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7.xml" ContentType="application/vnd.openxmlformats-officedocument.drawing+xml"/>
  <Override PartName="/xl/charts/chart6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6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pivotTables/pivotTable22.xml" ContentType="application/vnd.openxmlformats-officedocument.spreadsheetml.pivotTable+xml"/>
  <Override PartName="/xl/drawings/drawing9.xml" ContentType="application/vnd.openxmlformats-officedocument.drawing+xml"/>
  <Override PartName="/xl/charts/chart6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7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7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pivotTables/pivotTable23.xml" ContentType="application/vnd.openxmlformats-officedocument.spreadsheetml.pivotTable+xml"/>
  <Override PartName="/xl/drawings/drawing10.xml" ContentType="application/vnd.openxmlformats-officedocument.drawing+xml"/>
  <Override PartName="/xl/charts/chart7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7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7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drawings/drawing11.xml" ContentType="application/vnd.openxmlformats-officedocument.drawing+xml"/>
  <Override PartName="/xl/charts/chart7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pivotTables/pivotTable28.xml" ContentType="application/vnd.openxmlformats-officedocument.spreadsheetml.pivotTable+xml"/>
  <Override PartName="/xl/drawings/drawing13.xml" ContentType="application/vnd.openxmlformats-officedocument.drawing+xml"/>
  <Override PartName="/xl/charts/chart7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8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pivotTables/pivotTable29.xml" ContentType="application/vnd.openxmlformats-officedocument.spreadsheetml.pivotTable+xml"/>
  <Override PartName="/xl/drawings/drawing14.xml" ContentType="application/vnd.openxmlformats-officedocument.drawing+xml"/>
  <Override PartName="/xl/charts/chart8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5.xml" ContentType="application/vnd.openxmlformats-officedocument.drawing+xml"/>
  <Override PartName="/xl/charts/chart8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showPivotChartFilter="1"/>
  <mc:AlternateContent xmlns:mc="http://schemas.openxmlformats.org/markup-compatibility/2006">
    <mc:Choice Requires="x15">
      <x15ac:absPath xmlns:x15ac="http://schemas.microsoft.com/office/spreadsheetml/2010/11/ac" url="E:\Shared\AEG\Clients\Avista Energy\32030-40-00 2022 CPA\Demand Response\Electric\IRP Inputs\Cost Update Models 7_20_2022\Results workbooks\"/>
    </mc:Choice>
  </mc:AlternateContent>
  <xr:revisionPtr revIDLastSave="0" documentId="13_ncr:1_{E1E2D377-6BAB-4402-AA95-DBA2AE8E2C26}" xr6:coauthVersionLast="47" xr6:coauthVersionMax="47" xr10:uidLastSave="{00000000-0000-0000-0000-000000000000}"/>
  <bookViews>
    <workbookView xWindow="-110" yWindow="-110" windowWidth="29020" windowHeight="15820" activeTab="1" xr2:uid="{BC133D25-E707-4890-A7BC-8F72D7231455}"/>
  </bookViews>
  <sheets>
    <sheet name="Overall Potential" sheetId="73" r:id="rId1"/>
    <sheet name="Comparison to Previous" sheetId="177" r:id="rId2"/>
    <sheet name="Potential by Option" sheetId="123" r:id="rId3"/>
    <sheet name="Potential by Class" sheetId="178" r:id="rId4"/>
    <sheet name="Program Costs" sheetId="126" r:id="rId5"/>
    <sheet name="Potential by Class and Option" sheetId="179" r:id="rId6"/>
    <sheet name="WA Winter Potential" sheetId="168" r:id="rId7"/>
    <sheet name="WA Summer Potential" sheetId="171" r:id="rId8"/>
    <sheet name="WA Levelized Cost 2032" sheetId="164" r:id="rId9"/>
    <sheet name="WA Levelized Cost 2042" sheetId="172" r:id="rId10"/>
    <sheet name="ID Winter Potential" sheetId="173" r:id="rId11"/>
    <sheet name="ID Summer Potential" sheetId="174" r:id="rId12"/>
    <sheet name="ID Levelized Cost 2032" sheetId="175" r:id="rId13"/>
    <sheet name="ID Levelized Cost 2042" sheetId="176" r:id="rId14"/>
    <sheet name="Database==&gt;" sheetId="66" r:id="rId15"/>
    <sheet name="Results" sheetId="3" r:id="rId16"/>
    <sheet name="ClassValues" sheetId="161" r:id="rId17"/>
  </sheets>
  <externalReferences>
    <externalReference r:id="rId18"/>
    <externalReference r:id="rId19"/>
    <externalReference r:id="rId20"/>
  </externalReferences>
  <definedNames>
    <definedName name="_xlnm._FilterDatabase" localSheetId="16" hidden="1">ClassValues!$A$1:$BE$1</definedName>
    <definedName name="_xlnm._FilterDatabase" localSheetId="12" hidden="1">'ID Levelized Cost 2032'!#REF!</definedName>
    <definedName name="_xlnm._FilterDatabase" localSheetId="13" hidden="1">'ID Levelized Cost 2042'!#REF!</definedName>
    <definedName name="_xlnm._FilterDatabase" localSheetId="0" hidden="1">'Overall Potential'!#REF!</definedName>
    <definedName name="_xlnm._FilterDatabase" localSheetId="3" hidden="1">'Potential by Class'!$C$60:$AE$76</definedName>
    <definedName name="_xlnm._FilterDatabase" localSheetId="2" hidden="1">'Potential by Option'!$C$171:$AE$268</definedName>
    <definedName name="_xlnm._FilterDatabase" localSheetId="15" hidden="1">Results!$A$1:$AE$1441</definedName>
    <definedName name="_xlnm._FilterDatabase" localSheetId="8" hidden="1">'WA Levelized Cost 2032'!#REF!</definedName>
    <definedName name="_xlnm._FilterDatabase" localSheetId="9" hidden="1">'WA Levelized Cost 2042'!#REF!</definedName>
    <definedName name="_ftn1" localSheetId="5">'Potential by Class and Option'!#REF!</definedName>
    <definedName name="_ftnref1" localSheetId="5">'Potential by Class and Option'!#REF!</definedName>
    <definedName name="_Ref386386877" localSheetId="5">'Potential by Class and Option'!#REF!</definedName>
    <definedName name="AvoidedCostSavings?">[1]Variables!$C$7</definedName>
    <definedName name="BCmin">[1]Variables!$C$9</definedName>
    <definedName name="cases_list">[2]Setup!$B$41:$B$42</definedName>
    <definedName name="CEInput">[1]CEInput!$1:$1048576</definedName>
    <definedName name="Class">[1]ControlPanel!$C$2</definedName>
    <definedName name="class_table">[2]Setup!$M$3:$N$8</definedName>
    <definedName name="ClassList">[1]ControlPanel!$C$7:$E$7</definedName>
    <definedName name="ClassValues">ClassValues!$1:$1048576</definedName>
    <definedName name="discount_rate">[2]Setup!$C$17</definedName>
    <definedName name="DiscountRate">[1]Variables!$C$2</definedName>
    <definedName name="EnergyCosts">[1]EnergyCosts!$1:$1048576</definedName>
    <definedName name="global_season">[2]Setup!$B$12</definedName>
    <definedName name="global_state" localSheetId="5">[2]Setup!$B$4</definedName>
    <definedName name="global_state">#REF!</definedName>
    <definedName name="HierarchyStatus?">[1]Variables!$C$6</definedName>
    <definedName name="ImpactInput">[1]ImpactInput!$1:$1048576</definedName>
    <definedName name="KeyCE">[1]CEInput!$A:$A</definedName>
    <definedName name="KeyCV">ClassValues!$A:$A</definedName>
    <definedName name="KeyEC">[1]EnergyCosts!$A:$A</definedName>
    <definedName name="KeyImp">[1]ImpactInput!$A:$A</definedName>
    <definedName name="KeyPR">[1]ParticipationRate!$A:$A</definedName>
    <definedName name="KeyR">[1]Results!$A:$A</definedName>
    <definedName name="Option">[1]ControlPanel!$C$3</definedName>
    <definedName name="ParticipationRate">[1]ParticipationRate!$1:$1048576</definedName>
    <definedName name="Potential">[1]ControlPanel!$C$4</definedName>
    <definedName name="PotentialList">[1]Variables!$C$13:$C$14</definedName>
    <definedName name="program_table">[2]Setup!$I$3:$K$21</definedName>
    <definedName name="Results">[1]Results!$1:$1048576</definedName>
    <definedName name="season_list">[2]Setup!$B$28:$B$29</definedName>
    <definedName name="SingleDataSet?">[1]Variables!$C$8</definedName>
    <definedName name="State">[1]ControlPanel!$C$5</definedName>
    <definedName name="state_list">[2]Setup!$B$33:$B$39</definedName>
    <definedName name="StateList">[1]Variables!$C$12:$C$12</definedName>
    <definedName name="YearBase" localSheetId="16">[1]Variables!$C$4</definedName>
    <definedName name="YearBase" localSheetId="5">[3]Variables!$C$4</definedName>
    <definedName name="YearBase">#REF!</definedName>
    <definedName name="YearEnd">[1]Variables!$C$5</definedName>
    <definedName name="YearMax">[1]Variables!$C$10</definedName>
    <definedName name="YearR">[1]Results!$1:$1</definedName>
    <definedName name="YearsCE">[1]CEInput!$1:$1</definedName>
    <definedName name="YearsCV">ClassValues!$1:$1</definedName>
    <definedName name="YearsEC">[1]EnergyCosts!$1:$1</definedName>
    <definedName name="YearShift">[1]Variables!$C$11</definedName>
    <definedName name="YearsPR">[1]ParticipationRate!$1:$1</definedName>
  </definedNames>
  <calcPr calcId="191029"/>
  <pivotCaches>
    <pivotCache cacheId="0" r:id="rId21"/>
    <pivotCache cacheId="1" r:id="rId22"/>
    <pivotCache cacheId="2" r:id="rId23"/>
    <pivotCache cacheId="3" r:id="rId24"/>
    <pivotCache cacheId="4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9" i="73" l="1"/>
  <c r="E99" i="73"/>
  <c r="F99" i="73"/>
  <c r="G99" i="73"/>
  <c r="H99" i="73"/>
  <c r="I99" i="73"/>
  <c r="J99" i="73"/>
  <c r="K99" i="73"/>
  <c r="L99" i="73"/>
  <c r="M99" i="73"/>
  <c r="N99" i="73"/>
  <c r="O99" i="73"/>
  <c r="P99" i="73"/>
  <c r="Q99" i="73"/>
  <c r="R99" i="73"/>
  <c r="S99" i="73"/>
  <c r="T99" i="73"/>
  <c r="U99" i="73"/>
  <c r="V99" i="73"/>
  <c r="W99" i="73"/>
  <c r="X99" i="73"/>
  <c r="Y99" i="73"/>
  <c r="Z99" i="73"/>
  <c r="D69" i="73"/>
  <c r="E69" i="73"/>
  <c r="F69" i="73"/>
  <c r="G69" i="73"/>
  <c r="H69" i="73"/>
  <c r="I69" i="73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W69" i="73"/>
  <c r="X69" i="73"/>
  <c r="Y69" i="73"/>
  <c r="Z69" i="73"/>
  <c r="C69" i="73"/>
  <c r="C99" i="73"/>
  <c r="Z98" i="73"/>
  <c r="Y98" i="73"/>
  <c r="X98" i="73"/>
  <c r="W98" i="73"/>
  <c r="V98" i="73"/>
  <c r="U98" i="73"/>
  <c r="T98" i="73"/>
  <c r="S98" i="73"/>
  <c r="R98" i="73"/>
  <c r="Q98" i="73"/>
  <c r="P98" i="73"/>
  <c r="O98" i="73"/>
  <c r="N98" i="73"/>
  <c r="M98" i="73"/>
  <c r="L98" i="73"/>
  <c r="K98" i="73"/>
  <c r="J98" i="73"/>
  <c r="I98" i="73"/>
  <c r="H98" i="73"/>
  <c r="G98" i="73"/>
  <c r="F98" i="73"/>
  <c r="E98" i="73"/>
  <c r="D98" i="73"/>
  <c r="C98" i="73"/>
  <c r="D68" i="73"/>
  <c r="E68" i="73"/>
  <c r="F68" i="73"/>
  <c r="G68" i="73"/>
  <c r="H68" i="73"/>
  <c r="I68" i="73"/>
  <c r="J68" i="73"/>
  <c r="K68" i="73"/>
  <c r="L68" i="73"/>
  <c r="M68" i="73"/>
  <c r="N68" i="73"/>
  <c r="O68" i="73"/>
  <c r="P68" i="73"/>
  <c r="Q68" i="73"/>
  <c r="R68" i="73"/>
  <c r="S68" i="73"/>
  <c r="T68" i="73"/>
  <c r="U68" i="73"/>
  <c r="V68" i="73"/>
  <c r="W68" i="73"/>
  <c r="X68" i="73"/>
  <c r="Y68" i="73"/>
  <c r="Z68" i="73"/>
  <c r="C68" i="73"/>
  <c r="D61" i="176"/>
  <c r="D81" i="176"/>
  <c r="C81" i="176" s="1"/>
  <c r="D80" i="176"/>
  <c r="C80" i="176" s="1"/>
  <c r="D79" i="176"/>
  <c r="D78" i="176"/>
  <c r="D77" i="176"/>
  <c r="D76" i="176"/>
  <c r="D75" i="176"/>
  <c r="D74" i="176"/>
  <c r="D73" i="176"/>
  <c r="D72" i="176"/>
  <c r="D71" i="176"/>
  <c r="D70" i="176"/>
  <c r="D69" i="176"/>
  <c r="D68" i="176"/>
  <c r="D67" i="176"/>
  <c r="D66" i="176"/>
  <c r="D65" i="176"/>
  <c r="D64" i="176"/>
  <c r="D63" i="176"/>
  <c r="D62" i="176"/>
  <c r="B80" i="176"/>
  <c r="B81" i="176"/>
  <c r="D55" i="176"/>
  <c r="D54" i="176"/>
  <c r="D53" i="176"/>
  <c r="D52" i="176"/>
  <c r="D51" i="176"/>
  <c r="D50" i="176"/>
  <c r="D49" i="176"/>
  <c r="D48" i="176"/>
  <c r="D47" i="176"/>
  <c r="D46" i="176"/>
  <c r="D45" i="176"/>
  <c r="D44" i="176"/>
  <c r="D43" i="176"/>
  <c r="D42" i="176"/>
  <c r="D41" i="176"/>
  <c r="D40" i="176"/>
  <c r="D39" i="176"/>
  <c r="D38" i="176"/>
  <c r="D37" i="176"/>
  <c r="D61" i="175"/>
  <c r="D78" i="175"/>
  <c r="D77" i="175"/>
  <c r="D76" i="175"/>
  <c r="D75" i="175"/>
  <c r="D74" i="175"/>
  <c r="D73" i="175"/>
  <c r="D72" i="175"/>
  <c r="D71" i="175"/>
  <c r="D70" i="175"/>
  <c r="D69" i="175"/>
  <c r="D68" i="175"/>
  <c r="D67" i="175"/>
  <c r="D66" i="175"/>
  <c r="D65" i="175"/>
  <c r="D64" i="175"/>
  <c r="D63" i="175"/>
  <c r="D62" i="175"/>
  <c r="C78" i="175"/>
  <c r="B78" i="175"/>
  <c r="D51" i="175"/>
  <c r="C51" i="175" s="1"/>
  <c r="B51" i="175"/>
  <c r="D50" i="175"/>
  <c r="C50" i="175" s="1"/>
  <c r="B50" i="175"/>
  <c r="D49" i="175"/>
  <c r="D48" i="175"/>
  <c r="D47" i="175"/>
  <c r="D46" i="175"/>
  <c r="D45" i="175"/>
  <c r="D44" i="175"/>
  <c r="D43" i="175"/>
  <c r="D42" i="175"/>
  <c r="D41" i="175"/>
  <c r="D40" i="175"/>
  <c r="D39" i="175"/>
  <c r="D38" i="175"/>
  <c r="D37" i="175"/>
  <c r="D36" i="175"/>
  <c r="D68" i="172"/>
  <c r="D93" i="172"/>
  <c r="D92" i="172"/>
  <c r="D91" i="172"/>
  <c r="D90" i="172"/>
  <c r="D89" i="172"/>
  <c r="D88" i="172"/>
  <c r="D87" i="172"/>
  <c r="D86" i="172"/>
  <c r="D85" i="172"/>
  <c r="D84" i="172"/>
  <c r="D83" i="172"/>
  <c r="D82" i="172"/>
  <c r="D81" i="172"/>
  <c r="D80" i="172"/>
  <c r="D79" i="172"/>
  <c r="D78" i="172"/>
  <c r="D77" i="172"/>
  <c r="D76" i="172"/>
  <c r="D75" i="172"/>
  <c r="D74" i="172"/>
  <c r="D73" i="172"/>
  <c r="D72" i="172"/>
  <c r="D71" i="172"/>
  <c r="D70" i="172"/>
  <c r="D69" i="172"/>
  <c r="D39" i="172"/>
  <c r="D62" i="172"/>
  <c r="D61" i="172"/>
  <c r="D60" i="172"/>
  <c r="D59" i="172"/>
  <c r="D58" i="172"/>
  <c r="D57" i="172"/>
  <c r="D56" i="172"/>
  <c r="D55" i="172"/>
  <c r="D54" i="172"/>
  <c r="D53" i="172"/>
  <c r="D52" i="172"/>
  <c r="D51" i="172"/>
  <c r="D50" i="172"/>
  <c r="D49" i="172"/>
  <c r="D48" i="172"/>
  <c r="D47" i="172"/>
  <c r="D46" i="172"/>
  <c r="D45" i="172"/>
  <c r="D44" i="172"/>
  <c r="D43" i="172"/>
  <c r="D42" i="172"/>
  <c r="D41" i="172"/>
  <c r="D40" i="172"/>
  <c r="D64" i="164"/>
  <c r="D89" i="164"/>
  <c r="D88" i="164"/>
  <c r="D87" i="164"/>
  <c r="D86" i="164"/>
  <c r="D85" i="164"/>
  <c r="D84" i="164"/>
  <c r="D83" i="164"/>
  <c r="D82" i="164"/>
  <c r="D81" i="164"/>
  <c r="D80" i="164"/>
  <c r="D79" i="164"/>
  <c r="D78" i="164"/>
  <c r="D77" i="164"/>
  <c r="D76" i="164"/>
  <c r="D75" i="164"/>
  <c r="D74" i="164"/>
  <c r="D73" i="164"/>
  <c r="D72" i="164"/>
  <c r="D71" i="164"/>
  <c r="D70" i="164"/>
  <c r="D69" i="164"/>
  <c r="D68" i="164"/>
  <c r="D67" i="164"/>
  <c r="D66" i="164"/>
  <c r="D65" i="164"/>
  <c r="C89" i="172" l="1"/>
  <c r="C88" i="172"/>
  <c r="C87" i="172"/>
  <c r="C86" i="172"/>
  <c r="C85" i="172"/>
  <c r="C84" i="172"/>
  <c r="B89" i="172"/>
  <c r="B88" i="172"/>
  <c r="B87" i="172"/>
  <c r="B86" i="172"/>
  <c r="B85" i="172"/>
  <c r="B84" i="172"/>
  <c r="C58" i="172"/>
  <c r="C57" i="172"/>
  <c r="C56" i="172"/>
  <c r="C55" i="172"/>
  <c r="C54" i="172"/>
  <c r="C53" i="172"/>
  <c r="B58" i="172"/>
  <c r="B57" i="172"/>
  <c r="B56" i="172"/>
  <c r="B55" i="172"/>
  <c r="B54" i="172"/>
  <c r="B53" i="172"/>
  <c r="C85" i="164"/>
  <c r="C84" i="164"/>
  <c r="C83" i="164"/>
  <c r="C82" i="164"/>
  <c r="C81" i="164"/>
  <c r="B85" i="164"/>
  <c r="B84" i="164"/>
  <c r="B83" i="164"/>
  <c r="B82" i="164"/>
  <c r="B81" i="164"/>
  <c r="C80" i="164"/>
  <c r="B80" i="164"/>
  <c r="D51" i="164"/>
  <c r="D58" i="164"/>
  <c r="C58" i="164" s="1"/>
  <c r="D57" i="164"/>
  <c r="C57" i="164" s="1"/>
  <c r="D56" i="164"/>
  <c r="C56" i="164" s="1"/>
  <c r="D55" i="164"/>
  <c r="C55" i="164" s="1"/>
  <c r="D54" i="164"/>
  <c r="C54" i="164" s="1"/>
  <c r="D53" i="164"/>
  <c r="C53" i="164" s="1"/>
  <c r="D52" i="164"/>
  <c r="B56" i="164"/>
  <c r="B55" i="164"/>
  <c r="B54" i="164"/>
  <c r="B53" i="164"/>
  <c r="B58" i="164"/>
  <c r="B57" i="164"/>
  <c r="D56" i="179"/>
  <c r="D55" i="179"/>
  <c r="D54" i="179"/>
  <c r="S54" i="179" s="1"/>
  <c r="D53" i="179"/>
  <c r="B235" i="179"/>
  <c r="B240" i="179"/>
  <c r="B239" i="179"/>
  <c r="B238" i="179"/>
  <c r="B237" i="179"/>
  <c r="B236" i="179"/>
  <c r="B286" i="179"/>
  <c r="B285" i="179"/>
  <c r="B284" i="179"/>
  <c r="B283" i="179"/>
  <c r="B282" i="179"/>
  <c r="B281" i="179"/>
  <c r="B280" i="179"/>
  <c r="B279" i="179"/>
  <c r="B278" i="179"/>
  <c r="B277" i="179"/>
  <c r="B276" i="179"/>
  <c r="B275" i="179"/>
  <c r="B274" i="179"/>
  <c r="B273" i="179"/>
  <c r="D38" i="179"/>
  <c r="D52" i="179"/>
  <c r="D51" i="179"/>
  <c r="D50" i="179"/>
  <c r="S50" i="179" s="1"/>
  <c r="D49" i="179"/>
  <c r="S49" i="179" s="1"/>
  <c r="D48" i="179"/>
  <c r="L48" i="179" s="1"/>
  <c r="D47" i="179"/>
  <c r="S47" i="179" s="1"/>
  <c r="D46" i="179"/>
  <c r="L46" i="179" s="1"/>
  <c r="D45" i="179"/>
  <c r="D44" i="179"/>
  <c r="D43" i="179"/>
  <c r="D42" i="179"/>
  <c r="D41" i="179"/>
  <c r="D40" i="179"/>
  <c r="D39" i="179"/>
  <c r="D36" i="179"/>
  <c r="D35" i="179"/>
  <c r="D34" i="179"/>
  <c r="D33" i="179"/>
  <c r="D32" i="179"/>
  <c r="D31" i="179"/>
  <c r="D30" i="179"/>
  <c r="D29" i="179"/>
  <c r="D37" i="179"/>
  <c r="B160" i="179"/>
  <c r="B159" i="179"/>
  <c r="B158" i="179"/>
  <c r="B157" i="179"/>
  <c r="B156" i="179"/>
  <c r="B155" i="179"/>
  <c r="B154" i="179"/>
  <c r="B192" i="179"/>
  <c r="B205" i="179"/>
  <c r="B204" i="179"/>
  <c r="B203" i="179"/>
  <c r="B202" i="179"/>
  <c r="B201" i="179"/>
  <c r="B200" i="179"/>
  <c r="B199" i="179"/>
  <c r="B198" i="179"/>
  <c r="B197" i="179"/>
  <c r="B196" i="179"/>
  <c r="B195" i="179"/>
  <c r="B194" i="179"/>
  <c r="B193" i="179"/>
  <c r="D28" i="179"/>
  <c r="D27" i="179"/>
  <c r="D26" i="179"/>
  <c r="D25" i="179"/>
  <c r="D24" i="179"/>
  <c r="D23" i="179"/>
  <c r="D22" i="179"/>
  <c r="D21" i="179"/>
  <c r="D20" i="179"/>
  <c r="S20" i="179" s="1"/>
  <c r="D19" i="179"/>
  <c r="L19" i="179" s="1"/>
  <c r="D18" i="179"/>
  <c r="S18" i="179" s="1"/>
  <c r="D17" i="179"/>
  <c r="L17" i="179" s="1"/>
  <c r="D16" i="179"/>
  <c r="L16" i="179" s="1"/>
  <c r="D15" i="179"/>
  <c r="S15" i="179" s="1"/>
  <c r="D14" i="179"/>
  <c r="D13" i="179"/>
  <c r="D12" i="179"/>
  <c r="D11" i="179"/>
  <c r="D10" i="179"/>
  <c r="D9" i="179"/>
  <c r="D8" i="179"/>
  <c r="D7" i="179"/>
  <c r="D6" i="179"/>
  <c r="D5" i="179"/>
  <c r="D4" i="179"/>
  <c r="B11" i="123"/>
  <c r="B10" i="123"/>
  <c r="B9" i="123"/>
  <c r="B8" i="123"/>
  <c r="B7" i="123"/>
  <c r="B6" i="123"/>
  <c r="B70" i="123"/>
  <c r="B69" i="123"/>
  <c r="B34" i="123"/>
  <c r="B33" i="123"/>
  <c r="B32" i="123"/>
  <c r="B31" i="123"/>
  <c r="B30" i="123"/>
  <c r="B29" i="123"/>
  <c r="B28" i="123"/>
  <c r="B27" i="123"/>
  <c r="B26" i="123"/>
  <c r="B25" i="123"/>
  <c r="B24" i="123"/>
  <c r="B23" i="123"/>
  <c r="B22" i="123"/>
  <c r="B56" i="123" s="1"/>
  <c r="B21" i="123"/>
  <c r="B20" i="123"/>
  <c r="B19" i="123"/>
  <c r="B18" i="123"/>
  <c r="B17" i="123"/>
  <c r="B16" i="123"/>
  <c r="B15" i="123"/>
  <c r="B14" i="123"/>
  <c r="B13" i="123"/>
  <c r="B12" i="123"/>
  <c r="B41" i="123"/>
  <c r="D13" i="175" l="1"/>
  <c r="C13" i="175" s="1"/>
  <c r="D13" i="164"/>
  <c r="D13" i="172"/>
  <c r="D13" i="176"/>
  <c r="D21" i="175"/>
  <c r="C21" i="175" s="1"/>
  <c r="D21" i="164"/>
  <c r="D21" i="172"/>
  <c r="D21" i="176"/>
  <c r="D29" i="164"/>
  <c r="C29" i="164" s="1"/>
  <c r="D29" i="172"/>
  <c r="D29" i="176"/>
  <c r="C29" i="176" s="1"/>
  <c r="D29" i="175"/>
  <c r="C29" i="175" s="1"/>
  <c r="D6" i="164"/>
  <c r="D6" i="172"/>
  <c r="D6" i="176"/>
  <c r="D6" i="175"/>
  <c r="C6" i="175" s="1"/>
  <c r="D12" i="172"/>
  <c r="D12" i="175"/>
  <c r="C12" i="175" s="1"/>
  <c r="D12" i="164"/>
  <c r="D12" i="176"/>
  <c r="D5" i="175"/>
  <c r="C5" i="175" s="1"/>
  <c r="D5" i="172"/>
  <c r="D5" i="164"/>
  <c r="D5" i="176"/>
  <c r="D14" i="175"/>
  <c r="C14" i="175" s="1"/>
  <c r="D14" i="164"/>
  <c r="D14" i="172"/>
  <c r="D14" i="176"/>
  <c r="D30" i="164"/>
  <c r="C30" i="164" s="1"/>
  <c r="D30" i="176"/>
  <c r="C30" i="176" s="1"/>
  <c r="D30" i="172"/>
  <c r="D30" i="175"/>
  <c r="C30" i="175" s="1"/>
  <c r="D16" i="172"/>
  <c r="D16" i="164"/>
  <c r="D16" i="176"/>
  <c r="D16" i="175"/>
  <c r="C16" i="175" s="1"/>
  <c r="D24" i="164"/>
  <c r="D24" i="172"/>
  <c r="C24" i="172" s="1"/>
  <c r="D24" i="176"/>
  <c r="D24" i="175"/>
  <c r="C24" i="175" s="1"/>
  <c r="D15" i="164"/>
  <c r="D15" i="176"/>
  <c r="D15" i="172"/>
  <c r="D15" i="175"/>
  <c r="C15" i="175" s="1"/>
  <c r="D31" i="164"/>
  <c r="C31" i="164" s="1"/>
  <c r="D31" i="176"/>
  <c r="C31" i="176" s="1"/>
  <c r="D31" i="172"/>
  <c r="D31" i="175"/>
  <c r="C31" i="175" s="1"/>
  <c r="D9" i="164"/>
  <c r="D9" i="172"/>
  <c r="D9" i="175"/>
  <c r="C9" i="175" s="1"/>
  <c r="D9" i="176"/>
  <c r="D17" i="164"/>
  <c r="D17" i="176"/>
  <c r="D17" i="172"/>
  <c r="D17" i="175"/>
  <c r="C17" i="175" s="1"/>
  <c r="D25" i="164"/>
  <c r="D25" i="175"/>
  <c r="C25" i="175" s="1"/>
  <c r="D25" i="176"/>
  <c r="D25" i="172"/>
  <c r="D20" i="172"/>
  <c r="D20" i="175"/>
  <c r="C20" i="175" s="1"/>
  <c r="D20" i="164"/>
  <c r="D20" i="176"/>
  <c r="D23" i="164"/>
  <c r="D23" i="175"/>
  <c r="C23" i="175" s="1"/>
  <c r="D23" i="176"/>
  <c r="D23" i="172"/>
  <c r="D8" i="164"/>
  <c r="D8" i="172"/>
  <c r="D8" i="176"/>
  <c r="D8" i="175"/>
  <c r="C8" i="175" s="1"/>
  <c r="D10" i="176"/>
  <c r="D10" i="175"/>
  <c r="C10" i="175" s="1"/>
  <c r="D10" i="164"/>
  <c r="D10" i="172"/>
  <c r="D18" i="176"/>
  <c r="D18" i="172"/>
  <c r="D18" i="164"/>
  <c r="D18" i="175"/>
  <c r="C18" i="175" s="1"/>
  <c r="D26" i="176"/>
  <c r="D26" i="175"/>
  <c r="C26" i="175" s="1"/>
  <c r="D26" i="164"/>
  <c r="D26" i="172"/>
  <c r="C26" i="172" s="1"/>
  <c r="D3" i="175"/>
  <c r="D3" i="172"/>
  <c r="B65" i="123"/>
  <c r="D28" i="175"/>
  <c r="C28" i="175" s="1"/>
  <c r="D28" i="172"/>
  <c r="D28" i="164"/>
  <c r="D28" i="176"/>
  <c r="C28" i="176" s="1"/>
  <c r="D22" i="164"/>
  <c r="D22" i="172"/>
  <c r="C22" i="172" s="1"/>
  <c r="D22" i="175"/>
  <c r="C22" i="175" s="1"/>
  <c r="D22" i="176"/>
  <c r="D7" i="164"/>
  <c r="D7" i="175"/>
  <c r="C7" i="175" s="1"/>
  <c r="D7" i="176"/>
  <c r="D7" i="172"/>
  <c r="D11" i="164"/>
  <c r="D11" i="172"/>
  <c r="D11" i="175"/>
  <c r="C11" i="175" s="1"/>
  <c r="D11" i="176"/>
  <c r="D19" i="172"/>
  <c r="D19" i="164"/>
  <c r="D19" i="175"/>
  <c r="C19" i="175" s="1"/>
  <c r="D19" i="176"/>
  <c r="D27" i="172"/>
  <c r="D27" i="176"/>
  <c r="D27" i="175"/>
  <c r="C27" i="175" s="1"/>
  <c r="D27" i="164"/>
  <c r="D4" i="172"/>
  <c r="D4" i="175"/>
  <c r="C4" i="175" s="1"/>
  <c r="D4" i="164"/>
  <c r="D4" i="176"/>
  <c r="B42" i="123"/>
  <c r="B52" i="123"/>
  <c r="B17" i="126"/>
  <c r="B25" i="126"/>
  <c r="B106" i="126" s="1"/>
  <c r="B137" i="126" s="1"/>
  <c r="B68" i="123"/>
  <c r="B33" i="126"/>
  <c r="B45" i="123"/>
  <c r="B10" i="126"/>
  <c r="B53" i="123"/>
  <c r="B18" i="126"/>
  <c r="I27" i="123"/>
  <c r="I61" i="123" s="1"/>
  <c r="B26" i="126"/>
  <c r="B107" i="126" s="1"/>
  <c r="B46" i="123"/>
  <c r="B11" i="126"/>
  <c r="B54" i="123"/>
  <c r="B19" i="126"/>
  <c r="B98" i="123"/>
  <c r="B133" i="123" s="1"/>
  <c r="B27" i="126"/>
  <c r="B108" i="126" s="1"/>
  <c r="B12" i="126"/>
  <c r="B20" i="126"/>
  <c r="B28" i="126"/>
  <c r="B109" i="126" s="1"/>
  <c r="B5" i="126"/>
  <c r="B13" i="126"/>
  <c r="B21" i="126"/>
  <c r="B64" i="123"/>
  <c r="B29" i="126"/>
  <c r="B110" i="126" s="1"/>
  <c r="B6" i="126"/>
  <c r="B37" i="126" s="1"/>
  <c r="B49" i="123"/>
  <c r="B14" i="126"/>
  <c r="B45" i="126" s="1"/>
  <c r="B57" i="123"/>
  <c r="B22" i="126"/>
  <c r="B30" i="126"/>
  <c r="B7" i="126"/>
  <c r="B86" i="123"/>
  <c r="B121" i="123" s="1"/>
  <c r="B15" i="126"/>
  <c r="I24" i="123"/>
  <c r="I58" i="123" s="1"/>
  <c r="B23" i="126"/>
  <c r="B102" i="123"/>
  <c r="B137" i="123" s="1"/>
  <c r="B31" i="126"/>
  <c r="B43" i="123"/>
  <c r="B8" i="126"/>
  <c r="B89" i="126" s="1"/>
  <c r="B48" i="123"/>
  <c r="B51" i="123"/>
  <c r="B16" i="126"/>
  <c r="B95" i="123"/>
  <c r="B130" i="123" s="1"/>
  <c r="B24" i="126"/>
  <c r="B105" i="126" s="1"/>
  <c r="B67" i="123"/>
  <c r="B32" i="126"/>
  <c r="B113" i="126" s="1"/>
  <c r="B44" i="123"/>
  <c r="B9" i="126"/>
  <c r="B83" i="123"/>
  <c r="I83" i="123" s="1"/>
  <c r="I118" i="123" s="1"/>
  <c r="C28" i="164"/>
  <c r="B55" i="123"/>
  <c r="C23" i="172"/>
  <c r="I29" i="123"/>
  <c r="I63" i="123" s="1"/>
  <c r="C25" i="172"/>
  <c r="L49" i="179"/>
  <c r="D3" i="164"/>
  <c r="B40" i="123"/>
  <c r="C27" i="172"/>
  <c r="S16" i="179"/>
  <c r="L54" i="179"/>
  <c r="L20" i="179"/>
  <c r="L47" i="179"/>
  <c r="L50" i="179"/>
  <c r="S46" i="179"/>
  <c r="S48" i="179"/>
  <c r="L15" i="179"/>
  <c r="L18" i="179"/>
  <c r="S17" i="179"/>
  <c r="S19" i="179"/>
  <c r="B96" i="123"/>
  <c r="B131" i="123" s="1"/>
  <c r="B53" i="126"/>
  <c r="B61" i="126"/>
  <c r="B99" i="123"/>
  <c r="I99" i="123" s="1"/>
  <c r="I134" i="123" s="1"/>
  <c r="B47" i="123"/>
  <c r="B80" i="123"/>
  <c r="B115" i="123" s="1"/>
  <c r="B104" i="123"/>
  <c r="B139" i="123" s="1"/>
  <c r="B81" i="123"/>
  <c r="B116" i="123" s="1"/>
  <c r="B89" i="123"/>
  <c r="B124" i="123" s="1"/>
  <c r="B103" i="123"/>
  <c r="B92" i="123"/>
  <c r="B127" i="123" s="1"/>
  <c r="B97" i="123"/>
  <c r="B79" i="123"/>
  <c r="B50" i="123"/>
  <c r="B87" i="123"/>
  <c r="B93" i="123"/>
  <c r="B58" i="123"/>
  <c r="B94" i="123"/>
  <c r="B100" i="123"/>
  <c r="B135" i="123" s="1"/>
  <c r="B82" i="123"/>
  <c r="B117" i="123" s="1"/>
  <c r="B88" i="123"/>
  <c r="B123" i="123" s="1"/>
  <c r="B101" i="123"/>
  <c r="B66" i="123"/>
  <c r="B77" i="123"/>
  <c r="B112" i="123" s="1"/>
  <c r="B90" i="123"/>
  <c r="B78" i="123"/>
  <c r="B84" i="123"/>
  <c r="B91" i="123"/>
  <c r="B85" i="123"/>
  <c r="I98" i="123"/>
  <c r="I133" i="123" s="1"/>
  <c r="I26" i="123"/>
  <c r="I60" i="123" s="1"/>
  <c r="B60" i="123"/>
  <c r="I25" i="123"/>
  <c r="I59" i="123" s="1"/>
  <c r="B59" i="123"/>
  <c r="I28" i="123"/>
  <c r="I62" i="123" s="1"/>
  <c r="B62" i="123"/>
  <c r="B61" i="123"/>
  <c r="B63" i="123"/>
  <c r="B118" i="123" l="1"/>
  <c r="I95" i="123"/>
  <c r="I130" i="123" s="1"/>
  <c r="I102" i="123"/>
  <c r="I137" i="123" s="1"/>
  <c r="E28" i="175"/>
  <c r="H28" i="175"/>
  <c r="F28" i="175"/>
  <c r="I28" i="175"/>
  <c r="E30" i="175"/>
  <c r="I30" i="175"/>
  <c r="F30" i="175"/>
  <c r="H30" i="175"/>
  <c r="I86" i="123"/>
  <c r="I121" i="123" s="1"/>
  <c r="B56" i="126"/>
  <c r="I96" i="123"/>
  <c r="I131" i="123" s="1"/>
  <c r="B55" i="126"/>
  <c r="B95" i="126"/>
  <c r="B126" i="126" s="1"/>
  <c r="B39" i="126"/>
  <c r="B136" i="126"/>
  <c r="B63" i="126"/>
  <c r="B57" i="126"/>
  <c r="B144" i="126"/>
  <c r="B120" i="126"/>
  <c r="B60" i="126"/>
  <c r="B111" i="126"/>
  <c r="B103" i="126"/>
  <c r="B134" i="123"/>
  <c r="B59" i="126"/>
  <c r="I104" i="123"/>
  <c r="I139" i="123" s="1"/>
  <c r="B58" i="126"/>
  <c r="I80" i="123"/>
  <c r="I115" i="123" s="1"/>
  <c r="B87" i="126"/>
  <c r="B118" i="126" s="1"/>
  <c r="B97" i="126"/>
  <c r="B47" i="126"/>
  <c r="I92" i="123"/>
  <c r="I127" i="123" s="1"/>
  <c r="B42" i="126"/>
  <c r="B92" i="126"/>
  <c r="B48" i="126"/>
  <c r="B98" i="126"/>
  <c r="I88" i="123"/>
  <c r="I123" i="123" s="1"/>
  <c r="B43" i="126"/>
  <c r="B93" i="126"/>
  <c r="B40" i="126"/>
  <c r="B90" i="126"/>
  <c r="B141" i="126"/>
  <c r="B52" i="126"/>
  <c r="B102" i="126"/>
  <c r="B138" i="126"/>
  <c r="B62" i="126"/>
  <c r="B112" i="126"/>
  <c r="B44" i="126"/>
  <c r="B94" i="126"/>
  <c r="B49" i="126"/>
  <c r="B99" i="126"/>
  <c r="B54" i="126"/>
  <c r="B104" i="126"/>
  <c r="B41" i="126"/>
  <c r="B91" i="126"/>
  <c r="B46" i="126"/>
  <c r="B96" i="126"/>
  <c r="B140" i="126"/>
  <c r="B139" i="126"/>
  <c r="B38" i="126"/>
  <c r="B88" i="126"/>
  <c r="B51" i="126"/>
  <c r="B101" i="126"/>
  <c r="B50" i="126"/>
  <c r="B100" i="126"/>
  <c r="B114" i="126"/>
  <c r="B64" i="126"/>
  <c r="I87" i="123"/>
  <c r="I122" i="123" s="1"/>
  <c r="B122" i="123"/>
  <c r="I91" i="123"/>
  <c r="I126" i="123" s="1"/>
  <c r="B126" i="123"/>
  <c r="I81" i="123"/>
  <c r="I116" i="123" s="1"/>
  <c r="I84" i="123"/>
  <c r="I119" i="123" s="1"/>
  <c r="B119" i="123"/>
  <c r="I103" i="123"/>
  <c r="I138" i="123" s="1"/>
  <c r="B138" i="123"/>
  <c r="I89" i="123"/>
  <c r="I124" i="123" s="1"/>
  <c r="B114" i="123"/>
  <c r="I79" i="123"/>
  <c r="I114" i="123" s="1"/>
  <c r="I101" i="123"/>
  <c r="I136" i="123" s="1"/>
  <c r="B136" i="123"/>
  <c r="I77" i="123"/>
  <c r="I112" i="123" s="1"/>
  <c r="I78" i="123"/>
  <c r="I113" i="123" s="1"/>
  <c r="B113" i="123"/>
  <c r="I94" i="123"/>
  <c r="I129" i="123" s="1"/>
  <c r="B129" i="123"/>
  <c r="I93" i="123"/>
  <c r="I128" i="123" s="1"/>
  <c r="B128" i="123"/>
  <c r="I97" i="123"/>
  <c r="I132" i="123" s="1"/>
  <c r="B132" i="123"/>
  <c r="I85" i="123"/>
  <c r="I120" i="123" s="1"/>
  <c r="B120" i="123"/>
  <c r="I82" i="123"/>
  <c r="I117" i="123" s="1"/>
  <c r="I90" i="123"/>
  <c r="I125" i="123" s="1"/>
  <c r="B125" i="123"/>
  <c r="I100" i="123"/>
  <c r="I135" i="123" s="1"/>
  <c r="G28" i="175" l="1"/>
  <c r="G30" i="175"/>
  <c r="B142" i="126"/>
  <c r="B134" i="126"/>
  <c r="B128" i="126"/>
  <c r="B127" i="126"/>
  <c r="B133" i="126"/>
  <c r="B132" i="126"/>
  <c r="B129" i="126"/>
  <c r="B130" i="126"/>
  <c r="B125" i="126"/>
  <c r="B124" i="126"/>
  <c r="B131" i="126"/>
  <c r="B122" i="126"/>
  <c r="B119" i="126"/>
  <c r="B123" i="126"/>
  <c r="B143" i="126"/>
  <c r="B135" i="126"/>
  <c r="B145" i="126"/>
  <c r="B121" i="126"/>
  <c r="I161" i="176" l="1"/>
  <c r="H161" i="176"/>
  <c r="G161" i="176"/>
  <c r="C161" i="176"/>
  <c r="A161" i="176"/>
  <c r="I160" i="176"/>
  <c r="H160" i="176"/>
  <c r="G160" i="176"/>
  <c r="E160" i="176" s="1"/>
  <c r="C160" i="176"/>
  <c r="A160" i="176"/>
  <c r="I159" i="176"/>
  <c r="H159" i="176"/>
  <c r="G159" i="176"/>
  <c r="C159" i="176"/>
  <c r="A159" i="176"/>
  <c r="I158" i="176"/>
  <c r="H158" i="176"/>
  <c r="G158" i="176"/>
  <c r="C158" i="176"/>
  <c r="A158" i="176"/>
  <c r="I157" i="176"/>
  <c r="H157" i="176"/>
  <c r="G157" i="176"/>
  <c r="C157" i="176"/>
  <c r="A157" i="176"/>
  <c r="I156" i="176"/>
  <c r="H156" i="176"/>
  <c r="G156" i="176"/>
  <c r="C156" i="176"/>
  <c r="A156" i="176"/>
  <c r="I155" i="176"/>
  <c r="H155" i="176"/>
  <c r="G155" i="176"/>
  <c r="C155" i="176"/>
  <c r="A155" i="176"/>
  <c r="I154" i="176"/>
  <c r="H154" i="176"/>
  <c r="G154" i="176"/>
  <c r="C154" i="176"/>
  <c r="A154" i="176"/>
  <c r="I153" i="176"/>
  <c r="H153" i="176"/>
  <c r="G153" i="176"/>
  <c r="C153" i="176"/>
  <c r="A153" i="176"/>
  <c r="I152" i="176"/>
  <c r="H152" i="176"/>
  <c r="G152" i="176"/>
  <c r="C152" i="176"/>
  <c r="A152" i="176"/>
  <c r="I151" i="176"/>
  <c r="H151" i="176"/>
  <c r="G151" i="176"/>
  <c r="C151" i="176"/>
  <c r="A151" i="176"/>
  <c r="I150" i="176"/>
  <c r="H150" i="176"/>
  <c r="G150" i="176"/>
  <c r="C150" i="176"/>
  <c r="A150" i="176"/>
  <c r="I149" i="176"/>
  <c r="H149" i="176"/>
  <c r="G149" i="176"/>
  <c r="C149" i="176"/>
  <c r="A149" i="176"/>
  <c r="I148" i="176"/>
  <c r="H148" i="176"/>
  <c r="G148" i="176"/>
  <c r="C148" i="176"/>
  <c r="A148" i="176"/>
  <c r="A149" i="175"/>
  <c r="I162" i="175"/>
  <c r="H162" i="175"/>
  <c r="G162" i="175"/>
  <c r="E162" i="175" s="1"/>
  <c r="C162" i="175"/>
  <c r="A162" i="175"/>
  <c r="I161" i="175"/>
  <c r="H161" i="175"/>
  <c r="G161" i="175"/>
  <c r="C161" i="175"/>
  <c r="A161" i="175"/>
  <c r="I160" i="175"/>
  <c r="H160" i="175"/>
  <c r="G160" i="175"/>
  <c r="C160" i="175"/>
  <c r="A160" i="175"/>
  <c r="I159" i="175"/>
  <c r="H159" i="175"/>
  <c r="G159" i="175"/>
  <c r="C159" i="175"/>
  <c r="A159" i="175"/>
  <c r="I158" i="175"/>
  <c r="H158" i="175"/>
  <c r="G158" i="175"/>
  <c r="C158" i="175"/>
  <c r="A158" i="175"/>
  <c r="I157" i="175"/>
  <c r="H157" i="175"/>
  <c r="G157" i="175"/>
  <c r="C157" i="175"/>
  <c r="A157" i="175"/>
  <c r="I156" i="175"/>
  <c r="H156" i="175"/>
  <c r="G156" i="175"/>
  <c r="C156" i="175"/>
  <c r="A156" i="175"/>
  <c r="I155" i="175"/>
  <c r="H155" i="175"/>
  <c r="G155" i="175"/>
  <c r="C155" i="175"/>
  <c r="A155" i="175"/>
  <c r="I154" i="175"/>
  <c r="H154" i="175"/>
  <c r="G154" i="175"/>
  <c r="C154" i="175"/>
  <c r="A154" i="175"/>
  <c r="I153" i="175"/>
  <c r="H153" i="175"/>
  <c r="G153" i="175"/>
  <c r="C153" i="175"/>
  <c r="A153" i="175"/>
  <c r="I152" i="175"/>
  <c r="H152" i="175"/>
  <c r="G152" i="175"/>
  <c r="C152" i="175"/>
  <c r="A152" i="175"/>
  <c r="I151" i="175"/>
  <c r="H151" i="175"/>
  <c r="G151" i="175"/>
  <c r="C151" i="175"/>
  <c r="A151" i="175"/>
  <c r="I150" i="175"/>
  <c r="H150" i="175"/>
  <c r="G150" i="175"/>
  <c r="C150" i="175"/>
  <c r="A150" i="175"/>
  <c r="I149" i="175"/>
  <c r="H149" i="175"/>
  <c r="G149" i="175"/>
  <c r="C149" i="175"/>
  <c r="A160" i="172"/>
  <c r="I173" i="172"/>
  <c r="H173" i="172"/>
  <c r="G173" i="172"/>
  <c r="C173" i="172"/>
  <c r="A173" i="172"/>
  <c r="I172" i="172"/>
  <c r="H172" i="172"/>
  <c r="G172" i="172"/>
  <c r="C172" i="172"/>
  <c r="A172" i="172"/>
  <c r="I171" i="172"/>
  <c r="H171" i="172"/>
  <c r="G171" i="172"/>
  <c r="C171" i="172"/>
  <c r="A171" i="172"/>
  <c r="I170" i="172"/>
  <c r="H170" i="172"/>
  <c r="G170" i="172"/>
  <c r="C170" i="172"/>
  <c r="A170" i="172"/>
  <c r="I169" i="172"/>
  <c r="H169" i="172"/>
  <c r="G169" i="172"/>
  <c r="C169" i="172"/>
  <c r="A169" i="172"/>
  <c r="I168" i="172"/>
  <c r="H168" i="172"/>
  <c r="G168" i="172"/>
  <c r="C168" i="172"/>
  <c r="A168" i="172"/>
  <c r="I167" i="172"/>
  <c r="H167" i="172"/>
  <c r="G167" i="172"/>
  <c r="C167" i="172"/>
  <c r="A167" i="172"/>
  <c r="I166" i="172"/>
  <c r="H166" i="172"/>
  <c r="G166" i="172"/>
  <c r="C166" i="172"/>
  <c r="A166" i="172"/>
  <c r="I165" i="172"/>
  <c r="H165" i="172"/>
  <c r="G165" i="172"/>
  <c r="C165" i="172"/>
  <c r="A165" i="172"/>
  <c r="I164" i="172"/>
  <c r="H164" i="172"/>
  <c r="G164" i="172"/>
  <c r="C164" i="172"/>
  <c r="A164" i="172"/>
  <c r="I163" i="172"/>
  <c r="H163" i="172"/>
  <c r="G163" i="172"/>
  <c r="C163" i="172"/>
  <c r="A163" i="172"/>
  <c r="I162" i="172"/>
  <c r="H162" i="172"/>
  <c r="G162" i="172"/>
  <c r="C162" i="172"/>
  <c r="A162" i="172"/>
  <c r="I161" i="172"/>
  <c r="H161" i="172"/>
  <c r="G161" i="172"/>
  <c r="C161" i="172"/>
  <c r="A161" i="172"/>
  <c r="I160" i="172"/>
  <c r="H160" i="172"/>
  <c r="G160" i="172"/>
  <c r="C160" i="172"/>
  <c r="I167" i="164"/>
  <c r="H167" i="164"/>
  <c r="G167" i="164"/>
  <c r="C167" i="164"/>
  <c r="A167" i="164"/>
  <c r="I166" i="164"/>
  <c r="H166" i="164"/>
  <c r="G166" i="164"/>
  <c r="C166" i="164"/>
  <c r="A166" i="164"/>
  <c r="I165" i="164"/>
  <c r="H165" i="164"/>
  <c r="G165" i="164"/>
  <c r="C165" i="164"/>
  <c r="A165" i="164"/>
  <c r="I164" i="164"/>
  <c r="H164" i="164"/>
  <c r="G164" i="164"/>
  <c r="C164" i="164"/>
  <c r="A164" i="164"/>
  <c r="I163" i="164"/>
  <c r="H163" i="164"/>
  <c r="G163" i="164"/>
  <c r="C163" i="164"/>
  <c r="A163" i="164"/>
  <c r="I162" i="164"/>
  <c r="H162" i="164"/>
  <c r="G162" i="164"/>
  <c r="C162" i="164"/>
  <c r="A162" i="164"/>
  <c r="I161" i="164"/>
  <c r="H161" i="164"/>
  <c r="G161" i="164"/>
  <c r="C161" i="164"/>
  <c r="A161" i="164"/>
  <c r="I160" i="164"/>
  <c r="H160" i="164"/>
  <c r="G160" i="164"/>
  <c r="C160" i="164"/>
  <c r="A160" i="164"/>
  <c r="I159" i="164"/>
  <c r="H159" i="164"/>
  <c r="G159" i="164"/>
  <c r="C159" i="164"/>
  <c r="A159" i="164"/>
  <c r="I158" i="164"/>
  <c r="H158" i="164"/>
  <c r="G158" i="164"/>
  <c r="C158" i="164"/>
  <c r="A158" i="164"/>
  <c r="I157" i="164"/>
  <c r="H157" i="164"/>
  <c r="G157" i="164"/>
  <c r="C157" i="164"/>
  <c r="A157" i="164"/>
  <c r="I156" i="164"/>
  <c r="H156" i="164"/>
  <c r="G156" i="164"/>
  <c r="C156" i="164"/>
  <c r="A156" i="164"/>
  <c r="B291" i="123"/>
  <c r="E329" i="123"/>
  <c r="D329" i="123"/>
  <c r="C329" i="123"/>
  <c r="B329" i="123"/>
  <c r="E328" i="123"/>
  <c r="D328" i="123"/>
  <c r="C328" i="123"/>
  <c r="B328" i="123"/>
  <c r="E327" i="123"/>
  <c r="D327" i="123"/>
  <c r="C327" i="123"/>
  <c r="B327" i="123"/>
  <c r="E326" i="123"/>
  <c r="D326" i="123"/>
  <c r="C326" i="123"/>
  <c r="B326" i="123"/>
  <c r="E325" i="123"/>
  <c r="D325" i="123"/>
  <c r="C325" i="123"/>
  <c r="B325" i="123"/>
  <c r="E324" i="123"/>
  <c r="D324" i="123"/>
  <c r="C324" i="123"/>
  <c r="B324" i="123"/>
  <c r="E323" i="123"/>
  <c r="D323" i="123"/>
  <c r="C323" i="123"/>
  <c r="B323" i="123"/>
  <c r="E322" i="123"/>
  <c r="D322" i="123"/>
  <c r="C322" i="123"/>
  <c r="B322" i="123"/>
  <c r="E321" i="123"/>
  <c r="D321" i="123"/>
  <c r="C321" i="123"/>
  <c r="B321" i="123"/>
  <c r="E320" i="123"/>
  <c r="D320" i="123"/>
  <c r="C320" i="123"/>
  <c r="B320" i="123"/>
  <c r="E319" i="123"/>
  <c r="D319" i="123"/>
  <c r="C319" i="123"/>
  <c r="B319" i="123"/>
  <c r="E318" i="123"/>
  <c r="D318" i="123"/>
  <c r="C318" i="123"/>
  <c r="B318" i="123"/>
  <c r="E317" i="123"/>
  <c r="D317" i="123"/>
  <c r="C317" i="123"/>
  <c r="B317" i="123"/>
  <c r="E316" i="123"/>
  <c r="D316" i="123"/>
  <c r="C316" i="123"/>
  <c r="B316" i="123"/>
  <c r="E315" i="123"/>
  <c r="D315" i="123"/>
  <c r="C315" i="123"/>
  <c r="B315" i="123"/>
  <c r="E314" i="123"/>
  <c r="D314" i="123"/>
  <c r="C314" i="123"/>
  <c r="B314" i="123"/>
  <c r="E313" i="123"/>
  <c r="D313" i="123"/>
  <c r="C313" i="123"/>
  <c r="B313" i="123"/>
  <c r="E312" i="123"/>
  <c r="D312" i="123"/>
  <c r="C312" i="123"/>
  <c r="B312" i="123"/>
  <c r="E311" i="123"/>
  <c r="D311" i="123"/>
  <c r="C311" i="123"/>
  <c r="B311" i="123"/>
  <c r="E310" i="123"/>
  <c r="D310" i="123"/>
  <c r="C310" i="123"/>
  <c r="B310" i="123"/>
  <c r="E309" i="123"/>
  <c r="D309" i="123"/>
  <c r="C309" i="123"/>
  <c r="B309" i="123"/>
  <c r="E308" i="123"/>
  <c r="D308" i="123"/>
  <c r="C308" i="123"/>
  <c r="B308" i="123"/>
  <c r="E307" i="123"/>
  <c r="D307" i="123"/>
  <c r="C307" i="123"/>
  <c r="B307" i="123"/>
  <c r="E306" i="123"/>
  <c r="D306" i="123"/>
  <c r="C306" i="123"/>
  <c r="B306" i="123"/>
  <c r="E305" i="123"/>
  <c r="D305" i="123"/>
  <c r="C305" i="123"/>
  <c r="B305" i="123"/>
  <c r="E304" i="123"/>
  <c r="D304" i="123"/>
  <c r="C304" i="123"/>
  <c r="B304" i="123"/>
  <c r="E303" i="123"/>
  <c r="D303" i="123"/>
  <c r="C303" i="123"/>
  <c r="B303" i="123"/>
  <c r="E302" i="123"/>
  <c r="D302" i="123"/>
  <c r="C302" i="123"/>
  <c r="B302" i="123"/>
  <c r="E301" i="123"/>
  <c r="D301" i="123"/>
  <c r="C301" i="123"/>
  <c r="B301" i="123"/>
  <c r="E300" i="123"/>
  <c r="D300" i="123"/>
  <c r="C300" i="123"/>
  <c r="B300" i="123"/>
  <c r="E299" i="123"/>
  <c r="D299" i="123"/>
  <c r="C299" i="123"/>
  <c r="B299" i="123"/>
  <c r="E298" i="123"/>
  <c r="D298" i="123"/>
  <c r="C298" i="123"/>
  <c r="B298" i="123"/>
  <c r="E297" i="123"/>
  <c r="D297" i="123"/>
  <c r="C297" i="123"/>
  <c r="B297" i="123"/>
  <c r="E296" i="123"/>
  <c r="D296" i="123"/>
  <c r="C296" i="123"/>
  <c r="B296" i="123"/>
  <c r="E295" i="123"/>
  <c r="D295" i="123"/>
  <c r="C295" i="123"/>
  <c r="B295" i="123"/>
  <c r="E294" i="123"/>
  <c r="D294" i="123"/>
  <c r="C294" i="123"/>
  <c r="B294" i="123"/>
  <c r="E293" i="123"/>
  <c r="D293" i="123"/>
  <c r="C293" i="123"/>
  <c r="B293" i="123"/>
  <c r="E292" i="123"/>
  <c r="D292" i="123"/>
  <c r="C292" i="123"/>
  <c r="B292" i="123"/>
  <c r="E518" i="123"/>
  <c r="B518" i="123"/>
  <c r="C518" i="123"/>
  <c r="E517" i="123"/>
  <c r="C517" i="123"/>
  <c r="B517" i="123"/>
  <c r="E516" i="123"/>
  <c r="C516" i="123"/>
  <c r="B516" i="123"/>
  <c r="E515" i="123"/>
  <c r="C515" i="123"/>
  <c r="B515" i="123"/>
  <c r="E514" i="123"/>
  <c r="C514" i="123"/>
  <c r="B514" i="123"/>
  <c r="E513" i="123"/>
  <c r="C513" i="123"/>
  <c r="B513" i="123"/>
  <c r="E512" i="123"/>
  <c r="C512" i="123"/>
  <c r="B512" i="123"/>
  <c r="E511" i="123"/>
  <c r="C511" i="123"/>
  <c r="B511" i="123"/>
  <c r="E510" i="123"/>
  <c r="C510" i="123"/>
  <c r="B510" i="123"/>
  <c r="E509" i="123"/>
  <c r="C509" i="123"/>
  <c r="B509" i="123"/>
  <c r="E508" i="123"/>
  <c r="C508" i="123"/>
  <c r="B508" i="123"/>
  <c r="E507" i="123"/>
  <c r="C507" i="123"/>
  <c r="B507" i="123"/>
  <c r="E506" i="123"/>
  <c r="D506" i="123"/>
  <c r="D507" i="123" s="1"/>
  <c r="D508" i="123" s="1"/>
  <c r="D509" i="123" s="1"/>
  <c r="D510" i="123" s="1"/>
  <c r="D511" i="123" s="1"/>
  <c r="D512" i="123" s="1"/>
  <c r="D513" i="123" s="1"/>
  <c r="D514" i="123" s="1"/>
  <c r="D515" i="123" s="1"/>
  <c r="D516" i="123" s="1"/>
  <c r="D517" i="123" s="1"/>
  <c r="D518" i="123" s="1"/>
  <c r="C506" i="123"/>
  <c r="B506" i="123"/>
  <c r="E505" i="123"/>
  <c r="D505" i="123"/>
  <c r="C505" i="123"/>
  <c r="B505" i="123"/>
  <c r="E504" i="123"/>
  <c r="D504" i="123"/>
  <c r="C504" i="123"/>
  <c r="B504" i="123"/>
  <c r="E503" i="123"/>
  <c r="D503" i="123"/>
  <c r="C503" i="123"/>
  <c r="B503" i="123"/>
  <c r="E502" i="123"/>
  <c r="D502" i="123"/>
  <c r="C502" i="123"/>
  <c r="B502" i="123"/>
  <c r="E501" i="123"/>
  <c r="D501" i="123"/>
  <c r="C501" i="123"/>
  <c r="B501" i="123"/>
  <c r="E500" i="123"/>
  <c r="D500" i="123"/>
  <c r="C500" i="123"/>
  <c r="B500" i="123"/>
  <c r="E499" i="123"/>
  <c r="D499" i="123"/>
  <c r="C499" i="123"/>
  <c r="B499" i="123"/>
  <c r="E498" i="123"/>
  <c r="D498" i="123"/>
  <c r="C498" i="123"/>
  <c r="B498" i="123"/>
  <c r="E497" i="123"/>
  <c r="D497" i="123"/>
  <c r="C497" i="123"/>
  <c r="B497" i="123"/>
  <c r="E496" i="123"/>
  <c r="D496" i="123"/>
  <c r="C496" i="123"/>
  <c r="B496" i="123"/>
  <c r="E495" i="123"/>
  <c r="D495" i="123"/>
  <c r="C495" i="123"/>
  <c r="B495" i="123"/>
  <c r="E494" i="123"/>
  <c r="D494" i="123"/>
  <c r="C494" i="123"/>
  <c r="B494" i="123"/>
  <c r="E493" i="123"/>
  <c r="D493" i="123"/>
  <c r="C493" i="123"/>
  <c r="B493" i="123"/>
  <c r="E492" i="123"/>
  <c r="D492" i="123"/>
  <c r="C492" i="123"/>
  <c r="B492" i="123"/>
  <c r="E491" i="123"/>
  <c r="D491" i="123"/>
  <c r="C491" i="123"/>
  <c r="B491" i="123"/>
  <c r="E490" i="123"/>
  <c r="D490" i="123"/>
  <c r="C490" i="123"/>
  <c r="B490" i="123"/>
  <c r="E489" i="123"/>
  <c r="D489" i="123"/>
  <c r="C489" i="123"/>
  <c r="B489" i="123"/>
  <c r="E488" i="123"/>
  <c r="D488" i="123"/>
  <c r="C488" i="123"/>
  <c r="B488" i="123"/>
  <c r="E487" i="123"/>
  <c r="D487" i="123"/>
  <c r="C487" i="123"/>
  <c r="B487" i="123"/>
  <c r="E486" i="123"/>
  <c r="D486" i="123"/>
  <c r="C486" i="123"/>
  <c r="B486" i="123"/>
  <c r="E485" i="123"/>
  <c r="D485" i="123"/>
  <c r="C485" i="123"/>
  <c r="B485" i="123"/>
  <c r="E484" i="123"/>
  <c r="D484" i="123"/>
  <c r="C484" i="123"/>
  <c r="B484" i="123"/>
  <c r="E483" i="123"/>
  <c r="D483" i="123"/>
  <c r="C483" i="123"/>
  <c r="B483" i="123"/>
  <c r="E482" i="123"/>
  <c r="D482" i="123"/>
  <c r="C482" i="123"/>
  <c r="B482" i="123"/>
  <c r="E481" i="123"/>
  <c r="D481" i="123"/>
  <c r="C481" i="123"/>
  <c r="B481" i="123"/>
  <c r="M362" i="123"/>
  <c r="Q362" i="123" s="1"/>
  <c r="M367" i="123"/>
  <c r="M366" i="123"/>
  <c r="M365" i="123"/>
  <c r="P365" i="123" s="1"/>
  <c r="M364" i="123"/>
  <c r="Q364" i="123" s="1"/>
  <c r="M363" i="123"/>
  <c r="P363" i="123" s="1"/>
  <c r="O365" i="123"/>
  <c r="O364" i="123"/>
  <c r="O363" i="123"/>
  <c r="O362" i="123"/>
  <c r="O361" i="123"/>
  <c r="O360" i="123"/>
  <c r="O359" i="123"/>
  <c r="O358" i="123"/>
  <c r="O357" i="123"/>
  <c r="O356" i="123"/>
  <c r="O355" i="123"/>
  <c r="O354" i="123"/>
  <c r="O353" i="123"/>
  <c r="O352" i="123"/>
  <c r="O351" i="123"/>
  <c r="O350" i="123"/>
  <c r="O349" i="123"/>
  <c r="O348" i="123"/>
  <c r="O347" i="123"/>
  <c r="O346" i="123"/>
  <c r="O345" i="123"/>
  <c r="O344" i="123"/>
  <c r="O343" i="123"/>
  <c r="O342" i="123"/>
  <c r="O341" i="123"/>
  <c r="O340" i="123"/>
  <c r="O339" i="123"/>
  <c r="O338" i="123"/>
  <c r="M178" i="123"/>
  <c r="M177" i="123"/>
  <c r="M176" i="123"/>
  <c r="X176" i="123" s="1"/>
  <c r="M175" i="123"/>
  <c r="W175" i="123" s="1"/>
  <c r="M174" i="123"/>
  <c r="U174" i="123" s="1"/>
  <c r="M173" i="123"/>
  <c r="R173" i="123" s="1"/>
  <c r="O176" i="123"/>
  <c r="O175" i="123"/>
  <c r="O174" i="123"/>
  <c r="O173" i="123"/>
  <c r="O172" i="123"/>
  <c r="O171" i="123"/>
  <c r="O170" i="123"/>
  <c r="O169" i="123"/>
  <c r="O168" i="123"/>
  <c r="O167" i="123"/>
  <c r="O166" i="123"/>
  <c r="O165" i="123"/>
  <c r="O164" i="123"/>
  <c r="O163" i="123"/>
  <c r="O162" i="123"/>
  <c r="O161" i="123"/>
  <c r="O160" i="123"/>
  <c r="O159" i="123"/>
  <c r="O158" i="123"/>
  <c r="O157" i="123"/>
  <c r="O156" i="123"/>
  <c r="O155" i="123"/>
  <c r="O154" i="123"/>
  <c r="O153" i="123"/>
  <c r="O152" i="123"/>
  <c r="O151" i="123"/>
  <c r="O150" i="123"/>
  <c r="O149" i="123"/>
  <c r="J156" i="176" l="1"/>
  <c r="F161" i="176"/>
  <c r="J161" i="176"/>
  <c r="F151" i="176"/>
  <c r="J152" i="175"/>
  <c r="F151" i="175"/>
  <c r="E153" i="176"/>
  <c r="F153" i="175"/>
  <c r="E152" i="176"/>
  <c r="R365" i="123"/>
  <c r="E154" i="175"/>
  <c r="F160" i="172"/>
  <c r="F164" i="172"/>
  <c r="J172" i="172"/>
  <c r="F156" i="164"/>
  <c r="J167" i="164"/>
  <c r="J159" i="164"/>
  <c r="J152" i="176"/>
  <c r="E154" i="176"/>
  <c r="F166" i="164"/>
  <c r="F161" i="172"/>
  <c r="J166" i="164"/>
  <c r="J161" i="172"/>
  <c r="J164" i="172"/>
  <c r="J155" i="175"/>
  <c r="F156" i="176"/>
  <c r="Q365" i="123"/>
  <c r="Q176" i="123"/>
  <c r="X365" i="123"/>
  <c r="F158" i="164"/>
  <c r="S176" i="123"/>
  <c r="S175" i="123"/>
  <c r="F162" i="164"/>
  <c r="F173" i="172"/>
  <c r="F167" i="164"/>
  <c r="J173" i="172"/>
  <c r="J156" i="175"/>
  <c r="E161" i="175"/>
  <c r="F152" i="176"/>
  <c r="F155" i="176"/>
  <c r="J158" i="176"/>
  <c r="E159" i="164"/>
  <c r="J162" i="164"/>
  <c r="J163" i="172"/>
  <c r="J166" i="172"/>
  <c r="E168" i="172"/>
  <c r="J154" i="175"/>
  <c r="J154" i="176"/>
  <c r="F168" i="172"/>
  <c r="F153" i="176"/>
  <c r="F162" i="172"/>
  <c r="J165" i="172"/>
  <c r="J153" i="176"/>
  <c r="E151" i="176"/>
  <c r="E160" i="164"/>
  <c r="F152" i="175"/>
  <c r="F160" i="175"/>
  <c r="F148" i="176"/>
  <c r="F165" i="164"/>
  <c r="F166" i="172"/>
  <c r="F149" i="175"/>
  <c r="J160" i="175"/>
  <c r="J148" i="176"/>
  <c r="J165" i="164"/>
  <c r="J160" i="172"/>
  <c r="J169" i="172"/>
  <c r="J150" i="175"/>
  <c r="J156" i="164"/>
  <c r="F161" i="164"/>
  <c r="F164" i="164"/>
  <c r="F159" i="176"/>
  <c r="E158" i="164"/>
  <c r="J164" i="164"/>
  <c r="E171" i="172"/>
  <c r="J149" i="175"/>
  <c r="J162" i="172"/>
  <c r="J168" i="172"/>
  <c r="J157" i="175"/>
  <c r="F157" i="164"/>
  <c r="F159" i="175"/>
  <c r="F162" i="175"/>
  <c r="D162" i="175" s="1"/>
  <c r="F150" i="176"/>
  <c r="F157" i="176"/>
  <c r="F160" i="176"/>
  <c r="D160" i="176" s="1"/>
  <c r="F163" i="164"/>
  <c r="F172" i="172"/>
  <c r="J162" i="175"/>
  <c r="J150" i="176"/>
  <c r="F154" i="176"/>
  <c r="J157" i="176"/>
  <c r="J160" i="176"/>
  <c r="V362" i="123"/>
  <c r="R175" i="123"/>
  <c r="P362" i="123"/>
  <c r="R362" i="123"/>
  <c r="U362" i="123"/>
  <c r="W362" i="123"/>
  <c r="S362" i="123"/>
  <c r="X362" i="123"/>
  <c r="P364" i="123"/>
  <c r="X364" i="123"/>
  <c r="Q175" i="123"/>
  <c r="R363" i="123"/>
  <c r="F163" i="172"/>
  <c r="E163" i="172"/>
  <c r="J153" i="175"/>
  <c r="E161" i="164"/>
  <c r="J161" i="164"/>
  <c r="E170" i="172"/>
  <c r="F170" i="172"/>
  <c r="J158" i="164"/>
  <c r="E162" i="172"/>
  <c r="J167" i="172"/>
  <c r="J149" i="176"/>
  <c r="E158" i="176"/>
  <c r="J159" i="176"/>
  <c r="J157" i="164"/>
  <c r="E167" i="164"/>
  <c r="F169" i="172"/>
  <c r="J170" i="172"/>
  <c r="J171" i="172"/>
  <c r="F156" i="175"/>
  <c r="J155" i="176"/>
  <c r="E161" i="176"/>
  <c r="E166" i="164"/>
  <c r="J160" i="164"/>
  <c r="E163" i="164"/>
  <c r="F165" i="172"/>
  <c r="F155" i="175"/>
  <c r="E159" i="175"/>
  <c r="F159" i="164"/>
  <c r="F160" i="164"/>
  <c r="J163" i="164"/>
  <c r="E160" i="172"/>
  <c r="E151" i="175"/>
  <c r="D151" i="175" s="1"/>
  <c r="F158" i="175"/>
  <c r="F161" i="175"/>
  <c r="D161" i="175" s="1"/>
  <c r="E150" i="176"/>
  <c r="J151" i="176"/>
  <c r="E159" i="176"/>
  <c r="F150" i="175"/>
  <c r="F154" i="175"/>
  <c r="D154" i="175" s="1"/>
  <c r="F167" i="172"/>
  <c r="F171" i="172"/>
  <c r="E153" i="175"/>
  <c r="D153" i="175" s="1"/>
  <c r="F157" i="175"/>
  <c r="J158" i="175"/>
  <c r="J161" i="175"/>
  <c r="F149" i="176"/>
  <c r="F158" i="176"/>
  <c r="E155" i="176"/>
  <c r="D155" i="176" s="1"/>
  <c r="E148" i="176"/>
  <c r="E156" i="176"/>
  <c r="E149" i="176"/>
  <c r="E157" i="176"/>
  <c r="D157" i="176" s="1"/>
  <c r="E152" i="175"/>
  <c r="D152" i="175" s="1"/>
  <c r="E160" i="175"/>
  <c r="E155" i="175"/>
  <c r="J151" i="175"/>
  <c r="E156" i="175"/>
  <c r="J159" i="175"/>
  <c r="E149" i="175"/>
  <c r="E157" i="175"/>
  <c r="E150" i="175"/>
  <c r="E158" i="175"/>
  <c r="E164" i="172"/>
  <c r="E172" i="172"/>
  <c r="E165" i="172"/>
  <c r="E173" i="172"/>
  <c r="E166" i="172"/>
  <c r="E167" i="172"/>
  <c r="E161" i="172"/>
  <c r="E169" i="172"/>
  <c r="E162" i="164"/>
  <c r="E156" i="164"/>
  <c r="E164" i="164"/>
  <c r="E157" i="164"/>
  <c r="E165" i="164"/>
  <c r="R176" i="123"/>
  <c r="U175" i="123"/>
  <c r="S364" i="123"/>
  <c r="S365" i="123"/>
  <c r="V175" i="123"/>
  <c r="U364" i="123"/>
  <c r="U365" i="123"/>
  <c r="R364" i="123"/>
  <c r="X175" i="123"/>
  <c r="V364" i="123"/>
  <c r="V365" i="123"/>
  <c r="Q363" i="123"/>
  <c r="W364" i="123"/>
  <c r="W365" i="123"/>
  <c r="S363" i="123"/>
  <c r="U363" i="123"/>
  <c r="V363" i="123"/>
  <c r="P175" i="123"/>
  <c r="P176" i="123"/>
  <c r="Q174" i="123"/>
  <c r="W363" i="123"/>
  <c r="X363" i="123"/>
  <c r="V174" i="123"/>
  <c r="S173" i="123"/>
  <c r="U173" i="123"/>
  <c r="V173" i="123"/>
  <c r="R174" i="123"/>
  <c r="S174" i="123"/>
  <c r="V176" i="123"/>
  <c r="X173" i="123"/>
  <c r="W174" i="123"/>
  <c r="U176" i="123"/>
  <c r="X174" i="123"/>
  <c r="Q173" i="123"/>
  <c r="P174" i="123"/>
  <c r="W176" i="123"/>
  <c r="W173" i="123"/>
  <c r="P173" i="123"/>
  <c r="D44" i="164"/>
  <c r="S56" i="179"/>
  <c r="L55" i="179"/>
  <c r="L86" i="179"/>
  <c r="G210" i="177"/>
  <c r="F210" i="177"/>
  <c r="E210" i="177"/>
  <c r="D210" i="177"/>
  <c r="C210" i="177"/>
  <c r="G180" i="177"/>
  <c r="F180" i="177"/>
  <c r="E180" i="177"/>
  <c r="D180" i="177"/>
  <c r="C180" i="177"/>
  <c r="D161" i="176" l="1"/>
  <c r="D153" i="176"/>
  <c r="D151" i="176"/>
  <c r="D159" i="176"/>
  <c r="D149" i="175"/>
  <c r="D164" i="172"/>
  <c r="D157" i="164"/>
  <c r="D165" i="172"/>
  <c r="D152" i="176"/>
  <c r="D154" i="176"/>
  <c r="D166" i="172"/>
  <c r="D160" i="172"/>
  <c r="D168" i="172"/>
  <c r="D169" i="172"/>
  <c r="D163" i="172"/>
  <c r="D172" i="172"/>
  <c r="D161" i="172"/>
  <c r="D173" i="172"/>
  <c r="D156" i="164"/>
  <c r="D162" i="164"/>
  <c r="D161" i="164"/>
  <c r="D167" i="164"/>
  <c r="D163" i="164"/>
  <c r="D166" i="164"/>
  <c r="D159" i="164"/>
  <c r="D167" i="172"/>
  <c r="D158" i="164"/>
  <c r="D156" i="176"/>
  <c r="D150" i="176"/>
  <c r="D162" i="172"/>
  <c r="D156" i="175"/>
  <c r="D165" i="164"/>
  <c r="D148" i="176"/>
  <c r="D171" i="172"/>
  <c r="D160" i="164"/>
  <c r="D160" i="175"/>
  <c r="D164" i="164"/>
  <c r="D159" i="175"/>
  <c r="D150" i="175"/>
  <c r="D157" i="175"/>
  <c r="D170" i="172"/>
  <c r="Z362" i="123"/>
  <c r="Z365" i="123"/>
  <c r="Z364" i="123"/>
  <c r="D158" i="176"/>
  <c r="D149" i="176"/>
  <c r="Z175" i="123"/>
  <c r="D155" i="175"/>
  <c r="D158" i="175"/>
  <c r="Z363" i="123"/>
  <c r="I69" i="123"/>
  <c r="Z176" i="123"/>
  <c r="Z173" i="123"/>
  <c r="Z174" i="123"/>
  <c r="I70" i="123"/>
  <c r="C3" i="175"/>
  <c r="C27" i="164"/>
  <c r="C27" i="176"/>
  <c r="S55" i="179"/>
  <c r="B76" i="123"/>
  <c r="B111" i="123" s="1"/>
  <c r="B86" i="126" l="1"/>
  <c r="B36" i="126"/>
  <c r="B117" i="126" l="1"/>
  <c r="O337" i="123"/>
  <c r="X336" i="123"/>
  <c r="W336" i="123"/>
  <c r="V336" i="123"/>
  <c r="U336" i="123"/>
  <c r="S336" i="123"/>
  <c r="R336" i="123"/>
  <c r="Q336" i="123"/>
  <c r="P336" i="123"/>
  <c r="U335" i="123"/>
  <c r="P335" i="123"/>
  <c r="M172" i="123"/>
  <c r="M338" i="123"/>
  <c r="M361" i="123"/>
  <c r="M360" i="123"/>
  <c r="M359" i="123"/>
  <c r="M358" i="123"/>
  <c r="M357" i="123"/>
  <c r="M356" i="123"/>
  <c r="M355" i="123"/>
  <c r="M354" i="123"/>
  <c r="M353" i="123"/>
  <c r="M352" i="123"/>
  <c r="M351" i="123"/>
  <c r="M350" i="123"/>
  <c r="M349" i="123"/>
  <c r="M348" i="123"/>
  <c r="M347" i="123"/>
  <c r="M346" i="123"/>
  <c r="M345" i="123"/>
  <c r="M344" i="123"/>
  <c r="M343" i="123"/>
  <c r="M342" i="123"/>
  <c r="M341" i="123"/>
  <c r="M340" i="123"/>
  <c r="M339" i="123"/>
  <c r="M337" i="123"/>
  <c r="S337" i="123" s="1"/>
  <c r="M148" i="123"/>
  <c r="X148" i="123" s="1"/>
  <c r="M149" i="123"/>
  <c r="M171" i="123"/>
  <c r="M170" i="123"/>
  <c r="M169" i="123"/>
  <c r="M168" i="123"/>
  <c r="M167" i="123"/>
  <c r="M166" i="123"/>
  <c r="M165" i="123"/>
  <c r="M164" i="123"/>
  <c r="M163" i="123"/>
  <c r="M162" i="123"/>
  <c r="M161" i="123"/>
  <c r="M160" i="123"/>
  <c r="M159" i="123"/>
  <c r="M158" i="123"/>
  <c r="M157" i="123"/>
  <c r="M156" i="123"/>
  <c r="M155" i="123"/>
  <c r="M154" i="123"/>
  <c r="M153" i="123"/>
  <c r="M152" i="123"/>
  <c r="M151" i="123"/>
  <c r="M150" i="123"/>
  <c r="O148" i="123"/>
  <c r="U147" i="123"/>
  <c r="X147" i="123"/>
  <c r="W147" i="123"/>
  <c r="V147" i="123"/>
  <c r="S147" i="123"/>
  <c r="R147" i="123"/>
  <c r="Q147" i="123"/>
  <c r="P147" i="123"/>
  <c r="U146" i="123"/>
  <c r="P146" i="123"/>
  <c r="S351" i="123" l="1"/>
  <c r="R351" i="123"/>
  <c r="Q351" i="123"/>
  <c r="U351" i="123"/>
  <c r="P351" i="123"/>
  <c r="X351" i="123"/>
  <c r="W351" i="123"/>
  <c r="V351" i="123"/>
  <c r="S359" i="123"/>
  <c r="R359" i="123"/>
  <c r="Q359" i="123"/>
  <c r="P359" i="123"/>
  <c r="X359" i="123"/>
  <c r="W359" i="123"/>
  <c r="V359" i="123"/>
  <c r="U359" i="123"/>
  <c r="R360" i="123"/>
  <c r="Q360" i="123"/>
  <c r="S360" i="123"/>
  <c r="P360" i="123"/>
  <c r="X360" i="123"/>
  <c r="W360" i="123"/>
  <c r="V360" i="123"/>
  <c r="U360" i="123"/>
  <c r="R344" i="123"/>
  <c r="Q344" i="123"/>
  <c r="P344" i="123"/>
  <c r="X344" i="123"/>
  <c r="W344" i="123"/>
  <c r="V344" i="123"/>
  <c r="S344" i="123"/>
  <c r="U344" i="123"/>
  <c r="P346" i="123"/>
  <c r="X346" i="123"/>
  <c r="Q346" i="123"/>
  <c r="W346" i="123"/>
  <c r="V346" i="123"/>
  <c r="U346" i="123"/>
  <c r="S346" i="123"/>
  <c r="R346" i="123"/>
  <c r="P354" i="123"/>
  <c r="X354" i="123"/>
  <c r="Q354" i="123"/>
  <c r="W354" i="123"/>
  <c r="V354" i="123"/>
  <c r="U354" i="123"/>
  <c r="S354" i="123"/>
  <c r="R354" i="123"/>
  <c r="P338" i="123"/>
  <c r="X338" i="123"/>
  <c r="Q338" i="123"/>
  <c r="W338" i="123"/>
  <c r="V338" i="123"/>
  <c r="U338" i="123"/>
  <c r="S338" i="123"/>
  <c r="R338" i="123"/>
  <c r="Q353" i="123"/>
  <c r="P353" i="123"/>
  <c r="X353" i="123"/>
  <c r="W353" i="123"/>
  <c r="V353" i="123"/>
  <c r="U353" i="123"/>
  <c r="S353" i="123"/>
  <c r="R353" i="123"/>
  <c r="X339" i="123"/>
  <c r="W339" i="123"/>
  <c r="V339" i="123"/>
  <c r="U339" i="123"/>
  <c r="S339" i="123"/>
  <c r="R339" i="123"/>
  <c r="P339" i="123"/>
  <c r="Q339" i="123"/>
  <c r="X347" i="123"/>
  <c r="W347" i="123"/>
  <c r="V347" i="123"/>
  <c r="P347" i="123"/>
  <c r="U347" i="123"/>
  <c r="S347" i="123"/>
  <c r="R347" i="123"/>
  <c r="Q347" i="123"/>
  <c r="X355" i="123"/>
  <c r="P355" i="123"/>
  <c r="W355" i="123"/>
  <c r="V355" i="123"/>
  <c r="U355" i="123"/>
  <c r="S355" i="123"/>
  <c r="R355" i="123"/>
  <c r="Q355" i="123"/>
  <c r="S343" i="123"/>
  <c r="R343" i="123"/>
  <c r="Q343" i="123"/>
  <c r="P343" i="123"/>
  <c r="X343" i="123"/>
  <c r="W343" i="123"/>
  <c r="V343" i="123"/>
  <c r="U343" i="123"/>
  <c r="Q345" i="123"/>
  <c r="R345" i="123"/>
  <c r="P345" i="123"/>
  <c r="X345" i="123"/>
  <c r="W345" i="123"/>
  <c r="V345" i="123"/>
  <c r="U345" i="123"/>
  <c r="S345" i="123"/>
  <c r="W340" i="123"/>
  <c r="V340" i="123"/>
  <c r="U340" i="123"/>
  <c r="X340" i="123"/>
  <c r="S340" i="123"/>
  <c r="R340" i="123"/>
  <c r="Q340" i="123"/>
  <c r="P340" i="123"/>
  <c r="W348" i="123"/>
  <c r="V348" i="123"/>
  <c r="U348" i="123"/>
  <c r="S348" i="123"/>
  <c r="R348" i="123"/>
  <c r="Q348" i="123"/>
  <c r="P348" i="123"/>
  <c r="X348" i="123"/>
  <c r="W356" i="123"/>
  <c r="V356" i="123"/>
  <c r="U356" i="123"/>
  <c r="S356" i="123"/>
  <c r="R356" i="123"/>
  <c r="Q356" i="123"/>
  <c r="P356" i="123"/>
  <c r="X356" i="123"/>
  <c r="V349" i="123"/>
  <c r="U349" i="123"/>
  <c r="W349" i="123"/>
  <c r="S349" i="123"/>
  <c r="R349" i="123"/>
  <c r="Q349" i="123"/>
  <c r="P349" i="123"/>
  <c r="X349" i="123"/>
  <c r="V357" i="123"/>
  <c r="U357" i="123"/>
  <c r="S357" i="123"/>
  <c r="W357" i="123"/>
  <c r="R357" i="123"/>
  <c r="Q357" i="123"/>
  <c r="P357" i="123"/>
  <c r="X357" i="123"/>
  <c r="R352" i="123"/>
  <c r="Q352" i="123"/>
  <c r="P352" i="123"/>
  <c r="X352" i="123"/>
  <c r="W352" i="123"/>
  <c r="V352" i="123"/>
  <c r="S352" i="123"/>
  <c r="U352" i="123"/>
  <c r="Q361" i="123"/>
  <c r="P361" i="123"/>
  <c r="X361" i="123"/>
  <c r="W361" i="123"/>
  <c r="R361" i="123"/>
  <c r="V361" i="123"/>
  <c r="U361" i="123"/>
  <c r="S361" i="123"/>
  <c r="V341" i="123"/>
  <c r="U341" i="123"/>
  <c r="W341" i="123"/>
  <c r="S341" i="123"/>
  <c r="R341" i="123"/>
  <c r="Q341" i="123"/>
  <c r="P341" i="123"/>
  <c r="X341" i="123"/>
  <c r="U342" i="123"/>
  <c r="S342" i="123"/>
  <c r="R342" i="123"/>
  <c r="Q342" i="123"/>
  <c r="V342" i="123"/>
  <c r="P342" i="123"/>
  <c r="X342" i="123"/>
  <c r="W342" i="123"/>
  <c r="U350" i="123"/>
  <c r="S350" i="123"/>
  <c r="R350" i="123"/>
  <c r="Q350" i="123"/>
  <c r="V350" i="123"/>
  <c r="P350" i="123"/>
  <c r="X350" i="123"/>
  <c r="W350" i="123"/>
  <c r="U358" i="123"/>
  <c r="S358" i="123"/>
  <c r="R358" i="123"/>
  <c r="Q358" i="123"/>
  <c r="P358" i="123"/>
  <c r="V358" i="123"/>
  <c r="X358" i="123"/>
  <c r="W358" i="123"/>
  <c r="V153" i="123"/>
  <c r="U153" i="123"/>
  <c r="S153" i="123"/>
  <c r="R153" i="123"/>
  <c r="Q153" i="123"/>
  <c r="W153" i="123"/>
  <c r="P153" i="123"/>
  <c r="X153" i="123"/>
  <c r="U154" i="123"/>
  <c r="V154" i="123"/>
  <c r="S154" i="123"/>
  <c r="R154" i="123"/>
  <c r="Q154" i="123"/>
  <c r="P154" i="123"/>
  <c r="X154" i="123"/>
  <c r="W154" i="123"/>
  <c r="U162" i="123"/>
  <c r="S162" i="123"/>
  <c r="R162" i="123"/>
  <c r="Q162" i="123"/>
  <c r="P162" i="123"/>
  <c r="X162" i="123"/>
  <c r="W162" i="123"/>
  <c r="V162" i="123"/>
  <c r="U170" i="123"/>
  <c r="S170" i="123"/>
  <c r="R170" i="123"/>
  <c r="Q170" i="123"/>
  <c r="P170" i="123"/>
  <c r="X170" i="123"/>
  <c r="W170" i="123"/>
  <c r="V170" i="123"/>
  <c r="R156" i="123"/>
  <c r="Q156" i="123"/>
  <c r="P156" i="123"/>
  <c r="X156" i="123"/>
  <c r="W156" i="123"/>
  <c r="S156" i="123"/>
  <c r="V156" i="123"/>
  <c r="U156" i="123"/>
  <c r="R164" i="123"/>
  <c r="Q164" i="123"/>
  <c r="S164" i="123"/>
  <c r="P164" i="123"/>
  <c r="X164" i="123"/>
  <c r="W164" i="123"/>
  <c r="V164" i="123"/>
  <c r="U164" i="123"/>
  <c r="Q149" i="123"/>
  <c r="P149" i="123"/>
  <c r="X149" i="123"/>
  <c r="W149" i="123"/>
  <c r="V149" i="123"/>
  <c r="U149" i="123"/>
  <c r="S149" i="123"/>
  <c r="R149" i="123"/>
  <c r="S155" i="123"/>
  <c r="R155" i="123"/>
  <c r="Q155" i="123"/>
  <c r="P155" i="123"/>
  <c r="X155" i="123"/>
  <c r="W155" i="123"/>
  <c r="V155" i="123"/>
  <c r="U155" i="123"/>
  <c r="Q157" i="123"/>
  <c r="P157" i="123"/>
  <c r="X157" i="123"/>
  <c r="W157" i="123"/>
  <c r="V157" i="123"/>
  <c r="U157" i="123"/>
  <c r="R157" i="123"/>
  <c r="S157" i="123"/>
  <c r="Q165" i="123"/>
  <c r="P165" i="123"/>
  <c r="X165" i="123"/>
  <c r="W165" i="123"/>
  <c r="V165" i="123"/>
  <c r="U165" i="123"/>
  <c r="R165" i="123"/>
  <c r="S165" i="123"/>
  <c r="V169" i="123"/>
  <c r="U169" i="123"/>
  <c r="S169" i="123"/>
  <c r="R169" i="123"/>
  <c r="W169" i="123"/>
  <c r="Q169" i="123"/>
  <c r="P169" i="123"/>
  <c r="X169" i="123"/>
  <c r="P150" i="123"/>
  <c r="X150" i="123"/>
  <c r="W150" i="123"/>
  <c r="V150" i="123"/>
  <c r="U150" i="123"/>
  <c r="Q150" i="123"/>
  <c r="S150" i="123"/>
  <c r="R150" i="123"/>
  <c r="P158" i="123"/>
  <c r="Q158" i="123"/>
  <c r="X158" i="123"/>
  <c r="W158" i="123"/>
  <c r="V158" i="123"/>
  <c r="U158" i="123"/>
  <c r="S158" i="123"/>
  <c r="R158" i="123"/>
  <c r="P166" i="123"/>
  <c r="X166" i="123"/>
  <c r="W166" i="123"/>
  <c r="V166" i="123"/>
  <c r="U166" i="123"/>
  <c r="S166" i="123"/>
  <c r="R166" i="123"/>
  <c r="Q166" i="123"/>
  <c r="S163" i="123"/>
  <c r="U163" i="123"/>
  <c r="R163" i="123"/>
  <c r="Q163" i="123"/>
  <c r="P163" i="123"/>
  <c r="X163" i="123"/>
  <c r="W163" i="123"/>
  <c r="V163" i="123"/>
  <c r="X151" i="123"/>
  <c r="P151" i="123"/>
  <c r="W151" i="123"/>
  <c r="V151" i="123"/>
  <c r="U151" i="123"/>
  <c r="S151" i="123"/>
  <c r="R151" i="123"/>
  <c r="Q151" i="123"/>
  <c r="X159" i="123"/>
  <c r="W159" i="123"/>
  <c r="V159" i="123"/>
  <c r="U159" i="123"/>
  <c r="S159" i="123"/>
  <c r="R159" i="123"/>
  <c r="Q159" i="123"/>
  <c r="P159" i="123"/>
  <c r="X167" i="123"/>
  <c r="W167" i="123"/>
  <c r="V167" i="123"/>
  <c r="U167" i="123"/>
  <c r="S167" i="123"/>
  <c r="P167" i="123"/>
  <c r="R167" i="123"/>
  <c r="Q167" i="123"/>
  <c r="R172" i="123"/>
  <c r="Q172" i="123"/>
  <c r="P172" i="123"/>
  <c r="X172" i="123"/>
  <c r="S172" i="123"/>
  <c r="W172" i="123"/>
  <c r="V172" i="123"/>
  <c r="U172" i="123"/>
  <c r="V161" i="123"/>
  <c r="U161" i="123"/>
  <c r="S161" i="123"/>
  <c r="W161" i="123"/>
  <c r="R161" i="123"/>
  <c r="Q161" i="123"/>
  <c r="P161" i="123"/>
  <c r="X161" i="123"/>
  <c r="S171" i="123"/>
  <c r="U171" i="123"/>
  <c r="R171" i="123"/>
  <c r="Q171" i="123"/>
  <c r="P171" i="123"/>
  <c r="X171" i="123"/>
  <c r="W171" i="123"/>
  <c r="V171" i="123"/>
  <c r="W152" i="123"/>
  <c r="V152" i="123"/>
  <c r="X152" i="123"/>
  <c r="U152" i="123"/>
  <c r="S152" i="123"/>
  <c r="R152" i="123"/>
  <c r="Q152" i="123"/>
  <c r="P152" i="123"/>
  <c r="W160" i="123"/>
  <c r="V160" i="123"/>
  <c r="U160" i="123"/>
  <c r="S160" i="123"/>
  <c r="R160" i="123"/>
  <c r="X160" i="123"/>
  <c r="Q160" i="123"/>
  <c r="P160" i="123"/>
  <c r="W168" i="123"/>
  <c r="V168" i="123"/>
  <c r="U168" i="123"/>
  <c r="S168" i="123"/>
  <c r="R168" i="123"/>
  <c r="Q168" i="123"/>
  <c r="P168" i="123"/>
  <c r="X168" i="123"/>
  <c r="U337" i="123"/>
  <c r="R148" i="123"/>
  <c r="V337" i="123"/>
  <c r="W337" i="123"/>
  <c r="X337" i="123"/>
  <c r="P337" i="123"/>
  <c r="Q337" i="123"/>
  <c r="R337" i="123"/>
  <c r="Q148" i="123"/>
  <c r="S148" i="123"/>
  <c r="P148" i="123"/>
  <c r="U148" i="123"/>
  <c r="V148" i="123"/>
  <c r="W148" i="123"/>
  <c r="Z348" i="123" l="1"/>
  <c r="Z352" i="123"/>
  <c r="Z345" i="123"/>
  <c r="Z338" i="123"/>
  <c r="Z160" i="123"/>
  <c r="Z152" i="123"/>
  <c r="Z358" i="123"/>
  <c r="Z351" i="123"/>
  <c r="Z340" i="123"/>
  <c r="Z341" i="123"/>
  <c r="Z357" i="123"/>
  <c r="Z349" i="123"/>
  <c r="Z356" i="123"/>
  <c r="Z339" i="123"/>
  <c r="Z350" i="123"/>
  <c r="Z342" i="123"/>
  <c r="Z343" i="123"/>
  <c r="Z347" i="123"/>
  <c r="Z360" i="123"/>
  <c r="Z359" i="123"/>
  <c r="Z344" i="123"/>
  <c r="Z361" i="123"/>
  <c r="Z355" i="123"/>
  <c r="Z353" i="123"/>
  <c r="Z354" i="123"/>
  <c r="Z346" i="123"/>
  <c r="Z154" i="123"/>
  <c r="Z167" i="123"/>
  <c r="Z159" i="123"/>
  <c r="Z168" i="123"/>
  <c r="Z161" i="123"/>
  <c r="Z169" i="123"/>
  <c r="Z153" i="123"/>
  <c r="Z171" i="123"/>
  <c r="Z163" i="123"/>
  <c r="Z170" i="123"/>
  <c r="Z162" i="123"/>
  <c r="Z155" i="123"/>
  <c r="Z164" i="123"/>
  <c r="Z172" i="123"/>
  <c r="Z156" i="123"/>
  <c r="Z151" i="123"/>
  <c r="Z165" i="123"/>
  <c r="Z157" i="123"/>
  <c r="Z149" i="123"/>
  <c r="Z166" i="123"/>
  <c r="Z158" i="123"/>
  <c r="Z150" i="123"/>
  <c r="Z337" i="123"/>
  <c r="Z148" i="123"/>
  <c r="L76" i="179"/>
  <c r="L77" i="179"/>
  <c r="L93" i="179"/>
  <c r="L92" i="179"/>
  <c r="L91" i="179"/>
  <c r="L88" i="179"/>
  <c r="L87" i="179"/>
  <c r="L85" i="179"/>
  <c r="L84" i="179"/>
  <c r="L83" i="179"/>
  <c r="L82" i="179"/>
  <c r="L81" i="179"/>
  <c r="L80" i="179"/>
  <c r="L75" i="179"/>
  <c r="L74" i="179"/>
  <c r="L73" i="179"/>
  <c r="L72" i="179"/>
  <c r="L71" i="179"/>
  <c r="L70" i="179"/>
  <c r="L69" i="179"/>
  <c r="L68" i="179"/>
  <c r="L67" i="179"/>
  <c r="L96" i="179" l="1"/>
  <c r="L64" i="179"/>
  <c r="L61" i="179"/>
  <c r="L62" i="179"/>
  <c r="L63" i="179"/>
  <c r="L60" i="179"/>
  <c r="L56" i="179"/>
  <c r="L41" i="179"/>
  <c r="L53" i="179"/>
  <c r="L52" i="179"/>
  <c r="L51" i="179"/>
  <c r="L45" i="179"/>
  <c r="L40" i="179"/>
  <c r="L39" i="179"/>
  <c r="L38" i="179"/>
  <c r="L37" i="179"/>
  <c r="L36" i="179"/>
  <c r="L33" i="179"/>
  <c r="L32" i="179"/>
  <c r="L31" i="179"/>
  <c r="L30" i="179"/>
  <c r="B234" i="179"/>
  <c r="B153" i="179"/>
  <c r="L28" i="179"/>
  <c r="L27" i="179"/>
  <c r="L26" i="179"/>
  <c r="L25" i="179"/>
  <c r="L24" i="179"/>
  <c r="L22" i="179"/>
  <c r="L14" i="179"/>
  <c r="L11" i="179"/>
  <c r="L10" i="179"/>
  <c r="L6" i="179"/>
  <c r="D3" i="179"/>
  <c r="L3" i="179" s="1"/>
  <c r="I2" i="179"/>
  <c r="H2" i="179"/>
  <c r="G2" i="179"/>
  <c r="E2" i="179"/>
  <c r="B272" i="179"/>
  <c r="B271" i="179"/>
  <c r="B270" i="179"/>
  <c r="B269" i="179"/>
  <c r="B268" i="179"/>
  <c r="B267" i="179"/>
  <c r="B266" i="179"/>
  <c r="B265" i="179"/>
  <c r="B264" i="179"/>
  <c r="B263" i="179"/>
  <c r="B262" i="179"/>
  <c r="B261" i="179"/>
  <c r="B260" i="179"/>
  <c r="B259" i="179"/>
  <c r="B258" i="179"/>
  <c r="B257" i="179"/>
  <c r="B256" i="179"/>
  <c r="B255" i="179"/>
  <c r="B254" i="179"/>
  <c r="B253" i="179"/>
  <c r="B252" i="179"/>
  <c r="B251" i="179"/>
  <c r="B250" i="179"/>
  <c r="B249" i="179"/>
  <c r="B248" i="179"/>
  <c r="B247" i="179"/>
  <c r="B246" i="179"/>
  <c r="B245" i="179"/>
  <c r="B244" i="179"/>
  <c r="B243" i="179"/>
  <c r="B242" i="179"/>
  <c r="B241" i="179"/>
  <c r="B233" i="179"/>
  <c r="B232" i="179"/>
  <c r="B231" i="179"/>
  <c r="B230" i="179"/>
  <c r="B229" i="179"/>
  <c r="B228" i="179"/>
  <c r="B227" i="179"/>
  <c r="B226" i="179"/>
  <c r="B225" i="179"/>
  <c r="B224" i="179"/>
  <c r="B223" i="179"/>
  <c r="B222" i="179"/>
  <c r="B221" i="179"/>
  <c r="B220" i="179"/>
  <c r="B219" i="179"/>
  <c r="B218" i="179"/>
  <c r="B217" i="179"/>
  <c r="B216" i="179"/>
  <c r="B215" i="179"/>
  <c r="F213" i="179"/>
  <c r="G213" i="179" s="1"/>
  <c r="H213" i="179" s="1"/>
  <c r="I213" i="179" s="1"/>
  <c r="J213" i="179" s="1"/>
  <c r="K213" i="179" s="1"/>
  <c r="L213" i="179" s="1"/>
  <c r="M213" i="179" s="1"/>
  <c r="N213" i="179" s="1"/>
  <c r="O213" i="179" s="1"/>
  <c r="P213" i="179" s="1"/>
  <c r="Q213" i="179" s="1"/>
  <c r="R213" i="179" s="1"/>
  <c r="S213" i="179" s="1"/>
  <c r="T213" i="179" s="1"/>
  <c r="U213" i="179" s="1"/>
  <c r="V213" i="179" s="1"/>
  <c r="B191" i="179"/>
  <c r="B190" i="179"/>
  <c r="B189" i="179"/>
  <c r="B188" i="179"/>
  <c r="B187" i="179"/>
  <c r="B186" i="179"/>
  <c r="B185" i="179"/>
  <c r="B184" i="179"/>
  <c r="B183" i="179"/>
  <c r="B182" i="179"/>
  <c r="B181" i="179"/>
  <c r="B180" i="179"/>
  <c r="B179" i="179"/>
  <c r="B178" i="179"/>
  <c r="B177" i="179"/>
  <c r="B176" i="179"/>
  <c r="B175" i="179"/>
  <c r="B174" i="179"/>
  <c r="B173" i="179"/>
  <c r="B172" i="179"/>
  <c r="B171" i="179"/>
  <c r="B170" i="179"/>
  <c r="B169" i="179"/>
  <c r="B168" i="179"/>
  <c r="B167" i="179"/>
  <c r="B166" i="179"/>
  <c r="B165" i="179"/>
  <c r="B164" i="179"/>
  <c r="B163" i="179"/>
  <c r="B162" i="179"/>
  <c r="B161" i="179"/>
  <c r="B152" i="179"/>
  <c r="B151" i="179"/>
  <c r="B150" i="179"/>
  <c r="B149" i="179"/>
  <c r="B148" i="179"/>
  <c r="B147" i="179"/>
  <c r="B146" i="179"/>
  <c r="B145" i="179"/>
  <c r="B144" i="179"/>
  <c r="B143" i="179"/>
  <c r="B142" i="179"/>
  <c r="B141" i="179"/>
  <c r="B140" i="179"/>
  <c r="B139" i="179"/>
  <c r="B138" i="179"/>
  <c r="B137" i="179"/>
  <c r="B136" i="179"/>
  <c r="B135" i="179"/>
  <c r="B134" i="179"/>
  <c r="F132" i="179"/>
  <c r="Z224" i="177"/>
  <c r="E224" i="177"/>
  <c r="F224" i="177" s="1"/>
  <c r="G224" i="177" s="1"/>
  <c r="H224" i="177" s="1"/>
  <c r="I224" i="177" s="1"/>
  <c r="J224" i="177" s="1"/>
  <c r="K224" i="177" s="1"/>
  <c r="L224" i="177" s="1"/>
  <c r="M224" i="177" s="1"/>
  <c r="N224" i="177" s="1"/>
  <c r="O224" i="177" s="1"/>
  <c r="P224" i="177" s="1"/>
  <c r="Q224" i="177" s="1"/>
  <c r="R224" i="177" s="1"/>
  <c r="S224" i="177" s="1"/>
  <c r="T224" i="177" s="1"/>
  <c r="U224" i="177" s="1"/>
  <c r="V224" i="177" s="1"/>
  <c r="W224" i="177" s="1"/>
  <c r="X224" i="177" s="1"/>
  <c r="Y224" i="177" s="1"/>
  <c r="D224" i="177"/>
  <c r="E54" i="179" l="1"/>
  <c r="E18" i="179"/>
  <c r="E47" i="179"/>
  <c r="E16" i="179"/>
  <c r="E49" i="179"/>
  <c r="E15" i="179"/>
  <c r="E20" i="179"/>
  <c r="E50" i="179"/>
  <c r="E46" i="179"/>
  <c r="E19" i="179"/>
  <c r="E48" i="179"/>
  <c r="E17" i="179"/>
  <c r="E56" i="179"/>
  <c r="E55" i="179"/>
  <c r="E66" i="179"/>
  <c r="G66" i="179"/>
  <c r="L29" i="179"/>
  <c r="S4" i="179"/>
  <c r="L4" i="179"/>
  <c r="S12" i="179"/>
  <c r="L12" i="179"/>
  <c r="S5" i="179"/>
  <c r="L5" i="179"/>
  <c r="S13" i="179"/>
  <c r="L13" i="179"/>
  <c r="S42" i="179"/>
  <c r="L42" i="179"/>
  <c r="S34" i="179"/>
  <c r="L34" i="179"/>
  <c r="S43" i="179"/>
  <c r="L43" i="179"/>
  <c r="S7" i="179"/>
  <c r="L7" i="179"/>
  <c r="S21" i="179"/>
  <c r="L21" i="179"/>
  <c r="S35" i="179"/>
  <c r="L35" i="179"/>
  <c r="S44" i="179"/>
  <c r="L44" i="179"/>
  <c r="S8" i="179"/>
  <c r="L8" i="179"/>
  <c r="S9" i="179"/>
  <c r="L9" i="179"/>
  <c r="S23" i="179"/>
  <c r="L23" i="179"/>
  <c r="M2" i="179"/>
  <c r="E79" i="179"/>
  <c r="E90" i="179"/>
  <c r="E59" i="179"/>
  <c r="E95" i="179"/>
  <c r="G90" i="179"/>
  <c r="G59" i="179"/>
  <c r="G95" i="179"/>
  <c r="G79" i="179"/>
  <c r="H90" i="179"/>
  <c r="H59" i="179"/>
  <c r="H95" i="179"/>
  <c r="H79" i="179"/>
  <c r="H66" i="179"/>
  <c r="Q2" i="179"/>
  <c r="I95" i="179"/>
  <c r="I90" i="179"/>
  <c r="I59" i="179"/>
  <c r="I79" i="179"/>
  <c r="I66" i="179"/>
  <c r="S27" i="179"/>
  <c r="S31" i="179"/>
  <c r="S39" i="179"/>
  <c r="S52" i="179"/>
  <c r="S3" i="179"/>
  <c r="S25" i="179"/>
  <c r="S33" i="179"/>
  <c r="S6" i="179"/>
  <c r="S32" i="179"/>
  <c r="S40" i="179"/>
  <c r="S53" i="179"/>
  <c r="S41" i="179"/>
  <c r="S36" i="179"/>
  <c r="S29" i="179"/>
  <c r="S37" i="179"/>
  <c r="S45" i="179"/>
  <c r="S30" i="179"/>
  <c r="S38" i="179"/>
  <c r="S51" i="179"/>
  <c r="S14" i="179"/>
  <c r="S28" i="179"/>
  <c r="S26" i="179"/>
  <c r="S24" i="179"/>
  <c r="S22" i="179"/>
  <c r="S10" i="179"/>
  <c r="S11" i="179"/>
  <c r="O2" i="179"/>
  <c r="P2" i="179"/>
  <c r="G132" i="179"/>
  <c r="W213" i="179"/>
  <c r="E102" i="178"/>
  <c r="D102" i="178"/>
  <c r="C102" i="178"/>
  <c r="B102" i="178"/>
  <c r="E101" i="178"/>
  <c r="D101" i="178"/>
  <c r="C101" i="178"/>
  <c r="B101" i="178"/>
  <c r="E100" i="178"/>
  <c r="D100" i="178"/>
  <c r="C100" i="178"/>
  <c r="B100" i="178"/>
  <c r="E99" i="178"/>
  <c r="D99" i="178"/>
  <c r="C99" i="178"/>
  <c r="B99" i="178"/>
  <c r="E98" i="178"/>
  <c r="D98" i="178"/>
  <c r="C98" i="178"/>
  <c r="B98" i="178"/>
  <c r="E97" i="178"/>
  <c r="D97" i="178"/>
  <c r="C97" i="178"/>
  <c r="B97" i="178"/>
  <c r="E96" i="178"/>
  <c r="D96" i="178"/>
  <c r="C96" i="178"/>
  <c r="B96" i="178"/>
  <c r="E95" i="178"/>
  <c r="D95" i="178"/>
  <c r="C95" i="178"/>
  <c r="B95" i="178"/>
  <c r="H86" i="178"/>
  <c r="G86" i="178"/>
  <c r="F86" i="178"/>
  <c r="H85" i="178"/>
  <c r="G85" i="178"/>
  <c r="F85" i="178"/>
  <c r="H84" i="178"/>
  <c r="G84" i="178"/>
  <c r="F84" i="178"/>
  <c r="H83" i="178"/>
  <c r="G83" i="178"/>
  <c r="F83" i="178"/>
  <c r="H82" i="178"/>
  <c r="G82" i="178"/>
  <c r="E73" i="178"/>
  <c r="D73" i="178"/>
  <c r="C73" i="178"/>
  <c r="B73" i="178"/>
  <c r="E72" i="178"/>
  <c r="D72" i="178"/>
  <c r="C72" i="178"/>
  <c r="B72" i="178"/>
  <c r="E71" i="178"/>
  <c r="D71" i="178"/>
  <c r="C71" i="178"/>
  <c r="B71" i="178"/>
  <c r="E70" i="178"/>
  <c r="D70" i="178"/>
  <c r="C70" i="178"/>
  <c r="B70" i="178"/>
  <c r="E69" i="178"/>
  <c r="D69" i="178"/>
  <c r="C69" i="178"/>
  <c r="B69" i="178"/>
  <c r="E68" i="178"/>
  <c r="D68" i="178"/>
  <c r="C68" i="178"/>
  <c r="B68" i="178"/>
  <c r="E67" i="178"/>
  <c r="D67" i="178"/>
  <c r="C67" i="178"/>
  <c r="B67" i="178"/>
  <c r="E66" i="178"/>
  <c r="D66" i="178"/>
  <c r="C66" i="178"/>
  <c r="B66" i="178"/>
  <c r="H57" i="178"/>
  <c r="G57" i="178"/>
  <c r="F57" i="178"/>
  <c r="H56" i="178"/>
  <c r="G56" i="178"/>
  <c r="F56" i="178"/>
  <c r="H55" i="178"/>
  <c r="G55" i="178"/>
  <c r="F55" i="178"/>
  <c r="H54" i="178"/>
  <c r="G54" i="178"/>
  <c r="F54" i="178"/>
  <c r="H53" i="178"/>
  <c r="G53" i="178"/>
  <c r="I27" i="178"/>
  <c r="B26" i="178"/>
  <c r="I26" i="178" s="1"/>
  <c r="G25" i="178"/>
  <c r="N25" i="178" s="1"/>
  <c r="F25" i="178"/>
  <c r="M25" i="178" s="1"/>
  <c r="E25" i="178"/>
  <c r="C25" i="178"/>
  <c r="B9" i="178"/>
  <c r="B8" i="178"/>
  <c r="B7" i="178"/>
  <c r="B6" i="178"/>
  <c r="I6" i="178" s="1"/>
  <c r="I16" i="178" s="1"/>
  <c r="I5" i="178"/>
  <c r="B4" i="178"/>
  <c r="I4" i="178" s="1"/>
  <c r="G3" i="178"/>
  <c r="F3" i="178"/>
  <c r="E3" i="178"/>
  <c r="C3" i="178"/>
  <c r="M10" i="179" l="1"/>
  <c r="P10" i="179"/>
  <c r="O10" i="179"/>
  <c r="O30" i="179"/>
  <c r="M30" i="179"/>
  <c r="P30" i="179"/>
  <c r="M32" i="179"/>
  <c r="P32" i="179"/>
  <c r="O32" i="179"/>
  <c r="M27" i="179"/>
  <c r="O27" i="179"/>
  <c r="P27" i="179"/>
  <c r="M16" i="179"/>
  <c r="M15" i="179"/>
  <c r="M18" i="179"/>
  <c r="M47" i="179"/>
  <c r="M54" i="179"/>
  <c r="M49" i="179"/>
  <c r="M20" i="179"/>
  <c r="M50" i="179"/>
  <c r="M17" i="179"/>
  <c r="M19" i="179"/>
  <c r="M46" i="179"/>
  <c r="M48" i="179"/>
  <c r="M56" i="179"/>
  <c r="M55" i="179"/>
  <c r="P44" i="179"/>
  <c r="O44" i="179"/>
  <c r="M44" i="179"/>
  <c r="M43" i="179"/>
  <c r="O43" i="179"/>
  <c r="P43" i="179"/>
  <c r="M5" i="179"/>
  <c r="P5" i="179"/>
  <c r="O5" i="179"/>
  <c r="O22" i="179"/>
  <c r="M22" i="179"/>
  <c r="P22" i="179"/>
  <c r="P45" i="179"/>
  <c r="O45" i="179"/>
  <c r="M45" i="179"/>
  <c r="P6" i="179"/>
  <c r="O6" i="179"/>
  <c r="M6" i="179"/>
  <c r="M24" i="179"/>
  <c r="M81" i="179" s="1" a="1"/>
  <c r="M81" i="179" s="1"/>
  <c r="P24" i="179"/>
  <c r="P81" i="179" s="1" a="1"/>
  <c r="P81" i="179" s="1"/>
  <c r="O24" i="179"/>
  <c r="P37" i="179"/>
  <c r="O37" i="179"/>
  <c r="M37" i="179"/>
  <c r="P33" i="179"/>
  <c r="M33" i="179"/>
  <c r="O33" i="179"/>
  <c r="P23" i="179"/>
  <c r="M23" i="179"/>
  <c r="O23" i="179"/>
  <c r="M35" i="179"/>
  <c r="O35" i="179"/>
  <c r="P35" i="179"/>
  <c r="P34" i="179"/>
  <c r="O34" i="179"/>
  <c r="M34" i="179"/>
  <c r="P12" i="179"/>
  <c r="O12" i="179"/>
  <c r="M12" i="179"/>
  <c r="P26" i="179"/>
  <c r="M26" i="179"/>
  <c r="O26" i="179"/>
  <c r="P29" i="179"/>
  <c r="M29" i="179"/>
  <c r="O29" i="179"/>
  <c r="P25" i="179"/>
  <c r="M25" i="179"/>
  <c r="O25" i="179"/>
  <c r="P54" i="179"/>
  <c r="P47" i="179"/>
  <c r="P16" i="179"/>
  <c r="P49" i="179"/>
  <c r="P20" i="179"/>
  <c r="P50" i="179"/>
  <c r="P15" i="179"/>
  <c r="P18" i="179"/>
  <c r="P17" i="179"/>
  <c r="P46" i="179"/>
  <c r="P48" i="179"/>
  <c r="P19" i="179"/>
  <c r="P56" i="179"/>
  <c r="P55" i="179"/>
  <c r="O28" i="179"/>
  <c r="P28" i="179"/>
  <c r="M28" i="179"/>
  <c r="P36" i="179"/>
  <c r="O36" i="179"/>
  <c r="M36" i="179"/>
  <c r="P3" i="179"/>
  <c r="M3" i="179"/>
  <c r="O3" i="179"/>
  <c r="P9" i="179"/>
  <c r="O9" i="179"/>
  <c r="M9" i="179"/>
  <c r="M21" i="179"/>
  <c r="P21" i="179"/>
  <c r="O21" i="179"/>
  <c r="P42" i="179"/>
  <c r="O42" i="179"/>
  <c r="M42" i="179"/>
  <c r="P4" i="179"/>
  <c r="O4" i="179"/>
  <c r="M4" i="179"/>
  <c r="O16" i="179"/>
  <c r="O50" i="179"/>
  <c r="O49" i="179"/>
  <c r="O18" i="179"/>
  <c r="O54" i="179"/>
  <c r="O47" i="179"/>
  <c r="O15" i="179"/>
  <c r="O20" i="179"/>
  <c r="O19" i="179"/>
  <c r="O48" i="179"/>
  <c r="O46" i="179"/>
  <c r="O17" i="179"/>
  <c r="O56" i="179"/>
  <c r="O55" i="179"/>
  <c r="P14" i="179"/>
  <c r="O14" i="179"/>
  <c r="M14" i="179"/>
  <c r="M67" i="179" s="1" a="1"/>
  <c r="M67" i="179" s="1"/>
  <c r="P41" i="179"/>
  <c r="O41" i="179"/>
  <c r="M41" i="179"/>
  <c r="P52" i="179"/>
  <c r="O52" i="179"/>
  <c r="M52" i="179"/>
  <c r="M51" i="179"/>
  <c r="M86" i="179" s="1" a="1"/>
  <c r="M86" i="179" s="1"/>
  <c r="P51" i="179"/>
  <c r="P86" i="179" s="1" a="1"/>
  <c r="P86" i="179" s="1"/>
  <c r="O51" i="179"/>
  <c r="P53" i="179"/>
  <c r="O53" i="179"/>
  <c r="M53" i="179"/>
  <c r="P39" i="179"/>
  <c r="O39" i="179"/>
  <c r="M39" i="179"/>
  <c r="O8" i="179"/>
  <c r="M8" i="179"/>
  <c r="P8" i="179"/>
  <c r="P7" i="179"/>
  <c r="O7" i="179"/>
  <c r="M7" i="179"/>
  <c r="M13" i="179"/>
  <c r="P13" i="179"/>
  <c r="O13" i="179"/>
  <c r="P11" i="179"/>
  <c r="O11" i="179"/>
  <c r="M11" i="179"/>
  <c r="M80" i="179" s="1" a="1"/>
  <c r="M80" i="179" s="1"/>
  <c r="O38" i="179"/>
  <c r="M38" i="179"/>
  <c r="P38" i="179"/>
  <c r="M40" i="179"/>
  <c r="P40" i="179"/>
  <c r="O40" i="179"/>
  <c r="P31" i="179"/>
  <c r="O31" i="179"/>
  <c r="M31" i="179"/>
  <c r="E27" i="179"/>
  <c r="E5" i="179"/>
  <c r="E10" i="179"/>
  <c r="E91" i="179" s="1" a="1"/>
  <c r="E91" i="179" s="1"/>
  <c r="E24" i="179"/>
  <c r="E81" i="179" s="1" a="1"/>
  <c r="E81" i="179" s="1"/>
  <c r="E6" i="179"/>
  <c r="E23" i="179"/>
  <c r="E12" i="179"/>
  <c r="E68" i="179" s="1" a="1"/>
  <c r="E68" i="179" s="1"/>
  <c r="E28" i="179"/>
  <c r="E25" i="179"/>
  <c r="E14" i="179"/>
  <c r="E3" i="179"/>
  <c r="E9" i="179"/>
  <c r="E21" i="179"/>
  <c r="E4" i="179"/>
  <c r="E22" i="179"/>
  <c r="E82" i="179" s="1" a="1"/>
  <c r="E82" i="179" s="1"/>
  <c r="E26" i="179"/>
  <c r="E83" i="179" s="1" a="1"/>
  <c r="E83" i="179" s="1"/>
  <c r="E11" i="179"/>
  <c r="E80" i="179" s="1" a="1"/>
  <c r="E80" i="179" s="1"/>
  <c r="E8" i="179"/>
  <c r="E7" i="179"/>
  <c r="E13" i="179"/>
  <c r="E39" i="179"/>
  <c r="E31" i="179"/>
  <c r="E45" i="179"/>
  <c r="E33" i="179"/>
  <c r="E36" i="179"/>
  <c r="E40" i="179"/>
  <c r="E32" i="179"/>
  <c r="E43" i="179"/>
  <c r="E34" i="179"/>
  <c r="E41" i="179"/>
  <c r="E42" i="179"/>
  <c r="E38" i="179"/>
  <c r="E30" i="179"/>
  <c r="E44" i="179"/>
  <c r="E37" i="179"/>
  <c r="E35" i="179"/>
  <c r="E51" i="179"/>
  <c r="E53" i="179"/>
  <c r="E52" i="179"/>
  <c r="E29" i="179"/>
  <c r="G7" i="178" a="1"/>
  <c r="G7" i="178" s="1"/>
  <c r="F9" i="178" a="1"/>
  <c r="F9" i="178" s="1"/>
  <c r="O63" i="179" a="1"/>
  <c r="O63" i="179" s="1"/>
  <c r="E86" i="179" a="1"/>
  <c r="E86" i="179" s="1"/>
  <c r="O86" i="179" a="1"/>
  <c r="O86" i="179" s="1"/>
  <c r="M69" i="179" a="1"/>
  <c r="M69" i="179" s="1"/>
  <c r="M60" i="179" a="1"/>
  <c r="M60" i="179" s="1"/>
  <c r="Q66" i="179"/>
  <c r="Q90" i="179"/>
  <c r="Q59" i="179"/>
  <c r="Q95" i="179"/>
  <c r="Q79" i="179"/>
  <c r="P66" i="179"/>
  <c r="P79" i="179"/>
  <c r="P90" i="179"/>
  <c r="P59" i="179"/>
  <c r="P95" i="179"/>
  <c r="O79" i="179"/>
  <c r="O66" i="179"/>
  <c r="O90" i="179"/>
  <c r="O59" i="179"/>
  <c r="O95" i="179"/>
  <c r="M95" i="179"/>
  <c r="M79" i="179"/>
  <c r="M66" i="179"/>
  <c r="M90" i="179"/>
  <c r="M59" i="179"/>
  <c r="O81" i="179" a="1"/>
  <c r="O81" i="179" s="1"/>
  <c r="H132" i="179"/>
  <c r="G50" i="179" s="1"/>
  <c r="X213" i="179"/>
  <c r="N3" i="178"/>
  <c r="N9" i="178" s="1" a="1"/>
  <c r="N9" i="178" s="1"/>
  <c r="C8" i="178" a="1"/>
  <c r="C8" i="178" s="1"/>
  <c r="F6" i="178" a="1"/>
  <c r="F6" i="178" s="1"/>
  <c r="E9" i="178" a="1"/>
  <c r="E9" i="178" s="1"/>
  <c r="G9" i="178" a="1"/>
  <c r="G9" i="178" s="1"/>
  <c r="G6" i="178" a="1"/>
  <c r="G6" i="178" s="1"/>
  <c r="E8" i="178" a="1"/>
  <c r="E8" i="178" s="1"/>
  <c r="C6" i="178" a="1"/>
  <c r="C6" i="178" s="1"/>
  <c r="C7" i="178" a="1"/>
  <c r="C7" i="178" s="1"/>
  <c r="F8" i="178" a="1"/>
  <c r="F8" i="178" s="1"/>
  <c r="G8" i="178" a="1"/>
  <c r="G8" i="178" s="1"/>
  <c r="E6" i="178" a="1"/>
  <c r="E6" i="178" s="1"/>
  <c r="N7" i="178" a="1"/>
  <c r="N7" i="178" s="1"/>
  <c r="E7" i="178" a="1"/>
  <c r="E7" i="178" s="1"/>
  <c r="C9" i="178" a="1"/>
  <c r="C9" i="178" s="1"/>
  <c r="F7" i="178" a="1"/>
  <c r="F7" i="178" s="1"/>
  <c r="J3" i="178"/>
  <c r="J6" i="178" s="1" a="1"/>
  <c r="J6" i="178" s="1"/>
  <c r="B17" i="178"/>
  <c r="B29" i="178"/>
  <c r="E29" i="178" s="1" a="1"/>
  <c r="E29" i="178" s="1"/>
  <c r="B30" i="178"/>
  <c r="F30" i="178" s="1" a="1"/>
  <c r="F30" i="178" s="1"/>
  <c r="B18" i="178"/>
  <c r="L3" i="178"/>
  <c r="M3" i="178"/>
  <c r="I8" i="178"/>
  <c r="I18" i="178" s="1"/>
  <c r="B28" i="178"/>
  <c r="B16" i="178"/>
  <c r="I7" i="178"/>
  <c r="I17" i="178" s="1"/>
  <c r="J25" i="178"/>
  <c r="B19" i="178"/>
  <c r="B31" i="178"/>
  <c r="G31" i="178" s="1" a="1"/>
  <c r="G31" i="178" s="1"/>
  <c r="I9" i="178"/>
  <c r="I19" i="178" s="1"/>
  <c r="L25" i="178"/>
  <c r="M91" i="179" l="1" a="1"/>
  <c r="M91" i="179" s="1"/>
  <c r="E60" i="179" a="1"/>
  <c r="E60" i="179" s="1"/>
  <c r="E67" i="179" a="1"/>
  <c r="E67" i="179" s="1"/>
  <c r="E57" i="179"/>
  <c r="E69" i="179" a="1"/>
  <c r="E69" i="179" s="1"/>
  <c r="G54" i="179"/>
  <c r="G33" i="179"/>
  <c r="G39" i="179"/>
  <c r="G8" i="179"/>
  <c r="G21" i="179"/>
  <c r="G24" i="179"/>
  <c r="G20" i="179"/>
  <c r="G7" i="179"/>
  <c r="G55" i="179"/>
  <c r="G36" i="179"/>
  <c r="G52" i="179"/>
  <c r="G44" i="179"/>
  <c r="G42" i="179"/>
  <c r="G43" i="179"/>
  <c r="G40" i="179"/>
  <c r="G31" i="179"/>
  <c r="G13" i="179"/>
  <c r="G11" i="179"/>
  <c r="G26" i="179"/>
  <c r="G3" i="179"/>
  <c r="G28" i="179"/>
  <c r="G12" i="179"/>
  <c r="G23" i="179"/>
  <c r="G10" i="179"/>
  <c r="G51" i="179"/>
  <c r="G86" i="179" s="1" a="1"/>
  <c r="G86" i="179" s="1"/>
  <c r="G22" i="179"/>
  <c r="G4" i="179"/>
  <c r="G14" i="179"/>
  <c r="G47" i="179"/>
  <c r="G18" i="179"/>
  <c r="G27" i="179"/>
  <c r="G34" i="179"/>
  <c r="G16" i="179"/>
  <c r="G49" i="179"/>
  <c r="G15" i="179"/>
  <c r="G68" i="179" s="1" a="1"/>
  <c r="G68" i="179" s="1"/>
  <c r="G46" i="179"/>
  <c r="G56" i="179"/>
  <c r="G6" i="179"/>
  <c r="G29" i="179"/>
  <c r="G53" i="179"/>
  <c r="G35" i="179"/>
  <c r="G63" i="179" s="1" a="1"/>
  <c r="G63" i="179" s="1"/>
  <c r="G37" i="179"/>
  <c r="G30" i="179"/>
  <c r="G41" i="179"/>
  <c r="G32" i="179"/>
  <c r="G45" i="179"/>
  <c r="G19" i="179"/>
  <c r="G48" i="179"/>
  <c r="G25" i="179"/>
  <c r="G5" i="179"/>
  <c r="G38" i="179"/>
  <c r="G17" i="179"/>
  <c r="G9" i="179"/>
  <c r="O92" i="179" a="1"/>
  <c r="O92" i="179" s="1"/>
  <c r="O82" i="179" a="1"/>
  <c r="O82" i="179" s="1"/>
  <c r="P92" i="179" a="1"/>
  <c r="P92" i="179" s="1"/>
  <c r="M92" i="179" a="1"/>
  <c r="M92" i="179" s="1"/>
  <c r="M73" i="179" a="1"/>
  <c r="M73" i="179" s="1"/>
  <c r="E92" i="179" a="1"/>
  <c r="E92" i="179" s="1"/>
  <c r="E63" i="179" a="1"/>
  <c r="E63" i="179" s="1"/>
  <c r="M63" i="179" a="1"/>
  <c r="M63" i="179" s="1"/>
  <c r="M72" i="179" a="1"/>
  <c r="M72" i="179" s="1"/>
  <c r="P82" i="179" a="1"/>
  <c r="P82" i="179" s="1"/>
  <c r="E72" i="179" a="1"/>
  <c r="E72" i="179" s="1"/>
  <c r="M82" i="179" a="1"/>
  <c r="M82" i="179" s="1"/>
  <c r="M83" i="179" a="1"/>
  <c r="M83" i="179" s="1"/>
  <c r="O83" i="179" a="1"/>
  <c r="O83" i="179" s="1"/>
  <c r="P83" i="179" a="1"/>
  <c r="P83" i="179" s="1"/>
  <c r="E71" i="179" a="1"/>
  <c r="E71" i="179" s="1"/>
  <c r="E70" i="179" a="1"/>
  <c r="E70" i="179" s="1"/>
  <c r="M76" i="179" a="1"/>
  <c r="M76" i="179" s="1"/>
  <c r="P76" i="179" a="1"/>
  <c r="P76" i="179" s="1"/>
  <c r="G76" i="179" a="1"/>
  <c r="G76" i="179" s="1"/>
  <c r="O76" i="179" a="1"/>
  <c r="O76" i="179" s="1"/>
  <c r="M70" i="179" a="1"/>
  <c r="M70" i="179" s="1"/>
  <c r="E76" i="179" a="1"/>
  <c r="E76" i="179" s="1"/>
  <c r="P91" i="179" a="1"/>
  <c r="P91" i="179" s="1"/>
  <c r="P80" i="179" a="1"/>
  <c r="P80" i="179" s="1"/>
  <c r="O80" i="179" a="1"/>
  <c r="O80" i="179" s="1"/>
  <c r="O91" i="179" a="1"/>
  <c r="O91" i="179" s="1"/>
  <c r="O93" i="179" a="1"/>
  <c r="O93" i="179" s="1"/>
  <c r="E93" i="179" a="1"/>
  <c r="E93" i="179" s="1"/>
  <c r="P93" i="179" a="1"/>
  <c r="P93" i="179" s="1"/>
  <c r="M93" i="179" a="1"/>
  <c r="M93" i="179" s="1"/>
  <c r="O73" i="179" a="1"/>
  <c r="O73" i="179" s="1"/>
  <c r="M85" i="179" a="1"/>
  <c r="M85" i="179" s="1"/>
  <c r="E85" i="179" a="1"/>
  <c r="E85" i="179" s="1"/>
  <c r="M88" i="179" a="1"/>
  <c r="M88" i="179" s="1"/>
  <c r="M96" i="179" a="1"/>
  <c r="M96" i="179" s="1"/>
  <c r="M84" i="179" a="1"/>
  <c r="M84" i="179" s="1"/>
  <c r="E87" i="179" a="1"/>
  <c r="E87" i="179" s="1"/>
  <c r="P87" i="179" a="1"/>
  <c r="P87" i="179" s="1"/>
  <c r="O88" i="179" a="1"/>
  <c r="O88" i="179" s="1"/>
  <c r="P85" i="179" a="1"/>
  <c r="P85" i="179" s="1"/>
  <c r="E96" i="179" a="1"/>
  <c r="E96" i="179" s="1"/>
  <c r="E84" i="179" a="1"/>
  <c r="E84" i="179" s="1"/>
  <c r="E88" i="179" a="1"/>
  <c r="E88" i="179" s="1"/>
  <c r="O85" i="179" a="1"/>
  <c r="O85" i="179" s="1"/>
  <c r="O96" i="179" a="1"/>
  <c r="O96" i="179" s="1"/>
  <c r="O84" i="179" a="1"/>
  <c r="O84" i="179" s="1"/>
  <c r="M87" i="179" a="1"/>
  <c r="M87" i="179" s="1"/>
  <c r="P88" i="179" a="1"/>
  <c r="P88" i="179" s="1"/>
  <c r="O87" i="179" a="1"/>
  <c r="O87" i="179" s="1"/>
  <c r="P96" i="179" a="1"/>
  <c r="P96" i="179" s="1"/>
  <c r="P84" i="179" a="1"/>
  <c r="P84" i="179" s="1"/>
  <c r="E74" i="179" a="1"/>
  <c r="E74" i="179" s="1"/>
  <c r="E75" i="179" a="1"/>
  <c r="E75" i="179" s="1"/>
  <c r="E77" i="179" a="1"/>
  <c r="E77" i="179" s="1"/>
  <c r="O72" i="179" a="1"/>
  <c r="O72" i="179" s="1"/>
  <c r="P73" i="179" a="1"/>
  <c r="P73" i="179" s="1"/>
  <c r="E73" i="179" a="1"/>
  <c r="E73" i="179" s="1"/>
  <c r="O62" i="179" a="1"/>
  <c r="O62" i="179" s="1"/>
  <c r="O71" i="179" a="1"/>
  <c r="O71" i="179" s="1"/>
  <c r="P69" i="179" a="1"/>
  <c r="P69" i="179" s="1"/>
  <c r="M68" i="179" a="1"/>
  <c r="M68" i="179" s="1"/>
  <c r="O61" i="179" a="1"/>
  <c r="O61" i="179" s="1"/>
  <c r="M64" i="179" a="1"/>
  <c r="M64" i="179" s="1"/>
  <c r="M77" i="179" a="1"/>
  <c r="M77" i="179" s="1"/>
  <c r="M74" i="179" a="1"/>
  <c r="M74" i="179" s="1"/>
  <c r="P60" i="179" a="1"/>
  <c r="P60" i="179" s="1"/>
  <c r="P67" i="179" a="1"/>
  <c r="P67" i="179" s="1"/>
  <c r="O70" i="179" a="1"/>
  <c r="O70" i="179" s="1"/>
  <c r="M75" i="179" a="1"/>
  <c r="M75" i="179" s="1"/>
  <c r="P70" i="179" a="1"/>
  <c r="P70" i="179" s="1"/>
  <c r="O69" i="179" a="1"/>
  <c r="O69" i="179" s="1"/>
  <c r="O68" i="179" a="1"/>
  <c r="O68" i="179" s="1"/>
  <c r="O75" i="179" a="1"/>
  <c r="O75" i="179" s="1"/>
  <c r="O64" i="179" a="1"/>
  <c r="O64" i="179" s="1"/>
  <c r="O77" i="179" a="1"/>
  <c r="O77" i="179" s="1"/>
  <c r="P62" i="179" a="1"/>
  <c r="P62" i="179" s="1"/>
  <c r="P71" i="179" a="1"/>
  <c r="P71" i="179" s="1"/>
  <c r="P61" i="179" a="1"/>
  <c r="P61" i="179" s="1"/>
  <c r="O60" i="179" a="1"/>
  <c r="O60" i="179" s="1"/>
  <c r="O67" i="179" a="1"/>
  <c r="O67" i="179" s="1"/>
  <c r="M61" i="179" a="1"/>
  <c r="M61" i="179" s="1"/>
  <c r="P63" i="179" a="1"/>
  <c r="P63" i="179" s="1"/>
  <c r="P72" i="179" a="1"/>
  <c r="P72" i="179" s="1"/>
  <c r="P68" i="179" a="1"/>
  <c r="P68" i="179" s="1"/>
  <c r="O74" i="179" a="1"/>
  <c r="O74" i="179" s="1"/>
  <c r="P75" i="179" a="1"/>
  <c r="P75" i="179" s="1"/>
  <c r="M62" i="179" a="1"/>
  <c r="M62" i="179" s="1"/>
  <c r="M71" i="179" a="1"/>
  <c r="M71" i="179" s="1"/>
  <c r="P74" i="179" a="1"/>
  <c r="P74" i="179" s="1"/>
  <c r="P64" i="179" a="1"/>
  <c r="P64" i="179" s="1"/>
  <c r="P77" i="179" a="1"/>
  <c r="P77" i="179" s="1"/>
  <c r="E62" i="179" a="1"/>
  <c r="E62" i="179" s="1"/>
  <c r="G92" i="179" a="1"/>
  <c r="G92" i="179" s="1"/>
  <c r="E64" i="179" a="1"/>
  <c r="E64" i="179" s="1"/>
  <c r="E61" i="179" a="1"/>
  <c r="E61" i="179" s="1"/>
  <c r="G67" i="179" a="1"/>
  <c r="G67" i="179" s="1"/>
  <c r="G81" i="179" a="1"/>
  <c r="G81" i="179" s="1"/>
  <c r="G69" i="179" a="1"/>
  <c r="G69" i="179" s="1"/>
  <c r="I132" i="179"/>
  <c r="Y213" i="179"/>
  <c r="C29" i="178" a="1"/>
  <c r="C29" i="178" s="1"/>
  <c r="C30" i="178" a="1"/>
  <c r="C30" i="178" s="1"/>
  <c r="F29" i="178" a="1"/>
  <c r="F29" i="178" s="1"/>
  <c r="G30" i="178" a="1"/>
  <c r="G30" i="178" s="1"/>
  <c r="E31" i="178" a="1"/>
  <c r="E31" i="178" s="1"/>
  <c r="F31" i="178" a="1"/>
  <c r="F31" i="178" s="1"/>
  <c r="E28" i="178" a="1"/>
  <c r="E28" i="178" s="1"/>
  <c r="F28" i="178" a="1"/>
  <c r="F28" i="178" s="1"/>
  <c r="G29" i="178" a="1"/>
  <c r="G29" i="178" s="1"/>
  <c r="C28" i="178" a="1"/>
  <c r="C28" i="178" s="1"/>
  <c r="E30" i="178" a="1"/>
  <c r="E30" i="178" s="1"/>
  <c r="G28" i="178" a="1"/>
  <c r="G28" i="178" s="1"/>
  <c r="N6" i="178" a="1"/>
  <c r="N6" i="178" s="1"/>
  <c r="N8" i="178" a="1"/>
  <c r="N8" i="178" s="1"/>
  <c r="C31" i="178" a="1"/>
  <c r="C31" i="178" s="1"/>
  <c r="M8" i="178" a="1"/>
  <c r="M8" i="178" s="1"/>
  <c r="M6" i="178" a="1"/>
  <c r="M6" i="178" s="1"/>
  <c r="M9" i="178" a="1"/>
  <c r="M9" i="178" s="1"/>
  <c r="M7" i="178" a="1"/>
  <c r="M7" i="178" s="1"/>
  <c r="L8" i="178" a="1"/>
  <c r="L8" i="178" s="1"/>
  <c r="L6" i="178" a="1"/>
  <c r="L6" i="178" s="1"/>
  <c r="L9" i="178" a="1"/>
  <c r="L9" i="178" s="1"/>
  <c r="L7" i="178" a="1"/>
  <c r="L7" i="178" s="1"/>
  <c r="J7" i="178" a="1"/>
  <c r="J7" i="178" s="1"/>
  <c r="J8" i="178" a="1"/>
  <c r="J8" i="178" s="1"/>
  <c r="J9" i="178" a="1"/>
  <c r="J9" i="178" s="1"/>
  <c r="E5" i="178"/>
  <c r="G5" i="178"/>
  <c r="F5" i="178"/>
  <c r="C5" i="178"/>
  <c r="B39" i="178"/>
  <c r="I28" i="178"/>
  <c r="J28" i="178" s="1" a="1"/>
  <c r="J28" i="178" s="1"/>
  <c r="B42" i="178"/>
  <c r="I31" i="178"/>
  <c r="J31" i="178" s="1" a="1"/>
  <c r="J31" i="178" s="1"/>
  <c r="B40" i="178"/>
  <c r="I29" i="178"/>
  <c r="J29" i="178" s="1" a="1"/>
  <c r="J29" i="178" s="1"/>
  <c r="B41" i="178"/>
  <c r="I30" i="178"/>
  <c r="J30" i="178" s="1" a="1"/>
  <c r="J30" i="178" s="1"/>
  <c r="G57" i="179" l="1"/>
  <c r="G82" i="179" a="1"/>
  <c r="G82" i="179" s="1"/>
  <c r="G83" i="179" a="1"/>
  <c r="G83" i="179" s="1"/>
  <c r="G71" i="179" a="1"/>
  <c r="G71" i="179" s="1"/>
  <c r="G70" i="179" a="1"/>
  <c r="G70" i="179" s="1"/>
  <c r="G91" i="179" a="1"/>
  <c r="G91" i="179" s="1"/>
  <c r="G80" i="179" a="1"/>
  <c r="G80" i="179" s="1"/>
  <c r="G93" i="179" a="1"/>
  <c r="G93" i="179" s="1"/>
  <c r="G85" i="179" a="1"/>
  <c r="G85" i="179" s="1"/>
  <c r="G87" i="179" a="1"/>
  <c r="G87" i="179" s="1"/>
  <c r="G96" i="179" a="1"/>
  <c r="G96" i="179" s="1"/>
  <c r="G84" i="179" a="1"/>
  <c r="G84" i="179" s="1"/>
  <c r="G88" i="179" a="1"/>
  <c r="G88" i="179" s="1"/>
  <c r="G75" i="179" a="1"/>
  <c r="G75" i="179" s="1"/>
  <c r="G77" i="179" a="1"/>
  <c r="G77" i="179" s="1"/>
  <c r="G73" i="179" a="1"/>
  <c r="G73" i="179" s="1"/>
  <c r="G72" i="179" a="1"/>
  <c r="G72" i="179" s="1"/>
  <c r="G60" i="179" a="1"/>
  <c r="G60" i="179" s="1"/>
  <c r="G74" i="179" a="1"/>
  <c r="G74" i="179" s="1"/>
  <c r="G64" i="179" a="1"/>
  <c r="G64" i="179" s="1"/>
  <c r="G61" i="179" a="1"/>
  <c r="G61" i="179" s="1"/>
  <c r="G62" i="179" a="1"/>
  <c r="G62" i="179" s="1"/>
  <c r="J132" i="179"/>
  <c r="Z213" i="179"/>
  <c r="C27" i="178"/>
  <c r="F27" i="178"/>
  <c r="N5" i="178"/>
  <c r="L28" i="178" a="1"/>
  <c r="L28" i="178" s="1"/>
  <c r="J27" i="178"/>
  <c r="L29" i="178" a="1"/>
  <c r="L29" i="178" s="1"/>
  <c r="G27" i="178"/>
  <c r="I41" i="178"/>
  <c r="N30" i="178" a="1"/>
  <c r="N30" i="178" s="1"/>
  <c r="M30" i="178" a="1"/>
  <c r="M30" i="178" s="1"/>
  <c r="I39" i="178"/>
  <c r="N28" i="178" a="1"/>
  <c r="N28" i="178" s="1"/>
  <c r="M28" i="178" a="1"/>
  <c r="M28" i="178" s="1"/>
  <c r="E27" i="178"/>
  <c r="I42" i="178"/>
  <c r="N31" i="178" a="1"/>
  <c r="N31" i="178" s="1"/>
  <c r="M31" i="178" a="1"/>
  <c r="M31" i="178" s="1"/>
  <c r="L31" i="178" a="1"/>
  <c r="L31" i="178" s="1"/>
  <c r="I40" i="178"/>
  <c r="N29" i="178" a="1"/>
  <c r="N29" i="178" s="1"/>
  <c r="M29" i="178" a="1"/>
  <c r="M29" i="178" s="1"/>
  <c r="L30" i="178" a="1"/>
  <c r="L30" i="178" s="1"/>
  <c r="L5" i="178"/>
  <c r="M5" i="178"/>
  <c r="J5" i="178"/>
  <c r="K132" i="179" l="1"/>
  <c r="AA213" i="179"/>
  <c r="L27" i="178"/>
  <c r="M27" i="178"/>
  <c r="N27" i="178"/>
  <c r="Q38" i="179" l="1"/>
  <c r="Q28" i="179"/>
  <c r="Q12" i="179"/>
  <c r="L132" i="179"/>
  <c r="AB213" i="179"/>
  <c r="E202" i="161"/>
  <c r="E229" i="161"/>
  <c r="E228" i="161"/>
  <c r="E227" i="161"/>
  <c r="E226" i="161"/>
  <c r="E225" i="161"/>
  <c r="E224" i="161"/>
  <c r="E223" i="161"/>
  <c r="E222" i="161"/>
  <c r="E221" i="161"/>
  <c r="E220" i="161"/>
  <c r="E219" i="161"/>
  <c r="E218" i="161"/>
  <c r="E217" i="161"/>
  <c r="E216" i="161"/>
  <c r="E215" i="161"/>
  <c r="E214" i="161"/>
  <c r="E213" i="161"/>
  <c r="E212" i="161"/>
  <c r="E211" i="161"/>
  <c r="E210" i="161"/>
  <c r="E209" i="161"/>
  <c r="E208" i="161"/>
  <c r="E207" i="161"/>
  <c r="E206" i="161"/>
  <c r="E205" i="161"/>
  <c r="E204" i="161"/>
  <c r="E203" i="161"/>
  <c r="E199" i="161"/>
  <c r="E198" i="161"/>
  <c r="E197" i="161"/>
  <c r="E196" i="161"/>
  <c r="E195" i="161"/>
  <c r="E194" i="161"/>
  <c r="E193" i="161"/>
  <c r="E192" i="161"/>
  <c r="E191" i="161"/>
  <c r="E190" i="161"/>
  <c r="E189" i="161"/>
  <c r="E188" i="161"/>
  <c r="E187" i="161"/>
  <c r="E186" i="161"/>
  <c r="E185" i="161"/>
  <c r="E184" i="161"/>
  <c r="E183" i="161"/>
  <c r="E182" i="161"/>
  <c r="E181" i="161"/>
  <c r="E180" i="161"/>
  <c r="E179" i="161"/>
  <c r="E178" i="161"/>
  <c r="E177" i="161"/>
  <c r="E176" i="161"/>
  <c r="E175" i="161"/>
  <c r="E174" i="161"/>
  <c r="E173" i="161"/>
  <c r="E172" i="161"/>
  <c r="E171" i="161"/>
  <c r="E170" i="161"/>
  <c r="E169" i="161"/>
  <c r="U219" i="161"/>
  <c r="M219" i="161"/>
  <c r="U208" i="161"/>
  <c r="U198" i="161"/>
  <c r="AC195" i="161"/>
  <c r="V194" i="161"/>
  <c r="U194" i="161"/>
  <c r="N193" i="161"/>
  <c r="M193" i="161"/>
  <c r="F192" i="161"/>
  <c r="AC191" i="161"/>
  <c r="U190" i="161"/>
  <c r="F188" i="161"/>
  <c r="AC187" i="161"/>
  <c r="V186" i="161"/>
  <c r="U186" i="161"/>
  <c r="N185" i="161"/>
  <c r="M185" i="161"/>
  <c r="F184" i="161"/>
  <c r="AC183" i="161"/>
  <c r="U182" i="161"/>
  <c r="F180" i="161"/>
  <c r="AC179" i="161"/>
  <c r="V178" i="161"/>
  <c r="U178" i="161"/>
  <c r="N177" i="161"/>
  <c r="M177" i="161"/>
  <c r="F176" i="161"/>
  <c r="AC175" i="161"/>
  <c r="U174" i="161"/>
  <c r="G174" i="161"/>
  <c r="X172" i="161"/>
  <c r="W172" i="161"/>
  <c r="P172" i="161"/>
  <c r="O172" i="161"/>
  <c r="H172" i="161"/>
  <c r="G172" i="161"/>
  <c r="X171" i="161"/>
  <c r="W171" i="161"/>
  <c r="P171" i="161"/>
  <c r="O171" i="161"/>
  <c r="H171" i="161"/>
  <c r="G171" i="161"/>
  <c r="X170" i="161"/>
  <c r="W170" i="161"/>
  <c r="P170" i="161"/>
  <c r="O170" i="161"/>
  <c r="H170" i="161"/>
  <c r="G170" i="161"/>
  <c r="X169" i="161"/>
  <c r="W169" i="161"/>
  <c r="P169" i="161"/>
  <c r="O169" i="161"/>
  <c r="J169" i="161"/>
  <c r="H169" i="161"/>
  <c r="G169" i="161"/>
  <c r="A229" i="161"/>
  <c r="A228" i="161"/>
  <c r="A227" i="161"/>
  <c r="A226" i="161"/>
  <c r="A225" i="161"/>
  <c r="A224" i="161"/>
  <c r="A223" i="161"/>
  <c r="A222" i="161"/>
  <c r="M222" i="161" s="1"/>
  <c r="A221" i="161"/>
  <c r="AC221" i="161" s="1"/>
  <c r="A220" i="161"/>
  <c r="A219" i="161"/>
  <c r="A218" i="161"/>
  <c r="A217" i="161"/>
  <c r="A216" i="161"/>
  <c r="U216" i="161" s="1"/>
  <c r="A215" i="161"/>
  <c r="A214" i="161"/>
  <c r="M214" i="161" s="1"/>
  <c r="A213" i="161"/>
  <c r="AC213" i="161" s="1"/>
  <c r="A212" i="161"/>
  <c r="A211" i="161"/>
  <c r="U211" i="161" s="1"/>
  <c r="A210" i="161"/>
  <c r="A209" i="161"/>
  <c r="A208" i="161"/>
  <c r="A207" i="161"/>
  <c r="A206" i="161"/>
  <c r="A205" i="161"/>
  <c r="A204" i="161"/>
  <c r="A203" i="161"/>
  <c r="A202" i="161"/>
  <c r="A199" i="161"/>
  <c r="A198" i="161"/>
  <c r="A197" i="161"/>
  <c r="AC197" i="161" s="1"/>
  <c r="A196" i="161"/>
  <c r="AC196" i="161" s="1"/>
  <c r="A195" i="161"/>
  <c r="N195" i="161" s="1"/>
  <c r="A194" i="161"/>
  <c r="AC194" i="161" s="1"/>
  <c r="A193" i="161"/>
  <c r="V193" i="161" s="1"/>
  <c r="A192" i="161"/>
  <c r="N192" i="161" s="1"/>
  <c r="A191" i="161"/>
  <c r="A190" i="161"/>
  <c r="AC190" i="161" s="1"/>
  <c r="A189" i="161"/>
  <c r="AC189" i="161" s="1"/>
  <c r="A188" i="161"/>
  <c r="AC188" i="161" s="1"/>
  <c r="A187" i="161"/>
  <c r="N187" i="161" s="1"/>
  <c r="A186" i="161"/>
  <c r="AC186" i="161" s="1"/>
  <c r="A185" i="161"/>
  <c r="V185" i="161" s="1"/>
  <c r="A184" i="161"/>
  <c r="V184" i="161" s="1"/>
  <c r="A183" i="161"/>
  <c r="A182" i="161"/>
  <c r="AC182" i="161" s="1"/>
  <c r="A181" i="161"/>
  <c r="U181" i="161" s="1"/>
  <c r="A180" i="161"/>
  <c r="AC180" i="161" s="1"/>
  <c r="A179" i="161"/>
  <c r="N179" i="161" s="1"/>
  <c r="A178" i="161"/>
  <c r="AC178" i="161" s="1"/>
  <c r="A177" i="161"/>
  <c r="V177" i="161" s="1"/>
  <c r="A176" i="161"/>
  <c r="N176" i="161" s="1"/>
  <c r="A175" i="161"/>
  <c r="A174" i="161"/>
  <c r="J174" i="161" s="1"/>
  <c r="A173" i="161"/>
  <c r="V173" i="161" s="1"/>
  <c r="A172" i="161"/>
  <c r="V172" i="161" s="1"/>
  <c r="A171" i="161"/>
  <c r="V171" i="161" s="1"/>
  <c r="A170" i="161"/>
  <c r="V170" i="161" s="1"/>
  <c r="A169" i="161"/>
  <c r="V169" i="161" s="1"/>
  <c r="Q35" i="179" l="1"/>
  <c r="Q63" i="179" s="1" a="1"/>
  <c r="Q63" i="179" s="1"/>
  <c r="Q15" i="179"/>
  <c r="Q50" i="179"/>
  <c r="Q16" i="179"/>
  <c r="Q20" i="179"/>
  <c r="Q5" i="179"/>
  <c r="Q49" i="179"/>
  <c r="Q54" i="179"/>
  <c r="Q13" i="179"/>
  <c r="Q55" i="179"/>
  <c r="Q25" i="179"/>
  <c r="Q46" i="179"/>
  <c r="Q17" i="179"/>
  <c r="Q4" i="179"/>
  <c r="Q8" i="179"/>
  <c r="Q56" i="179"/>
  <c r="Q24" i="179"/>
  <c r="Q48" i="179"/>
  <c r="Q19" i="179"/>
  <c r="Q47" i="179"/>
  <c r="Q18" i="179"/>
  <c r="Q21" i="179"/>
  <c r="Q51" i="179"/>
  <c r="Q86" i="179" s="1" a="1"/>
  <c r="Q86" i="179" s="1"/>
  <c r="Q32" i="179"/>
  <c r="Q7" i="179"/>
  <c r="Q29" i="179"/>
  <c r="Q52" i="179"/>
  <c r="Q10" i="179"/>
  <c r="Q11" i="179"/>
  <c r="Q45" i="179"/>
  <c r="Q26" i="179"/>
  <c r="Q33" i="179"/>
  <c r="Q27" i="179"/>
  <c r="Q14" i="179"/>
  <c r="Q34" i="179"/>
  <c r="Q92" i="179" s="1" a="1"/>
  <c r="Q92" i="179" s="1"/>
  <c r="Q22" i="179"/>
  <c r="Q36" i="179"/>
  <c r="Q72" i="179" s="1" a="1"/>
  <c r="Q72" i="179" s="1"/>
  <c r="Q53" i="179"/>
  <c r="Q3" i="179"/>
  <c r="Q41" i="179"/>
  <c r="Q44" i="179"/>
  <c r="Q76" i="179" s="1" a="1"/>
  <c r="Q76" i="179" s="1"/>
  <c r="Q39" i="179"/>
  <c r="Q31" i="179"/>
  <c r="Q43" i="179"/>
  <c r="Q40" i="179"/>
  <c r="Q23" i="179"/>
  <c r="Q37" i="179"/>
  <c r="Q73" i="179" s="1" a="1"/>
  <c r="Q73" i="179" s="1"/>
  <c r="Q42" i="179"/>
  <c r="Q9" i="179"/>
  <c r="Q30" i="179"/>
  <c r="Q6" i="179"/>
  <c r="Q81" i="179" a="1"/>
  <c r="Q81" i="179" s="1"/>
  <c r="Q83" i="179" a="1"/>
  <c r="Q83" i="179" s="1"/>
  <c r="Q82" i="179" a="1"/>
  <c r="Q82" i="179" s="1"/>
  <c r="M132" i="179"/>
  <c r="AB207" i="161"/>
  <c r="T207" i="161"/>
  <c r="L207" i="161"/>
  <c r="AA207" i="161"/>
  <c r="S207" i="161"/>
  <c r="K207" i="161"/>
  <c r="Z207" i="161"/>
  <c r="R207" i="161"/>
  <c r="J207" i="161"/>
  <c r="Y207" i="161"/>
  <c r="Q207" i="161"/>
  <c r="I207" i="161"/>
  <c r="X207" i="161"/>
  <c r="P207" i="161"/>
  <c r="H207" i="161"/>
  <c r="W207" i="161"/>
  <c r="O207" i="161"/>
  <c r="G207" i="161"/>
  <c r="V207" i="161"/>
  <c r="N207" i="161"/>
  <c r="F207" i="161"/>
  <c r="AC207" i="161"/>
  <c r="U207" i="161"/>
  <c r="M207" i="161"/>
  <c r="O173" i="161"/>
  <c r="AC198" i="161"/>
  <c r="AA198" i="161"/>
  <c r="T198" i="161"/>
  <c r="L198" i="161"/>
  <c r="AB198" i="161"/>
  <c r="S198" i="161"/>
  <c r="K198" i="161"/>
  <c r="Z198" i="161"/>
  <c r="R198" i="161"/>
  <c r="J198" i="161"/>
  <c r="Y198" i="161"/>
  <c r="Q198" i="161"/>
  <c r="I198" i="161"/>
  <c r="X198" i="161"/>
  <c r="P198" i="161"/>
  <c r="H198" i="161"/>
  <c r="W198" i="161"/>
  <c r="O198" i="161"/>
  <c r="G198" i="161"/>
  <c r="P173" i="161"/>
  <c r="AB175" i="161"/>
  <c r="T175" i="161"/>
  <c r="L175" i="161"/>
  <c r="AA175" i="161"/>
  <c r="S175" i="161"/>
  <c r="K175" i="161"/>
  <c r="Z175" i="161"/>
  <c r="R175" i="161"/>
  <c r="J175" i="161"/>
  <c r="Y175" i="161"/>
  <c r="Q175" i="161"/>
  <c r="I175" i="161"/>
  <c r="X175" i="161"/>
  <c r="P175" i="161"/>
  <c r="H175" i="161"/>
  <c r="W175" i="161"/>
  <c r="O175" i="161"/>
  <c r="G175" i="161"/>
  <c r="AB183" i="161"/>
  <c r="T183" i="161"/>
  <c r="L183" i="161"/>
  <c r="AA183" i="161"/>
  <c r="S183" i="161"/>
  <c r="K183" i="161"/>
  <c r="Z183" i="161"/>
  <c r="R183" i="161"/>
  <c r="J183" i="161"/>
  <c r="Y183" i="161"/>
  <c r="Q183" i="161"/>
  <c r="I183" i="161"/>
  <c r="X183" i="161"/>
  <c r="P183" i="161"/>
  <c r="H183" i="161"/>
  <c r="W183" i="161"/>
  <c r="O183" i="161"/>
  <c r="G183" i="161"/>
  <c r="AB191" i="161"/>
  <c r="T191" i="161"/>
  <c r="L191" i="161"/>
  <c r="AA191" i="161"/>
  <c r="S191" i="161"/>
  <c r="K191" i="161"/>
  <c r="Z191" i="161"/>
  <c r="R191" i="161"/>
  <c r="J191" i="161"/>
  <c r="Y191" i="161"/>
  <c r="Q191" i="161"/>
  <c r="I191" i="161"/>
  <c r="X191" i="161"/>
  <c r="P191" i="161"/>
  <c r="H191" i="161"/>
  <c r="W191" i="161"/>
  <c r="O191" i="161"/>
  <c r="G191" i="161"/>
  <c r="Z199" i="161"/>
  <c r="R199" i="161"/>
  <c r="Y199" i="161"/>
  <c r="Q199" i="161"/>
  <c r="I199" i="161"/>
  <c r="X199" i="161"/>
  <c r="P199" i="161"/>
  <c r="H199" i="161"/>
  <c r="W199" i="161"/>
  <c r="F199" i="161"/>
  <c r="V199" i="161"/>
  <c r="N199" i="161"/>
  <c r="AC199" i="161"/>
  <c r="AB199" i="161"/>
  <c r="T199" i="161"/>
  <c r="L199" i="161"/>
  <c r="G199" i="161"/>
  <c r="AA199" i="161"/>
  <c r="U199" i="161"/>
  <c r="S199" i="161"/>
  <c r="O199" i="161"/>
  <c r="M199" i="161"/>
  <c r="AB209" i="161"/>
  <c r="T209" i="161"/>
  <c r="L209" i="161"/>
  <c r="AA209" i="161"/>
  <c r="S209" i="161"/>
  <c r="K209" i="161"/>
  <c r="Z209" i="161"/>
  <c r="R209" i="161"/>
  <c r="J209" i="161"/>
  <c r="Y209" i="161"/>
  <c r="Q209" i="161"/>
  <c r="I209" i="161"/>
  <c r="X209" i="161"/>
  <c r="P209" i="161"/>
  <c r="H209" i="161"/>
  <c r="W209" i="161"/>
  <c r="O209" i="161"/>
  <c r="G209" i="161"/>
  <c r="V209" i="161"/>
  <c r="N209" i="161"/>
  <c r="F209" i="161"/>
  <c r="AC209" i="161"/>
  <c r="U209" i="161"/>
  <c r="M209" i="161"/>
  <c r="AB217" i="161"/>
  <c r="T217" i="161"/>
  <c r="L217" i="161"/>
  <c r="AA217" i="161"/>
  <c r="S217" i="161"/>
  <c r="K217" i="161"/>
  <c r="Z217" i="161"/>
  <c r="R217" i="161"/>
  <c r="J217" i="161"/>
  <c r="Y217" i="161"/>
  <c r="Q217" i="161"/>
  <c r="I217" i="161"/>
  <c r="X217" i="161"/>
  <c r="P217" i="161"/>
  <c r="H217" i="161"/>
  <c r="W217" i="161"/>
  <c r="O217" i="161"/>
  <c r="G217" i="161"/>
  <c r="V217" i="161"/>
  <c r="N217" i="161"/>
  <c r="F217" i="161"/>
  <c r="AC217" i="161"/>
  <c r="U217" i="161"/>
  <c r="M217" i="161"/>
  <c r="AB225" i="161"/>
  <c r="T225" i="161"/>
  <c r="L225" i="161"/>
  <c r="AA225" i="161"/>
  <c r="S225" i="161"/>
  <c r="K225" i="161"/>
  <c r="Z225" i="161"/>
  <c r="R225" i="161"/>
  <c r="J225" i="161"/>
  <c r="Y225" i="161"/>
  <c r="Q225" i="161"/>
  <c r="I225" i="161"/>
  <c r="X225" i="161"/>
  <c r="P225" i="161"/>
  <c r="H225" i="161"/>
  <c r="W225" i="161"/>
  <c r="O225" i="161"/>
  <c r="G225" i="161"/>
  <c r="V225" i="161"/>
  <c r="N225" i="161"/>
  <c r="F225" i="161"/>
  <c r="AC225" i="161"/>
  <c r="U225" i="161"/>
  <c r="M225" i="161"/>
  <c r="I169" i="161"/>
  <c r="Q169" i="161"/>
  <c r="Y169" i="161"/>
  <c r="I170" i="161"/>
  <c r="Q170" i="161"/>
  <c r="Y170" i="161"/>
  <c r="I171" i="161"/>
  <c r="Q171" i="161"/>
  <c r="Y171" i="161"/>
  <c r="I172" i="161"/>
  <c r="Q172" i="161"/>
  <c r="Y172" i="161"/>
  <c r="I173" i="161"/>
  <c r="Q173" i="161"/>
  <c r="Y173" i="161"/>
  <c r="I174" i="161"/>
  <c r="AC174" i="161"/>
  <c r="M176" i="161"/>
  <c r="U177" i="161"/>
  <c r="M180" i="161"/>
  <c r="M184" i="161"/>
  <c r="U185" i="161"/>
  <c r="M188" i="161"/>
  <c r="U189" i="161"/>
  <c r="M192" i="161"/>
  <c r="U193" i="161"/>
  <c r="M196" i="161"/>
  <c r="U197" i="161"/>
  <c r="J199" i="161"/>
  <c r="M211" i="161"/>
  <c r="AB181" i="161"/>
  <c r="T181" i="161"/>
  <c r="L181" i="161"/>
  <c r="AA181" i="161"/>
  <c r="S181" i="161"/>
  <c r="K181" i="161"/>
  <c r="Z181" i="161"/>
  <c r="R181" i="161"/>
  <c r="J181" i="161"/>
  <c r="Y181" i="161"/>
  <c r="Q181" i="161"/>
  <c r="I181" i="161"/>
  <c r="X181" i="161"/>
  <c r="P181" i="161"/>
  <c r="H181" i="161"/>
  <c r="W181" i="161"/>
  <c r="O181" i="161"/>
  <c r="G181" i="161"/>
  <c r="W173" i="161"/>
  <c r="AB182" i="161"/>
  <c r="T182" i="161"/>
  <c r="L182" i="161"/>
  <c r="AA182" i="161"/>
  <c r="S182" i="161"/>
  <c r="K182" i="161"/>
  <c r="Z182" i="161"/>
  <c r="R182" i="161"/>
  <c r="J182" i="161"/>
  <c r="Y182" i="161"/>
  <c r="Q182" i="161"/>
  <c r="I182" i="161"/>
  <c r="X182" i="161"/>
  <c r="P182" i="161"/>
  <c r="H182" i="161"/>
  <c r="W182" i="161"/>
  <c r="O182" i="161"/>
  <c r="G182" i="161"/>
  <c r="AB224" i="161"/>
  <c r="T224" i="161"/>
  <c r="L224" i="161"/>
  <c r="AA224" i="161"/>
  <c r="S224" i="161"/>
  <c r="K224" i="161"/>
  <c r="Z224" i="161"/>
  <c r="R224" i="161"/>
  <c r="J224" i="161"/>
  <c r="Y224" i="161"/>
  <c r="Q224" i="161"/>
  <c r="I224" i="161"/>
  <c r="X224" i="161"/>
  <c r="P224" i="161"/>
  <c r="H224" i="161"/>
  <c r="W224" i="161"/>
  <c r="O224" i="161"/>
  <c r="G224" i="161"/>
  <c r="V224" i="161"/>
  <c r="N224" i="161"/>
  <c r="F224" i="161"/>
  <c r="M224" i="161"/>
  <c r="H173" i="161"/>
  <c r="X173" i="161"/>
  <c r="V174" i="161"/>
  <c r="N181" i="161"/>
  <c r="V182" i="161"/>
  <c r="N197" i="161"/>
  <c r="AB226" i="161"/>
  <c r="T226" i="161"/>
  <c r="L226" i="161"/>
  <c r="AA226" i="161"/>
  <c r="S226" i="161"/>
  <c r="K226" i="161"/>
  <c r="Z226" i="161"/>
  <c r="R226" i="161"/>
  <c r="J226" i="161"/>
  <c r="Y226" i="161"/>
  <c r="Q226" i="161"/>
  <c r="I226" i="161"/>
  <c r="X226" i="161"/>
  <c r="P226" i="161"/>
  <c r="H226" i="161"/>
  <c r="W226" i="161"/>
  <c r="O226" i="161"/>
  <c r="G226" i="161"/>
  <c r="V226" i="161"/>
  <c r="N226" i="161"/>
  <c r="F226" i="161"/>
  <c r="AC226" i="161"/>
  <c r="U226" i="161"/>
  <c r="M226" i="161"/>
  <c r="R169" i="161"/>
  <c r="Z169" i="161"/>
  <c r="J170" i="161"/>
  <c r="R170" i="161"/>
  <c r="Z170" i="161"/>
  <c r="J171" i="161"/>
  <c r="R171" i="161"/>
  <c r="Z171" i="161"/>
  <c r="J172" i="161"/>
  <c r="R172" i="161"/>
  <c r="Z172" i="161"/>
  <c r="J173" i="161"/>
  <c r="R173" i="161"/>
  <c r="Z173" i="161"/>
  <c r="F175" i="161"/>
  <c r="F179" i="161"/>
  <c r="N180" i="161"/>
  <c r="V181" i="161"/>
  <c r="F183" i="161"/>
  <c r="N184" i="161"/>
  <c r="F187" i="161"/>
  <c r="N188" i="161"/>
  <c r="V189" i="161"/>
  <c r="F191" i="161"/>
  <c r="F195" i="161"/>
  <c r="N196" i="161"/>
  <c r="V197" i="161"/>
  <c r="K199" i="161"/>
  <c r="AB223" i="161"/>
  <c r="T223" i="161"/>
  <c r="L223" i="161"/>
  <c r="AA223" i="161"/>
  <c r="S223" i="161"/>
  <c r="K223" i="161"/>
  <c r="Z223" i="161"/>
  <c r="R223" i="161"/>
  <c r="J223" i="161"/>
  <c r="Y223" i="161"/>
  <c r="Q223" i="161"/>
  <c r="I223" i="161"/>
  <c r="X223" i="161"/>
  <c r="P223" i="161"/>
  <c r="H223" i="161"/>
  <c r="W223" i="161"/>
  <c r="O223" i="161"/>
  <c r="G223" i="161"/>
  <c r="V223" i="161"/>
  <c r="N223" i="161"/>
  <c r="F223" i="161"/>
  <c r="AC223" i="161"/>
  <c r="U223" i="161"/>
  <c r="M223" i="161"/>
  <c r="M189" i="161"/>
  <c r="AB174" i="161"/>
  <c r="T174" i="161"/>
  <c r="AA174" i="161"/>
  <c r="S174" i="161"/>
  <c r="Z174" i="161"/>
  <c r="R174" i="161"/>
  <c r="Y174" i="161"/>
  <c r="Q174" i="161"/>
  <c r="X174" i="161"/>
  <c r="P174" i="161"/>
  <c r="W174" i="161"/>
  <c r="O174" i="161"/>
  <c r="V198" i="161"/>
  <c r="AB176" i="161"/>
  <c r="T176" i="161"/>
  <c r="L176" i="161"/>
  <c r="AA176" i="161"/>
  <c r="S176" i="161"/>
  <c r="K176" i="161"/>
  <c r="Z176" i="161"/>
  <c r="R176" i="161"/>
  <c r="J176" i="161"/>
  <c r="Y176" i="161"/>
  <c r="Q176" i="161"/>
  <c r="I176" i="161"/>
  <c r="X176" i="161"/>
  <c r="P176" i="161"/>
  <c r="H176" i="161"/>
  <c r="W176" i="161"/>
  <c r="O176" i="161"/>
  <c r="G176" i="161"/>
  <c r="AB192" i="161"/>
  <c r="T192" i="161"/>
  <c r="L192" i="161"/>
  <c r="AA192" i="161"/>
  <c r="S192" i="161"/>
  <c r="K192" i="161"/>
  <c r="Z192" i="161"/>
  <c r="R192" i="161"/>
  <c r="J192" i="161"/>
  <c r="Y192" i="161"/>
  <c r="Q192" i="161"/>
  <c r="I192" i="161"/>
  <c r="X192" i="161"/>
  <c r="P192" i="161"/>
  <c r="H192" i="161"/>
  <c r="W192" i="161"/>
  <c r="O192" i="161"/>
  <c r="G192" i="161"/>
  <c r="AB218" i="161"/>
  <c r="T218" i="161"/>
  <c r="L218" i="161"/>
  <c r="AA218" i="161"/>
  <c r="S218" i="161"/>
  <c r="K218" i="161"/>
  <c r="Z218" i="161"/>
  <c r="R218" i="161"/>
  <c r="J218" i="161"/>
  <c r="Y218" i="161"/>
  <c r="Q218" i="161"/>
  <c r="I218" i="161"/>
  <c r="X218" i="161"/>
  <c r="P218" i="161"/>
  <c r="H218" i="161"/>
  <c r="W218" i="161"/>
  <c r="O218" i="161"/>
  <c r="G218" i="161"/>
  <c r="V218" i="161"/>
  <c r="N218" i="161"/>
  <c r="F218" i="161"/>
  <c r="AC218" i="161"/>
  <c r="U218" i="161"/>
  <c r="M218" i="161"/>
  <c r="AB177" i="161"/>
  <c r="T177" i="161"/>
  <c r="L177" i="161"/>
  <c r="AA177" i="161"/>
  <c r="S177" i="161"/>
  <c r="K177" i="161"/>
  <c r="Z177" i="161"/>
  <c r="R177" i="161"/>
  <c r="J177" i="161"/>
  <c r="Y177" i="161"/>
  <c r="Q177" i="161"/>
  <c r="I177" i="161"/>
  <c r="X177" i="161"/>
  <c r="P177" i="161"/>
  <c r="H177" i="161"/>
  <c r="W177" i="161"/>
  <c r="O177" i="161"/>
  <c r="G177" i="161"/>
  <c r="AB185" i="161"/>
  <c r="T185" i="161"/>
  <c r="L185" i="161"/>
  <c r="AA185" i="161"/>
  <c r="S185" i="161"/>
  <c r="K185" i="161"/>
  <c r="Z185" i="161"/>
  <c r="R185" i="161"/>
  <c r="J185" i="161"/>
  <c r="Y185" i="161"/>
  <c r="Q185" i="161"/>
  <c r="I185" i="161"/>
  <c r="X185" i="161"/>
  <c r="P185" i="161"/>
  <c r="H185" i="161"/>
  <c r="W185" i="161"/>
  <c r="O185" i="161"/>
  <c r="G185" i="161"/>
  <c r="AB193" i="161"/>
  <c r="T193" i="161"/>
  <c r="L193" i="161"/>
  <c r="AA193" i="161"/>
  <c r="S193" i="161"/>
  <c r="K193" i="161"/>
  <c r="Z193" i="161"/>
  <c r="R193" i="161"/>
  <c r="J193" i="161"/>
  <c r="Y193" i="161"/>
  <c r="Q193" i="161"/>
  <c r="I193" i="161"/>
  <c r="X193" i="161"/>
  <c r="P193" i="161"/>
  <c r="H193" i="161"/>
  <c r="W193" i="161"/>
  <c r="O193" i="161"/>
  <c r="G193" i="161"/>
  <c r="AB203" i="161"/>
  <c r="T203" i="161"/>
  <c r="L203" i="161"/>
  <c r="AA203" i="161"/>
  <c r="S203" i="161"/>
  <c r="K203" i="161"/>
  <c r="Z203" i="161"/>
  <c r="R203" i="161"/>
  <c r="J203" i="161"/>
  <c r="Y203" i="161"/>
  <c r="Q203" i="161"/>
  <c r="I203" i="161"/>
  <c r="X203" i="161"/>
  <c r="P203" i="161"/>
  <c r="H203" i="161"/>
  <c r="W203" i="161"/>
  <c r="O203" i="161"/>
  <c r="G203" i="161"/>
  <c r="V203" i="161"/>
  <c r="N203" i="161"/>
  <c r="F203" i="161"/>
  <c r="AC203" i="161"/>
  <c r="AB211" i="161"/>
  <c r="T211" i="161"/>
  <c r="L211" i="161"/>
  <c r="AA211" i="161"/>
  <c r="S211" i="161"/>
  <c r="K211" i="161"/>
  <c r="Z211" i="161"/>
  <c r="R211" i="161"/>
  <c r="J211" i="161"/>
  <c r="Y211" i="161"/>
  <c r="Q211" i="161"/>
  <c r="I211" i="161"/>
  <c r="X211" i="161"/>
  <c r="P211" i="161"/>
  <c r="H211" i="161"/>
  <c r="W211" i="161"/>
  <c r="O211" i="161"/>
  <c r="G211" i="161"/>
  <c r="V211" i="161"/>
  <c r="N211" i="161"/>
  <c r="F211" i="161"/>
  <c r="AC211" i="161"/>
  <c r="AB219" i="161"/>
  <c r="T219" i="161"/>
  <c r="L219" i="161"/>
  <c r="AA219" i="161"/>
  <c r="S219" i="161"/>
  <c r="K219" i="161"/>
  <c r="Z219" i="161"/>
  <c r="R219" i="161"/>
  <c r="J219" i="161"/>
  <c r="Y219" i="161"/>
  <c r="Q219" i="161"/>
  <c r="I219" i="161"/>
  <c r="X219" i="161"/>
  <c r="P219" i="161"/>
  <c r="H219" i="161"/>
  <c r="W219" i="161"/>
  <c r="O219" i="161"/>
  <c r="G219" i="161"/>
  <c r="V219" i="161"/>
  <c r="N219" i="161"/>
  <c r="F219" i="161"/>
  <c r="AC219" i="161"/>
  <c r="AB227" i="161"/>
  <c r="T227" i="161"/>
  <c r="L227" i="161"/>
  <c r="AA227" i="161"/>
  <c r="S227" i="161"/>
  <c r="K227" i="161"/>
  <c r="Z227" i="161"/>
  <c r="R227" i="161"/>
  <c r="J227" i="161"/>
  <c r="Y227" i="161"/>
  <c r="Q227" i="161"/>
  <c r="I227" i="161"/>
  <c r="X227" i="161"/>
  <c r="P227" i="161"/>
  <c r="H227" i="161"/>
  <c r="W227" i="161"/>
  <c r="O227" i="161"/>
  <c r="G227" i="161"/>
  <c r="V227" i="161"/>
  <c r="N227" i="161"/>
  <c r="F227" i="161"/>
  <c r="AC227" i="161"/>
  <c r="K169" i="161"/>
  <c r="S169" i="161"/>
  <c r="AA169" i="161"/>
  <c r="K170" i="161"/>
  <c r="S170" i="161"/>
  <c r="AA170" i="161"/>
  <c r="K171" i="161"/>
  <c r="S171" i="161"/>
  <c r="AA171" i="161"/>
  <c r="K172" i="161"/>
  <c r="S172" i="161"/>
  <c r="AA172" i="161"/>
  <c r="K173" i="161"/>
  <c r="S173" i="161"/>
  <c r="AA173" i="161"/>
  <c r="K174" i="161"/>
  <c r="M175" i="161"/>
  <c r="U176" i="161"/>
  <c r="AC177" i="161"/>
  <c r="M179" i="161"/>
  <c r="U180" i="161"/>
  <c r="AC181" i="161"/>
  <c r="M183" i="161"/>
  <c r="U184" i="161"/>
  <c r="AC185" i="161"/>
  <c r="M187" i="161"/>
  <c r="U188" i="161"/>
  <c r="M191" i="161"/>
  <c r="U192" i="161"/>
  <c r="AC193" i="161"/>
  <c r="M195" i="161"/>
  <c r="U196" i="161"/>
  <c r="M203" i="161"/>
  <c r="U224" i="161"/>
  <c r="AB215" i="161"/>
  <c r="T215" i="161"/>
  <c r="L215" i="161"/>
  <c r="AA215" i="161"/>
  <c r="S215" i="161"/>
  <c r="K215" i="161"/>
  <c r="Z215" i="161"/>
  <c r="R215" i="161"/>
  <c r="J215" i="161"/>
  <c r="Y215" i="161"/>
  <c r="Q215" i="161"/>
  <c r="I215" i="161"/>
  <c r="X215" i="161"/>
  <c r="P215" i="161"/>
  <c r="H215" i="161"/>
  <c r="W215" i="161"/>
  <c r="O215" i="161"/>
  <c r="G215" i="161"/>
  <c r="V215" i="161"/>
  <c r="N215" i="161"/>
  <c r="F215" i="161"/>
  <c r="AC215" i="161"/>
  <c r="U215" i="161"/>
  <c r="M215" i="161"/>
  <c r="M181" i="161"/>
  <c r="AB190" i="161"/>
  <c r="T190" i="161"/>
  <c r="L190" i="161"/>
  <c r="AA190" i="161"/>
  <c r="S190" i="161"/>
  <c r="K190" i="161"/>
  <c r="Z190" i="161"/>
  <c r="R190" i="161"/>
  <c r="J190" i="161"/>
  <c r="Y190" i="161"/>
  <c r="Q190" i="161"/>
  <c r="I190" i="161"/>
  <c r="X190" i="161"/>
  <c r="P190" i="161"/>
  <c r="H190" i="161"/>
  <c r="W190" i="161"/>
  <c r="O190" i="161"/>
  <c r="G190" i="161"/>
  <c r="AB178" i="161"/>
  <c r="T178" i="161"/>
  <c r="L178" i="161"/>
  <c r="AA178" i="161"/>
  <c r="S178" i="161"/>
  <c r="K178" i="161"/>
  <c r="Z178" i="161"/>
  <c r="R178" i="161"/>
  <c r="J178" i="161"/>
  <c r="Y178" i="161"/>
  <c r="Q178" i="161"/>
  <c r="I178" i="161"/>
  <c r="X178" i="161"/>
  <c r="P178" i="161"/>
  <c r="H178" i="161"/>
  <c r="W178" i="161"/>
  <c r="O178" i="161"/>
  <c r="G178" i="161"/>
  <c r="AB186" i="161"/>
  <c r="T186" i="161"/>
  <c r="L186" i="161"/>
  <c r="AA186" i="161"/>
  <c r="S186" i="161"/>
  <c r="K186" i="161"/>
  <c r="Z186" i="161"/>
  <c r="R186" i="161"/>
  <c r="J186" i="161"/>
  <c r="Y186" i="161"/>
  <c r="Q186" i="161"/>
  <c r="I186" i="161"/>
  <c r="X186" i="161"/>
  <c r="P186" i="161"/>
  <c r="H186" i="161"/>
  <c r="W186" i="161"/>
  <c r="O186" i="161"/>
  <c r="G186" i="161"/>
  <c r="AB194" i="161"/>
  <c r="T194" i="161"/>
  <c r="L194" i="161"/>
  <c r="AA194" i="161"/>
  <c r="S194" i="161"/>
  <c r="K194" i="161"/>
  <c r="Z194" i="161"/>
  <c r="R194" i="161"/>
  <c r="J194" i="161"/>
  <c r="Y194" i="161"/>
  <c r="Q194" i="161"/>
  <c r="I194" i="161"/>
  <c r="X194" i="161"/>
  <c r="P194" i="161"/>
  <c r="H194" i="161"/>
  <c r="W194" i="161"/>
  <c r="O194" i="161"/>
  <c r="G194" i="161"/>
  <c r="AB204" i="161"/>
  <c r="T204" i="161"/>
  <c r="L204" i="161"/>
  <c r="AA204" i="161"/>
  <c r="S204" i="161"/>
  <c r="K204" i="161"/>
  <c r="Z204" i="161"/>
  <c r="R204" i="161"/>
  <c r="J204" i="161"/>
  <c r="Y204" i="161"/>
  <c r="Q204" i="161"/>
  <c r="I204" i="161"/>
  <c r="X204" i="161"/>
  <c r="P204" i="161"/>
  <c r="H204" i="161"/>
  <c r="W204" i="161"/>
  <c r="O204" i="161"/>
  <c r="G204" i="161"/>
  <c r="V204" i="161"/>
  <c r="N204" i="161"/>
  <c r="F204" i="161"/>
  <c r="AC204" i="161"/>
  <c r="U204" i="161"/>
  <c r="M204" i="161"/>
  <c r="AB212" i="161"/>
  <c r="T212" i="161"/>
  <c r="L212" i="161"/>
  <c r="AA212" i="161"/>
  <c r="S212" i="161"/>
  <c r="K212" i="161"/>
  <c r="Z212" i="161"/>
  <c r="R212" i="161"/>
  <c r="J212" i="161"/>
  <c r="Y212" i="161"/>
  <c r="Q212" i="161"/>
  <c r="I212" i="161"/>
  <c r="X212" i="161"/>
  <c r="P212" i="161"/>
  <c r="H212" i="161"/>
  <c r="W212" i="161"/>
  <c r="O212" i="161"/>
  <c r="G212" i="161"/>
  <c r="V212" i="161"/>
  <c r="N212" i="161"/>
  <c r="F212" i="161"/>
  <c r="AC212" i="161"/>
  <c r="U212" i="161"/>
  <c r="M212" i="161"/>
  <c r="AB220" i="161"/>
  <c r="T220" i="161"/>
  <c r="L220" i="161"/>
  <c r="AA220" i="161"/>
  <c r="S220" i="161"/>
  <c r="K220" i="161"/>
  <c r="Z220" i="161"/>
  <c r="R220" i="161"/>
  <c r="J220" i="161"/>
  <c r="Y220" i="161"/>
  <c r="Q220" i="161"/>
  <c r="I220" i="161"/>
  <c r="X220" i="161"/>
  <c r="P220" i="161"/>
  <c r="H220" i="161"/>
  <c r="W220" i="161"/>
  <c r="O220" i="161"/>
  <c r="G220" i="161"/>
  <c r="V220" i="161"/>
  <c r="N220" i="161"/>
  <c r="F220" i="161"/>
  <c r="AC220" i="161"/>
  <c r="U220" i="161"/>
  <c r="M220" i="161"/>
  <c r="AB228" i="161"/>
  <c r="T228" i="161"/>
  <c r="L228" i="161"/>
  <c r="AA228" i="161"/>
  <c r="S228" i="161"/>
  <c r="K228" i="161"/>
  <c r="Z228" i="161"/>
  <c r="R228" i="161"/>
  <c r="J228" i="161"/>
  <c r="Y228" i="161"/>
  <c r="Q228" i="161"/>
  <c r="I228" i="161"/>
  <c r="X228" i="161"/>
  <c r="P228" i="161"/>
  <c r="H228" i="161"/>
  <c r="W228" i="161"/>
  <c r="O228" i="161"/>
  <c r="G228" i="161"/>
  <c r="V228" i="161"/>
  <c r="N228" i="161"/>
  <c r="F228" i="161"/>
  <c r="AC228" i="161"/>
  <c r="U228" i="161"/>
  <c r="M228" i="161"/>
  <c r="L169" i="161"/>
  <c r="T169" i="161"/>
  <c r="AB169" i="161"/>
  <c r="L170" i="161"/>
  <c r="T170" i="161"/>
  <c r="AB170" i="161"/>
  <c r="L171" i="161"/>
  <c r="T171" i="161"/>
  <c r="AB171" i="161"/>
  <c r="L172" i="161"/>
  <c r="T172" i="161"/>
  <c r="AB172" i="161"/>
  <c r="L173" i="161"/>
  <c r="T173" i="161"/>
  <c r="AB173" i="161"/>
  <c r="L174" i="161"/>
  <c r="N175" i="161"/>
  <c r="V176" i="161"/>
  <c r="F178" i="161"/>
  <c r="V180" i="161"/>
  <c r="F182" i="161"/>
  <c r="N183" i="161"/>
  <c r="F186" i="161"/>
  <c r="V188" i="161"/>
  <c r="F190" i="161"/>
  <c r="N191" i="161"/>
  <c r="V192" i="161"/>
  <c r="F194" i="161"/>
  <c r="V196" i="161"/>
  <c r="F198" i="161"/>
  <c r="U203" i="161"/>
  <c r="AC224" i="161"/>
  <c r="AB197" i="161"/>
  <c r="T197" i="161"/>
  <c r="L197" i="161"/>
  <c r="AA197" i="161"/>
  <c r="S197" i="161"/>
  <c r="K197" i="161"/>
  <c r="Z197" i="161"/>
  <c r="R197" i="161"/>
  <c r="J197" i="161"/>
  <c r="Y197" i="161"/>
  <c r="Q197" i="161"/>
  <c r="I197" i="161"/>
  <c r="X197" i="161"/>
  <c r="P197" i="161"/>
  <c r="H197" i="161"/>
  <c r="W197" i="161"/>
  <c r="O197" i="161"/>
  <c r="G197" i="161"/>
  <c r="G173" i="161"/>
  <c r="M197" i="161"/>
  <c r="AB208" i="161"/>
  <c r="T208" i="161"/>
  <c r="L208" i="161"/>
  <c r="AA208" i="161"/>
  <c r="S208" i="161"/>
  <c r="K208" i="161"/>
  <c r="Z208" i="161"/>
  <c r="R208" i="161"/>
  <c r="J208" i="161"/>
  <c r="Y208" i="161"/>
  <c r="Q208" i="161"/>
  <c r="I208" i="161"/>
  <c r="X208" i="161"/>
  <c r="P208" i="161"/>
  <c r="H208" i="161"/>
  <c r="W208" i="161"/>
  <c r="O208" i="161"/>
  <c r="G208" i="161"/>
  <c r="V208" i="161"/>
  <c r="N208" i="161"/>
  <c r="F208" i="161"/>
  <c r="M208" i="161"/>
  <c r="F196" i="161"/>
  <c r="AC208" i="161"/>
  <c r="AB184" i="161"/>
  <c r="T184" i="161"/>
  <c r="L184" i="161"/>
  <c r="AA184" i="161"/>
  <c r="S184" i="161"/>
  <c r="K184" i="161"/>
  <c r="Z184" i="161"/>
  <c r="R184" i="161"/>
  <c r="J184" i="161"/>
  <c r="Y184" i="161"/>
  <c r="Q184" i="161"/>
  <c r="I184" i="161"/>
  <c r="X184" i="161"/>
  <c r="P184" i="161"/>
  <c r="H184" i="161"/>
  <c r="W184" i="161"/>
  <c r="O184" i="161"/>
  <c r="G184" i="161"/>
  <c r="AB202" i="161"/>
  <c r="W202" i="161"/>
  <c r="U202" i="161"/>
  <c r="M202" i="161"/>
  <c r="AC202" i="161"/>
  <c r="AB210" i="161"/>
  <c r="T210" i="161"/>
  <c r="L210" i="161"/>
  <c r="AA210" i="161"/>
  <c r="S210" i="161"/>
  <c r="K210" i="161"/>
  <c r="Z210" i="161"/>
  <c r="R210" i="161"/>
  <c r="J210" i="161"/>
  <c r="Y210" i="161"/>
  <c r="Q210" i="161"/>
  <c r="I210" i="161"/>
  <c r="X210" i="161"/>
  <c r="P210" i="161"/>
  <c r="H210" i="161"/>
  <c r="W210" i="161"/>
  <c r="O210" i="161"/>
  <c r="G210" i="161"/>
  <c r="V210" i="161"/>
  <c r="N210" i="161"/>
  <c r="F210" i="161"/>
  <c r="AC210" i="161"/>
  <c r="U210" i="161"/>
  <c r="M210" i="161"/>
  <c r="AB179" i="161"/>
  <c r="T179" i="161"/>
  <c r="L179" i="161"/>
  <c r="AA179" i="161"/>
  <c r="S179" i="161"/>
  <c r="K179" i="161"/>
  <c r="Z179" i="161"/>
  <c r="R179" i="161"/>
  <c r="J179" i="161"/>
  <c r="Y179" i="161"/>
  <c r="Q179" i="161"/>
  <c r="I179" i="161"/>
  <c r="X179" i="161"/>
  <c r="P179" i="161"/>
  <c r="H179" i="161"/>
  <c r="W179" i="161"/>
  <c r="O179" i="161"/>
  <c r="G179" i="161"/>
  <c r="AB187" i="161"/>
  <c r="T187" i="161"/>
  <c r="L187" i="161"/>
  <c r="AA187" i="161"/>
  <c r="S187" i="161"/>
  <c r="K187" i="161"/>
  <c r="Z187" i="161"/>
  <c r="R187" i="161"/>
  <c r="J187" i="161"/>
  <c r="Y187" i="161"/>
  <c r="Q187" i="161"/>
  <c r="I187" i="161"/>
  <c r="X187" i="161"/>
  <c r="P187" i="161"/>
  <c r="H187" i="161"/>
  <c r="W187" i="161"/>
  <c r="O187" i="161"/>
  <c r="G187" i="161"/>
  <c r="AB195" i="161"/>
  <c r="T195" i="161"/>
  <c r="L195" i="161"/>
  <c r="AA195" i="161"/>
  <c r="S195" i="161"/>
  <c r="K195" i="161"/>
  <c r="Z195" i="161"/>
  <c r="R195" i="161"/>
  <c r="J195" i="161"/>
  <c r="Y195" i="161"/>
  <c r="Q195" i="161"/>
  <c r="I195" i="161"/>
  <c r="X195" i="161"/>
  <c r="P195" i="161"/>
  <c r="H195" i="161"/>
  <c r="W195" i="161"/>
  <c r="O195" i="161"/>
  <c r="G195" i="161"/>
  <c r="AB205" i="161"/>
  <c r="T205" i="161"/>
  <c r="L205" i="161"/>
  <c r="AA205" i="161"/>
  <c r="S205" i="161"/>
  <c r="K205" i="161"/>
  <c r="Z205" i="161"/>
  <c r="R205" i="161"/>
  <c r="J205" i="161"/>
  <c r="Y205" i="161"/>
  <c r="Q205" i="161"/>
  <c r="I205" i="161"/>
  <c r="X205" i="161"/>
  <c r="P205" i="161"/>
  <c r="H205" i="161"/>
  <c r="W205" i="161"/>
  <c r="O205" i="161"/>
  <c r="G205" i="161"/>
  <c r="V205" i="161"/>
  <c r="N205" i="161"/>
  <c r="F205" i="161"/>
  <c r="U205" i="161"/>
  <c r="M205" i="161"/>
  <c r="AB213" i="161"/>
  <c r="T213" i="161"/>
  <c r="L213" i="161"/>
  <c r="AA213" i="161"/>
  <c r="S213" i="161"/>
  <c r="K213" i="161"/>
  <c r="Z213" i="161"/>
  <c r="R213" i="161"/>
  <c r="J213" i="161"/>
  <c r="Y213" i="161"/>
  <c r="Q213" i="161"/>
  <c r="I213" i="161"/>
  <c r="X213" i="161"/>
  <c r="P213" i="161"/>
  <c r="H213" i="161"/>
  <c r="W213" i="161"/>
  <c r="O213" i="161"/>
  <c r="G213" i="161"/>
  <c r="V213" i="161"/>
  <c r="N213" i="161"/>
  <c r="F213" i="161"/>
  <c r="U213" i="161"/>
  <c r="M213" i="161"/>
  <c r="AB221" i="161"/>
  <c r="T221" i="161"/>
  <c r="L221" i="161"/>
  <c r="AA221" i="161"/>
  <c r="S221" i="161"/>
  <c r="K221" i="161"/>
  <c r="Z221" i="161"/>
  <c r="R221" i="161"/>
  <c r="J221" i="161"/>
  <c r="Y221" i="161"/>
  <c r="Q221" i="161"/>
  <c r="I221" i="161"/>
  <c r="X221" i="161"/>
  <c r="P221" i="161"/>
  <c r="H221" i="161"/>
  <c r="W221" i="161"/>
  <c r="O221" i="161"/>
  <c r="G221" i="161"/>
  <c r="V221" i="161"/>
  <c r="N221" i="161"/>
  <c r="F221" i="161"/>
  <c r="U221" i="161"/>
  <c r="M221" i="161"/>
  <c r="AC229" i="161"/>
  <c r="U229" i="161"/>
  <c r="M229" i="161"/>
  <c r="AB229" i="161"/>
  <c r="T229" i="161"/>
  <c r="L229" i="161"/>
  <c r="AA229" i="161"/>
  <c r="S229" i="161"/>
  <c r="K229" i="161"/>
  <c r="Z229" i="161"/>
  <c r="R229" i="161"/>
  <c r="J229" i="161"/>
  <c r="F229" i="161"/>
  <c r="Y229" i="161"/>
  <c r="Q229" i="161"/>
  <c r="I229" i="161"/>
  <c r="X229" i="161"/>
  <c r="P229" i="161"/>
  <c r="H229" i="161"/>
  <c r="W229" i="161"/>
  <c r="O229" i="161"/>
  <c r="G229" i="161"/>
  <c r="V229" i="161"/>
  <c r="N229" i="161"/>
  <c r="M169" i="161"/>
  <c r="U169" i="161"/>
  <c r="AC169" i="161"/>
  <c r="M170" i="161"/>
  <c r="U170" i="161"/>
  <c r="AC170" i="161"/>
  <c r="M171" i="161"/>
  <c r="U171" i="161"/>
  <c r="AC171" i="161"/>
  <c r="M172" i="161"/>
  <c r="U172" i="161"/>
  <c r="AC172" i="161"/>
  <c r="M173" i="161"/>
  <c r="U173" i="161"/>
  <c r="AC173" i="161"/>
  <c r="M174" i="161"/>
  <c r="U175" i="161"/>
  <c r="AC176" i="161"/>
  <c r="M178" i="161"/>
  <c r="U179" i="161"/>
  <c r="M182" i="161"/>
  <c r="U183" i="161"/>
  <c r="AC184" i="161"/>
  <c r="M186" i="161"/>
  <c r="U187" i="161"/>
  <c r="M190" i="161"/>
  <c r="U191" i="161"/>
  <c r="AC192" i="161"/>
  <c r="M194" i="161"/>
  <c r="U195" i="161"/>
  <c r="M198" i="161"/>
  <c r="AC205" i="161"/>
  <c r="M227" i="161"/>
  <c r="AB189" i="161"/>
  <c r="T189" i="161"/>
  <c r="L189" i="161"/>
  <c r="AA189" i="161"/>
  <c r="S189" i="161"/>
  <c r="K189" i="161"/>
  <c r="Z189" i="161"/>
  <c r="R189" i="161"/>
  <c r="J189" i="161"/>
  <c r="Y189" i="161"/>
  <c r="Q189" i="161"/>
  <c r="I189" i="161"/>
  <c r="X189" i="161"/>
  <c r="P189" i="161"/>
  <c r="H189" i="161"/>
  <c r="W189" i="161"/>
  <c r="O189" i="161"/>
  <c r="G189" i="161"/>
  <c r="AB216" i="161"/>
  <c r="T216" i="161"/>
  <c r="L216" i="161"/>
  <c r="AA216" i="161"/>
  <c r="S216" i="161"/>
  <c r="K216" i="161"/>
  <c r="Z216" i="161"/>
  <c r="R216" i="161"/>
  <c r="J216" i="161"/>
  <c r="Y216" i="161"/>
  <c r="Q216" i="161"/>
  <c r="I216" i="161"/>
  <c r="X216" i="161"/>
  <c r="P216" i="161"/>
  <c r="H216" i="161"/>
  <c r="W216" i="161"/>
  <c r="O216" i="161"/>
  <c r="G216" i="161"/>
  <c r="V216" i="161"/>
  <c r="N216" i="161"/>
  <c r="F216" i="161"/>
  <c r="M216" i="161"/>
  <c r="H174" i="161"/>
  <c r="N189" i="161"/>
  <c r="V190" i="161"/>
  <c r="AB180" i="161"/>
  <c r="T180" i="161"/>
  <c r="L180" i="161"/>
  <c r="AA180" i="161"/>
  <c r="S180" i="161"/>
  <c r="K180" i="161"/>
  <c r="Z180" i="161"/>
  <c r="R180" i="161"/>
  <c r="J180" i="161"/>
  <c r="Y180" i="161"/>
  <c r="Q180" i="161"/>
  <c r="I180" i="161"/>
  <c r="X180" i="161"/>
  <c r="P180" i="161"/>
  <c r="H180" i="161"/>
  <c r="W180" i="161"/>
  <c r="O180" i="161"/>
  <c r="G180" i="161"/>
  <c r="AB188" i="161"/>
  <c r="T188" i="161"/>
  <c r="L188" i="161"/>
  <c r="AA188" i="161"/>
  <c r="S188" i="161"/>
  <c r="K188" i="161"/>
  <c r="Z188" i="161"/>
  <c r="R188" i="161"/>
  <c r="J188" i="161"/>
  <c r="Y188" i="161"/>
  <c r="Q188" i="161"/>
  <c r="I188" i="161"/>
  <c r="X188" i="161"/>
  <c r="P188" i="161"/>
  <c r="H188" i="161"/>
  <c r="W188" i="161"/>
  <c r="O188" i="161"/>
  <c r="G188" i="161"/>
  <c r="AB196" i="161"/>
  <c r="T196" i="161"/>
  <c r="L196" i="161"/>
  <c r="AA196" i="161"/>
  <c r="S196" i="161"/>
  <c r="K196" i="161"/>
  <c r="Z196" i="161"/>
  <c r="R196" i="161"/>
  <c r="J196" i="161"/>
  <c r="Y196" i="161"/>
  <c r="Q196" i="161"/>
  <c r="I196" i="161"/>
  <c r="X196" i="161"/>
  <c r="P196" i="161"/>
  <c r="H196" i="161"/>
  <c r="W196" i="161"/>
  <c r="O196" i="161"/>
  <c r="G196" i="161"/>
  <c r="AB206" i="161"/>
  <c r="T206" i="161"/>
  <c r="L206" i="161"/>
  <c r="AA206" i="161"/>
  <c r="S206" i="161"/>
  <c r="K206" i="161"/>
  <c r="Z206" i="161"/>
  <c r="R206" i="161"/>
  <c r="J206" i="161"/>
  <c r="Y206" i="161"/>
  <c r="Q206" i="161"/>
  <c r="I206" i="161"/>
  <c r="X206" i="161"/>
  <c r="P206" i="161"/>
  <c r="H206" i="161"/>
  <c r="W206" i="161"/>
  <c r="O206" i="161"/>
  <c r="G206" i="161"/>
  <c r="V206" i="161"/>
  <c r="N206" i="161"/>
  <c r="F206" i="161"/>
  <c r="AC206" i="161"/>
  <c r="U206" i="161"/>
  <c r="AB214" i="161"/>
  <c r="T214" i="161"/>
  <c r="L214" i="161"/>
  <c r="AA214" i="161"/>
  <c r="S214" i="161"/>
  <c r="K214" i="161"/>
  <c r="Z214" i="161"/>
  <c r="R214" i="161"/>
  <c r="J214" i="161"/>
  <c r="Y214" i="161"/>
  <c r="Q214" i="161"/>
  <c r="I214" i="161"/>
  <c r="X214" i="161"/>
  <c r="P214" i="161"/>
  <c r="H214" i="161"/>
  <c r="W214" i="161"/>
  <c r="O214" i="161"/>
  <c r="G214" i="161"/>
  <c r="V214" i="161"/>
  <c r="N214" i="161"/>
  <c r="F214" i="161"/>
  <c r="AC214" i="161"/>
  <c r="U214" i="161"/>
  <c r="AB222" i="161"/>
  <c r="T222" i="161"/>
  <c r="L222" i="161"/>
  <c r="AA222" i="161"/>
  <c r="S222" i="161"/>
  <c r="K222" i="161"/>
  <c r="Z222" i="161"/>
  <c r="R222" i="161"/>
  <c r="J222" i="161"/>
  <c r="Y222" i="161"/>
  <c r="Q222" i="161"/>
  <c r="I222" i="161"/>
  <c r="X222" i="161"/>
  <c r="P222" i="161"/>
  <c r="H222" i="161"/>
  <c r="W222" i="161"/>
  <c r="O222" i="161"/>
  <c r="G222" i="161"/>
  <c r="V222" i="161"/>
  <c r="N222" i="161"/>
  <c r="F222" i="161"/>
  <c r="AC222" i="161"/>
  <c r="U222" i="161"/>
  <c r="F169" i="161"/>
  <c r="N169" i="161"/>
  <c r="F170" i="161"/>
  <c r="N170" i="161"/>
  <c r="F171" i="161"/>
  <c r="N171" i="161"/>
  <c r="F172" i="161"/>
  <c r="N172" i="161"/>
  <c r="F173" i="161"/>
  <c r="N173" i="161"/>
  <c r="F174" i="161"/>
  <c r="N174" i="161"/>
  <c r="V175" i="161"/>
  <c r="F177" i="161"/>
  <c r="N178" i="161"/>
  <c r="V179" i="161"/>
  <c r="F181" i="161"/>
  <c r="N182" i="161"/>
  <c r="V183" i="161"/>
  <c r="F185" i="161"/>
  <c r="N186" i="161"/>
  <c r="V187" i="161"/>
  <c r="F189" i="161"/>
  <c r="N190" i="161"/>
  <c r="V191" i="161"/>
  <c r="F193" i="161"/>
  <c r="N194" i="161"/>
  <c r="V195" i="161"/>
  <c r="F197" i="161"/>
  <c r="N198" i="161"/>
  <c r="M206" i="161"/>
  <c r="AC216" i="161"/>
  <c r="U227" i="161"/>
  <c r="F202" i="161"/>
  <c r="N202" i="161"/>
  <c r="V202" i="161"/>
  <c r="H202" i="161"/>
  <c r="P202" i="161"/>
  <c r="X202" i="161"/>
  <c r="I202" i="161"/>
  <c r="Q202" i="161"/>
  <c r="Y202" i="161"/>
  <c r="O202" i="161"/>
  <c r="J202" i="161"/>
  <c r="R202" i="161"/>
  <c r="Z202" i="161"/>
  <c r="K202" i="161"/>
  <c r="S202" i="161"/>
  <c r="AA202" i="161"/>
  <c r="G202" i="161"/>
  <c r="L202" i="161"/>
  <c r="T202" i="161"/>
  <c r="Q91" i="179" l="1" a="1"/>
  <c r="Q91" i="179" s="1"/>
  <c r="Q80" i="179" a="1"/>
  <c r="Q80" i="179" s="1"/>
  <c r="Q93" i="179" a="1"/>
  <c r="Q93" i="179" s="1"/>
  <c r="Q88" i="179" a="1"/>
  <c r="Q88" i="179" s="1"/>
  <c r="Q96" i="179" a="1"/>
  <c r="Q96" i="179" s="1"/>
  <c r="Q84" i="179" a="1"/>
  <c r="Q84" i="179" s="1"/>
  <c r="Q85" i="179" a="1"/>
  <c r="Q85" i="179" s="1"/>
  <c r="Q87" i="179" a="1"/>
  <c r="Q87" i="179" s="1"/>
  <c r="Q70" i="179" a="1"/>
  <c r="Q70" i="179" s="1"/>
  <c r="Q60" i="179" a="1"/>
  <c r="Q60" i="179" s="1"/>
  <c r="Q67" i="179" a="1"/>
  <c r="Q67" i="179" s="1"/>
  <c r="Q74" i="179" a="1"/>
  <c r="Q74" i="179" s="1"/>
  <c r="Q75" i="179" a="1"/>
  <c r="Q75" i="179" s="1"/>
  <c r="Q68" i="179" a="1"/>
  <c r="Q68" i="179" s="1"/>
  <c r="Q61" i="179" a="1"/>
  <c r="Q61" i="179" s="1"/>
  <c r="Q62" i="179" a="1"/>
  <c r="Q62" i="179" s="1"/>
  <c r="Q71" i="179" a="1"/>
  <c r="Q71" i="179" s="1"/>
  <c r="Q69" i="179" a="1"/>
  <c r="Q69" i="179" s="1"/>
  <c r="Q64" i="179" a="1"/>
  <c r="Q64" i="179" s="1"/>
  <c r="Q77" i="179" a="1"/>
  <c r="Q77" i="179" s="1"/>
  <c r="N132" i="179"/>
  <c r="C186" i="177"/>
  <c r="G209" i="177"/>
  <c r="F209" i="177"/>
  <c r="E209" i="177"/>
  <c r="D209" i="177"/>
  <c r="C209" i="177"/>
  <c r="G208" i="177"/>
  <c r="F208" i="177"/>
  <c r="E208" i="177"/>
  <c r="D208" i="177"/>
  <c r="C208" i="177"/>
  <c r="G207" i="177"/>
  <c r="F207" i="177"/>
  <c r="E207" i="177"/>
  <c r="D207" i="177"/>
  <c r="C207" i="177"/>
  <c r="G206" i="177"/>
  <c r="F206" i="177"/>
  <c r="E206" i="177"/>
  <c r="D206" i="177"/>
  <c r="C206" i="177"/>
  <c r="G205" i="177"/>
  <c r="F205" i="177"/>
  <c r="E205" i="177"/>
  <c r="D205" i="177"/>
  <c r="C205" i="177"/>
  <c r="G204" i="177"/>
  <c r="F204" i="177"/>
  <c r="E204" i="177"/>
  <c r="D204" i="177"/>
  <c r="C204" i="177"/>
  <c r="G203" i="177"/>
  <c r="F203" i="177"/>
  <c r="E203" i="177"/>
  <c r="D203" i="177"/>
  <c r="C203" i="177"/>
  <c r="G202" i="177"/>
  <c r="F202" i="177"/>
  <c r="E202" i="177"/>
  <c r="D202" i="177"/>
  <c r="C202" i="177"/>
  <c r="G201" i="177"/>
  <c r="F201" i="177"/>
  <c r="E201" i="177"/>
  <c r="D201" i="177"/>
  <c r="C201" i="177"/>
  <c r="G200" i="177"/>
  <c r="F200" i="177"/>
  <c r="E200" i="177"/>
  <c r="D200" i="177"/>
  <c r="C200" i="177"/>
  <c r="G199" i="177"/>
  <c r="F199" i="177"/>
  <c r="E199" i="177"/>
  <c r="D199" i="177"/>
  <c r="C199" i="177"/>
  <c r="G198" i="177"/>
  <c r="F198" i="177"/>
  <c r="E198" i="177"/>
  <c r="D198" i="177"/>
  <c r="C198" i="177"/>
  <c r="G197" i="177"/>
  <c r="F197" i="177"/>
  <c r="E197" i="177"/>
  <c r="D197" i="177"/>
  <c r="C197" i="177"/>
  <c r="G196" i="177"/>
  <c r="F196" i="177"/>
  <c r="E196" i="177"/>
  <c r="D196" i="177"/>
  <c r="C196" i="177"/>
  <c r="G195" i="177"/>
  <c r="F195" i="177"/>
  <c r="E195" i="177"/>
  <c r="D195" i="177"/>
  <c r="C195" i="177"/>
  <c r="G194" i="177"/>
  <c r="F194" i="177"/>
  <c r="E194" i="177"/>
  <c r="D194" i="177"/>
  <c r="C194" i="177"/>
  <c r="G193" i="177"/>
  <c r="F193" i="177"/>
  <c r="E193" i="177"/>
  <c r="D193" i="177"/>
  <c r="C193" i="177"/>
  <c r="G192" i="177"/>
  <c r="F192" i="177"/>
  <c r="E192" i="177"/>
  <c r="D192" i="177"/>
  <c r="C192" i="177"/>
  <c r="G191" i="177"/>
  <c r="F191" i="177"/>
  <c r="E191" i="177"/>
  <c r="D191" i="177"/>
  <c r="C191" i="177"/>
  <c r="G190" i="177"/>
  <c r="F190" i="177"/>
  <c r="E190" i="177"/>
  <c r="D190" i="177"/>
  <c r="C190" i="177"/>
  <c r="G189" i="177"/>
  <c r="F189" i="177"/>
  <c r="E189" i="177"/>
  <c r="D189" i="177"/>
  <c r="C189" i="177"/>
  <c r="G188" i="177"/>
  <c r="F188" i="177"/>
  <c r="E188" i="177"/>
  <c r="D188" i="177"/>
  <c r="C188" i="177"/>
  <c r="G187" i="177"/>
  <c r="F187" i="177"/>
  <c r="E187" i="177"/>
  <c r="D187" i="177"/>
  <c r="C187" i="177"/>
  <c r="G186" i="177"/>
  <c r="F186" i="177"/>
  <c r="E186" i="177"/>
  <c r="D186" i="177"/>
  <c r="G179" i="177"/>
  <c r="F179" i="177"/>
  <c r="E179" i="177"/>
  <c r="D179" i="177"/>
  <c r="C179" i="177"/>
  <c r="G178" i="177"/>
  <c r="F178" i="177"/>
  <c r="E178" i="177"/>
  <c r="D178" i="177"/>
  <c r="C178" i="177"/>
  <c r="G177" i="177"/>
  <c r="F177" i="177"/>
  <c r="E177" i="177"/>
  <c r="D177" i="177"/>
  <c r="C177" i="177"/>
  <c r="G176" i="177"/>
  <c r="F176" i="177"/>
  <c r="E176" i="177"/>
  <c r="D176" i="177"/>
  <c r="C176" i="177"/>
  <c r="G175" i="177"/>
  <c r="F175" i="177"/>
  <c r="E175" i="177"/>
  <c r="D175" i="177"/>
  <c r="C175" i="177"/>
  <c r="G174" i="177"/>
  <c r="F174" i="177"/>
  <c r="E174" i="177"/>
  <c r="D174" i="177"/>
  <c r="C174" i="177"/>
  <c r="G173" i="177"/>
  <c r="F173" i="177"/>
  <c r="E173" i="177"/>
  <c r="D173" i="177"/>
  <c r="C173" i="177"/>
  <c r="G172" i="177"/>
  <c r="F172" i="177"/>
  <c r="E172" i="177"/>
  <c r="D172" i="177"/>
  <c r="C172" i="177"/>
  <c r="G171" i="177"/>
  <c r="F171" i="177"/>
  <c r="E171" i="177"/>
  <c r="D171" i="177"/>
  <c r="C171" i="177"/>
  <c r="G170" i="177"/>
  <c r="F170" i="177"/>
  <c r="E170" i="177"/>
  <c r="D170" i="177"/>
  <c r="C170" i="177"/>
  <c r="G169" i="177"/>
  <c r="F169" i="177"/>
  <c r="E169" i="177"/>
  <c r="D169" i="177"/>
  <c r="C169" i="177"/>
  <c r="G168" i="177"/>
  <c r="F168" i="177"/>
  <c r="E168" i="177"/>
  <c r="D168" i="177"/>
  <c r="C168" i="177"/>
  <c r="G167" i="177"/>
  <c r="F167" i="177"/>
  <c r="E167" i="177"/>
  <c r="D167" i="177"/>
  <c r="C167" i="177"/>
  <c r="G166" i="177"/>
  <c r="F166" i="177"/>
  <c r="E166" i="177"/>
  <c r="D166" i="177"/>
  <c r="C166" i="177"/>
  <c r="G165" i="177"/>
  <c r="F165" i="177"/>
  <c r="E165" i="177"/>
  <c r="D165" i="177"/>
  <c r="C165" i="177"/>
  <c r="G164" i="177"/>
  <c r="F164" i="177"/>
  <c r="E164" i="177"/>
  <c r="D164" i="177"/>
  <c r="C164" i="177"/>
  <c r="G163" i="177"/>
  <c r="F163" i="177"/>
  <c r="E163" i="177"/>
  <c r="D163" i="177"/>
  <c r="C163" i="177"/>
  <c r="G162" i="177"/>
  <c r="F162" i="177"/>
  <c r="E162" i="177"/>
  <c r="D162" i="177"/>
  <c r="C162" i="177"/>
  <c r="G161" i="177"/>
  <c r="F161" i="177"/>
  <c r="E161" i="177"/>
  <c r="D161" i="177"/>
  <c r="C161" i="177"/>
  <c r="G160" i="177"/>
  <c r="F160" i="177"/>
  <c r="E160" i="177"/>
  <c r="D160" i="177"/>
  <c r="C160" i="177"/>
  <c r="G159" i="177"/>
  <c r="F159" i="177"/>
  <c r="E159" i="177"/>
  <c r="D159" i="177"/>
  <c r="C159" i="177"/>
  <c r="G158" i="177"/>
  <c r="F158" i="177"/>
  <c r="E158" i="177"/>
  <c r="D158" i="177"/>
  <c r="C158" i="177"/>
  <c r="G157" i="177"/>
  <c r="F157" i="177"/>
  <c r="E157" i="177"/>
  <c r="D157" i="177"/>
  <c r="C157" i="177"/>
  <c r="G156" i="177"/>
  <c r="F156" i="177"/>
  <c r="E156" i="177"/>
  <c r="D156" i="177"/>
  <c r="C156" i="177"/>
  <c r="O132" i="179" l="1"/>
  <c r="P132" i="179" l="1"/>
  <c r="G92" i="177"/>
  <c r="F92" i="177"/>
  <c r="E92" i="177"/>
  <c r="D92" i="177"/>
  <c r="C92" i="177"/>
  <c r="Q132" i="179" l="1"/>
  <c r="C32" i="73"/>
  <c r="C28" i="73"/>
  <c r="C27" i="73"/>
  <c r="C26" i="73"/>
  <c r="C25" i="73"/>
  <c r="C19" i="73"/>
  <c r="C35" i="73" s="1"/>
  <c r="C18" i="73"/>
  <c r="C34" i="73" s="1"/>
  <c r="C17" i="73"/>
  <c r="C33" i="73" s="1"/>
  <c r="Q18" i="73"/>
  <c r="Q8" i="73"/>
  <c r="Q15" i="73"/>
  <c r="Q17" i="73"/>
  <c r="Q12" i="73"/>
  <c r="Q11" i="73"/>
  <c r="Q10" i="73"/>
  <c r="R132" i="179" l="1"/>
  <c r="Q19" i="73"/>
  <c r="S132" i="179" l="1"/>
  <c r="I147" i="176"/>
  <c r="H147" i="176"/>
  <c r="G147" i="176"/>
  <c r="C147" i="176"/>
  <c r="A147" i="176"/>
  <c r="I146" i="176"/>
  <c r="H146" i="176"/>
  <c r="G146" i="176"/>
  <c r="C146" i="176"/>
  <c r="A146" i="176"/>
  <c r="I145" i="176"/>
  <c r="H145" i="176"/>
  <c r="G145" i="176"/>
  <c r="C145" i="176"/>
  <c r="A145" i="176"/>
  <c r="I144" i="176"/>
  <c r="H144" i="176"/>
  <c r="G144" i="176"/>
  <c r="C144" i="176"/>
  <c r="A144" i="176"/>
  <c r="B61" i="176"/>
  <c r="C79" i="176"/>
  <c r="B79" i="176"/>
  <c r="C78" i="176"/>
  <c r="B78" i="176"/>
  <c r="C77" i="176"/>
  <c r="B77" i="176"/>
  <c r="C76" i="176"/>
  <c r="B76" i="176"/>
  <c r="C75" i="176"/>
  <c r="B75" i="176"/>
  <c r="C74" i="176"/>
  <c r="B74" i="176"/>
  <c r="C73" i="176"/>
  <c r="B73" i="176"/>
  <c r="C72" i="176"/>
  <c r="B72" i="176"/>
  <c r="C71" i="176"/>
  <c r="B71" i="176"/>
  <c r="C70" i="176"/>
  <c r="B70" i="176"/>
  <c r="C69" i="176"/>
  <c r="B69" i="176"/>
  <c r="C68" i="176"/>
  <c r="B68" i="176"/>
  <c r="C67" i="176"/>
  <c r="B67" i="176"/>
  <c r="C66" i="176"/>
  <c r="B66" i="176"/>
  <c r="C65" i="176"/>
  <c r="B65" i="176"/>
  <c r="C64" i="176"/>
  <c r="B64" i="176"/>
  <c r="C63" i="176"/>
  <c r="B63" i="176"/>
  <c r="C62" i="176"/>
  <c r="B62" i="176"/>
  <c r="B37" i="176"/>
  <c r="C55" i="176"/>
  <c r="B55" i="176"/>
  <c r="C54" i="176"/>
  <c r="B54" i="176"/>
  <c r="C53" i="176"/>
  <c r="B53" i="176"/>
  <c r="C52" i="176"/>
  <c r="B52" i="176"/>
  <c r="C51" i="176"/>
  <c r="B51" i="176"/>
  <c r="C50" i="176"/>
  <c r="B50" i="176"/>
  <c r="C49" i="176"/>
  <c r="B49" i="176"/>
  <c r="C48" i="176"/>
  <c r="B48" i="176"/>
  <c r="C47" i="176"/>
  <c r="B47" i="176"/>
  <c r="C46" i="176"/>
  <c r="B46" i="176"/>
  <c r="C45" i="176"/>
  <c r="B45" i="176"/>
  <c r="C44" i="176"/>
  <c r="B44" i="176"/>
  <c r="C43" i="176"/>
  <c r="B43" i="176"/>
  <c r="C42" i="176"/>
  <c r="B42" i="176"/>
  <c r="C41" i="176"/>
  <c r="B41" i="176"/>
  <c r="C40" i="176"/>
  <c r="B40" i="176"/>
  <c r="C39" i="176"/>
  <c r="B39" i="176"/>
  <c r="C38" i="176"/>
  <c r="B38" i="176"/>
  <c r="A144" i="175"/>
  <c r="I148" i="175"/>
  <c r="H148" i="175"/>
  <c r="G148" i="175"/>
  <c r="C148" i="175"/>
  <c r="A148" i="175"/>
  <c r="I147" i="175"/>
  <c r="H147" i="175"/>
  <c r="G147" i="175"/>
  <c r="C147" i="175"/>
  <c r="A147" i="175"/>
  <c r="I146" i="175"/>
  <c r="H146" i="175"/>
  <c r="G146" i="175"/>
  <c r="C146" i="175"/>
  <c r="A146" i="175"/>
  <c r="I145" i="175"/>
  <c r="H145" i="175"/>
  <c r="G145" i="175"/>
  <c r="C145" i="175"/>
  <c r="A145" i="175"/>
  <c r="B61" i="175"/>
  <c r="C77" i="175"/>
  <c r="B77" i="175"/>
  <c r="C76" i="175"/>
  <c r="B76" i="175"/>
  <c r="C75" i="175"/>
  <c r="B75" i="175"/>
  <c r="C74" i="175"/>
  <c r="B74" i="175"/>
  <c r="C73" i="175"/>
  <c r="B73" i="175"/>
  <c r="C72" i="175"/>
  <c r="B72" i="175"/>
  <c r="C71" i="175"/>
  <c r="B71" i="175"/>
  <c r="C70" i="175"/>
  <c r="B70" i="175"/>
  <c r="C69" i="175"/>
  <c r="B69" i="175"/>
  <c r="C68" i="175"/>
  <c r="B68" i="175"/>
  <c r="C67" i="175"/>
  <c r="B67" i="175"/>
  <c r="C66" i="175"/>
  <c r="B66" i="175"/>
  <c r="C65" i="175"/>
  <c r="B65" i="175"/>
  <c r="C64" i="175"/>
  <c r="B64" i="175"/>
  <c r="C63" i="175"/>
  <c r="B63" i="175"/>
  <c r="C62" i="175"/>
  <c r="B62" i="175"/>
  <c r="B36" i="175"/>
  <c r="C49" i="175"/>
  <c r="B49" i="175"/>
  <c r="C48" i="175"/>
  <c r="B48" i="175"/>
  <c r="C47" i="175"/>
  <c r="B47" i="175"/>
  <c r="C46" i="175"/>
  <c r="B46" i="175"/>
  <c r="C45" i="175"/>
  <c r="B45" i="175"/>
  <c r="C44" i="175"/>
  <c r="B44" i="175"/>
  <c r="C43" i="175"/>
  <c r="B43" i="175"/>
  <c r="C42" i="175"/>
  <c r="B42" i="175"/>
  <c r="C41" i="175"/>
  <c r="B41" i="175"/>
  <c r="C40" i="175"/>
  <c r="B40" i="175"/>
  <c r="C39" i="175"/>
  <c r="B39" i="175"/>
  <c r="C38" i="175"/>
  <c r="B38" i="175"/>
  <c r="C37" i="175"/>
  <c r="B37" i="175"/>
  <c r="A155" i="172"/>
  <c r="I159" i="172"/>
  <c r="H159" i="172"/>
  <c r="G159" i="172"/>
  <c r="C159" i="172"/>
  <c r="A159" i="172"/>
  <c r="I158" i="172"/>
  <c r="H158" i="172"/>
  <c r="G158" i="172"/>
  <c r="C158" i="172"/>
  <c r="A158" i="172"/>
  <c r="I157" i="172"/>
  <c r="H157" i="172"/>
  <c r="G157" i="172"/>
  <c r="C157" i="172"/>
  <c r="A157" i="172"/>
  <c r="I156" i="172"/>
  <c r="H156" i="172"/>
  <c r="G156" i="172"/>
  <c r="C156" i="172"/>
  <c r="A156" i="172"/>
  <c r="B68" i="172"/>
  <c r="C93" i="172"/>
  <c r="B93" i="172"/>
  <c r="C92" i="172"/>
  <c r="B92" i="172"/>
  <c r="C91" i="172"/>
  <c r="B91" i="172"/>
  <c r="C90" i="172"/>
  <c r="B90" i="172"/>
  <c r="C83" i="172"/>
  <c r="B83" i="172"/>
  <c r="C82" i="172"/>
  <c r="B82" i="172"/>
  <c r="C81" i="172"/>
  <c r="B81" i="172"/>
  <c r="C80" i="172"/>
  <c r="B80" i="172"/>
  <c r="C79" i="172"/>
  <c r="B79" i="172"/>
  <c r="C78" i="172"/>
  <c r="B78" i="172"/>
  <c r="C77" i="172"/>
  <c r="B77" i="172"/>
  <c r="C76" i="172"/>
  <c r="B76" i="172"/>
  <c r="C75" i="172"/>
  <c r="B75" i="172"/>
  <c r="C74" i="172"/>
  <c r="B74" i="172"/>
  <c r="C73" i="172"/>
  <c r="B73" i="172"/>
  <c r="C72" i="172"/>
  <c r="B72" i="172"/>
  <c r="C71" i="172"/>
  <c r="B71" i="172"/>
  <c r="C70" i="172"/>
  <c r="B70" i="172"/>
  <c r="C69" i="172"/>
  <c r="B69" i="172"/>
  <c r="B39" i="172"/>
  <c r="C62" i="172"/>
  <c r="B62" i="172"/>
  <c r="C61" i="172"/>
  <c r="B61" i="172"/>
  <c r="C60" i="172"/>
  <c r="B60" i="172"/>
  <c r="C59" i="172"/>
  <c r="B59" i="172"/>
  <c r="C52" i="172"/>
  <c r="B52" i="172"/>
  <c r="C51" i="172"/>
  <c r="B51" i="172"/>
  <c r="C50" i="172"/>
  <c r="B50" i="172"/>
  <c r="C49" i="172"/>
  <c r="B49" i="172"/>
  <c r="C48" i="172"/>
  <c r="B48" i="172"/>
  <c r="C47" i="172"/>
  <c r="B47" i="172"/>
  <c r="C46" i="172"/>
  <c r="B46" i="172"/>
  <c r="C45" i="172"/>
  <c r="B45" i="172"/>
  <c r="C44" i="172"/>
  <c r="B44" i="172"/>
  <c r="C43" i="172"/>
  <c r="B43" i="172"/>
  <c r="C42" i="172"/>
  <c r="B42" i="172"/>
  <c r="C41" i="172"/>
  <c r="B41" i="172"/>
  <c r="C40" i="172"/>
  <c r="B40" i="172"/>
  <c r="I155" i="164"/>
  <c r="H155" i="164"/>
  <c r="G155" i="164"/>
  <c r="C155" i="164"/>
  <c r="A155" i="164"/>
  <c r="I154" i="164"/>
  <c r="H154" i="164"/>
  <c r="G154" i="164"/>
  <c r="C154" i="164"/>
  <c r="A154" i="164"/>
  <c r="I153" i="164"/>
  <c r="H153" i="164"/>
  <c r="G153" i="164"/>
  <c r="C153" i="164"/>
  <c r="A153" i="164"/>
  <c r="I152" i="164"/>
  <c r="H152" i="164"/>
  <c r="G152" i="164"/>
  <c r="C152" i="164"/>
  <c r="A152" i="164"/>
  <c r="B64" i="164"/>
  <c r="C89" i="164"/>
  <c r="B89" i="164"/>
  <c r="C88" i="164"/>
  <c r="B88" i="164"/>
  <c r="C87" i="164"/>
  <c r="B87" i="164"/>
  <c r="C86" i="164"/>
  <c r="B86" i="164"/>
  <c r="C79" i="164"/>
  <c r="B79" i="164"/>
  <c r="C78" i="164"/>
  <c r="B78" i="164"/>
  <c r="C77" i="164"/>
  <c r="B77" i="164"/>
  <c r="C76" i="164"/>
  <c r="B76" i="164"/>
  <c r="C75" i="164"/>
  <c r="B75" i="164"/>
  <c r="C74" i="164"/>
  <c r="B74" i="164"/>
  <c r="C73" i="164"/>
  <c r="B73" i="164"/>
  <c r="C72" i="164"/>
  <c r="B72" i="164"/>
  <c r="C71" i="164"/>
  <c r="B71" i="164"/>
  <c r="C70" i="164"/>
  <c r="B70" i="164"/>
  <c r="C69" i="164"/>
  <c r="B69" i="164"/>
  <c r="C68" i="164"/>
  <c r="B68" i="164"/>
  <c r="C67" i="164"/>
  <c r="B67" i="164"/>
  <c r="C66" i="164"/>
  <c r="B66" i="164"/>
  <c r="C65" i="164"/>
  <c r="B65" i="164"/>
  <c r="C64" i="164"/>
  <c r="B35" i="164"/>
  <c r="C52" i="164"/>
  <c r="B52" i="164"/>
  <c r="C51" i="164"/>
  <c r="B51" i="164"/>
  <c r="D50" i="164"/>
  <c r="C50" i="164" s="1"/>
  <c r="B50" i="164"/>
  <c r="D49" i="164"/>
  <c r="C49" i="164" s="1"/>
  <c r="B49" i="164"/>
  <c r="D48" i="164"/>
  <c r="C48" i="164" s="1"/>
  <c r="B48" i="164"/>
  <c r="D47" i="164"/>
  <c r="C47" i="164" s="1"/>
  <c r="B47" i="164"/>
  <c r="D46" i="164"/>
  <c r="C46" i="164" s="1"/>
  <c r="B46" i="164"/>
  <c r="D45" i="164"/>
  <c r="C45" i="164" s="1"/>
  <c r="B45" i="164"/>
  <c r="C44" i="164"/>
  <c r="B44" i="164"/>
  <c r="D43" i="164"/>
  <c r="C43" i="164" s="1"/>
  <c r="B43" i="164"/>
  <c r="D42" i="164"/>
  <c r="C42" i="164" s="1"/>
  <c r="B42" i="164"/>
  <c r="D41" i="164"/>
  <c r="C41" i="164" s="1"/>
  <c r="B41" i="164"/>
  <c r="D40" i="164"/>
  <c r="C40" i="164" s="1"/>
  <c r="B40" i="164"/>
  <c r="D39" i="164"/>
  <c r="C39" i="164" s="1"/>
  <c r="B39" i="164"/>
  <c r="D38" i="164"/>
  <c r="C38" i="164" s="1"/>
  <c r="B38" i="164"/>
  <c r="D37" i="164"/>
  <c r="C37" i="164" s="1"/>
  <c r="B37" i="164"/>
  <c r="D36" i="164"/>
  <c r="C36" i="164" s="1"/>
  <c r="B36" i="164"/>
  <c r="C21" i="164"/>
  <c r="C24" i="176"/>
  <c r="C29" i="172"/>
  <c r="C22" i="176"/>
  <c r="J155" i="164" l="1"/>
  <c r="E148" i="175"/>
  <c r="T132" i="179"/>
  <c r="U132" i="179" s="1"/>
  <c r="V132" i="179" s="1"/>
  <c r="W132" i="179" s="1"/>
  <c r="X132" i="179" s="1"/>
  <c r="Y132" i="179" s="1"/>
  <c r="Z132" i="179" s="1"/>
  <c r="AA132" i="179" s="1"/>
  <c r="AB132" i="179" s="1"/>
  <c r="E145" i="176"/>
  <c r="F158" i="172"/>
  <c r="J147" i="176"/>
  <c r="F155" i="164"/>
  <c r="E152" i="164"/>
  <c r="F146" i="175"/>
  <c r="F147" i="176"/>
  <c r="J144" i="176"/>
  <c r="F148" i="175"/>
  <c r="F159" i="172"/>
  <c r="E145" i="175"/>
  <c r="J147" i="175"/>
  <c r="F157" i="172"/>
  <c r="E144" i="176"/>
  <c r="J154" i="164"/>
  <c r="J157" i="172"/>
  <c r="F156" i="172"/>
  <c r="E159" i="172"/>
  <c r="F145" i="175"/>
  <c r="F144" i="176"/>
  <c r="J159" i="172"/>
  <c r="J145" i="175"/>
  <c r="J158" i="172"/>
  <c r="E147" i="175"/>
  <c r="F153" i="164"/>
  <c r="J146" i="176"/>
  <c r="E156" i="172"/>
  <c r="F147" i="175"/>
  <c r="J148" i="175"/>
  <c r="J145" i="176"/>
  <c r="E154" i="164"/>
  <c r="E157" i="172"/>
  <c r="E158" i="172"/>
  <c r="J146" i="175"/>
  <c r="F146" i="176"/>
  <c r="C24" i="164"/>
  <c r="C21" i="172"/>
  <c r="I34" i="123"/>
  <c r="I68" i="123" s="1"/>
  <c r="C22" i="164"/>
  <c r="C30" i="172"/>
  <c r="C28" i="172"/>
  <c r="I30" i="123"/>
  <c r="I64" i="123" s="1"/>
  <c r="C31" i="172"/>
  <c r="C25" i="176"/>
  <c r="C23" i="164"/>
  <c r="C23" i="176"/>
  <c r="C26" i="176"/>
  <c r="I31" i="123"/>
  <c r="I65" i="123" s="1"/>
  <c r="C26" i="164"/>
  <c r="C25" i="164"/>
  <c r="C21" i="176"/>
  <c r="F145" i="176"/>
  <c r="E146" i="176"/>
  <c r="E147" i="176"/>
  <c r="E146" i="175"/>
  <c r="J153" i="164"/>
  <c r="J152" i="164"/>
  <c r="F152" i="164"/>
  <c r="E155" i="164"/>
  <c r="F154" i="164"/>
  <c r="J156" i="172"/>
  <c r="E153" i="164"/>
  <c r="I32" i="123"/>
  <c r="I66" i="123" s="1"/>
  <c r="I33" i="123"/>
  <c r="I67" i="123" s="1"/>
  <c r="D145" i="175" l="1"/>
  <c r="D152" i="164"/>
  <c r="H54" i="179"/>
  <c r="I54" i="179"/>
  <c r="I20" i="179"/>
  <c r="I18" i="179"/>
  <c r="H16" i="179"/>
  <c r="H20" i="179"/>
  <c r="I49" i="179"/>
  <c r="I17" i="179"/>
  <c r="I15" i="179"/>
  <c r="H17" i="179"/>
  <c r="H48" i="179"/>
  <c r="H49" i="179"/>
  <c r="H47" i="179"/>
  <c r="I16" i="179"/>
  <c r="H19" i="179"/>
  <c r="H15" i="179"/>
  <c r="H46" i="179"/>
  <c r="I47" i="179"/>
  <c r="I46" i="179"/>
  <c r="I48" i="179"/>
  <c r="I19" i="179"/>
  <c r="I52" i="179"/>
  <c r="I56" i="179"/>
  <c r="H56" i="179"/>
  <c r="H55" i="179"/>
  <c r="H50" i="179"/>
  <c r="I55" i="179"/>
  <c r="H18" i="179"/>
  <c r="I50" i="179"/>
  <c r="H5" i="179"/>
  <c r="I23" i="179"/>
  <c r="I28" i="179"/>
  <c r="H22" i="179"/>
  <c r="I9" i="179"/>
  <c r="I10" i="179"/>
  <c r="I26" i="179"/>
  <c r="H25" i="179"/>
  <c r="I27" i="179"/>
  <c r="H21" i="179"/>
  <c r="I7" i="179"/>
  <c r="H14" i="179"/>
  <c r="H12" i="179"/>
  <c r="H13" i="179"/>
  <c r="H28" i="179"/>
  <c r="H23" i="179"/>
  <c r="H6" i="179"/>
  <c r="H27" i="179"/>
  <c r="H26" i="179"/>
  <c r="I5" i="179"/>
  <c r="I8" i="179"/>
  <c r="I6" i="179"/>
  <c r="H11" i="179"/>
  <c r="H8" i="179"/>
  <c r="I22" i="179"/>
  <c r="I13" i="179"/>
  <c r="H3" i="179"/>
  <c r="H9" i="179"/>
  <c r="I4" i="179"/>
  <c r="I25" i="179"/>
  <c r="I12" i="179"/>
  <c r="I3" i="179"/>
  <c r="H4" i="179"/>
  <c r="H10" i="179"/>
  <c r="I21" i="179"/>
  <c r="H7" i="179"/>
  <c r="H24" i="179"/>
  <c r="I24" i="179"/>
  <c r="I11" i="179"/>
  <c r="I39" i="179"/>
  <c r="I32" i="179"/>
  <c r="I42" i="179"/>
  <c r="I53" i="179"/>
  <c r="H52" i="179"/>
  <c r="I30" i="179"/>
  <c r="H40" i="179"/>
  <c r="H36" i="179"/>
  <c r="I40" i="179"/>
  <c r="H34" i="179"/>
  <c r="I33" i="179"/>
  <c r="H32" i="179"/>
  <c r="H31" i="179"/>
  <c r="I29" i="179"/>
  <c r="I36" i="179"/>
  <c r="H42" i="179"/>
  <c r="H43" i="179"/>
  <c r="H37" i="179"/>
  <c r="H33" i="179"/>
  <c r="H53" i="179"/>
  <c r="I37" i="179"/>
  <c r="H51" i="179"/>
  <c r="H86" i="179" s="1" a="1"/>
  <c r="H86" i="179" s="1"/>
  <c r="I34" i="179"/>
  <c r="H44" i="179"/>
  <c r="H76" i="179" s="1" a="1"/>
  <c r="H76" i="179" s="1"/>
  <c r="H35" i="179"/>
  <c r="I44" i="179"/>
  <c r="I76" i="179" s="1" a="1"/>
  <c r="I76" i="179" s="1"/>
  <c r="I14" i="179"/>
  <c r="H45" i="179"/>
  <c r="H39" i="179"/>
  <c r="I51" i="179"/>
  <c r="I86" i="179" s="1" a="1"/>
  <c r="I86" i="179" s="1"/>
  <c r="H38" i="179"/>
  <c r="H30" i="179"/>
  <c r="I43" i="179"/>
  <c r="H41" i="179"/>
  <c r="I45" i="179"/>
  <c r="I35" i="179"/>
  <c r="I38" i="179"/>
  <c r="I41" i="179"/>
  <c r="H29" i="179"/>
  <c r="I31" i="179"/>
  <c r="D155" i="164"/>
  <c r="D158" i="172"/>
  <c r="D148" i="175"/>
  <c r="D147" i="176"/>
  <c r="D146" i="175"/>
  <c r="H81" i="179" a="1"/>
  <c r="H81" i="179" s="1"/>
  <c r="I81" i="179" a="1"/>
  <c r="I81" i="179" s="1"/>
  <c r="H83" i="179" a="1"/>
  <c r="H83" i="179" s="1"/>
  <c r="H82" i="179" a="1"/>
  <c r="H82" i="179" s="1"/>
  <c r="D145" i="176"/>
  <c r="D153" i="164"/>
  <c r="D159" i="172"/>
  <c r="D154" i="164"/>
  <c r="D157" i="172"/>
  <c r="D146" i="176"/>
  <c r="D144" i="176"/>
  <c r="D147" i="175"/>
  <c r="D156" i="172"/>
  <c r="I92" i="179" l="1" a="1"/>
  <c r="I92" i="179" s="1"/>
  <c r="H92" i="179" a="1"/>
  <c r="H92" i="179" s="1"/>
  <c r="I82" i="179" a="1"/>
  <c r="I82" i="179" s="1"/>
  <c r="H57" i="179"/>
  <c r="I96" i="179" a="1"/>
  <c r="I96" i="179" s="1"/>
  <c r="I57" i="179"/>
  <c r="I83" i="179" a="1"/>
  <c r="I83" i="179" s="1"/>
  <c r="H68" i="179" a="1"/>
  <c r="H68" i="179" s="1"/>
  <c r="I80" i="179" a="1"/>
  <c r="I80" i="179" s="1"/>
  <c r="I91" i="179" a="1"/>
  <c r="I91" i="179" s="1"/>
  <c r="H91" i="179" a="1"/>
  <c r="H91" i="179" s="1"/>
  <c r="H80" i="179" a="1"/>
  <c r="H80" i="179" s="1"/>
  <c r="H93" i="179" a="1"/>
  <c r="H93" i="179" s="1"/>
  <c r="I93" i="179" a="1"/>
  <c r="I93" i="179" s="1"/>
  <c r="H96" i="179" a="1"/>
  <c r="H96" i="179" s="1"/>
  <c r="H84" i="179" a="1"/>
  <c r="H84" i="179" s="1"/>
  <c r="I84" i="179" a="1"/>
  <c r="I84" i="179" s="1"/>
  <c r="I88" i="179" a="1"/>
  <c r="I88" i="179" s="1"/>
  <c r="H88" i="179" a="1"/>
  <c r="H88" i="179" s="1"/>
  <c r="I87" i="179" a="1"/>
  <c r="I87" i="179" s="1"/>
  <c r="H85" i="179" a="1"/>
  <c r="H85" i="179" s="1"/>
  <c r="H87" i="179" a="1"/>
  <c r="H87" i="179" s="1"/>
  <c r="I85" i="179" a="1"/>
  <c r="I85" i="179" s="1"/>
  <c r="H77" i="179" a="1"/>
  <c r="H77" i="179" s="1"/>
  <c r="I72" i="179" a="1"/>
  <c r="I72" i="179" s="1"/>
  <c r="I70" i="179" a="1"/>
  <c r="I70" i="179" s="1"/>
  <c r="I74" i="179" a="1"/>
  <c r="I74" i="179" s="1"/>
  <c r="H72" i="179" a="1"/>
  <c r="H72" i="179" s="1"/>
  <c r="I75" i="179" a="1"/>
  <c r="I75" i="179" s="1"/>
  <c r="H73" i="179" a="1"/>
  <c r="H73" i="179" s="1"/>
  <c r="I73" i="179" a="1"/>
  <c r="I73" i="179" s="1"/>
  <c r="H74" i="179" a="1"/>
  <c r="H74" i="179" s="1"/>
  <c r="I68" i="179" a="1"/>
  <c r="I68" i="179" s="1"/>
  <c r="I77" i="179" a="1"/>
  <c r="I77" i="179" s="1"/>
  <c r="I69" i="179" a="1"/>
  <c r="I69" i="179" s="1"/>
  <c r="I71" i="179" a="1"/>
  <c r="I71" i="179" s="1"/>
  <c r="H69" i="179" a="1"/>
  <c r="H69" i="179" s="1"/>
  <c r="H70" i="179" a="1"/>
  <c r="H70" i="179" s="1"/>
  <c r="H67" i="179" a="1"/>
  <c r="H67" i="179" s="1"/>
  <c r="H71" i="179" a="1"/>
  <c r="H71" i="179" s="1"/>
  <c r="I60" i="179" a="1"/>
  <c r="I60" i="179" s="1"/>
  <c r="I67" i="179" a="1"/>
  <c r="I67" i="179" s="1"/>
  <c r="H75" i="179" a="1"/>
  <c r="H75" i="179" s="1"/>
  <c r="I64" i="179" a="1"/>
  <c r="I64" i="179" s="1"/>
  <c r="H64" i="179" a="1"/>
  <c r="H64" i="179" s="1"/>
  <c r="H61" i="179" a="1"/>
  <c r="H61" i="179" s="1"/>
  <c r="I61" i="179" a="1"/>
  <c r="I61" i="179" s="1"/>
  <c r="H62" i="179" a="1"/>
  <c r="H62" i="179" s="1"/>
  <c r="I63" i="179" a="1"/>
  <c r="I63" i="179" s="1"/>
  <c r="I62" i="179" a="1"/>
  <c r="I62" i="179" s="1"/>
  <c r="H63" i="179" a="1"/>
  <c r="H63" i="179" s="1"/>
  <c r="H60" i="179" a="1"/>
  <c r="H60" i="179" s="1"/>
  <c r="C4" i="172" l="1"/>
  <c r="C4" i="164"/>
  <c r="C4" i="176"/>
  <c r="C5" i="172"/>
  <c r="C5" i="176"/>
  <c r="C5" i="164"/>
  <c r="C6" i="176"/>
  <c r="C6" i="172"/>
  <c r="C6" i="164"/>
  <c r="B186" i="123" l="1"/>
  <c r="B290" i="123"/>
  <c r="B289" i="123"/>
  <c r="B288" i="123"/>
  <c r="B287" i="123"/>
  <c r="B286" i="123"/>
  <c r="B285" i="123"/>
  <c r="B284" i="123"/>
  <c r="B283" i="123"/>
  <c r="B282" i="123"/>
  <c r="B281" i="123"/>
  <c r="B280" i="123"/>
  <c r="B279" i="123"/>
  <c r="B278" i="123"/>
  <c r="B277" i="123"/>
  <c r="B276" i="123"/>
  <c r="B275" i="123"/>
  <c r="B274" i="123"/>
  <c r="B273" i="123"/>
  <c r="B272" i="123"/>
  <c r="B271" i="123"/>
  <c r="B270" i="123"/>
  <c r="B269" i="123"/>
  <c r="B268" i="123"/>
  <c r="B267" i="123"/>
  <c r="B266" i="123"/>
  <c r="B265" i="123"/>
  <c r="B264" i="123"/>
  <c r="B263" i="123"/>
  <c r="B262" i="123"/>
  <c r="B261" i="123"/>
  <c r="B260" i="123"/>
  <c r="B259" i="123"/>
  <c r="B258" i="123"/>
  <c r="B257" i="123"/>
  <c r="B256" i="123"/>
  <c r="B255" i="123"/>
  <c r="B254" i="123"/>
  <c r="B253" i="123"/>
  <c r="B252" i="123"/>
  <c r="B251" i="123"/>
  <c r="B250" i="123"/>
  <c r="B249" i="123"/>
  <c r="B248" i="123"/>
  <c r="B247" i="123"/>
  <c r="B246" i="123"/>
  <c r="B245" i="123"/>
  <c r="B244" i="123"/>
  <c r="B243" i="123"/>
  <c r="B242" i="123"/>
  <c r="B241" i="123"/>
  <c r="B240" i="123"/>
  <c r="B239" i="123"/>
  <c r="B238" i="123"/>
  <c r="B237" i="123"/>
  <c r="B236" i="123"/>
  <c r="B235" i="123"/>
  <c r="B234" i="123"/>
  <c r="B233" i="123"/>
  <c r="B232" i="123"/>
  <c r="B231" i="123"/>
  <c r="B230" i="123"/>
  <c r="B229" i="123"/>
  <c r="B228" i="123"/>
  <c r="B227" i="123"/>
  <c r="B226" i="123"/>
  <c r="B225" i="123"/>
  <c r="B224" i="123"/>
  <c r="B223" i="123"/>
  <c r="B222" i="123"/>
  <c r="B221" i="123"/>
  <c r="B220" i="123"/>
  <c r="B219" i="123"/>
  <c r="B218" i="123"/>
  <c r="B217" i="123"/>
  <c r="B216" i="123"/>
  <c r="B215" i="123"/>
  <c r="B214" i="123"/>
  <c r="B213" i="123"/>
  <c r="B212" i="123"/>
  <c r="B211" i="123"/>
  <c r="B210" i="123"/>
  <c r="B209" i="123"/>
  <c r="B208" i="123"/>
  <c r="B207" i="123"/>
  <c r="B206" i="123"/>
  <c r="B205" i="123"/>
  <c r="B204" i="123"/>
  <c r="B203" i="123"/>
  <c r="B202" i="123"/>
  <c r="B201" i="123"/>
  <c r="B200" i="123"/>
  <c r="B199" i="123"/>
  <c r="B198" i="123"/>
  <c r="B197" i="123"/>
  <c r="B196" i="123"/>
  <c r="B195" i="123"/>
  <c r="B194" i="123"/>
  <c r="B193" i="123"/>
  <c r="B192" i="123"/>
  <c r="B191" i="123"/>
  <c r="B190" i="123"/>
  <c r="B189" i="123"/>
  <c r="B188" i="123"/>
  <c r="B187" i="123"/>
  <c r="B375" i="123"/>
  <c r="B480" i="123"/>
  <c r="B479" i="123"/>
  <c r="B478" i="123"/>
  <c r="B477" i="123"/>
  <c r="B476" i="123"/>
  <c r="B475" i="123"/>
  <c r="B474" i="123"/>
  <c r="B473" i="123"/>
  <c r="B472" i="123"/>
  <c r="B471" i="123"/>
  <c r="B470" i="123"/>
  <c r="B469" i="123"/>
  <c r="B468" i="123"/>
  <c r="B467" i="123"/>
  <c r="B466" i="123"/>
  <c r="B465" i="123"/>
  <c r="B464" i="123"/>
  <c r="B463" i="123"/>
  <c r="B462" i="123"/>
  <c r="B461" i="123"/>
  <c r="B460" i="123"/>
  <c r="B459" i="123"/>
  <c r="B458" i="123"/>
  <c r="B457" i="123"/>
  <c r="B456" i="123"/>
  <c r="B455" i="123"/>
  <c r="B454" i="123"/>
  <c r="B453" i="123"/>
  <c r="B452" i="123"/>
  <c r="B451" i="123"/>
  <c r="B450" i="123"/>
  <c r="B449" i="123"/>
  <c r="B448" i="123"/>
  <c r="B447" i="123"/>
  <c r="B446" i="123"/>
  <c r="B445" i="123"/>
  <c r="B444" i="123"/>
  <c r="B443" i="123"/>
  <c r="B442" i="123"/>
  <c r="B441" i="123"/>
  <c r="B440" i="123"/>
  <c r="B439" i="123"/>
  <c r="B438" i="123"/>
  <c r="B437" i="123"/>
  <c r="B436" i="123"/>
  <c r="B435" i="123"/>
  <c r="B434" i="123"/>
  <c r="B433" i="123"/>
  <c r="B432" i="123"/>
  <c r="B431" i="123"/>
  <c r="B430" i="123"/>
  <c r="B429" i="123"/>
  <c r="B428" i="123"/>
  <c r="B427" i="123"/>
  <c r="B426" i="123"/>
  <c r="B425" i="123"/>
  <c r="B424" i="123"/>
  <c r="B423" i="123"/>
  <c r="B422" i="123"/>
  <c r="B421" i="123"/>
  <c r="B420" i="123"/>
  <c r="B419" i="123"/>
  <c r="B418" i="123"/>
  <c r="B417" i="123"/>
  <c r="B416" i="123"/>
  <c r="B415" i="123"/>
  <c r="B414" i="123"/>
  <c r="B413" i="123"/>
  <c r="B412" i="123"/>
  <c r="B411" i="123"/>
  <c r="B410" i="123"/>
  <c r="B409" i="123"/>
  <c r="B408" i="123"/>
  <c r="B407" i="123"/>
  <c r="B406" i="123"/>
  <c r="B405" i="123"/>
  <c r="B404" i="123"/>
  <c r="B403" i="123"/>
  <c r="B402" i="123"/>
  <c r="B401" i="123"/>
  <c r="B400" i="123"/>
  <c r="B399" i="123"/>
  <c r="B398" i="123"/>
  <c r="B397" i="123"/>
  <c r="B396" i="123"/>
  <c r="B395" i="123"/>
  <c r="B394" i="123"/>
  <c r="B393" i="123"/>
  <c r="B392" i="123"/>
  <c r="B391" i="123"/>
  <c r="B390" i="123"/>
  <c r="B389" i="123"/>
  <c r="B388" i="123"/>
  <c r="B387" i="123"/>
  <c r="B386" i="123"/>
  <c r="B385" i="123"/>
  <c r="B384" i="123"/>
  <c r="B383" i="123"/>
  <c r="B382" i="123"/>
  <c r="B381" i="123"/>
  <c r="B380" i="123"/>
  <c r="B379" i="123"/>
  <c r="B378" i="123"/>
  <c r="B377" i="123"/>
  <c r="B376" i="123"/>
  <c r="I143" i="176"/>
  <c r="H143" i="176"/>
  <c r="G143" i="176"/>
  <c r="C143" i="176"/>
  <c r="A143" i="176"/>
  <c r="I142" i="176"/>
  <c r="H142" i="176"/>
  <c r="G142" i="176"/>
  <c r="C142" i="176"/>
  <c r="A142" i="176"/>
  <c r="I141" i="176"/>
  <c r="H141" i="176"/>
  <c r="G141" i="176"/>
  <c r="C141" i="176"/>
  <c r="A141" i="176"/>
  <c r="I140" i="176"/>
  <c r="H140" i="176"/>
  <c r="G140" i="176"/>
  <c r="C140" i="176"/>
  <c r="A140" i="176"/>
  <c r="I139" i="176"/>
  <c r="H139" i="176"/>
  <c r="G139" i="176"/>
  <c r="C139" i="176"/>
  <c r="A139" i="176"/>
  <c r="I138" i="176"/>
  <c r="H138" i="176"/>
  <c r="G138" i="176"/>
  <c r="C138" i="176"/>
  <c r="A138" i="176"/>
  <c r="I137" i="176"/>
  <c r="H137" i="176"/>
  <c r="G137" i="176"/>
  <c r="C137" i="176"/>
  <c r="A137" i="176"/>
  <c r="I136" i="176"/>
  <c r="H136" i="176"/>
  <c r="G136" i="176"/>
  <c r="C136" i="176"/>
  <c r="A136" i="176"/>
  <c r="I135" i="176"/>
  <c r="H135" i="176"/>
  <c r="G135" i="176"/>
  <c r="C135" i="176"/>
  <c r="A135" i="176"/>
  <c r="I134" i="176"/>
  <c r="H134" i="176"/>
  <c r="G134" i="176"/>
  <c r="C134" i="176"/>
  <c r="A134" i="176"/>
  <c r="I133" i="176"/>
  <c r="H133" i="176"/>
  <c r="G133" i="176"/>
  <c r="C133" i="176"/>
  <c r="A133" i="176"/>
  <c r="I132" i="176"/>
  <c r="H132" i="176"/>
  <c r="G132" i="176"/>
  <c r="C132" i="176"/>
  <c r="A132" i="176"/>
  <c r="I131" i="176"/>
  <c r="H131" i="176"/>
  <c r="G131" i="176"/>
  <c r="C131" i="176"/>
  <c r="A131" i="176"/>
  <c r="I130" i="176"/>
  <c r="H130" i="176"/>
  <c r="G130" i="176"/>
  <c r="C130" i="176"/>
  <c r="A130" i="176"/>
  <c r="I129" i="176"/>
  <c r="H129" i="176"/>
  <c r="G129" i="176"/>
  <c r="C129" i="176"/>
  <c r="A129" i="176"/>
  <c r="I128" i="176"/>
  <c r="H128" i="176"/>
  <c r="G128" i="176"/>
  <c r="C128" i="176"/>
  <c r="A128" i="176"/>
  <c r="I127" i="176"/>
  <c r="H127" i="176"/>
  <c r="G127" i="176"/>
  <c r="C127" i="176"/>
  <c r="A127" i="176"/>
  <c r="I126" i="176"/>
  <c r="H126" i="176"/>
  <c r="G126" i="176"/>
  <c r="C126" i="176"/>
  <c r="A126" i="176"/>
  <c r="I125" i="176"/>
  <c r="H125" i="176"/>
  <c r="G125" i="176"/>
  <c r="C125" i="176"/>
  <c r="A125" i="176"/>
  <c r="I124" i="176"/>
  <c r="H124" i="176"/>
  <c r="G124" i="176"/>
  <c r="C124" i="176"/>
  <c r="A124" i="176"/>
  <c r="I123" i="176"/>
  <c r="H123" i="176"/>
  <c r="G123" i="176"/>
  <c r="C123" i="176"/>
  <c r="A123" i="176"/>
  <c r="I122" i="176"/>
  <c r="H122" i="176"/>
  <c r="G122" i="176"/>
  <c r="C122" i="176"/>
  <c r="A122" i="176"/>
  <c r="I121" i="176"/>
  <c r="H121" i="176"/>
  <c r="G121" i="176"/>
  <c r="C121" i="176"/>
  <c r="A121" i="176"/>
  <c r="I120" i="176"/>
  <c r="H120" i="176"/>
  <c r="G120" i="176"/>
  <c r="C120" i="176"/>
  <c r="A120" i="176"/>
  <c r="I119" i="176"/>
  <c r="H119" i="176"/>
  <c r="G119" i="176"/>
  <c r="C119" i="176"/>
  <c r="A119" i="176"/>
  <c r="I118" i="176"/>
  <c r="H118" i="176"/>
  <c r="G118" i="176"/>
  <c r="C118" i="176"/>
  <c r="A118" i="176"/>
  <c r="I117" i="176"/>
  <c r="H117" i="176"/>
  <c r="G117" i="176"/>
  <c r="C117" i="176"/>
  <c r="A117" i="176"/>
  <c r="I116" i="176"/>
  <c r="H116" i="176"/>
  <c r="G116" i="176"/>
  <c r="C116" i="176"/>
  <c r="A116" i="176"/>
  <c r="I115" i="176"/>
  <c r="H115" i="176"/>
  <c r="G115" i="176"/>
  <c r="C115" i="176"/>
  <c r="A115" i="176"/>
  <c r="I114" i="176"/>
  <c r="H114" i="176"/>
  <c r="G114" i="176"/>
  <c r="C114" i="176"/>
  <c r="A114" i="176"/>
  <c r="I113" i="176"/>
  <c r="H113" i="176"/>
  <c r="G113" i="176"/>
  <c r="C113" i="176"/>
  <c r="A113" i="176"/>
  <c r="I112" i="176"/>
  <c r="H112" i="176"/>
  <c r="G112" i="176"/>
  <c r="C112" i="176"/>
  <c r="A112" i="176"/>
  <c r="I111" i="176"/>
  <c r="H111" i="176"/>
  <c r="G111" i="176"/>
  <c r="C111" i="176"/>
  <c r="A111" i="176"/>
  <c r="I110" i="176"/>
  <c r="H110" i="176"/>
  <c r="G110" i="176"/>
  <c r="C110" i="176"/>
  <c r="A110" i="176"/>
  <c r="I109" i="176"/>
  <c r="H109" i="176"/>
  <c r="G109" i="176"/>
  <c r="C109" i="176"/>
  <c r="A109" i="176"/>
  <c r="I108" i="176"/>
  <c r="H108" i="176"/>
  <c r="G108" i="176"/>
  <c r="C108" i="176"/>
  <c r="A108" i="176"/>
  <c r="I107" i="176"/>
  <c r="H107" i="176"/>
  <c r="G107" i="176"/>
  <c r="C107" i="176"/>
  <c r="A107" i="176"/>
  <c r="I106" i="176"/>
  <c r="H106" i="176"/>
  <c r="G106" i="176"/>
  <c r="C106" i="176"/>
  <c r="A106" i="176"/>
  <c r="I105" i="176"/>
  <c r="H105" i="176"/>
  <c r="H28" i="176" s="1"/>
  <c r="G105" i="176"/>
  <c r="C105" i="176"/>
  <c r="A105" i="176"/>
  <c r="I104" i="176"/>
  <c r="H104" i="176"/>
  <c r="G104" i="176"/>
  <c r="C104" i="176"/>
  <c r="A104" i="176"/>
  <c r="I103" i="176"/>
  <c r="H103" i="176"/>
  <c r="G103" i="176"/>
  <c r="C103" i="176"/>
  <c r="A103" i="176"/>
  <c r="I102" i="176"/>
  <c r="H102" i="176"/>
  <c r="G102" i="176"/>
  <c r="C102" i="176"/>
  <c r="A102" i="176"/>
  <c r="I101" i="176"/>
  <c r="H101" i="176"/>
  <c r="G101" i="176"/>
  <c r="C101" i="176"/>
  <c r="A101" i="176"/>
  <c r="I100" i="176"/>
  <c r="H100" i="176"/>
  <c r="G100" i="176"/>
  <c r="C100" i="176"/>
  <c r="A100" i="176"/>
  <c r="I99" i="176"/>
  <c r="H99" i="176"/>
  <c r="G99" i="176"/>
  <c r="C99" i="176"/>
  <c r="A99" i="176"/>
  <c r="I98" i="176"/>
  <c r="H98" i="176"/>
  <c r="G98" i="176"/>
  <c r="C98" i="176"/>
  <c r="A98" i="176"/>
  <c r="I97" i="176"/>
  <c r="H97" i="176"/>
  <c r="G97" i="176"/>
  <c r="C97" i="176"/>
  <c r="A97" i="176"/>
  <c r="I96" i="176"/>
  <c r="H96" i="176"/>
  <c r="G96" i="176"/>
  <c r="C96" i="176"/>
  <c r="A96" i="176"/>
  <c r="I95" i="176"/>
  <c r="H95" i="176"/>
  <c r="G95" i="176"/>
  <c r="C95" i="176"/>
  <c r="A95" i="176"/>
  <c r="I94" i="176"/>
  <c r="H94" i="176"/>
  <c r="G94" i="176"/>
  <c r="C94" i="176"/>
  <c r="A94" i="176"/>
  <c r="I93" i="176"/>
  <c r="H93" i="176"/>
  <c r="G93" i="176"/>
  <c r="C93" i="176"/>
  <c r="A93" i="176"/>
  <c r="I92" i="176"/>
  <c r="H92" i="176"/>
  <c r="G92" i="176"/>
  <c r="C92" i="176"/>
  <c r="A92" i="176"/>
  <c r="I91" i="176"/>
  <c r="H91" i="176"/>
  <c r="G91" i="176"/>
  <c r="C91" i="176"/>
  <c r="A91" i="176"/>
  <c r="I90" i="176"/>
  <c r="H90" i="176"/>
  <c r="G90" i="176"/>
  <c r="C90" i="176"/>
  <c r="A90" i="176"/>
  <c r="C61" i="176"/>
  <c r="I60" i="176"/>
  <c r="H60" i="176"/>
  <c r="F60" i="176"/>
  <c r="E60" i="176"/>
  <c r="C37" i="176"/>
  <c r="G36" i="176"/>
  <c r="G60" i="176" s="1"/>
  <c r="E35" i="176"/>
  <c r="E59" i="176" s="1"/>
  <c r="I144" i="175"/>
  <c r="H144" i="175"/>
  <c r="G144" i="175"/>
  <c r="C144" i="175"/>
  <c r="I143" i="175"/>
  <c r="H143" i="175"/>
  <c r="G143" i="175"/>
  <c r="C143" i="175"/>
  <c r="A143" i="175"/>
  <c r="I142" i="175"/>
  <c r="H142" i="175"/>
  <c r="G142" i="175"/>
  <c r="C142" i="175"/>
  <c r="A142" i="175"/>
  <c r="I141" i="175"/>
  <c r="H141" i="175"/>
  <c r="G141" i="175"/>
  <c r="C141" i="175"/>
  <c r="A141" i="175"/>
  <c r="I140" i="175"/>
  <c r="H140" i="175"/>
  <c r="G140" i="175"/>
  <c r="C140" i="175"/>
  <c r="A140" i="175"/>
  <c r="I139" i="175"/>
  <c r="H139" i="175"/>
  <c r="G139" i="175"/>
  <c r="C139" i="175"/>
  <c r="A139" i="175"/>
  <c r="I138" i="175"/>
  <c r="H138" i="175"/>
  <c r="G138" i="175"/>
  <c r="C138" i="175"/>
  <c r="A138" i="175"/>
  <c r="I137" i="175"/>
  <c r="H137" i="175"/>
  <c r="G137" i="175"/>
  <c r="C137" i="175"/>
  <c r="A137" i="175"/>
  <c r="I136" i="175"/>
  <c r="H136" i="175"/>
  <c r="G136" i="175"/>
  <c r="C136" i="175"/>
  <c r="A136" i="175"/>
  <c r="I135" i="175"/>
  <c r="H135" i="175"/>
  <c r="G135" i="175"/>
  <c r="C135" i="175"/>
  <c r="A135" i="175"/>
  <c r="I134" i="175"/>
  <c r="H134" i="175"/>
  <c r="G134" i="175"/>
  <c r="C134" i="175"/>
  <c r="A134" i="175"/>
  <c r="I133" i="175"/>
  <c r="H133" i="175"/>
  <c r="G133" i="175"/>
  <c r="C133" i="175"/>
  <c r="A133" i="175"/>
  <c r="I132" i="175"/>
  <c r="H132" i="175"/>
  <c r="G132" i="175"/>
  <c r="C132" i="175"/>
  <c r="A132" i="175"/>
  <c r="I131" i="175"/>
  <c r="H131" i="175"/>
  <c r="G131" i="175"/>
  <c r="C131" i="175"/>
  <c r="A131" i="175"/>
  <c r="I130" i="175"/>
  <c r="H130" i="175"/>
  <c r="G130" i="175"/>
  <c r="C130" i="175"/>
  <c r="A130" i="175"/>
  <c r="I129" i="175"/>
  <c r="H129" i="175"/>
  <c r="G129" i="175"/>
  <c r="C129" i="175"/>
  <c r="A129" i="175"/>
  <c r="I128" i="175"/>
  <c r="H128" i="175"/>
  <c r="G128" i="175"/>
  <c r="C128" i="175"/>
  <c r="A128" i="175"/>
  <c r="I127" i="175"/>
  <c r="H127" i="175"/>
  <c r="G127" i="175"/>
  <c r="C127" i="175"/>
  <c r="A127" i="175"/>
  <c r="I126" i="175"/>
  <c r="H126" i="175"/>
  <c r="G126" i="175"/>
  <c r="C126" i="175"/>
  <c r="A126" i="175"/>
  <c r="I125" i="175"/>
  <c r="H125" i="175"/>
  <c r="G125" i="175"/>
  <c r="C125" i="175"/>
  <c r="A125" i="175"/>
  <c r="I124" i="175"/>
  <c r="H124" i="175"/>
  <c r="G124" i="175"/>
  <c r="C124" i="175"/>
  <c r="A124" i="175"/>
  <c r="I123" i="175"/>
  <c r="H123" i="175"/>
  <c r="G123" i="175"/>
  <c r="C123" i="175"/>
  <c r="A123" i="175"/>
  <c r="I122" i="175"/>
  <c r="H122" i="175"/>
  <c r="G122" i="175"/>
  <c r="C122" i="175"/>
  <c r="A122" i="175"/>
  <c r="I121" i="175"/>
  <c r="H121" i="175"/>
  <c r="G121" i="175"/>
  <c r="C121" i="175"/>
  <c r="A121" i="175"/>
  <c r="I120" i="175"/>
  <c r="H120" i="175"/>
  <c r="G120" i="175"/>
  <c r="C120" i="175"/>
  <c r="A120" i="175"/>
  <c r="I119" i="175"/>
  <c r="H119" i="175"/>
  <c r="G119" i="175"/>
  <c r="C119" i="175"/>
  <c r="A119" i="175"/>
  <c r="I118" i="175"/>
  <c r="H118" i="175"/>
  <c r="G118" i="175"/>
  <c r="C118" i="175"/>
  <c r="A118" i="175"/>
  <c r="I117" i="175"/>
  <c r="H117" i="175"/>
  <c r="G117" i="175"/>
  <c r="C117" i="175"/>
  <c r="A117" i="175"/>
  <c r="I116" i="175"/>
  <c r="H116" i="175"/>
  <c r="G116" i="175"/>
  <c r="C116" i="175"/>
  <c r="A116" i="175"/>
  <c r="I115" i="175"/>
  <c r="H115" i="175"/>
  <c r="G115" i="175"/>
  <c r="C115" i="175"/>
  <c r="A115" i="175"/>
  <c r="I114" i="175"/>
  <c r="H114" i="175"/>
  <c r="G114" i="175"/>
  <c r="C114" i="175"/>
  <c r="A114" i="175"/>
  <c r="I113" i="175"/>
  <c r="H113" i="175"/>
  <c r="G113" i="175"/>
  <c r="C113" i="175"/>
  <c r="A113" i="175"/>
  <c r="I112" i="175"/>
  <c r="H112" i="175"/>
  <c r="G112" i="175"/>
  <c r="C112" i="175"/>
  <c r="A112" i="175"/>
  <c r="I111" i="175"/>
  <c r="H111" i="175"/>
  <c r="G111" i="175"/>
  <c r="C111" i="175"/>
  <c r="A111" i="175"/>
  <c r="I110" i="175"/>
  <c r="H110" i="175"/>
  <c r="G110" i="175"/>
  <c r="C110" i="175"/>
  <c r="A110" i="175"/>
  <c r="I109" i="175"/>
  <c r="H109" i="175"/>
  <c r="G109" i="175"/>
  <c r="C109" i="175"/>
  <c r="A109" i="175"/>
  <c r="I108" i="175"/>
  <c r="H108" i="175"/>
  <c r="G108" i="175"/>
  <c r="C108" i="175"/>
  <c r="A108" i="175"/>
  <c r="I107" i="175"/>
  <c r="H107" i="175"/>
  <c r="G107" i="175"/>
  <c r="C107" i="175"/>
  <c r="A107" i="175"/>
  <c r="I106" i="175"/>
  <c r="H106" i="175"/>
  <c r="G106" i="175"/>
  <c r="C106" i="175"/>
  <c r="A106" i="175"/>
  <c r="I105" i="175"/>
  <c r="H105" i="175"/>
  <c r="G105" i="175"/>
  <c r="C105" i="175"/>
  <c r="A105" i="175"/>
  <c r="I104" i="175"/>
  <c r="H104" i="175"/>
  <c r="G104" i="175"/>
  <c r="C104" i="175"/>
  <c r="A104" i="175"/>
  <c r="I103" i="175"/>
  <c r="H103" i="175"/>
  <c r="G103" i="175"/>
  <c r="C103" i="175"/>
  <c r="A103" i="175"/>
  <c r="I102" i="175"/>
  <c r="H102" i="175"/>
  <c r="G102" i="175"/>
  <c r="C102" i="175"/>
  <c r="A102" i="175"/>
  <c r="I101" i="175"/>
  <c r="H101" i="175"/>
  <c r="G101" i="175"/>
  <c r="C101" i="175"/>
  <c r="A101" i="175"/>
  <c r="I100" i="175"/>
  <c r="H100" i="175"/>
  <c r="G100" i="175"/>
  <c r="C100" i="175"/>
  <c r="A100" i="175"/>
  <c r="I99" i="175"/>
  <c r="H99" i="175"/>
  <c r="G99" i="175"/>
  <c r="C99" i="175"/>
  <c r="A99" i="175"/>
  <c r="I98" i="175"/>
  <c r="H98" i="175"/>
  <c r="G98" i="175"/>
  <c r="C98" i="175"/>
  <c r="A98" i="175"/>
  <c r="I97" i="175"/>
  <c r="H97" i="175"/>
  <c r="G97" i="175"/>
  <c r="C97" i="175"/>
  <c r="A97" i="175"/>
  <c r="I96" i="175"/>
  <c r="H96" i="175"/>
  <c r="G96" i="175"/>
  <c r="C96" i="175"/>
  <c r="A96" i="175"/>
  <c r="I95" i="175"/>
  <c r="H95" i="175"/>
  <c r="G95" i="175"/>
  <c r="C95" i="175"/>
  <c r="A95" i="175"/>
  <c r="I94" i="175"/>
  <c r="H94" i="175"/>
  <c r="G94" i="175"/>
  <c r="C94" i="175"/>
  <c r="A94" i="175"/>
  <c r="I93" i="175"/>
  <c r="H93" i="175"/>
  <c r="G93" i="175"/>
  <c r="C93" i="175"/>
  <c r="A93" i="175"/>
  <c r="I92" i="175"/>
  <c r="H92" i="175"/>
  <c r="G92" i="175"/>
  <c r="C92" i="175"/>
  <c r="A92" i="175"/>
  <c r="I91" i="175"/>
  <c r="H91" i="175"/>
  <c r="G91" i="175"/>
  <c r="C91" i="175"/>
  <c r="A91" i="175"/>
  <c r="C61" i="175"/>
  <c r="I60" i="175"/>
  <c r="H60" i="175"/>
  <c r="F60" i="175"/>
  <c r="E60" i="175"/>
  <c r="C36" i="175"/>
  <c r="G35" i="175"/>
  <c r="G2" i="175" s="1"/>
  <c r="E34" i="175"/>
  <c r="E59" i="175" s="1"/>
  <c r="I5" i="174"/>
  <c r="D5" i="174"/>
  <c r="I5" i="173"/>
  <c r="D5" i="173"/>
  <c r="E3" i="73"/>
  <c r="D204" i="126"/>
  <c r="E204" i="126" s="1"/>
  <c r="F204" i="126" s="1"/>
  <c r="G204" i="126" s="1"/>
  <c r="H204" i="126" s="1"/>
  <c r="I204" i="126" s="1"/>
  <c r="J204" i="126" s="1"/>
  <c r="K204" i="126" s="1"/>
  <c r="L204" i="126" s="1"/>
  <c r="M204" i="126" s="1"/>
  <c r="N204" i="126" s="1"/>
  <c r="O204" i="126" s="1"/>
  <c r="P204" i="126" s="1"/>
  <c r="Q204" i="126" s="1"/>
  <c r="R204" i="126" s="1"/>
  <c r="S204" i="126" s="1"/>
  <c r="T204" i="126" s="1"/>
  <c r="U204" i="126" s="1"/>
  <c r="V204" i="126" s="1"/>
  <c r="W204" i="126" s="1"/>
  <c r="X204" i="126" s="1"/>
  <c r="Y204" i="126" s="1"/>
  <c r="Z204" i="126" s="1"/>
  <c r="D5" i="171"/>
  <c r="D5" i="168"/>
  <c r="G102" i="172"/>
  <c r="I155" i="172"/>
  <c r="H155" i="172"/>
  <c r="G155" i="172"/>
  <c r="I154" i="172"/>
  <c r="H154" i="172"/>
  <c r="G154" i="172"/>
  <c r="I153" i="172"/>
  <c r="H153" i="172"/>
  <c r="G153" i="172"/>
  <c r="I152" i="172"/>
  <c r="H152" i="172"/>
  <c r="G152" i="172"/>
  <c r="I151" i="172"/>
  <c r="H151" i="172"/>
  <c r="G151" i="172"/>
  <c r="I150" i="172"/>
  <c r="H150" i="172"/>
  <c r="G150" i="172"/>
  <c r="I149" i="172"/>
  <c r="H149" i="172"/>
  <c r="G149" i="172"/>
  <c r="I148" i="172"/>
  <c r="H148" i="172"/>
  <c r="G148" i="172"/>
  <c r="I147" i="172"/>
  <c r="H147" i="172"/>
  <c r="G147" i="172"/>
  <c r="I146" i="172"/>
  <c r="H146" i="172"/>
  <c r="G146" i="172"/>
  <c r="I145" i="172"/>
  <c r="H145" i="172"/>
  <c r="G145" i="172"/>
  <c r="I144" i="172"/>
  <c r="H144" i="172"/>
  <c r="G144" i="172"/>
  <c r="I143" i="172"/>
  <c r="H143" i="172"/>
  <c r="G143" i="172"/>
  <c r="I142" i="172"/>
  <c r="H142" i="172"/>
  <c r="G142" i="172"/>
  <c r="I141" i="172"/>
  <c r="H141" i="172"/>
  <c r="G141" i="172"/>
  <c r="I140" i="172"/>
  <c r="H140" i="172"/>
  <c r="G140" i="172"/>
  <c r="I139" i="172"/>
  <c r="H139" i="172"/>
  <c r="G139" i="172"/>
  <c r="I138" i="172"/>
  <c r="H138" i="172"/>
  <c r="G138" i="172"/>
  <c r="I137" i="172"/>
  <c r="H137" i="172"/>
  <c r="G137" i="172"/>
  <c r="I136" i="172"/>
  <c r="H136" i="172"/>
  <c r="G136" i="172"/>
  <c r="I135" i="172"/>
  <c r="H135" i="172"/>
  <c r="G135" i="172"/>
  <c r="I134" i="172"/>
  <c r="H134" i="172"/>
  <c r="G134" i="172"/>
  <c r="I133" i="172"/>
  <c r="H133" i="172"/>
  <c r="G133" i="172"/>
  <c r="I132" i="172"/>
  <c r="H132" i="172"/>
  <c r="G132" i="172"/>
  <c r="I131" i="172"/>
  <c r="H131" i="172"/>
  <c r="G131" i="172"/>
  <c r="I130" i="172"/>
  <c r="H130" i="172"/>
  <c r="G130" i="172"/>
  <c r="I129" i="172"/>
  <c r="H129" i="172"/>
  <c r="G129" i="172"/>
  <c r="I128" i="172"/>
  <c r="H128" i="172"/>
  <c r="G128" i="172"/>
  <c r="I127" i="172"/>
  <c r="H127" i="172"/>
  <c r="G127" i="172"/>
  <c r="I126" i="172"/>
  <c r="H126" i="172"/>
  <c r="G126" i="172"/>
  <c r="I125" i="172"/>
  <c r="H125" i="172"/>
  <c r="G125" i="172"/>
  <c r="I124" i="172"/>
  <c r="H124" i="172"/>
  <c r="G124" i="172"/>
  <c r="I123" i="172"/>
  <c r="H123" i="172"/>
  <c r="G123" i="172"/>
  <c r="I122" i="172"/>
  <c r="H122" i="172"/>
  <c r="G122" i="172"/>
  <c r="I121" i="172"/>
  <c r="H121" i="172"/>
  <c r="G121" i="172"/>
  <c r="I120" i="172"/>
  <c r="H120" i="172"/>
  <c r="G120" i="172"/>
  <c r="I119" i="172"/>
  <c r="H119" i="172"/>
  <c r="G119" i="172"/>
  <c r="I118" i="172"/>
  <c r="H118" i="172"/>
  <c r="G118" i="172"/>
  <c r="I117" i="172"/>
  <c r="H117" i="172"/>
  <c r="G117" i="172"/>
  <c r="I116" i="172"/>
  <c r="H116" i="172"/>
  <c r="H27" i="172" s="1"/>
  <c r="G116" i="172"/>
  <c r="I115" i="172"/>
  <c r="H115" i="172"/>
  <c r="G115" i="172"/>
  <c r="I114" i="172"/>
  <c r="H114" i="172"/>
  <c r="G114" i="172"/>
  <c r="I113" i="172"/>
  <c r="H113" i="172"/>
  <c r="G113" i="172"/>
  <c r="I112" i="172"/>
  <c r="H112" i="172"/>
  <c r="G112" i="172"/>
  <c r="I111" i="172"/>
  <c r="H111" i="172"/>
  <c r="G111" i="172"/>
  <c r="I110" i="172"/>
  <c r="H110" i="172"/>
  <c r="G110" i="172"/>
  <c r="I109" i="172"/>
  <c r="H109" i="172"/>
  <c r="G109" i="172"/>
  <c r="I108" i="172"/>
  <c r="H108" i="172"/>
  <c r="G108" i="172"/>
  <c r="I107" i="172"/>
  <c r="I25" i="172" s="1"/>
  <c r="H107" i="172"/>
  <c r="G107" i="172"/>
  <c r="I106" i="172"/>
  <c r="H106" i="172"/>
  <c r="G106" i="172"/>
  <c r="I105" i="172"/>
  <c r="H105" i="172"/>
  <c r="G105" i="172"/>
  <c r="I104" i="172"/>
  <c r="H104" i="172"/>
  <c r="G104" i="172"/>
  <c r="I103" i="172"/>
  <c r="H103" i="172"/>
  <c r="G103" i="172"/>
  <c r="I102" i="172"/>
  <c r="H102" i="172"/>
  <c r="I67" i="172"/>
  <c r="G38" i="172"/>
  <c r="G2" i="172" s="1"/>
  <c r="C155" i="172"/>
  <c r="C154" i="172"/>
  <c r="A154" i="172"/>
  <c r="C153" i="172"/>
  <c r="A153" i="172"/>
  <c r="C152" i="172"/>
  <c r="A152" i="172"/>
  <c r="C151" i="172"/>
  <c r="A151" i="172"/>
  <c r="C150" i="172"/>
  <c r="A150" i="172"/>
  <c r="C149" i="172"/>
  <c r="A149" i="172"/>
  <c r="C148" i="172"/>
  <c r="A148" i="172"/>
  <c r="C147" i="172"/>
  <c r="A147" i="172"/>
  <c r="C146" i="172"/>
  <c r="A146" i="172"/>
  <c r="C145" i="172"/>
  <c r="A145" i="172"/>
  <c r="C144" i="172"/>
  <c r="A144" i="172"/>
  <c r="C143" i="172"/>
  <c r="A143" i="172"/>
  <c r="C142" i="172"/>
  <c r="A142" i="172"/>
  <c r="C141" i="172"/>
  <c r="A141" i="172"/>
  <c r="C140" i="172"/>
  <c r="A140" i="172"/>
  <c r="C139" i="172"/>
  <c r="A139" i="172"/>
  <c r="C138" i="172"/>
  <c r="A138" i="172"/>
  <c r="C137" i="172"/>
  <c r="A137" i="172"/>
  <c r="C136" i="172"/>
  <c r="A136" i="172"/>
  <c r="C135" i="172"/>
  <c r="A135" i="172"/>
  <c r="C134" i="172"/>
  <c r="A134" i="172"/>
  <c r="C133" i="172"/>
  <c r="A133" i="172"/>
  <c r="C132" i="172"/>
  <c r="A132" i="172"/>
  <c r="C131" i="172"/>
  <c r="A131" i="172"/>
  <c r="C130" i="172"/>
  <c r="A130" i="172"/>
  <c r="C129" i="172"/>
  <c r="A129" i="172"/>
  <c r="C128" i="172"/>
  <c r="A128" i="172"/>
  <c r="C127" i="172"/>
  <c r="A127" i="172"/>
  <c r="C126" i="172"/>
  <c r="A126" i="172"/>
  <c r="C125" i="172"/>
  <c r="A125" i="172"/>
  <c r="C124" i="172"/>
  <c r="A124" i="172"/>
  <c r="C123" i="172"/>
  <c r="A123" i="172"/>
  <c r="C122" i="172"/>
  <c r="A122" i="172"/>
  <c r="C121" i="172"/>
  <c r="A121" i="172"/>
  <c r="C120" i="172"/>
  <c r="A120" i="172"/>
  <c r="C119" i="172"/>
  <c r="A119" i="172"/>
  <c r="C118" i="172"/>
  <c r="A118" i="172"/>
  <c r="C117" i="172"/>
  <c r="A117" i="172"/>
  <c r="C116" i="172"/>
  <c r="A116" i="172"/>
  <c r="C115" i="172"/>
  <c r="A115" i="172"/>
  <c r="C114" i="172"/>
  <c r="A114" i="172"/>
  <c r="C113" i="172"/>
  <c r="A113" i="172"/>
  <c r="C112" i="172"/>
  <c r="A112" i="172"/>
  <c r="C111" i="172"/>
  <c r="A111" i="172"/>
  <c r="C110" i="172"/>
  <c r="A110" i="172"/>
  <c r="C109" i="172"/>
  <c r="A109" i="172"/>
  <c r="C108" i="172"/>
  <c r="A108" i="172"/>
  <c r="C107" i="172"/>
  <c r="A107" i="172"/>
  <c r="C106" i="172"/>
  <c r="A106" i="172"/>
  <c r="C105" i="172"/>
  <c r="A105" i="172"/>
  <c r="C104" i="172"/>
  <c r="A104" i="172"/>
  <c r="C103" i="172"/>
  <c r="A103" i="172"/>
  <c r="C102" i="172"/>
  <c r="A102" i="172"/>
  <c r="C68" i="172"/>
  <c r="H67" i="172"/>
  <c r="F67" i="172"/>
  <c r="E67" i="172"/>
  <c r="C39" i="172"/>
  <c r="E37" i="172"/>
  <c r="E66" i="172" s="1"/>
  <c r="A98" i="164"/>
  <c r="A151" i="164"/>
  <c r="A150" i="164"/>
  <c r="A149" i="164"/>
  <c r="A148" i="164"/>
  <c r="A147" i="164"/>
  <c r="A146" i="164"/>
  <c r="A145" i="164"/>
  <c r="A144" i="164"/>
  <c r="A143" i="164"/>
  <c r="A142" i="164"/>
  <c r="A141" i="164"/>
  <c r="A140" i="164"/>
  <c r="A139" i="164"/>
  <c r="A138" i="164"/>
  <c r="A137" i="164"/>
  <c r="A136" i="164"/>
  <c r="A135" i="164"/>
  <c r="A134" i="164"/>
  <c r="A133" i="164"/>
  <c r="A132" i="164"/>
  <c r="A131" i="164"/>
  <c r="A130" i="164"/>
  <c r="A129" i="164"/>
  <c r="A128" i="164"/>
  <c r="A127" i="164"/>
  <c r="A126" i="164"/>
  <c r="A125" i="164"/>
  <c r="A124" i="164"/>
  <c r="A123" i="164"/>
  <c r="A122" i="164"/>
  <c r="A121" i="164"/>
  <c r="A120" i="164"/>
  <c r="A119" i="164"/>
  <c r="A118" i="164"/>
  <c r="A117" i="164"/>
  <c r="A116" i="164"/>
  <c r="A115" i="164"/>
  <c r="A114" i="164"/>
  <c r="A113" i="164"/>
  <c r="A112" i="164"/>
  <c r="A111" i="164"/>
  <c r="A110" i="164"/>
  <c r="A109" i="164"/>
  <c r="A108" i="164"/>
  <c r="A107" i="164"/>
  <c r="A106" i="164"/>
  <c r="A105" i="164"/>
  <c r="A104" i="164"/>
  <c r="A103" i="164"/>
  <c r="A102" i="164"/>
  <c r="A101" i="164"/>
  <c r="A100" i="164"/>
  <c r="A99" i="164"/>
  <c r="D35" i="164"/>
  <c r="C98" i="164"/>
  <c r="C99" i="164"/>
  <c r="C100" i="164"/>
  <c r="C101" i="164"/>
  <c r="C102" i="164"/>
  <c r="C103" i="164"/>
  <c r="C104" i="164"/>
  <c r="C105" i="164"/>
  <c r="C106" i="164"/>
  <c r="C107" i="164"/>
  <c r="C108" i="164"/>
  <c r="C109" i="164"/>
  <c r="C110" i="164"/>
  <c r="C111" i="164"/>
  <c r="C112" i="164"/>
  <c r="C113" i="164"/>
  <c r="C114" i="164"/>
  <c r="C115" i="164"/>
  <c r="C116" i="164"/>
  <c r="C117" i="164"/>
  <c r="C118" i="164"/>
  <c r="C119" i="164"/>
  <c r="C120" i="164"/>
  <c r="C121" i="164"/>
  <c r="C122" i="164"/>
  <c r="C123" i="164"/>
  <c r="C124" i="164"/>
  <c r="C125" i="164"/>
  <c r="C126" i="164"/>
  <c r="C127" i="164"/>
  <c r="C128" i="164"/>
  <c r="C129" i="164"/>
  <c r="C130" i="164"/>
  <c r="C131" i="164"/>
  <c r="C132" i="164"/>
  <c r="C133" i="164"/>
  <c r="C134" i="164"/>
  <c r="C135" i="164"/>
  <c r="C136" i="164"/>
  <c r="C137" i="164"/>
  <c r="C138" i="164"/>
  <c r="C139" i="164"/>
  <c r="C140" i="164"/>
  <c r="C141" i="164"/>
  <c r="C142" i="164"/>
  <c r="C143" i="164"/>
  <c r="C144" i="164"/>
  <c r="C145" i="164"/>
  <c r="C146" i="164"/>
  <c r="C147" i="164"/>
  <c r="C148" i="164"/>
  <c r="C149" i="164"/>
  <c r="C150" i="164"/>
  <c r="C151" i="164"/>
  <c r="G98" i="164"/>
  <c r="G151" i="164"/>
  <c r="G150" i="164"/>
  <c r="G149" i="164"/>
  <c r="G148" i="164"/>
  <c r="G147" i="164"/>
  <c r="G146" i="164"/>
  <c r="G145" i="164"/>
  <c r="G144" i="164"/>
  <c r="G143" i="164"/>
  <c r="G142" i="164"/>
  <c r="G141" i="164"/>
  <c r="G140" i="164"/>
  <c r="G139" i="164"/>
  <c r="G138" i="164"/>
  <c r="G137" i="164"/>
  <c r="G136" i="164"/>
  <c r="G135" i="164"/>
  <c r="G134" i="164"/>
  <c r="G133" i="164"/>
  <c r="G132" i="164"/>
  <c r="G131" i="164"/>
  <c r="G130" i="164"/>
  <c r="G129" i="164"/>
  <c r="G128" i="164"/>
  <c r="G127" i="164"/>
  <c r="G126" i="164"/>
  <c r="G125" i="164"/>
  <c r="G124" i="164"/>
  <c r="G123" i="164"/>
  <c r="G122" i="164"/>
  <c r="G121" i="164"/>
  <c r="G120" i="164"/>
  <c r="G119" i="164"/>
  <c r="G118" i="164"/>
  <c r="G117" i="164"/>
  <c r="G116" i="164"/>
  <c r="G115" i="164"/>
  <c r="G114" i="164"/>
  <c r="G113" i="164"/>
  <c r="G112" i="164"/>
  <c r="G111" i="164"/>
  <c r="G110" i="164"/>
  <c r="G109" i="164"/>
  <c r="G108" i="164"/>
  <c r="G107" i="164"/>
  <c r="G106" i="164"/>
  <c r="G105" i="164"/>
  <c r="G104" i="164"/>
  <c r="G103" i="164"/>
  <c r="G102" i="164"/>
  <c r="G101" i="164"/>
  <c r="G100" i="164"/>
  <c r="G99" i="164"/>
  <c r="H98" i="164"/>
  <c r="I151" i="164"/>
  <c r="H151" i="164"/>
  <c r="I150" i="164"/>
  <c r="H150" i="164"/>
  <c r="I149" i="164"/>
  <c r="H149" i="164"/>
  <c r="I148" i="164"/>
  <c r="H148" i="164"/>
  <c r="I147" i="164"/>
  <c r="H147" i="164"/>
  <c r="I146" i="164"/>
  <c r="H146" i="164"/>
  <c r="I145" i="164"/>
  <c r="H145" i="164"/>
  <c r="I144" i="164"/>
  <c r="H144" i="164"/>
  <c r="I143" i="164"/>
  <c r="H143" i="164"/>
  <c r="I142" i="164"/>
  <c r="H142" i="164"/>
  <c r="I141" i="164"/>
  <c r="H141" i="164"/>
  <c r="I140" i="164"/>
  <c r="H140" i="164"/>
  <c r="I139" i="164"/>
  <c r="H139" i="164"/>
  <c r="I138" i="164"/>
  <c r="H138" i="164"/>
  <c r="I137" i="164"/>
  <c r="H137" i="164"/>
  <c r="I136" i="164"/>
  <c r="H136" i="164"/>
  <c r="I135" i="164"/>
  <c r="H135" i="164"/>
  <c r="I134" i="164"/>
  <c r="H134" i="164"/>
  <c r="I133" i="164"/>
  <c r="H133" i="164"/>
  <c r="I132" i="164"/>
  <c r="H132" i="164"/>
  <c r="I131" i="164"/>
  <c r="H131" i="164"/>
  <c r="I130" i="164"/>
  <c r="H130" i="164"/>
  <c r="I129" i="164"/>
  <c r="H129" i="164"/>
  <c r="I128" i="164"/>
  <c r="H128" i="164"/>
  <c r="I127" i="164"/>
  <c r="H127" i="164"/>
  <c r="I126" i="164"/>
  <c r="H126" i="164"/>
  <c r="I125" i="164"/>
  <c r="H125" i="164"/>
  <c r="I124" i="164"/>
  <c r="H124" i="164"/>
  <c r="I123" i="164"/>
  <c r="H123" i="164"/>
  <c r="I122" i="164"/>
  <c r="H122" i="164"/>
  <c r="I121" i="164"/>
  <c r="H121" i="164"/>
  <c r="I120" i="164"/>
  <c r="I30" i="164" s="1"/>
  <c r="H120" i="164"/>
  <c r="I119" i="164"/>
  <c r="H119" i="164"/>
  <c r="H29" i="164" s="1"/>
  <c r="I118" i="164"/>
  <c r="H118" i="164"/>
  <c r="I117" i="164"/>
  <c r="H117" i="164"/>
  <c r="I116" i="164"/>
  <c r="H116" i="164"/>
  <c r="I115" i="164"/>
  <c r="H115" i="164"/>
  <c r="I114" i="164"/>
  <c r="H114" i="164"/>
  <c r="I113" i="164"/>
  <c r="H113" i="164"/>
  <c r="I112" i="164"/>
  <c r="H112" i="164"/>
  <c r="I111" i="164"/>
  <c r="H111" i="164"/>
  <c r="I110" i="164"/>
  <c r="H110" i="164"/>
  <c r="I109" i="164"/>
  <c r="H109" i="164"/>
  <c r="I108" i="164"/>
  <c r="H108" i="164"/>
  <c r="I107" i="164"/>
  <c r="H107" i="164"/>
  <c r="I106" i="164"/>
  <c r="H106" i="164"/>
  <c r="I105" i="164"/>
  <c r="H105" i="164"/>
  <c r="I104" i="164"/>
  <c r="H104" i="164"/>
  <c r="I103" i="164"/>
  <c r="H103" i="164"/>
  <c r="I102" i="164"/>
  <c r="H102" i="164"/>
  <c r="I101" i="164"/>
  <c r="H101" i="164"/>
  <c r="I100" i="164"/>
  <c r="H100" i="164"/>
  <c r="I99" i="164"/>
  <c r="H99" i="164"/>
  <c r="I98" i="164"/>
  <c r="D31" i="73"/>
  <c r="I75" i="123"/>
  <c r="D24" i="73"/>
  <c r="C46" i="73"/>
  <c r="Z47" i="73"/>
  <c r="Y47" i="73"/>
  <c r="X47" i="73"/>
  <c r="W47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I47" i="73"/>
  <c r="H47" i="73"/>
  <c r="G47" i="73"/>
  <c r="F47" i="73"/>
  <c r="E47" i="73"/>
  <c r="D47" i="73"/>
  <c r="Z46" i="73"/>
  <c r="Y46" i="73"/>
  <c r="X46" i="73"/>
  <c r="W46" i="73"/>
  <c r="V46" i="73"/>
  <c r="U46" i="73"/>
  <c r="T46" i="73"/>
  <c r="S46" i="73"/>
  <c r="R46" i="73"/>
  <c r="Q46" i="73"/>
  <c r="P46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C47" i="73"/>
  <c r="D45" i="73"/>
  <c r="E45" i="73" s="1"/>
  <c r="F45" i="73" s="1"/>
  <c r="G45" i="73" s="1"/>
  <c r="H45" i="73" s="1"/>
  <c r="I45" i="73" s="1"/>
  <c r="J45" i="73" s="1"/>
  <c r="K45" i="73" s="1"/>
  <c r="L45" i="73" s="1"/>
  <c r="M45" i="73" s="1"/>
  <c r="N45" i="73" s="1"/>
  <c r="O45" i="73" s="1"/>
  <c r="P45" i="73" s="1"/>
  <c r="Q45" i="73" s="1"/>
  <c r="R45" i="73" s="1"/>
  <c r="S45" i="73" s="1"/>
  <c r="T45" i="73" s="1"/>
  <c r="U45" i="73" s="1"/>
  <c r="V45" i="73" s="1"/>
  <c r="W45" i="73" s="1"/>
  <c r="X45" i="73" s="1"/>
  <c r="Y45" i="73" s="1"/>
  <c r="Z45" i="73" s="1"/>
  <c r="C43" i="73"/>
  <c r="Z77" i="73"/>
  <c r="Y77" i="73"/>
  <c r="X77" i="73"/>
  <c r="W77" i="73"/>
  <c r="V77" i="73"/>
  <c r="U77" i="73"/>
  <c r="T77" i="73"/>
  <c r="S77" i="73"/>
  <c r="R77" i="73"/>
  <c r="Q77" i="73"/>
  <c r="P77" i="73"/>
  <c r="O77" i="73"/>
  <c r="N77" i="73"/>
  <c r="M77" i="73"/>
  <c r="L77" i="73"/>
  <c r="K77" i="73"/>
  <c r="J77" i="73"/>
  <c r="I77" i="73"/>
  <c r="H77" i="73"/>
  <c r="G77" i="73"/>
  <c r="F77" i="73"/>
  <c r="E77" i="73"/>
  <c r="D77" i="73"/>
  <c r="Z76" i="73"/>
  <c r="Y76" i="73"/>
  <c r="X76" i="73"/>
  <c r="W76" i="73"/>
  <c r="V76" i="73"/>
  <c r="U76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H76" i="73"/>
  <c r="G76" i="73"/>
  <c r="F76" i="73"/>
  <c r="E76" i="73"/>
  <c r="D76" i="73"/>
  <c r="C77" i="73"/>
  <c r="C76" i="73"/>
  <c r="D75" i="73"/>
  <c r="E75" i="73" s="1"/>
  <c r="F75" i="73" s="1"/>
  <c r="G75" i="73" s="1"/>
  <c r="H75" i="73" s="1"/>
  <c r="I75" i="73" s="1"/>
  <c r="J75" i="73" s="1"/>
  <c r="K75" i="73" s="1"/>
  <c r="L75" i="73" s="1"/>
  <c r="M75" i="73" s="1"/>
  <c r="N75" i="73" s="1"/>
  <c r="O75" i="73" s="1"/>
  <c r="P75" i="73" s="1"/>
  <c r="Q75" i="73" s="1"/>
  <c r="R75" i="73" s="1"/>
  <c r="S75" i="73" s="1"/>
  <c r="T75" i="73" s="1"/>
  <c r="U75" i="73" s="1"/>
  <c r="V75" i="73" s="1"/>
  <c r="W75" i="73" s="1"/>
  <c r="X75" i="73" s="1"/>
  <c r="Y75" i="73" s="1"/>
  <c r="Z75" i="73" s="1"/>
  <c r="C73" i="73"/>
  <c r="C72" i="73"/>
  <c r="Z72" i="73"/>
  <c r="Z80" i="177" s="1"/>
  <c r="Y72" i="73"/>
  <c r="X72" i="73"/>
  <c r="W72" i="73"/>
  <c r="V72" i="73"/>
  <c r="U72" i="73"/>
  <c r="T72" i="73"/>
  <c r="S72" i="73"/>
  <c r="R72" i="73"/>
  <c r="R80" i="177" s="1"/>
  <c r="Q72" i="73"/>
  <c r="P72" i="73"/>
  <c r="O72" i="73"/>
  <c r="N72" i="73"/>
  <c r="M72" i="73"/>
  <c r="L72" i="73"/>
  <c r="K72" i="73"/>
  <c r="J72" i="73"/>
  <c r="J80" i="177" s="1"/>
  <c r="I72" i="73"/>
  <c r="H72" i="73"/>
  <c r="G72" i="73"/>
  <c r="F72" i="73"/>
  <c r="E72" i="73"/>
  <c r="D72" i="73"/>
  <c r="C42" i="73"/>
  <c r="Z42" i="73"/>
  <c r="Y42" i="73"/>
  <c r="X42" i="73"/>
  <c r="W42" i="73"/>
  <c r="V42" i="73"/>
  <c r="U42" i="73"/>
  <c r="T42" i="73"/>
  <c r="S42" i="73"/>
  <c r="R42" i="73"/>
  <c r="Q42" i="73"/>
  <c r="P42" i="73"/>
  <c r="O42" i="73"/>
  <c r="N42" i="73"/>
  <c r="M42" i="73"/>
  <c r="L42" i="73"/>
  <c r="K42" i="73"/>
  <c r="J42" i="73"/>
  <c r="I42" i="73"/>
  <c r="H42" i="73"/>
  <c r="G42" i="73"/>
  <c r="F42" i="73"/>
  <c r="E42" i="73"/>
  <c r="D42" i="73"/>
  <c r="I9" i="123"/>
  <c r="I43" i="123" s="1"/>
  <c r="I7" i="123"/>
  <c r="I41" i="123" s="1"/>
  <c r="I5" i="123"/>
  <c r="F2" i="179" l="1"/>
  <c r="D3" i="178"/>
  <c r="D25" i="178"/>
  <c r="H31" i="175"/>
  <c r="I30" i="176"/>
  <c r="I31" i="164"/>
  <c r="H25" i="172"/>
  <c r="I29" i="175"/>
  <c r="E27" i="175"/>
  <c r="I15" i="174" s="1"/>
  <c r="H30" i="176"/>
  <c r="I26" i="172"/>
  <c r="F50" i="175"/>
  <c r="H50" i="175"/>
  <c r="E50" i="175"/>
  <c r="I50" i="175"/>
  <c r="I31" i="175"/>
  <c r="H31" i="164"/>
  <c r="F51" i="175"/>
  <c r="I51" i="175"/>
  <c r="H51" i="175"/>
  <c r="E51" i="175"/>
  <c r="E77" i="175"/>
  <c r="H78" i="175"/>
  <c r="I78" i="175"/>
  <c r="F78" i="175"/>
  <c r="E78" i="175"/>
  <c r="H80" i="176"/>
  <c r="E80" i="176"/>
  <c r="F80" i="176"/>
  <c r="I80" i="176"/>
  <c r="E81" i="176"/>
  <c r="F81" i="176"/>
  <c r="I81" i="176"/>
  <c r="H81" i="176"/>
  <c r="I28" i="176"/>
  <c r="F29" i="176"/>
  <c r="E29" i="176"/>
  <c r="H29" i="176"/>
  <c r="I29" i="176"/>
  <c r="F31" i="176"/>
  <c r="E31" i="176"/>
  <c r="E28" i="176"/>
  <c r="F28" i="176"/>
  <c r="B28" i="176" s="1"/>
  <c r="H27" i="176"/>
  <c r="H31" i="176"/>
  <c r="E27" i="176"/>
  <c r="I27" i="176"/>
  <c r="I31" i="176"/>
  <c r="E30" i="176"/>
  <c r="F30" i="176"/>
  <c r="B30" i="176" s="1"/>
  <c r="F29" i="175"/>
  <c r="I22" i="173" s="1"/>
  <c r="E29" i="175"/>
  <c r="H29" i="175"/>
  <c r="F31" i="175"/>
  <c r="I23" i="173" s="1"/>
  <c r="E31" i="175"/>
  <c r="H22" i="172"/>
  <c r="I29" i="164"/>
  <c r="E31" i="164"/>
  <c r="I23" i="171" s="1"/>
  <c r="F31" i="164"/>
  <c r="H30" i="164"/>
  <c r="F29" i="164"/>
  <c r="E29" i="164"/>
  <c r="E30" i="164"/>
  <c r="F30" i="164"/>
  <c r="H26" i="172"/>
  <c r="H23" i="172"/>
  <c r="I27" i="172"/>
  <c r="I86" i="172"/>
  <c r="H86" i="172"/>
  <c r="F86" i="172"/>
  <c r="E86" i="172"/>
  <c r="I87" i="172"/>
  <c r="H87" i="172"/>
  <c r="E87" i="172"/>
  <c r="F87" i="172"/>
  <c r="H24" i="172"/>
  <c r="I84" i="172"/>
  <c r="H84" i="172"/>
  <c r="F84" i="172"/>
  <c r="E84" i="172"/>
  <c r="I88" i="172"/>
  <c r="E88" i="172"/>
  <c r="H88" i="172"/>
  <c r="F88" i="172"/>
  <c r="I24" i="172"/>
  <c r="I85" i="172"/>
  <c r="H85" i="172"/>
  <c r="F85" i="172"/>
  <c r="E85" i="172"/>
  <c r="I89" i="172"/>
  <c r="H89" i="172"/>
  <c r="F89" i="172"/>
  <c r="E89" i="172"/>
  <c r="I56" i="172"/>
  <c r="F56" i="172"/>
  <c r="E56" i="172"/>
  <c r="H56" i="172"/>
  <c r="E21" i="172"/>
  <c r="I57" i="172"/>
  <c r="H57" i="172"/>
  <c r="F57" i="172"/>
  <c r="E57" i="172"/>
  <c r="I22" i="172"/>
  <c r="I23" i="172"/>
  <c r="I54" i="172"/>
  <c r="H54" i="172"/>
  <c r="F54" i="172"/>
  <c r="E54" i="172"/>
  <c r="E58" i="172"/>
  <c r="I58" i="172"/>
  <c r="F58" i="172"/>
  <c r="H58" i="172"/>
  <c r="I53" i="172"/>
  <c r="F53" i="172"/>
  <c r="H53" i="172"/>
  <c r="E53" i="172"/>
  <c r="I55" i="172"/>
  <c r="E55" i="172"/>
  <c r="H55" i="172"/>
  <c r="F55" i="172"/>
  <c r="I28" i="164"/>
  <c r="F26" i="172"/>
  <c r="E26" i="172"/>
  <c r="E23" i="172"/>
  <c r="F23" i="172"/>
  <c r="E27" i="172"/>
  <c r="F27" i="172"/>
  <c r="E22" i="172"/>
  <c r="F22" i="172"/>
  <c r="E24" i="172"/>
  <c r="F24" i="172"/>
  <c r="E25" i="172"/>
  <c r="F25" i="172"/>
  <c r="I81" i="164"/>
  <c r="F81" i="164"/>
  <c r="E81" i="164"/>
  <c r="H81" i="164"/>
  <c r="E57" i="164"/>
  <c r="F82" i="164"/>
  <c r="E82" i="164"/>
  <c r="I82" i="164"/>
  <c r="H82" i="164"/>
  <c r="I84" i="164"/>
  <c r="H84" i="164"/>
  <c r="F84" i="164"/>
  <c r="E84" i="164"/>
  <c r="I85" i="164"/>
  <c r="H85" i="164"/>
  <c r="F85" i="164"/>
  <c r="E85" i="164"/>
  <c r="I83" i="164"/>
  <c r="F83" i="164"/>
  <c r="H83" i="164"/>
  <c r="E83" i="164"/>
  <c r="I80" i="164"/>
  <c r="H80" i="164"/>
  <c r="F80" i="164"/>
  <c r="E80" i="164"/>
  <c r="E58" i="164"/>
  <c r="I53" i="164"/>
  <c r="H53" i="164"/>
  <c r="F53" i="164"/>
  <c r="E53" i="164"/>
  <c r="E54" i="164"/>
  <c r="H54" i="164"/>
  <c r="I54" i="164"/>
  <c r="F54" i="164"/>
  <c r="I55" i="164"/>
  <c r="H55" i="164"/>
  <c r="F55" i="164"/>
  <c r="E55" i="164"/>
  <c r="E56" i="164"/>
  <c r="I56" i="164"/>
  <c r="H56" i="164"/>
  <c r="F56" i="164"/>
  <c r="E52" i="164"/>
  <c r="I57" i="164"/>
  <c r="H57" i="164"/>
  <c r="F57" i="164"/>
  <c r="I58" i="164"/>
  <c r="H58" i="164"/>
  <c r="F58" i="164"/>
  <c r="F28" i="164"/>
  <c r="E28" i="164"/>
  <c r="H28" i="164"/>
  <c r="I26" i="164"/>
  <c r="E5" i="175"/>
  <c r="I19" i="174" s="1"/>
  <c r="H27" i="164"/>
  <c r="I22" i="164"/>
  <c r="H6" i="175"/>
  <c r="I27" i="175"/>
  <c r="E6" i="175"/>
  <c r="A6" i="175" s="1"/>
  <c r="E3" i="175"/>
  <c r="I21" i="174" s="1"/>
  <c r="H85" i="177"/>
  <c r="P85" i="177"/>
  <c r="X85" i="177"/>
  <c r="E4" i="175"/>
  <c r="I18" i="174" s="1"/>
  <c r="J152" i="172"/>
  <c r="H27" i="175"/>
  <c r="H22" i="176"/>
  <c r="F27" i="176"/>
  <c r="G60" i="175"/>
  <c r="F27" i="175"/>
  <c r="I22" i="176"/>
  <c r="H24" i="175"/>
  <c r="E1" i="172"/>
  <c r="F123" i="172"/>
  <c r="G67" i="172"/>
  <c r="I27" i="164"/>
  <c r="H22" i="164"/>
  <c r="F27" i="164"/>
  <c r="E27" i="164"/>
  <c r="I6" i="172"/>
  <c r="H23" i="176"/>
  <c r="H6" i="172"/>
  <c r="I26" i="176"/>
  <c r="H5" i="172"/>
  <c r="I31" i="172"/>
  <c r="J128" i="172"/>
  <c r="I21" i="175"/>
  <c r="H80" i="177"/>
  <c r="P80" i="177"/>
  <c r="X80" i="177"/>
  <c r="J85" i="177"/>
  <c r="R85" i="177"/>
  <c r="Z85" i="177"/>
  <c r="C85" i="177"/>
  <c r="K80" i="177"/>
  <c r="S80" i="177"/>
  <c r="C81" i="177"/>
  <c r="C86" i="177"/>
  <c r="I21" i="172"/>
  <c r="H28" i="172"/>
  <c r="H4" i="172"/>
  <c r="I29" i="172"/>
  <c r="H21" i="164"/>
  <c r="D85" i="177"/>
  <c r="T85" i="177"/>
  <c r="E80" i="177"/>
  <c r="M80" i="177"/>
  <c r="U80" i="177"/>
  <c r="L85" i="177"/>
  <c r="J144" i="172"/>
  <c r="I80" i="177"/>
  <c r="Q80" i="177"/>
  <c r="Y80" i="177"/>
  <c r="N85" i="177"/>
  <c r="F85" i="177"/>
  <c r="V85" i="177"/>
  <c r="G85" i="177"/>
  <c r="I85" i="177"/>
  <c r="Q85" i="177"/>
  <c r="Y85" i="177"/>
  <c r="K85" i="177"/>
  <c r="S85" i="177"/>
  <c r="D80" i="177"/>
  <c r="L80" i="177"/>
  <c r="T80" i="177"/>
  <c r="C80" i="177"/>
  <c r="E85" i="177"/>
  <c r="M85" i="177"/>
  <c r="U85" i="177"/>
  <c r="F80" i="177"/>
  <c r="N80" i="177"/>
  <c r="V80" i="177"/>
  <c r="O85" i="177"/>
  <c r="W85" i="177"/>
  <c r="G80" i="177"/>
  <c r="O80" i="177"/>
  <c r="W80" i="177"/>
  <c r="J144" i="175"/>
  <c r="H75" i="172"/>
  <c r="I75" i="172"/>
  <c r="F75" i="172"/>
  <c r="E75" i="172"/>
  <c r="H62" i="175"/>
  <c r="H39" i="175"/>
  <c r="F62" i="175"/>
  <c r="F39" i="175"/>
  <c r="E39" i="175"/>
  <c r="E62" i="175"/>
  <c r="I62" i="175"/>
  <c r="I39" i="175"/>
  <c r="I76" i="175"/>
  <c r="H76" i="175"/>
  <c r="F76" i="175"/>
  <c r="E76" i="175"/>
  <c r="I70" i="172"/>
  <c r="F70" i="172"/>
  <c r="E70" i="172"/>
  <c r="H70" i="172"/>
  <c r="I4" i="172"/>
  <c r="I73" i="175"/>
  <c r="H73" i="175"/>
  <c r="F73" i="175"/>
  <c r="E73" i="175"/>
  <c r="I47" i="175"/>
  <c r="H47" i="175"/>
  <c r="F47" i="175"/>
  <c r="E47" i="175"/>
  <c r="E72" i="176"/>
  <c r="I72" i="176"/>
  <c r="H72" i="176"/>
  <c r="F72" i="176"/>
  <c r="H30" i="172"/>
  <c r="F44" i="175"/>
  <c r="I68" i="175"/>
  <c r="H68" i="175"/>
  <c r="F68" i="175"/>
  <c r="E68" i="175"/>
  <c r="I44" i="175"/>
  <c r="H44" i="175"/>
  <c r="E44" i="175"/>
  <c r="E67" i="176"/>
  <c r="I67" i="176"/>
  <c r="H67" i="176"/>
  <c r="F67" i="176"/>
  <c r="I77" i="176"/>
  <c r="H77" i="176"/>
  <c r="F77" i="176"/>
  <c r="E77" i="176"/>
  <c r="H91" i="172"/>
  <c r="I91" i="172"/>
  <c r="F91" i="172"/>
  <c r="E91" i="172"/>
  <c r="H76" i="172"/>
  <c r="I76" i="172"/>
  <c r="E76" i="172"/>
  <c r="F76" i="172"/>
  <c r="H71" i="172"/>
  <c r="F71" i="172"/>
  <c r="E71" i="172"/>
  <c r="I71" i="172"/>
  <c r="I77" i="172"/>
  <c r="F77" i="172"/>
  <c r="E77" i="172"/>
  <c r="H77" i="172"/>
  <c r="I82" i="172"/>
  <c r="H82" i="172"/>
  <c r="F82" i="172"/>
  <c r="E82" i="172"/>
  <c r="H92" i="172"/>
  <c r="I92" i="172"/>
  <c r="F92" i="172"/>
  <c r="E92" i="172"/>
  <c r="F73" i="172"/>
  <c r="E73" i="172"/>
  <c r="I73" i="172"/>
  <c r="H73" i="172"/>
  <c r="I28" i="172"/>
  <c r="I30" i="172"/>
  <c r="I36" i="175"/>
  <c r="F64" i="175"/>
  <c r="E64" i="175"/>
  <c r="I41" i="175"/>
  <c r="H41" i="175"/>
  <c r="E41" i="175"/>
  <c r="I64" i="175"/>
  <c r="H64" i="175"/>
  <c r="F41" i="175"/>
  <c r="H75" i="175"/>
  <c r="H49" i="175"/>
  <c r="F75" i="175"/>
  <c r="F49" i="175"/>
  <c r="E49" i="175"/>
  <c r="E75" i="175"/>
  <c r="I75" i="175"/>
  <c r="I49" i="175"/>
  <c r="E63" i="176"/>
  <c r="I63" i="176"/>
  <c r="H63" i="176"/>
  <c r="F63" i="176"/>
  <c r="I21" i="176"/>
  <c r="E74" i="176"/>
  <c r="I74" i="176"/>
  <c r="H74" i="176"/>
  <c r="F74" i="176"/>
  <c r="H6" i="176"/>
  <c r="I25" i="176"/>
  <c r="F69" i="176"/>
  <c r="E69" i="176"/>
  <c r="I69" i="176"/>
  <c r="H69" i="176"/>
  <c r="E140" i="176"/>
  <c r="I38" i="175"/>
  <c r="F38" i="175"/>
  <c r="H38" i="175"/>
  <c r="E38" i="175"/>
  <c r="I70" i="176"/>
  <c r="H70" i="176"/>
  <c r="F70" i="176"/>
  <c r="E70" i="176"/>
  <c r="I79" i="176"/>
  <c r="H79" i="176"/>
  <c r="F79" i="176"/>
  <c r="E79" i="176"/>
  <c r="F66" i="176"/>
  <c r="E66" i="176"/>
  <c r="I66" i="176"/>
  <c r="H66" i="176"/>
  <c r="H72" i="175"/>
  <c r="F72" i="175"/>
  <c r="E72" i="175"/>
  <c r="I46" i="175"/>
  <c r="H46" i="175"/>
  <c r="F46" i="175"/>
  <c r="E46" i="175"/>
  <c r="I72" i="175"/>
  <c r="I72" i="172"/>
  <c r="F72" i="172"/>
  <c r="E72" i="172"/>
  <c r="H72" i="172"/>
  <c r="I79" i="172"/>
  <c r="F79" i="172"/>
  <c r="H79" i="172"/>
  <c r="E79" i="172"/>
  <c r="H93" i="172"/>
  <c r="E93" i="172"/>
  <c r="I93" i="172"/>
  <c r="F93" i="172"/>
  <c r="I78" i="172"/>
  <c r="H78" i="172"/>
  <c r="F78" i="172"/>
  <c r="E78" i="172"/>
  <c r="H31" i="172"/>
  <c r="H67" i="175"/>
  <c r="F67" i="175"/>
  <c r="E67" i="175"/>
  <c r="I43" i="175"/>
  <c r="F43" i="175"/>
  <c r="H43" i="175"/>
  <c r="E43" i="175"/>
  <c r="I67" i="175"/>
  <c r="F77" i="175"/>
  <c r="I77" i="175"/>
  <c r="H77" i="175"/>
  <c r="E65" i="176"/>
  <c r="I65" i="176"/>
  <c r="H65" i="176"/>
  <c r="F65" i="176"/>
  <c r="I71" i="176"/>
  <c r="H71" i="176"/>
  <c r="F71" i="176"/>
  <c r="E71" i="176"/>
  <c r="H81" i="172"/>
  <c r="F81" i="172"/>
  <c r="E81" i="172"/>
  <c r="I81" i="172"/>
  <c r="F40" i="175"/>
  <c r="I63" i="175"/>
  <c r="I40" i="175"/>
  <c r="H63" i="175"/>
  <c r="H40" i="175"/>
  <c r="F63" i="175"/>
  <c r="E63" i="175"/>
  <c r="E40" i="175"/>
  <c r="F48" i="175"/>
  <c r="I74" i="175"/>
  <c r="I48" i="175"/>
  <c r="H74" i="175"/>
  <c r="H48" i="175"/>
  <c r="F74" i="175"/>
  <c r="E74" i="175"/>
  <c r="E48" i="175"/>
  <c r="I25" i="175"/>
  <c r="H69" i="175"/>
  <c r="F69" i="175"/>
  <c r="E69" i="175"/>
  <c r="I69" i="175"/>
  <c r="I62" i="176"/>
  <c r="H62" i="176"/>
  <c r="F62" i="176"/>
  <c r="E62" i="176"/>
  <c r="I73" i="176"/>
  <c r="H73" i="176"/>
  <c r="F73" i="176"/>
  <c r="E73" i="176"/>
  <c r="I76" i="176"/>
  <c r="H76" i="176"/>
  <c r="F76" i="176"/>
  <c r="E76" i="176"/>
  <c r="I69" i="172"/>
  <c r="H69" i="172"/>
  <c r="E69" i="172"/>
  <c r="F69" i="172"/>
  <c r="I74" i="172"/>
  <c r="H74" i="172"/>
  <c r="F74" i="172"/>
  <c r="E74" i="172"/>
  <c r="H80" i="172"/>
  <c r="F80" i="172"/>
  <c r="E80" i="172"/>
  <c r="I80" i="172"/>
  <c r="F90" i="172"/>
  <c r="I90" i="172"/>
  <c r="H90" i="172"/>
  <c r="E90" i="172"/>
  <c r="I83" i="172"/>
  <c r="H83" i="172"/>
  <c r="F83" i="172"/>
  <c r="E83" i="172"/>
  <c r="H21" i="172"/>
  <c r="I5" i="172"/>
  <c r="H29" i="172"/>
  <c r="F37" i="175"/>
  <c r="E37" i="175"/>
  <c r="I37" i="175"/>
  <c r="H37" i="175"/>
  <c r="F70" i="175"/>
  <c r="F45" i="175"/>
  <c r="E70" i="175"/>
  <c r="I45" i="175"/>
  <c r="H45" i="175"/>
  <c r="E45" i="175"/>
  <c r="I70" i="175"/>
  <c r="H70" i="175"/>
  <c r="I66" i="175"/>
  <c r="H66" i="175"/>
  <c r="F66" i="175"/>
  <c r="E66" i="175"/>
  <c r="I68" i="176"/>
  <c r="H68" i="176"/>
  <c r="F68" i="176"/>
  <c r="E68" i="176"/>
  <c r="I78" i="176"/>
  <c r="H78" i="176"/>
  <c r="F78" i="176"/>
  <c r="E78" i="176"/>
  <c r="I65" i="175"/>
  <c r="H65" i="175"/>
  <c r="F65" i="175"/>
  <c r="E65" i="175"/>
  <c r="I42" i="175"/>
  <c r="H42" i="175"/>
  <c r="F42" i="175"/>
  <c r="E42" i="175"/>
  <c r="I71" i="175"/>
  <c r="H71" i="175"/>
  <c r="F71" i="175"/>
  <c r="E71" i="175"/>
  <c r="E64" i="176"/>
  <c r="I64" i="176"/>
  <c r="H64" i="176"/>
  <c r="F64" i="176"/>
  <c r="I75" i="176"/>
  <c r="H75" i="176"/>
  <c r="E75" i="176"/>
  <c r="F75" i="176"/>
  <c r="C7" i="176"/>
  <c r="I7" i="176" s="1"/>
  <c r="F7" i="175"/>
  <c r="B7" i="175" s="1"/>
  <c r="C7" i="172"/>
  <c r="I7" i="172" s="1"/>
  <c r="C9" i="164"/>
  <c r="I9" i="164" s="1"/>
  <c r="I9" i="175"/>
  <c r="C9" i="172"/>
  <c r="I9" i="172" s="1"/>
  <c r="C9" i="176"/>
  <c r="I9" i="176" s="1"/>
  <c r="C17" i="164"/>
  <c r="E17" i="164" s="1"/>
  <c r="H17" i="175"/>
  <c r="C17" i="176"/>
  <c r="I17" i="176" s="1"/>
  <c r="C17" i="172"/>
  <c r="H17" i="172" s="1"/>
  <c r="C10" i="164"/>
  <c r="I10" i="164" s="1"/>
  <c r="C10" i="176"/>
  <c r="H10" i="176" s="1"/>
  <c r="I10" i="175"/>
  <c r="C10" i="172"/>
  <c r="I10" i="172" s="1"/>
  <c r="C18" i="164"/>
  <c r="F18" i="164" s="1"/>
  <c r="C18" i="172"/>
  <c r="H18" i="172" s="1"/>
  <c r="C18" i="176"/>
  <c r="E18" i="176" s="1"/>
  <c r="F18" i="175"/>
  <c r="C11" i="164"/>
  <c r="I11" i="164" s="1"/>
  <c r="C11" i="172"/>
  <c r="H11" i="172" s="1"/>
  <c r="C11" i="176"/>
  <c r="I11" i="176" s="1"/>
  <c r="I11" i="175"/>
  <c r="C19" i="164"/>
  <c r="I19" i="164" s="1"/>
  <c r="C19" i="172"/>
  <c r="H19" i="172" s="1"/>
  <c r="C19" i="176"/>
  <c r="H19" i="176" s="1"/>
  <c r="I19" i="175"/>
  <c r="C15" i="176"/>
  <c r="H15" i="176" s="1"/>
  <c r="H15" i="175"/>
  <c r="C15" i="164"/>
  <c r="H15" i="164" s="1"/>
  <c r="C15" i="172"/>
  <c r="I15" i="172" s="1"/>
  <c r="C8" i="176"/>
  <c r="I8" i="176" s="1"/>
  <c r="I8" i="175"/>
  <c r="C8" i="164"/>
  <c r="H8" i="164" s="1"/>
  <c r="C8" i="172"/>
  <c r="I8" i="172" s="1"/>
  <c r="C12" i="172"/>
  <c r="I12" i="172" s="1"/>
  <c r="C12" i="176"/>
  <c r="H12" i="176" s="1"/>
  <c r="C12" i="164"/>
  <c r="H12" i="164" s="1"/>
  <c r="H12" i="175"/>
  <c r="C20" i="176"/>
  <c r="E20" i="176" s="1"/>
  <c r="A20" i="176" s="1"/>
  <c r="C20" i="172"/>
  <c r="I20" i="172" s="1"/>
  <c r="C20" i="164"/>
  <c r="I20" i="164" s="1"/>
  <c r="H20" i="175"/>
  <c r="C13" i="176"/>
  <c r="H13" i="176" s="1"/>
  <c r="H13" i="175"/>
  <c r="C13" i="172"/>
  <c r="H13" i="172" s="1"/>
  <c r="C13" i="164"/>
  <c r="H13" i="164" s="1"/>
  <c r="C14" i="176"/>
  <c r="H14" i="176" s="1"/>
  <c r="H14" i="175"/>
  <c r="C14" i="172"/>
  <c r="F14" i="172" s="1"/>
  <c r="C14" i="164"/>
  <c r="E14" i="164" s="1"/>
  <c r="F16" i="175"/>
  <c r="C16" i="176"/>
  <c r="H16" i="176" s="1"/>
  <c r="C16" i="164"/>
  <c r="I16" i="164" s="1"/>
  <c r="C16" i="172"/>
  <c r="F16" i="172" s="1"/>
  <c r="J125" i="176"/>
  <c r="F143" i="176"/>
  <c r="H5" i="176"/>
  <c r="I5" i="176"/>
  <c r="E44" i="176"/>
  <c r="H44" i="176"/>
  <c r="F44" i="176"/>
  <c r="I44" i="176"/>
  <c r="H21" i="176"/>
  <c r="E52" i="176"/>
  <c r="I52" i="176"/>
  <c r="F52" i="176"/>
  <c r="H52" i="176"/>
  <c r="H25" i="176"/>
  <c r="E39" i="176"/>
  <c r="F39" i="176"/>
  <c r="I39" i="176"/>
  <c r="H39" i="176"/>
  <c r="F55" i="176"/>
  <c r="I55" i="176"/>
  <c r="E55" i="176"/>
  <c r="H55" i="176"/>
  <c r="I41" i="176"/>
  <c r="H41" i="176"/>
  <c r="F41" i="176"/>
  <c r="E41" i="176"/>
  <c r="F49" i="176"/>
  <c r="H49" i="176"/>
  <c r="E49" i="176"/>
  <c r="I49" i="176"/>
  <c r="E38" i="176"/>
  <c r="F38" i="176"/>
  <c r="I38" i="176"/>
  <c r="H38" i="176"/>
  <c r="E46" i="176"/>
  <c r="F46" i="176"/>
  <c r="I46" i="176"/>
  <c r="H46" i="176"/>
  <c r="H4" i="176"/>
  <c r="E54" i="176"/>
  <c r="F54" i="176"/>
  <c r="I54" i="176"/>
  <c r="H54" i="176"/>
  <c r="E47" i="176"/>
  <c r="I47" i="176"/>
  <c r="H47" i="176"/>
  <c r="F47" i="176"/>
  <c r="I43" i="176"/>
  <c r="H43" i="176"/>
  <c r="F43" i="176"/>
  <c r="E43" i="176"/>
  <c r="I4" i="176"/>
  <c r="I51" i="176"/>
  <c r="H51" i="176"/>
  <c r="F51" i="176"/>
  <c r="E51" i="176"/>
  <c r="H24" i="176"/>
  <c r="I40" i="176"/>
  <c r="H40" i="176"/>
  <c r="E40" i="176"/>
  <c r="F40" i="176"/>
  <c r="I48" i="176"/>
  <c r="H48" i="176"/>
  <c r="F48" i="176"/>
  <c r="E48" i="176"/>
  <c r="I24" i="176"/>
  <c r="I45" i="176"/>
  <c r="H45" i="176"/>
  <c r="E45" i="176"/>
  <c r="F45" i="176"/>
  <c r="I53" i="176"/>
  <c r="H53" i="176"/>
  <c r="F53" i="176"/>
  <c r="E53" i="176"/>
  <c r="H26" i="176"/>
  <c r="I42" i="176"/>
  <c r="H42" i="176"/>
  <c r="E42" i="176"/>
  <c r="F42" i="176"/>
  <c r="I50" i="176"/>
  <c r="H50" i="176"/>
  <c r="F50" i="176"/>
  <c r="E50" i="176"/>
  <c r="E21" i="176"/>
  <c r="A21" i="176" s="1"/>
  <c r="F21" i="176"/>
  <c r="B21" i="176" s="1"/>
  <c r="I23" i="176"/>
  <c r="E25" i="176"/>
  <c r="F25" i="176"/>
  <c r="J141" i="176"/>
  <c r="E6" i="176"/>
  <c r="A6" i="176" s="1"/>
  <c r="F6" i="176"/>
  <c r="B6" i="176" s="1"/>
  <c r="F4" i="176"/>
  <c r="B4" i="176" s="1"/>
  <c r="E4" i="176"/>
  <c r="F95" i="176"/>
  <c r="F103" i="176"/>
  <c r="I6" i="176"/>
  <c r="E24" i="176"/>
  <c r="F24" i="176"/>
  <c r="B24" i="176" s="1"/>
  <c r="F5" i="176"/>
  <c r="E5" i="176"/>
  <c r="F22" i="176"/>
  <c r="B22" i="176" s="1"/>
  <c r="E22" i="176"/>
  <c r="A22" i="176" s="1"/>
  <c r="F26" i="176"/>
  <c r="E26" i="176"/>
  <c r="E23" i="176"/>
  <c r="A23" i="176" s="1"/>
  <c r="F23" i="176"/>
  <c r="B23" i="176" s="1"/>
  <c r="E143" i="176"/>
  <c r="E1" i="176"/>
  <c r="G2" i="176"/>
  <c r="J142" i="176"/>
  <c r="J151" i="164"/>
  <c r="I5" i="164"/>
  <c r="I24" i="164"/>
  <c r="I75" i="164"/>
  <c r="H75" i="164"/>
  <c r="F75" i="164"/>
  <c r="E75" i="164"/>
  <c r="I89" i="164"/>
  <c r="H89" i="164"/>
  <c r="F89" i="164"/>
  <c r="E89" i="164"/>
  <c r="H6" i="164"/>
  <c r="H25" i="164"/>
  <c r="I65" i="164"/>
  <c r="H65" i="164"/>
  <c r="F65" i="164"/>
  <c r="E65" i="164"/>
  <c r="E76" i="164"/>
  <c r="I76" i="164"/>
  <c r="H76" i="164"/>
  <c r="F76" i="164"/>
  <c r="E79" i="164"/>
  <c r="I79" i="164"/>
  <c r="F79" i="164"/>
  <c r="H79" i="164"/>
  <c r="I88" i="164"/>
  <c r="H88" i="164"/>
  <c r="F88" i="164"/>
  <c r="E88" i="164"/>
  <c r="I6" i="164"/>
  <c r="I66" i="164"/>
  <c r="H66" i="164"/>
  <c r="F66" i="164"/>
  <c r="E66" i="164"/>
  <c r="E77" i="164"/>
  <c r="I77" i="164"/>
  <c r="F77" i="164"/>
  <c r="H77" i="164"/>
  <c r="I72" i="164"/>
  <c r="H72" i="164"/>
  <c r="F72" i="164"/>
  <c r="E72" i="164"/>
  <c r="E69" i="164"/>
  <c r="F69" i="164"/>
  <c r="I69" i="164"/>
  <c r="H69" i="164"/>
  <c r="H4" i="164"/>
  <c r="H26" i="164"/>
  <c r="I67" i="164"/>
  <c r="H67" i="164"/>
  <c r="F67" i="164"/>
  <c r="E67" i="164"/>
  <c r="E78" i="164"/>
  <c r="I78" i="164"/>
  <c r="H78" i="164"/>
  <c r="F78" i="164"/>
  <c r="I4" i="164"/>
  <c r="E68" i="164"/>
  <c r="I68" i="164"/>
  <c r="F68" i="164"/>
  <c r="H68" i="164"/>
  <c r="I74" i="164"/>
  <c r="H74" i="164"/>
  <c r="F74" i="164"/>
  <c r="E74" i="164"/>
  <c r="I73" i="164"/>
  <c r="H73" i="164"/>
  <c r="F73" i="164"/>
  <c r="E73" i="164"/>
  <c r="H23" i="164"/>
  <c r="E70" i="164"/>
  <c r="I70" i="164"/>
  <c r="H70" i="164"/>
  <c r="F70" i="164"/>
  <c r="I86" i="164"/>
  <c r="H86" i="164"/>
  <c r="F86" i="164"/>
  <c r="E86" i="164"/>
  <c r="I23" i="164"/>
  <c r="E71" i="164"/>
  <c r="I71" i="164"/>
  <c r="F71" i="164"/>
  <c r="H71" i="164"/>
  <c r="E87" i="164"/>
  <c r="I87" i="164"/>
  <c r="H87" i="164"/>
  <c r="F87" i="164"/>
  <c r="I23" i="175"/>
  <c r="H21" i="175"/>
  <c r="F144" i="175"/>
  <c r="I6" i="175"/>
  <c r="I4" i="175"/>
  <c r="F143" i="175"/>
  <c r="H4" i="175"/>
  <c r="H5" i="175"/>
  <c r="I24" i="175"/>
  <c r="I5" i="175"/>
  <c r="H26" i="175"/>
  <c r="H23" i="175"/>
  <c r="I26" i="175"/>
  <c r="H25" i="175"/>
  <c r="H22" i="175"/>
  <c r="I22" i="175"/>
  <c r="E21" i="175"/>
  <c r="A21" i="175" s="1"/>
  <c r="F21" i="175"/>
  <c r="B21" i="175" s="1"/>
  <c r="F25" i="175"/>
  <c r="E25" i="175"/>
  <c r="I13" i="174" s="1"/>
  <c r="F6" i="175"/>
  <c r="B6" i="175" s="1"/>
  <c r="F4" i="175"/>
  <c r="B4" i="175" s="1"/>
  <c r="F24" i="175"/>
  <c r="E24" i="175"/>
  <c r="I16" i="174" s="1"/>
  <c r="F5" i="175"/>
  <c r="F12" i="175"/>
  <c r="E22" i="175"/>
  <c r="A22" i="175" s="1"/>
  <c r="F22" i="175"/>
  <c r="B22" i="175" s="1"/>
  <c r="F26" i="175"/>
  <c r="E26" i="175"/>
  <c r="I14" i="174" s="1"/>
  <c r="F23" i="175"/>
  <c r="B23" i="175" s="1"/>
  <c r="E23" i="175"/>
  <c r="A23" i="175" s="1"/>
  <c r="F91" i="175"/>
  <c r="J96" i="175"/>
  <c r="I59" i="172"/>
  <c r="H59" i="172"/>
  <c r="F59" i="172"/>
  <c r="E59" i="172"/>
  <c r="I43" i="172"/>
  <c r="H43" i="172"/>
  <c r="F43" i="172"/>
  <c r="E43" i="172"/>
  <c r="I47" i="172"/>
  <c r="H47" i="172"/>
  <c r="E47" i="172"/>
  <c r="F47" i="172"/>
  <c r="I51" i="172"/>
  <c r="H51" i="172"/>
  <c r="F51" i="172"/>
  <c r="E51" i="172"/>
  <c r="E61" i="172"/>
  <c r="I61" i="172"/>
  <c r="H61" i="172"/>
  <c r="F61" i="172"/>
  <c r="I40" i="172"/>
  <c r="H40" i="172"/>
  <c r="F40" i="172"/>
  <c r="E40" i="172"/>
  <c r="I44" i="172"/>
  <c r="E44" i="172"/>
  <c r="H44" i="172"/>
  <c r="F44" i="172"/>
  <c r="I48" i="172"/>
  <c r="F48" i="172"/>
  <c r="E48" i="172"/>
  <c r="H48" i="172"/>
  <c r="I52" i="172"/>
  <c r="H52" i="172"/>
  <c r="E52" i="172"/>
  <c r="F52" i="172"/>
  <c r="I62" i="172"/>
  <c r="H62" i="172"/>
  <c r="F62" i="172"/>
  <c r="E62" i="172"/>
  <c r="I49" i="172"/>
  <c r="H49" i="172"/>
  <c r="F49" i="172"/>
  <c r="E49" i="172"/>
  <c r="I41" i="172"/>
  <c r="F41" i="172"/>
  <c r="E41" i="172"/>
  <c r="H41" i="172"/>
  <c r="I45" i="172"/>
  <c r="E45" i="172"/>
  <c r="H45" i="172"/>
  <c r="F45" i="172"/>
  <c r="I42" i="172"/>
  <c r="F42" i="172"/>
  <c r="E42" i="172"/>
  <c r="H42" i="172"/>
  <c r="I46" i="172"/>
  <c r="H46" i="172"/>
  <c r="E46" i="172"/>
  <c r="F46" i="172"/>
  <c r="I50" i="172"/>
  <c r="F50" i="172"/>
  <c r="E50" i="172"/>
  <c r="H50" i="172"/>
  <c r="H60" i="172"/>
  <c r="I60" i="172"/>
  <c r="E60" i="172"/>
  <c r="F60" i="172"/>
  <c r="E102" i="172"/>
  <c r="F4" i="172"/>
  <c r="B4" i="172" s="1"/>
  <c r="E4" i="172"/>
  <c r="F6" i="172"/>
  <c r="E6" i="172"/>
  <c r="E28" i="172"/>
  <c r="F28" i="172"/>
  <c r="E30" i="172"/>
  <c r="F30" i="172"/>
  <c r="E17" i="172"/>
  <c r="E104" i="172"/>
  <c r="F31" i="172"/>
  <c r="E31" i="172"/>
  <c r="E5" i="172"/>
  <c r="A5" i="172" s="1"/>
  <c r="F5" i="172"/>
  <c r="B5" i="172" s="1"/>
  <c r="F21" i="172"/>
  <c r="E29" i="172"/>
  <c r="F29" i="172"/>
  <c r="F137" i="172"/>
  <c r="I41" i="164"/>
  <c r="H41" i="164"/>
  <c r="F41" i="164"/>
  <c r="E41" i="164"/>
  <c r="I49" i="164"/>
  <c r="H49" i="164"/>
  <c r="F49" i="164"/>
  <c r="E49" i="164"/>
  <c r="I42" i="164"/>
  <c r="H42" i="164"/>
  <c r="F42" i="164"/>
  <c r="E42" i="164"/>
  <c r="E50" i="164"/>
  <c r="I50" i="164"/>
  <c r="H50" i="164"/>
  <c r="F50" i="164"/>
  <c r="E43" i="164"/>
  <c r="I43" i="164"/>
  <c r="H43" i="164"/>
  <c r="F43" i="164"/>
  <c r="E51" i="164"/>
  <c r="I51" i="164"/>
  <c r="H51" i="164"/>
  <c r="F51" i="164"/>
  <c r="H5" i="164"/>
  <c r="H24" i="164"/>
  <c r="I36" i="164"/>
  <c r="H36" i="164"/>
  <c r="E36" i="164"/>
  <c r="F36" i="164"/>
  <c r="I44" i="164"/>
  <c r="E44" i="164"/>
  <c r="H44" i="164"/>
  <c r="F44" i="164"/>
  <c r="I52" i="164"/>
  <c r="H52" i="164"/>
  <c r="F52" i="164"/>
  <c r="I37" i="164"/>
  <c r="H37" i="164"/>
  <c r="F37" i="164"/>
  <c r="E37" i="164"/>
  <c r="I45" i="164"/>
  <c r="H45" i="164"/>
  <c r="F45" i="164"/>
  <c r="E45" i="164"/>
  <c r="I38" i="164"/>
  <c r="H38" i="164"/>
  <c r="F38" i="164"/>
  <c r="E38" i="164"/>
  <c r="I46" i="164"/>
  <c r="H46" i="164"/>
  <c r="F46" i="164"/>
  <c r="E46" i="164"/>
  <c r="I39" i="164"/>
  <c r="H39" i="164"/>
  <c r="F39" i="164"/>
  <c r="E39" i="164"/>
  <c r="I47" i="164"/>
  <c r="H47" i="164"/>
  <c r="F47" i="164"/>
  <c r="E47" i="164"/>
  <c r="I40" i="164"/>
  <c r="H40" i="164"/>
  <c r="F40" i="164"/>
  <c r="E40" i="164"/>
  <c r="I48" i="164"/>
  <c r="H48" i="164"/>
  <c r="F48" i="164"/>
  <c r="E48" i="164"/>
  <c r="F4" i="164"/>
  <c r="E4" i="164"/>
  <c r="I21" i="164"/>
  <c r="F5" i="164"/>
  <c r="B5" i="164" s="1"/>
  <c r="E5" i="164"/>
  <c r="E6" i="164"/>
  <c r="F6" i="164"/>
  <c r="F21" i="164"/>
  <c r="E21" i="164"/>
  <c r="F23" i="164"/>
  <c r="E23" i="164"/>
  <c r="E26" i="164"/>
  <c r="F26" i="164"/>
  <c r="I25" i="164"/>
  <c r="E22" i="164"/>
  <c r="F22" i="164"/>
  <c r="F24" i="164"/>
  <c r="E24" i="164"/>
  <c r="F25" i="164"/>
  <c r="E25" i="164"/>
  <c r="J107" i="172"/>
  <c r="J115" i="172"/>
  <c r="J131" i="172"/>
  <c r="E134" i="172"/>
  <c r="J139" i="172"/>
  <c r="J147" i="172"/>
  <c r="J155" i="172"/>
  <c r="I12" i="123"/>
  <c r="I46" i="123" s="1"/>
  <c r="I20" i="123"/>
  <c r="I54" i="123" s="1"/>
  <c r="I13" i="123"/>
  <c r="I47" i="123" s="1"/>
  <c r="I14" i="123"/>
  <c r="I48" i="123" s="1"/>
  <c r="I15" i="123"/>
  <c r="I49" i="123" s="1"/>
  <c r="I23" i="123"/>
  <c r="I57" i="123" s="1"/>
  <c r="L48" i="73"/>
  <c r="F110" i="172"/>
  <c r="F118" i="172"/>
  <c r="F126" i="172"/>
  <c r="F134" i="172"/>
  <c r="F142" i="172"/>
  <c r="F150" i="172"/>
  <c r="I78" i="73"/>
  <c r="F141" i="172"/>
  <c r="F149" i="172"/>
  <c r="F144" i="172"/>
  <c r="F115" i="176"/>
  <c r="F105" i="172"/>
  <c r="F129" i="172"/>
  <c r="E140" i="172"/>
  <c r="E111" i="176"/>
  <c r="J114" i="176"/>
  <c r="E135" i="176"/>
  <c r="J111" i="172"/>
  <c r="E114" i="172"/>
  <c r="J119" i="172"/>
  <c r="E122" i="172"/>
  <c r="J127" i="172"/>
  <c r="J135" i="176"/>
  <c r="F155" i="172"/>
  <c r="J120" i="172"/>
  <c r="J123" i="172"/>
  <c r="J126" i="175"/>
  <c r="J134" i="175"/>
  <c r="F98" i="176"/>
  <c r="J103" i="176"/>
  <c r="F124" i="176"/>
  <c r="F137" i="176"/>
  <c r="F131" i="172"/>
  <c r="E95" i="175"/>
  <c r="J98" i="175"/>
  <c r="F103" i="175"/>
  <c r="E111" i="175"/>
  <c r="E119" i="175"/>
  <c r="J122" i="175"/>
  <c r="E127" i="175"/>
  <c r="F94" i="176"/>
  <c r="F118" i="176"/>
  <c r="F126" i="176"/>
  <c r="E92" i="175"/>
  <c r="J118" i="176"/>
  <c r="J126" i="176"/>
  <c r="F121" i="175"/>
  <c r="F129" i="175"/>
  <c r="F96" i="176"/>
  <c r="F104" i="176"/>
  <c r="E118" i="175"/>
  <c r="E126" i="175"/>
  <c r="J129" i="175"/>
  <c r="E142" i="175"/>
  <c r="J96" i="176"/>
  <c r="E101" i="176"/>
  <c r="E133" i="176"/>
  <c r="E136" i="176"/>
  <c r="J108" i="172"/>
  <c r="J116" i="172"/>
  <c r="J132" i="172"/>
  <c r="J135" i="172"/>
  <c r="E138" i="172"/>
  <c r="J140" i="172"/>
  <c r="J143" i="172"/>
  <c r="E146" i="172"/>
  <c r="J148" i="172"/>
  <c r="J151" i="172"/>
  <c r="J97" i="176"/>
  <c r="F107" i="176"/>
  <c r="J110" i="176"/>
  <c r="J113" i="176"/>
  <c r="F138" i="176"/>
  <c r="I68" i="172"/>
  <c r="J106" i="172"/>
  <c r="F109" i="172"/>
  <c r="F125" i="172"/>
  <c r="J100" i="175"/>
  <c r="F127" i="175"/>
  <c r="J132" i="175"/>
  <c r="F135" i="175"/>
  <c r="J104" i="172"/>
  <c r="F107" i="172"/>
  <c r="J112" i="172"/>
  <c r="F115" i="172"/>
  <c r="J136" i="172"/>
  <c r="F139" i="172"/>
  <c r="F147" i="172"/>
  <c r="J91" i="175"/>
  <c r="J102" i="175"/>
  <c r="F107" i="175"/>
  <c r="J110" i="175"/>
  <c r="F90" i="176"/>
  <c r="E106" i="176"/>
  <c r="J109" i="176"/>
  <c r="E93" i="175"/>
  <c r="E96" i="175"/>
  <c r="J107" i="175"/>
  <c r="J131" i="175"/>
  <c r="E95" i="176"/>
  <c r="F114" i="176"/>
  <c r="J120" i="176"/>
  <c r="F125" i="176"/>
  <c r="F136" i="176"/>
  <c r="E105" i="172"/>
  <c r="J110" i="172"/>
  <c r="F113" i="172"/>
  <c r="F121" i="172"/>
  <c r="F145" i="172"/>
  <c r="F153" i="172"/>
  <c r="J104" i="175"/>
  <c r="J112" i="175"/>
  <c r="F125" i="175"/>
  <c r="F133" i="175"/>
  <c r="F141" i="175"/>
  <c r="F100" i="176"/>
  <c r="F122" i="176"/>
  <c r="F130" i="176"/>
  <c r="J105" i="172"/>
  <c r="E108" i="172"/>
  <c r="J113" i="172"/>
  <c r="J121" i="172"/>
  <c r="J137" i="172"/>
  <c r="J145" i="172"/>
  <c r="J153" i="172"/>
  <c r="E98" i="175"/>
  <c r="E106" i="175"/>
  <c r="J125" i="175"/>
  <c r="E130" i="175"/>
  <c r="J133" i="175"/>
  <c r="E138" i="175"/>
  <c r="J141" i="175"/>
  <c r="J92" i="176"/>
  <c r="J100" i="176"/>
  <c r="E141" i="176"/>
  <c r="E108" i="176"/>
  <c r="J101" i="175"/>
  <c r="J109" i="172"/>
  <c r="E112" i="172"/>
  <c r="J114" i="172"/>
  <c r="J117" i="172"/>
  <c r="E120" i="172"/>
  <c r="J122" i="172"/>
  <c r="J125" i="172"/>
  <c r="E128" i="172"/>
  <c r="J133" i="172"/>
  <c r="E136" i="172"/>
  <c r="J138" i="172"/>
  <c r="J141" i="172"/>
  <c r="E144" i="172"/>
  <c r="J149" i="172"/>
  <c r="E152" i="172"/>
  <c r="J154" i="172"/>
  <c r="E109" i="175"/>
  <c r="E112" i="175"/>
  <c r="E120" i="175"/>
  <c r="E131" i="175"/>
  <c r="E134" i="175"/>
  <c r="F137" i="175"/>
  <c r="J94" i="176"/>
  <c r="E102" i="176"/>
  <c r="F108" i="176"/>
  <c r="F110" i="176"/>
  <c r="F116" i="176"/>
  <c r="E119" i="176"/>
  <c r="J123" i="176"/>
  <c r="J134" i="176"/>
  <c r="J137" i="176"/>
  <c r="E153" i="172"/>
  <c r="F94" i="175"/>
  <c r="F95" i="175"/>
  <c r="F106" i="175"/>
  <c r="F136" i="175"/>
  <c r="F111" i="176"/>
  <c r="F140" i="176"/>
  <c r="D140" i="176" s="1"/>
  <c r="S48" i="73"/>
  <c r="E94" i="175"/>
  <c r="J97" i="175"/>
  <c r="E102" i="175"/>
  <c r="J103" i="175"/>
  <c r="E114" i="175"/>
  <c r="J117" i="175"/>
  <c r="F123" i="175"/>
  <c r="J128" i="175"/>
  <c r="J136" i="175"/>
  <c r="J91" i="176"/>
  <c r="J102" i="176"/>
  <c r="J119" i="176"/>
  <c r="J128" i="176"/>
  <c r="K48" i="73"/>
  <c r="E93" i="176"/>
  <c r="J99" i="176"/>
  <c r="E104" i="176"/>
  <c r="J107" i="176"/>
  <c r="J130" i="176"/>
  <c r="J139" i="176"/>
  <c r="I61" i="175"/>
  <c r="I48" i="73"/>
  <c r="Q48" i="73"/>
  <c r="Y48" i="73"/>
  <c r="J102" i="172"/>
  <c r="E129" i="172"/>
  <c r="F102" i="172"/>
  <c r="J114" i="175"/>
  <c r="E127" i="176"/>
  <c r="F132" i="176"/>
  <c r="J136" i="176"/>
  <c r="C48" i="73"/>
  <c r="D28" i="73" s="1"/>
  <c r="J48" i="73"/>
  <c r="R48" i="73"/>
  <c r="Z48" i="73"/>
  <c r="E36" i="175"/>
  <c r="J93" i="175"/>
  <c r="F105" i="175"/>
  <c r="F110" i="175"/>
  <c r="F111" i="175"/>
  <c r="J116" i="175"/>
  <c r="J127" i="175"/>
  <c r="J130" i="175"/>
  <c r="J135" i="175"/>
  <c r="E92" i="176"/>
  <c r="E98" i="176"/>
  <c r="E103" i="176"/>
  <c r="E112" i="176"/>
  <c r="E117" i="176"/>
  <c r="E124" i="176"/>
  <c r="J127" i="176"/>
  <c r="F141" i="176"/>
  <c r="D3" i="176"/>
  <c r="H61" i="175"/>
  <c r="F92" i="175"/>
  <c r="J94" i="175"/>
  <c r="J113" i="175"/>
  <c r="F119" i="175"/>
  <c r="E110" i="175"/>
  <c r="F122" i="175"/>
  <c r="J118" i="175"/>
  <c r="J124" i="175"/>
  <c r="F139" i="175"/>
  <c r="F109" i="175"/>
  <c r="F115" i="175"/>
  <c r="J121" i="175"/>
  <c r="F36" i="175"/>
  <c r="F130" i="175"/>
  <c r="F134" i="175"/>
  <c r="F61" i="175"/>
  <c r="F98" i="175"/>
  <c r="F99" i="175"/>
  <c r="E108" i="175"/>
  <c r="J109" i="175"/>
  <c r="J111" i="175"/>
  <c r="J123" i="175"/>
  <c r="F131" i="175"/>
  <c r="F140" i="175"/>
  <c r="E97" i="175"/>
  <c r="E113" i="175"/>
  <c r="J137" i="175"/>
  <c r="J140" i="175"/>
  <c r="F61" i="176"/>
  <c r="H61" i="176"/>
  <c r="E96" i="176"/>
  <c r="F99" i="176"/>
  <c r="J112" i="176"/>
  <c r="J115" i="176"/>
  <c r="E118" i="176"/>
  <c r="E122" i="176"/>
  <c r="E125" i="176"/>
  <c r="F129" i="176"/>
  <c r="E132" i="176"/>
  <c r="F133" i="176"/>
  <c r="F91" i="176"/>
  <c r="F102" i="176"/>
  <c r="J104" i="176"/>
  <c r="F106" i="176"/>
  <c r="E110" i="176"/>
  <c r="J111" i="176"/>
  <c r="E114" i="176"/>
  <c r="J122" i="176"/>
  <c r="J129" i="176"/>
  <c r="J133" i="176"/>
  <c r="E109" i="176"/>
  <c r="F117" i="176"/>
  <c r="F121" i="176"/>
  <c r="F128" i="176"/>
  <c r="F139" i="176"/>
  <c r="E94" i="176"/>
  <c r="J95" i="176"/>
  <c r="J106" i="176"/>
  <c r="F109" i="176"/>
  <c r="F113" i="176"/>
  <c r="J117" i="176"/>
  <c r="J121" i="176"/>
  <c r="E128" i="176"/>
  <c r="F131" i="176"/>
  <c r="J132" i="176"/>
  <c r="J140" i="176"/>
  <c r="F101" i="176"/>
  <c r="F105" i="176"/>
  <c r="F120" i="176"/>
  <c r="E90" i="176"/>
  <c r="F93" i="176"/>
  <c r="F97" i="176"/>
  <c r="J101" i="176"/>
  <c r="J105" i="176"/>
  <c r="F112" i="176"/>
  <c r="E116" i="176"/>
  <c r="E120" i="176"/>
  <c r="F123" i="176"/>
  <c r="J131" i="176"/>
  <c r="F134" i="176"/>
  <c r="E138" i="176"/>
  <c r="F142" i="176"/>
  <c r="J143" i="176"/>
  <c r="F92" i="176"/>
  <c r="J93" i="176"/>
  <c r="E100" i="176"/>
  <c r="E130" i="176"/>
  <c r="J138" i="176"/>
  <c r="E1" i="175"/>
  <c r="E61" i="175"/>
  <c r="E91" i="175"/>
  <c r="F118" i="175"/>
  <c r="F126" i="175"/>
  <c r="E139" i="175"/>
  <c r="J139" i="175"/>
  <c r="H36" i="175"/>
  <c r="J95" i="175"/>
  <c r="E103" i="175"/>
  <c r="E104" i="175"/>
  <c r="J106" i="175"/>
  <c r="F114" i="175"/>
  <c r="J115" i="175"/>
  <c r="E115" i="175"/>
  <c r="J120" i="175"/>
  <c r="F132" i="175"/>
  <c r="E132" i="175"/>
  <c r="E143" i="175"/>
  <c r="J143" i="175"/>
  <c r="F102" i="175"/>
  <c r="J105" i="175"/>
  <c r="F117" i="175"/>
  <c r="E117" i="175"/>
  <c r="J119" i="175"/>
  <c r="J99" i="175"/>
  <c r="E99" i="175"/>
  <c r="F124" i="175"/>
  <c r="E124" i="175"/>
  <c r="F138" i="175"/>
  <c r="J138" i="175"/>
  <c r="F142" i="175"/>
  <c r="J142" i="175"/>
  <c r="F101" i="175"/>
  <c r="E101" i="175"/>
  <c r="E122" i="175"/>
  <c r="E123" i="175"/>
  <c r="F108" i="175"/>
  <c r="F116" i="175"/>
  <c r="E116" i="175"/>
  <c r="E135" i="175"/>
  <c r="F93" i="175"/>
  <c r="E107" i="175"/>
  <c r="F128" i="175"/>
  <c r="E128" i="175"/>
  <c r="F100" i="175"/>
  <c r="E100" i="175"/>
  <c r="J92" i="175"/>
  <c r="F97" i="175"/>
  <c r="J108" i="175"/>
  <c r="F113" i="175"/>
  <c r="F96" i="175"/>
  <c r="F112" i="175"/>
  <c r="E37" i="176"/>
  <c r="I37" i="176"/>
  <c r="H37" i="176"/>
  <c r="F37" i="176"/>
  <c r="F104" i="175"/>
  <c r="E105" i="175"/>
  <c r="F120" i="175"/>
  <c r="E121" i="175"/>
  <c r="E125" i="175"/>
  <c r="E129" i="175"/>
  <c r="E133" i="175"/>
  <c r="E136" i="175"/>
  <c r="E137" i="175"/>
  <c r="E140" i="175"/>
  <c r="E141" i="175"/>
  <c r="E144" i="175"/>
  <c r="I61" i="176"/>
  <c r="E126" i="176"/>
  <c r="E134" i="176"/>
  <c r="E142" i="176"/>
  <c r="J90" i="176"/>
  <c r="J98" i="176"/>
  <c r="F119" i="176"/>
  <c r="F127" i="176"/>
  <c r="F135" i="176"/>
  <c r="E97" i="176"/>
  <c r="E105" i="176"/>
  <c r="J108" i="176"/>
  <c r="E113" i="176"/>
  <c r="J116" i="176"/>
  <c r="E121" i="176"/>
  <c r="J124" i="176"/>
  <c r="E129" i="176"/>
  <c r="E137" i="176"/>
  <c r="E61" i="176"/>
  <c r="E91" i="176"/>
  <c r="E99" i="176"/>
  <c r="E107" i="176"/>
  <c r="E115" i="176"/>
  <c r="E123" i="176"/>
  <c r="E131" i="176"/>
  <c r="E139" i="176"/>
  <c r="F117" i="164"/>
  <c r="J146" i="164"/>
  <c r="J146" i="172"/>
  <c r="F122" i="172"/>
  <c r="F152" i="172"/>
  <c r="F128" i="172"/>
  <c r="J130" i="172"/>
  <c r="F138" i="172"/>
  <c r="F116" i="172"/>
  <c r="F124" i="172"/>
  <c r="F132" i="172"/>
  <c r="F140" i="172"/>
  <c r="F148" i="172"/>
  <c r="F106" i="172"/>
  <c r="F114" i="172"/>
  <c r="F130" i="172"/>
  <c r="F154" i="172"/>
  <c r="F108" i="172"/>
  <c r="J103" i="172"/>
  <c r="E116" i="172"/>
  <c r="J118" i="172"/>
  <c r="J129" i="172"/>
  <c r="E137" i="172"/>
  <c r="J142" i="172"/>
  <c r="E124" i="172"/>
  <c r="E113" i="172"/>
  <c r="J126" i="172"/>
  <c r="F146" i="172"/>
  <c r="E148" i="172"/>
  <c r="E121" i="172"/>
  <c r="J124" i="172"/>
  <c r="E130" i="172"/>
  <c r="J150" i="172"/>
  <c r="E132" i="172"/>
  <c r="E145" i="172"/>
  <c r="E154" i="172"/>
  <c r="E106" i="172"/>
  <c r="J134" i="172"/>
  <c r="F103" i="172"/>
  <c r="E103" i="172"/>
  <c r="F135" i="172"/>
  <c r="E135" i="172"/>
  <c r="F117" i="172"/>
  <c r="F120" i="172"/>
  <c r="E126" i="172"/>
  <c r="E39" i="172"/>
  <c r="I39" i="172"/>
  <c r="H39" i="172"/>
  <c r="F111" i="172"/>
  <c r="E111" i="172"/>
  <c r="F143" i="172"/>
  <c r="E143" i="172"/>
  <c r="F151" i="172"/>
  <c r="E151" i="172"/>
  <c r="F119" i="172"/>
  <c r="E119" i="172"/>
  <c r="F39" i="172"/>
  <c r="F104" i="172"/>
  <c r="E110" i="172"/>
  <c r="F133" i="172"/>
  <c r="F136" i="172"/>
  <c r="E142" i="172"/>
  <c r="E150" i="172"/>
  <c r="F68" i="172"/>
  <c r="E68" i="172"/>
  <c r="F127" i="172"/>
  <c r="E127" i="172"/>
  <c r="H68" i="172"/>
  <c r="F112" i="172"/>
  <c r="E118" i="172"/>
  <c r="E107" i="172"/>
  <c r="E115" i="172"/>
  <c r="E123" i="172"/>
  <c r="D123" i="172" s="1"/>
  <c r="E131" i="172"/>
  <c r="E139" i="172"/>
  <c r="E147" i="172"/>
  <c r="E155" i="172"/>
  <c r="E109" i="172"/>
  <c r="E117" i="172"/>
  <c r="E125" i="172"/>
  <c r="E133" i="172"/>
  <c r="E141" i="172"/>
  <c r="E149" i="172"/>
  <c r="J121" i="164"/>
  <c r="J125" i="164"/>
  <c r="U48" i="73"/>
  <c r="I8" i="123"/>
  <c r="I42" i="123" s="1"/>
  <c r="I76" i="123"/>
  <c r="E119" i="164"/>
  <c r="J118" i="164"/>
  <c r="J122" i="164"/>
  <c r="J126" i="164"/>
  <c r="E126" i="164"/>
  <c r="F140" i="164"/>
  <c r="E118" i="164"/>
  <c r="E134" i="164"/>
  <c r="E142" i="164"/>
  <c r="F98" i="164"/>
  <c r="F131" i="164"/>
  <c r="J120" i="164"/>
  <c r="J128" i="164"/>
  <c r="J132" i="164"/>
  <c r="J136" i="164"/>
  <c r="J144" i="164"/>
  <c r="F116" i="164"/>
  <c r="F124" i="164"/>
  <c r="F132" i="164"/>
  <c r="F148" i="164"/>
  <c r="J117" i="164"/>
  <c r="J137" i="164"/>
  <c r="J149" i="164"/>
  <c r="F125" i="164"/>
  <c r="F133" i="164"/>
  <c r="J129" i="164"/>
  <c r="J133" i="164"/>
  <c r="J141" i="164"/>
  <c r="J145" i="164"/>
  <c r="F118" i="164"/>
  <c r="F126" i="164"/>
  <c r="J130" i="164"/>
  <c r="J134" i="164"/>
  <c r="J138" i="164"/>
  <c r="J142" i="164"/>
  <c r="J150" i="164"/>
  <c r="J115" i="164"/>
  <c r="F119" i="164"/>
  <c r="J123" i="164"/>
  <c r="J127" i="164"/>
  <c r="J135" i="164"/>
  <c r="J139" i="164"/>
  <c r="J143" i="164"/>
  <c r="J147" i="164"/>
  <c r="E121" i="164"/>
  <c r="F129" i="164"/>
  <c r="E137" i="164"/>
  <c r="F145" i="164"/>
  <c r="E116" i="164"/>
  <c r="E124" i="164"/>
  <c r="E140" i="164"/>
  <c r="E148" i="164"/>
  <c r="E98" i="164"/>
  <c r="F122" i="164"/>
  <c r="E130" i="164"/>
  <c r="F138" i="164"/>
  <c r="F146" i="164"/>
  <c r="F150" i="164"/>
  <c r="F142" i="164"/>
  <c r="F121" i="164"/>
  <c r="J131" i="164"/>
  <c r="F139" i="164"/>
  <c r="F127" i="164"/>
  <c r="E135" i="164"/>
  <c r="E143" i="164"/>
  <c r="F151" i="164"/>
  <c r="F130" i="164"/>
  <c r="F135" i="164"/>
  <c r="E138" i="164"/>
  <c r="F143" i="164"/>
  <c r="E132" i="164"/>
  <c r="E151" i="164"/>
  <c r="F115" i="164"/>
  <c r="E129" i="164"/>
  <c r="J119" i="164"/>
  <c r="F123" i="164"/>
  <c r="E127" i="164"/>
  <c r="F137" i="164"/>
  <c r="F147" i="164"/>
  <c r="F141" i="164"/>
  <c r="F149" i="164"/>
  <c r="F134" i="164"/>
  <c r="E122" i="164"/>
  <c r="F120" i="164"/>
  <c r="F128" i="164"/>
  <c r="F136" i="164"/>
  <c r="F144" i="164"/>
  <c r="E144" i="164"/>
  <c r="E117" i="164"/>
  <c r="E125" i="164"/>
  <c r="E133" i="164"/>
  <c r="E141" i="164"/>
  <c r="E149" i="164"/>
  <c r="E150" i="164"/>
  <c r="E120" i="164"/>
  <c r="E128" i="164"/>
  <c r="E136" i="164"/>
  <c r="J116" i="164"/>
  <c r="J124" i="164"/>
  <c r="J140" i="164"/>
  <c r="E145" i="164"/>
  <c r="J148" i="164"/>
  <c r="E146" i="164"/>
  <c r="E115" i="164"/>
  <c r="E123" i="164"/>
  <c r="E131" i="164"/>
  <c r="E139" i="164"/>
  <c r="E147" i="164"/>
  <c r="F48" i="73"/>
  <c r="N48" i="73"/>
  <c r="V48" i="73"/>
  <c r="D78" i="73"/>
  <c r="E78" i="73"/>
  <c r="N78" i="73"/>
  <c r="V78" i="73"/>
  <c r="O78" i="73"/>
  <c r="D26" i="73"/>
  <c r="Y78" i="73"/>
  <c r="C74" i="73"/>
  <c r="M78" i="73"/>
  <c r="U78" i="73"/>
  <c r="D48" i="73"/>
  <c r="T48" i="73"/>
  <c r="E48" i="73"/>
  <c r="M48" i="73"/>
  <c r="H78" i="73"/>
  <c r="P78" i="73"/>
  <c r="G48" i="73"/>
  <c r="O48" i="73"/>
  <c r="W48" i="73"/>
  <c r="D33" i="73"/>
  <c r="D25" i="73"/>
  <c r="J4" i="123" s="1"/>
  <c r="D32" i="73"/>
  <c r="Q78" i="73"/>
  <c r="C78" i="73"/>
  <c r="D35" i="73" s="1"/>
  <c r="C44" i="73"/>
  <c r="I22" i="123"/>
  <c r="I56" i="123" s="1"/>
  <c r="I11" i="123"/>
  <c r="I45" i="123" s="1"/>
  <c r="I6" i="123"/>
  <c r="I40" i="123" s="1"/>
  <c r="I16" i="123"/>
  <c r="I50" i="123" s="1"/>
  <c r="P48" i="73"/>
  <c r="L78" i="73"/>
  <c r="T78" i="73"/>
  <c r="X48" i="73"/>
  <c r="F78" i="73"/>
  <c r="H48" i="73"/>
  <c r="G78" i="73"/>
  <c r="X78" i="73"/>
  <c r="W78" i="73"/>
  <c r="J78" i="73"/>
  <c r="R78" i="73"/>
  <c r="Z78" i="73"/>
  <c r="K78" i="73"/>
  <c r="S78" i="73"/>
  <c r="I10" i="123"/>
  <c r="I44" i="123" s="1"/>
  <c r="I18" i="123"/>
  <c r="I52" i="123" s="1"/>
  <c r="I17" i="123"/>
  <c r="I51" i="123" s="1"/>
  <c r="I19" i="123"/>
  <c r="I53" i="123" s="1"/>
  <c r="I21" i="123"/>
  <c r="I55" i="123" s="1"/>
  <c r="K25" i="178" l="1"/>
  <c r="D31" i="178" a="1"/>
  <c r="D31" i="178" s="1"/>
  <c r="D28" i="178" a="1"/>
  <c r="D28" i="178" s="1"/>
  <c r="D29" i="178" a="1"/>
  <c r="D29" i="178" s="1"/>
  <c r="D30" i="178" a="1"/>
  <c r="D30" i="178" s="1"/>
  <c r="D9" i="178" a="1"/>
  <c r="D9" i="178" s="1"/>
  <c r="D8" i="178" a="1"/>
  <c r="D8" i="178" s="1"/>
  <c r="D6" i="178" a="1"/>
  <c r="D6" i="178" s="1"/>
  <c r="D7" i="178" a="1"/>
  <c r="D7" i="178" s="1"/>
  <c r="K3" i="178"/>
  <c r="F49" i="179"/>
  <c r="F84" i="179" s="1" a="1"/>
  <c r="F84" i="179" s="1"/>
  <c r="F19" i="179"/>
  <c r="F71" i="179" s="1" a="1"/>
  <c r="F71" i="179" s="1"/>
  <c r="F47" i="179"/>
  <c r="F59" i="179"/>
  <c r="F54" i="179"/>
  <c r="F15" i="179"/>
  <c r="F68" i="179" s="1" a="1"/>
  <c r="F68" i="179" s="1"/>
  <c r="F48" i="179"/>
  <c r="F90" i="179"/>
  <c r="F56" i="179"/>
  <c r="F16" i="179"/>
  <c r="N2" i="179"/>
  <c r="F18" i="179"/>
  <c r="F20" i="179"/>
  <c r="F55" i="179"/>
  <c r="F95" i="179"/>
  <c r="F50" i="179"/>
  <c r="F66" i="179"/>
  <c r="F79" i="179"/>
  <c r="F46" i="179"/>
  <c r="F75" i="179" s="1" a="1"/>
  <c r="F75" i="179" s="1"/>
  <c r="F17" i="179"/>
  <c r="F62" i="179" s="1" a="1"/>
  <c r="F62" i="179" s="1"/>
  <c r="F28" i="179"/>
  <c r="F33" i="179"/>
  <c r="F35" i="179"/>
  <c r="F63" i="179" s="1" a="1"/>
  <c r="F63" i="179" s="1"/>
  <c r="F6" i="179"/>
  <c r="F21" i="179"/>
  <c r="F70" i="179" s="1" a="1"/>
  <c r="F70" i="179" s="1"/>
  <c r="F11" i="179"/>
  <c r="F80" i="179" s="1" a="1"/>
  <c r="F80" i="179" s="1"/>
  <c r="F39" i="179"/>
  <c r="F64" i="179" s="1" a="1"/>
  <c r="F64" i="179" s="1"/>
  <c r="F34" i="179"/>
  <c r="F92" i="179" s="1" a="1"/>
  <c r="F92" i="179" s="1"/>
  <c r="F36" i="179"/>
  <c r="F72" i="179" s="1" a="1"/>
  <c r="F72" i="179" s="1"/>
  <c r="F23" i="179"/>
  <c r="F8" i="179"/>
  <c r="F41" i="179"/>
  <c r="F7" i="179"/>
  <c r="F27" i="179"/>
  <c r="F25" i="179"/>
  <c r="F30" i="179"/>
  <c r="F51" i="179"/>
  <c r="F10" i="179"/>
  <c r="F91" i="179" s="1" a="1"/>
  <c r="F91" i="179" s="1"/>
  <c r="F5" i="179"/>
  <c r="F14" i="179"/>
  <c r="F67" i="179" s="1" a="1"/>
  <c r="F67" i="179" s="1"/>
  <c r="F4" i="179"/>
  <c r="F31" i="179"/>
  <c r="F40" i="179"/>
  <c r="F93" i="179" s="1" a="1"/>
  <c r="F93" i="179" s="1"/>
  <c r="F44" i="179"/>
  <c r="F76" i="179" s="1" a="1"/>
  <c r="F76" i="179" s="1"/>
  <c r="F53" i="179"/>
  <c r="F24" i="179"/>
  <c r="F81" i="179" s="1" a="1"/>
  <c r="F81" i="179" s="1"/>
  <c r="F43" i="179"/>
  <c r="F38" i="179"/>
  <c r="F74" i="179" s="1" a="1"/>
  <c r="F74" i="179" s="1"/>
  <c r="F29" i="179"/>
  <c r="F12" i="179"/>
  <c r="F60" i="179" s="1" a="1"/>
  <c r="F60" i="179" s="1"/>
  <c r="F3" i="179"/>
  <c r="F22" i="179"/>
  <c r="F82" i="179" s="1" a="1"/>
  <c r="F82" i="179" s="1"/>
  <c r="F32" i="179"/>
  <c r="F42" i="179"/>
  <c r="F88" i="179" s="1" a="1"/>
  <c r="F88" i="179" s="1"/>
  <c r="F37" i="179"/>
  <c r="F73" i="179" s="1" a="1"/>
  <c r="F73" i="179" s="1"/>
  <c r="F52" i="179"/>
  <c r="F87" i="179" s="1" a="1"/>
  <c r="F87" i="179" s="1"/>
  <c r="F45" i="179"/>
  <c r="F9" i="179"/>
  <c r="F26" i="179"/>
  <c r="F83" i="179" s="1" a="1"/>
  <c r="F83" i="179" s="1"/>
  <c r="F13" i="179"/>
  <c r="G51" i="175"/>
  <c r="G50" i="175"/>
  <c r="G57" i="164"/>
  <c r="G78" i="175"/>
  <c r="I14" i="171"/>
  <c r="I21" i="171"/>
  <c r="G31" i="175"/>
  <c r="I23" i="174"/>
  <c r="G29" i="175"/>
  <c r="I22" i="174"/>
  <c r="G80" i="176"/>
  <c r="G81" i="176"/>
  <c r="G28" i="176"/>
  <c r="A28" i="176"/>
  <c r="A30" i="176"/>
  <c r="G30" i="176"/>
  <c r="G31" i="176"/>
  <c r="G29" i="176"/>
  <c r="D16" i="174"/>
  <c r="D16" i="173"/>
  <c r="D14" i="174"/>
  <c r="D15" i="173"/>
  <c r="D6" i="173"/>
  <c r="D23" i="174"/>
  <c r="D13" i="174"/>
  <c r="D23" i="173"/>
  <c r="D14" i="173"/>
  <c r="D22" i="174"/>
  <c r="D22" i="173"/>
  <c r="D19" i="174"/>
  <c r="D10" i="174"/>
  <c r="D19" i="173"/>
  <c r="D15" i="174"/>
  <c r="D18" i="174"/>
  <c r="D7" i="173"/>
  <c r="I9" i="173"/>
  <c r="B16" i="175"/>
  <c r="I15" i="173"/>
  <c r="I14" i="173"/>
  <c r="I11" i="173"/>
  <c r="I13" i="173"/>
  <c r="I16" i="173"/>
  <c r="I19" i="173"/>
  <c r="I6" i="173"/>
  <c r="B24" i="175"/>
  <c r="E18" i="175"/>
  <c r="I10" i="174" s="1"/>
  <c r="I7" i="173"/>
  <c r="G30" i="164"/>
  <c r="G29" i="164"/>
  <c r="G31" i="164"/>
  <c r="G56" i="172"/>
  <c r="G80" i="164"/>
  <c r="G85" i="164"/>
  <c r="G86" i="172"/>
  <c r="G82" i="164"/>
  <c r="G81" i="164"/>
  <c r="G85" i="172"/>
  <c r="E12" i="175"/>
  <c r="I8" i="174" s="1"/>
  <c r="G84" i="172"/>
  <c r="H10" i="172"/>
  <c r="G88" i="172"/>
  <c r="G87" i="172"/>
  <c r="E10" i="172"/>
  <c r="G58" i="172"/>
  <c r="G89" i="172"/>
  <c r="G53" i="172"/>
  <c r="G54" i="172"/>
  <c r="G55" i="172"/>
  <c r="G57" i="172"/>
  <c r="G55" i="164"/>
  <c r="G53" i="164"/>
  <c r="G22" i="172"/>
  <c r="G27" i="172"/>
  <c r="G25" i="172"/>
  <c r="G23" i="172"/>
  <c r="G26" i="172"/>
  <c r="G24" i="172"/>
  <c r="F10" i="172"/>
  <c r="G83" i="164"/>
  <c r="G84" i="164"/>
  <c r="G56" i="164"/>
  <c r="G54" i="164"/>
  <c r="G58" i="164"/>
  <c r="E18" i="164"/>
  <c r="G18" i="164" s="1"/>
  <c r="G28" i="164"/>
  <c r="E9" i="175"/>
  <c r="E10" i="176"/>
  <c r="H9" i="164"/>
  <c r="E11" i="164"/>
  <c r="I8" i="171" s="1"/>
  <c r="F9" i="164"/>
  <c r="E10" i="164"/>
  <c r="H10" i="164"/>
  <c r="E9" i="164"/>
  <c r="I6" i="171" s="1"/>
  <c r="F10" i="164"/>
  <c r="F11" i="164"/>
  <c r="F13" i="172"/>
  <c r="E13" i="172"/>
  <c r="F19" i="176"/>
  <c r="B19" i="176" s="1"/>
  <c r="D142" i="172"/>
  <c r="D7" i="168"/>
  <c r="D25" i="168"/>
  <c r="D27" i="168"/>
  <c r="D28" i="168"/>
  <c r="D28" i="171"/>
  <c r="G70" i="172"/>
  <c r="C7" i="164"/>
  <c r="I7" i="164" s="1"/>
  <c r="D116" i="176"/>
  <c r="G27" i="176"/>
  <c r="D93" i="176"/>
  <c r="F11" i="176"/>
  <c r="D109" i="175"/>
  <c r="E8" i="175"/>
  <c r="F9" i="175"/>
  <c r="H9" i="175"/>
  <c r="I18" i="175"/>
  <c r="F19" i="175"/>
  <c r="B19" i="175" s="1"/>
  <c r="I20" i="175"/>
  <c r="E19" i="175"/>
  <c r="A19" i="175" s="1"/>
  <c r="H19" i="175"/>
  <c r="H18" i="175"/>
  <c r="F20" i="175"/>
  <c r="B20" i="175" s="1"/>
  <c r="G27" i="175"/>
  <c r="D95" i="176"/>
  <c r="D137" i="172"/>
  <c r="G27" i="164"/>
  <c r="H8" i="175"/>
  <c r="F8" i="176"/>
  <c r="F8" i="175"/>
  <c r="I20" i="176"/>
  <c r="D144" i="175"/>
  <c r="I17" i="164"/>
  <c r="E11" i="175"/>
  <c r="I17" i="174" s="1"/>
  <c r="F7" i="176"/>
  <c r="B7" i="176" s="1"/>
  <c r="F11" i="175"/>
  <c r="E7" i="176"/>
  <c r="A7" i="176" s="1"/>
  <c r="F17" i="164"/>
  <c r="H11" i="175"/>
  <c r="H17" i="164"/>
  <c r="H16" i="164"/>
  <c r="E9" i="172"/>
  <c r="F9" i="172"/>
  <c r="E11" i="172"/>
  <c r="F11" i="172"/>
  <c r="C82" i="177"/>
  <c r="G72" i="176"/>
  <c r="D115" i="172"/>
  <c r="G64" i="176"/>
  <c r="D129" i="175"/>
  <c r="G74" i="175"/>
  <c r="G63" i="175"/>
  <c r="G81" i="172"/>
  <c r="G78" i="172"/>
  <c r="G70" i="176"/>
  <c r="G77" i="172"/>
  <c r="F15" i="172"/>
  <c r="F18" i="172"/>
  <c r="E15" i="172"/>
  <c r="E16" i="172"/>
  <c r="D25" i="171" s="1"/>
  <c r="E12" i="176"/>
  <c r="E12" i="164"/>
  <c r="I18" i="171" s="1"/>
  <c r="E13" i="176"/>
  <c r="F12" i="176"/>
  <c r="F12" i="164"/>
  <c r="F13" i="176"/>
  <c r="I15" i="164"/>
  <c r="F15" i="164"/>
  <c r="I12" i="176"/>
  <c r="E15" i="164"/>
  <c r="E20" i="175"/>
  <c r="F20" i="176"/>
  <c r="B20" i="176" s="1"/>
  <c r="E8" i="176"/>
  <c r="E19" i="176"/>
  <c r="A19" i="176" s="1"/>
  <c r="H8" i="176"/>
  <c r="H20" i="176"/>
  <c r="I19" i="176"/>
  <c r="F14" i="175"/>
  <c r="E17" i="175"/>
  <c r="I15" i="176"/>
  <c r="E14" i="175"/>
  <c r="H17" i="176"/>
  <c r="E12" i="172"/>
  <c r="E7" i="175"/>
  <c r="A7" i="175" s="1"/>
  <c r="I7" i="175"/>
  <c r="I14" i="175"/>
  <c r="E17" i="176"/>
  <c r="E15" i="176"/>
  <c r="H7" i="175"/>
  <c r="H19" i="164"/>
  <c r="F8" i="172"/>
  <c r="F17" i="176"/>
  <c r="F15" i="176"/>
  <c r="F16" i="164"/>
  <c r="E8" i="172"/>
  <c r="E16" i="164"/>
  <c r="E18" i="172"/>
  <c r="G38" i="175"/>
  <c r="G73" i="172"/>
  <c r="E11" i="176"/>
  <c r="F10" i="176"/>
  <c r="H11" i="164"/>
  <c r="G62" i="175"/>
  <c r="J4" i="178"/>
  <c r="J74" i="123"/>
  <c r="J26" i="178"/>
  <c r="C87" i="177"/>
  <c r="E15" i="175"/>
  <c r="I12" i="174" s="1"/>
  <c r="F18" i="176"/>
  <c r="F17" i="172"/>
  <c r="D15" i="168" s="1"/>
  <c r="F12" i="172"/>
  <c r="G48" i="172"/>
  <c r="F7" i="172"/>
  <c r="D24" i="168" s="1"/>
  <c r="E7" i="172"/>
  <c r="H18" i="176"/>
  <c r="D117" i="176"/>
  <c r="E14" i="176"/>
  <c r="I18" i="176"/>
  <c r="G75" i="164"/>
  <c r="F14" i="176"/>
  <c r="F15" i="175"/>
  <c r="I14" i="176"/>
  <c r="I17" i="172"/>
  <c r="G47" i="175"/>
  <c r="D109" i="172"/>
  <c r="D125" i="175"/>
  <c r="D138" i="175"/>
  <c r="D111" i="176"/>
  <c r="D134" i="175"/>
  <c r="F17" i="175"/>
  <c r="D121" i="175"/>
  <c r="D123" i="175"/>
  <c r="F13" i="164"/>
  <c r="E16" i="175"/>
  <c r="I11" i="174" s="1"/>
  <c r="H18" i="164"/>
  <c r="I17" i="175"/>
  <c r="D139" i="172"/>
  <c r="I18" i="164"/>
  <c r="I13" i="176"/>
  <c r="I11" i="172"/>
  <c r="D103" i="175"/>
  <c r="G67" i="164"/>
  <c r="G39" i="176"/>
  <c r="H9" i="172"/>
  <c r="G70" i="175"/>
  <c r="G43" i="175"/>
  <c r="G79" i="172"/>
  <c r="D112" i="172"/>
  <c r="D103" i="176"/>
  <c r="G45" i="176"/>
  <c r="G46" i="176"/>
  <c r="D136" i="172"/>
  <c r="D115" i="176"/>
  <c r="D120" i="172"/>
  <c r="D140" i="172"/>
  <c r="D122" i="172"/>
  <c r="G65" i="176"/>
  <c r="D136" i="176"/>
  <c r="H7" i="176"/>
  <c r="D139" i="176"/>
  <c r="D117" i="172"/>
  <c r="H15" i="172"/>
  <c r="G83" i="172"/>
  <c r="G90" i="172"/>
  <c r="G74" i="172"/>
  <c r="D150" i="172"/>
  <c r="D98" i="175"/>
  <c r="F8" i="164"/>
  <c r="H20" i="164"/>
  <c r="H7" i="172"/>
  <c r="D123" i="176"/>
  <c r="D142" i="175"/>
  <c r="D108" i="176"/>
  <c r="E8" i="164"/>
  <c r="I11" i="171" s="1"/>
  <c r="G42" i="164"/>
  <c r="G41" i="164"/>
  <c r="E19" i="172"/>
  <c r="E10" i="175"/>
  <c r="I20" i="174" s="1"/>
  <c r="H11" i="176"/>
  <c r="G75" i="176"/>
  <c r="G62" i="176"/>
  <c r="G77" i="175"/>
  <c r="G93" i="172"/>
  <c r="G64" i="175"/>
  <c r="G76" i="175"/>
  <c r="F19" i="172"/>
  <c r="G59" i="172"/>
  <c r="F10" i="175"/>
  <c r="I8" i="164"/>
  <c r="E9" i="176"/>
  <c r="H10" i="175"/>
  <c r="G78" i="176"/>
  <c r="G66" i="175"/>
  <c r="G80" i="172"/>
  <c r="G69" i="172"/>
  <c r="G71" i="176"/>
  <c r="G92" i="172"/>
  <c r="F9" i="176"/>
  <c r="H9" i="176"/>
  <c r="I15" i="175"/>
  <c r="G65" i="175"/>
  <c r="G46" i="175"/>
  <c r="G76" i="172"/>
  <c r="D122" i="175"/>
  <c r="D106" i="175"/>
  <c r="E20" i="164"/>
  <c r="I12" i="171" s="1"/>
  <c r="F13" i="175"/>
  <c r="D137" i="175"/>
  <c r="F20" i="164"/>
  <c r="E13" i="175"/>
  <c r="I9" i="174" s="1"/>
  <c r="I10" i="176"/>
  <c r="G69" i="175"/>
  <c r="D146" i="172"/>
  <c r="G63" i="176"/>
  <c r="G67" i="176"/>
  <c r="D131" i="172"/>
  <c r="D145" i="172"/>
  <c r="D99" i="176"/>
  <c r="D120" i="175"/>
  <c r="D114" i="176"/>
  <c r="D96" i="176"/>
  <c r="G77" i="176"/>
  <c r="G44" i="175"/>
  <c r="D117" i="164"/>
  <c r="D113" i="172"/>
  <c r="D108" i="172"/>
  <c r="D140" i="175"/>
  <c r="D107" i="175"/>
  <c r="D126" i="175"/>
  <c r="D144" i="172"/>
  <c r="G50" i="172"/>
  <c r="G42" i="172"/>
  <c r="G87" i="164"/>
  <c r="G86" i="164"/>
  <c r="D143" i="176"/>
  <c r="G68" i="176"/>
  <c r="G76" i="176"/>
  <c r="G73" i="176"/>
  <c r="G73" i="175"/>
  <c r="D93" i="175"/>
  <c r="D120" i="176"/>
  <c r="D129" i="172"/>
  <c r="H8" i="172"/>
  <c r="G66" i="176"/>
  <c r="G74" i="176"/>
  <c r="G75" i="175"/>
  <c r="G75" i="172"/>
  <c r="D137" i="176"/>
  <c r="D97" i="176"/>
  <c r="D126" i="176"/>
  <c r="D136" i="175"/>
  <c r="D143" i="175"/>
  <c r="D122" i="176"/>
  <c r="D134" i="172"/>
  <c r="G49" i="164"/>
  <c r="G69" i="164"/>
  <c r="G89" i="164"/>
  <c r="G71" i="175"/>
  <c r="G42" i="175"/>
  <c r="G45" i="175"/>
  <c r="G37" i="175"/>
  <c r="G67" i="175"/>
  <c r="G69" i="176"/>
  <c r="G49" i="175"/>
  <c r="G41" i="175"/>
  <c r="G82" i="172"/>
  <c r="G68" i="175"/>
  <c r="D133" i="175"/>
  <c r="D101" i="176"/>
  <c r="D118" i="176"/>
  <c r="D102" i="172"/>
  <c r="D95" i="175"/>
  <c r="G51" i="172"/>
  <c r="G72" i="172"/>
  <c r="G72" i="175"/>
  <c r="G79" i="176"/>
  <c r="G71" i="172"/>
  <c r="G91" i="172"/>
  <c r="G39" i="175"/>
  <c r="D104" i="176"/>
  <c r="D94" i="175"/>
  <c r="G48" i="175"/>
  <c r="G40" i="175"/>
  <c r="E19" i="164"/>
  <c r="F20" i="172"/>
  <c r="D13" i="168" s="1"/>
  <c r="G30" i="172"/>
  <c r="F19" i="164"/>
  <c r="G4" i="172"/>
  <c r="G4" i="176"/>
  <c r="H16" i="172"/>
  <c r="F14" i="164"/>
  <c r="E13" i="164"/>
  <c r="I22" i="171" s="1"/>
  <c r="E20" i="172"/>
  <c r="I16" i="175"/>
  <c r="H14" i="164"/>
  <c r="I13" i="164"/>
  <c r="I13" i="175"/>
  <c r="I12" i="175"/>
  <c r="F16" i="176"/>
  <c r="H16" i="175"/>
  <c r="I18" i="172"/>
  <c r="E16" i="176"/>
  <c r="I19" i="172"/>
  <c r="I13" i="172"/>
  <c r="H20" i="172"/>
  <c r="H14" i="172"/>
  <c r="H12" i="172"/>
  <c r="I14" i="172"/>
  <c r="I14" i="164"/>
  <c r="E14" i="172"/>
  <c r="D16" i="171" s="1"/>
  <c r="I12" i="164"/>
  <c r="I16" i="176"/>
  <c r="I16" i="172"/>
  <c r="G21" i="176"/>
  <c r="G42" i="176"/>
  <c r="G40" i="176"/>
  <c r="G38" i="176"/>
  <c r="G49" i="176"/>
  <c r="D105" i="176"/>
  <c r="D134" i="176"/>
  <c r="D98" i="176"/>
  <c r="G53" i="176"/>
  <c r="D92" i="176"/>
  <c r="D127" i="176"/>
  <c r="D119" i="176"/>
  <c r="G47" i="176"/>
  <c r="D107" i="176"/>
  <c r="D130" i="176"/>
  <c r="D91" i="176"/>
  <c r="G55" i="176"/>
  <c r="D138" i="176"/>
  <c r="G54" i="176"/>
  <c r="D135" i="176"/>
  <c r="D94" i="176"/>
  <c r="D133" i="176"/>
  <c r="G22" i="176"/>
  <c r="G41" i="176"/>
  <c r="G52" i="176"/>
  <c r="D121" i="176"/>
  <c r="D100" i="176"/>
  <c r="D90" i="176"/>
  <c r="D125" i="176"/>
  <c r="G50" i="176"/>
  <c r="G48" i="176"/>
  <c r="G43" i="176"/>
  <c r="D142" i="176"/>
  <c r="G51" i="176"/>
  <c r="G44" i="176"/>
  <c r="G24" i="176"/>
  <c r="G5" i="176"/>
  <c r="G26" i="176"/>
  <c r="G25" i="176"/>
  <c r="G6" i="176"/>
  <c r="G23" i="176"/>
  <c r="G22" i="175"/>
  <c r="G79" i="164"/>
  <c r="G76" i="164"/>
  <c r="G71" i="164"/>
  <c r="D131" i="164"/>
  <c r="G78" i="164"/>
  <c r="G44" i="164"/>
  <c r="G68" i="164"/>
  <c r="G70" i="164"/>
  <c r="G74" i="164"/>
  <c r="G36" i="164"/>
  <c r="G88" i="164"/>
  <c r="G65" i="164"/>
  <c r="G77" i="164"/>
  <c r="G73" i="164"/>
  <c r="G72" i="164"/>
  <c r="G66" i="164"/>
  <c r="G22" i="164"/>
  <c r="D141" i="175"/>
  <c r="D112" i="175"/>
  <c r="D97" i="175"/>
  <c r="D131" i="175"/>
  <c r="D92" i="175"/>
  <c r="D111" i="175"/>
  <c r="D99" i="175"/>
  <c r="D118" i="175"/>
  <c r="D91" i="175"/>
  <c r="D113" i="175"/>
  <c r="G23" i="175"/>
  <c r="G5" i="175"/>
  <c r="G25" i="175"/>
  <c r="G26" i="175"/>
  <c r="G4" i="175"/>
  <c r="G6" i="175"/>
  <c r="G21" i="175"/>
  <c r="G24" i="175"/>
  <c r="G46" i="172"/>
  <c r="G49" i="172"/>
  <c r="G62" i="172"/>
  <c r="G43" i="172"/>
  <c r="G52" i="172"/>
  <c r="G47" i="172"/>
  <c r="G21" i="172"/>
  <c r="G44" i="172"/>
  <c r="G45" i="172"/>
  <c r="D141" i="172"/>
  <c r="D128" i="172"/>
  <c r="D133" i="172"/>
  <c r="D104" i="172"/>
  <c r="D152" i="172"/>
  <c r="G60" i="172"/>
  <c r="G61" i="172"/>
  <c r="D125" i="172"/>
  <c r="D107" i="172"/>
  <c r="G29" i="172"/>
  <c r="G40" i="172"/>
  <c r="D118" i="172"/>
  <c r="G41" i="172"/>
  <c r="D147" i="172"/>
  <c r="D126" i="172"/>
  <c r="D121" i="172"/>
  <c r="D114" i="172"/>
  <c r="D138" i="172"/>
  <c r="G28" i="172"/>
  <c r="G6" i="172"/>
  <c r="G5" i="172"/>
  <c r="G31" i="172"/>
  <c r="D105" i="172"/>
  <c r="G48" i="164"/>
  <c r="G26" i="164"/>
  <c r="G52" i="164"/>
  <c r="G47" i="164"/>
  <c r="G46" i="164"/>
  <c r="G37" i="164"/>
  <c r="G43" i="164"/>
  <c r="G50" i="164"/>
  <c r="G40" i="164"/>
  <c r="G39" i="164"/>
  <c r="G38" i="164"/>
  <c r="G45" i="164"/>
  <c r="G51" i="164"/>
  <c r="G21" i="164"/>
  <c r="G25" i="164"/>
  <c r="G24" i="164"/>
  <c r="G6" i="164"/>
  <c r="G4" i="164"/>
  <c r="G23" i="164"/>
  <c r="G5" i="164"/>
  <c r="D109" i="176"/>
  <c r="D119" i="175"/>
  <c r="G61" i="176"/>
  <c r="D105" i="175"/>
  <c r="D96" i="175"/>
  <c r="D155" i="172"/>
  <c r="D149" i="172"/>
  <c r="D124" i="176"/>
  <c r="D110" i="172"/>
  <c r="D102" i="176"/>
  <c r="D106" i="176"/>
  <c r="D127" i="175"/>
  <c r="D115" i="175"/>
  <c r="D133" i="164"/>
  <c r="D132" i="176"/>
  <c r="D112" i="176"/>
  <c r="D132" i="175"/>
  <c r="D108" i="175"/>
  <c r="D141" i="176"/>
  <c r="G36" i="175"/>
  <c r="D130" i="175"/>
  <c r="D131" i="176"/>
  <c r="D135" i="175"/>
  <c r="D114" i="175"/>
  <c r="D110" i="175"/>
  <c r="D110" i="176"/>
  <c r="D153" i="172"/>
  <c r="D151" i="164"/>
  <c r="D106" i="172"/>
  <c r="D130" i="172"/>
  <c r="D100" i="175"/>
  <c r="D102" i="175"/>
  <c r="D154" i="172"/>
  <c r="D129" i="176"/>
  <c r="G37" i="176"/>
  <c r="D132" i="172"/>
  <c r="D116" i="172"/>
  <c r="D113" i="176"/>
  <c r="C3" i="176"/>
  <c r="C3" i="172"/>
  <c r="D128" i="175"/>
  <c r="G61" i="175"/>
  <c r="D117" i="175"/>
  <c r="D124" i="175"/>
  <c r="D139" i="175"/>
  <c r="D116" i="175"/>
  <c r="D128" i="176"/>
  <c r="D101" i="175"/>
  <c r="D104" i="175"/>
  <c r="D119" i="164"/>
  <c r="D148" i="172"/>
  <c r="D124" i="172"/>
  <c r="D127" i="172"/>
  <c r="D111" i="172"/>
  <c r="D119" i="172"/>
  <c r="D151" i="172"/>
  <c r="D103" i="172"/>
  <c r="D143" i="172"/>
  <c r="G39" i="172"/>
  <c r="G68" i="172"/>
  <c r="D135" i="172"/>
  <c r="D125" i="164"/>
  <c r="D123" i="164"/>
  <c r="D132" i="164"/>
  <c r="D138" i="164"/>
  <c r="D121" i="164"/>
  <c r="D145" i="164"/>
  <c r="D127" i="164"/>
  <c r="D116" i="164"/>
  <c r="D118" i="164"/>
  <c r="D142" i="164"/>
  <c r="D130" i="164"/>
  <c r="D140" i="164"/>
  <c r="D148" i="164"/>
  <c r="D137" i="164"/>
  <c r="D134" i="164"/>
  <c r="D135" i="164"/>
  <c r="D144" i="164"/>
  <c r="D146" i="164"/>
  <c r="D126" i="164"/>
  <c r="D150" i="164"/>
  <c r="D115" i="164"/>
  <c r="D98" i="164"/>
  <c r="D141" i="164"/>
  <c r="D124" i="164"/>
  <c r="D139" i="164"/>
  <c r="D129" i="164"/>
  <c r="D136" i="164"/>
  <c r="D122" i="164"/>
  <c r="D128" i="164"/>
  <c r="D143" i="164"/>
  <c r="D120" i="164"/>
  <c r="D147" i="164"/>
  <c r="D149" i="164"/>
  <c r="D27" i="73"/>
  <c r="F57" i="179" l="1"/>
  <c r="N33" i="179"/>
  <c r="N50" i="179"/>
  <c r="N55" i="179"/>
  <c r="N8" i="179"/>
  <c r="N95" i="179"/>
  <c r="N56" i="179"/>
  <c r="N44" i="179"/>
  <c r="N76" i="179" s="1" a="1"/>
  <c r="N76" i="179" s="1"/>
  <c r="N45" i="179"/>
  <c r="N24" i="179"/>
  <c r="N81" i="179" s="1" a="1"/>
  <c r="N81" i="179" s="1"/>
  <c r="N12" i="179"/>
  <c r="N60" i="179" s="1" a="1"/>
  <c r="N60" i="179" s="1"/>
  <c r="N14" i="179"/>
  <c r="N67" i="179" s="1" a="1"/>
  <c r="N67" i="179" s="1"/>
  <c r="N52" i="179"/>
  <c r="N87" i="179" s="1" a="1"/>
  <c r="N87" i="179" s="1"/>
  <c r="N49" i="179"/>
  <c r="N84" i="179" s="1" a="1"/>
  <c r="N84" i="179" s="1"/>
  <c r="N51" i="179"/>
  <c r="N86" i="179" s="1" a="1"/>
  <c r="N86" i="179" s="1"/>
  <c r="N40" i="179"/>
  <c r="N93" i="179" s="1" a="1"/>
  <c r="N93" i="179" s="1"/>
  <c r="N32" i="179"/>
  <c r="N29" i="179"/>
  <c r="N47" i="179"/>
  <c r="N85" i="179" s="1" a="1"/>
  <c r="N85" i="179" s="1"/>
  <c r="N79" i="179"/>
  <c r="N17" i="179"/>
  <c r="N62" i="179" s="1" a="1"/>
  <c r="N62" i="179" s="1"/>
  <c r="N38" i="179"/>
  <c r="N74" i="179" s="1" a="1"/>
  <c r="N74" i="179" s="1"/>
  <c r="N43" i="179"/>
  <c r="N26" i="179"/>
  <c r="N83" i="179" s="1" a="1"/>
  <c r="N83" i="179" s="1"/>
  <c r="N36" i="179"/>
  <c r="N72" i="179" s="1" a="1"/>
  <c r="N72" i="179" s="1"/>
  <c r="N9" i="179"/>
  <c r="N42" i="179"/>
  <c r="N88" i="179" s="1" a="1"/>
  <c r="N88" i="179" s="1"/>
  <c r="N16" i="179"/>
  <c r="N69" i="179" s="1" a="1"/>
  <c r="N69" i="179" s="1"/>
  <c r="N48" i="179"/>
  <c r="N39" i="179"/>
  <c r="N64" i="179" s="1" a="1"/>
  <c r="N64" i="179" s="1"/>
  <c r="N11" i="179"/>
  <c r="N80" i="179" s="1" a="1"/>
  <c r="N80" i="179" s="1"/>
  <c r="N10" i="179"/>
  <c r="N91" i="179" s="1" a="1"/>
  <c r="N91" i="179" s="1"/>
  <c r="N22" i="179"/>
  <c r="N82" i="179" s="1" a="1"/>
  <c r="N82" i="179" s="1"/>
  <c r="N25" i="179"/>
  <c r="N20" i="179"/>
  <c r="N19" i="179"/>
  <c r="N71" i="179" s="1" a="1"/>
  <c r="N71" i="179" s="1"/>
  <c r="N7" i="179"/>
  <c r="N35" i="179"/>
  <c r="N63" i="179" s="1" a="1"/>
  <c r="N63" i="179" s="1"/>
  <c r="N28" i="179"/>
  <c r="N4" i="179"/>
  <c r="N15" i="179"/>
  <c r="N68" i="179" s="1" a="1"/>
  <c r="N68" i="179" s="1"/>
  <c r="N53" i="179"/>
  <c r="N31" i="179"/>
  <c r="N59" i="179"/>
  <c r="N27" i="179"/>
  <c r="N6" i="179"/>
  <c r="N37" i="179"/>
  <c r="N73" i="179" s="1" a="1"/>
  <c r="N73" i="179" s="1"/>
  <c r="N34" i="179"/>
  <c r="N92" i="179" s="1" a="1"/>
  <c r="N92" i="179" s="1"/>
  <c r="N21" i="179"/>
  <c r="N70" i="179" s="1" a="1"/>
  <c r="N70" i="179" s="1"/>
  <c r="N41" i="179"/>
  <c r="N18" i="179"/>
  <c r="N46" i="179"/>
  <c r="N75" i="179" s="1" a="1"/>
  <c r="N75" i="179" s="1"/>
  <c r="N13" i="179"/>
  <c r="N61" i="179" s="1" a="1"/>
  <c r="N61" i="179" s="1"/>
  <c r="N66" i="179"/>
  <c r="N23" i="179"/>
  <c r="N54" i="179"/>
  <c r="N90" i="179"/>
  <c r="N5" i="179"/>
  <c r="N30" i="179"/>
  <c r="N3" i="179"/>
  <c r="F69" i="179" a="1"/>
  <c r="F69" i="179" s="1"/>
  <c r="F61" i="179" a="1"/>
  <c r="F61" i="179" s="1"/>
  <c r="D27" i="178"/>
  <c r="F77" i="179" a="1"/>
  <c r="F77" i="179" s="1"/>
  <c r="F96" i="179" a="1"/>
  <c r="F96" i="179" s="1"/>
  <c r="K6" i="178" a="1"/>
  <c r="K6" i="178" s="1"/>
  <c r="K8" i="178" a="1"/>
  <c r="K8" i="178" s="1"/>
  <c r="K7" i="178" a="1"/>
  <c r="K7" i="178" s="1"/>
  <c r="K9" i="178" a="1"/>
  <c r="K9" i="178" s="1"/>
  <c r="K29" i="178" a="1"/>
  <c r="K29" i="178" s="1"/>
  <c r="K31" i="178" a="1"/>
  <c r="K31" i="178" s="1"/>
  <c r="K30" i="178" a="1"/>
  <c r="K30" i="178" s="1"/>
  <c r="K28" i="178" a="1"/>
  <c r="K28" i="178" s="1"/>
  <c r="D5" i="178"/>
  <c r="F85" i="179" a="1"/>
  <c r="F85" i="179" s="1"/>
  <c r="F86" i="179" a="1"/>
  <c r="F86" i="179" s="1"/>
  <c r="I15" i="171"/>
  <c r="I7" i="171"/>
  <c r="I25" i="171"/>
  <c r="D14" i="171"/>
  <c r="D24" i="171"/>
  <c r="I19" i="171"/>
  <c r="I17" i="171"/>
  <c r="I20" i="171"/>
  <c r="G18" i="175"/>
  <c r="I13" i="171"/>
  <c r="A9" i="175"/>
  <c r="I6" i="174"/>
  <c r="A17" i="175"/>
  <c r="I7" i="174"/>
  <c r="G10" i="172"/>
  <c r="D8" i="173"/>
  <c r="B13" i="176"/>
  <c r="D11" i="174"/>
  <c r="D12" i="174"/>
  <c r="D13" i="173"/>
  <c r="D7" i="174"/>
  <c r="A17" i="176"/>
  <c r="D9" i="174"/>
  <c r="D18" i="173"/>
  <c r="D6" i="174"/>
  <c r="A9" i="176"/>
  <c r="D9" i="173"/>
  <c r="B16" i="176"/>
  <c r="D20" i="173"/>
  <c r="D12" i="173"/>
  <c r="D8" i="174"/>
  <c r="D17" i="174"/>
  <c r="D10" i="173"/>
  <c r="D17" i="173"/>
  <c r="D20" i="174"/>
  <c r="D11" i="173"/>
  <c r="A15" i="175"/>
  <c r="A13" i="175"/>
  <c r="A20" i="175"/>
  <c r="I17" i="173"/>
  <c r="G12" i="175"/>
  <c r="A12" i="175"/>
  <c r="A24" i="175"/>
  <c r="A28" i="175"/>
  <c r="A10" i="175"/>
  <c r="A31" i="175"/>
  <c r="I8" i="173"/>
  <c r="B13" i="175"/>
  <c r="I10" i="173"/>
  <c r="A18" i="175"/>
  <c r="A11" i="175"/>
  <c r="A5" i="175"/>
  <c r="I12" i="173"/>
  <c r="A29" i="175"/>
  <c r="A25" i="175"/>
  <c r="I20" i="173"/>
  <c r="A14" i="175"/>
  <c r="A3" i="175"/>
  <c r="A26" i="175"/>
  <c r="A16" i="175"/>
  <c r="A8" i="175"/>
  <c r="A4" i="175"/>
  <c r="A30" i="175"/>
  <c r="A27" i="175"/>
  <c r="G9" i="175"/>
  <c r="I18" i="173"/>
  <c r="D27" i="171"/>
  <c r="D19" i="168"/>
  <c r="D26" i="168"/>
  <c r="G13" i="172"/>
  <c r="G11" i="164"/>
  <c r="D26" i="171"/>
  <c r="D8" i="171"/>
  <c r="D10" i="168"/>
  <c r="D16" i="168"/>
  <c r="D11" i="171"/>
  <c r="D17" i="168"/>
  <c r="D11" i="168"/>
  <c r="D12" i="171"/>
  <c r="D20" i="168"/>
  <c r="D6" i="171"/>
  <c r="D7" i="171"/>
  <c r="D12" i="168"/>
  <c r="D9" i="171"/>
  <c r="D20" i="171"/>
  <c r="D13" i="171"/>
  <c r="D9" i="168"/>
  <c r="D10" i="171"/>
  <c r="D18" i="171"/>
  <c r="D18" i="168"/>
  <c r="D21" i="168"/>
  <c r="D17" i="171"/>
  <c r="D21" i="171"/>
  <c r="G9" i="172"/>
  <c r="F7" i="164"/>
  <c r="D15" i="171"/>
  <c r="G16" i="172"/>
  <c r="G11" i="175"/>
  <c r="H7" i="164"/>
  <c r="E7" i="164"/>
  <c r="D14" i="168"/>
  <c r="G19" i="175"/>
  <c r="G10" i="164"/>
  <c r="G17" i="164"/>
  <c r="G9" i="164"/>
  <c r="D8" i="168"/>
  <c r="D6" i="168"/>
  <c r="G20" i="176"/>
  <c r="G10" i="176"/>
  <c r="G11" i="176"/>
  <c r="G19" i="176"/>
  <c r="G20" i="175"/>
  <c r="G7" i="175"/>
  <c r="G16" i="175"/>
  <c r="G8" i="175"/>
  <c r="G14" i="172"/>
  <c r="G17" i="172"/>
  <c r="G7" i="176"/>
  <c r="G11" i="172"/>
  <c r="G8" i="176"/>
  <c r="G18" i="176"/>
  <c r="G15" i="172"/>
  <c r="G18" i="172"/>
  <c r="G14" i="175"/>
  <c r="G13" i="176"/>
  <c r="G19" i="172"/>
  <c r="G14" i="176"/>
  <c r="G17" i="176"/>
  <c r="G15" i="164"/>
  <c r="G12" i="164"/>
  <c r="G13" i="175"/>
  <c r="G10" i="175"/>
  <c r="G17" i="175"/>
  <c r="G20" i="172"/>
  <c r="G15" i="175"/>
  <c r="G12" i="176"/>
  <c r="G16" i="164"/>
  <c r="G15" i="176"/>
  <c r="G19" i="164"/>
  <c r="G7" i="172"/>
  <c r="G8" i="172"/>
  <c r="G20" i="164"/>
  <c r="G12" i="172"/>
  <c r="G13" i="164"/>
  <c r="J16" i="178"/>
  <c r="J18" i="178"/>
  <c r="J17" i="178"/>
  <c r="J19" i="178"/>
  <c r="J42" i="178"/>
  <c r="J41" i="178"/>
  <c r="J40" i="178"/>
  <c r="J39" i="178"/>
  <c r="G14" i="164"/>
  <c r="G8" i="164"/>
  <c r="G9" i="176"/>
  <c r="G16" i="176"/>
  <c r="E3" i="176"/>
  <c r="I3" i="176"/>
  <c r="H3" i="176"/>
  <c r="F3" i="176"/>
  <c r="B11" i="176" s="1"/>
  <c r="I3" i="175"/>
  <c r="H3" i="175"/>
  <c r="F3" i="175"/>
  <c r="E3" i="172"/>
  <c r="D19" i="171" s="1"/>
  <c r="H3" i="172"/>
  <c r="I3" i="172"/>
  <c r="F3" i="172"/>
  <c r="K5" i="178" l="1"/>
  <c r="N77" i="179" a="1"/>
  <c r="N77" i="179" s="1"/>
  <c r="N96" i="179" a="1"/>
  <c r="N96" i="179" s="1"/>
  <c r="K27" i="178"/>
  <c r="I24" i="171"/>
  <c r="I28" i="171"/>
  <c r="I27" i="171"/>
  <c r="I26" i="171"/>
  <c r="A3" i="176"/>
  <c r="A4" i="176"/>
  <c r="A29" i="176"/>
  <c r="A25" i="176"/>
  <c r="A5" i="176"/>
  <c r="A27" i="176"/>
  <c r="A18" i="176"/>
  <c r="A24" i="176"/>
  <c r="A26" i="176"/>
  <c r="A31" i="176"/>
  <c r="B17" i="176"/>
  <c r="B15" i="176"/>
  <c r="B9" i="176"/>
  <c r="A15" i="176"/>
  <c r="B18" i="176"/>
  <c r="A11" i="176"/>
  <c r="B10" i="176"/>
  <c r="A13" i="176"/>
  <c r="B14" i="176"/>
  <c r="A16" i="176"/>
  <c r="A14" i="176"/>
  <c r="B3" i="176"/>
  <c r="B5" i="176"/>
  <c r="B31" i="176"/>
  <c r="B26" i="176"/>
  <c r="B27" i="176"/>
  <c r="B29" i="176"/>
  <c r="B25" i="176"/>
  <c r="A10" i="176"/>
  <c r="B8" i="176"/>
  <c r="A8" i="176"/>
  <c r="B12" i="176"/>
  <c r="A12" i="176"/>
  <c r="D21" i="173"/>
  <c r="D21" i="174"/>
  <c r="I21" i="173"/>
  <c r="B31" i="175"/>
  <c r="B28" i="175"/>
  <c r="B30" i="175"/>
  <c r="B3" i="175"/>
  <c r="B29" i="175"/>
  <c r="B25" i="175"/>
  <c r="B18" i="175"/>
  <c r="B27" i="175"/>
  <c r="B12" i="175"/>
  <c r="B5" i="175"/>
  <c r="B26" i="175"/>
  <c r="B15" i="175"/>
  <c r="B9" i="175"/>
  <c r="B11" i="175"/>
  <c r="B8" i="175"/>
  <c r="B14" i="175"/>
  <c r="B10" i="175"/>
  <c r="B17" i="175"/>
  <c r="B24" i="172"/>
  <c r="B26" i="172"/>
  <c r="A25" i="172"/>
  <c r="A26" i="172"/>
  <c r="D22" i="171"/>
  <c r="A22" i="172"/>
  <c r="A23" i="172"/>
  <c r="A27" i="172"/>
  <c r="A24" i="172"/>
  <c r="B18" i="172"/>
  <c r="B22" i="172"/>
  <c r="B27" i="172"/>
  <c r="B25" i="172"/>
  <c r="B23" i="172"/>
  <c r="A16" i="172"/>
  <c r="A15" i="172"/>
  <c r="A7" i="172"/>
  <c r="B11" i="172"/>
  <c r="D22" i="168"/>
  <c r="B14" i="172"/>
  <c r="B16" i="172"/>
  <c r="G7" i="164"/>
  <c r="B7" i="172"/>
  <c r="D23" i="168"/>
  <c r="A9" i="172"/>
  <c r="D23" i="171"/>
  <c r="B15" i="172"/>
  <c r="B19" i="172"/>
  <c r="B17" i="172"/>
  <c r="A18" i="172"/>
  <c r="A12" i="172"/>
  <c r="B9" i="172"/>
  <c r="A14" i="172"/>
  <c r="B12" i="172"/>
  <c r="B8" i="172"/>
  <c r="B20" i="172"/>
  <c r="A3" i="172"/>
  <c r="A28" i="172"/>
  <c r="A6" i="172"/>
  <c r="A21" i="172"/>
  <c r="A29" i="172"/>
  <c r="A30" i="172"/>
  <c r="A31" i="172"/>
  <c r="A17" i="172"/>
  <c r="A13" i="172"/>
  <c r="A10" i="172"/>
  <c r="A4" i="172"/>
  <c r="A11" i="172"/>
  <c r="A19" i="172"/>
  <c r="A20" i="172"/>
  <c r="B3" i="172"/>
  <c r="B28" i="172"/>
  <c r="B30" i="172"/>
  <c r="B10" i="172"/>
  <c r="B13" i="172"/>
  <c r="B29" i="172"/>
  <c r="B31" i="172"/>
  <c r="B6" i="172"/>
  <c r="B21" i="172"/>
  <c r="A8" i="172"/>
  <c r="J38" i="178"/>
  <c r="J15" i="178"/>
  <c r="G3" i="176"/>
  <c r="G3" i="175"/>
  <c r="G3" i="172"/>
  <c r="E281" i="123"/>
  <c r="D281" i="123"/>
  <c r="C281" i="123"/>
  <c r="E280" i="123"/>
  <c r="D280" i="123"/>
  <c r="C280" i="123"/>
  <c r="E279" i="123"/>
  <c r="D279" i="123"/>
  <c r="C279" i="123"/>
  <c r="E278" i="123"/>
  <c r="D278" i="123"/>
  <c r="C278" i="123"/>
  <c r="E277" i="123"/>
  <c r="D277" i="123"/>
  <c r="C277" i="123"/>
  <c r="E276" i="123"/>
  <c r="D276" i="123"/>
  <c r="C276" i="123"/>
  <c r="E275" i="123"/>
  <c r="D275" i="123"/>
  <c r="C275" i="123"/>
  <c r="E274" i="123"/>
  <c r="D274" i="123"/>
  <c r="C274" i="123"/>
  <c r="E273" i="123"/>
  <c r="D273" i="123"/>
  <c r="C273" i="123"/>
  <c r="E272" i="123"/>
  <c r="D272" i="123"/>
  <c r="C272" i="123"/>
  <c r="E215" i="123"/>
  <c r="D215" i="123"/>
  <c r="C215" i="123"/>
  <c r="E214" i="123"/>
  <c r="D214" i="123"/>
  <c r="C214" i="123"/>
  <c r="E213" i="123"/>
  <c r="D213" i="123"/>
  <c r="C213" i="123"/>
  <c r="E212" i="123"/>
  <c r="D212" i="123"/>
  <c r="C212" i="123"/>
  <c r="E211" i="123"/>
  <c r="D211" i="123"/>
  <c r="C211" i="123"/>
  <c r="E210" i="123"/>
  <c r="D210" i="123"/>
  <c r="C210" i="123"/>
  <c r="E209" i="123"/>
  <c r="D209" i="123"/>
  <c r="C209" i="123"/>
  <c r="E208" i="123"/>
  <c r="D208" i="123"/>
  <c r="C208" i="123"/>
  <c r="E207" i="123"/>
  <c r="D207" i="123"/>
  <c r="C207" i="123"/>
  <c r="E206" i="123"/>
  <c r="D206" i="123"/>
  <c r="C206" i="123"/>
  <c r="E205" i="123"/>
  <c r="D205" i="123"/>
  <c r="C205" i="123"/>
  <c r="E204" i="123"/>
  <c r="D204" i="123"/>
  <c r="C204" i="123"/>
  <c r="E203" i="123"/>
  <c r="D203" i="123"/>
  <c r="C203" i="123"/>
  <c r="E202" i="123"/>
  <c r="D202" i="123"/>
  <c r="C202" i="123"/>
  <c r="E201" i="123"/>
  <c r="D201" i="123"/>
  <c r="C201" i="123"/>
  <c r="E200" i="123"/>
  <c r="D200" i="123"/>
  <c r="C200" i="123"/>
  <c r="E199" i="123"/>
  <c r="D199" i="123"/>
  <c r="C199" i="123"/>
  <c r="E198" i="123"/>
  <c r="D198" i="123"/>
  <c r="C198" i="123"/>
  <c r="E197" i="123"/>
  <c r="D197" i="123"/>
  <c r="C197" i="123"/>
  <c r="E196" i="123"/>
  <c r="D196" i="123"/>
  <c r="C196" i="123"/>
  <c r="E195" i="123"/>
  <c r="D195" i="123"/>
  <c r="C195" i="123"/>
  <c r="E194" i="123"/>
  <c r="D194" i="123"/>
  <c r="C194" i="123"/>
  <c r="E237" i="123"/>
  <c r="D237" i="123"/>
  <c r="C237" i="123"/>
  <c r="E236" i="123"/>
  <c r="D236" i="123"/>
  <c r="C236" i="123"/>
  <c r="E235" i="123"/>
  <c r="D235" i="123"/>
  <c r="C235" i="123"/>
  <c r="E234" i="123"/>
  <c r="D234" i="123"/>
  <c r="C234" i="123"/>
  <c r="E233" i="123"/>
  <c r="D233" i="123"/>
  <c r="C233" i="123"/>
  <c r="E232" i="123"/>
  <c r="D232" i="123"/>
  <c r="C232" i="123"/>
  <c r="E231" i="123"/>
  <c r="D231" i="123"/>
  <c r="C231" i="123"/>
  <c r="E230" i="123"/>
  <c r="D230" i="123"/>
  <c r="C230" i="123"/>
  <c r="E229" i="123"/>
  <c r="D229" i="123"/>
  <c r="C229" i="123"/>
  <c r="E228" i="123"/>
  <c r="D228" i="123"/>
  <c r="C228" i="123"/>
  <c r="E227" i="123"/>
  <c r="D227" i="123"/>
  <c r="C227" i="123"/>
  <c r="E226" i="123"/>
  <c r="D226" i="123"/>
  <c r="C226" i="123"/>
  <c r="E225" i="123"/>
  <c r="D225" i="123"/>
  <c r="C225" i="123"/>
  <c r="E224" i="123"/>
  <c r="D224" i="123"/>
  <c r="C224" i="123"/>
  <c r="E223" i="123"/>
  <c r="D223" i="123"/>
  <c r="C223" i="123"/>
  <c r="E222" i="123"/>
  <c r="D222" i="123"/>
  <c r="C222" i="123"/>
  <c r="E221" i="123"/>
  <c r="D221" i="123"/>
  <c r="C221" i="123"/>
  <c r="E220" i="123"/>
  <c r="D220" i="123"/>
  <c r="C220" i="123"/>
  <c r="E219" i="123"/>
  <c r="D219" i="123"/>
  <c r="C219" i="123"/>
  <c r="E218" i="123"/>
  <c r="D218" i="123"/>
  <c r="C218" i="123"/>
  <c r="E217" i="123"/>
  <c r="D217" i="123"/>
  <c r="C217" i="123"/>
  <c r="E216" i="123"/>
  <c r="D216" i="123"/>
  <c r="C216" i="123"/>
  <c r="E259" i="123"/>
  <c r="D259" i="123"/>
  <c r="C259" i="123"/>
  <c r="E258" i="123"/>
  <c r="D258" i="123"/>
  <c r="C258" i="123"/>
  <c r="E257" i="123"/>
  <c r="D257" i="123"/>
  <c r="C257" i="123"/>
  <c r="E256" i="123"/>
  <c r="D256" i="123"/>
  <c r="C256" i="123"/>
  <c r="E255" i="123"/>
  <c r="D255" i="123"/>
  <c r="C255" i="123"/>
  <c r="E254" i="123"/>
  <c r="D254" i="123"/>
  <c r="C254" i="123"/>
  <c r="E253" i="123"/>
  <c r="D253" i="123"/>
  <c r="C253" i="123"/>
  <c r="E252" i="123"/>
  <c r="D252" i="123"/>
  <c r="C252" i="123"/>
  <c r="E251" i="123"/>
  <c r="D251" i="123"/>
  <c r="C251" i="123"/>
  <c r="E250" i="123"/>
  <c r="D250" i="123"/>
  <c r="C250" i="123"/>
  <c r="E249" i="123"/>
  <c r="D249" i="123"/>
  <c r="C249" i="123"/>
  <c r="E248" i="123"/>
  <c r="D248" i="123"/>
  <c r="C248" i="123"/>
  <c r="E247" i="123"/>
  <c r="D247" i="123"/>
  <c r="C247" i="123"/>
  <c r="E246" i="123"/>
  <c r="D246" i="123"/>
  <c r="C246" i="123"/>
  <c r="E245" i="123"/>
  <c r="D245" i="123"/>
  <c r="C245" i="123"/>
  <c r="E244" i="123"/>
  <c r="D244" i="123"/>
  <c r="C244" i="123"/>
  <c r="E243" i="123"/>
  <c r="D243" i="123"/>
  <c r="C243" i="123"/>
  <c r="E242" i="123"/>
  <c r="D242" i="123"/>
  <c r="C242" i="123"/>
  <c r="E241" i="123"/>
  <c r="D241" i="123"/>
  <c r="C241" i="123"/>
  <c r="E240" i="123"/>
  <c r="D240" i="123"/>
  <c r="C240" i="123"/>
  <c r="E239" i="123"/>
  <c r="D239" i="123"/>
  <c r="C239" i="123"/>
  <c r="E238" i="123"/>
  <c r="D238" i="123"/>
  <c r="C238" i="123"/>
  <c r="E291" i="123"/>
  <c r="D291" i="123"/>
  <c r="C291" i="123"/>
  <c r="E290" i="123"/>
  <c r="D290" i="123"/>
  <c r="C290" i="123"/>
  <c r="E289" i="123"/>
  <c r="D289" i="123"/>
  <c r="C289" i="123"/>
  <c r="E288" i="123"/>
  <c r="D288" i="123"/>
  <c r="C288" i="123"/>
  <c r="E287" i="123"/>
  <c r="D287" i="123"/>
  <c r="C287" i="123"/>
  <c r="E286" i="123"/>
  <c r="D286" i="123"/>
  <c r="C286" i="123"/>
  <c r="E285" i="123"/>
  <c r="D285" i="123"/>
  <c r="C285" i="123"/>
  <c r="E284" i="123"/>
  <c r="D284" i="123"/>
  <c r="C284" i="123"/>
  <c r="E283" i="123"/>
  <c r="D283" i="123"/>
  <c r="C283" i="123"/>
  <c r="E282" i="123"/>
  <c r="D282" i="123"/>
  <c r="C282" i="123"/>
  <c r="E271" i="123"/>
  <c r="D271" i="123"/>
  <c r="C271" i="123"/>
  <c r="E270" i="123"/>
  <c r="D270" i="123"/>
  <c r="C270" i="123"/>
  <c r="E269" i="123"/>
  <c r="D269" i="123"/>
  <c r="C269" i="123"/>
  <c r="E268" i="123"/>
  <c r="D268" i="123"/>
  <c r="C268" i="123"/>
  <c r="C186" i="123"/>
  <c r="E267" i="123"/>
  <c r="D267" i="123"/>
  <c r="C267" i="123"/>
  <c r="E266" i="123"/>
  <c r="D266" i="123"/>
  <c r="C266" i="123"/>
  <c r="E265" i="123"/>
  <c r="D265" i="123"/>
  <c r="C265" i="123"/>
  <c r="E264" i="123"/>
  <c r="D264" i="123"/>
  <c r="C264" i="123"/>
  <c r="E263" i="123"/>
  <c r="D263" i="123"/>
  <c r="C263" i="123"/>
  <c r="E262" i="123"/>
  <c r="D262" i="123"/>
  <c r="C262" i="123"/>
  <c r="E261" i="123"/>
  <c r="D261" i="123"/>
  <c r="C261" i="123"/>
  <c r="E260" i="123"/>
  <c r="D260" i="123"/>
  <c r="C260" i="123"/>
  <c r="E193" i="123"/>
  <c r="D193" i="123"/>
  <c r="C193" i="123"/>
  <c r="E192" i="123"/>
  <c r="D192" i="123"/>
  <c r="C192" i="123"/>
  <c r="E191" i="123"/>
  <c r="D191" i="123"/>
  <c r="C191" i="123"/>
  <c r="E190" i="123"/>
  <c r="D190" i="123"/>
  <c r="C190" i="123"/>
  <c r="E189" i="123"/>
  <c r="D189" i="123"/>
  <c r="C189" i="123"/>
  <c r="E188" i="123"/>
  <c r="D188" i="123"/>
  <c r="C188" i="123"/>
  <c r="E187" i="123"/>
  <c r="D187" i="123"/>
  <c r="C187" i="123"/>
  <c r="D186" i="123"/>
  <c r="E186" i="123"/>
  <c r="E480" i="123"/>
  <c r="D480" i="123"/>
  <c r="C480" i="123"/>
  <c r="E479" i="123"/>
  <c r="D479" i="123"/>
  <c r="C479" i="123"/>
  <c r="E478" i="123"/>
  <c r="D478" i="123"/>
  <c r="C478" i="123"/>
  <c r="E477" i="123"/>
  <c r="D477" i="123"/>
  <c r="C477" i="123"/>
  <c r="E476" i="123"/>
  <c r="D476" i="123"/>
  <c r="C476" i="123"/>
  <c r="E475" i="123"/>
  <c r="D475" i="123"/>
  <c r="C475" i="123"/>
  <c r="E474" i="123"/>
  <c r="D474" i="123"/>
  <c r="C474" i="123"/>
  <c r="E473" i="123"/>
  <c r="D473" i="123"/>
  <c r="C473" i="123"/>
  <c r="E472" i="123"/>
  <c r="D472" i="123"/>
  <c r="C472" i="123"/>
  <c r="E471" i="123"/>
  <c r="D471" i="123"/>
  <c r="C471" i="123"/>
  <c r="E470" i="123"/>
  <c r="D470" i="123"/>
  <c r="C470" i="123"/>
  <c r="E469" i="123"/>
  <c r="D469" i="123"/>
  <c r="C469" i="123"/>
  <c r="E468" i="123"/>
  <c r="D468" i="123"/>
  <c r="C468" i="123"/>
  <c r="E467" i="123"/>
  <c r="D467" i="123"/>
  <c r="C467" i="123"/>
  <c r="E466" i="123"/>
  <c r="D466" i="123"/>
  <c r="C466" i="123"/>
  <c r="E465" i="123"/>
  <c r="D465" i="123"/>
  <c r="C465" i="123"/>
  <c r="E464" i="123"/>
  <c r="D464" i="123"/>
  <c r="C464" i="123"/>
  <c r="E463" i="123"/>
  <c r="D463" i="123"/>
  <c r="C463" i="123"/>
  <c r="E462" i="123"/>
  <c r="D462" i="123"/>
  <c r="C462" i="123"/>
  <c r="E461" i="123"/>
  <c r="D461" i="123"/>
  <c r="C461" i="123"/>
  <c r="E460" i="123"/>
  <c r="D460" i="123"/>
  <c r="C460" i="123"/>
  <c r="E459" i="123"/>
  <c r="D459" i="123"/>
  <c r="C459" i="123"/>
  <c r="E458" i="123"/>
  <c r="D458" i="123"/>
  <c r="C458" i="123"/>
  <c r="E457" i="123"/>
  <c r="D457" i="123"/>
  <c r="C457" i="123"/>
  <c r="E456" i="123"/>
  <c r="D456" i="123"/>
  <c r="C456" i="123"/>
  <c r="E455" i="123"/>
  <c r="D455" i="123"/>
  <c r="C455" i="123"/>
  <c r="E454" i="123"/>
  <c r="D454" i="123"/>
  <c r="C454" i="123"/>
  <c r="E453" i="123"/>
  <c r="D453" i="123"/>
  <c r="C453" i="123"/>
  <c r="E452" i="123"/>
  <c r="D452" i="123"/>
  <c r="C452" i="123"/>
  <c r="E451" i="123"/>
  <c r="D451" i="123"/>
  <c r="C451" i="123"/>
  <c r="E450" i="123"/>
  <c r="D450" i="123"/>
  <c r="C450" i="123"/>
  <c r="E449" i="123"/>
  <c r="D449" i="123"/>
  <c r="C449" i="123"/>
  <c r="E448" i="123"/>
  <c r="D448" i="123"/>
  <c r="C448" i="123"/>
  <c r="E447" i="123"/>
  <c r="D447" i="123"/>
  <c r="C447" i="123"/>
  <c r="E446" i="123"/>
  <c r="D446" i="123"/>
  <c r="C446" i="123"/>
  <c r="E445" i="123"/>
  <c r="D445" i="123"/>
  <c r="C445" i="123"/>
  <c r="E444" i="123"/>
  <c r="D444" i="123"/>
  <c r="C444" i="123"/>
  <c r="E443" i="123"/>
  <c r="D443" i="123"/>
  <c r="C443" i="123"/>
  <c r="E442" i="123"/>
  <c r="D442" i="123"/>
  <c r="C442" i="123"/>
  <c r="E441" i="123"/>
  <c r="D441" i="123"/>
  <c r="C441" i="123"/>
  <c r="E440" i="123"/>
  <c r="D440" i="123"/>
  <c r="C440" i="123"/>
  <c r="E439" i="123"/>
  <c r="D439" i="123"/>
  <c r="C439" i="123"/>
  <c r="E438" i="123"/>
  <c r="D438" i="123"/>
  <c r="C438" i="123"/>
  <c r="E437" i="123"/>
  <c r="D437" i="123"/>
  <c r="C437" i="123"/>
  <c r="E436" i="123"/>
  <c r="D436" i="123"/>
  <c r="C436" i="123"/>
  <c r="E435" i="123"/>
  <c r="D435" i="123"/>
  <c r="C435" i="123"/>
  <c r="E434" i="123"/>
  <c r="D434" i="123"/>
  <c r="C434" i="123"/>
  <c r="E433" i="123"/>
  <c r="D433" i="123"/>
  <c r="C433" i="123"/>
  <c r="E432" i="123"/>
  <c r="D432" i="123"/>
  <c r="C432" i="123"/>
  <c r="E431" i="123"/>
  <c r="D431" i="123"/>
  <c r="C431" i="123"/>
  <c r="E430" i="123"/>
  <c r="D430" i="123"/>
  <c r="C430" i="123"/>
  <c r="E429" i="123"/>
  <c r="D429" i="123"/>
  <c r="C429" i="123"/>
  <c r="E428" i="123"/>
  <c r="D428" i="123"/>
  <c r="C428" i="123"/>
  <c r="E427" i="123"/>
  <c r="D427" i="123"/>
  <c r="C427" i="123"/>
  <c r="E426" i="123"/>
  <c r="D426" i="123"/>
  <c r="C426" i="123"/>
  <c r="E425" i="123"/>
  <c r="D425" i="123"/>
  <c r="C425" i="123"/>
  <c r="E424" i="123"/>
  <c r="D424" i="123"/>
  <c r="C424" i="123"/>
  <c r="E423" i="123"/>
  <c r="D423" i="123"/>
  <c r="C423" i="123"/>
  <c r="E422" i="123"/>
  <c r="D422" i="123"/>
  <c r="C422" i="123"/>
  <c r="E421" i="123"/>
  <c r="D421" i="123"/>
  <c r="C421" i="123"/>
  <c r="E420" i="123"/>
  <c r="D420" i="123"/>
  <c r="C420" i="123"/>
  <c r="E419" i="123"/>
  <c r="D419" i="123"/>
  <c r="C419" i="123"/>
  <c r="E418" i="123"/>
  <c r="D418" i="123"/>
  <c r="C418" i="123"/>
  <c r="E417" i="123"/>
  <c r="D417" i="123"/>
  <c r="C417" i="123"/>
  <c r="E416" i="123"/>
  <c r="D416" i="123"/>
  <c r="C416" i="123"/>
  <c r="E415" i="123"/>
  <c r="D415" i="123"/>
  <c r="C415" i="123"/>
  <c r="E414" i="123"/>
  <c r="D414" i="123"/>
  <c r="C414" i="123"/>
  <c r="E413" i="123"/>
  <c r="D413" i="123"/>
  <c r="C413" i="123"/>
  <c r="E412" i="123"/>
  <c r="D412" i="123"/>
  <c r="C412" i="123"/>
  <c r="E411" i="123"/>
  <c r="D411" i="123"/>
  <c r="C411" i="123"/>
  <c r="E410" i="123"/>
  <c r="D410" i="123"/>
  <c r="C410" i="123"/>
  <c r="E409" i="123"/>
  <c r="D409" i="123"/>
  <c r="C409" i="123"/>
  <c r="E408" i="123"/>
  <c r="D408" i="123"/>
  <c r="C408" i="123"/>
  <c r="E407" i="123"/>
  <c r="D407" i="123"/>
  <c r="C407" i="123"/>
  <c r="E406" i="123"/>
  <c r="D406" i="123"/>
  <c r="C406" i="123"/>
  <c r="E405" i="123"/>
  <c r="D405" i="123"/>
  <c r="C405" i="123"/>
  <c r="E404" i="123"/>
  <c r="D404" i="123"/>
  <c r="C404" i="123"/>
  <c r="E403" i="123"/>
  <c r="D403" i="123"/>
  <c r="C403" i="123"/>
  <c r="E402" i="123"/>
  <c r="D402" i="123"/>
  <c r="C402" i="123"/>
  <c r="E401" i="123"/>
  <c r="D401" i="123"/>
  <c r="C401" i="123"/>
  <c r="E400" i="123"/>
  <c r="D400" i="123"/>
  <c r="C400" i="123"/>
  <c r="E399" i="123"/>
  <c r="D399" i="123"/>
  <c r="C399" i="123"/>
  <c r="E398" i="123"/>
  <c r="D398" i="123"/>
  <c r="C398" i="123"/>
  <c r="E397" i="123"/>
  <c r="D397" i="123"/>
  <c r="C397" i="123"/>
  <c r="E396" i="123"/>
  <c r="D396" i="123"/>
  <c r="C396" i="123"/>
  <c r="E395" i="123"/>
  <c r="D395" i="123"/>
  <c r="C395" i="123"/>
  <c r="E394" i="123"/>
  <c r="D394" i="123"/>
  <c r="C394" i="123"/>
  <c r="E393" i="123"/>
  <c r="D393" i="123"/>
  <c r="C393" i="123"/>
  <c r="E392" i="123"/>
  <c r="D392" i="123"/>
  <c r="C392" i="123"/>
  <c r="E391" i="123"/>
  <c r="D391" i="123"/>
  <c r="C391" i="123"/>
  <c r="E390" i="123"/>
  <c r="D390" i="123"/>
  <c r="C390" i="123"/>
  <c r="E389" i="123"/>
  <c r="D389" i="123"/>
  <c r="C389" i="123"/>
  <c r="E388" i="123"/>
  <c r="D388" i="123"/>
  <c r="C388" i="123"/>
  <c r="E387" i="123"/>
  <c r="D387" i="123"/>
  <c r="C387" i="123"/>
  <c r="E386" i="123"/>
  <c r="D386" i="123"/>
  <c r="C386" i="123"/>
  <c r="E385" i="123"/>
  <c r="D385" i="123"/>
  <c r="C385" i="123"/>
  <c r="E384" i="123"/>
  <c r="D384" i="123"/>
  <c r="C384" i="123"/>
  <c r="E383" i="123"/>
  <c r="D383" i="123"/>
  <c r="C383" i="123"/>
  <c r="E382" i="123"/>
  <c r="D382" i="123"/>
  <c r="C382" i="123"/>
  <c r="E381" i="123"/>
  <c r="D381" i="123"/>
  <c r="C381" i="123"/>
  <c r="E380" i="123"/>
  <c r="D380" i="123"/>
  <c r="C380" i="123"/>
  <c r="E379" i="123"/>
  <c r="D379" i="123"/>
  <c r="C379" i="123"/>
  <c r="E378" i="123"/>
  <c r="D378" i="123"/>
  <c r="C378" i="123"/>
  <c r="E377" i="123"/>
  <c r="D377" i="123"/>
  <c r="C377" i="123"/>
  <c r="E376" i="123"/>
  <c r="D376" i="123"/>
  <c r="C376" i="123"/>
  <c r="D375" i="123"/>
  <c r="E375" i="123"/>
  <c r="C375" i="123"/>
  <c r="Z73" i="73" l="1"/>
  <c r="Z81" i="177" s="1"/>
  <c r="Y73" i="73"/>
  <c r="Y81" i="177" s="1"/>
  <c r="Y82" i="177" s="1"/>
  <c r="X73" i="73"/>
  <c r="X81" i="177" s="1"/>
  <c r="X82" i="177" s="1"/>
  <c r="W73" i="73"/>
  <c r="W81" i="177" s="1"/>
  <c r="W82" i="177" s="1"/>
  <c r="Z43" i="73"/>
  <c r="Z86" i="177" s="1"/>
  <c r="Y43" i="73"/>
  <c r="Y86" i="177" s="1"/>
  <c r="Y87" i="177" s="1"/>
  <c r="X43" i="73"/>
  <c r="X86" i="177" s="1"/>
  <c r="X87" i="177" s="1"/>
  <c r="W43" i="73"/>
  <c r="W86" i="177" s="1"/>
  <c r="W87" i="177" s="1"/>
  <c r="I5" i="171"/>
  <c r="J114" i="164"/>
  <c r="F114" i="164"/>
  <c r="Z87" i="177" l="1"/>
  <c r="Z82" i="177"/>
  <c r="W44" i="73"/>
  <c r="Y44" i="73"/>
  <c r="Z44" i="73"/>
  <c r="X44" i="73"/>
  <c r="E31" i="73"/>
  <c r="E24" i="73"/>
  <c r="W74" i="73"/>
  <c r="X74" i="73"/>
  <c r="Z74" i="73"/>
  <c r="Y74" i="73"/>
  <c r="E114" i="164"/>
  <c r="D114" i="164" s="1"/>
  <c r="E28" i="73" l="1"/>
  <c r="E25" i="73"/>
  <c r="E26" i="73"/>
  <c r="E33" i="73"/>
  <c r="E35" i="73"/>
  <c r="E32" i="73"/>
  <c r="F31" i="73"/>
  <c r="F24" i="73"/>
  <c r="K74" i="123" l="1"/>
  <c r="K26" i="178"/>
  <c r="K4" i="123"/>
  <c r="K4" i="178"/>
  <c r="F28" i="73"/>
  <c r="F25" i="73"/>
  <c r="F26" i="73"/>
  <c r="F35" i="73"/>
  <c r="F32" i="73"/>
  <c r="F33" i="73"/>
  <c r="E27" i="73"/>
  <c r="G24" i="73"/>
  <c r="G31" i="73"/>
  <c r="L74" i="123" l="1"/>
  <c r="L26" i="178"/>
  <c r="K42" i="178"/>
  <c r="K41" i="178"/>
  <c r="K39" i="178"/>
  <c r="K40" i="178"/>
  <c r="L4" i="123"/>
  <c r="L4" i="178"/>
  <c r="K17" i="178"/>
  <c r="K19" i="178"/>
  <c r="K18" i="178"/>
  <c r="K16" i="178"/>
  <c r="G32" i="73"/>
  <c r="G35" i="73"/>
  <c r="G33" i="73"/>
  <c r="F27" i="73"/>
  <c r="G28" i="73"/>
  <c r="G25" i="73"/>
  <c r="G26" i="73"/>
  <c r="H24" i="73"/>
  <c r="H31" i="73"/>
  <c r="I5" i="168"/>
  <c r="I25" i="168" l="1"/>
  <c r="I28" i="168"/>
  <c r="I27" i="168"/>
  <c r="I7" i="168"/>
  <c r="I13" i="168"/>
  <c r="I10" i="168"/>
  <c r="I16" i="168"/>
  <c r="I8" i="168"/>
  <c r="I14" i="168"/>
  <c r="I15" i="168"/>
  <c r="I6" i="168"/>
  <c r="I18" i="168"/>
  <c r="I17" i="168"/>
  <c r="I21" i="168"/>
  <c r="I12" i="168"/>
  <c r="I26" i="168"/>
  <c r="I9" i="168"/>
  <c r="I20" i="168"/>
  <c r="I24" i="168"/>
  <c r="I19" i="168"/>
  <c r="M4" i="123"/>
  <c r="M4" i="178"/>
  <c r="L39" i="178"/>
  <c r="L40" i="178"/>
  <c r="L41" i="178"/>
  <c r="L42" i="178"/>
  <c r="L18" i="178"/>
  <c r="L19" i="178"/>
  <c r="L16" i="178"/>
  <c r="L17" i="178"/>
  <c r="M74" i="123"/>
  <c r="M26" i="178"/>
  <c r="K38" i="178"/>
  <c r="K15" i="178"/>
  <c r="G27" i="73"/>
  <c r="H32" i="73"/>
  <c r="H33" i="73"/>
  <c r="H35" i="73"/>
  <c r="H28" i="73"/>
  <c r="H26" i="73"/>
  <c r="H25" i="73"/>
  <c r="L38" i="178" l="1"/>
  <c r="M19" i="178"/>
  <c r="M18" i="178"/>
  <c r="M16" i="178"/>
  <c r="M17" i="178"/>
  <c r="N4" i="123"/>
  <c r="N4" i="178"/>
  <c r="N74" i="123"/>
  <c r="N26" i="178"/>
  <c r="L15" i="178"/>
  <c r="M41" i="178"/>
  <c r="M42" i="178"/>
  <c r="M40" i="178"/>
  <c r="M39" i="178"/>
  <c r="H27" i="73"/>
  <c r="M15" i="178" l="1"/>
  <c r="N39" i="178"/>
  <c r="N41" i="178"/>
  <c r="N42" i="178"/>
  <c r="N40" i="178"/>
  <c r="M38" i="178"/>
  <c r="N17" i="178"/>
  <c r="N16" i="178"/>
  <c r="N19" i="178"/>
  <c r="N18" i="178"/>
  <c r="C3" i="164"/>
  <c r="E3" i="164" s="1"/>
  <c r="I16" i="171" s="1"/>
  <c r="G34" i="164"/>
  <c r="G63" i="164" s="1"/>
  <c r="I63" i="164"/>
  <c r="H63" i="164"/>
  <c r="F63" i="164"/>
  <c r="E63" i="164"/>
  <c r="C35" i="164"/>
  <c r="E33" i="164"/>
  <c r="E62" i="164" s="1"/>
  <c r="I9" i="171" l="1"/>
  <c r="I10" i="171"/>
  <c r="A30" i="164"/>
  <c r="A29" i="164"/>
  <c r="A31" i="164"/>
  <c r="A5" i="164"/>
  <c r="A19" i="164"/>
  <c r="A11" i="164"/>
  <c r="A20" i="164"/>
  <c r="A3" i="164"/>
  <c r="A25" i="164"/>
  <c r="A26" i="164"/>
  <c r="A17" i="164"/>
  <c r="A24" i="164"/>
  <c r="A21" i="164"/>
  <c r="A22" i="164"/>
  <c r="A27" i="164"/>
  <c r="A4" i="164"/>
  <c r="A18" i="164"/>
  <c r="A14" i="164"/>
  <c r="A23" i="164"/>
  <c r="A28" i="164"/>
  <c r="A6" i="164"/>
  <c r="A13" i="164"/>
  <c r="A12" i="164"/>
  <c r="A8" i="164"/>
  <c r="A16" i="164"/>
  <c r="A10" i="164"/>
  <c r="A9" i="164"/>
  <c r="A15" i="164"/>
  <c r="A7" i="164"/>
  <c r="N38" i="178"/>
  <c r="N15" i="178"/>
  <c r="F64" i="164"/>
  <c r="I64" i="164"/>
  <c r="E64" i="164"/>
  <c r="H64" i="164"/>
  <c r="H3" i="164"/>
  <c r="I3" i="164"/>
  <c r="F3" i="164"/>
  <c r="E35" i="164"/>
  <c r="F35" i="164"/>
  <c r="I35" i="164"/>
  <c r="H35" i="164"/>
  <c r="F104" i="164"/>
  <c r="E105" i="164"/>
  <c r="F101" i="164"/>
  <c r="F100" i="164"/>
  <c r="F108" i="164"/>
  <c r="J99" i="164"/>
  <c r="G2" i="164"/>
  <c r="J110" i="164"/>
  <c r="E113" i="164"/>
  <c r="F110" i="164"/>
  <c r="J112" i="164"/>
  <c r="J102" i="164"/>
  <c r="E108" i="164"/>
  <c r="E1" i="164"/>
  <c r="F112" i="164"/>
  <c r="J101" i="164"/>
  <c r="J104" i="164"/>
  <c r="F107" i="164"/>
  <c r="F109" i="164"/>
  <c r="F99" i="164"/>
  <c r="F105" i="164"/>
  <c r="E109" i="164"/>
  <c r="F102" i="164"/>
  <c r="J100" i="164"/>
  <c r="E103" i="164"/>
  <c r="F111" i="164"/>
  <c r="F113" i="164"/>
  <c r="J98" i="164"/>
  <c r="E101" i="164"/>
  <c r="J106" i="164"/>
  <c r="J103" i="164"/>
  <c r="F106" i="164"/>
  <c r="J111" i="164"/>
  <c r="F103" i="164"/>
  <c r="J108" i="164"/>
  <c r="J107" i="164"/>
  <c r="E100" i="164"/>
  <c r="J109" i="164"/>
  <c r="E102" i="164"/>
  <c r="J105" i="164"/>
  <c r="E110" i="164"/>
  <c r="J113" i="164"/>
  <c r="E111" i="164"/>
  <c r="E104" i="164"/>
  <c r="E112" i="164"/>
  <c r="E106" i="164"/>
  <c r="E99" i="164"/>
  <c r="E107" i="164"/>
  <c r="Q16" i="73"/>
  <c r="V43" i="73"/>
  <c r="V86" i="177" s="1"/>
  <c r="V87" i="177" s="1"/>
  <c r="U43" i="73"/>
  <c r="U86" i="177" s="1"/>
  <c r="U87" i="177" s="1"/>
  <c r="T43" i="73"/>
  <c r="T86" i="177" s="1"/>
  <c r="T87" i="177" s="1"/>
  <c r="S43" i="73"/>
  <c r="S86" i="177" s="1"/>
  <c r="S87" i="177" s="1"/>
  <c r="R43" i="73"/>
  <c r="R86" i="177" s="1"/>
  <c r="R87" i="177" s="1"/>
  <c r="Q43" i="73"/>
  <c r="Q86" i="177" s="1"/>
  <c r="Q87" i="177" s="1"/>
  <c r="P43" i="73"/>
  <c r="P86" i="177" s="1"/>
  <c r="O43" i="73"/>
  <c r="O86" i="177" s="1"/>
  <c r="O87" i="177" s="1"/>
  <c r="N43" i="73"/>
  <c r="N86" i="177" s="1"/>
  <c r="N87" i="177" s="1"/>
  <c r="M43" i="73"/>
  <c r="M86" i="177" s="1"/>
  <c r="M87" i="177" s="1"/>
  <c r="L43" i="73"/>
  <c r="L86" i="177" s="1"/>
  <c r="L87" i="177" s="1"/>
  <c r="K43" i="73"/>
  <c r="K86" i="177" s="1"/>
  <c r="K87" i="177" s="1"/>
  <c r="J43" i="73"/>
  <c r="J86" i="177" s="1"/>
  <c r="J87" i="177" s="1"/>
  <c r="I43" i="73"/>
  <c r="I86" i="177" s="1"/>
  <c r="I87" i="177" s="1"/>
  <c r="H43" i="73"/>
  <c r="H86" i="177" s="1"/>
  <c r="H87" i="177" s="1"/>
  <c r="G43" i="73"/>
  <c r="G86" i="177" s="1"/>
  <c r="G87" i="177" s="1"/>
  <c r="F43" i="73"/>
  <c r="F86" i="177" s="1"/>
  <c r="E43" i="73"/>
  <c r="E86" i="177" s="1"/>
  <c r="E87" i="177" s="1"/>
  <c r="D43" i="73"/>
  <c r="D86" i="177" s="1"/>
  <c r="V73" i="73"/>
  <c r="V81" i="177" s="1"/>
  <c r="V82" i="177" s="1"/>
  <c r="U73" i="73"/>
  <c r="U81" i="177" s="1"/>
  <c r="U82" i="177" s="1"/>
  <c r="T73" i="73"/>
  <c r="T81" i="177" s="1"/>
  <c r="T82" i="177" s="1"/>
  <c r="S73" i="73"/>
  <c r="S81" i="177" s="1"/>
  <c r="S82" i="177" s="1"/>
  <c r="R73" i="73"/>
  <c r="R81" i="177" s="1"/>
  <c r="R82" i="177" s="1"/>
  <c r="Q73" i="73"/>
  <c r="Q81" i="177" s="1"/>
  <c r="Q82" i="177" s="1"/>
  <c r="P73" i="73"/>
  <c r="P81" i="177" s="1"/>
  <c r="O73" i="73"/>
  <c r="O81" i="177" s="1"/>
  <c r="O82" i="177" s="1"/>
  <c r="N73" i="73"/>
  <c r="N81" i="177" s="1"/>
  <c r="N82" i="177" s="1"/>
  <c r="M73" i="73"/>
  <c r="M81" i="177" s="1"/>
  <c r="M82" i="177" s="1"/>
  <c r="L73" i="73"/>
  <c r="L81" i="177" s="1"/>
  <c r="L82" i="177" s="1"/>
  <c r="K73" i="73"/>
  <c r="K81" i="177" s="1"/>
  <c r="K82" i="177" s="1"/>
  <c r="J73" i="73"/>
  <c r="J81" i="177" s="1"/>
  <c r="J82" i="177" s="1"/>
  <c r="I73" i="73"/>
  <c r="I81" i="177" s="1"/>
  <c r="I82" i="177" s="1"/>
  <c r="H73" i="73"/>
  <c r="H81" i="177" s="1"/>
  <c r="H82" i="177" s="1"/>
  <c r="G73" i="73"/>
  <c r="G81" i="177" s="1"/>
  <c r="G82" i="177" s="1"/>
  <c r="F73" i="73"/>
  <c r="F81" i="177" s="1"/>
  <c r="E73" i="73"/>
  <c r="E81" i="177" s="1"/>
  <c r="E82" i="177" s="1"/>
  <c r="D73" i="73"/>
  <c r="D81" i="177" s="1"/>
  <c r="B30" i="164" l="1"/>
  <c r="B29" i="164"/>
  <c r="B31" i="164"/>
  <c r="I11" i="168"/>
  <c r="B4" i="164"/>
  <c r="B26" i="164"/>
  <c r="B18" i="164"/>
  <c r="B20" i="164"/>
  <c r="B15" i="164"/>
  <c r="B3" i="164"/>
  <c r="B22" i="164"/>
  <c r="B25" i="164"/>
  <c r="B21" i="164"/>
  <c r="B24" i="164"/>
  <c r="B23" i="164"/>
  <c r="B6" i="164"/>
  <c r="B28" i="164"/>
  <c r="B27" i="164"/>
  <c r="B16" i="164"/>
  <c r="B8" i="164"/>
  <c r="B19" i="164"/>
  <c r="B10" i="164"/>
  <c r="B14" i="164"/>
  <c r="B12" i="164"/>
  <c r="B13" i="164"/>
  <c r="B11" i="164"/>
  <c r="B17" i="164"/>
  <c r="B9" i="164"/>
  <c r="B7" i="164"/>
  <c r="I23" i="168"/>
  <c r="I22" i="168"/>
  <c r="P87" i="177"/>
  <c r="D87" i="177"/>
  <c r="P82" i="177"/>
  <c r="F87" i="177"/>
  <c r="D82" i="177"/>
  <c r="F82" i="177"/>
  <c r="V44" i="73"/>
  <c r="D104" i="164"/>
  <c r="G64" i="164"/>
  <c r="D101" i="164"/>
  <c r="D108" i="164"/>
  <c r="G35" i="164"/>
  <c r="D105" i="164"/>
  <c r="B74" i="123"/>
  <c r="I74" i="123" s="1"/>
  <c r="D113" i="164"/>
  <c r="D100" i="164"/>
  <c r="D106" i="164"/>
  <c r="D112" i="164"/>
  <c r="D102" i="164"/>
  <c r="D109" i="164"/>
  <c r="D111" i="164"/>
  <c r="D107" i="164"/>
  <c r="D110" i="164"/>
  <c r="G3" i="164"/>
  <c r="D103" i="164"/>
  <c r="D99" i="164"/>
  <c r="M74" i="73"/>
  <c r="U74" i="73"/>
  <c r="E74" i="73"/>
  <c r="I44" i="73"/>
  <c r="T74" i="73"/>
  <c r="M44" i="73"/>
  <c r="U44" i="73"/>
  <c r="G74" i="73"/>
  <c r="E44" i="73"/>
  <c r="D74" i="73"/>
  <c r="O74" i="73"/>
  <c r="T44" i="73"/>
  <c r="L74" i="73"/>
  <c r="D44" i="73"/>
  <c r="F44" i="73"/>
  <c r="N44" i="73"/>
  <c r="N74" i="73"/>
  <c r="V74" i="73"/>
  <c r="S74" i="73"/>
  <c r="F74" i="73"/>
  <c r="H44" i="73"/>
  <c r="P44" i="73"/>
  <c r="L44" i="73"/>
  <c r="K74" i="73"/>
  <c r="J74" i="73"/>
  <c r="R74" i="73"/>
  <c r="H74" i="73"/>
  <c r="I74" i="73"/>
  <c r="Q74" i="73"/>
  <c r="P74" i="73"/>
  <c r="J44" i="73"/>
  <c r="R44" i="73"/>
  <c r="Q44" i="73"/>
  <c r="G44" i="73"/>
  <c r="O44" i="73"/>
  <c r="K44" i="73"/>
  <c r="S44" i="73"/>
  <c r="D8" i="73" l="1"/>
  <c r="R8" i="73" s="1"/>
  <c r="J10" i="177" s="1"/>
  <c r="J12" i="177" s="1"/>
  <c r="D41" i="73"/>
  <c r="G73" i="123" l="1"/>
  <c r="F73" i="123"/>
  <c r="E73" i="123"/>
  <c r="D73" i="123"/>
  <c r="C73" i="123"/>
  <c r="G3" i="123"/>
  <c r="F3" i="123"/>
  <c r="E3" i="123"/>
  <c r="D3" i="123"/>
  <c r="C3" i="123"/>
  <c r="D15" i="73"/>
  <c r="R15" i="73" s="1"/>
  <c r="J4" i="177" s="1"/>
  <c r="J6" i="177" s="1"/>
  <c r="H15" i="73"/>
  <c r="V15" i="73" s="1"/>
  <c r="N4" i="177" s="1"/>
  <c r="N6" i="177" s="1"/>
  <c r="G15" i="73"/>
  <c r="U15" i="73" s="1"/>
  <c r="M4" i="177" s="1"/>
  <c r="M6" i="177" s="1"/>
  <c r="F15" i="73"/>
  <c r="T15" i="73" s="1"/>
  <c r="L4" i="177" s="1"/>
  <c r="L6" i="177" s="1"/>
  <c r="E15" i="73"/>
  <c r="S15" i="73" s="1"/>
  <c r="K4" i="177" s="1"/>
  <c r="K6" i="177" s="1"/>
  <c r="H8" i="73"/>
  <c r="V8" i="73" s="1"/>
  <c r="N10" i="177" s="1"/>
  <c r="N12" i="177" s="1"/>
  <c r="G8" i="73"/>
  <c r="U8" i="73" s="1"/>
  <c r="M10" i="177" s="1"/>
  <c r="M12" i="177" s="1"/>
  <c r="F8" i="73"/>
  <c r="T8" i="73" s="1"/>
  <c r="L10" i="177" s="1"/>
  <c r="L12" i="177" s="1"/>
  <c r="E8" i="73"/>
  <c r="S8" i="73" s="1"/>
  <c r="K10" i="177" s="1"/>
  <c r="K12" i="177" s="1"/>
  <c r="E99" i="123" l="1" a="1"/>
  <c r="E99" i="123" s="1"/>
  <c r="E91" i="123" a="1"/>
  <c r="E91" i="123" s="1"/>
  <c r="E83" i="123" a="1"/>
  <c r="E83" i="123" s="1"/>
  <c r="E96" i="123" a="1"/>
  <c r="E96" i="123" s="1"/>
  <c r="E102" i="123" a="1"/>
  <c r="E102" i="123" s="1"/>
  <c r="E94" i="123" a="1"/>
  <c r="E94" i="123" s="1"/>
  <c r="E86" i="123" a="1"/>
  <c r="E86" i="123" s="1"/>
  <c r="E78" i="123" a="1"/>
  <c r="E78" i="123" s="1"/>
  <c r="E104" i="123" a="1"/>
  <c r="E104" i="123" s="1"/>
  <c r="E97" i="123" a="1"/>
  <c r="E97" i="123" s="1"/>
  <c r="E89" i="123" a="1"/>
  <c r="E89" i="123" s="1"/>
  <c r="E81" i="123" a="1"/>
  <c r="E81" i="123" s="1"/>
  <c r="E100" i="123" a="1"/>
  <c r="E100" i="123" s="1"/>
  <c r="E92" i="123" a="1"/>
  <c r="E92" i="123" s="1"/>
  <c r="E84" i="123" a="1"/>
  <c r="E84" i="123" s="1"/>
  <c r="E76" i="123" a="1"/>
  <c r="E76" i="123" s="1"/>
  <c r="E103" i="123" a="1"/>
  <c r="E103" i="123" s="1"/>
  <c r="E95" i="123" a="1"/>
  <c r="E95" i="123" s="1"/>
  <c r="E87" i="123" a="1"/>
  <c r="E87" i="123" s="1"/>
  <c r="E79" i="123" a="1"/>
  <c r="E79" i="123" s="1"/>
  <c r="E80" i="123" a="1"/>
  <c r="E80" i="123" s="1"/>
  <c r="E98" i="123" a="1"/>
  <c r="E98" i="123" s="1"/>
  <c r="E90" i="123" a="1"/>
  <c r="E90" i="123" s="1"/>
  <c r="E82" i="123" a="1"/>
  <c r="E82" i="123" s="1"/>
  <c r="E101" i="123" a="1"/>
  <c r="E101" i="123" s="1"/>
  <c r="E93" i="123" a="1"/>
  <c r="E93" i="123" s="1"/>
  <c r="E85" i="123" a="1"/>
  <c r="E85" i="123" s="1"/>
  <c r="E77" i="123" a="1"/>
  <c r="E77" i="123" s="1"/>
  <c r="E88" i="123" a="1"/>
  <c r="E88" i="123" s="1"/>
  <c r="C101" i="123" a="1"/>
  <c r="C101" i="123" s="1"/>
  <c r="C93" i="123" a="1"/>
  <c r="C93" i="123" s="1"/>
  <c r="C85" i="123" a="1"/>
  <c r="C85" i="123" s="1"/>
  <c r="C77" i="123" a="1"/>
  <c r="C77" i="123" s="1"/>
  <c r="C104" i="123" a="1"/>
  <c r="C104" i="123" s="1"/>
  <c r="C96" i="123" a="1"/>
  <c r="C96" i="123" s="1"/>
  <c r="C88" i="123" a="1"/>
  <c r="C88" i="123" s="1"/>
  <c r="C80" i="123" a="1"/>
  <c r="C80" i="123" s="1"/>
  <c r="C82" i="123" a="1"/>
  <c r="C82" i="123" s="1"/>
  <c r="C99" i="123" a="1"/>
  <c r="C99" i="123" s="1"/>
  <c r="C91" i="123" a="1"/>
  <c r="C91" i="123" s="1"/>
  <c r="C83" i="123" a="1"/>
  <c r="C83" i="123" s="1"/>
  <c r="C102" i="123" a="1"/>
  <c r="C102" i="123" s="1"/>
  <c r="C94" i="123" a="1"/>
  <c r="C94" i="123" s="1"/>
  <c r="C86" i="123" a="1"/>
  <c r="C86" i="123" s="1"/>
  <c r="C78" i="123" a="1"/>
  <c r="C78" i="123" s="1"/>
  <c r="C98" i="123" a="1"/>
  <c r="C98" i="123" s="1"/>
  <c r="C97" i="123" a="1"/>
  <c r="C97" i="123" s="1"/>
  <c r="C89" i="123" a="1"/>
  <c r="C89" i="123" s="1"/>
  <c r="C81" i="123" a="1"/>
  <c r="C81" i="123" s="1"/>
  <c r="C76" i="123" a="1"/>
  <c r="C76" i="123" s="1"/>
  <c r="C100" i="123" a="1"/>
  <c r="C100" i="123" s="1"/>
  <c r="C92" i="123" a="1"/>
  <c r="C92" i="123" s="1"/>
  <c r="C84" i="123" a="1"/>
  <c r="C84" i="123" s="1"/>
  <c r="C90" i="123" a="1"/>
  <c r="C90" i="123" s="1"/>
  <c r="C103" i="123" a="1"/>
  <c r="C103" i="123" s="1"/>
  <c r="C95" i="123" a="1"/>
  <c r="C95" i="123" s="1"/>
  <c r="C87" i="123" a="1"/>
  <c r="C87" i="123" s="1"/>
  <c r="C79" i="123" a="1"/>
  <c r="C79" i="123" s="1"/>
  <c r="F102" i="123" a="1"/>
  <c r="F102" i="123" s="1"/>
  <c r="F94" i="123" a="1"/>
  <c r="F94" i="123" s="1"/>
  <c r="F86" i="123" a="1"/>
  <c r="F86" i="123" s="1"/>
  <c r="F78" i="123" a="1"/>
  <c r="F78" i="123" s="1"/>
  <c r="F97" i="123" a="1"/>
  <c r="F97" i="123" s="1"/>
  <c r="F89" i="123" a="1"/>
  <c r="F89" i="123" s="1"/>
  <c r="F81" i="123" a="1"/>
  <c r="F81" i="123" s="1"/>
  <c r="F100" i="123" a="1"/>
  <c r="F100" i="123" s="1"/>
  <c r="F92" i="123" a="1"/>
  <c r="F92" i="123" s="1"/>
  <c r="F84" i="123" a="1"/>
  <c r="F84" i="123" s="1"/>
  <c r="F76" i="123" a="1"/>
  <c r="F76" i="123" s="1"/>
  <c r="F83" i="123" a="1"/>
  <c r="F83" i="123" s="1"/>
  <c r="F103" i="123" a="1"/>
  <c r="F103" i="123" s="1"/>
  <c r="F95" i="123" a="1"/>
  <c r="F95" i="123" s="1"/>
  <c r="F87" i="123" a="1"/>
  <c r="F87" i="123" s="1"/>
  <c r="F79" i="123" a="1"/>
  <c r="F79" i="123" s="1"/>
  <c r="F98" i="123" a="1"/>
  <c r="F98" i="123" s="1"/>
  <c r="F90" i="123" a="1"/>
  <c r="F90" i="123" s="1"/>
  <c r="F82" i="123" a="1"/>
  <c r="F82" i="123" s="1"/>
  <c r="F91" i="123" a="1"/>
  <c r="F91" i="123" s="1"/>
  <c r="F101" i="123" a="1"/>
  <c r="F101" i="123" s="1"/>
  <c r="F93" i="123" a="1"/>
  <c r="F93" i="123" s="1"/>
  <c r="F85" i="123" a="1"/>
  <c r="F85" i="123" s="1"/>
  <c r="F77" i="123" a="1"/>
  <c r="F77" i="123" s="1"/>
  <c r="F104" i="123" a="1"/>
  <c r="F104" i="123" s="1"/>
  <c r="F96" i="123" a="1"/>
  <c r="F96" i="123" s="1"/>
  <c r="F88" i="123" a="1"/>
  <c r="F88" i="123" s="1"/>
  <c r="F80" i="123" a="1"/>
  <c r="F80" i="123" s="1"/>
  <c r="F99" i="123" a="1"/>
  <c r="F99" i="123" s="1"/>
  <c r="D104" i="123" a="1"/>
  <c r="D104" i="123" s="1"/>
  <c r="D96" i="123" a="1"/>
  <c r="D96" i="123" s="1"/>
  <c r="D88" i="123" a="1"/>
  <c r="D88" i="123" s="1"/>
  <c r="D80" i="123" a="1"/>
  <c r="D80" i="123" s="1"/>
  <c r="D85" i="123" a="1"/>
  <c r="D85" i="123" s="1"/>
  <c r="D99" i="123" a="1"/>
  <c r="D99" i="123" s="1"/>
  <c r="D91" i="123" a="1"/>
  <c r="D91" i="123" s="1"/>
  <c r="D83" i="123" a="1"/>
  <c r="D83" i="123" s="1"/>
  <c r="D93" i="123" a="1"/>
  <c r="D93" i="123" s="1"/>
  <c r="D102" i="123" a="1"/>
  <c r="D102" i="123" s="1"/>
  <c r="D94" i="123" a="1"/>
  <c r="D94" i="123" s="1"/>
  <c r="D86" i="123" a="1"/>
  <c r="D86" i="123" s="1"/>
  <c r="D78" i="123" a="1"/>
  <c r="D78" i="123" s="1"/>
  <c r="D97" i="123" a="1"/>
  <c r="D97" i="123" s="1"/>
  <c r="D89" i="123" a="1"/>
  <c r="D89" i="123" s="1"/>
  <c r="D81" i="123" a="1"/>
  <c r="D81" i="123" s="1"/>
  <c r="D100" i="123" a="1"/>
  <c r="D100" i="123" s="1"/>
  <c r="D92" i="123" a="1"/>
  <c r="D92" i="123" s="1"/>
  <c r="D84" i="123" a="1"/>
  <c r="D84" i="123" s="1"/>
  <c r="D76" i="123" a="1"/>
  <c r="D76" i="123" s="1"/>
  <c r="D103" i="123" a="1"/>
  <c r="D103" i="123" s="1"/>
  <c r="D95" i="123" a="1"/>
  <c r="D95" i="123" s="1"/>
  <c r="D87" i="123" a="1"/>
  <c r="D87" i="123" s="1"/>
  <c r="D79" i="123" a="1"/>
  <c r="D79" i="123" s="1"/>
  <c r="D101" i="123" a="1"/>
  <c r="D101" i="123" s="1"/>
  <c r="D98" i="123" a="1"/>
  <c r="D98" i="123" s="1"/>
  <c r="D90" i="123" a="1"/>
  <c r="D90" i="123" s="1"/>
  <c r="D82" i="123" a="1"/>
  <c r="D82" i="123" s="1"/>
  <c r="D77" i="123" a="1"/>
  <c r="D77" i="123" s="1"/>
  <c r="G97" i="123" a="1"/>
  <c r="G97" i="123" s="1"/>
  <c r="G89" i="123" a="1"/>
  <c r="G89" i="123" s="1"/>
  <c r="G81" i="123" a="1"/>
  <c r="G81" i="123" s="1"/>
  <c r="G100" i="123" a="1"/>
  <c r="G100" i="123" s="1"/>
  <c r="G92" i="123" a="1"/>
  <c r="G92" i="123" s="1"/>
  <c r="G84" i="123" a="1"/>
  <c r="G84" i="123" s="1"/>
  <c r="G76" i="123" a="1"/>
  <c r="G76" i="123" s="1"/>
  <c r="G103" i="123" a="1"/>
  <c r="G103" i="123" s="1"/>
  <c r="G95" i="123" a="1"/>
  <c r="G95" i="123" s="1"/>
  <c r="G87" i="123" a="1"/>
  <c r="G87" i="123" s="1"/>
  <c r="G79" i="123" a="1"/>
  <c r="G79" i="123" s="1"/>
  <c r="G94" i="123" a="1"/>
  <c r="G94" i="123" s="1"/>
  <c r="G98" i="123" a="1"/>
  <c r="G98" i="123" s="1"/>
  <c r="G90" i="123" a="1"/>
  <c r="G90" i="123" s="1"/>
  <c r="G82" i="123" a="1"/>
  <c r="G82" i="123" s="1"/>
  <c r="G86" i="123" a="1"/>
  <c r="G86" i="123" s="1"/>
  <c r="G101" i="123" a="1"/>
  <c r="G101" i="123" s="1"/>
  <c r="G93" i="123" a="1"/>
  <c r="G93" i="123" s="1"/>
  <c r="G85" i="123" a="1"/>
  <c r="G85" i="123" s="1"/>
  <c r="G77" i="123" a="1"/>
  <c r="G77" i="123" s="1"/>
  <c r="G102" i="123" a="1"/>
  <c r="G102" i="123" s="1"/>
  <c r="G104" i="123" a="1"/>
  <c r="G104" i="123" s="1"/>
  <c r="G96" i="123" a="1"/>
  <c r="G96" i="123" s="1"/>
  <c r="G88" i="123" a="1"/>
  <c r="G88" i="123" s="1"/>
  <c r="G80" i="123" a="1"/>
  <c r="G80" i="123" s="1"/>
  <c r="G78" i="123" a="1"/>
  <c r="G78" i="123" s="1"/>
  <c r="G99" i="123" a="1"/>
  <c r="G99" i="123" s="1"/>
  <c r="G91" i="123" a="1"/>
  <c r="G91" i="123" s="1"/>
  <c r="G83" i="123" a="1"/>
  <c r="G83" i="123" s="1"/>
  <c r="D30" i="123" a="1"/>
  <c r="D30" i="123" s="1"/>
  <c r="D22" i="123" a="1"/>
  <c r="D22" i="123" s="1"/>
  <c r="D14" i="123" a="1"/>
  <c r="D14" i="123" s="1"/>
  <c r="D6" i="123" a="1"/>
  <c r="D6" i="123" s="1"/>
  <c r="D33" i="123" a="1"/>
  <c r="D33" i="123" s="1"/>
  <c r="D25" i="123" a="1"/>
  <c r="D25" i="123" s="1"/>
  <c r="D17" i="123" a="1"/>
  <c r="D17" i="123" s="1"/>
  <c r="D9" i="123" a="1"/>
  <c r="D9" i="123" s="1"/>
  <c r="D27" i="123" a="1"/>
  <c r="D27" i="123" s="1"/>
  <c r="D28" i="123" a="1"/>
  <c r="D28" i="123" s="1"/>
  <c r="D20" i="123" a="1"/>
  <c r="D20" i="123" s="1"/>
  <c r="D12" i="123" a="1"/>
  <c r="D12" i="123" s="1"/>
  <c r="D19" i="123" a="1"/>
  <c r="D19" i="123" s="1"/>
  <c r="D31" i="123" a="1"/>
  <c r="D31" i="123" s="1"/>
  <c r="D23" i="123" a="1"/>
  <c r="D23" i="123" s="1"/>
  <c r="D15" i="123" a="1"/>
  <c r="D15" i="123" s="1"/>
  <c r="D7" i="123" a="1"/>
  <c r="D7" i="123" s="1"/>
  <c r="D34" i="123" a="1"/>
  <c r="D34" i="123" s="1"/>
  <c r="D26" i="123" a="1"/>
  <c r="D26" i="123" s="1"/>
  <c r="D18" i="123" a="1"/>
  <c r="D18" i="123" s="1"/>
  <c r="D10" i="123" a="1"/>
  <c r="D10" i="123" s="1"/>
  <c r="D11" i="123" a="1"/>
  <c r="D11" i="123" s="1"/>
  <c r="D29" i="123" a="1"/>
  <c r="D29" i="123" s="1"/>
  <c r="D21" i="123" a="1"/>
  <c r="D21" i="123" s="1"/>
  <c r="D13" i="123" a="1"/>
  <c r="D13" i="123" s="1"/>
  <c r="D32" i="123" a="1"/>
  <c r="D32" i="123" s="1"/>
  <c r="D24" i="123" a="1"/>
  <c r="D24" i="123" s="1"/>
  <c r="D16" i="123" a="1"/>
  <c r="D16" i="123" s="1"/>
  <c r="D8" i="123" a="1"/>
  <c r="D8" i="123" s="1"/>
  <c r="E33" i="123" a="1"/>
  <c r="E33" i="123" s="1"/>
  <c r="E25" i="123" a="1"/>
  <c r="E25" i="123" s="1"/>
  <c r="E17" i="123" a="1"/>
  <c r="E17" i="123" s="1"/>
  <c r="E9" i="123" a="1"/>
  <c r="E9" i="123" s="1"/>
  <c r="E22" i="123" a="1"/>
  <c r="E22" i="123" s="1"/>
  <c r="E28" i="123" a="1"/>
  <c r="E28" i="123" s="1"/>
  <c r="E20" i="123" a="1"/>
  <c r="E20" i="123" s="1"/>
  <c r="E12" i="123" a="1"/>
  <c r="E12" i="123" s="1"/>
  <c r="E8" i="123" a="1"/>
  <c r="E8" i="123" s="1"/>
  <c r="E31" i="123" a="1"/>
  <c r="E31" i="123" s="1"/>
  <c r="E23" i="123" a="1"/>
  <c r="E23" i="123" s="1"/>
  <c r="E15" i="123" a="1"/>
  <c r="E15" i="123" s="1"/>
  <c r="E7" i="123" a="1"/>
  <c r="E7" i="123" s="1"/>
  <c r="E30" i="123" a="1"/>
  <c r="E30" i="123" s="1"/>
  <c r="E34" i="123" a="1"/>
  <c r="E34" i="123" s="1"/>
  <c r="E26" i="123" a="1"/>
  <c r="E26" i="123" s="1"/>
  <c r="E18" i="123" a="1"/>
  <c r="E18" i="123" s="1"/>
  <c r="E10" i="123" a="1"/>
  <c r="E10" i="123" s="1"/>
  <c r="E29" i="123" a="1"/>
  <c r="E29" i="123" s="1"/>
  <c r="E21" i="123" a="1"/>
  <c r="E21" i="123" s="1"/>
  <c r="E13" i="123" a="1"/>
  <c r="E13" i="123" s="1"/>
  <c r="E6" i="123" a="1"/>
  <c r="E6" i="123" s="1"/>
  <c r="E32" i="123" a="1"/>
  <c r="E32" i="123" s="1"/>
  <c r="E24" i="123" a="1"/>
  <c r="E24" i="123" s="1"/>
  <c r="E16" i="123" a="1"/>
  <c r="E16" i="123" s="1"/>
  <c r="E27" i="123" a="1"/>
  <c r="E27" i="123" s="1"/>
  <c r="E19" i="123" a="1"/>
  <c r="E19" i="123" s="1"/>
  <c r="E11" i="123" a="1"/>
  <c r="E11" i="123" s="1"/>
  <c r="E14" i="123" a="1"/>
  <c r="E14" i="123" s="1"/>
  <c r="F28" i="123" a="1"/>
  <c r="F28" i="123" s="1"/>
  <c r="F20" i="123" a="1"/>
  <c r="F20" i="123" s="1"/>
  <c r="F12" i="123" a="1"/>
  <c r="F12" i="123" s="1"/>
  <c r="F31" i="123" a="1"/>
  <c r="F31" i="123" s="1"/>
  <c r="F23" i="123" a="1"/>
  <c r="F23" i="123" s="1"/>
  <c r="F15" i="123" a="1"/>
  <c r="F15" i="123" s="1"/>
  <c r="F7" i="123" a="1"/>
  <c r="F7" i="123" s="1"/>
  <c r="F17" i="123" a="1"/>
  <c r="F17" i="123" s="1"/>
  <c r="F34" i="123" a="1"/>
  <c r="F34" i="123" s="1"/>
  <c r="F26" i="123" a="1"/>
  <c r="F26" i="123" s="1"/>
  <c r="F18" i="123" a="1"/>
  <c r="F18" i="123" s="1"/>
  <c r="F10" i="123" a="1"/>
  <c r="F10" i="123" s="1"/>
  <c r="F9" i="123" a="1"/>
  <c r="F9" i="123" s="1"/>
  <c r="F29" i="123" a="1"/>
  <c r="F29" i="123" s="1"/>
  <c r="F21" i="123" a="1"/>
  <c r="F21" i="123" s="1"/>
  <c r="F13" i="123" a="1"/>
  <c r="F13" i="123" s="1"/>
  <c r="F33" i="123" a="1"/>
  <c r="F33" i="123" s="1"/>
  <c r="F32" i="123" a="1"/>
  <c r="F32" i="123" s="1"/>
  <c r="F24" i="123" a="1"/>
  <c r="F24" i="123" s="1"/>
  <c r="F16" i="123" a="1"/>
  <c r="F16" i="123" s="1"/>
  <c r="F8" i="123" a="1"/>
  <c r="F8" i="123" s="1"/>
  <c r="F27" i="123" a="1"/>
  <c r="F27" i="123" s="1"/>
  <c r="F19" i="123" a="1"/>
  <c r="F19" i="123" s="1"/>
  <c r="F11" i="123" a="1"/>
  <c r="F11" i="123" s="1"/>
  <c r="F30" i="123" a="1"/>
  <c r="F30" i="123" s="1"/>
  <c r="F22" i="123" a="1"/>
  <c r="F22" i="123" s="1"/>
  <c r="F14" i="123" a="1"/>
  <c r="F14" i="123" s="1"/>
  <c r="F6" i="123" a="1"/>
  <c r="F6" i="123" s="1"/>
  <c r="F25" i="123" a="1"/>
  <c r="F25" i="123" s="1"/>
  <c r="C27" i="123" a="1"/>
  <c r="C27" i="123" s="1"/>
  <c r="C19" i="123" a="1"/>
  <c r="C19" i="123" s="1"/>
  <c r="C11" i="123" a="1"/>
  <c r="C11" i="123" s="1"/>
  <c r="C32" i="123" a="1"/>
  <c r="C32" i="123" s="1"/>
  <c r="C30" i="123" a="1"/>
  <c r="C30" i="123" s="1"/>
  <c r="C22" i="123" a="1"/>
  <c r="C22" i="123" s="1"/>
  <c r="C14" i="123" a="1"/>
  <c r="C14" i="123" s="1"/>
  <c r="C6" i="123" a="1"/>
  <c r="C6" i="123" s="1"/>
  <c r="C8" i="123" a="1"/>
  <c r="C8" i="123" s="1"/>
  <c r="C33" i="123" a="1"/>
  <c r="C33" i="123" s="1"/>
  <c r="C25" i="123" a="1"/>
  <c r="C25" i="123" s="1"/>
  <c r="C17" i="123" a="1"/>
  <c r="C17" i="123" s="1"/>
  <c r="C9" i="123" a="1"/>
  <c r="C9" i="123" s="1"/>
  <c r="C28" i="123" a="1"/>
  <c r="C28" i="123" s="1"/>
  <c r="C20" i="123" a="1"/>
  <c r="C20" i="123" s="1"/>
  <c r="C12" i="123" a="1"/>
  <c r="C12" i="123" s="1"/>
  <c r="C24" i="123" a="1"/>
  <c r="C24" i="123" s="1"/>
  <c r="C16" i="123" a="1"/>
  <c r="C16" i="123" s="1"/>
  <c r="C31" i="123" a="1"/>
  <c r="C31" i="123" s="1"/>
  <c r="C23" i="123" a="1"/>
  <c r="C23" i="123" s="1"/>
  <c r="C15" i="123" a="1"/>
  <c r="C15" i="123" s="1"/>
  <c r="C7" i="123" a="1"/>
  <c r="C7" i="123" s="1"/>
  <c r="C34" i="123" a="1"/>
  <c r="C34" i="123" s="1"/>
  <c r="C26" i="123" a="1"/>
  <c r="C26" i="123" s="1"/>
  <c r="C18" i="123" a="1"/>
  <c r="C18" i="123" s="1"/>
  <c r="C10" i="123" a="1"/>
  <c r="C10" i="123" s="1"/>
  <c r="C29" i="123" a="1"/>
  <c r="C29" i="123" s="1"/>
  <c r="C21" i="123" a="1"/>
  <c r="C21" i="123" s="1"/>
  <c r="C13" i="123" a="1"/>
  <c r="C13" i="123" s="1"/>
  <c r="G31" i="123" a="1"/>
  <c r="G31" i="123" s="1"/>
  <c r="G23" i="123" a="1"/>
  <c r="G23" i="123" s="1"/>
  <c r="G15" i="123" a="1"/>
  <c r="G15" i="123" s="1"/>
  <c r="G7" i="123" a="1"/>
  <c r="G7" i="123" s="1"/>
  <c r="G12" i="123" a="1"/>
  <c r="G12" i="123" s="1"/>
  <c r="G34" i="123" a="1"/>
  <c r="G34" i="123" s="1"/>
  <c r="G26" i="123" a="1"/>
  <c r="G26" i="123" s="1"/>
  <c r="G18" i="123" a="1"/>
  <c r="G18" i="123" s="1"/>
  <c r="G10" i="123" a="1"/>
  <c r="G10" i="123" s="1"/>
  <c r="G29" i="123" a="1"/>
  <c r="G29" i="123" s="1"/>
  <c r="G21" i="123" a="1"/>
  <c r="G21" i="123" s="1"/>
  <c r="G13" i="123" a="1"/>
  <c r="G13" i="123" s="1"/>
  <c r="G32" i="123" a="1"/>
  <c r="G32" i="123" s="1"/>
  <c r="G24" i="123" a="1"/>
  <c r="G24" i="123" s="1"/>
  <c r="G16" i="123" a="1"/>
  <c r="G16" i="123" s="1"/>
  <c r="G8" i="123" a="1"/>
  <c r="G8" i="123" s="1"/>
  <c r="G6" i="123" a="1"/>
  <c r="G6" i="123" s="1"/>
  <c r="G27" i="123" a="1"/>
  <c r="G27" i="123" s="1"/>
  <c r="G19" i="123" a="1"/>
  <c r="G19" i="123" s="1"/>
  <c r="G11" i="123" a="1"/>
  <c r="G11" i="123" s="1"/>
  <c r="G28" i="123" a="1"/>
  <c r="G28" i="123" s="1"/>
  <c r="G20" i="123" a="1"/>
  <c r="G20" i="123" s="1"/>
  <c r="G30" i="123" a="1"/>
  <c r="G30" i="123" s="1"/>
  <c r="G22" i="123" a="1"/>
  <c r="G22" i="123" s="1"/>
  <c r="G14" i="123" a="1"/>
  <c r="G14" i="123" s="1"/>
  <c r="G33" i="123" a="1"/>
  <c r="G33" i="123" s="1"/>
  <c r="G25" i="123" a="1"/>
  <c r="G25" i="123" s="1"/>
  <c r="G17" i="123" a="1"/>
  <c r="G17" i="123" s="1"/>
  <c r="G9" i="123" a="1"/>
  <c r="G9" i="123" s="1"/>
  <c r="K93" i="177"/>
  <c r="L93" i="177"/>
  <c r="M93" i="177"/>
  <c r="J93" i="177"/>
  <c r="N93" i="177"/>
  <c r="J73" i="123"/>
  <c r="K73" i="123"/>
  <c r="L73" i="123"/>
  <c r="M73" i="123"/>
  <c r="N73" i="123"/>
  <c r="N3" i="123"/>
  <c r="L3" i="123"/>
  <c r="M3" i="123"/>
  <c r="J3" i="123"/>
  <c r="K3" i="123"/>
  <c r="D71" i="73"/>
  <c r="E41" i="73"/>
  <c r="G5" i="123" l="1"/>
  <c r="N98" i="123" a="1"/>
  <c r="N98" i="123" s="1"/>
  <c r="N133" i="123" s="1"/>
  <c r="N90" i="123" a="1"/>
  <c r="N90" i="123" s="1"/>
  <c r="N125" i="123" s="1"/>
  <c r="N82" i="123" a="1"/>
  <c r="N82" i="123" s="1"/>
  <c r="N117" i="123" s="1"/>
  <c r="N87" i="123" a="1"/>
  <c r="N87" i="123" s="1"/>
  <c r="N122" i="123" s="1"/>
  <c r="N101" i="123" a="1"/>
  <c r="N101" i="123" s="1"/>
  <c r="N136" i="123" s="1"/>
  <c r="N93" i="123" a="1"/>
  <c r="N93" i="123" s="1"/>
  <c r="N128" i="123" s="1"/>
  <c r="N85" i="123" a="1"/>
  <c r="N85" i="123" s="1"/>
  <c r="N120" i="123" s="1"/>
  <c r="N77" i="123" a="1"/>
  <c r="N77" i="123" s="1"/>
  <c r="N112" i="123" s="1"/>
  <c r="N95" i="123" a="1"/>
  <c r="N95" i="123" s="1"/>
  <c r="N130" i="123" s="1"/>
  <c r="N104" i="123" a="1"/>
  <c r="N104" i="123" s="1"/>
  <c r="N139" i="123" s="1"/>
  <c r="N96" i="123" a="1"/>
  <c r="N96" i="123" s="1"/>
  <c r="N131" i="123" s="1"/>
  <c r="N88" i="123" a="1"/>
  <c r="N88" i="123" s="1"/>
  <c r="N123" i="123" s="1"/>
  <c r="N80" i="123" a="1"/>
  <c r="N80" i="123" s="1"/>
  <c r="N115" i="123" s="1"/>
  <c r="N99" i="123" a="1"/>
  <c r="N99" i="123" s="1"/>
  <c r="N134" i="123" s="1"/>
  <c r="N91" i="123" a="1"/>
  <c r="N91" i="123" s="1"/>
  <c r="N126" i="123" s="1"/>
  <c r="N83" i="123" a="1"/>
  <c r="N83" i="123" s="1"/>
  <c r="N118" i="123" s="1"/>
  <c r="N102" i="123" a="1"/>
  <c r="N102" i="123" s="1"/>
  <c r="N137" i="123" s="1"/>
  <c r="N94" i="123" a="1"/>
  <c r="N94" i="123" s="1"/>
  <c r="N129" i="123" s="1"/>
  <c r="N86" i="123" a="1"/>
  <c r="N86" i="123" s="1"/>
  <c r="N121" i="123" s="1"/>
  <c r="N78" i="123" a="1"/>
  <c r="N78" i="123" s="1"/>
  <c r="N113" i="123" s="1"/>
  <c r="N103" i="123" a="1"/>
  <c r="N103" i="123" s="1"/>
  <c r="N138" i="123" s="1"/>
  <c r="N97" i="123" a="1"/>
  <c r="N97" i="123" s="1"/>
  <c r="N132" i="123" s="1"/>
  <c r="N89" i="123" a="1"/>
  <c r="N89" i="123" s="1"/>
  <c r="N124" i="123" s="1"/>
  <c r="N81" i="123" a="1"/>
  <c r="N81" i="123" s="1"/>
  <c r="N116" i="123" s="1"/>
  <c r="N100" i="123" a="1"/>
  <c r="N100" i="123" s="1"/>
  <c r="N135" i="123" s="1"/>
  <c r="N92" i="123" a="1"/>
  <c r="N92" i="123" s="1"/>
  <c r="N127" i="123" s="1"/>
  <c r="N84" i="123" a="1"/>
  <c r="N84" i="123" s="1"/>
  <c r="N119" i="123" s="1"/>
  <c r="N76" i="123" a="1"/>
  <c r="N76" i="123" s="1"/>
  <c r="N79" i="123" a="1"/>
  <c r="N79" i="123" s="1"/>
  <c r="N114" i="123" s="1"/>
  <c r="M103" i="123" a="1"/>
  <c r="M103" i="123" s="1"/>
  <c r="M138" i="123" s="1"/>
  <c r="M95" i="123" a="1"/>
  <c r="M95" i="123" s="1"/>
  <c r="M130" i="123" s="1"/>
  <c r="M87" i="123" a="1"/>
  <c r="M87" i="123" s="1"/>
  <c r="M122" i="123" s="1"/>
  <c r="M79" i="123" a="1"/>
  <c r="M79" i="123" s="1"/>
  <c r="M114" i="123" s="1"/>
  <c r="M76" i="123" a="1"/>
  <c r="M76" i="123" s="1"/>
  <c r="M98" i="123" a="1"/>
  <c r="M98" i="123" s="1"/>
  <c r="M133" i="123" s="1"/>
  <c r="M90" i="123" a="1"/>
  <c r="M90" i="123" s="1"/>
  <c r="M125" i="123" s="1"/>
  <c r="M82" i="123" a="1"/>
  <c r="M82" i="123" s="1"/>
  <c r="M117" i="123" s="1"/>
  <c r="M84" i="123" a="1"/>
  <c r="M84" i="123" s="1"/>
  <c r="M119" i="123" s="1"/>
  <c r="M101" i="123" a="1"/>
  <c r="M101" i="123" s="1"/>
  <c r="M136" i="123" s="1"/>
  <c r="M93" i="123" a="1"/>
  <c r="M93" i="123" s="1"/>
  <c r="M128" i="123" s="1"/>
  <c r="M85" i="123" a="1"/>
  <c r="M85" i="123" s="1"/>
  <c r="M120" i="123" s="1"/>
  <c r="M77" i="123" a="1"/>
  <c r="M77" i="123" s="1"/>
  <c r="M112" i="123" s="1"/>
  <c r="M104" i="123" a="1"/>
  <c r="M104" i="123" s="1"/>
  <c r="M139" i="123" s="1"/>
  <c r="M96" i="123" a="1"/>
  <c r="M96" i="123" s="1"/>
  <c r="M131" i="123" s="1"/>
  <c r="M88" i="123" a="1"/>
  <c r="M88" i="123" s="1"/>
  <c r="M123" i="123" s="1"/>
  <c r="M80" i="123" a="1"/>
  <c r="M80" i="123" s="1"/>
  <c r="M115" i="123" s="1"/>
  <c r="M100" i="123" a="1"/>
  <c r="M100" i="123" s="1"/>
  <c r="M135" i="123" s="1"/>
  <c r="M99" i="123" a="1"/>
  <c r="M99" i="123" s="1"/>
  <c r="M134" i="123" s="1"/>
  <c r="M91" i="123" a="1"/>
  <c r="M91" i="123" s="1"/>
  <c r="M126" i="123" s="1"/>
  <c r="M83" i="123" a="1"/>
  <c r="M83" i="123" s="1"/>
  <c r="M118" i="123" s="1"/>
  <c r="M92" i="123" a="1"/>
  <c r="M92" i="123" s="1"/>
  <c r="M127" i="123" s="1"/>
  <c r="M102" i="123" a="1"/>
  <c r="M102" i="123" s="1"/>
  <c r="M137" i="123" s="1"/>
  <c r="M94" i="123" a="1"/>
  <c r="M94" i="123" s="1"/>
  <c r="M129" i="123" s="1"/>
  <c r="M86" i="123" a="1"/>
  <c r="M86" i="123" s="1"/>
  <c r="M121" i="123" s="1"/>
  <c r="M78" i="123" a="1"/>
  <c r="M78" i="123" s="1"/>
  <c r="M113" i="123" s="1"/>
  <c r="M97" i="123" a="1"/>
  <c r="M97" i="123" s="1"/>
  <c r="M132" i="123" s="1"/>
  <c r="M89" i="123" a="1"/>
  <c r="M89" i="123" s="1"/>
  <c r="M124" i="123" s="1"/>
  <c r="M81" i="123" a="1"/>
  <c r="M81" i="123" s="1"/>
  <c r="M116" i="123" s="1"/>
  <c r="L100" i="123" a="1"/>
  <c r="L100" i="123" s="1"/>
  <c r="L135" i="123" s="1"/>
  <c r="L92" i="123" a="1"/>
  <c r="L92" i="123" s="1"/>
  <c r="L127" i="123" s="1"/>
  <c r="L84" i="123" a="1"/>
  <c r="L84" i="123" s="1"/>
  <c r="L119" i="123" s="1"/>
  <c r="L76" i="123" a="1"/>
  <c r="L76" i="123" s="1"/>
  <c r="L103" i="123" a="1"/>
  <c r="L103" i="123" s="1"/>
  <c r="L138" i="123" s="1"/>
  <c r="L95" i="123" a="1"/>
  <c r="L95" i="123" s="1"/>
  <c r="L130" i="123" s="1"/>
  <c r="L87" i="123" a="1"/>
  <c r="L87" i="123" s="1"/>
  <c r="L122" i="123" s="1"/>
  <c r="L79" i="123" a="1"/>
  <c r="L79" i="123" s="1"/>
  <c r="L114" i="123" s="1"/>
  <c r="L98" i="123" a="1"/>
  <c r="L98" i="123" s="1"/>
  <c r="L133" i="123" s="1"/>
  <c r="L90" i="123" a="1"/>
  <c r="L90" i="123" s="1"/>
  <c r="L125" i="123" s="1"/>
  <c r="L82" i="123" a="1"/>
  <c r="L82" i="123" s="1"/>
  <c r="L117" i="123" s="1"/>
  <c r="L97" i="123" a="1"/>
  <c r="L97" i="123" s="1"/>
  <c r="L132" i="123" s="1"/>
  <c r="L101" i="123" a="1"/>
  <c r="L101" i="123" s="1"/>
  <c r="L136" i="123" s="1"/>
  <c r="L93" i="123" a="1"/>
  <c r="L93" i="123" s="1"/>
  <c r="L128" i="123" s="1"/>
  <c r="L85" i="123" a="1"/>
  <c r="L85" i="123" s="1"/>
  <c r="L120" i="123" s="1"/>
  <c r="L77" i="123" a="1"/>
  <c r="L77" i="123" s="1"/>
  <c r="L112" i="123" s="1"/>
  <c r="L89" i="123" a="1"/>
  <c r="L89" i="123" s="1"/>
  <c r="L124" i="123" s="1"/>
  <c r="L104" i="123" a="1"/>
  <c r="L104" i="123" s="1"/>
  <c r="L139" i="123" s="1"/>
  <c r="L96" i="123" a="1"/>
  <c r="L96" i="123" s="1"/>
  <c r="L131" i="123" s="1"/>
  <c r="L88" i="123" a="1"/>
  <c r="L88" i="123" s="1"/>
  <c r="L123" i="123" s="1"/>
  <c r="L80" i="123" a="1"/>
  <c r="L80" i="123" s="1"/>
  <c r="L115" i="123" s="1"/>
  <c r="L99" i="123" a="1"/>
  <c r="L99" i="123" s="1"/>
  <c r="L134" i="123" s="1"/>
  <c r="L91" i="123" a="1"/>
  <c r="L91" i="123" s="1"/>
  <c r="L126" i="123" s="1"/>
  <c r="L83" i="123" a="1"/>
  <c r="L83" i="123" s="1"/>
  <c r="L118" i="123" s="1"/>
  <c r="L81" i="123" a="1"/>
  <c r="L81" i="123" s="1"/>
  <c r="L116" i="123" s="1"/>
  <c r="L102" i="123" a="1"/>
  <c r="L102" i="123" s="1"/>
  <c r="L137" i="123" s="1"/>
  <c r="L94" i="123" a="1"/>
  <c r="L94" i="123" s="1"/>
  <c r="L129" i="123" s="1"/>
  <c r="L86" i="123" a="1"/>
  <c r="L86" i="123" s="1"/>
  <c r="L121" i="123" s="1"/>
  <c r="L78" i="123" a="1"/>
  <c r="L78" i="123" s="1"/>
  <c r="L113" i="123" s="1"/>
  <c r="K97" i="123" a="1"/>
  <c r="K97" i="123" s="1"/>
  <c r="K132" i="123" s="1"/>
  <c r="K89" i="123" a="1"/>
  <c r="K89" i="123" s="1"/>
  <c r="K124" i="123" s="1"/>
  <c r="K81" i="123" a="1"/>
  <c r="K81" i="123" s="1"/>
  <c r="K116" i="123" s="1"/>
  <c r="K100" i="123" a="1"/>
  <c r="K100" i="123" s="1"/>
  <c r="K135" i="123" s="1"/>
  <c r="K92" i="123" a="1"/>
  <c r="K92" i="123" s="1"/>
  <c r="K127" i="123" s="1"/>
  <c r="K84" i="123" a="1"/>
  <c r="K84" i="123" s="1"/>
  <c r="K119" i="123" s="1"/>
  <c r="K76" i="123" a="1"/>
  <c r="K76" i="123" s="1"/>
  <c r="K103" i="123" a="1"/>
  <c r="K103" i="123" s="1"/>
  <c r="K138" i="123" s="1"/>
  <c r="K95" i="123" a="1"/>
  <c r="K95" i="123" s="1"/>
  <c r="K130" i="123" s="1"/>
  <c r="K87" i="123" a="1"/>
  <c r="K87" i="123" s="1"/>
  <c r="K122" i="123" s="1"/>
  <c r="K79" i="123" a="1"/>
  <c r="K79" i="123" s="1"/>
  <c r="K114" i="123" s="1"/>
  <c r="K86" i="123" a="1"/>
  <c r="K86" i="123" s="1"/>
  <c r="K121" i="123" s="1"/>
  <c r="K98" i="123" a="1"/>
  <c r="K98" i="123" s="1"/>
  <c r="K133" i="123" s="1"/>
  <c r="K90" i="123" a="1"/>
  <c r="K90" i="123" s="1"/>
  <c r="K125" i="123" s="1"/>
  <c r="K82" i="123" a="1"/>
  <c r="K82" i="123" s="1"/>
  <c r="K117" i="123" s="1"/>
  <c r="K78" i="123" a="1"/>
  <c r="K78" i="123" s="1"/>
  <c r="K113" i="123" s="1"/>
  <c r="K101" i="123" a="1"/>
  <c r="K101" i="123" s="1"/>
  <c r="K136" i="123" s="1"/>
  <c r="K93" i="123" a="1"/>
  <c r="K93" i="123" s="1"/>
  <c r="K128" i="123" s="1"/>
  <c r="K85" i="123" a="1"/>
  <c r="K85" i="123" s="1"/>
  <c r="K120" i="123" s="1"/>
  <c r="K77" i="123" a="1"/>
  <c r="K77" i="123" s="1"/>
  <c r="K112" i="123" s="1"/>
  <c r="K104" i="123" a="1"/>
  <c r="K104" i="123" s="1"/>
  <c r="K139" i="123" s="1"/>
  <c r="K96" i="123" a="1"/>
  <c r="K96" i="123" s="1"/>
  <c r="K131" i="123" s="1"/>
  <c r="K88" i="123" a="1"/>
  <c r="K88" i="123" s="1"/>
  <c r="K123" i="123" s="1"/>
  <c r="K80" i="123" a="1"/>
  <c r="K80" i="123" s="1"/>
  <c r="K115" i="123" s="1"/>
  <c r="K94" i="123" a="1"/>
  <c r="K94" i="123" s="1"/>
  <c r="K129" i="123" s="1"/>
  <c r="K99" i="123" a="1"/>
  <c r="K99" i="123" s="1"/>
  <c r="K134" i="123" s="1"/>
  <c r="K91" i="123" a="1"/>
  <c r="K91" i="123" s="1"/>
  <c r="K126" i="123" s="1"/>
  <c r="K83" i="123" a="1"/>
  <c r="K83" i="123" s="1"/>
  <c r="K118" i="123" s="1"/>
  <c r="K102" i="123" a="1"/>
  <c r="K102" i="123" s="1"/>
  <c r="K137" i="123" s="1"/>
  <c r="J102" i="123" a="1"/>
  <c r="J102" i="123" s="1"/>
  <c r="J137" i="123" s="1"/>
  <c r="J94" i="123" a="1"/>
  <c r="J94" i="123" s="1"/>
  <c r="J129" i="123" s="1"/>
  <c r="J86" i="123" a="1"/>
  <c r="J86" i="123" s="1"/>
  <c r="J121" i="123" s="1"/>
  <c r="J78" i="123" a="1"/>
  <c r="J78" i="123" s="1"/>
  <c r="J113" i="123" s="1"/>
  <c r="J99" i="123" a="1"/>
  <c r="J99" i="123" s="1"/>
  <c r="J134" i="123" s="1"/>
  <c r="J97" i="123" a="1"/>
  <c r="J97" i="123" s="1"/>
  <c r="J132" i="123" s="1"/>
  <c r="J89" i="123" a="1"/>
  <c r="J89" i="123" s="1"/>
  <c r="J124" i="123" s="1"/>
  <c r="J81" i="123" a="1"/>
  <c r="J81" i="123" s="1"/>
  <c r="J116" i="123" s="1"/>
  <c r="J100" i="123" a="1"/>
  <c r="J100" i="123" s="1"/>
  <c r="J135" i="123" s="1"/>
  <c r="J92" i="123" a="1"/>
  <c r="J92" i="123" s="1"/>
  <c r="J127" i="123" s="1"/>
  <c r="J84" i="123" a="1"/>
  <c r="J84" i="123" s="1"/>
  <c r="J119" i="123" s="1"/>
  <c r="J76" i="123" a="1"/>
  <c r="J76" i="123" s="1"/>
  <c r="J103" i="123" a="1"/>
  <c r="J103" i="123" s="1"/>
  <c r="J138" i="123" s="1"/>
  <c r="J95" i="123" a="1"/>
  <c r="J95" i="123" s="1"/>
  <c r="J130" i="123" s="1"/>
  <c r="J87" i="123" a="1"/>
  <c r="J87" i="123" s="1"/>
  <c r="J122" i="123" s="1"/>
  <c r="J79" i="123" a="1"/>
  <c r="J79" i="123" s="1"/>
  <c r="J114" i="123" s="1"/>
  <c r="J98" i="123" a="1"/>
  <c r="J98" i="123" s="1"/>
  <c r="J133" i="123" s="1"/>
  <c r="J90" i="123" a="1"/>
  <c r="J90" i="123" s="1"/>
  <c r="J125" i="123" s="1"/>
  <c r="J82" i="123" a="1"/>
  <c r="J82" i="123" s="1"/>
  <c r="J117" i="123" s="1"/>
  <c r="J83" i="123" a="1"/>
  <c r="J83" i="123" s="1"/>
  <c r="J118" i="123" s="1"/>
  <c r="J101" i="123" a="1"/>
  <c r="J101" i="123" s="1"/>
  <c r="J136" i="123" s="1"/>
  <c r="J93" i="123" a="1"/>
  <c r="J93" i="123" s="1"/>
  <c r="J128" i="123" s="1"/>
  <c r="J85" i="123" a="1"/>
  <c r="J85" i="123" s="1"/>
  <c r="J120" i="123" s="1"/>
  <c r="J77" i="123" a="1"/>
  <c r="J77" i="123" s="1"/>
  <c r="J112" i="123" s="1"/>
  <c r="J104" i="123" a="1"/>
  <c r="J104" i="123" s="1"/>
  <c r="J139" i="123" s="1"/>
  <c r="J96" i="123" a="1"/>
  <c r="J96" i="123" s="1"/>
  <c r="J131" i="123" s="1"/>
  <c r="J88" i="123" a="1"/>
  <c r="J88" i="123" s="1"/>
  <c r="J123" i="123" s="1"/>
  <c r="J80" i="123" a="1"/>
  <c r="J80" i="123" s="1"/>
  <c r="J115" i="123" s="1"/>
  <c r="J91" i="123" a="1"/>
  <c r="J91" i="123" s="1"/>
  <c r="J126" i="123" s="1"/>
  <c r="K70" i="123"/>
  <c r="K28" i="123" a="1"/>
  <c r="K28" i="123" s="1"/>
  <c r="K62" i="123" s="1"/>
  <c r="K20" i="123" a="1"/>
  <c r="K20" i="123" s="1"/>
  <c r="K54" i="123" s="1"/>
  <c r="K12" i="123" a="1"/>
  <c r="K12" i="123" s="1"/>
  <c r="K46" i="123" s="1"/>
  <c r="K31" i="123" a="1"/>
  <c r="K31" i="123" s="1"/>
  <c r="K65" i="123" s="1"/>
  <c r="K23" i="123" a="1"/>
  <c r="K23" i="123" s="1"/>
  <c r="K57" i="123" s="1"/>
  <c r="K15" i="123" a="1"/>
  <c r="K15" i="123" s="1"/>
  <c r="K49" i="123" s="1"/>
  <c r="K7" i="123" a="1"/>
  <c r="K7" i="123" s="1"/>
  <c r="K41" i="123" s="1"/>
  <c r="K25" i="123" a="1"/>
  <c r="K25" i="123" s="1"/>
  <c r="K59" i="123" s="1"/>
  <c r="K17" i="123" a="1"/>
  <c r="K17" i="123" s="1"/>
  <c r="K51" i="123" s="1"/>
  <c r="K34" i="123" a="1"/>
  <c r="K34" i="123" s="1"/>
  <c r="K68" i="123" s="1"/>
  <c r="K26" i="123" a="1"/>
  <c r="K26" i="123" s="1"/>
  <c r="K60" i="123" s="1"/>
  <c r="K18" i="123" a="1"/>
  <c r="K18" i="123" s="1"/>
  <c r="K52" i="123" s="1"/>
  <c r="K10" i="123" a="1"/>
  <c r="K10" i="123" s="1"/>
  <c r="K44" i="123" s="1"/>
  <c r="K9" i="123" a="1"/>
  <c r="K9" i="123" s="1"/>
  <c r="K43" i="123" s="1"/>
  <c r="K29" i="123" a="1"/>
  <c r="K29" i="123" s="1"/>
  <c r="K63" i="123" s="1"/>
  <c r="K21" i="123" a="1"/>
  <c r="K21" i="123" s="1"/>
  <c r="K55" i="123" s="1"/>
  <c r="K13" i="123" a="1"/>
  <c r="K13" i="123" s="1"/>
  <c r="K47" i="123" s="1"/>
  <c r="K32" i="123" a="1"/>
  <c r="K32" i="123" s="1"/>
  <c r="K66" i="123" s="1"/>
  <c r="K24" i="123" a="1"/>
  <c r="K24" i="123" s="1"/>
  <c r="K58" i="123" s="1"/>
  <c r="K16" i="123" a="1"/>
  <c r="K16" i="123" s="1"/>
  <c r="K50" i="123" s="1"/>
  <c r="K8" i="123" a="1"/>
  <c r="K8" i="123" s="1"/>
  <c r="K42" i="123" s="1"/>
  <c r="K69" i="123"/>
  <c r="K27" i="123" a="1"/>
  <c r="K27" i="123" s="1"/>
  <c r="K61" i="123" s="1"/>
  <c r="K19" i="123" a="1"/>
  <c r="K19" i="123" s="1"/>
  <c r="K53" i="123" s="1"/>
  <c r="K11" i="123" a="1"/>
  <c r="K11" i="123" s="1"/>
  <c r="K45" i="123" s="1"/>
  <c r="K30" i="123" a="1"/>
  <c r="K30" i="123" s="1"/>
  <c r="K64" i="123" s="1"/>
  <c r="K22" i="123" a="1"/>
  <c r="K22" i="123" s="1"/>
  <c r="K56" i="123" s="1"/>
  <c r="K14" i="123" a="1"/>
  <c r="K14" i="123" s="1"/>
  <c r="K48" i="123" s="1"/>
  <c r="K6" i="123" a="1"/>
  <c r="K6" i="123" s="1"/>
  <c r="K33" i="123" a="1"/>
  <c r="K33" i="123" s="1"/>
  <c r="K67" i="123" s="1"/>
  <c r="M34" i="123" a="1"/>
  <c r="M34" i="123" s="1"/>
  <c r="M68" i="123" s="1"/>
  <c r="M26" i="123" a="1"/>
  <c r="M26" i="123" s="1"/>
  <c r="M60" i="123" s="1"/>
  <c r="M18" i="123" a="1"/>
  <c r="M18" i="123" s="1"/>
  <c r="M52" i="123" s="1"/>
  <c r="M10" i="123" a="1"/>
  <c r="M10" i="123" s="1"/>
  <c r="M44" i="123" s="1"/>
  <c r="M29" i="123" a="1"/>
  <c r="M29" i="123" s="1"/>
  <c r="M63" i="123" s="1"/>
  <c r="M21" i="123" a="1"/>
  <c r="M21" i="123" s="1"/>
  <c r="M55" i="123" s="1"/>
  <c r="M13" i="123" a="1"/>
  <c r="M13" i="123" s="1"/>
  <c r="M47" i="123" s="1"/>
  <c r="M31" i="123" a="1"/>
  <c r="M31" i="123" s="1"/>
  <c r="M65" i="123" s="1"/>
  <c r="M32" i="123" a="1"/>
  <c r="M32" i="123" s="1"/>
  <c r="M66" i="123" s="1"/>
  <c r="M24" i="123" a="1"/>
  <c r="M24" i="123" s="1"/>
  <c r="M58" i="123" s="1"/>
  <c r="M16" i="123" a="1"/>
  <c r="M16" i="123" s="1"/>
  <c r="M50" i="123" s="1"/>
  <c r="M8" i="123" a="1"/>
  <c r="M8" i="123" s="1"/>
  <c r="M42" i="123" s="1"/>
  <c r="M69" i="123"/>
  <c r="M27" i="123" a="1"/>
  <c r="M27" i="123" s="1"/>
  <c r="M61" i="123" s="1"/>
  <c r="M19" i="123" a="1"/>
  <c r="M19" i="123" s="1"/>
  <c r="M53" i="123" s="1"/>
  <c r="M11" i="123" a="1"/>
  <c r="M11" i="123" s="1"/>
  <c r="M45" i="123" s="1"/>
  <c r="M30" i="123" a="1"/>
  <c r="M30" i="123" s="1"/>
  <c r="M64" i="123" s="1"/>
  <c r="M22" i="123" a="1"/>
  <c r="M22" i="123" s="1"/>
  <c r="M56" i="123" s="1"/>
  <c r="M14" i="123" a="1"/>
  <c r="M14" i="123" s="1"/>
  <c r="M48" i="123" s="1"/>
  <c r="M6" i="123" a="1"/>
  <c r="M6" i="123" s="1"/>
  <c r="M15" i="123" a="1"/>
  <c r="M15" i="123" s="1"/>
  <c r="M49" i="123" s="1"/>
  <c r="M7" i="123" a="1"/>
  <c r="M7" i="123" s="1"/>
  <c r="M41" i="123" s="1"/>
  <c r="M33" i="123" a="1"/>
  <c r="M33" i="123" s="1"/>
  <c r="M67" i="123" s="1"/>
  <c r="M25" i="123" a="1"/>
  <c r="M25" i="123" s="1"/>
  <c r="M59" i="123" s="1"/>
  <c r="M17" i="123" a="1"/>
  <c r="M17" i="123" s="1"/>
  <c r="M51" i="123" s="1"/>
  <c r="M9" i="123" a="1"/>
  <c r="M9" i="123" s="1"/>
  <c r="M43" i="123" s="1"/>
  <c r="M70" i="123"/>
  <c r="M28" i="123" a="1"/>
  <c r="M28" i="123" s="1"/>
  <c r="M62" i="123" s="1"/>
  <c r="M20" i="123" a="1"/>
  <c r="M20" i="123" s="1"/>
  <c r="M54" i="123" s="1"/>
  <c r="M12" i="123" a="1"/>
  <c r="M12" i="123" s="1"/>
  <c r="M46" i="123" s="1"/>
  <c r="M23" i="123" a="1"/>
  <c r="M23" i="123" s="1"/>
  <c r="M57" i="123" s="1"/>
  <c r="L31" i="123" a="1"/>
  <c r="L31" i="123" s="1"/>
  <c r="L65" i="123" s="1"/>
  <c r="L23" i="123" a="1"/>
  <c r="L23" i="123" s="1"/>
  <c r="L57" i="123" s="1"/>
  <c r="L15" i="123" a="1"/>
  <c r="L15" i="123" s="1"/>
  <c r="L49" i="123" s="1"/>
  <c r="L7" i="123" a="1"/>
  <c r="L7" i="123" s="1"/>
  <c r="L41" i="123" s="1"/>
  <c r="L34" i="123" a="1"/>
  <c r="L34" i="123" s="1"/>
  <c r="L68" i="123" s="1"/>
  <c r="L26" i="123" a="1"/>
  <c r="L26" i="123" s="1"/>
  <c r="L60" i="123" s="1"/>
  <c r="L18" i="123" a="1"/>
  <c r="L18" i="123" s="1"/>
  <c r="L52" i="123" s="1"/>
  <c r="L10" i="123" a="1"/>
  <c r="L10" i="123" s="1"/>
  <c r="L44" i="123" s="1"/>
  <c r="L29" i="123" a="1"/>
  <c r="L29" i="123" s="1"/>
  <c r="L63" i="123" s="1"/>
  <c r="L21" i="123" a="1"/>
  <c r="L21" i="123" s="1"/>
  <c r="L55" i="123" s="1"/>
  <c r="L13" i="123" a="1"/>
  <c r="L13" i="123" s="1"/>
  <c r="L47" i="123" s="1"/>
  <c r="L70" i="123"/>
  <c r="L32" i="123" a="1"/>
  <c r="L32" i="123" s="1"/>
  <c r="L66" i="123" s="1"/>
  <c r="L24" i="123" a="1"/>
  <c r="L24" i="123" s="1"/>
  <c r="L58" i="123" s="1"/>
  <c r="L16" i="123" a="1"/>
  <c r="L16" i="123" s="1"/>
  <c r="L50" i="123" s="1"/>
  <c r="L8" i="123" a="1"/>
  <c r="L8" i="123" s="1"/>
  <c r="L42" i="123" s="1"/>
  <c r="L69" i="123"/>
  <c r="L27" i="123" a="1"/>
  <c r="L27" i="123" s="1"/>
  <c r="L61" i="123" s="1"/>
  <c r="L19" i="123" a="1"/>
  <c r="L19" i="123" s="1"/>
  <c r="L53" i="123" s="1"/>
  <c r="L11" i="123" a="1"/>
  <c r="L11" i="123" s="1"/>
  <c r="L45" i="123" s="1"/>
  <c r="L28" i="123" a="1"/>
  <c r="L28" i="123" s="1"/>
  <c r="L62" i="123" s="1"/>
  <c r="L20" i="123" a="1"/>
  <c r="L20" i="123" s="1"/>
  <c r="L54" i="123" s="1"/>
  <c r="L30" i="123" a="1"/>
  <c r="L30" i="123" s="1"/>
  <c r="L64" i="123" s="1"/>
  <c r="L22" i="123" a="1"/>
  <c r="L22" i="123" s="1"/>
  <c r="L56" i="123" s="1"/>
  <c r="L14" i="123" a="1"/>
  <c r="L14" i="123" s="1"/>
  <c r="L48" i="123" s="1"/>
  <c r="L6" i="123" a="1"/>
  <c r="L6" i="123" s="1"/>
  <c r="L33" i="123" a="1"/>
  <c r="L33" i="123" s="1"/>
  <c r="L67" i="123" s="1"/>
  <c r="L25" i="123" a="1"/>
  <c r="L25" i="123" s="1"/>
  <c r="L59" i="123" s="1"/>
  <c r="L17" i="123" a="1"/>
  <c r="L17" i="123" s="1"/>
  <c r="L51" i="123" s="1"/>
  <c r="L9" i="123" a="1"/>
  <c r="L9" i="123" s="1"/>
  <c r="L43" i="123" s="1"/>
  <c r="L12" i="123" a="1"/>
  <c r="L12" i="123" s="1"/>
  <c r="L46" i="123" s="1"/>
  <c r="N29" i="123" a="1"/>
  <c r="N29" i="123" s="1"/>
  <c r="N63" i="123" s="1"/>
  <c r="N21" i="123" a="1"/>
  <c r="N21" i="123" s="1"/>
  <c r="N55" i="123" s="1"/>
  <c r="N13" i="123" a="1"/>
  <c r="N13" i="123" s="1"/>
  <c r="N47" i="123" s="1"/>
  <c r="N32" i="123" a="1"/>
  <c r="N32" i="123" s="1"/>
  <c r="N66" i="123" s="1"/>
  <c r="N24" i="123" a="1"/>
  <c r="N24" i="123" s="1"/>
  <c r="N58" i="123" s="1"/>
  <c r="N16" i="123" a="1"/>
  <c r="N16" i="123" s="1"/>
  <c r="N50" i="123" s="1"/>
  <c r="N8" i="123" a="1"/>
  <c r="N8" i="123" s="1"/>
  <c r="N42" i="123" s="1"/>
  <c r="N69" i="123"/>
  <c r="N27" i="123" a="1"/>
  <c r="N27" i="123" s="1"/>
  <c r="N61" i="123" s="1"/>
  <c r="N19" i="123" a="1"/>
  <c r="N19" i="123" s="1"/>
  <c r="N53" i="123" s="1"/>
  <c r="N11" i="123" a="1"/>
  <c r="N11" i="123" s="1"/>
  <c r="N45" i="123" s="1"/>
  <c r="N26" i="123" a="1"/>
  <c r="N26" i="123" s="1"/>
  <c r="N60" i="123" s="1"/>
  <c r="N18" i="123" a="1"/>
  <c r="N18" i="123" s="1"/>
  <c r="N52" i="123" s="1"/>
  <c r="N30" i="123" a="1"/>
  <c r="N30" i="123" s="1"/>
  <c r="N64" i="123" s="1"/>
  <c r="N22" i="123" a="1"/>
  <c r="N22" i="123" s="1"/>
  <c r="N56" i="123" s="1"/>
  <c r="N14" i="123" a="1"/>
  <c r="N14" i="123" s="1"/>
  <c r="N48" i="123" s="1"/>
  <c r="N6" i="123" a="1"/>
  <c r="N6" i="123" s="1"/>
  <c r="N10" i="123" a="1"/>
  <c r="N10" i="123" s="1"/>
  <c r="N44" i="123" s="1"/>
  <c r="N33" i="123" a="1"/>
  <c r="N33" i="123" s="1"/>
  <c r="N67" i="123" s="1"/>
  <c r="N25" i="123" a="1"/>
  <c r="N25" i="123" s="1"/>
  <c r="N59" i="123" s="1"/>
  <c r="N17" i="123" a="1"/>
  <c r="N17" i="123" s="1"/>
  <c r="N51" i="123" s="1"/>
  <c r="N9" i="123" a="1"/>
  <c r="N9" i="123" s="1"/>
  <c r="N43" i="123" s="1"/>
  <c r="N34" i="123" a="1"/>
  <c r="N34" i="123" s="1"/>
  <c r="N68" i="123" s="1"/>
  <c r="N70" i="123"/>
  <c r="N28" i="123" a="1"/>
  <c r="N28" i="123" s="1"/>
  <c r="N62" i="123" s="1"/>
  <c r="N20" i="123" a="1"/>
  <c r="N20" i="123" s="1"/>
  <c r="N54" i="123" s="1"/>
  <c r="N12" i="123" a="1"/>
  <c r="N12" i="123" s="1"/>
  <c r="N46" i="123" s="1"/>
  <c r="N31" i="123" a="1"/>
  <c r="N31" i="123" s="1"/>
  <c r="N65" i="123" s="1"/>
  <c r="N23" i="123" a="1"/>
  <c r="N23" i="123" s="1"/>
  <c r="N57" i="123" s="1"/>
  <c r="N15" i="123" a="1"/>
  <c r="N15" i="123" s="1"/>
  <c r="N49" i="123" s="1"/>
  <c r="N7" i="123" a="1"/>
  <c r="N7" i="123" s="1"/>
  <c r="N41" i="123" s="1"/>
  <c r="C5" i="123"/>
  <c r="J33" i="123" a="1"/>
  <c r="J33" i="123" s="1"/>
  <c r="J67" i="123" s="1"/>
  <c r="J25" i="123" a="1"/>
  <c r="J25" i="123" s="1"/>
  <c r="J59" i="123" s="1"/>
  <c r="J17" i="123" a="1"/>
  <c r="J17" i="123" s="1"/>
  <c r="J51" i="123" s="1"/>
  <c r="J9" i="123" a="1"/>
  <c r="J9" i="123" s="1"/>
  <c r="J43" i="123" s="1"/>
  <c r="J14" i="123" a="1"/>
  <c r="J14" i="123" s="1"/>
  <c r="J48" i="123" s="1"/>
  <c r="J70" i="123"/>
  <c r="J28" i="123" a="1"/>
  <c r="J28" i="123" s="1"/>
  <c r="J62" i="123" s="1"/>
  <c r="J20" i="123" a="1"/>
  <c r="J20" i="123" s="1"/>
  <c r="J54" i="123" s="1"/>
  <c r="J12" i="123" a="1"/>
  <c r="J12" i="123" s="1"/>
  <c r="J46" i="123" s="1"/>
  <c r="J31" i="123" a="1"/>
  <c r="J31" i="123" s="1"/>
  <c r="J65" i="123" s="1"/>
  <c r="J23" i="123" a="1"/>
  <c r="J23" i="123" s="1"/>
  <c r="J57" i="123" s="1"/>
  <c r="J15" i="123" a="1"/>
  <c r="J15" i="123" s="1"/>
  <c r="J49" i="123" s="1"/>
  <c r="J7" i="123" a="1"/>
  <c r="J7" i="123" s="1"/>
  <c r="J41" i="123" s="1"/>
  <c r="J34" i="123" a="1"/>
  <c r="J34" i="123" s="1"/>
  <c r="J68" i="123" s="1"/>
  <c r="J26" i="123" a="1"/>
  <c r="J26" i="123" s="1"/>
  <c r="J60" i="123" s="1"/>
  <c r="J18" i="123" a="1"/>
  <c r="J18" i="123" s="1"/>
  <c r="J52" i="123" s="1"/>
  <c r="J10" i="123" a="1"/>
  <c r="J10" i="123" s="1"/>
  <c r="J44" i="123" s="1"/>
  <c r="J30" i="123" a="1"/>
  <c r="J30" i="123" s="1"/>
  <c r="J64" i="123" s="1"/>
  <c r="J22" i="123" a="1"/>
  <c r="J22" i="123" s="1"/>
  <c r="J56" i="123" s="1"/>
  <c r="J6" i="123" a="1"/>
  <c r="J6" i="123" s="1"/>
  <c r="J40" i="123" s="1"/>
  <c r="J29" i="123" a="1"/>
  <c r="J29" i="123" s="1"/>
  <c r="J63" i="123" s="1"/>
  <c r="J21" i="123" a="1"/>
  <c r="J21" i="123" s="1"/>
  <c r="J55" i="123" s="1"/>
  <c r="J13" i="123" a="1"/>
  <c r="J13" i="123" s="1"/>
  <c r="J47" i="123" s="1"/>
  <c r="J32" i="123" a="1"/>
  <c r="J32" i="123" s="1"/>
  <c r="J66" i="123" s="1"/>
  <c r="J24" i="123" a="1"/>
  <c r="J24" i="123" s="1"/>
  <c r="J58" i="123" s="1"/>
  <c r="J16" i="123" a="1"/>
  <c r="J16" i="123" s="1"/>
  <c r="J8" i="123" a="1"/>
  <c r="J8" i="123" s="1"/>
  <c r="J42" i="123" s="1"/>
  <c r="J69" i="123"/>
  <c r="J27" i="123" a="1"/>
  <c r="J27" i="123" s="1"/>
  <c r="J61" i="123" s="1"/>
  <c r="J19" i="123" a="1"/>
  <c r="J19" i="123" s="1"/>
  <c r="J53" i="123" s="1"/>
  <c r="J11" i="123" a="1"/>
  <c r="J11" i="123" s="1"/>
  <c r="J45" i="123" s="1"/>
  <c r="E5" i="123"/>
  <c r="F5" i="123"/>
  <c r="D5" i="123"/>
  <c r="L115" i="177"/>
  <c r="L108" i="177"/>
  <c r="L105" i="177"/>
  <c r="L109" i="177"/>
  <c r="L110" i="177"/>
  <c r="J105" i="177"/>
  <c r="J104" i="177"/>
  <c r="J112" i="177"/>
  <c r="J114" i="177"/>
  <c r="L107" i="177"/>
  <c r="M150" i="177"/>
  <c r="M140" i="177"/>
  <c r="N123" i="177"/>
  <c r="N153" i="177"/>
  <c r="N183" i="177"/>
  <c r="L114" i="177"/>
  <c r="J183" i="177"/>
  <c r="J123" i="177"/>
  <c r="J153" i="177"/>
  <c r="L113" i="177"/>
  <c r="J136" i="177"/>
  <c r="M153" i="177"/>
  <c r="M123" i="177"/>
  <c r="M183" i="177"/>
  <c r="L111" i="177"/>
  <c r="K40" i="123"/>
  <c r="N114" i="177"/>
  <c r="L123" i="177"/>
  <c r="L153" i="177"/>
  <c r="L183" i="177"/>
  <c r="K110" i="177"/>
  <c r="M111" i="177"/>
  <c r="M143" i="177"/>
  <c r="K153" i="177"/>
  <c r="K123" i="177"/>
  <c r="K183" i="177"/>
  <c r="L116" i="177"/>
  <c r="E71" i="73"/>
  <c r="F41" i="73"/>
  <c r="K113" i="177" l="1"/>
  <c r="K136" i="177"/>
  <c r="M144" i="177"/>
  <c r="K141" i="177"/>
  <c r="J150" i="177"/>
  <c r="L104" i="177"/>
  <c r="J137" i="177"/>
  <c r="J116" i="177"/>
  <c r="J120" i="177"/>
  <c r="J117" i="177"/>
  <c r="L150" i="177"/>
  <c r="M112" i="177"/>
  <c r="K120" i="177"/>
  <c r="L120" i="177"/>
  <c r="L117" i="177"/>
  <c r="K150" i="177"/>
  <c r="L112" i="177"/>
  <c r="J147" i="177"/>
  <c r="M142" i="177"/>
  <c r="M134" i="177"/>
  <c r="J113" i="177"/>
  <c r="J108" i="177"/>
  <c r="M145" i="177"/>
  <c r="J135" i="177"/>
  <c r="J145" i="177"/>
  <c r="J138" i="177"/>
  <c r="J144" i="177"/>
  <c r="J139" i="177"/>
  <c r="J143" i="177"/>
  <c r="J148" i="177"/>
  <c r="J134" i="177"/>
  <c r="J149" i="177"/>
  <c r="J140" i="177"/>
  <c r="J50" i="123"/>
  <c r="J5" i="123"/>
  <c r="L143" i="177"/>
  <c r="J119" i="177"/>
  <c r="L119" i="177"/>
  <c r="L141" i="177"/>
  <c r="M149" i="177"/>
  <c r="L148" i="177"/>
  <c r="K149" i="177"/>
  <c r="N149" i="177"/>
  <c r="L118" i="177"/>
  <c r="K115" i="177"/>
  <c r="M120" i="177"/>
  <c r="N150" i="177"/>
  <c r="N120" i="177"/>
  <c r="K111" i="177"/>
  <c r="L5" i="123"/>
  <c r="J115" i="177"/>
  <c r="L144" i="177"/>
  <c r="J107" i="177"/>
  <c r="L106" i="177"/>
  <c r="J106" i="177"/>
  <c r="K139" i="177"/>
  <c r="M113" i="177"/>
  <c r="M135" i="177"/>
  <c r="K105" i="177"/>
  <c r="K137" i="177"/>
  <c r="M137" i="177"/>
  <c r="L149" i="177"/>
  <c r="L137" i="177"/>
  <c r="K142" i="177"/>
  <c r="N134" i="177"/>
  <c r="N140" i="177"/>
  <c r="K146" i="177"/>
  <c r="M117" i="177"/>
  <c r="K134" i="177"/>
  <c r="M109" i="177"/>
  <c r="N145" i="177"/>
  <c r="K118" i="177"/>
  <c r="M139" i="177"/>
  <c r="J118" i="177"/>
  <c r="N118" i="177"/>
  <c r="L147" i="177"/>
  <c r="K119" i="177"/>
  <c r="K143" i="177"/>
  <c r="J110" i="177"/>
  <c r="N147" i="177"/>
  <c r="M116" i="177"/>
  <c r="M119" i="177"/>
  <c r="M5" i="123"/>
  <c r="N108" i="177"/>
  <c r="M105" i="177"/>
  <c r="N142" i="177"/>
  <c r="L134" i="177"/>
  <c r="N116" i="177"/>
  <c r="K116" i="177"/>
  <c r="N110" i="177"/>
  <c r="N135" i="177"/>
  <c r="N113" i="177"/>
  <c r="K147" i="177"/>
  <c r="M110" i="177"/>
  <c r="M146" i="177"/>
  <c r="M141" i="177"/>
  <c r="J141" i="177"/>
  <c r="N141" i="177"/>
  <c r="L135" i="177"/>
  <c r="K106" i="177"/>
  <c r="K138" i="177"/>
  <c r="M147" i="177"/>
  <c r="N119" i="177"/>
  <c r="N143" i="177"/>
  <c r="N138" i="177"/>
  <c r="L145" i="177"/>
  <c r="L136" i="177"/>
  <c r="K107" i="177"/>
  <c r="K109" i="177"/>
  <c r="K145" i="177"/>
  <c r="K148" i="177"/>
  <c r="K140" i="177"/>
  <c r="M138" i="177"/>
  <c r="K108" i="177"/>
  <c r="M107" i="177"/>
  <c r="N109" i="177"/>
  <c r="N117" i="177"/>
  <c r="N148" i="177"/>
  <c r="N139" i="177"/>
  <c r="L138" i="177"/>
  <c r="L140" i="177"/>
  <c r="K114" i="177"/>
  <c r="M148" i="177"/>
  <c r="J109" i="177"/>
  <c r="J111" i="177"/>
  <c r="M108" i="177"/>
  <c r="M106" i="177"/>
  <c r="N146" i="177"/>
  <c r="N137" i="177"/>
  <c r="L142" i="177"/>
  <c r="L146" i="177"/>
  <c r="K112" i="177"/>
  <c r="M136" i="177"/>
  <c r="J146" i="177"/>
  <c r="K135" i="177"/>
  <c r="N104" i="177"/>
  <c r="K144" i="177"/>
  <c r="J142" i="177"/>
  <c r="N115" i="177"/>
  <c r="M115" i="177"/>
  <c r="M104" i="177"/>
  <c r="M118" i="177"/>
  <c r="N105" i="177"/>
  <c r="N111" i="177"/>
  <c r="N136" i="177"/>
  <c r="N144" i="177"/>
  <c r="L139" i="177"/>
  <c r="K117" i="177"/>
  <c r="K104" i="177"/>
  <c r="M114" i="177"/>
  <c r="N5" i="123"/>
  <c r="K5" i="123"/>
  <c r="N107" i="177"/>
  <c r="N112" i="177"/>
  <c r="N106" i="177"/>
  <c r="G41" i="73"/>
  <c r="F71" i="73"/>
  <c r="L95" i="177" l="1"/>
  <c r="L180" i="177" s="1"/>
  <c r="J125" i="177"/>
  <c r="J210" i="177" s="1"/>
  <c r="M125" i="177"/>
  <c r="M210" i="177" s="1"/>
  <c r="J95" i="177"/>
  <c r="J180" i="177" s="1"/>
  <c r="K125" i="177"/>
  <c r="K210" i="177" s="1"/>
  <c r="N95" i="177"/>
  <c r="N180" i="177" s="1"/>
  <c r="K95" i="177"/>
  <c r="K180" i="177" s="1"/>
  <c r="M95" i="177"/>
  <c r="M155" i="177" s="1"/>
  <c r="L125" i="177"/>
  <c r="L210" i="177" s="1"/>
  <c r="N125" i="177"/>
  <c r="N210" i="177" s="1"/>
  <c r="J111" i="123"/>
  <c r="N111" i="123"/>
  <c r="M111" i="123"/>
  <c r="K111" i="123"/>
  <c r="L111" i="123"/>
  <c r="I111" i="123"/>
  <c r="G71" i="73"/>
  <c r="H41" i="73"/>
  <c r="L155" i="177" l="1"/>
  <c r="J189" i="177"/>
  <c r="K200" i="177"/>
  <c r="N197" i="177"/>
  <c r="M185" i="177"/>
  <c r="J155" i="177"/>
  <c r="L190" i="177"/>
  <c r="N155" i="177"/>
  <c r="K155" i="177"/>
  <c r="M180" i="177"/>
  <c r="N200" i="177"/>
  <c r="N206" i="177"/>
  <c r="N199" i="177"/>
  <c r="K186" i="177"/>
  <c r="L204" i="177"/>
  <c r="N187" i="177"/>
  <c r="N189" i="177"/>
  <c r="N198" i="177"/>
  <c r="N188" i="177"/>
  <c r="M187" i="177"/>
  <c r="K195" i="177"/>
  <c r="J209" i="177"/>
  <c r="M198" i="177"/>
  <c r="K205" i="177"/>
  <c r="L186" i="177"/>
  <c r="M199" i="177"/>
  <c r="J200" i="177"/>
  <c r="M191" i="177"/>
  <c r="M202" i="177"/>
  <c r="L207" i="177"/>
  <c r="K196" i="177"/>
  <c r="M207" i="177"/>
  <c r="K203" i="177"/>
  <c r="K202" i="177"/>
  <c r="N186" i="177"/>
  <c r="N192" i="177"/>
  <c r="N185" i="177"/>
  <c r="M204" i="177"/>
  <c r="K207" i="177"/>
  <c r="K192" i="177"/>
  <c r="M193" i="177"/>
  <c r="K204" i="177"/>
  <c r="K188" i="177"/>
  <c r="K189" i="177"/>
  <c r="N208" i="177"/>
  <c r="N203" i="177"/>
  <c r="L201" i="177"/>
  <c r="L205" i="177"/>
  <c r="M200" i="177"/>
  <c r="M188" i="177"/>
  <c r="M194" i="177"/>
  <c r="M190" i="177"/>
  <c r="K199" i="177"/>
  <c r="K187" i="177"/>
  <c r="K194" i="177"/>
  <c r="N194" i="177"/>
  <c r="N190" i="177"/>
  <c r="L187" i="177"/>
  <c r="L188" i="177"/>
  <c r="M206" i="177"/>
  <c r="M203" i="177"/>
  <c r="M209" i="177"/>
  <c r="K206" i="177"/>
  <c r="K191" i="177"/>
  <c r="K190" i="177"/>
  <c r="N205" i="177"/>
  <c r="N202" i="177"/>
  <c r="L194" i="177"/>
  <c r="L199" i="177"/>
  <c r="M197" i="177"/>
  <c r="M192" i="177"/>
  <c r="M186" i="177"/>
  <c r="K193" i="177"/>
  <c r="M201" i="177"/>
  <c r="K201" i="177"/>
  <c r="K198" i="177"/>
  <c r="K185" i="177"/>
  <c r="N195" i="177"/>
  <c r="N191" i="177"/>
  <c r="L196" i="177"/>
  <c r="L185" i="177"/>
  <c r="M195" i="177"/>
  <c r="M196" i="177"/>
  <c r="M205" i="177"/>
  <c r="M189" i="177"/>
  <c r="N201" i="177"/>
  <c r="K197" i="177"/>
  <c r="K209" i="177"/>
  <c r="N196" i="177"/>
  <c r="N193" i="177"/>
  <c r="N207" i="177"/>
  <c r="L193" i="177"/>
  <c r="N204" i="177"/>
  <c r="M208" i="177"/>
  <c r="K208" i="177"/>
  <c r="N209" i="177"/>
  <c r="L197" i="177"/>
  <c r="L200" i="177"/>
  <c r="L203" i="177"/>
  <c r="L191" i="177"/>
  <c r="J190" i="177"/>
  <c r="L189" i="177"/>
  <c r="L192" i="177"/>
  <c r="L209" i="177"/>
  <c r="J203" i="177"/>
  <c r="J206" i="177"/>
  <c r="J204" i="177"/>
  <c r="L202" i="177"/>
  <c r="L198" i="177"/>
  <c r="L208" i="177"/>
  <c r="J199" i="177"/>
  <c r="L195" i="177"/>
  <c r="L206" i="177"/>
  <c r="J198" i="177"/>
  <c r="J187" i="177"/>
  <c r="J191" i="177"/>
  <c r="J186" i="177"/>
  <c r="J208" i="177"/>
  <c r="J185" i="177"/>
  <c r="J205" i="177"/>
  <c r="J197" i="177"/>
  <c r="J188" i="177"/>
  <c r="J207" i="177"/>
  <c r="J202" i="177"/>
  <c r="J201" i="177"/>
  <c r="J194" i="177"/>
  <c r="J196" i="177"/>
  <c r="J192" i="177"/>
  <c r="J195" i="177"/>
  <c r="J193" i="177"/>
  <c r="I41" i="73"/>
  <c r="H71" i="73"/>
  <c r="I71" i="73" l="1"/>
  <c r="J41" i="73"/>
  <c r="K41" i="73" l="1"/>
  <c r="J71" i="73"/>
  <c r="K71" i="73" l="1"/>
  <c r="L41" i="73"/>
  <c r="M41" i="73" l="1"/>
  <c r="L71" i="73"/>
  <c r="M71" i="73" l="1"/>
  <c r="N41" i="73"/>
  <c r="D9" i="73" s="1"/>
  <c r="R9" i="73" l="1"/>
  <c r="J11" i="177" s="1"/>
  <c r="C4" i="178"/>
  <c r="D12" i="73"/>
  <c r="R12" i="73" s="1"/>
  <c r="F10" i="73"/>
  <c r="T10" i="73" s="1"/>
  <c r="F12" i="73"/>
  <c r="T12" i="73" s="1"/>
  <c r="E10" i="73"/>
  <c r="S10" i="73" s="1"/>
  <c r="E9" i="73"/>
  <c r="F9" i="73"/>
  <c r="O41" i="73"/>
  <c r="E12" i="73"/>
  <c r="S12" i="73" s="1"/>
  <c r="D10" i="73"/>
  <c r="N71" i="73"/>
  <c r="C19" i="178" l="1"/>
  <c r="C16" i="178"/>
  <c r="C17" i="178"/>
  <c r="C18" i="178"/>
  <c r="J14" i="177"/>
  <c r="J13" i="177"/>
  <c r="T9" i="73"/>
  <c r="L11" i="177" s="1"/>
  <c r="E4" i="178"/>
  <c r="S9" i="73"/>
  <c r="K11" i="177" s="1"/>
  <c r="D4" i="178"/>
  <c r="D11" i="73"/>
  <c r="R10" i="73"/>
  <c r="F19" i="73"/>
  <c r="T19" i="73" s="1"/>
  <c r="D16" i="73"/>
  <c r="F16" i="73"/>
  <c r="D17" i="73"/>
  <c r="R17" i="73" s="1"/>
  <c r="F17" i="73"/>
  <c r="T17" i="73" s="1"/>
  <c r="D19" i="73"/>
  <c r="R19" i="73" s="1"/>
  <c r="E19" i="73"/>
  <c r="S19" i="73" s="1"/>
  <c r="E17" i="73"/>
  <c r="S17" i="73" s="1"/>
  <c r="E16" i="73"/>
  <c r="D34" i="73"/>
  <c r="F34" i="73"/>
  <c r="E34" i="73"/>
  <c r="F11" i="73"/>
  <c r="E11" i="73"/>
  <c r="P41" i="73"/>
  <c r="O71" i="73"/>
  <c r="T11" i="73" l="1"/>
  <c r="T16" i="73"/>
  <c r="L5" i="177" s="1"/>
  <c r="E26" i="178"/>
  <c r="S16" i="73"/>
  <c r="K5" i="177" s="1"/>
  <c r="D26" i="178"/>
  <c r="L14" i="177"/>
  <c r="L13" i="177"/>
  <c r="R16" i="73"/>
  <c r="J5" i="177" s="1"/>
  <c r="C26" i="178"/>
  <c r="E18" i="178"/>
  <c r="E19" i="178"/>
  <c r="E17" i="178"/>
  <c r="E16" i="178"/>
  <c r="S11" i="73"/>
  <c r="K14" i="177"/>
  <c r="K13" i="177"/>
  <c r="D18" i="178"/>
  <c r="D19" i="178"/>
  <c r="D17" i="178"/>
  <c r="D16" i="178"/>
  <c r="C15" i="178"/>
  <c r="R11" i="73"/>
  <c r="D18" i="73"/>
  <c r="E18" i="73"/>
  <c r="F18" i="73"/>
  <c r="D74" i="123"/>
  <c r="E74" i="123"/>
  <c r="P71" i="73"/>
  <c r="Q41" i="73"/>
  <c r="S18" i="73" l="1"/>
  <c r="E133" i="123"/>
  <c r="E114" i="123"/>
  <c r="E118" i="123"/>
  <c r="E138" i="123"/>
  <c r="E119" i="123"/>
  <c r="E116" i="123"/>
  <c r="E128" i="123"/>
  <c r="E113" i="123"/>
  <c r="E123" i="123"/>
  <c r="E137" i="123"/>
  <c r="E122" i="123"/>
  <c r="E126" i="123"/>
  <c r="E124" i="123"/>
  <c r="E125" i="123"/>
  <c r="E127" i="123"/>
  <c r="E112" i="123"/>
  <c r="E131" i="123"/>
  <c r="E139" i="123"/>
  <c r="E121" i="123"/>
  <c r="E115" i="123"/>
  <c r="E136" i="123"/>
  <c r="E134" i="123"/>
  <c r="E135" i="123"/>
  <c r="E130" i="123"/>
  <c r="E129" i="123"/>
  <c r="E120" i="123"/>
  <c r="E132" i="123"/>
  <c r="E117" i="123"/>
  <c r="D135" i="123"/>
  <c r="D126" i="123"/>
  <c r="D119" i="123"/>
  <c r="D137" i="123"/>
  <c r="D117" i="123"/>
  <c r="D121" i="123"/>
  <c r="D131" i="123"/>
  <c r="D114" i="123"/>
  <c r="D138" i="123"/>
  <c r="D115" i="123"/>
  <c r="D116" i="123"/>
  <c r="D128" i="123"/>
  <c r="D122" i="123"/>
  <c r="D134" i="123"/>
  <c r="D127" i="123"/>
  <c r="D139" i="123"/>
  <c r="D124" i="123"/>
  <c r="D112" i="123"/>
  <c r="D125" i="123"/>
  <c r="D129" i="123"/>
  <c r="D118" i="123"/>
  <c r="D130" i="123"/>
  <c r="D113" i="123"/>
  <c r="D123" i="123"/>
  <c r="D136" i="123"/>
  <c r="D132" i="123"/>
  <c r="D120" i="123"/>
  <c r="D133" i="123"/>
  <c r="L94" i="177"/>
  <c r="L154" i="177" s="1"/>
  <c r="K94" i="177"/>
  <c r="K154" i="177" s="1"/>
  <c r="R18" i="73"/>
  <c r="L8" i="177"/>
  <c r="L7" i="177"/>
  <c r="T18" i="73"/>
  <c r="J8" i="177"/>
  <c r="J7" i="177"/>
  <c r="C40" i="178"/>
  <c r="C41" i="178"/>
  <c r="C39" i="178"/>
  <c r="C42" i="178"/>
  <c r="E15" i="178"/>
  <c r="D39" i="178"/>
  <c r="D40" i="178"/>
  <c r="D42" i="178"/>
  <c r="D41" i="178"/>
  <c r="K8" i="177"/>
  <c r="K7" i="177"/>
  <c r="D15" i="178"/>
  <c r="E40" i="178"/>
  <c r="E39" i="178"/>
  <c r="E41" i="178"/>
  <c r="E42" i="178"/>
  <c r="E111" i="123"/>
  <c r="D111" i="123"/>
  <c r="R41" i="73"/>
  <c r="Q71" i="73"/>
  <c r="C38" i="178" l="1"/>
  <c r="E38" i="178"/>
  <c r="D38" i="178"/>
  <c r="C74" i="123"/>
  <c r="R71" i="73"/>
  <c r="S41" i="73"/>
  <c r="C121" i="123" l="1"/>
  <c r="C139" i="123"/>
  <c r="C133" i="123"/>
  <c r="C115" i="123"/>
  <c r="C114" i="123"/>
  <c r="C138" i="123"/>
  <c r="C134" i="123"/>
  <c r="C129" i="123"/>
  <c r="C132" i="123"/>
  <c r="C128" i="123"/>
  <c r="C123" i="123"/>
  <c r="C122" i="123"/>
  <c r="C118" i="123"/>
  <c r="C125" i="123"/>
  <c r="C127" i="123"/>
  <c r="C116" i="123"/>
  <c r="C112" i="123"/>
  <c r="C113" i="123"/>
  <c r="C137" i="123"/>
  <c r="C130" i="123"/>
  <c r="C126" i="123"/>
  <c r="C117" i="123"/>
  <c r="C131" i="123"/>
  <c r="C124" i="123"/>
  <c r="C120" i="123"/>
  <c r="C136" i="123"/>
  <c r="C135" i="123"/>
  <c r="C119" i="123"/>
  <c r="J94" i="177"/>
  <c r="J154" i="177" s="1"/>
  <c r="C111" i="123"/>
  <c r="T41" i="73"/>
  <c r="S71" i="73"/>
  <c r="T71" i="73" l="1"/>
  <c r="U41" i="73"/>
  <c r="G10" i="73" s="1"/>
  <c r="U10" i="73" s="1"/>
  <c r="G19" i="73" l="1"/>
  <c r="U19" i="73" s="1"/>
  <c r="G9" i="73"/>
  <c r="F4" i="178" s="1"/>
  <c r="G12" i="73"/>
  <c r="U12" i="73" s="1"/>
  <c r="V41" i="73"/>
  <c r="U71" i="73"/>
  <c r="G16" i="73" s="1"/>
  <c r="U16" i="73" l="1"/>
  <c r="M5" i="177" s="1"/>
  <c r="F26" i="178"/>
  <c r="F19" i="178"/>
  <c r="F18" i="178"/>
  <c r="F16" i="178"/>
  <c r="F17" i="178"/>
  <c r="G11" i="73"/>
  <c r="U9" i="73"/>
  <c r="F74" i="123"/>
  <c r="G17" i="73"/>
  <c r="G34" i="73"/>
  <c r="W41" i="73"/>
  <c r="V71" i="73"/>
  <c r="W71" i="73" s="1"/>
  <c r="F4" i="123"/>
  <c r="F112" i="123" l="1"/>
  <c r="F116" i="123"/>
  <c r="F136" i="123"/>
  <c r="F131" i="123"/>
  <c r="F130" i="123"/>
  <c r="F115" i="123"/>
  <c r="F125" i="123"/>
  <c r="F127" i="123"/>
  <c r="F124" i="123"/>
  <c r="F126" i="123"/>
  <c r="F113" i="123"/>
  <c r="F129" i="123"/>
  <c r="F120" i="123"/>
  <c r="F138" i="123"/>
  <c r="F139" i="123"/>
  <c r="F114" i="123"/>
  <c r="F132" i="123"/>
  <c r="F133" i="123"/>
  <c r="F135" i="123"/>
  <c r="F123" i="123"/>
  <c r="F119" i="123"/>
  <c r="F137" i="123"/>
  <c r="F128" i="123"/>
  <c r="F117" i="123"/>
  <c r="F121" i="123"/>
  <c r="F122" i="123"/>
  <c r="F134" i="123"/>
  <c r="F118" i="123"/>
  <c r="F63" i="123"/>
  <c r="F42" i="123"/>
  <c r="F66" i="123"/>
  <c r="F51" i="123"/>
  <c r="F55" i="123"/>
  <c r="F49" i="123"/>
  <c r="F43" i="123"/>
  <c r="F60" i="123"/>
  <c r="F70" i="123"/>
  <c r="F41" i="123"/>
  <c r="F57" i="123"/>
  <c r="F48" i="123"/>
  <c r="F54" i="123"/>
  <c r="F50" i="123"/>
  <c r="F45" i="123"/>
  <c r="F44" i="123"/>
  <c r="F56" i="123"/>
  <c r="F67" i="123"/>
  <c r="F65" i="123"/>
  <c r="F58" i="123"/>
  <c r="F68" i="123"/>
  <c r="F59" i="123"/>
  <c r="F52" i="123"/>
  <c r="F62" i="123"/>
  <c r="F53" i="123"/>
  <c r="F69" i="123"/>
  <c r="F46" i="123"/>
  <c r="F64" i="123"/>
  <c r="F47" i="123"/>
  <c r="F61" i="123"/>
  <c r="M94" i="177"/>
  <c r="M154" i="177" s="1"/>
  <c r="M124" i="177"/>
  <c r="M184" i="177" s="1"/>
  <c r="F15" i="178"/>
  <c r="F41" i="178"/>
  <c r="F40" i="178"/>
  <c r="F42" i="178"/>
  <c r="F39" i="178"/>
  <c r="M8" i="177"/>
  <c r="M7" i="177"/>
  <c r="U11" i="73"/>
  <c r="M11" i="177"/>
  <c r="G18" i="73"/>
  <c r="U17" i="73"/>
  <c r="F111" i="123"/>
  <c r="H19" i="73"/>
  <c r="V19" i="73" s="1"/>
  <c r="X41" i="73"/>
  <c r="Y41" i="73" s="1"/>
  <c r="Z41" i="73" s="1"/>
  <c r="H12" i="73"/>
  <c r="V12" i="73" s="1"/>
  <c r="X71" i="73"/>
  <c r="Y71" i="73" s="1"/>
  <c r="Z71" i="73" s="1"/>
  <c r="M14" i="177" l="1"/>
  <c r="M13" i="177"/>
  <c r="F38" i="178"/>
  <c r="U18" i="73"/>
  <c r="H17" i="73"/>
  <c r="V17" i="73" s="1"/>
  <c r="H10" i="73"/>
  <c r="V10" i="73" s="1"/>
  <c r="H9" i="73"/>
  <c r="H16" i="73"/>
  <c r="C3" i="126"/>
  <c r="D165" i="126"/>
  <c r="E165" i="126" s="1"/>
  <c r="F165" i="126" s="1"/>
  <c r="G165" i="126" s="1"/>
  <c r="H165" i="126" s="1"/>
  <c r="I165" i="126" s="1"/>
  <c r="J165" i="126" s="1"/>
  <c r="K165" i="126" s="1"/>
  <c r="L165" i="126" s="1"/>
  <c r="M165" i="126" s="1"/>
  <c r="N165" i="126" s="1"/>
  <c r="O165" i="126" s="1"/>
  <c r="P165" i="126" s="1"/>
  <c r="Q165" i="126" s="1"/>
  <c r="R165" i="126" s="1"/>
  <c r="S165" i="126" s="1"/>
  <c r="T165" i="126" s="1"/>
  <c r="U165" i="126" s="1"/>
  <c r="C106" i="126" l="1"/>
  <c r="C105" i="126"/>
  <c r="C95" i="126"/>
  <c r="C110" i="126"/>
  <c r="C89" i="126"/>
  <c r="C108" i="126"/>
  <c r="C107" i="126"/>
  <c r="C113" i="126"/>
  <c r="C109" i="126"/>
  <c r="C87" i="126"/>
  <c r="C94" i="126"/>
  <c r="C101" i="126"/>
  <c r="C92" i="126"/>
  <c r="C97" i="126"/>
  <c r="C88" i="126"/>
  <c r="C112" i="126"/>
  <c r="C91" i="126"/>
  <c r="C104" i="126"/>
  <c r="C111" i="126"/>
  <c r="C103" i="126"/>
  <c r="C96" i="126"/>
  <c r="C102" i="126"/>
  <c r="C100" i="126"/>
  <c r="C99" i="126"/>
  <c r="C93" i="126"/>
  <c r="C90" i="126"/>
  <c r="C114" i="126"/>
  <c r="C98" i="126"/>
  <c r="C20" i="126"/>
  <c r="C29" i="126"/>
  <c r="C18" i="126"/>
  <c r="C21" i="126"/>
  <c r="C28" i="126"/>
  <c r="C27" i="126"/>
  <c r="C26" i="126"/>
  <c r="C10" i="126"/>
  <c r="C24" i="126"/>
  <c r="C12" i="126"/>
  <c r="C14" i="126"/>
  <c r="C22" i="126"/>
  <c r="C7" i="126"/>
  <c r="C23" i="126"/>
  <c r="C16" i="126"/>
  <c r="C31" i="126"/>
  <c r="C9" i="126"/>
  <c r="C19" i="126"/>
  <c r="C6" i="126"/>
  <c r="C13" i="126"/>
  <c r="C17" i="126"/>
  <c r="C25" i="126"/>
  <c r="C8" i="126"/>
  <c r="C11" i="126"/>
  <c r="C5" i="126"/>
  <c r="C30" i="126"/>
  <c r="C15" i="126"/>
  <c r="C33" i="126"/>
  <c r="C32" i="126"/>
  <c r="C86" i="126"/>
  <c r="V9" i="73"/>
  <c r="N11" i="177" s="1"/>
  <c r="G4" i="178"/>
  <c r="V16" i="73"/>
  <c r="N5" i="177" s="1"/>
  <c r="G26" i="178"/>
  <c r="H11" i="73"/>
  <c r="C84" i="126"/>
  <c r="H34" i="73"/>
  <c r="H18" i="73"/>
  <c r="G74" i="123"/>
  <c r="D3" i="126"/>
  <c r="U3" i="126"/>
  <c r="V165" i="126"/>
  <c r="W165" i="126" s="1"/>
  <c r="S3" i="126"/>
  <c r="J3" i="126"/>
  <c r="Q3" i="126"/>
  <c r="I3" i="126"/>
  <c r="T3" i="126"/>
  <c r="K3" i="126"/>
  <c r="R3" i="126"/>
  <c r="P3" i="126"/>
  <c r="H3" i="126"/>
  <c r="L3" i="126"/>
  <c r="O3" i="126"/>
  <c r="G3" i="126"/>
  <c r="N3" i="126"/>
  <c r="F3" i="126"/>
  <c r="M3" i="126"/>
  <c r="E3" i="126"/>
  <c r="U105" i="126" l="1"/>
  <c r="U106" i="126"/>
  <c r="U95" i="126"/>
  <c r="U89" i="126"/>
  <c r="U113" i="126"/>
  <c r="U107" i="126"/>
  <c r="U110" i="126"/>
  <c r="U87" i="126"/>
  <c r="U109" i="126"/>
  <c r="U108" i="126"/>
  <c r="U103" i="126"/>
  <c r="U97" i="126"/>
  <c r="U93" i="126"/>
  <c r="U111" i="126"/>
  <c r="U99" i="126"/>
  <c r="U102" i="126"/>
  <c r="U101" i="126"/>
  <c r="U92" i="126"/>
  <c r="U98" i="126"/>
  <c r="U91" i="126"/>
  <c r="U88" i="126"/>
  <c r="U112" i="126"/>
  <c r="U94" i="126"/>
  <c r="U104" i="126"/>
  <c r="U100" i="126"/>
  <c r="U114" i="126"/>
  <c r="U90" i="126"/>
  <c r="U96" i="126"/>
  <c r="U86" i="126"/>
  <c r="C133" i="126"/>
  <c r="C119" i="126"/>
  <c r="C138" i="126"/>
  <c r="E106" i="126"/>
  <c r="E89" i="126"/>
  <c r="E105" i="126"/>
  <c r="E108" i="126"/>
  <c r="E107" i="126"/>
  <c r="E113" i="126"/>
  <c r="E109" i="126"/>
  <c r="E110" i="126"/>
  <c r="E95" i="126"/>
  <c r="E87" i="126"/>
  <c r="E102" i="126"/>
  <c r="E101" i="126"/>
  <c r="E92" i="126"/>
  <c r="E114" i="126"/>
  <c r="E103" i="126"/>
  <c r="E112" i="126"/>
  <c r="E98" i="126"/>
  <c r="E91" i="126"/>
  <c r="E104" i="126"/>
  <c r="E97" i="126"/>
  <c r="E96" i="126"/>
  <c r="E94" i="126"/>
  <c r="E100" i="126"/>
  <c r="E99" i="126"/>
  <c r="E93" i="126"/>
  <c r="E88" i="126"/>
  <c r="E111" i="126"/>
  <c r="E90" i="126"/>
  <c r="E86" i="126"/>
  <c r="C144" i="126"/>
  <c r="M106" i="126"/>
  <c r="M89" i="126"/>
  <c r="M110" i="126"/>
  <c r="M109" i="126"/>
  <c r="M95" i="126"/>
  <c r="M113" i="126"/>
  <c r="M107" i="126"/>
  <c r="M105" i="126"/>
  <c r="M108" i="126"/>
  <c r="M98" i="126"/>
  <c r="M88" i="126"/>
  <c r="M104" i="126"/>
  <c r="M87" i="126"/>
  <c r="M96" i="126"/>
  <c r="M94" i="126"/>
  <c r="M100" i="126"/>
  <c r="M111" i="126"/>
  <c r="M103" i="126"/>
  <c r="M99" i="126"/>
  <c r="M93" i="126"/>
  <c r="M92" i="126"/>
  <c r="M97" i="126"/>
  <c r="M102" i="126"/>
  <c r="M101" i="126"/>
  <c r="M91" i="126"/>
  <c r="M90" i="126"/>
  <c r="M112" i="126"/>
  <c r="M114" i="126"/>
  <c r="M86" i="126"/>
  <c r="R106" i="126"/>
  <c r="R89" i="126"/>
  <c r="R87" i="126"/>
  <c r="R110" i="126"/>
  <c r="R105" i="126"/>
  <c r="R113" i="126"/>
  <c r="R95" i="126"/>
  <c r="R107" i="126"/>
  <c r="R109" i="126"/>
  <c r="R108" i="126"/>
  <c r="R111" i="126"/>
  <c r="R96" i="126"/>
  <c r="R100" i="126"/>
  <c r="R114" i="126"/>
  <c r="R102" i="126"/>
  <c r="R91" i="126"/>
  <c r="R101" i="126"/>
  <c r="R97" i="126"/>
  <c r="R98" i="126"/>
  <c r="R88" i="126"/>
  <c r="R99" i="126"/>
  <c r="R94" i="126"/>
  <c r="R112" i="126"/>
  <c r="R93" i="126"/>
  <c r="R92" i="126"/>
  <c r="R104" i="126"/>
  <c r="R90" i="126"/>
  <c r="R103" i="126"/>
  <c r="R86" i="126"/>
  <c r="F106" i="126"/>
  <c r="F105" i="126"/>
  <c r="F87" i="126"/>
  <c r="F113" i="126"/>
  <c r="F95" i="126"/>
  <c r="F89" i="126"/>
  <c r="F107" i="126"/>
  <c r="F109" i="126"/>
  <c r="F110" i="126"/>
  <c r="F108" i="126"/>
  <c r="F98" i="126"/>
  <c r="F103" i="126"/>
  <c r="F99" i="126"/>
  <c r="F88" i="126"/>
  <c r="F92" i="126"/>
  <c r="F97" i="126"/>
  <c r="F94" i="126"/>
  <c r="F111" i="126"/>
  <c r="F112" i="126"/>
  <c r="F93" i="126"/>
  <c r="F96" i="126"/>
  <c r="F100" i="126"/>
  <c r="F102" i="126"/>
  <c r="F91" i="126"/>
  <c r="F114" i="126"/>
  <c r="F90" i="126"/>
  <c r="F101" i="126"/>
  <c r="F104" i="126"/>
  <c r="F86" i="126"/>
  <c r="K106" i="126"/>
  <c r="K89" i="126"/>
  <c r="K108" i="126"/>
  <c r="K107" i="126"/>
  <c r="K87" i="126"/>
  <c r="K105" i="126"/>
  <c r="K113" i="126"/>
  <c r="K95" i="126"/>
  <c r="K109" i="126"/>
  <c r="K110" i="126"/>
  <c r="K99" i="126"/>
  <c r="K91" i="126"/>
  <c r="K112" i="126"/>
  <c r="K97" i="126"/>
  <c r="K98" i="126"/>
  <c r="K88" i="126"/>
  <c r="K104" i="126"/>
  <c r="K111" i="126"/>
  <c r="K96" i="126"/>
  <c r="K100" i="126"/>
  <c r="K94" i="126"/>
  <c r="K93" i="126"/>
  <c r="K92" i="126"/>
  <c r="K101" i="126"/>
  <c r="K102" i="126"/>
  <c r="K114" i="126"/>
  <c r="K103" i="126"/>
  <c r="K90" i="126"/>
  <c r="K86" i="126"/>
  <c r="D106" i="126"/>
  <c r="D108" i="126"/>
  <c r="D139" i="126" s="1"/>
  <c r="D105" i="126"/>
  <c r="D113" i="126"/>
  <c r="D110" i="126"/>
  <c r="D89" i="126"/>
  <c r="D95" i="126"/>
  <c r="D107" i="126"/>
  <c r="D109" i="126"/>
  <c r="D96" i="126"/>
  <c r="D100" i="126"/>
  <c r="D102" i="126"/>
  <c r="D91" i="126"/>
  <c r="D87" i="126"/>
  <c r="D101" i="126"/>
  <c r="F132" i="126" s="1"/>
  <c r="D98" i="126"/>
  <c r="D129" i="126" s="1"/>
  <c r="D114" i="126"/>
  <c r="D145" i="126" s="1"/>
  <c r="D99" i="126"/>
  <c r="D103" i="126"/>
  <c r="D134" i="126" s="1"/>
  <c r="D97" i="126"/>
  <c r="D94" i="126"/>
  <c r="D112" i="126"/>
  <c r="D92" i="126"/>
  <c r="D123" i="126" s="1"/>
  <c r="D93" i="126"/>
  <c r="E124" i="126" s="1"/>
  <c r="D90" i="126"/>
  <c r="D121" i="126" s="1"/>
  <c r="D104" i="126"/>
  <c r="E135" i="126" s="1"/>
  <c r="D111" i="126"/>
  <c r="D88" i="126"/>
  <c r="D86" i="126"/>
  <c r="C129" i="126"/>
  <c r="C127" i="126"/>
  <c r="C128" i="126"/>
  <c r="C139" i="126"/>
  <c r="C145" i="126"/>
  <c r="C134" i="126"/>
  <c r="C123" i="126"/>
  <c r="C120" i="126"/>
  <c r="G105" i="126"/>
  <c r="G106" i="126"/>
  <c r="G110" i="126"/>
  <c r="G108" i="126"/>
  <c r="G89" i="126"/>
  <c r="G109" i="126"/>
  <c r="G113" i="126"/>
  <c r="G95" i="126"/>
  <c r="G107" i="126"/>
  <c r="G112" i="126"/>
  <c r="G93" i="126"/>
  <c r="G104" i="126"/>
  <c r="G97" i="126"/>
  <c r="G96" i="126"/>
  <c r="G100" i="126"/>
  <c r="G114" i="126"/>
  <c r="G87" i="126"/>
  <c r="G102" i="126"/>
  <c r="G91" i="126"/>
  <c r="G101" i="126"/>
  <c r="G88" i="126"/>
  <c r="G111" i="126"/>
  <c r="G103" i="126"/>
  <c r="G98" i="126"/>
  <c r="G99" i="126"/>
  <c r="G92" i="126"/>
  <c r="G90" i="126"/>
  <c r="G94" i="126"/>
  <c r="G86" i="126"/>
  <c r="I106" i="126"/>
  <c r="I105" i="126"/>
  <c r="I113" i="126"/>
  <c r="I95" i="126"/>
  <c r="I107" i="126"/>
  <c r="I109" i="126"/>
  <c r="I89" i="126"/>
  <c r="I110" i="126"/>
  <c r="I108" i="126"/>
  <c r="I111" i="126"/>
  <c r="I99" i="126"/>
  <c r="I92" i="126"/>
  <c r="I94" i="126"/>
  <c r="I112" i="126"/>
  <c r="I93" i="126"/>
  <c r="I104" i="126"/>
  <c r="I87" i="126"/>
  <c r="I96" i="126"/>
  <c r="I100" i="126"/>
  <c r="I103" i="126"/>
  <c r="I102" i="126"/>
  <c r="I91" i="126"/>
  <c r="I101" i="126"/>
  <c r="I90" i="126"/>
  <c r="I98" i="126"/>
  <c r="I97" i="126"/>
  <c r="I114" i="126"/>
  <c r="I88" i="126"/>
  <c r="I86" i="126"/>
  <c r="C121" i="126"/>
  <c r="C142" i="126"/>
  <c r="E142" i="126"/>
  <c r="C132" i="126"/>
  <c r="C141" i="126"/>
  <c r="P106" i="126"/>
  <c r="P89" i="126"/>
  <c r="P105" i="126"/>
  <c r="P95" i="126"/>
  <c r="P107" i="126"/>
  <c r="P109" i="126"/>
  <c r="P110" i="126"/>
  <c r="P108" i="126"/>
  <c r="P113" i="126"/>
  <c r="P87" i="126"/>
  <c r="P111" i="126"/>
  <c r="P101" i="126"/>
  <c r="P103" i="126"/>
  <c r="P98" i="126"/>
  <c r="P88" i="126"/>
  <c r="P99" i="126"/>
  <c r="P92" i="126"/>
  <c r="P94" i="126"/>
  <c r="P97" i="126"/>
  <c r="P93" i="126"/>
  <c r="P104" i="126"/>
  <c r="P96" i="126"/>
  <c r="P100" i="126"/>
  <c r="P112" i="126"/>
  <c r="P114" i="126"/>
  <c r="P91" i="126"/>
  <c r="P90" i="126"/>
  <c r="P102" i="126"/>
  <c r="P86" i="126"/>
  <c r="N106" i="126"/>
  <c r="N95" i="126"/>
  <c r="N89" i="126"/>
  <c r="N107" i="126"/>
  <c r="N109" i="126"/>
  <c r="N110" i="126"/>
  <c r="N108" i="126"/>
  <c r="N113" i="126"/>
  <c r="N105" i="126"/>
  <c r="N97" i="126"/>
  <c r="N99" i="126"/>
  <c r="N88" i="126"/>
  <c r="N92" i="126"/>
  <c r="N87" i="126"/>
  <c r="N94" i="126"/>
  <c r="N112" i="126"/>
  <c r="N93" i="126"/>
  <c r="N104" i="126"/>
  <c r="N96" i="126"/>
  <c r="N100" i="126"/>
  <c r="N103" i="126"/>
  <c r="N102" i="126"/>
  <c r="N91" i="126"/>
  <c r="N101" i="126"/>
  <c r="N111" i="126"/>
  <c r="N90" i="126"/>
  <c r="N114" i="126"/>
  <c r="N98" i="126"/>
  <c r="N86" i="126"/>
  <c r="Q106" i="126"/>
  <c r="Q105" i="126"/>
  <c r="Q107" i="126"/>
  <c r="Q109" i="126"/>
  <c r="Q89" i="126"/>
  <c r="Q110" i="126"/>
  <c r="Q108" i="126"/>
  <c r="Q113" i="126"/>
  <c r="Q95" i="126"/>
  <c r="Q103" i="126"/>
  <c r="Q94" i="126"/>
  <c r="Q87" i="126"/>
  <c r="Q112" i="126"/>
  <c r="Q93" i="126"/>
  <c r="Q104" i="126"/>
  <c r="Q111" i="126"/>
  <c r="Q96" i="126"/>
  <c r="Q100" i="126"/>
  <c r="Q114" i="126"/>
  <c r="Q97" i="126"/>
  <c r="Q102" i="126"/>
  <c r="Q91" i="126"/>
  <c r="Q101" i="126"/>
  <c r="Q98" i="126"/>
  <c r="Q88" i="126"/>
  <c r="Q92" i="126"/>
  <c r="Q90" i="126"/>
  <c r="Q99" i="126"/>
  <c r="Q86" i="126"/>
  <c r="C124" i="126"/>
  <c r="F124" i="126"/>
  <c r="F135" i="126"/>
  <c r="C135" i="126"/>
  <c r="D135" i="126"/>
  <c r="G135" i="126"/>
  <c r="C125" i="126"/>
  <c r="D126" i="126"/>
  <c r="C126" i="126"/>
  <c r="T106" i="126"/>
  <c r="T113" i="126"/>
  <c r="T105" i="126"/>
  <c r="T103" i="126"/>
  <c r="T95" i="126"/>
  <c r="T107" i="126"/>
  <c r="T109" i="126"/>
  <c r="T110" i="126"/>
  <c r="T108" i="126"/>
  <c r="T89" i="126"/>
  <c r="T101" i="126"/>
  <c r="T98" i="126"/>
  <c r="T114" i="126"/>
  <c r="T99" i="126"/>
  <c r="T92" i="126"/>
  <c r="T87" i="126"/>
  <c r="T94" i="126"/>
  <c r="T88" i="126"/>
  <c r="T97" i="126"/>
  <c r="T93" i="126"/>
  <c r="T104" i="126"/>
  <c r="T96" i="126"/>
  <c r="T100" i="126"/>
  <c r="T90" i="126"/>
  <c r="T91" i="126"/>
  <c r="T112" i="126"/>
  <c r="T102" i="126"/>
  <c r="T111" i="126"/>
  <c r="T86" i="126"/>
  <c r="L105" i="126"/>
  <c r="L106" i="126"/>
  <c r="L95" i="126"/>
  <c r="L113" i="126"/>
  <c r="L89" i="126"/>
  <c r="L107" i="126"/>
  <c r="L109" i="126"/>
  <c r="L110" i="126"/>
  <c r="L108" i="126"/>
  <c r="L102" i="126"/>
  <c r="L91" i="126"/>
  <c r="L103" i="126"/>
  <c r="L97" i="126"/>
  <c r="L101" i="126"/>
  <c r="L98" i="126"/>
  <c r="L114" i="126"/>
  <c r="L111" i="126"/>
  <c r="L99" i="126"/>
  <c r="L92" i="126"/>
  <c r="L94" i="126"/>
  <c r="L87" i="126"/>
  <c r="L112" i="126"/>
  <c r="L93" i="126"/>
  <c r="L88" i="126"/>
  <c r="L104" i="126"/>
  <c r="L90" i="126"/>
  <c r="L96" i="126"/>
  <c r="L100" i="126"/>
  <c r="L86" i="126"/>
  <c r="D130" i="126"/>
  <c r="C130" i="126"/>
  <c r="C122" i="126"/>
  <c r="C118" i="126"/>
  <c r="C136" i="126"/>
  <c r="G136" i="126"/>
  <c r="E136" i="126"/>
  <c r="D136" i="126"/>
  <c r="O106" i="126"/>
  <c r="O110" i="126"/>
  <c r="O107" i="126"/>
  <c r="O109" i="126"/>
  <c r="O105" i="126"/>
  <c r="O113" i="126"/>
  <c r="O89" i="126"/>
  <c r="O108" i="126"/>
  <c r="O95" i="126"/>
  <c r="O87" i="126"/>
  <c r="O111" i="126"/>
  <c r="O93" i="126"/>
  <c r="O104" i="126"/>
  <c r="O96" i="126"/>
  <c r="O100" i="126"/>
  <c r="O114" i="126"/>
  <c r="O103" i="126"/>
  <c r="O102" i="126"/>
  <c r="O91" i="126"/>
  <c r="O101" i="126"/>
  <c r="O88" i="126"/>
  <c r="O98" i="126"/>
  <c r="O99" i="126"/>
  <c r="O92" i="126"/>
  <c r="O94" i="126"/>
  <c r="O90" i="126"/>
  <c r="O112" i="126"/>
  <c r="O97" i="126"/>
  <c r="O86" i="126"/>
  <c r="J106" i="126"/>
  <c r="J105" i="126"/>
  <c r="J109" i="126"/>
  <c r="J110" i="126"/>
  <c r="J113" i="126"/>
  <c r="J108" i="126"/>
  <c r="J107" i="126"/>
  <c r="J89" i="126"/>
  <c r="J95" i="126"/>
  <c r="J93" i="126"/>
  <c r="J104" i="126"/>
  <c r="J96" i="126"/>
  <c r="J100" i="126"/>
  <c r="J114" i="126"/>
  <c r="J111" i="126"/>
  <c r="J87" i="126"/>
  <c r="J102" i="126"/>
  <c r="J91" i="126"/>
  <c r="J90" i="126"/>
  <c r="J103" i="126"/>
  <c r="J101" i="126"/>
  <c r="J98" i="126"/>
  <c r="J88" i="126"/>
  <c r="J99" i="126"/>
  <c r="J92" i="126"/>
  <c r="J97" i="126"/>
  <c r="J94" i="126"/>
  <c r="J112" i="126"/>
  <c r="J86" i="126"/>
  <c r="H106" i="126"/>
  <c r="H113" i="126"/>
  <c r="H89" i="126"/>
  <c r="H95" i="126"/>
  <c r="H105" i="126"/>
  <c r="H107" i="126"/>
  <c r="H109" i="126"/>
  <c r="H110" i="126"/>
  <c r="H108" i="126"/>
  <c r="H87" i="126"/>
  <c r="H97" i="126"/>
  <c r="H102" i="126"/>
  <c r="H91" i="126"/>
  <c r="H101" i="126"/>
  <c r="H132" i="126" s="1"/>
  <c r="H103" i="126"/>
  <c r="H98" i="126"/>
  <c r="H88" i="126"/>
  <c r="H99" i="126"/>
  <c r="H92" i="126"/>
  <c r="H111" i="126"/>
  <c r="H94" i="126"/>
  <c r="H112" i="126"/>
  <c r="H93" i="126"/>
  <c r="H104" i="126"/>
  <c r="H96" i="126"/>
  <c r="H90" i="126"/>
  <c r="H100" i="126"/>
  <c r="H114" i="126"/>
  <c r="H86" i="126"/>
  <c r="S105" i="126"/>
  <c r="S106" i="126"/>
  <c r="S113" i="126"/>
  <c r="S110" i="126"/>
  <c r="S109" i="126"/>
  <c r="S95" i="126"/>
  <c r="S89" i="126"/>
  <c r="S107" i="126"/>
  <c r="S108" i="126"/>
  <c r="S88" i="126"/>
  <c r="S99" i="126"/>
  <c r="S93" i="126"/>
  <c r="S92" i="126"/>
  <c r="S97" i="126"/>
  <c r="S102" i="126"/>
  <c r="S112" i="126"/>
  <c r="S87" i="126"/>
  <c r="S96" i="126"/>
  <c r="S101" i="126"/>
  <c r="S98" i="126"/>
  <c r="S111" i="126"/>
  <c r="S100" i="126"/>
  <c r="S91" i="126"/>
  <c r="S103" i="126"/>
  <c r="S104" i="126"/>
  <c r="S94" i="126"/>
  <c r="S90" i="126"/>
  <c r="S114" i="126"/>
  <c r="S86" i="126"/>
  <c r="D131" i="126"/>
  <c r="C131" i="126"/>
  <c r="C143" i="126"/>
  <c r="C140" i="126"/>
  <c r="D140" i="126"/>
  <c r="D137" i="126"/>
  <c r="C137" i="126"/>
  <c r="C117" i="126"/>
  <c r="E117" i="126"/>
  <c r="D117" i="126"/>
  <c r="F117" i="126"/>
  <c r="C42" i="126"/>
  <c r="C62" i="126"/>
  <c r="C41" i="126"/>
  <c r="C60" i="126"/>
  <c r="C39" i="126"/>
  <c r="C47" i="126"/>
  <c r="C51" i="126"/>
  <c r="C56" i="126"/>
  <c r="C54" i="126"/>
  <c r="C63" i="126"/>
  <c r="C48" i="126"/>
  <c r="C38" i="126"/>
  <c r="C57" i="126"/>
  <c r="C64" i="126"/>
  <c r="C44" i="126"/>
  <c r="C53" i="126"/>
  <c r="C58" i="126"/>
  <c r="C46" i="126"/>
  <c r="C37" i="126"/>
  <c r="C45" i="126"/>
  <c r="C59" i="126"/>
  <c r="C61" i="126"/>
  <c r="C50" i="126"/>
  <c r="C43" i="126"/>
  <c r="C52" i="126"/>
  <c r="C40" i="126"/>
  <c r="C55" i="126"/>
  <c r="C49" i="126"/>
  <c r="I27" i="126"/>
  <c r="I5" i="126"/>
  <c r="I13" i="126"/>
  <c r="I7" i="126"/>
  <c r="I12" i="126"/>
  <c r="I6" i="126"/>
  <c r="I19" i="126"/>
  <c r="I21" i="126"/>
  <c r="I23" i="126"/>
  <c r="I24" i="126"/>
  <c r="I25" i="126"/>
  <c r="I30" i="126"/>
  <c r="I9" i="126"/>
  <c r="I8" i="126"/>
  <c r="I28" i="126"/>
  <c r="I17" i="126"/>
  <c r="I32" i="126"/>
  <c r="I10" i="126"/>
  <c r="I29" i="126"/>
  <c r="I16" i="126"/>
  <c r="I15" i="126"/>
  <c r="I18" i="126"/>
  <c r="I11" i="126"/>
  <c r="I20" i="126"/>
  <c r="I26" i="126"/>
  <c r="I33" i="126"/>
  <c r="I22" i="126"/>
  <c r="I31" i="126"/>
  <c r="I14" i="126"/>
  <c r="O13" i="126"/>
  <c r="O5" i="126"/>
  <c r="O7" i="126"/>
  <c r="O24" i="126"/>
  <c r="O27" i="126"/>
  <c r="O12" i="126"/>
  <c r="O6" i="126"/>
  <c r="O30" i="126"/>
  <c r="O21" i="126"/>
  <c r="O29" i="126"/>
  <c r="O31" i="126"/>
  <c r="O20" i="126"/>
  <c r="O19" i="126"/>
  <c r="O23" i="126"/>
  <c r="O11" i="126"/>
  <c r="O8" i="126"/>
  <c r="O14" i="126"/>
  <c r="O33" i="126"/>
  <c r="O16" i="126"/>
  <c r="O15" i="126"/>
  <c r="O10" i="126"/>
  <c r="O32" i="126"/>
  <c r="O18" i="126"/>
  <c r="O25" i="126"/>
  <c r="O9" i="126"/>
  <c r="O17" i="126"/>
  <c r="O26" i="126"/>
  <c r="O28" i="126"/>
  <c r="O22" i="126"/>
  <c r="Q29" i="126"/>
  <c r="Q12" i="126"/>
  <c r="Q31" i="126"/>
  <c r="Q21" i="126"/>
  <c r="Q7" i="126"/>
  <c r="Q6" i="126"/>
  <c r="Q13" i="126"/>
  <c r="Q11" i="126"/>
  <c r="Q23" i="126"/>
  <c r="Q15" i="126"/>
  <c r="Q26" i="126"/>
  <c r="Q25" i="126"/>
  <c r="Q10" i="126"/>
  <c r="Q19" i="126"/>
  <c r="Q18" i="126"/>
  <c r="Q24" i="126"/>
  <c r="Q17" i="126"/>
  <c r="Q28" i="126"/>
  <c r="Q30" i="126"/>
  <c r="Q16" i="126"/>
  <c r="Q20" i="126"/>
  <c r="Q8" i="126"/>
  <c r="Q9" i="126"/>
  <c r="Q32" i="126"/>
  <c r="Q5" i="126"/>
  <c r="Q27" i="126"/>
  <c r="Q14" i="126"/>
  <c r="Q22" i="126"/>
  <c r="Q33" i="126"/>
  <c r="J13" i="126"/>
  <c r="J7" i="126"/>
  <c r="J5" i="126"/>
  <c r="J30" i="126"/>
  <c r="J21" i="126"/>
  <c r="J29" i="126"/>
  <c r="J31" i="126"/>
  <c r="J23" i="126"/>
  <c r="J14" i="126"/>
  <c r="J32" i="126"/>
  <c r="J9" i="126"/>
  <c r="J22" i="126"/>
  <c r="J17" i="126"/>
  <c r="J26" i="126"/>
  <c r="J19" i="126"/>
  <c r="J25" i="126"/>
  <c r="J24" i="126"/>
  <c r="J10" i="126"/>
  <c r="J33" i="126"/>
  <c r="J28" i="126"/>
  <c r="J6" i="126"/>
  <c r="J18" i="126"/>
  <c r="J11" i="126"/>
  <c r="J16" i="126"/>
  <c r="J8" i="126"/>
  <c r="J15" i="126"/>
  <c r="J27" i="126"/>
  <c r="J12" i="126"/>
  <c r="J20" i="126"/>
  <c r="S29" i="126"/>
  <c r="S21" i="126"/>
  <c r="S31" i="126"/>
  <c r="S28" i="126"/>
  <c r="S23" i="126"/>
  <c r="S20" i="126"/>
  <c r="S15" i="126"/>
  <c r="S22" i="126"/>
  <c r="S30" i="126"/>
  <c r="S5" i="126"/>
  <c r="S17" i="126"/>
  <c r="S27" i="126"/>
  <c r="S32" i="126"/>
  <c r="S33" i="126"/>
  <c r="S7" i="126"/>
  <c r="S24" i="126"/>
  <c r="S11" i="126"/>
  <c r="S6" i="126"/>
  <c r="S8" i="126"/>
  <c r="S16" i="126"/>
  <c r="S10" i="126"/>
  <c r="S13" i="126"/>
  <c r="S9" i="126"/>
  <c r="S14" i="126"/>
  <c r="S19" i="126"/>
  <c r="S12" i="126"/>
  <c r="S25" i="126"/>
  <c r="S26" i="126"/>
  <c r="S18" i="126"/>
  <c r="P31" i="126"/>
  <c r="P23" i="126"/>
  <c r="P15" i="126"/>
  <c r="P10" i="126"/>
  <c r="P22" i="126"/>
  <c r="P13" i="126"/>
  <c r="P6" i="126"/>
  <c r="P14" i="126"/>
  <c r="P30" i="126"/>
  <c r="P7" i="126"/>
  <c r="P11" i="126"/>
  <c r="P5" i="126"/>
  <c r="P25" i="126"/>
  <c r="P26" i="126"/>
  <c r="P19" i="126"/>
  <c r="P18" i="126"/>
  <c r="P29" i="126"/>
  <c r="P27" i="126"/>
  <c r="P28" i="126"/>
  <c r="P8" i="126"/>
  <c r="P20" i="126"/>
  <c r="P33" i="126"/>
  <c r="P32" i="126"/>
  <c r="P12" i="126"/>
  <c r="P9" i="126"/>
  <c r="P21" i="126"/>
  <c r="P17" i="126"/>
  <c r="P16" i="126"/>
  <c r="P24" i="126"/>
  <c r="G13" i="126"/>
  <c r="G10" i="126"/>
  <c r="G6" i="126"/>
  <c r="G7" i="126"/>
  <c r="G17" i="126"/>
  <c r="G11" i="126"/>
  <c r="G19" i="126"/>
  <c r="G18" i="126"/>
  <c r="G33" i="126"/>
  <c r="G24" i="126"/>
  <c r="G27" i="126"/>
  <c r="G28" i="126"/>
  <c r="G8" i="126"/>
  <c r="G16" i="126"/>
  <c r="G12" i="126"/>
  <c r="G20" i="126"/>
  <c r="G25" i="126"/>
  <c r="G30" i="126"/>
  <c r="G23" i="126"/>
  <c r="G31" i="126"/>
  <c r="G9" i="126"/>
  <c r="G26" i="126"/>
  <c r="G22" i="126"/>
  <c r="G29" i="126"/>
  <c r="G15" i="126"/>
  <c r="G14" i="126"/>
  <c r="G32" i="126"/>
  <c r="G5" i="126"/>
  <c r="G21" i="126"/>
  <c r="L13" i="126"/>
  <c r="L7" i="126"/>
  <c r="L12" i="126"/>
  <c r="L6" i="126"/>
  <c r="L5" i="126"/>
  <c r="L17" i="126"/>
  <c r="L26" i="126"/>
  <c r="L9" i="126"/>
  <c r="L19" i="126"/>
  <c r="L18" i="126"/>
  <c r="L33" i="126"/>
  <c r="L24" i="126"/>
  <c r="L10" i="126"/>
  <c r="L8" i="126"/>
  <c r="L28" i="126"/>
  <c r="L11" i="126"/>
  <c r="L16" i="126"/>
  <c r="L25" i="126"/>
  <c r="L23" i="126"/>
  <c r="L14" i="126"/>
  <c r="L32" i="126"/>
  <c r="L21" i="126"/>
  <c r="L22" i="126"/>
  <c r="L27" i="126"/>
  <c r="L29" i="126"/>
  <c r="L20" i="126"/>
  <c r="L30" i="126"/>
  <c r="L15" i="126"/>
  <c r="L31" i="126"/>
  <c r="H31" i="126"/>
  <c r="H23" i="126"/>
  <c r="H15" i="126"/>
  <c r="H29" i="126"/>
  <c r="H21" i="126"/>
  <c r="H6" i="126"/>
  <c r="H27" i="126"/>
  <c r="H9" i="126"/>
  <c r="H13" i="126"/>
  <c r="H20" i="126"/>
  <c r="H7" i="126"/>
  <c r="H12" i="126"/>
  <c r="H5" i="126"/>
  <c r="H24" i="126"/>
  <c r="H28" i="126"/>
  <c r="H16" i="126"/>
  <c r="H19" i="126"/>
  <c r="H10" i="126"/>
  <c r="H14" i="126"/>
  <c r="H8" i="126"/>
  <c r="H25" i="126"/>
  <c r="H26" i="126"/>
  <c r="H18" i="126"/>
  <c r="H30" i="126"/>
  <c r="H17" i="126"/>
  <c r="H11" i="126"/>
  <c r="H32" i="126"/>
  <c r="H33" i="126"/>
  <c r="H22" i="126"/>
  <c r="E27" i="126"/>
  <c r="E7" i="126"/>
  <c r="E28" i="126"/>
  <c r="E6" i="126"/>
  <c r="E16" i="126"/>
  <c r="E11" i="126"/>
  <c r="E25" i="126"/>
  <c r="E9" i="126"/>
  <c r="E8" i="126"/>
  <c r="E23" i="126"/>
  <c r="E13" i="126"/>
  <c r="E14" i="126"/>
  <c r="E32" i="126"/>
  <c r="E17" i="126"/>
  <c r="E10" i="126"/>
  <c r="E26" i="126"/>
  <c r="E22" i="126"/>
  <c r="E20" i="126"/>
  <c r="E5" i="126"/>
  <c r="E29" i="126"/>
  <c r="E12" i="126"/>
  <c r="E15" i="126"/>
  <c r="E33" i="126"/>
  <c r="E19" i="126"/>
  <c r="E30" i="126"/>
  <c r="E24" i="126"/>
  <c r="E31" i="126"/>
  <c r="E18" i="126"/>
  <c r="E21" i="126"/>
  <c r="M28" i="126"/>
  <c r="M6" i="126"/>
  <c r="M16" i="126"/>
  <c r="M30" i="126"/>
  <c r="M21" i="126"/>
  <c r="M29" i="126"/>
  <c r="M31" i="126"/>
  <c r="M20" i="126"/>
  <c r="M15" i="126"/>
  <c r="M33" i="126"/>
  <c r="M10" i="126"/>
  <c r="M8" i="126"/>
  <c r="M26" i="126"/>
  <c r="M27" i="126"/>
  <c r="M12" i="126"/>
  <c r="M25" i="126"/>
  <c r="M19" i="126"/>
  <c r="M17" i="126"/>
  <c r="M18" i="126"/>
  <c r="M22" i="126"/>
  <c r="M11" i="126"/>
  <c r="M5" i="126"/>
  <c r="M7" i="126"/>
  <c r="M32" i="126"/>
  <c r="M23" i="126"/>
  <c r="M13" i="126"/>
  <c r="M24" i="126"/>
  <c r="M9" i="126"/>
  <c r="M14" i="126"/>
  <c r="R13" i="126"/>
  <c r="R5" i="126"/>
  <c r="R11" i="126"/>
  <c r="R9" i="126"/>
  <c r="R7" i="126"/>
  <c r="R6" i="126"/>
  <c r="R23" i="126"/>
  <c r="R20" i="126"/>
  <c r="R25" i="126"/>
  <c r="R15" i="126"/>
  <c r="R17" i="126"/>
  <c r="R26" i="126"/>
  <c r="R12" i="126"/>
  <c r="R19" i="126"/>
  <c r="R18" i="126"/>
  <c r="R33" i="126"/>
  <c r="R10" i="126"/>
  <c r="R24" i="126"/>
  <c r="R30" i="126"/>
  <c r="R8" i="126"/>
  <c r="R31" i="126"/>
  <c r="R27" i="126"/>
  <c r="R14" i="126"/>
  <c r="R32" i="126"/>
  <c r="R22" i="126"/>
  <c r="R21" i="126"/>
  <c r="R28" i="126"/>
  <c r="R16" i="126"/>
  <c r="R29" i="126"/>
  <c r="U30" i="126"/>
  <c r="U21" i="126"/>
  <c r="U29" i="126"/>
  <c r="U31" i="126"/>
  <c r="U11" i="126"/>
  <c r="U25" i="126"/>
  <c r="U9" i="126"/>
  <c r="U8" i="126"/>
  <c r="U23" i="126"/>
  <c r="U12" i="126"/>
  <c r="U14" i="126"/>
  <c r="U32" i="126"/>
  <c r="U22" i="126"/>
  <c r="U10" i="126"/>
  <c r="U17" i="126"/>
  <c r="U26" i="126"/>
  <c r="U27" i="126"/>
  <c r="U28" i="126"/>
  <c r="U5" i="126"/>
  <c r="U7" i="126"/>
  <c r="U16" i="126"/>
  <c r="U33" i="126"/>
  <c r="U13" i="126"/>
  <c r="U20" i="126"/>
  <c r="U19" i="126"/>
  <c r="U15" i="126"/>
  <c r="U6" i="126"/>
  <c r="U24" i="126"/>
  <c r="U18" i="126"/>
  <c r="F10" i="126"/>
  <c r="F7" i="126"/>
  <c r="F11" i="126"/>
  <c r="F6" i="126"/>
  <c r="F13" i="126"/>
  <c r="F12" i="126"/>
  <c r="F25" i="126"/>
  <c r="F23" i="126"/>
  <c r="F26" i="126"/>
  <c r="F20" i="126"/>
  <c r="F15" i="126"/>
  <c r="F17" i="126"/>
  <c r="F19" i="126"/>
  <c r="F18" i="126"/>
  <c r="F33" i="126"/>
  <c r="F24" i="126"/>
  <c r="F22" i="126"/>
  <c r="F27" i="126"/>
  <c r="F8" i="126"/>
  <c r="F21" i="126"/>
  <c r="F28" i="126"/>
  <c r="F9" i="126"/>
  <c r="F30" i="126"/>
  <c r="F32" i="126"/>
  <c r="F29" i="126"/>
  <c r="F16" i="126"/>
  <c r="F14" i="126"/>
  <c r="F5" i="126"/>
  <c r="F31" i="126"/>
  <c r="K29" i="126"/>
  <c r="K21" i="126"/>
  <c r="K15" i="126"/>
  <c r="K31" i="126"/>
  <c r="K23" i="126"/>
  <c r="K12" i="126"/>
  <c r="K16" i="126"/>
  <c r="K5" i="126"/>
  <c r="K28" i="126"/>
  <c r="K6" i="126"/>
  <c r="K33" i="126"/>
  <c r="K7" i="126"/>
  <c r="K27" i="126"/>
  <c r="K18" i="126"/>
  <c r="K9" i="126"/>
  <c r="K26" i="126"/>
  <c r="K25" i="126"/>
  <c r="K30" i="126"/>
  <c r="K13" i="126"/>
  <c r="K11" i="126"/>
  <c r="K32" i="126"/>
  <c r="K24" i="126"/>
  <c r="K20" i="126"/>
  <c r="K8" i="126"/>
  <c r="K10" i="126"/>
  <c r="K19" i="126"/>
  <c r="K14" i="126"/>
  <c r="K17" i="126"/>
  <c r="K22" i="126"/>
  <c r="D13" i="126"/>
  <c r="D12" i="126"/>
  <c r="D5" i="126"/>
  <c r="D36" i="126" s="1"/>
  <c r="D11" i="126"/>
  <c r="D7" i="126"/>
  <c r="D14" i="126"/>
  <c r="D32" i="126"/>
  <c r="D22" i="126"/>
  <c r="D6" i="126"/>
  <c r="D24" i="126"/>
  <c r="D17" i="126"/>
  <c r="D26" i="126"/>
  <c r="D19" i="126"/>
  <c r="D18" i="126"/>
  <c r="D33" i="126"/>
  <c r="D27" i="126"/>
  <c r="D23" i="126"/>
  <c r="D8" i="126"/>
  <c r="D9" i="126"/>
  <c r="D40" i="126" s="1"/>
  <c r="D10" i="126"/>
  <c r="D28" i="126"/>
  <c r="D16" i="126"/>
  <c r="D20" i="126"/>
  <c r="D30" i="126"/>
  <c r="D21" i="126"/>
  <c r="D15" i="126"/>
  <c r="D31" i="126"/>
  <c r="D25" i="126"/>
  <c r="D29" i="126"/>
  <c r="N13" i="126"/>
  <c r="N7" i="126"/>
  <c r="N20" i="126"/>
  <c r="N11" i="126"/>
  <c r="N15" i="126"/>
  <c r="N17" i="126"/>
  <c r="N26" i="126"/>
  <c r="N9" i="126"/>
  <c r="N14" i="126"/>
  <c r="N10" i="126"/>
  <c r="N32" i="126"/>
  <c r="N22" i="126"/>
  <c r="N24" i="126"/>
  <c r="N5" i="126"/>
  <c r="N27" i="126"/>
  <c r="N19" i="126"/>
  <c r="N29" i="126"/>
  <c r="N23" i="126"/>
  <c r="N21" i="126"/>
  <c r="N28" i="126"/>
  <c r="N25" i="126"/>
  <c r="N30" i="126"/>
  <c r="N18" i="126"/>
  <c r="N33" i="126"/>
  <c r="N31" i="126"/>
  <c r="N12" i="126"/>
  <c r="N6" i="126"/>
  <c r="N8" i="126"/>
  <c r="N16" i="126"/>
  <c r="T13" i="126"/>
  <c r="T7" i="126"/>
  <c r="T6" i="126"/>
  <c r="T5" i="126"/>
  <c r="T24" i="126"/>
  <c r="T27" i="126"/>
  <c r="T10" i="126"/>
  <c r="T30" i="126"/>
  <c r="T21" i="126"/>
  <c r="T29" i="126"/>
  <c r="T31" i="126"/>
  <c r="T8" i="126"/>
  <c r="T9" i="126"/>
  <c r="T17" i="126"/>
  <c r="T14" i="126"/>
  <c r="T32" i="126"/>
  <c r="T18" i="126"/>
  <c r="T12" i="126"/>
  <c r="T23" i="126"/>
  <c r="T26" i="126"/>
  <c r="T28" i="126"/>
  <c r="T22" i="126"/>
  <c r="T16" i="126"/>
  <c r="T33" i="126"/>
  <c r="T20" i="126"/>
  <c r="T15" i="126"/>
  <c r="T11" i="126"/>
  <c r="T25" i="126"/>
  <c r="T19" i="126"/>
  <c r="G113" i="123"/>
  <c r="G130" i="123"/>
  <c r="G131" i="123"/>
  <c r="G119" i="123"/>
  <c r="G128" i="123"/>
  <c r="G132" i="123"/>
  <c r="G117" i="123"/>
  <c r="G126" i="123"/>
  <c r="G114" i="123"/>
  <c r="G138" i="123"/>
  <c r="G112" i="123"/>
  <c r="G116" i="123"/>
  <c r="G115" i="123"/>
  <c r="G139" i="123"/>
  <c r="G134" i="123"/>
  <c r="G136" i="123"/>
  <c r="G125" i="123"/>
  <c r="G127" i="123"/>
  <c r="G120" i="123"/>
  <c r="G122" i="123"/>
  <c r="G118" i="123"/>
  <c r="G129" i="123"/>
  <c r="G124" i="123"/>
  <c r="G123" i="123"/>
  <c r="G137" i="123"/>
  <c r="G135" i="123"/>
  <c r="G121" i="123"/>
  <c r="G133" i="123"/>
  <c r="C4" i="126"/>
  <c r="C85" i="126"/>
  <c r="N94" i="177"/>
  <c r="N154" i="177" s="1"/>
  <c r="V18" i="73"/>
  <c r="V11" i="73"/>
  <c r="G42" i="178"/>
  <c r="G40" i="178"/>
  <c r="G39" i="178"/>
  <c r="G41" i="178"/>
  <c r="N8" i="177"/>
  <c r="N7" i="177"/>
  <c r="G17" i="178"/>
  <c r="G18" i="178"/>
  <c r="G19" i="178"/>
  <c r="G16" i="178"/>
  <c r="N14" i="177"/>
  <c r="N13" i="177"/>
  <c r="X165" i="126"/>
  <c r="W3" i="126"/>
  <c r="T84" i="126"/>
  <c r="I84" i="126"/>
  <c r="O84" i="126"/>
  <c r="Q84" i="126"/>
  <c r="H84" i="126"/>
  <c r="S84" i="126"/>
  <c r="E84" i="126"/>
  <c r="P84" i="126"/>
  <c r="M84" i="126"/>
  <c r="R84" i="126"/>
  <c r="U84" i="126"/>
  <c r="F84" i="126"/>
  <c r="K84" i="126"/>
  <c r="D84" i="126"/>
  <c r="G84" i="126"/>
  <c r="N84" i="126"/>
  <c r="L84" i="126"/>
  <c r="J84" i="126"/>
  <c r="G111" i="123"/>
  <c r="V3" i="126"/>
  <c r="D132" i="126" l="1"/>
  <c r="E132" i="126"/>
  <c r="E123" i="126"/>
  <c r="E118" i="126"/>
  <c r="E127" i="126"/>
  <c r="L136" i="126"/>
  <c r="G132" i="126"/>
  <c r="D124" i="126"/>
  <c r="G143" i="126"/>
  <c r="F140" i="126"/>
  <c r="L126" i="126"/>
  <c r="F142" i="126"/>
  <c r="F136" i="126"/>
  <c r="D118" i="126"/>
  <c r="F128" i="126"/>
  <c r="F143" i="126"/>
  <c r="D143" i="126"/>
  <c r="E143" i="126"/>
  <c r="R143" i="126"/>
  <c r="E121" i="126"/>
  <c r="F134" i="126"/>
  <c r="E139" i="126"/>
  <c r="F139" i="126"/>
  <c r="F125" i="126"/>
  <c r="E145" i="126"/>
  <c r="M117" i="126"/>
  <c r="F127" i="126"/>
  <c r="H143" i="126"/>
  <c r="I135" i="126"/>
  <c r="E131" i="126"/>
  <c r="E134" i="126"/>
  <c r="I140" i="126"/>
  <c r="K143" i="126"/>
  <c r="G124" i="126"/>
  <c r="G140" i="126"/>
  <c r="I143" i="126"/>
  <c r="P123" i="126"/>
  <c r="J131" i="126"/>
  <c r="J140" i="126"/>
  <c r="J143" i="126"/>
  <c r="I131" i="126"/>
  <c r="N140" i="126"/>
  <c r="M140" i="126"/>
  <c r="E140" i="126"/>
  <c r="F131" i="126"/>
  <c r="P134" i="126"/>
  <c r="F118" i="126"/>
  <c r="H140" i="126"/>
  <c r="K140" i="126"/>
  <c r="G131" i="126"/>
  <c r="P143" i="126"/>
  <c r="N138" i="126"/>
  <c r="G141" i="126"/>
  <c r="L140" i="126"/>
  <c r="O143" i="126"/>
  <c r="E141" i="126"/>
  <c r="L120" i="126"/>
  <c r="F145" i="126"/>
  <c r="J129" i="126"/>
  <c r="P140" i="126"/>
  <c r="S140" i="126"/>
  <c r="Q143" i="126"/>
  <c r="G118" i="126"/>
  <c r="N133" i="126"/>
  <c r="R140" i="126"/>
  <c r="D142" i="126"/>
  <c r="T140" i="126"/>
  <c r="L143" i="126"/>
  <c r="Q128" i="126"/>
  <c r="Q144" i="126"/>
  <c r="G145" i="126"/>
  <c r="F123" i="126"/>
  <c r="K145" i="126"/>
  <c r="N127" i="126"/>
  <c r="U140" i="126"/>
  <c r="T143" i="126"/>
  <c r="M143" i="126"/>
  <c r="S131" i="126"/>
  <c r="Q140" i="126"/>
  <c r="N143" i="126"/>
  <c r="Q124" i="126"/>
  <c r="N118" i="126"/>
  <c r="D141" i="126"/>
  <c r="S132" i="126"/>
  <c r="T141" i="126"/>
  <c r="K138" i="126"/>
  <c r="Q133" i="126"/>
  <c r="O140" i="126"/>
  <c r="S143" i="126"/>
  <c r="O135" i="126"/>
  <c r="F141" i="126"/>
  <c r="N145" i="126"/>
  <c r="D128" i="126"/>
  <c r="H133" i="126"/>
  <c r="E128" i="126"/>
  <c r="H125" i="126"/>
  <c r="K122" i="126"/>
  <c r="M134" i="126"/>
  <c r="N131" i="126"/>
  <c r="G121" i="126"/>
  <c r="S144" i="126"/>
  <c r="I133" i="126"/>
  <c r="U143" i="126"/>
  <c r="I130" i="126"/>
  <c r="L130" i="126"/>
  <c r="P130" i="126"/>
  <c r="F130" i="126"/>
  <c r="M130" i="126"/>
  <c r="N130" i="126"/>
  <c r="U130" i="126"/>
  <c r="T130" i="126"/>
  <c r="G130" i="126"/>
  <c r="E130" i="126"/>
  <c r="O130" i="126"/>
  <c r="K130" i="126"/>
  <c r="R130" i="126"/>
  <c r="J130" i="126"/>
  <c r="O129" i="126"/>
  <c r="N129" i="126"/>
  <c r="S129" i="126"/>
  <c r="M129" i="126"/>
  <c r="P129" i="126"/>
  <c r="Q129" i="126"/>
  <c r="F129" i="126"/>
  <c r="G129" i="126"/>
  <c r="E129" i="126"/>
  <c r="I129" i="126"/>
  <c r="H129" i="126"/>
  <c r="L129" i="126"/>
  <c r="R129" i="126"/>
  <c r="U129" i="126"/>
  <c r="K129" i="126"/>
  <c r="T129" i="126"/>
  <c r="K126" i="126"/>
  <c r="S126" i="126"/>
  <c r="O126" i="126"/>
  <c r="P126" i="126"/>
  <c r="T126" i="126"/>
  <c r="N126" i="126"/>
  <c r="M126" i="126"/>
  <c r="J126" i="126"/>
  <c r="U126" i="126"/>
  <c r="I126" i="126"/>
  <c r="F126" i="126"/>
  <c r="Q126" i="126"/>
  <c r="R126" i="126"/>
  <c r="E126" i="126"/>
  <c r="L137" i="126"/>
  <c r="E137" i="126"/>
  <c r="I137" i="126"/>
  <c r="U137" i="126"/>
  <c r="S137" i="126"/>
  <c r="G137" i="126"/>
  <c r="R137" i="126"/>
  <c r="M137" i="126"/>
  <c r="H137" i="126"/>
  <c r="N137" i="126"/>
  <c r="F137" i="126"/>
  <c r="K137" i="126"/>
  <c r="O137" i="126"/>
  <c r="Q137" i="126"/>
  <c r="T137" i="126"/>
  <c r="J137" i="126"/>
  <c r="P118" i="126"/>
  <c r="S122" i="126"/>
  <c r="J117" i="126"/>
  <c r="O117" i="126"/>
  <c r="T117" i="126"/>
  <c r="G117" i="126"/>
  <c r="L117" i="126"/>
  <c r="Q117" i="126"/>
  <c r="I117" i="126"/>
  <c r="N117" i="126"/>
  <c r="S117" i="126"/>
  <c r="K117" i="126"/>
  <c r="P117" i="126"/>
  <c r="U117" i="126"/>
  <c r="H117" i="126"/>
  <c r="T142" i="126"/>
  <c r="I142" i="126"/>
  <c r="S142" i="126"/>
  <c r="P142" i="126"/>
  <c r="N142" i="126"/>
  <c r="G142" i="126"/>
  <c r="J142" i="126"/>
  <c r="Q142" i="126"/>
  <c r="O142" i="126"/>
  <c r="M142" i="126"/>
  <c r="U142" i="126"/>
  <c r="L142" i="126"/>
  <c r="R142" i="126"/>
  <c r="I127" i="126"/>
  <c r="G127" i="126"/>
  <c r="O127" i="126"/>
  <c r="S127" i="126"/>
  <c r="M127" i="126"/>
  <c r="U127" i="126"/>
  <c r="T127" i="126"/>
  <c r="H127" i="126"/>
  <c r="K127" i="126"/>
  <c r="S138" i="126"/>
  <c r="G126" i="126"/>
  <c r="H142" i="126"/>
  <c r="S128" i="126"/>
  <c r="J127" i="126"/>
  <c r="V106" i="126"/>
  <c r="V137" i="126" s="1"/>
  <c r="V105" i="126"/>
  <c r="V136" i="126" s="1"/>
  <c r="V107" i="126"/>
  <c r="V138" i="126" s="1"/>
  <c r="V109" i="126"/>
  <c r="V110" i="126"/>
  <c r="V141" i="126" s="1"/>
  <c r="V108" i="126"/>
  <c r="V139" i="126" s="1"/>
  <c r="V89" i="126"/>
  <c r="V120" i="126" s="1"/>
  <c r="V95" i="126"/>
  <c r="V87" i="126"/>
  <c r="V118" i="126" s="1"/>
  <c r="V113" i="126"/>
  <c r="V144" i="126" s="1"/>
  <c r="V94" i="126"/>
  <c r="V103" i="126"/>
  <c r="V134" i="126" s="1"/>
  <c r="V112" i="126"/>
  <c r="V143" i="126" s="1"/>
  <c r="V111" i="126"/>
  <c r="V93" i="126"/>
  <c r="V124" i="126" s="1"/>
  <c r="V104" i="126"/>
  <c r="V135" i="126" s="1"/>
  <c r="V96" i="126"/>
  <c r="V127" i="126" s="1"/>
  <c r="V100" i="126"/>
  <c r="V114" i="126"/>
  <c r="V145" i="126" s="1"/>
  <c r="V102" i="126"/>
  <c r="V133" i="126" s="1"/>
  <c r="V91" i="126"/>
  <c r="V122" i="126" s="1"/>
  <c r="V97" i="126"/>
  <c r="V128" i="126" s="1"/>
  <c r="V101" i="126"/>
  <c r="V132" i="126" s="1"/>
  <c r="V88" i="126"/>
  <c r="V119" i="126" s="1"/>
  <c r="V98" i="126"/>
  <c r="V92" i="126"/>
  <c r="V123" i="126" s="1"/>
  <c r="V99" i="126"/>
  <c r="V90" i="126"/>
  <c r="V86" i="126"/>
  <c r="M131" i="126"/>
  <c r="N141" i="126"/>
  <c r="R125" i="126"/>
  <c r="O134" i="126"/>
  <c r="L139" i="126"/>
  <c r="R127" i="126"/>
  <c r="Q122" i="126"/>
  <c r="R122" i="126"/>
  <c r="F122" i="126"/>
  <c r="D122" i="126"/>
  <c r="N122" i="126"/>
  <c r="I122" i="126"/>
  <c r="L122" i="126"/>
  <c r="U122" i="126"/>
  <c r="P122" i="126"/>
  <c r="O122" i="126"/>
  <c r="E122" i="126"/>
  <c r="H122" i="126"/>
  <c r="G122" i="126"/>
  <c r="T122" i="126"/>
  <c r="J122" i="126"/>
  <c r="L121" i="126"/>
  <c r="V121" i="126"/>
  <c r="H121" i="126"/>
  <c r="J121" i="126"/>
  <c r="Q121" i="126"/>
  <c r="S121" i="126"/>
  <c r="M121" i="126"/>
  <c r="P121" i="126"/>
  <c r="R121" i="126"/>
  <c r="F121" i="126"/>
  <c r="O121" i="126"/>
  <c r="K121" i="126"/>
  <c r="N121" i="126"/>
  <c r="U121" i="126"/>
  <c r="I121" i="126"/>
  <c r="S130" i="126"/>
  <c r="M139" i="126"/>
  <c r="P120" i="126"/>
  <c r="E120" i="126"/>
  <c r="Q120" i="126"/>
  <c r="K120" i="126"/>
  <c r="I120" i="126"/>
  <c r="M120" i="126"/>
  <c r="T120" i="126"/>
  <c r="R120" i="126"/>
  <c r="S120" i="126"/>
  <c r="N120" i="126"/>
  <c r="J120" i="126"/>
  <c r="G120" i="126"/>
  <c r="U120" i="126"/>
  <c r="F120" i="126"/>
  <c r="H120" i="126"/>
  <c r="R117" i="126"/>
  <c r="P137" i="126"/>
  <c r="N132" i="126"/>
  <c r="Q130" i="126"/>
  <c r="O120" i="126"/>
  <c r="I124" i="126"/>
  <c r="N124" i="126"/>
  <c r="J124" i="126"/>
  <c r="R124" i="126"/>
  <c r="H124" i="126"/>
  <c r="L124" i="126"/>
  <c r="T124" i="126"/>
  <c r="K124" i="126"/>
  <c r="O124" i="126"/>
  <c r="M124" i="126"/>
  <c r="S124" i="126"/>
  <c r="U124" i="126"/>
  <c r="P124" i="126"/>
  <c r="F119" i="126"/>
  <c r="R119" i="126"/>
  <c r="P119" i="126"/>
  <c r="T119" i="126"/>
  <c r="S119" i="126"/>
  <c r="D119" i="126"/>
  <c r="O119" i="126"/>
  <c r="I119" i="126"/>
  <c r="U119" i="126"/>
  <c r="E119" i="126"/>
  <c r="M119" i="126"/>
  <c r="H119" i="126"/>
  <c r="N119" i="126"/>
  <c r="J119" i="126"/>
  <c r="K119" i="126"/>
  <c r="Q119" i="126"/>
  <c r="L119" i="126"/>
  <c r="G119" i="126"/>
  <c r="H126" i="126"/>
  <c r="T121" i="126"/>
  <c r="G144" i="126"/>
  <c r="O118" i="126"/>
  <c r="U125" i="126"/>
  <c r="M125" i="126"/>
  <c r="N125" i="126"/>
  <c r="L125" i="126"/>
  <c r="I125" i="126"/>
  <c r="Q125" i="126"/>
  <c r="O125" i="126"/>
  <c r="G125" i="126"/>
  <c r="D125" i="126"/>
  <c r="E125" i="126"/>
  <c r="S125" i="126"/>
  <c r="T125" i="126"/>
  <c r="J125" i="126"/>
  <c r="P125" i="126"/>
  <c r="K125" i="126"/>
  <c r="M122" i="126"/>
  <c r="H130" i="126"/>
  <c r="K142" i="126"/>
  <c r="D120" i="126"/>
  <c r="L131" i="126"/>
  <c r="O131" i="126"/>
  <c r="H136" i="126"/>
  <c r="M136" i="126"/>
  <c r="S118" i="126"/>
  <c r="M141" i="126"/>
  <c r="H141" i="126"/>
  <c r="J132" i="126"/>
  <c r="Q123" i="126"/>
  <c r="M123" i="126"/>
  <c r="S123" i="126"/>
  <c r="K134" i="126"/>
  <c r="U145" i="126"/>
  <c r="T145" i="126"/>
  <c r="T139" i="126"/>
  <c r="T128" i="126"/>
  <c r="M128" i="126"/>
  <c r="F144" i="126"/>
  <c r="M138" i="126"/>
  <c r="D138" i="126"/>
  <c r="E138" i="126"/>
  <c r="S133" i="126"/>
  <c r="L133" i="126"/>
  <c r="K133" i="126"/>
  <c r="P131" i="126"/>
  <c r="R131" i="126"/>
  <c r="K136" i="126"/>
  <c r="T136" i="126"/>
  <c r="N136" i="126"/>
  <c r="U118" i="126"/>
  <c r="Q118" i="126"/>
  <c r="T118" i="126"/>
  <c r="P135" i="126"/>
  <c r="N135" i="126"/>
  <c r="O141" i="126"/>
  <c r="U141" i="126"/>
  <c r="M132" i="126"/>
  <c r="H123" i="126"/>
  <c r="O123" i="126"/>
  <c r="R134" i="126"/>
  <c r="H134" i="126"/>
  <c r="S134" i="126"/>
  <c r="I145" i="126"/>
  <c r="P139" i="126"/>
  <c r="I139" i="126"/>
  <c r="G128" i="126"/>
  <c r="I144" i="126"/>
  <c r="P144" i="126"/>
  <c r="O138" i="126"/>
  <c r="P138" i="126"/>
  <c r="T138" i="126"/>
  <c r="J133" i="126"/>
  <c r="O133" i="126"/>
  <c r="K131" i="126"/>
  <c r="U131" i="126"/>
  <c r="R136" i="126"/>
  <c r="U136" i="126"/>
  <c r="M135" i="126"/>
  <c r="S135" i="126"/>
  <c r="R135" i="126"/>
  <c r="L141" i="126"/>
  <c r="R141" i="126"/>
  <c r="S141" i="126"/>
  <c r="R132" i="126"/>
  <c r="I132" i="126"/>
  <c r="U132" i="126"/>
  <c r="K123" i="126"/>
  <c r="T123" i="126"/>
  <c r="T134" i="126"/>
  <c r="L134" i="126"/>
  <c r="J134" i="126"/>
  <c r="R145" i="126"/>
  <c r="L145" i="126"/>
  <c r="P145" i="126"/>
  <c r="R139" i="126"/>
  <c r="N139" i="126"/>
  <c r="N128" i="126"/>
  <c r="K128" i="126"/>
  <c r="H144" i="126"/>
  <c r="R144" i="126"/>
  <c r="M144" i="126"/>
  <c r="L138" i="126"/>
  <c r="U138" i="126"/>
  <c r="E133" i="126"/>
  <c r="F133" i="126"/>
  <c r="J136" i="126"/>
  <c r="I136" i="126"/>
  <c r="Q136" i="126"/>
  <c r="J118" i="126"/>
  <c r="K118" i="126"/>
  <c r="M118" i="126"/>
  <c r="K135" i="126"/>
  <c r="J135" i="126"/>
  <c r="O132" i="126"/>
  <c r="T132" i="126"/>
  <c r="G123" i="126"/>
  <c r="I123" i="126"/>
  <c r="N134" i="126"/>
  <c r="Q145" i="126"/>
  <c r="H145" i="126"/>
  <c r="Q139" i="126"/>
  <c r="K139" i="126"/>
  <c r="O139" i="126"/>
  <c r="J128" i="126"/>
  <c r="L128" i="126"/>
  <c r="U128" i="126"/>
  <c r="O144" i="126"/>
  <c r="U144" i="126"/>
  <c r="E144" i="126"/>
  <c r="H138" i="126"/>
  <c r="U133" i="126"/>
  <c r="G133" i="126"/>
  <c r="T131" i="126"/>
  <c r="H118" i="126"/>
  <c r="Q135" i="126"/>
  <c r="T135" i="126"/>
  <c r="U135" i="126"/>
  <c r="J141" i="126"/>
  <c r="K141" i="126"/>
  <c r="Q141" i="126"/>
  <c r="P132" i="126"/>
  <c r="J123" i="126"/>
  <c r="L123" i="126"/>
  <c r="G134" i="126"/>
  <c r="J145" i="126"/>
  <c r="S145" i="126"/>
  <c r="O145" i="126"/>
  <c r="J139" i="126"/>
  <c r="S139" i="126"/>
  <c r="I128" i="126"/>
  <c r="H128" i="126"/>
  <c r="P128" i="126"/>
  <c r="L127" i="126"/>
  <c r="Q127" i="126"/>
  <c r="N144" i="126"/>
  <c r="J144" i="126"/>
  <c r="I138" i="126"/>
  <c r="G138" i="126"/>
  <c r="P133" i="126"/>
  <c r="R133" i="126"/>
  <c r="M133" i="126"/>
  <c r="Q131" i="126"/>
  <c r="P136" i="126"/>
  <c r="S136" i="126"/>
  <c r="L118" i="126"/>
  <c r="I118" i="126"/>
  <c r="H135" i="126"/>
  <c r="P141" i="126"/>
  <c r="Q132" i="126"/>
  <c r="N123" i="126"/>
  <c r="R123" i="126"/>
  <c r="I134" i="126"/>
  <c r="U134" i="126"/>
  <c r="H139" i="126"/>
  <c r="R128" i="126"/>
  <c r="P127" i="126"/>
  <c r="D127" i="126"/>
  <c r="D144" i="126"/>
  <c r="T144" i="126"/>
  <c r="K144" i="126"/>
  <c r="J138" i="126"/>
  <c r="Q138" i="126"/>
  <c r="R138" i="126"/>
  <c r="T133" i="126"/>
  <c r="D133" i="126"/>
  <c r="W106" i="126"/>
  <c r="W110" i="126"/>
  <c r="W108" i="126"/>
  <c r="W105" i="126"/>
  <c r="W89" i="126"/>
  <c r="W95" i="126"/>
  <c r="W107" i="126"/>
  <c r="W109" i="126"/>
  <c r="W113" i="126"/>
  <c r="W96" i="126"/>
  <c r="W100" i="126"/>
  <c r="W114" i="126"/>
  <c r="W102" i="126"/>
  <c r="W91" i="126"/>
  <c r="W101" i="126"/>
  <c r="W87" i="126"/>
  <c r="W98" i="126"/>
  <c r="W88" i="126"/>
  <c r="W111" i="126"/>
  <c r="W97" i="126"/>
  <c r="W99" i="126"/>
  <c r="W94" i="126"/>
  <c r="W103" i="126"/>
  <c r="W112" i="126"/>
  <c r="W90" i="126"/>
  <c r="W93" i="126"/>
  <c r="W92" i="126"/>
  <c r="W104" i="126"/>
  <c r="W86" i="126"/>
  <c r="H131" i="126"/>
  <c r="O136" i="126"/>
  <c r="R118" i="126"/>
  <c r="L135" i="126"/>
  <c r="I141" i="126"/>
  <c r="K132" i="126"/>
  <c r="L132" i="126"/>
  <c r="U123" i="126"/>
  <c r="Q134" i="126"/>
  <c r="M145" i="126"/>
  <c r="U139" i="126"/>
  <c r="G139" i="126"/>
  <c r="O128" i="126"/>
  <c r="L144" i="126"/>
  <c r="F138" i="126"/>
  <c r="T55" i="126"/>
  <c r="T49" i="126"/>
  <c r="K60" i="126"/>
  <c r="F60" i="126"/>
  <c r="P60" i="126"/>
  <c r="U60" i="126"/>
  <c r="H60" i="126"/>
  <c r="M60" i="126"/>
  <c r="R60" i="126"/>
  <c r="E60" i="126"/>
  <c r="T60" i="126"/>
  <c r="J60" i="126"/>
  <c r="O60" i="126"/>
  <c r="L60" i="126"/>
  <c r="G60" i="126"/>
  <c r="D60" i="126"/>
  <c r="Q60" i="126"/>
  <c r="S60" i="126"/>
  <c r="I60" i="126"/>
  <c r="N60" i="126"/>
  <c r="D51" i="126"/>
  <c r="Q51" i="126"/>
  <c r="S51" i="126"/>
  <c r="I51" i="126"/>
  <c r="N51" i="126"/>
  <c r="K51" i="126"/>
  <c r="F51" i="126"/>
  <c r="P51" i="126"/>
  <c r="U51" i="126"/>
  <c r="H51" i="126"/>
  <c r="M51" i="126"/>
  <c r="R51" i="126"/>
  <c r="E51" i="126"/>
  <c r="T51" i="126"/>
  <c r="J51" i="126"/>
  <c r="O51" i="126"/>
  <c r="L51" i="126"/>
  <c r="G51" i="126"/>
  <c r="D64" i="126"/>
  <c r="Q64" i="126"/>
  <c r="S64" i="126"/>
  <c r="I64" i="126"/>
  <c r="N64" i="126"/>
  <c r="K64" i="126"/>
  <c r="F64" i="126"/>
  <c r="P64" i="126"/>
  <c r="U64" i="126"/>
  <c r="H64" i="126"/>
  <c r="M64" i="126"/>
  <c r="R64" i="126"/>
  <c r="E64" i="126"/>
  <c r="T64" i="126"/>
  <c r="J64" i="126"/>
  <c r="O64" i="126"/>
  <c r="L64" i="126"/>
  <c r="G64" i="126"/>
  <c r="T63" i="126"/>
  <c r="J63" i="126"/>
  <c r="O63" i="126"/>
  <c r="L63" i="126"/>
  <c r="G63" i="126"/>
  <c r="D63" i="126"/>
  <c r="Q63" i="126"/>
  <c r="S63" i="126"/>
  <c r="I63" i="126"/>
  <c r="N63" i="126"/>
  <c r="K63" i="126"/>
  <c r="F63" i="126"/>
  <c r="P63" i="126"/>
  <c r="U63" i="126"/>
  <c r="H63" i="126"/>
  <c r="M63" i="126"/>
  <c r="R63" i="126"/>
  <c r="E63" i="126"/>
  <c r="M49" i="126"/>
  <c r="R49" i="126"/>
  <c r="E55" i="126"/>
  <c r="R55" i="126"/>
  <c r="E40" i="126"/>
  <c r="S36" i="126"/>
  <c r="K56" i="126"/>
  <c r="F56" i="126"/>
  <c r="P56" i="126"/>
  <c r="U56" i="126"/>
  <c r="H56" i="126"/>
  <c r="M56" i="126"/>
  <c r="R56" i="126"/>
  <c r="E56" i="126"/>
  <c r="T56" i="126"/>
  <c r="J56" i="126"/>
  <c r="O56" i="126"/>
  <c r="L56" i="126"/>
  <c r="G56" i="126"/>
  <c r="D56" i="126"/>
  <c r="Q56" i="126"/>
  <c r="S56" i="126"/>
  <c r="I56" i="126"/>
  <c r="N56" i="126"/>
  <c r="D47" i="126"/>
  <c r="Q47" i="126"/>
  <c r="S47" i="126"/>
  <c r="I47" i="126"/>
  <c r="N47" i="126"/>
  <c r="K47" i="126"/>
  <c r="F47" i="126"/>
  <c r="P47" i="126"/>
  <c r="U47" i="126"/>
  <c r="H47" i="126"/>
  <c r="M47" i="126"/>
  <c r="R47" i="126"/>
  <c r="E47" i="126"/>
  <c r="T47" i="126"/>
  <c r="J47" i="126"/>
  <c r="O47" i="126"/>
  <c r="L47" i="126"/>
  <c r="G47" i="126"/>
  <c r="S45" i="126"/>
  <c r="P45" i="126"/>
  <c r="U45" i="126"/>
  <c r="K45" i="126"/>
  <c r="M45" i="126"/>
  <c r="O45" i="126"/>
  <c r="I45" i="126"/>
  <c r="R45" i="126"/>
  <c r="G45" i="126"/>
  <c r="H45" i="126"/>
  <c r="J45" i="126"/>
  <c r="F45" i="126"/>
  <c r="N45" i="126"/>
  <c r="E45" i="126"/>
  <c r="T45" i="126"/>
  <c r="Q45" i="126"/>
  <c r="D45" i="126"/>
  <c r="L45" i="126"/>
  <c r="U49" i="126"/>
  <c r="H49" i="126"/>
  <c r="M55" i="126"/>
  <c r="H55" i="126"/>
  <c r="M40" i="126"/>
  <c r="P40" i="126"/>
  <c r="S40" i="126"/>
  <c r="T36" i="126"/>
  <c r="K62" i="126"/>
  <c r="F62" i="126"/>
  <c r="P62" i="126"/>
  <c r="M62" i="126"/>
  <c r="H62" i="126"/>
  <c r="E62" i="126"/>
  <c r="R62" i="126"/>
  <c r="U62" i="126"/>
  <c r="T62" i="126"/>
  <c r="J62" i="126"/>
  <c r="O62" i="126"/>
  <c r="L62" i="126"/>
  <c r="G62" i="126"/>
  <c r="D62" i="126"/>
  <c r="Q62" i="126"/>
  <c r="S62" i="126"/>
  <c r="I62" i="126"/>
  <c r="N62" i="126"/>
  <c r="D59" i="126"/>
  <c r="Q59" i="126"/>
  <c r="S59" i="126"/>
  <c r="I59" i="126"/>
  <c r="N59" i="126"/>
  <c r="K59" i="126"/>
  <c r="F59" i="126"/>
  <c r="P59" i="126"/>
  <c r="U59" i="126"/>
  <c r="H59" i="126"/>
  <c r="M59" i="126"/>
  <c r="R59" i="126"/>
  <c r="E59" i="126"/>
  <c r="T59" i="126"/>
  <c r="J59" i="126"/>
  <c r="O59" i="126"/>
  <c r="L59" i="126"/>
  <c r="G59" i="126"/>
  <c r="K50" i="126"/>
  <c r="F50" i="126"/>
  <c r="P50" i="126"/>
  <c r="U50" i="126"/>
  <c r="H50" i="126"/>
  <c r="M50" i="126"/>
  <c r="R50" i="126"/>
  <c r="E50" i="126"/>
  <c r="T50" i="126"/>
  <c r="J50" i="126"/>
  <c r="O50" i="126"/>
  <c r="L50" i="126"/>
  <c r="G50" i="126"/>
  <c r="D50" i="126"/>
  <c r="Q50" i="126"/>
  <c r="S50" i="126"/>
  <c r="I50" i="126"/>
  <c r="N50" i="126"/>
  <c r="P38" i="126"/>
  <c r="U38" i="126"/>
  <c r="H38" i="126"/>
  <c r="M38" i="126"/>
  <c r="R38" i="126"/>
  <c r="E38" i="126"/>
  <c r="J38" i="126"/>
  <c r="O38" i="126"/>
  <c r="T38" i="126"/>
  <c r="F38" i="126"/>
  <c r="L38" i="126"/>
  <c r="Q38" i="126"/>
  <c r="G38" i="126"/>
  <c r="D38" i="126"/>
  <c r="I38" i="126"/>
  <c r="S38" i="126"/>
  <c r="N38" i="126"/>
  <c r="K38" i="126"/>
  <c r="E49" i="126"/>
  <c r="P49" i="126"/>
  <c r="U55" i="126"/>
  <c r="P55" i="126"/>
  <c r="U40" i="126"/>
  <c r="L36" i="126"/>
  <c r="D46" i="126"/>
  <c r="Q46" i="126"/>
  <c r="S46" i="126"/>
  <c r="I46" i="126"/>
  <c r="N46" i="126"/>
  <c r="K46" i="126"/>
  <c r="F46" i="126"/>
  <c r="P46" i="126"/>
  <c r="M46" i="126"/>
  <c r="H46" i="126"/>
  <c r="E46" i="126"/>
  <c r="R46" i="126"/>
  <c r="U46" i="126"/>
  <c r="T46" i="126"/>
  <c r="J46" i="126"/>
  <c r="O46" i="126"/>
  <c r="L46" i="126"/>
  <c r="G46" i="126"/>
  <c r="K41" i="126"/>
  <c r="P41" i="126"/>
  <c r="F41" i="126"/>
  <c r="U41" i="126"/>
  <c r="H41" i="126"/>
  <c r="M41" i="126"/>
  <c r="R41" i="126"/>
  <c r="E41" i="126"/>
  <c r="T41" i="126"/>
  <c r="J41" i="126"/>
  <c r="O41" i="126"/>
  <c r="L41" i="126"/>
  <c r="G41" i="126"/>
  <c r="D41" i="126"/>
  <c r="I41" i="126"/>
  <c r="S41" i="126"/>
  <c r="Q41" i="126"/>
  <c r="N41" i="126"/>
  <c r="T57" i="126"/>
  <c r="J57" i="126"/>
  <c r="O57" i="126"/>
  <c r="L57" i="126"/>
  <c r="G57" i="126"/>
  <c r="D57" i="126"/>
  <c r="Q57" i="126"/>
  <c r="S57" i="126"/>
  <c r="I57" i="126"/>
  <c r="N57" i="126"/>
  <c r="K57" i="126"/>
  <c r="F57" i="126"/>
  <c r="P57" i="126"/>
  <c r="E57" i="126"/>
  <c r="H57" i="126"/>
  <c r="U57" i="126"/>
  <c r="R57" i="126"/>
  <c r="M57" i="126"/>
  <c r="K42" i="126"/>
  <c r="Q42" i="126"/>
  <c r="F42" i="126"/>
  <c r="U42" i="126"/>
  <c r="P42" i="126"/>
  <c r="M42" i="126"/>
  <c r="R42" i="126"/>
  <c r="E42" i="126"/>
  <c r="T42" i="126"/>
  <c r="J42" i="126"/>
  <c r="O42" i="126"/>
  <c r="L42" i="126"/>
  <c r="G42" i="126"/>
  <c r="D42" i="126"/>
  <c r="I42" i="126"/>
  <c r="S42" i="126"/>
  <c r="H42" i="126"/>
  <c r="N42" i="126"/>
  <c r="F49" i="126"/>
  <c r="K49" i="126"/>
  <c r="F55" i="126"/>
  <c r="K55" i="126"/>
  <c r="F40" i="126"/>
  <c r="Q40" i="126"/>
  <c r="K52" i="126"/>
  <c r="F52" i="126"/>
  <c r="P52" i="126"/>
  <c r="U52" i="126"/>
  <c r="H52" i="126"/>
  <c r="M52" i="126"/>
  <c r="R52" i="126"/>
  <c r="E52" i="126"/>
  <c r="T52" i="126"/>
  <c r="J52" i="126"/>
  <c r="O52" i="126"/>
  <c r="L52" i="126"/>
  <c r="G52" i="126"/>
  <c r="D52" i="126"/>
  <c r="Q52" i="126"/>
  <c r="S52" i="126"/>
  <c r="I52" i="126"/>
  <c r="N52" i="126"/>
  <c r="K40" i="126"/>
  <c r="T40" i="126"/>
  <c r="L40" i="126"/>
  <c r="I40" i="126"/>
  <c r="T48" i="126"/>
  <c r="J48" i="126"/>
  <c r="O48" i="126"/>
  <c r="L48" i="126"/>
  <c r="G48" i="126"/>
  <c r="D48" i="126"/>
  <c r="Q48" i="126"/>
  <c r="S48" i="126"/>
  <c r="I48" i="126"/>
  <c r="N48" i="126"/>
  <c r="K48" i="126"/>
  <c r="F48" i="126"/>
  <c r="P48" i="126"/>
  <c r="U48" i="126"/>
  <c r="H48" i="126"/>
  <c r="M48" i="126"/>
  <c r="R48" i="126"/>
  <c r="E48" i="126"/>
  <c r="O36" i="126"/>
  <c r="E36" i="126"/>
  <c r="F36" i="126"/>
  <c r="K36" i="126"/>
  <c r="P36" i="126"/>
  <c r="U36" i="126"/>
  <c r="H36" i="126"/>
  <c r="N49" i="126"/>
  <c r="I49" i="126"/>
  <c r="S49" i="126"/>
  <c r="N55" i="126"/>
  <c r="I55" i="126"/>
  <c r="S55" i="126"/>
  <c r="N40" i="126"/>
  <c r="H40" i="126"/>
  <c r="I36" i="126"/>
  <c r="M36" i="126"/>
  <c r="P39" i="126"/>
  <c r="U39" i="126"/>
  <c r="R39" i="126"/>
  <c r="G39" i="126"/>
  <c r="M39" i="126"/>
  <c r="J39" i="126"/>
  <c r="H39" i="126"/>
  <c r="E39" i="126"/>
  <c r="T39" i="126"/>
  <c r="O39" i="126"/>
  <c r="L39" i="126"/>
  <c r="Q39" i="126"/>
  <c r="D39" i="126"/>
  <c r="S39" i="126"/>
  <c r="I39" i="126"/>
  <c r="N39" i="126"/>
  <c r="K39" i="126"/>
  <c r="F39" i="126"/>
  <c r="K43" i="126"/>
  <c r="F43" i="126"/>
  <c r="P43" i="126"/>
  <c r="U43" i="126"/>
  <c r="H43" i="126"/>
  <c r="M43" i="126"/>
  <c r="R43" i="126"/>
  <c r="E43" i="126"/>
  <c r="T43" i="126"/>
  <c r="J43" i="126"/>
  <c r="O43" i="126"/>
  <c r="L43" i="126"/>
  <c r="Q43" i="126"/>
  <c r="G43" i="126"/>
  <c r="D43" i="126"/>
  <c r="S43" i="126"/>
  <c r="I43" i="126"/>
  <c r="N43" i="126"/>
  <c r="Q49" i="126"/>
  <c r="D49" i="126"/>
  <c r="Q55" i="126"/>
  <c r="D55" i="126"/>
  <c r="Q36" i="126"/>
  <c r="N36" i="126"/>
  <c r="K54" i="126"/>
  <c r="F54" i="126"/>
  <c r="P54" i="126"/>
  <c r="M54" i="126"/>
  <c r="H54" i="126"/>
  <c r="E54" i="126"/>
  <c r="R54" i="126"/>
  <c r="U54" i="126"/>
  <c r="T54" i="126"/>
  <c r="J54" i="126"/>
  <c r="O54" i="126"/>
  <c r="L54" i="126"/>
  <c r="G54" i="126"/>
  <c r="D54" i="126"/>
  <c r="Q54" i="126"/>
  <c r="S54" i="126"/>
  <c r="I54" i="126"/>
  <c r="N54" i="126"/>
  <c r="Q37" i="126"/>
  <c r="D37" i="126"/>
  <c r="I37" i="126"/>
  <c r="N37" i="126"/>
  <c r="S37" i="126"/>
  <c r="E37" i="126"/>
  <c r="K37" i="126"/>
  <c r="P37" i="126"/>
  <c r="F37" i="126"/>
  <c r="H37" i="126"/>
  <c r="M37" i="126"/>
  <c r="R37" i="126"/>
  <c r="U37" i="126"/>
  <c r="J37" i="126"/>
  <c r="O37" i="126"/>
  <c r="T37" i="126"/>
  <c r="G37" i="126"/>
  <c r="L37" i="126"/>
  <c r="D44" i="126"/>
  <c r="Q44" i="126"/>
  <c r="S44" i="126"/>
  <c r="I44" i="126"/>
  <c r="N44" i="126"/>
  <c r="K44" i="126"/>
  <c r="F44" i="126"/>
  <c r="P44" i="126"/>
  <c r="U44" i="126"/>
  <c r="H44" i="126"/>
  <c r="M44" i="126"/>
  <c r="R44" i="126"/>
  <c r="E44" i="126"/>
  <c r="T44" i="126"/>
  <c r="J44" i="126"/>
  <c r="O44" i="126"/>
  <c r="L44" i="126"/>
  <c r="G44" i="126"/>
  <c r="G49" i="126"/>
  <c r="L49" i="126"/>
  <c r="G55" i="126"/>
  <c r="L55" i="126"/>
  <c r="G40" i="126"/>
  <c r="J40" i="126"/>
  <c r="J36" i="126"/>
  <c r="K61" i="126"/>
  <c r="F61" i="126"/>
  <c r="P61" i="126"/>
  <c r="U61" i="126"/>
  <c r="H61" i="126"/>
  <c r="M61" i="126"/>
  <c r="R61" i="126"/>
  <c r="E61" i="126"/>
  <c r="T61" i="126"/>
  <c r="J61" i="126"/>
  <c r="O61" i="126"/>
  <c r="L61" i="126"/>
  <c r="G61" i="126"/>
  <c r="D61" i="126"/>
  <c r="Q61" i="126"/>
  <c r="S61" i="126"/>
  <c r="I61" i="126"/>
  <c r="N61" i="126"/>
  <c r="D58" i="126"/>
  <c r="Q58" i="126"/>
  <c r="S58" i="126"/>
  <c r="I58" i="126"/>
  <c r="N58" i="126"/>
  <c r="K58" i="126"/>
  <c r="F58" i="126"/>
  <c r="P58" i="126"/>
  <c r="U58" i="126"/>
  <c r="H58" i="126"/>
  <c r="M58" i="126"/>
  <c r="R58" i="126"/>
  <c r="E58" i="126"/>
  <c r="T58" i="126"/>
  <c r="J58" i="126"/>
  <c r="O58" i="126"/>
  <c r="L58" i="126"/>
  <c r="G58" i="126"/>
  <c r="D53" i="126"/>
  <c r="Q53" i="126"/>
  <c r="S53" i="126"/>
  <c r="I53" i="126"/>
  <c r="N53" i="126"/>
  <c r="K53" i="126"/>
  <c r="F53" i="126"/>
  <c r="P53" i="126"/>
  <c r="U53" i="126"/>
  <c r="H53" i="126"/>
  <c r="M53" i="126"/>
  <c r="R53" i="126"/>
  <c r="E53" i="126"/>
  <c r="T53" i="126"/>
  <c r="J53" i="126"/>
  <c r="O53" i="126"/>
  <c r="L53" i="126"/>
  <c r="G53" i="126"/>
  <c r="O49" i="126"/>
  <c r="J49" i="126"/>
  <c r="O55" i="126"/>
  <c r="J55" i="126"/>
  <c r="O40" i="126"/>
  <c r="R40" i="126"/>
  <c r="R36" i="126"/>
  <c r="G36" i="126"/>
  <c r="V13" i="126"/>
  <c r="V5" i="126"/>
  <c r="V12" i="126"/>
  <c r="V43" i="126" s="1"/>
  <c r="V7" i="126"/>
  <c r="V26" i="126"/>
  <c r="V14" i="126"/>
  <c r="V32" i="126"/>
  <c r="V22" i="126"/>
  <c r="V53" i="126" s="1"/>
  <c r="V17" i="126"/>
  <c r="V19" i="126"/>
  <c r="V18" i="126"/>
  <c r="V33" i="126"/>
  <c r="V64" i="126" s="1"/>
  <c r="V9" i="126"/>
  <c r="V40" i="126" s="1"/>
  <c r="V27" i="126"/>
  <c r="V10" i="126"/>
  <c r="V6" i="126"/>
  <c r="V20" i="126"/>
  <c r="V51" i="126" s="1"/>
  <c r="V25" i="126"/>
  <c r="V30" i="126"/>
  <c r="V15" i="126"/>
  <c r="V23" i="126"/>
  <c r="V54" i="126" s="1"/>
  <c r="V24" i="126"/>
  <c r="V31" i="126"/>
  <c r="V62" i="126" s="1"/>
  <c r="V21" i="126"/>
  <c r="V16" i="126"/>
  <c r="V47" i="126" s="1"/>
  <c r="V29" i="126"/>
  <c r="V8" i="126"/>
  <c r="V11" i="126"/>
  <c r="V28" i="126"/>
  <c r="W13" i="126"/>
  <c r="W7" i="126"/>
  <c r="W6" i="126"/>
  <c r="W5" i="126"/>
  <c r="W12" i="126"/>
  <c r="W9" i="126"/>
  <c r="W28" i="126"/>
  <c r="W16" i="126"/>
  <c r="W25" i="126"/>
  <c r="W23" i="126"/>
  <c r="W20" i="126"/>
  <c r="W19" i="126"/>
  <c r="W11" i="126"/>
  <c r="W8" i="126"/>
  <c r="W31" i="126"/>
  <c r="W21" i="126"/>
  <c r="W15" i="126"/>
  <c r="W30" i="126"/>
  <c r="W24" i="126"/>
  <c r="W14" i="126"/>
  <c r="W32" i="126"/>
  <c r="W18" i="126"/>
  <c r="W33" i="126"/>
  <c r="W29" i="126"/>
  <c r="W17" i="126"/>
  <c r="W26" i="126"/>
  <c r="W22" i="126"/>
  <c r="W27" i="126"/>
  <c r="W10" i="126"/>
  <c r="U85" i="126"/>
  <c r="H85" i="126"/>
  <c r="Q85" i="126"/>
  <c r="M85" i="126"/>
  <c r="O85" i="126"/>
  <c r="P85" i="126"/>
  <c r="T85" i="126"/>
  <c r="N85" i="126"/>
  <c r="E85" i="126"/>
  <c r="I85" i="126"/>
  <c r="D85" i="126"/>
  <c r="J85" i="126"/>
  <c r="R85" i="126"/>
  <c r="G85" i="126"/>
  <c r="C116" i="126"/>
  <c r="K85" i="126"/>
  <c r="L85" i="126"/>
  <c r="F85" i="126"/>
  <c r="S85" i="126"/>
  <c r="G38" i="178"/>
  <c r="G15" i="178"/>
  <c r="W84" i="126"/>
  <c r="Y165" i="126"/>
  <c r="X3" i="126"/>
  <c r="V84" i="126"/>
  <c r="W118" i="126" l="1"/>
  <c r="W143" i="126"/>
  <c r="W128" i="126"/>
  <c r="W139" i="126"/>
  <c r="W126" i="126"/>
  <c r="W142" i="126"/>
  <c r="W144" i="126"/>
  <c r="W124" i="126"/>
  <c r="W130" i="126"/>
  <c r="W125" i="126"/>
  <c r="V130" i="126"/>
  <c r="W135" i="126"/>
  <c r="W136" i="126"/>
  <c r="W133" i="126"/>
  <c r="W131" i="126"/>
  <c r="W120" i="126"/>
  <c r="V117" i="126"/>
  <c r="W129" i="126"/>
  <c r="V125" i="126"/>
  <c r="W119" i="126"/>
  <c r="W122" i="126"/>
  <c r="V129" i="126"/>
  <c r="W137" i="126"/>
  <c r="W123" i="126"/>
  <c r="W132" i="126"/>
  <c r="W127" i="126"/>
  <c r="V142" i="126"/>
  <c r="X106" i="126"/>
  <c r="X137" i="126" s="1"/>
  <c r="X105" i="126"/>
  <c r="X136" i="126" s="1"/>
  <c r="X95" i="126"/>
  <c r="X107" i="126"/>
  <c r="X138" i="126" s="1"/>
  <c r="X109" i="126"/>
  <c r="X140" i="126" s="1"/>
  <c r="X113" i="126"/>
  <c r="X144" i="126" s="1"/>
  <c r="X89" i="126"/>
  <c r="X120" i="126" s="1"/>
  <c r="X110" i="126"/>
  <c r="X141" i="126" s="1"/>
  <c r="X108" i="126"/>
  <c r="X98" i="126"/>
  <c r="X129" i="126" s="1"/>
  <c r="X97" i="126"/>
  <c r="X128" i="126" s="1"/>
  <c r="X99" i="126"/>
  <c r="X130" i="126" s="1"/>
  <c r="X92" i="126"/>
  <c r="X123" i="126" s="1"/>
  <c r="X87" i="126"/>
  <c r="X94" i="126"/>
  <c r="X112" i="126"/>
  <c r="X143" i="126" s="1"/>
  <c r="X111" i="126"/>
  <c r="X93" i="126"/>
  <c r="X124" i="126" s="1"/>
  <c r="X103" i="126"/>
  <c r="X134" i="126" s="1"/>
  <c r="X96" i="126"/>
  <c r="X127" i="126" s="1"/>
  <c r="X100" i="126"/>
  <c r="X131" i="126" s="1"/>
  <c r="X102" i="126"/>
  <c r="X91" i="126"/>
  <c r="X88" i="126"/>
  <c r="X119" i="126" s="1"/>
  <c r="X90" i="126"/>
  <c r="X121" i="126" s="1"/>
  <c r="X114" i="126"/>
  <c r="X145" i="126" s="1"/>
  <c r="X104" i="126"/>
  <c r="X135" i="126" s="1"/>
  <c r="X101" i="126"/>
  <c r="X86" i="126"/>
  <c r="V131" i="126"/>
  <c r="W134" i="126"/>
  <c r="W138" i="126"/>
  <c r="W117" i="126"/>
  <c r="W121" i="126"/>
  <c r="W141" i="126"/>
  <c r="V126" i="126"/>
  <c r="W145" i="126"/>
  <c r="W140" i="126"/>
  <c r="V140" i="126"/>
  <c r="W41" i="126"/>
  <c r="W55" i="126"/>
  <c r="W45" i="126"/>
  <c r="W38" i="126"/>
  <c r="V61" i="126"/>
  <c r="V55" i="126"/>
  <c r="W39" i="126"/>
  <c r="W42" i="126"/>
  <c r="V57" i="126"/>
  <c r="V50" i="126"/>
  <c r="V59" i="126"/>
  <c r="W62" i="126"/>
  <c r="W54" i="126"/>
  <c r="W43" i="126"/>
  <c r="V48" i="126"/>
  <c r="V52" i="126"/>
  <c r="W36" i="126"/>
  <c r="W51" i="126"/>
  <c r="V58" i="126"/>
  <c r="W61" i="126"/>
  <c r="V44" i="126"/>
  <c r="V37" i="126"/>
  <c r="V39" i="126"/>
  <c r="V38" i="126"/>
  <c r="W50" i="126"/>
  <c r="W47" i="126"/>
  <c r="W49" i="126"/>
  <c r="V63" i="126"/>
  <c r="W64" i="126"/>
  <c r="V49" i="126"/>
  <c r="W52" i="126"/>
  <c r="W57" i="126"/>
  <c r="W59" i="126"/>
  <c r="V36" i="126"/>
  <c r="W37" i="126"/>
  <c r="W48" i="126"/>
  <c r="V41" i="126"/>
  <c r="V46" i="126"/>
  <c r="W40" i="126"/>
  <c r="V60" i="126"/>
  <c r="W58" i="126"/>
  <c r="W44" i="126"/>
  <c r="V45" i="126"/>
  <c r="V56" i="126"/>
  <c r="W63" i="126"/>
  <c r="W53" i="126"/>
  <c r="V42" i="126"/>
  <c r="W60" i="126"/>
  <c r="W46" i="126"/>
  <c r="W56" i="126"/>
  <c r="X31" i="126"/>
  <c r="X62" i="126" s="1"/>
  <c r="X23" i="126"/>
  <c r="X54" i="126" s="1"/>
  <c r="X15" i="126"/>
  <c r="X12" i="126"/>
  <c r="X7" i="126"/>
  <c r="X30" i="126"/>
  <c r="X22" i="126"/>
  <c r="X21" i="126"/>
  <c r="X29" i="126"/>
  <c r="X60" i="126" s="1"/>
  <c r="X13" i="126"/>
  <c r="X27" i="126"/>
  <c r="X9" i="126"/>
  <c r="X17" i="126"/>
  <c r="X28" i="126"/>
  <c r="X32" i="126"/>
  <c r="X33" i="126"/>
  <c r="X24" i="126"/>
  <c r="X55" i="126" s="1"/>
  <c r="X20" i="126"/>
  <c r="X6" i="126"/>
  <c r="X14" i="126"/>
  <c r="X8" i="126"/>
  <c r="X16" i="126"/>
  <c r="X47" i="126" s="1"/>
  <c r="X25" i="126"/>
  <c r="X56" i="126" s="1"/>
  <c r="X10" i="126"/>
  <c r="X41" i="126" s="1"/>
  <c r="X11" i="126"/>
  <c r="X26" i="126"/>
  <c r="X18" i="126"/>
  <c r="X5" i="126"/>
  <c r="X19" i="126"/>
  <c r="G116" i="126"/>
  <c r="Q116" i="126"/>
  <c r="L116" i="126"/>
  <c r="F116" i="126"/>
  <c r="V85" i="126"/>
  <c r="D116" i="126"/>
  <c r="U116" i="126"/>
  <c r="W85" i="126"/>
  <c r="K116" i="126"/>
  <c r="O116" i="126"/>
  <c r="M116" i="126"/>
  <c r="R116" i="126"/>
  <c r="J116" i="126"/>
  <c r="S116" i="126"/>
  <c r="T116" i="126"/>
  <c r="H116" i="126"/>
  <c r="P116" i="126"/>
  <c r="N116" i="126"/>
  <c r="I116" i="126"/>
  <c r="E116" i="126"/>
  <c r="Y3" i="126"/>
  <c r="Y84" i="126" s="1"/>
  <c r="Z165" i="126"/>
  <c r="Z3" i="126" s="1"/>
  <c r="W4" i="126"/>
  <c r="X84" i="126"/>
  <c r="C75" i="123"/>
  <c r="X122" i="126" l="1"/>
  <c r="X133" i="126"/>
  <c r="X132" i="126"/>
  <c r="X142" i="126"/>
  <c r="X139" i="126"/>
  <c r="X126" i="126"/>
  <c r="X125" i="126"/>
  <c r="X118" i="126"/>
  <c r="X117" i="126"/>
  <c r="Z89" i="126"/>
  <c r="Z106" i="126"/>
  <c r="Z105" i="126"/>
  <c r="Z87" i="126"/>
  <c r="Z113" i="126"/>
  <c r="Z95" i="126"/>
  <c r="Z107" i="126"/>
  <c r="Z109" i="126"/>
  <c r="Z110" i="126"/>
  <c r="Z108" i="126"/>
  <c r="Z102" i="126"/>
  <c r="Z91" i="126"/>
  <c r="Z90" i="126"/>
  <c r="Z103" i="126"/>
  <c r="Z101" i="126"/>
  <c r="Z88" i="126"/>
  <c r="Z98" i="126"/>
  <c r="Z99" i="126"/>
  <c r="Z92" i="126"/>
  <c r="Z94" i="126"/>
  <c r="Z111" i="126"/>
  <c r="Z112" i="126"/>
  <c r="Z93" i="126"/>
  <c r="Z104" i="126"/>
  <c r="Z97" i="126"/>
  <c r="Z96" i="126"/>
  <c r="Z114" i="126"/>
  <c r="Z100" i="126"/>
  <c r="Z86" i="126"/>
  <c r="Y105" i="126"/>
  <c r="Y136" i="126" s="1"/>
  <c r="Y106" i="126"/>
  <c r="Y110" i="126"/>
  <c r="Y108" i="126"/>
  <c r="Y139" i="126" s="1"/>
  <c r="Y107" i="126"/>
  <c r="Y89" i="126"/>
  <c r="Y113" i="126"/>
  <c r="Y95" i="126"/>
  <c r="Y126" i="126" s="1"/>
  <c r="Y109" i="126"/>
  <c r="Y112" i="126"/>
  <c r="Y143" i="126" s="1"/>
  <c r="Y97" i="126"/>
  <c r="Y93" i="126"/>
  <c r="Y124" i="126" s="1"/>
  <c r="Y104" i="126"/>
  <c r="Y135" i="126" s="1"/>
  <c r="Y96" i="126"/>
  <c r="Y127" i="126" s="1"/>
  <c r="Y100" i="126"/>
  <c r="Y131" i="126" s="1"/>
  <c r="Y88" i="126"/>
  <c r="Y119" i="126" s="1"/>
  <c r="Y114" i="126"/>
  <c r="Y102" i="126"/>
  <c r="Y133" i="126" s="1"/>
  <c r="Y91" i="126"/>
  <c r="Y122" i="126" s="1"/>
  <c r="Y87" i="126"/>
  <c r="Z118" i="126" s="1"/>
  <c r="Y101" i="126"/>
  <c r="Y132" i="126" s="1"/>
  <c r="Y98" i="126"/>
  <c r="Y129" i="126" s="1"/>
  <c r="Y111" i="126"/>
  <c r="Y103" i="126"/>
  <c r="Y99" i="126"/>
  <c r="Y92" i="126"/>
  <c r="Y123" i="126" s="1"/>
  <c r="Y94" i="126"/>
  <c r="Y125" i="126" s="1"/>
  <c r="Y90" i="126"/>
  <c r="Y121" i="126" s="1"/>
  <c r="Y86" i="126"/>
  <c r="X63" i="126"/>
  <c r="X46" i="126"/>
  <c r="X37" i="126"/>
  <c r="X50" i="126"/>
  <c r="X51" i="126"/>
  <c r="X49" i="126"/>
  <c r="X42" i="126"/>
  <c r="X44" i="126"/>
  <c r="X57" i="126"/>
  <c r="X64" i="126"/>
  <c r="X38" i="126"/>
  <c r="X53" i="126"/>
  <c r="X45" i="126"/>
  <c r="X48" i="126"/>
  <c r="X40" i="126"/>
  <c r="X58" i="126"/>
  <c r="X52" i="126"/>
  <c r="X36" i="126"/>
  <c r="X39" i="126"/>
  <c r="X61" i="126"/>
  <c r="X43" i="126"/>
  <c r="X59" i="126"/>
  <c r="Z7" i="126"/>
  <c r="Z10" i="126"/>
  <c r="Z6" i="126"/>
  <c r="Z20" i="126"/>
  <c r="Z8" i="126"/>
  <c r="Z25" i="126"/>
  <c r="Z9" i="126"/>
  <c r="Z15" i="126"/>
  <c r="Z26" i="126"/>
  <c r="Z14" i="126"/>
  <c r="Z5" i="126"/>
  <c r="Z32" i="126"/>
  <c r="Z22" i="126"/>
  <c r="Z11" i="126"/>
  <c r="Z13" i="126"/>
  <c r="Z17" i="126"/>
  <c r="Z24" i="126"/>
  <c r="Z27" i="126"/>
  <c r="Z23" i="126"/>
  <c r="Z18" i="126"/>
  <c r="Z33" i="126"/>
  <c r="Z31" i="126"/>
  <c r="Z21" i="126"/>
  <c r="Z19" i="126"/>
  <c r="Z28" i="126"/>
  <c r="Z16" i="126"/>
  <c r="Z12" i="126"/>
  <c r="Z29" i="126"/>
  <c r="Z30" i="126"/>
  <c r="Y21" i="126"/>
  <c r="Y52" i="126" s="1"/>
  <c r="Y5" i="126"/>
  <c r="Y36" i="126" s="1"/>
  <c r="Y7" i="126"/>
  <c r="Y13" i="126"/>
  <c r="Y20" i="126"/>
  <c r="Y51" i="126" s="1"/>
  <c r="Y12" i="126"/>
  <c r="Y43" i="126" s="1"/>
  <c r="Y29" i="126"/>
  <c r="Y60" i="126" s="1"/>
  <c r="Y14" i="126"/>
  <c r="Y45" i="126" s="1"/>
  <c r="Y9" i="126"/>
  <c r="Y22" i="126"/>
  <c r="Y53" i="126" s="1"/>
  <c r="Y10" i="126"/>
  <c r="Y41" i="126" s="1"/>
  <c r="Y24" i="126"/>
  <c r="Y55" i="126" s="1"/>
  <c r="Y18" i="126"/>
  <c r="Y49" i="126" s="1"/>
  <c r="Y28" i="126"/>
  <c r="Y59" i="126" s="1"/>
  <c r="Y15" i="126"/>
  <c r="Y46" i="126" s="1"/>
  <c r="Y19" i="126"/>
  <c r="Y50" i="126" s="1"/>
  <c r="Y25" i="126"/>
  <c r="Y56" i="126" s="1"/>
  <c r="Y6" i="126"/>
  <c r="Y37" i="126" s="1"/>
  <c r="Y16" i="126"/>
  <c r="Y17" i="126"/>
  <c r="Y48" i="126" s="1"/>
  <c r="Y8" i="126"/>
  <c r="Y23" i="126"/>
  <c r="Y30" i="126"/>
  <c r="Y61" i="126" s="1"/>
  <c r="Y31" i="126"/>
  <c r="Y32" i="126"/>
  <c r="Y63" i="126" s="1"/>
  <c r="Y26" i="126"/>
  <c r="Y57" i="126" s="1"/>
  <c r="Y11" i="126"/>
  <c r="Y42" i="126" s="1"/>
  <c r="Y33" i="126"/>
  <c r="Y27" i="126"/>
  <c r="Y58" i="126" s="1"/>
  <c r="X85" i="126"/>
  <c r="V116" i="126"/>
  <c r="W116" i="126"/>
  <c r="Z84" i="126"/>
  <c r="X4" i="126"/>
  <c r="N75" i="123"/>
  <c r="J75" i="123"/>
  <c r="K75" i="123"/>
  <c r="L75" i="123"/>
  <c r="M75" i="123"/>
  <c r="E75" i="123"/>
  <c r="G75" i="123"/>
  <c r="F75" i="123"/>
  <c r="D75" i="123"/>
  <c r="Z137" i="126" l="1"/>
  <c r="Z120" i="126"/>
  <c r="Z128" i="126"/>
  <c r="Z141" i="126"/>
  <c r="Z138" i="126"/>
  <c r="Z142" i="126"/>
  <c r="Z117" i="126"/>
  <c r="Z122" i="126"/>
  <c r="Z123" i="126"/>
  <c r="Z127" i="126"/>
  <c r="Z134" i="126"/>
  <c r="Z145" i="126"/>
  <c r="Z133" i="126"/>
  <c r="Z136" i="126"/>
  <c r="Z129" i="126"/>
  <c r="Z143" i="126"/>
  <c r="Z119" i="126"/>
  <c r="Z47" i="126"/>
  <c r="Z131" i="126"/>
  <c r="Z125" i="126"/>
  <c r="Z121" i="126"/>
  <c r="Y120" i="126"/>
  <c r="Z126" i="126"/>
  <c r="Y117" i="126"/>
  <c r="Z130" i="126"/>
  <c r="Y130" i="126"/>
  <c r="Z139" i="126"/>
  <c r="Z135" i="126"/>
  <c r="Y137" i="126"/>
  <c r="Y140" i="126"/>
  <c r="Z140" i="126"/>
  <c r="Y145" i="126"/>
  <c r="Y118" i="126"/>
  <c r="Y128" i="126"/>
  <c r="Y141" i="126"/>
  <c r="Y138" i="126"/>
  <c r="Y144" i="126"/>
  <c r="Z144" i="126"/>
  <c r="Z124" i="126"/>
  <c r="Z132" i="126"/>
  <c r="Y142" i="126"/>
  <c r="Y134" i="126"/>
  <c r="Z54" i="126"/>
  <c r="Z40" i="126"/>
  <c r="Z62" i="126"/>
  <c r="Z39" i="126"/>
  <c r="Z38" i="126"/>
  <c r="Z64" i="126"/>
  <c r="Z44" i="126"/>
  <c r="Z52" i="126"/>
  <c r="Z43" i="126"/>
  <c r="Z49" i="126"/>
  <c r="Z51" i="126"/>
  <c r="Z59" i="126"/>
  <c r="Z36" i="126"/>
  <c r="Z37" i="126"/>
  <c r="Z50" i="126"/>
  <c r="Z48" i="126"/>
  <c r="Z57" i="126"/>
  <c r="Z46" i="126"/>
  <c r="Z61" i="126"/>
  <c r="Z41" i="126"/>
  <c r="Z42" i="126"/>
  <c r="Y44" i="126"/>
  <c r="Z56" i="126"/>
  <c r="Z45" i="126"/>
  <c r="Y40" i="126"/>
  <c r="Y39" i="126"/>
  <c r="Z60" i="126"/>
  <c r="Z53" i="126"/>
  <c r="Z58" i="126"/>
  <c r="Z55" i="126"/>
  <c r="Y62" i="126"/>
  <c r="Y64" i="126"/>
  <c r="Y47" i="126"/>
  <c r="Y54" i="126"/>
  <c r="Z63" i="126"/>
  <c r="Y38" i="126"/>
  <c r="X116" i="126"/>
  <c r="Y85" i="126"/>
  <c r="Z85" i="126"/>
  <c r="Y4" i="126"/>
  <c r="Z4" i="126"/>
  <c r="J179" i="177"/>
  <c r="J176" i="177"/>
  <c r="J169" i="177"/>
  <c r="J172" i="177"/>
  <c r="J177" i="177"/>
  <c r="J175" i="177"/>
  <c r="J163" i="177"/>
  <c r="J174" i="177"/>
  <c r="J162" i="177"/>
  <c r="J165" i="177"/>
  <c r="J167" i="177"/>
  <c r="J157" i="177"/>
  <c r="J178" i="177"/>
  <c r="J160" i="177"/>
  <c r="J156" i="177"/>
  <c r="J171" i="177"/>
  <c r="J166" i="177"/>
  <c r="J161" i="177"/>
  <c r="J164" i="177"/>
  <c r="J168" i="177"/>
  <c r="J159" i="177"/>
  <c r="J173" i="177"/>
  <c r="J170" i="177"/>
  <c r="J158" i="177"/>
  <c r="C110" i="123"/>
  <c r="M40" i="123"/>
  <c r="M39" i="123" s="1"/>
  <c r="K39" i="123"/>
  <c r="N40" i="123"/>
  <c r="N39" i="123" s="1"/>
  <c r="L40" i="123"/>
  <c r="L39" i="123" s="1"/>
  <c r="J39" i="123"/>
  <c r="F40" i="123"/>
  <c r="Z116" i="126" l="1"/>
  <c r="Y116" i="126"/>
  <c r="L165" i="177"/>
  <c r="L178" i="177"/>
  <c r="L173" i="177"/>
  <c r="L164" i="177"/>
  <c r="L170" i="177"/>
  <c r="L179" i="177"/>
  <c r="L161" i="177"/>
  <c r="L169" i="177"/>
  <c r="L172" i="177"/>
  <c r="L176" i="177"/>
  <c r="L167" i="177"/>
  <c r="L162" i="177"/>
  <c r="L159" i="177"/>
  <c r="L168" i="177"/>
  <c r="L158" i="177"/>
  <c r="L174" i="177"/>
  <c r="L160" i="177"/>
  <c r="L171" i="177"/>
  <c r="L163" i="177"/>
  <c r="L175" i="177"/>
  <c r="L156" i="177"/>
  <c r="L166" i="177"/>
  <c r="L157" i="177"/>
  <c r="L177" i="177"/>
  <c r="M175" i="177"/>
  <c r="M176" i="177"/>
  <c r="M167" i="177"/>
  <c r="M163" i="177"/>
  <c r="M164" i="177"/>
  <c r="M173" i="177"/>
  <c r="M162" i="177"/>
  <c r="M159" i="177"/>
  <c r="M166" i="177"/>
  <c r="M177" i="177"/>
  <c r="M168" i="177"/>
  <c r="M161" i="177"/>
  <c r="M174" i="177"/>
  <c r="M170" i="177"/>
  <c r="M165" i="177"/>
  <c r="M157" i="177"/>
  <c r="M156" i="177"/>
  <c r="M178" i="177"/>
  <c r="M179" i="177"/>
  <c r="M169" i="177"/>
  <c r="M158" i="177"/>
  <c r="M171" i="177"/>
  <c r="M172" i="177"/>
  <c r="M160" i="177"/>
  <c r="N159" i="177"/>
  <c r="N161" i="177"/>
  <c r="N178" i="177"/>
  <c r="N157" i="177"/>
  <c r="N158" i="177"/>
  <c r="N165" i="177"/>
  <c r="N163" i="177"/>
  <c r="N167" i="177"/>
  <c r="N173" i="177"/>
  <c r="N172" i="177"/>
  <c r="N168" i="177"/>
  <c r="N162" i="177"/>
  <c r="N160" i="177"/>
  <c r="N170" i="177"/>
  <c r="N175" i="177"/>
  <c r="N179" i="177"/>
  <c r="N171" i="177"/>
  <c r="N166" i="177"/>
  <c r="N177" i="177"/>
  <c r="N164" i="177"/>
  <c r="N174" i="177"/>
  <c r="N156" i="177"/>
  <c r="N176" i="177"/>
  <c r="N169" i="177"/>
  <c r="K161" i="177"/>
  <c r="K175" i="177"/>
  <c r="K164" i="177"/>
  <c r="K162" i="177"/>
  <c r="K176" i="177"/>
  <c r="K169" i="177"/>
  <c r="K159" i="177"/>
  <c r="K174" i="177"/>
  <c r="K173" i="177"/>
  <c r="K178" i="177"/>
  <c r="K177" i="177"/>
  <c r="K166" i="177"/>
  <c r="K179" i="177"/>
  <c r="K163" i="177"/>
  <c r="K170" i="177"/>
  <c r="K167" i="177"/>
  <c r="K168" i="177"/>
  <c r="K158" i="177"/>
  <c r="K171" i="177"/>
  <c r="K160" i="177"/>
  <c r="K172" i="177"/>
  <c r="K156" i="177"/>
  <c r="K165" i="177"/>
  <c r="K157" i="177"/>
  <c r="J110" i="123"/>
  <c r="D110" i="123"/>
  <c r="N110" i="123"/>
  <c r="F110" i="123"/>
  <c r="K110" i="123"/>
  <c r="E110" i="123"/>
  <c r="M110" i="123"/>
  <c r="L110" i="123"/>
  <c r="F39" i="123"/>
  <c r="G110" i="123"/>
  <c r="C4" i="123"/>
  <c r="B4" i="123"/>
  <c r="I4" i="123" s="1"/>
  <c r="C43" i="123" l="1"/>
  <c r="C63" i="123"/>
  <c r="C58" i="123"/>
  <c r="C64" i="123"/>
  <c r="C65" i="123"/>
  <c r="C67" i="123"/>
  <c r="C51" i="123"/>
  <c r="C53" i="123"/>
  <c r="C60" i="123"/>
  <c r="C41" i="123"/>
  <c r="C66" i="123"/>
  <c r="C44" i="123"/>
  <c r="C46" i="123"/>
  <c r="C62" i="123"/>
  <c r="C47" i="123"/>
  <c r="C50" i="123"/>
  <c r="C42" i="123"/>
  <c r="C68" i="123"/>
  <c r="C48" i="123"/>
  <c r="C49" i="123"/>
  <c r="C59" i="123"/>
  <c r="C61" i="123"/>
  <c r="C54" i="123"/>
  <c r="C70" i="123"/>
  <c r="C55" i="123"/>
  <c r="C45" i="123"/>
  <c r="C69" i="123"/>
  <c r="C56" i="123"/>
  <c r="C57" i="123"/>
  <c r="C52" i="123"/>
  <c r="J124" i="177"/>
  <c r="J184" i="177" s="1"/>
  <c r="C40" i="123"/>
  <c r="F4" i="126"/>
  <c r="N4" i="126"/>
  <c r="G4" i="126"/>
  <c r="O4" i="126"/>
  <c r="H4" i="126"/>
  <c r="P4" i="126"/>
  <c r="I4" i="126"/>
  <c r="Q4" i="126"/>
  <c r="J4" i="126"/>
  <c r="R4" i="126"/>
  <c r="K4" i="126"/>
  <c r="S4" i="126"/>
  <c r="U4" i="126"/>
  <c r="E4" i="126"/>
  <c r="L4" i="126"/>
  <c r="M4" i="126"/>
  <c r="T4" i="126"/>
  <c r="D4" i="123"/>
  <c r="E4" i="123"/>
  <c r="E57" i="123" l="1"/>
  <c r="E69" i="123"/>
  <c r="E60" i="123"/>
  <c r="E43" i="123"/>
  <c r="E44" i="123"/>
  <c r="E46" i="123"/>
  <c r="E45" i="123"/>
  <c r="E65" i="123"/>
  <c r="E67" i="123"/>
  <c r="E66" i="123"/>
  <c r="E48" i="123"/>
  <c r="E47" i="123"/>
  <c r="E53" i="123"/>
  <c r="E51" i="123"/>
  <c r="E50" i="123"/>
  <c r="E68" i="123"/>
  <c r="E64" i="123"/>
  <c r="E41" i="123"/>
  <c r="E55" i="123"/>
  <c r="E52" i="123"/>
  <c r="E54" i="123"/>
  <c r="E62" i="123"/>
  <c r="E70" i="123"/>
  <c r="E49" i="123"/>
  <c r="E42" i="123"/>
  <c r="E56" i="123"/>
  <c r="E61" i="123"/>
  <c r="E59" i="123"/>
  <c r="E63" i="123"/>
  <c r="E58" i="123"/>
  <c r="D46" i="123"/>
  <c r="D60" i="123"/>
  <c r="D49" i="123"/>
  <c r="D51" i="123"/>
  <c r="D59" i="123"/>
  <c r="D67" i="123"/>
  <c r="D54" i="123"/>
  <c r="D61" i="123"/>
  <c r="D66" i="123"/>
  <c r="D64" i="123"/>
  <c r="D68" i="123"/>
  <c r="D63" i="123"/>
  <c r="D62" i="123"/>
  <c r="D47" i="123"/>
  <c r="D57" i="123"/>
  <c r="D48" i="123"/>
  <c r="D41" i="123"/>
  <c r="D43" i="123"/>
  <c r="D69" i="123"/>
  <c r="D42" i="123"/>
  <c r="D50" i="123"/>
  <c r="D70" i="123"/>
  <c r="D45" i="123"/>
  <c r="D44" i="123"/>
  <c r="D52" i="123"/>
  <c r="D58" i="123"/>
  <c r="D56" i="123"/>
  <c r="D55" i="123"/>
  <c r="D65" i="123"/>
  <c r="D53" i="123"/>
  <c r="L124" i="177"/>
  <c r="L184" i="177" s="1"/>
  <c r="K124" i="177"/>
  <c r="K184" i="177" s="1"/>
  <c r="D4" i="126"/>
  <c r="Z35" i="126"/>
  <c r="E40" i="123"/>
  <c r="D40" i="123"/>
  <c r="V4" i="126"/>
  <c r="X35" i="126"/>
  <c r="Y35" i="126"/>
  <c r="W35" i="126"/>
  <c r="V35" i="126"/>
  <c r="C36" i="126"/>
  <c r="C35" i="126" s="1"/>
  <c r="D35" i="126"/>
  <c r="C39" i="123" l="1"/>
  <c r="E39" i="123"/>
  <c r="D39" i="123"/>
  <c r="E35" i="126"/>
  <c r="F35" i="126" l="1"/>
  <c r="G35" i="126" l="1"/>
  <c r="H35" i="126" l="1"/>
  <c r="I35" i="126" l="1"/>
  <c r="J35" i="126" l="1"/>
  <c r="K35" i="126" l="1"/>
  <c r="G4" i="123" l="1"/>
  <c r="L35" i="126"/>
  <c r="G42" i="123" l="1"/>
  <c r="G53" i="123"/>
  <c r="G63" i="123"/>
  <c r="G44" i="123"/>
  <c r="G54" i="123"/>
  <c r="G47" i="123"/>
  <c r="G49" i="123"/>
  <c r="G56" i="123"/>
  <c r="G65" i="123"/>
  <c r="G50" i="123"/>
  <c r="G43" i="123"/>
  <c r="G46" i="123"/>
  <c r="G70" i="123"/>
  <c r="G52" i="123"/>
  <c r="G62" i="123"/>
  <c r="G67" i="123"/>
  <c r="G57" i="123"/>
  <c r="G58" i="123"/>
  <c r="G51" i="123"/>
  <c r="G61" i="123"/>
  <c r="G60" i="123"/>
  <c r="G45" i="123"/>
  <c r="G55" i="123"/>
  <c r="G66" i="123"/>
  <c r="G41" i="123"/>
  <c r="G48" i="123"/>
  <c r="G64" i="123"/>
  <c r="G68" i="123"/>
  <c r="G59" i="123"/>
  <c r="G69" i="123"/>
  <c r="N124" i="177"/>
  <c r="N184" i="177" s="1"/>
  <c r="M35" i="126"/>
  <c r="N35" i="126" l="1"/>
  <c r="G40" i="123" l="1"/>
  <c r="G39" i="123" s="1"/>
  <c r="O35" i="126"/>
  <c r="P35" i="126" l="1"/>
  <c r="Q35" i="126" l="1"/>
  <c r="R35" i="126" l="1"/>
  <c r="S35" i="126" l="1"/>
  <c r="T35" i="126" l="1"/>
  <c r="U35" i="12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<sst xmlns="http://schemas.openxmlformats.org/spreadsheetml/2006/main" count="13276" uniqueCount="1658">
  <si>
    <t>Type</t>
  </si>
  <si>
    <t>Potential</t>
  </si>
  <si>
    <t>Customer Class</t>
  </si>
  <si>
    <t>Data Element</t>
  </si>
  <si>
    <t>Key</t>
  </si>
  <si>
    <t>Unit</t>
  </si>
  <si>
    <t>Option</t>
  </si>
  <si>
    <t>Years Shifted</t>
  </si>
  <si>
    <t>State</t>
  </si>
  <si>
    <t>All</t>
  </si>
  <si>
    <t>Customer Population</t>
  </si>
  <si>
    <t>#</t>
  </si>
  <si>
    <t>%</t>
  </si>
  <si>
    <t>(All)</t>
  </si>
  <si>
    <t xml:space="preserve"> 2023</t>
  </si>
  <si>
    <t xml:space="preserve"> 2024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</si>
  <si>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</si>
  <si>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</si>
  <si>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</si>
  <si>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</si>
  <si>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</si>
  <si>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</si>
  <si>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</si>
  <si>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</si>
  <si>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</si>
  <si>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</si>
  <si>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</si>
  <si>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Achievable Potential (MW)</t>
  </si>
  <si>
    <t>Grand Total</t>
  </si>
  <si>
    <t>Incremental Spend (Million $)</t>
  </si>
  <si>
    <t>Cumulative Spend (Million $)</t>
  </si>
  <si>
    <t>Values</t>
  </si>
  <si>
    <t>Residential</t>
  </si>
  <si>
    <t>Discount Rate</t>
  </si>
  <si>
    <t>Program Annual Costs</t>
  </si>
  <si>
    <t>Summer Peak Reduction @Meter  (MW)</t>
  </si>
  <si>
    <t>Summer Peak Reduction @Generation (MW)</t>
  </si>
  <si>
    <t>Winter Peak Reduction @Meter  (MW)</t>
  </si>
  <si>
    <t>Winter Peak Reduction @Generation (MW)</t>
  </si>
  <si>
    <t>Summer Peak Load</t>
  </si>
  <si>
    <t>Winter Peak Load</t>
  </si>
  <si>
    <t>Per Customer Summer Peak (kW)</t>
  </si>
  <si>
    <t>Per Customer Winter Peak (kW)</t>
  </si>
  <si>
    <t>Saturation Central AC</t>
  </si>
  <si>
    <t>Saturation Elec Water Heat</t>
  </si>
  <si>
    <t>Saturation AMI</t>
  </si>
  <si>
    <t>Sum of 2036</t>
  </si>
  <si>
    <t>Class</t>
  </si>
  <si>
    <t>Sum of 2035</t>
  </si>
  <si>
    <t>Label Lookups</t>
  </si>
  <si>
    <t>d</t>
  </si>
  <si>
    <t>MW @meter</t>
  </si>
  <si>
    <t>kW @meter</t>
  </si>
  <si>
    <t>Summer Peak Load @ Gen</t>
  </si>
  <si>
    <t>MW @generator</t>
  </si>
  <si>
    <t>Winter Peak Load @ Gen</t>
  </si>
  <si>
    <t>Lookup Keys</t>
  </si>
  <si>
    <t>Change years to propagate through the results tabs.</t>
  </si>
  <si>
    <t>Saturation Appliances</t>
  </si>
  <si>
    <t>Sum of 2037</t>
  </si>
  <si>
    <t>Row Labels</t>
  </si>
  <si>
    <t>Column Labels</t>
  </si>
  <si>
    <t>Sum of 2025</t>
  </si>
  <si>
    <t>Sum of 2030</t>
  </si>
  <si>
    <t>Sum of 2023</t>
  </si>
  <si>
    <t>Sum of 2024</t>
  </si>
  <si>
    <t>Sum of 2034</t>
  </si>
  <si>
    <t>Sum of 2033</t>
  </si>
  <si>
    <t>Sum of 2032</t>
  </si>
  <si>
    <t>Sum of 2031</t>
  </si>
  <si>
    <t>Sum of 2029</t>
  </si>
  <si>
    <t>Sum of 2028</t>
  </si>
  <si>
    <t>Sum of 2027</t>
  </si>
  <si>
    <t>Sum of 2026</t>
  </si>
  <si>
    <t>-</t>
  </si>
  <si>
    <t>Sum of 2038</t>
  </si>
  <si>
    <t>Sum of 2039</t>
  </si>
  <si>
    <t>Baseline Forecast (Summer MW)</t>
  </si>
  <si>
    <t>Summer Forecast Summary</t>
  </si>
  <si>
    <t>Summer Potential</t>
  </si>
  <si>
    <t>Summer Achievable Potential (% of Peak)</t>
  </si>
  <si>
    <t>Summer</t>
  </si>
  <si>
    <t>Sum of 2040</t>
  </si>
  <si>
    <t>Potential Impacts (Summer MW)</t>
  </si>
  <si>
    <t>Sum of 2041</t>
  </si>
  <si>
    <t>Saturation Elec Space Heat</t>
  </si>
  <si>
    <t>Potential Impacts (Winter MW)</t>
  </si>
  <si>
    <t>Baseline Forecast (Winter MW)</t>
  </si>
  <si>
    <t>Winter Potential</t>
  </si>
  <si>
    <t>Winter Forecast Summary</t>
  </si>
  <si>
    <t>Winter Achievable Potential (% of Peak)</t>
  </si>
  <si>
    <t>Winter</t>
  </si>
  <si>
    <t>WA</t>
  </si>
  <si>
    <t>Participants</t>
  </si>
  <si>
    <t>New Participants</t>
  </si>
  <si>
    <t>Non-Incentive Costs</t>
  </si>
  <si>
    <t>Incentive Costs</t>
  </si>
  <si>
    <t>Program Annual Benefits</t>
  </si>
  <si>
    <t>TRC Economic Potential Forecast</t>
  </si>
  <si>
    <t>TRC Economic Baseline</t>
  </si>
  <si>
    <t>TRC Economic (% of baseline)</t>
  </si>
  <si>
    <t>Option Bundle</t>
  </si>
  <si>
    <t>Year 1</t>
  </si>
  <si>
    <t>Year 2</t>
  </si>
  <si>
    <t>Year 3</t>
  </si>
  <si>
    <t>Year 4</t>
  </si>
  <si>
    <t>Year 5</t>
  </si>
  <si>
    <t>https://www.nwcouncil.org/2021powerplan_total-demand-response-potential</t>
  </si>
  <si>
    <t>Source:</t>
  </si>
  <si>
    <t>Total Program</t>
  </si>
  <si>
    <t>Summer Rank</t>
  </si>
  <si>
    <t>Winter Rank</t>
  </si>
  <si>
    <t>Council:</t>
  </si>
  <si>
    <t>WAResidentialSaturation Central AC</t>
  </si>
  <si>
    <t>WAResidentialSaturation Elec Space Heat</t>
  </si>
  <si>
    <t>WAResidentialSaturation Appliances</t>
  </si>
  <si>
    <t>WAResidentialSaturation AMI</t>
  </si>
  <si>
    <t>WAResidentialBehavioralParticipantsMarket Potential0</t>
  </si>
  <si>
    <t>Behavioral</t>
  </si>
  <si>
    <t>Market Potential</t>
  </si>
  <si>
    <t>WAResidentialBehavioralNew ParticipantsMarket Potential0</t>
  </si>
  <si>
    <t>WAResidentialBehavioralSummer Peak Reduction @Meter  (MW)Market Potential0</t>
  </si>
  <si>
    <t>WAResidentialBehavioralSummer Peak Reduction @Generation (MW)Market Potential0</t>
  </si>
  <si>
    <t>WAResidentialBehavioralWinter Peak Reduction @Meter  (MW)Market Potential0</t>
  </si>
  <si>
    <t>WAResidentialBehavioralWinter Peak Reduction @Generation (MW)Market Potential0</t>
  </si>
  <si>
    <t>WAResidentialBehavioralNon-Incentive CostsMarket Potential0</t>
  </si>
  <si>
    <t>WAResidentialBehavioralIncentive CostsMarket Potential0</t>
  </si>
  <si>
    <t>WAResidentialBehavioralProgram Annual BenefitsMarket Potential0</t>
  </si>
  <si>
    <t>WAResidentialBehavioralProgram Annual CostsMarket Potential0</t>
  </si>
  <si>
    <t>WAResidentialDLC Electric Vehicle ChargingParticipantsMarket Potential0</t>
  </si>
  <si>
    <t>DLC Electric Vehicle Charging</t>
  </si>
  <si>
    <t>WAResidentialDLC Electric Vehicle ChargingNew ParticipantsMarket Potential0</t>
  </si>
  <si>
    <t>WAResidentialDLC Electric Vehicle ChargingSummer Peak Reduction @Meter  (MW)Market Potential0</t>
  </si>
  <si>
    <t>WAResidentialDLC Electric Vehicle ChargingSummer Peak Reduction @Generation (MW)Market Potential0</t>
  </si>
  <si>
    <t>WAResidentialDLC Electric Vehicle ChargingWinter Peak Reduction @Meter  (MW)Market Potential0</t>
  </si>
  <si>
    <t>WAResidentialDLC Electric Vehicle ChargingWinter Peak Reduction @Generation (MW)Market Potential0</t>
  </si>
  <si>
    <t>WAResidentialDLC Electric Vehicle ChargingNon-Incentive CostsMarket Potential0</t>
  </si>
  <si>
    <t>WAResidentialDLC Electric Vehicle ChargingIncentive CostsMarket Potential0</t>
  </si>
  <si>
    <t>WAResidentialDLC Electric Vehicle ChargingProgram Annual BenefitsMarket Potential0</t>
  </si>
  <si>
    <t>WAResidentialDLC Electric Vehicle ChargingProgram Annual CostsMarket Potential0</t>
  </si>
  <si>
    <t>WAResidentialDLC Central ACParticipantsMarket Potential0</t>
  </si>
  <si>
    <t>DLC Central AC</t>
  </si>
  <si>
    <t>WAResidentialDLC Central ACNew ParticipantsMarket Potential0</t>
  </si>
  <si>
    <t>WAResidentialDLC Central ACSummer Peak Reduction @Meter  (MW)Market Potential0</t>
  </si>
  <si>
    <t>WAResidentialDLC Central ACSummer Peak Reduction @Generation (MW)Market Potential0</t>
  </si>
  <si>
    <t>WAResidentialDLC Central ACWinter Peak Reduction @Meter  (MW)Market Potential0</t>
  </si>
  <si>
    <t>WAResidentialDLC Central ACWinter Peak Reduction @Generation (MW)Market Potential0</t>
  </si>
  <si>
    <t>WAResidentialDLC Central ACNon-Incentive CostsMarket Potential0</t>
  </si>
  <si>
    <t>WAResidentialDLC Central ACIncentive CostsMarket Potential0</t>
  </si>
  <si>
    <t>WAResidentialDLC Central ACProgram Annual BenefitsMarket Potential0</t>
  </si>
  <si>
    <t>WAResidentialDLC Central ACProgram Annual CostsMarket Potential0</t>
  </si>
  <si>
    <t>WAGeneral ServiceDLC Central ACParticipantsMarket Potential0</t>
  </si>
  <si>
    <t>General Service</t>
  </si>
  <si>
    <t>WAGeneral ServiceDLC Central ACNew ParticipantsMarket Potential0</t>
  </si>
  <si>
    <t>WAGeneral ServiceDLC Central ACSummer Peak Reduction @Meter  (MW)Market Potential0</t>
  </si>
  <si>
    <t>WAGeneral ServiceDLC Central ACSummer Peak Reduction @Generation (MW)Market Potential0</t>
  </si>
  <si>
    <t>WAGeneral ServiceDLC Central ACWinter Peak Reduction @Meter  (MW)Market Potential0</t>
  </si>
  <si>
    <t>WAGeneral ServiceDLC Central ACWinter Peak Reduction @Generation (MW)Market Potential0</t>
  </si>
  <si>
    <t>WAGeneral ServiceDLC Central ACNon-Incentive CostsMarket Potential0</t>
  </si>
  <si>
    <t>WAGeneral ServiceDLC Central ACIncentive CostsMarket Potential0</t>
  </si>
  <si>
    <t>WAGeneral ServiceDLC Central ACProgram Annual BenefitsMarket Potential0</t>
  </si>
  <si>
    <t>WAGeneral ServiceDLC Central ACProgram Annual CostsMarket Potential0</t>
  </si>
  <si>
    <t>WAResidentialDLC Water HeatingParticipantsMarket Potential0</t>
  </si>
  <si>
    <t>DLC Water Heating</t>
  </si>
  <si>
    <t>WAResidentialDLC Water HeatingNew ParticipantsMarket Potential0</t>
  </si>
  <si>
    <t>WAResidentialDLC Water HeatingSummer Peak Reduction @Meter  (MW)Market Potential0</t>
  </si>
  <si>
    <t>WAResidentialDLC Water HeatingSummer Peak Reduction @Generation (MW)Market Potential0</t>
  </si>
  <si>
    <t>WAResidentialDLC Water HeatingWinter Peak Reduction @Meter  (MW)Market Potential0</t>
  </si>
  <si>
    <t>WAResidentialDLC Water HeatingWinter Peak Reduction @Generation (MW)Market Potential0</t>
  </si>
  <si>
    <t>WAResidentialDLC Water HeatingNon-Incentive CostsMarket Potential0</t>
  </si>
  <si>
    <t>WAResidentialDLC Water HeatingIncentive CostsMarket Potential0</t>
  </si>
  <si>
    <t>WAResidentialDLC Water HeatingProgram Annual BenefitsMarket Potential0</t>
  </si>
  <si>
    <t>WAResidentialDLC Water HeatingProgram Annual CostsMarket Potential0</t>
  </si>
  <si>
    <t>WAGeneral ServiceDLC Water HeatingParticipantsMarket Potential0</t>
  </si>
  <si>
    <t>WAGeneral ServiceDLC Water HeatingNew ParticipantsMarket Potential0</t>
  </si>
  <si>
    <t>WAGeneral ServiceDLC Water HeatingSummer Peak Reduction @Meter  (MW)Market Potential0</t>
  </si>
  <si>
    <t>WAGeneral ServiceDLC Water HeatingSummer Peak Reduction @Generation (MW)Market Potential0</t>
  </si>
  <si>
    <t>WAGeneral ServiceDLC Water HeatingWinter Peak Reduction @Meter  (MW)Market Potential0</t>
  </si>
  <si>
    <t>WAGeneral ServiceDLC Water HeatingWinter Peak Reduction @Generation (MW)Market Potential0</t>
  </si>
  <si>
    <t>WAGeneral ServiceDLC Water HeatingNon-Incentive CostsMarket Potential0</t>
  </si>
  <si>
    <t>WAGeneral ServiceDLC Water HeatingIncentive CostsMarket Potential0</t>
  </si>
  <si>
    <t>WAGeneral ServiceDLC Water HeatingProgram Annual BenefitsMarket Potential0</t>
  </si>
  <si>
    <t>WAGeneral ServiceDLC Water HeatingProgram Annual CostsMarket Potential0</t>
  </si>
  <si>
    <t>CTA-2045 WH</t>
  </si>
  <si>
    <t>WAResidentialDLC Smart Thermostats - CoolingParticipantsMarket Potential0</t>
  </si>
  <si>
    <t>DLC Smart Thermostats - Cooling</t>
  </si>
  <si>
    <t>WAResidentialDLC Smart Thermostats - CoolingNew ParticipantsMarket Potential0</t>
  </si>
  <si>
    <t>WAResidentialDLC Smart Thermostats - CoolingSummer Peak Reduction @Meter  (MW)Market Potential0</t>
  </si>
  <si>
    <t>WAResidentialDLC Smart Thermostats - CoolingSummer Peak Reduction @Generation (MW)Market Potential0</t>
  </si>
  <si>
    <t>WAResidentialDLC Smart Thermostats - CoolingWinter Peak Reduction @Meter  (MW)Market Potential0</t>
  </si>
  <si>
    <t>WAResidentialDLC Smart Thermostats - CoolingWinter Peak Reduction @Generation (MW)Market Potential0</t>
  </si>
  <si>
    <t>WAResidentialDLC Smart Thermostats - CoolingNon-Incentive CostsMarket Potential0</t>
  </si>
  <si>
    <t>WAResidentialDLC Smart Thermostats - CoolingIncentive CostsMarket Potential0</t>
  </si>
  <si>
    <t>WAResidentialDLC Smart Thermostats - CoolingProgram Annual BenefitsMarket Potential0</t>
  </si>
  <si>
    <t>WAResidentialDLC Smart Thermostats - CoolingProgram Annual CostsMarket Potential0</t>
  </si>
  <si>
    <t>WAGeneral ServiceDLC Smart Thermostats - CoolingParticipantsMarket Potential0</t>
  </si>
  <si>
    <t>WAGeneral ServiceDLC Smart Thermostats - CoolingNew ParticipantsMarket Potential0</t>
  </si>
  <si>
    <t>WAGeneral ServiceDLC Smart Thermostats - CoolingSummer Peak Reduction @Meter  (MW)Market Potential0</t>
  </si>
  <si>
    <t>WAGeneral ServiceDLC Smart Thermostats - CoolingSummer Peak Reduction @Generation (MW)Market Potential0</t>
  </si>
  <si>
    <t>WAGeneral ServiceDLC Smart Thermostats - CoolingWinter Peak Reduction @Meter  (MW)Market Potential0</t>
  </si>
  <si>
    <t>WAGeneral ServiceDLC Smart Thermostats - CoolingWinter Peak Reduction @Generation (MW)Market Potential0</t>
  </si>
  <si>
    <t>WAGeneral ServiceDLC Smart Thermostats - CoolingNon-Incentive CostsMarket Potential0</t>
  </si>
  <si>
    <t>WAGeneral ServiceDLC Smart Thermostats - CoolingIncentive CostsMarket Potential0</t>
  </si>
  <si>
    <t>WAGeneral ServiceDLC Smart Thermostats - CoolingProgram Annual BenefitsMarket Potential0</t>
  </si>
  <si>
    <t>WAGeneral ServiceDLC Smart Thermostats - CoolingProgram Annual CostsMarket Potential0</t>
  </si>
  <si>
    <t>WAResidentialDLC Smart Thermostats - HeatingParticipantsMarket Potential0</t>
  </si>
  <si>
    <t>DLC Smart Thermostats - Heating</t>
  </si>
  <si>
    <t>WAResidentialDLC Smart Thermostats - HeatingNew ParticipantsMarket Potential0</t>
  </si>
  <si>
    <t>WAResidentialDLC Smart Thermostats - HeatingSummer Peak Reduction @Meter  (MW)Market Potential0</t>
  </si>
  <si>
    <t>WAResidentialDLC Smart Thermostats - HeatingSummer Peak Reduction @Generation (MW)Market Potential0</t>
  </si>
  <si>
    <t>WAResidentialDLC Smart Thermostats - HeatingWinter Peak Reduction @Meter  (MW)Market Potential0</t>
  </si>
  <si>
    <t>WAResidentialDLC Smart Thermostats - HeatingWinter Peak Reduction @Generation (MW)Market Potential0</t>
  </si>
  <si>
    <t>WAResidentialDLC Smart Thermostats - HeatingNon-Incentive CostsMarket Potential0</t>
  </si>
  <si>
    <t>WAResidentialDLC Smart Thermostats - HeatingIncentive CostsMarket Potential0</t>
  </si>
  <si>
    <t>WAResidentialDLC Smart Thermostats - HeatingProgram Annual BenefitsMarket Potential0</t>
  </si>
  <si>
    <t>WAResidentialDLC Smart Thermostats - HeatingProgram Annual CostsMarket Potential0</t>
  </si>
  <si>
    <t>WAGeneral ServiceDLC Smart Thermostats - HeatingParticipantsMarket Potential0</t>
  </si>
  <si>
    <t>WAGeneral ServiceDLC Smart Thermostats - HeatingNew ParticipantsMarket Potential0</t>
  </si>
  <si>
    <t>WAGeneral ServiceDLC Smart Thermostats - HeatingSummer Peak Reduction @Meter  (MW)Market Potential0</t>
  </si>
  <si>
    <t>WAGeneral ServiceDLC Smart Thermostats - HeatingSummer Peak Reduction @Generation (MW)Market Potential0</t>
  </si>
  <si>
    <t>WAGeneral ServiceDLC Smart Thermostats - HeatingWinter Peak Reduction @Meter  (MW)Market Potential0</t>
  </si>
  <si>
    <t>WAGeneral ServiceDLC Smart Thermostats - HeatingWinter Peak Reduction @Generation (MW)Market Potential0</t>
  </si>
  <si>
    <t>WAGeneral ServiceDLC Smart Thermostats - HeatingNon-Incentive CostsMarket Potential0</t>
  </si>
  <si>
    <t>WAGeneral ServiceDLC Smart Thermostats - HeatingIncentive CostsMarket Potential0</t>
  </si>
  <si>
    <t>WAGeneral ServiceDLC Smart Thermostats - HeatingProgram Annual BenefitsMarket Potential0</t>
  </si>
  <si>
    <t>WAGeneral ServiceDLC Smart Thermostats - HeatingProgram Annual CostsMarket Potential0</t>
  </si>
  <si>
    <t>WAResidentialDLC Smart AppliancesParticipantsMarket Potential0</t>
  </si>
  <si>
    <t>DLC Smart Appliances</t>
  </si>
  <si>
    <t>WAResidentialDLC Smart AppliancesNew ParticipantsMarket Potential0</t>
  </si>
  <si>
    <t>WAResidentialDLC Smart AppliancesSummer Peak Reduction @Meter  (MW)Market Potential0</t>
  </si>
  <si>
    <t>WAResidentialDLC Smart AppliancesSummer Peak Reduction @Generation (MW)Market Potential0</t>
  </si>
  <si>
    <t>WAResidentialDLC Smart AppliancesWinter Peak Reduction @Meter  (MW)Market Potential0</t>
  </si>
  <si>
    <t>WAResidentialDLC Smart AppliancesWinter Peak Reduction @Generation (MW)Market Potential0</t>
  </si>
  <si>
    <t>WAResidentialDLC Smart AppliancesNon-Incentive CostsMarket Potential0</t>
  </si>
  <si>
    <t>WAResidentialDLC Smart AppliancesIncentive CostsMarket Potential0</t>
  </si>
  <si>
    <t>WAResidentialDLC Smart AppliancesProgram Annual BenefitsMarket Potential0</t>
  </si>
  <si>
    <t>WAResidentialDLC Smart AppliancesProgram Annual CostsMarket Potential0</t>
  </si>
  <si>
    <t>WAGeneral ServiceDLC Smart AppliancesParticipantsMarket Potential0</t>
  </si>
  <si>
    <t>WAGeneral ServiceDLC Smart AppliancesNew ParticipantsMarket Potential0</t>
  </si>
  <si>
    <t>WAGeneral ServiceDLC Smart AppliancesSummer Peak Reduction @Meter  (MW)Market Potential0</t>
  </si>
  <si>
    <t>WAGeneral ServiceDLC Smart AppliancesSummer Peak Reduction @Generation (MW)Market Potential0</t>
  </si>
  <si>
    <t>WAGeneral ServiceDLC Smart AppliancesWinter Peak Reduction @Meter  (MW)Market Potential0</t>
  </si>
  <si>
    <t>WAGeneral ServiceDLC Smart AppliancesWinter Peak Reduction @Generation (MW)Market Potential0</t>
  </si>
  <si>
    <t>WAGeneral ServiceDLC Smart AppliancesNon-Incentive CostsMarket Potential0</t>
  </si>
  <si>
    <t>WAGeneral ServiceDLC Smart AppliancesIncentive CostsMarket Potential0</t>
  </si>
  <si>
    <t>WAGeneral ServiceDLC Smart AppliancesProgram Annual BenefitsMarket Potential0</t>
  </si>
  <si>
    <t>WAGeneral ServiceDLC Smart AppliancesProgram Annual CostsMarket Potential0</t>
  </si>
  <si>
    <t>WAGeneral ServiceThird Party ContractsParticipantsMarket Potential0</t>
  </si>
  <si>
    <t>Third Party Contracts</t>
  </si>
  <si>
    <t>WAGeneral ServiceThird Party ContractsNew ParticipantsMarket Potential0</t>
  </si>
  <si>
    <t>WAGeneral ServiceThird Party ContractsSummer Peak Reduction @Meter  (MW)Market Potential0</t>
  </si>
  <si>
    <t>WAGeneral ServiceThird Party ContractsSummer Peak Reduction @Generation (MW)Market Potential0</t>
  </si>
  <si>
    <t>WAGeneral ServiceThird Party ContractsWinter Peak Reduction @Meter  (MW)Market Potential0</t>
  </si>
  <si>
    <t>WAGeneral ServiceThird Party ContractsWinter Peak Reduction @Generation (MW)Market Potential0</t>
  </si>
  <si>
    <t>WAGeneral ServiceThird Party ContractsNon-Incentive CostsMarket Potential0</t>
  </si>
  <si>
    <t>WAGeneral ServiceThird Party ContractsIncentive CostsMarket Potential0</t>
  </si>
  <si>
    <t>WAGeneral ServiceThird Party ContractsProgram Annual BenefitsMarket Potential0</t>
  </si>
  <si>
    <t>WAGeneral ServiceThird Party ContractsProgram Annual CostsMarket Potential0</t>
  </si>
  <si>
    <t>WALarge General ServiceThird Party ContractsParticipantsMarket Potential0</t>
  </si>
  <si>
    <t>Large General Service</t>
  </si>
  <si>
    <t>WALarge General ServiceThird Party ContractsNew ParticipantsMarket Potential0</t>
  </si>
  <si>
    <t>WALarge General ServiceThird Party ContractsSummer Peak Reduction @Meter  (MW)Market Potential0</t>
  </si>
  <si>
    <t>WALarge General ServiceThird Party ContractsSummer Peak Reduction @Generation (MW)Market Potential0</t>
  </si>
  <si>
    <t>WALarge General ServiceThird Party ContractsWinter Peak Reduction @Meter  (MW)Market Potential0</t>
  </si>
  <si>
    <t>WALarge General ServiceThird Party ContractsWinter Peak Reduction @Generation (MW)Market Potential0</t>
  </si>
  <si>
    <t>WALarge General ServiceThird Party ContractsNon-Incentive CostsMarket Potential0</t>
  </si>
  <si>
    <t>WALarge General ServiceThird Party ContractsIncentive CostsMarket Potential0</t>
  </si>
  <si>
    <t>WALarge General ServiceThird Party ContractsProgram Annual BenefitsMarket Potential0</t>
  </si>
  <si>
    <t>WALarge General ServiceThird Party ContractsProgram Annual CostsMarket Potential0</t>
  </si>
  <si>
    <t>WAExtra Large General ServiceThird Party ContractsParticipantsMarket Potential0</t>
  </si>
  <si>
    <t>Extra Large General Service</t>
  </si>
  <si>
    <t>WAExtra Large General ServiceThird Party ContractsNew ParticipantsMarket Potential0</t>
  </si>
  <si>
    <t>WAExtra Large General ServiceThird Party ContractsSummer Peak Reduction @Meter  (MW)Market Potential0</t>
  </si>
  <si>
    <t>WAExtra Large General ServiceThird Party ContractsSummer Peak Reduction @Generation (MW)Market Potential0</t>
  </si>
  <si>
    <t>WAExtra Large General ServiceThird Party ContractsWinter Peak Reduction @Meter  (MW)Market Potential0</t>
  </si>
  <si>
    <t>WAExtra Large General ServiceThird Party ContractsWinter Peak Reduction @Generation (MW)Market Potential0</t>
  </si>
  <si>
    <t>WAExtra Large General ServiceThird Party ContractsNon-Incentive CostsMarket Potential0</t>
  </si>
  <si>
    <t>WAExtra Large General ServiceThird Party ContractsIncentive CostsMarket Potential0</t>
  </si>
  <si>
    <t>WAExtra Large General ServiceThird Party ContractsProgram Annual BenefitsMarket Potential0</t>
  </si>
  <si>
    <t>WAExtra Large General ServiceThird Party ContractsProgram Annual CostsMarket Potential0</t>
  </si>
  <si>
    <t>Time-of-Use Opt-in</t>
  </si>
  <si>
    <t>Time-of-Use Opt-out</t>
  </si>
  <si>
    <t>WAGeneral ServiceElectric Vehicle TOU Opt-inParticipantsMarket Potential0</t>
  </si>
  <si>
    <t>Electric Vehicle TOU Opt-in</t>
  </si>
  <si>
    <t>WAGeneral ServiceElectric Vehicle TOU Opt-inNew ParticipantsMarket Potential0</t>
  </si>
  <si>
    <t>WAGeneral ServiceElectric Vehicle TOU Opt-inSummer Peak Reduction @Meter  (MW)Market Potential0</t>
  </si>
  <si>
    <t>WAGeneral ServiceElectric Vehicle TOU Opt-inSummer Peak Reduction @Generation (MW)Market Potential0</t>
  </si>
  <si>
    <t>WAGeneral ServiceElectric Vehicle TOU Opt-inWinter Peak Reduction @Meter  (MW)Market Potential0</t>
  </si>
  <si>
    <t>WAGeneral ServiceElectric Vehicle TOU Opt-inWinter Peak Reduction @Generation (MW)Market Potential0</t>
  </si>
  <si>
    <t>WAGeneral ServiceElectric Vehicle TOU Opt-inNon-Incentive CostsMarket Potential0</t>
  </si>
  <si>
    <t>WAGeneral ServiceElectric Vehicle TOU Opt-inIncentive CostsMarket Potential0</t>
  </si>
  <si>
    <t>WAGeneral ServiceElectric Vehicle TOU Opt-inProgram Annual BenefitsMarket Potential0</t>
  </si>
  <si>
    <t>WAGeneral ServiceElectric Vehicle TOU Opt-inProgram Annual CostsMarket Potential0</t>
  </si>
  <si>
    <t>WALarge General ServiceElectric Vehicle TOU Opt-inParticipantsMarket Potential0</t>
  </si>
  <si>
    <t>WALarge General ServiceElectric Vehicle TOU Opt-inNew ParticipantsMarket Potential0</t>
  </si>
  <si>
    <t>WALarge General ServiceElectric Vehicle TOU Opt-inSummer Peak Reduction @Meter  (MW)Market Potential0</t>
  </si>
  <si>
    <t>WALarge General ServiceElectric Vehicle TOU Opt-inSummer Peak Reduction @Generation (MW)Market Potential0</t>
  </si>
  <si>
    <t>WALarge General ServiceElectric Vehicle TOU Opt-inWinter Peak Reduction @Meter  (MW)Market Potential0</t>
  </si>
  <si>
    <t>WALarge General ServiceElectric Vehicle TOU Opt-inWinter Peak Reduction @Generation (MW)Market Potential0</t>
  </si>
  <si>
    <t>WALarge General ServiceElectric Vehicle TOU Opt-inNon-Incentive CostsMarket Potential0</t>
  </si>
  <si>
    <t>WALarge General ServiceElectric Vehicle TOU Opt-inIncentive CostsMarket Potential0</t>
  </si>
  <si>
    <t>WALarge General ServiceElectric Vehicle TOU Opt-inProgram Annual BenefitsMarket Potential0</t>
  </si>
  <si>
    <t>WALarge General ServiceElectric Vehicle TOU Opt-inProgram Annual CostsMarket Potential0</t>
  </si>
  <si>
    <t>Variable Peak Pricing Rates</t>
  </si>
  <si>
    <t>WALarge General ServiceVariable Peak Pricing RatesParticipantsMarket Potential0</t>
  </si>
  <si>
    <t>WALarge General ServiceVariable Peak Pricing RatesNew ParticipantsMarket Potential0</t>
  </si>
  <si>
    <t>WALarge General ServiceVariable Peak Pricing RatesSummer Peak Reduction @Meter  (MW)Market Potential0</t>
  </si>
  <si>
    <t>WALarge General ServiceVariable Peak Pricing RatesSummer Peak Reduction @Generation (MW)Market Potential0</t>
  </si>
  <si>
    <t>WALarge General ServiceVariable Peak Pricing RatesWinter Peak Reduction @Meter  (MW)Market Potential0</t>
  </si>
  <si>
    <t>WALarge General ServiceVariable Peak Pricing RatesWinter Peak Reduction @Generation (MW)Market Potential0</t>
  </si>
  <si>
    <t>WALarge General ServiceVariable Peak Pricing RatesNon-Incentive CostsMarket Potential0</t>
  </si>
  <si>
    <t>WALarge General ServiceVariable Peak Pricing RatesIncentive CostsMarket Potential0</t>
  </si>
  <si>
    <t>WALarge General ServiceVariable Peak Pricing RatesProgram Annual BenefitsMarket Potential0</t>
  </si>
  <si>
    <t>WALarge General ServiceVariable Peak Pricing RatesProgram Annual CostsMarket Potential0</t>
  </si>
  <si>
    <t>WAExtra Large General ServiceVariable Peak Pricing RatesParticipantsMarket Potential0</t>
  </si>
  <si>
    <t>WAExtra Large General ServiceVariable Peak Pricing RatesNew ParticipantsMarket Potential0</t>
  </si>
  <si>
    <t>WAExtra Large General ServiceVariable Peak Pricing RatesSummer Peak Reduction @Meter  (MW)Market Potential0</t>
  </si>
  <si>
    <t>WAExtra Large General ServiceVariable Peak Pricing RatesSummer Peak Reduction @Generation (MW)Market Potential0</t>
  </si>
  <si>
    <t>WAExtra Large General ServiceVariable Peak Pricing RatesWinter Peak Reduction @Meter  (MW)Market Potential0</t>
  </si>
  <si>
    <t>WAExtra Large General ServiceVariable Peak Pricing RatesWinter Peak Reduction @Generation (MW)Market Potential0</t>
  </si>
  <si>
    <t>WAExtra Large General ServiceVariable Peak Pricing RatesNon-Incentive CostsMarket Potential0</t>
  </si>
  <si>
    <t>WAExtra Large General ServiceVariable Peak Pricing RatesIncentive CostsMarket Potential0</t>
  </si>
  <si>
    <t>WAExtra Large General ServiceVariable Peak Pricing RatesProgram Annual BenefitsMarket Potential0</t>
  </si>
  <si>
    <t>WAExtra Large General ServiceVariable Peak Pricing RatesProgram Annual CostsMarket Potential0</t>
  </si>
  <si>
    <t>WAGeneral ServiceThermal Energy StorageParticipantsMarket Potential0</t>
  </si>
  <si>
    <t>Thermal Energy Storage</t>
  </si>
  <si>
    <t>WAGeneral ServiceThermal Energy StorageNew ParticipantsMarket Potential0</t>
  </si>
  <si>
    <t>WAGeneral ServiceThermal Energy StorageSummer Peak Reduction @Meter  (MW)Market Potential0</t>
  </si>
  <si>
    <t>WAGeneral ServiceThermal Energy StorageSummer Peak Reduction @Generation (MW)Market Potential0</t>
  </si>
  <si>
    <t>WAGeneral ServiceThermal Energy StorageWinter Peak Reduction @Meter  (MW)Market Potential0</t>
  </si>
  <si>
    <t>WAGeneral ServiceThermal Energy StorageWinter Peak Reduction @Generation (MW)Market Potential0</t>
  </si>
  <si>
    <t>WAGeneral ServiceThermal Energy StorageNon-Incentive CostsMarket Potential0</t>
  </si>
  <si>
    <t>WAGeneral ServiceThermal Energy StorageIncentive CostsMarket Potential0</t>
  </si>
  <si>
    <t>WAGeneral ServiceThermal Energy StorageProgram Annual BenefitsMarket Potential0</t>
  </si>
  <si>
    <t>WAGeneral ServiceThermal Energy StorageProgram Annual CostsMarket Potential0</t>
  </si>
  <si>
    <t>WALarge General ServiceThermal Energy StorageParticipantsMarket Potential0</t>
  </si>
  <si>
    <t>WALarge General ServiceThermal Energy StorageNew ParticipantsMarket Potential0</t>
  </si>
  <si>
    <t>WALarge General ServiceThermal Energy StorageSummer Peak Reduction @Meter  (MW)Market Potential0</t>
  </si>
  <si>
    <t>WALarge General ServiceThermal Energy StorageSummer Peak Reduction @Generation (MW)Market Potential0</t>
  </si>
  <si>
    <t>WALarge General ServiceThermal Energy StorageWinter Peak Reduction @Meter  (MW)Market Potential0</t>
  </si>
  <si>
    <t>WALarge General ServiceThermal Energy StorageWinter Peak Reduction @Generation (MW)Market Potential0</t>
  </si>
  <si>
    <t>WALarge General ServiceThermal Energy StorageNon-Incentive CostsMarket Potential0</t>
  </si>
  <si>
    <t>WALarge General ServiceThermal Energy StorageIncentive CostsMarket Potential0</t>
  </si>
  <si>
    <t>WALarge General ServiceThermal Energy StorageProgram Annual BenefitsMarket Potential0</t>
  </si>
  <si>
    <t>WALarge General ServiceThermal Energy StorageProgram Annual CostsMarket Potential0</t>
  </si>
  <si>
    <t>WAExtra Large General ServiceThermal Energy StorageParticipantsMarket Potential0</t>
  </si>
  <si>
    <t>WAExtra Large General ServiceThermal Energy StorageNew ParticipantsMarket Potential0</t>
  </si>
  <si>
    <t>WAExtra Large General ServiceThermal Energy StorageSummer Peak Reduction @Meter  (MW)Market Potential0</t>
  </si>
  <si>
    <t>WAExtra Large General ServiceThermal Energy StorageSummer Peak Reduction @Generation (MW)Market Potential0</t>
  </si>
  <si>
    <t>WAExtra Large General ServiceThermal Energy StorageWinter Peak Reduction @Meter  (MW)Market Potential0</t>
  </si>
  <si>
    <t>WAExtra Large General ServiceThermal Energy StorageWinter Peak Reduction @Generation (MW)Market Potential0</t>
  </si>
  <si>
    <t>WAExtra Large General ServiceThermal Energy StorageNon-Incentive CostsMarket Potential0</t>
  </si>
  <si>
    <t>WAExtra Large General ServiceThermal Energy StorageIncentive CostsMarket Potential0</t>
  </si>
  <si>
    <t>WAExtra Large General ServiceThermal Energy StorageProgram Annual BenefitsMarket Potential0</t>
  </si>
  <si>
    <t>WAExtra Large General ServiceThermal Energy StorageProgram Annual CostsMarket Potential0</t>
  </si>
  <si>
    <t>WAResidentialBattery Energy StorageParticipantsMarket Potential0</t>
  </si>
  <si>
    <t>Battery Energy Storage</t>
  </si>
  <si>
    <t>WAResidentialBattery Energy StorageNew ParticipantsMarket Potential0</t>
  </si>
  <si>
    <t>WAResidentialBattery Energy StorageSummer Peak Reduction @Meter  (MW)Market Potential0</t>
  </si>
  <si>
    <t>WAResidentialBattery Energy StorageSummer Peak Reduction @Generation (MW)Market Potential0</t>
  </si>
  <si>
    <t>WAResidentialBattery Energy StorageWinter Peak Reduction @Meter  (MW)Market Potential0</t>
  </si>
  <si>
    <t>WAResidentialBattery Energy StorageWinter Peak Reduction @Generation (MW)Market Potential0</t>
  </si>
  <si>
    <t>WAResidentialBattery Energy StorageNon-Incentive CostsMarket Potential0</t>
  </si>
  <si>
    <t>WAResidentialBattery Energy StorageIncentive CostsMarket Potential0</t>
  </si>
  <si>
    <t>WAResidentialBattery Energy StorageProgram Annual BenefitsMarket Potential0</t>
  </si>
  <si>
    <t>WAResidentialBattery Energy StorageProgram Annual CostsMarket Potential0</t>
  </si>
  <si>
    <t>WAGeneral ServiceBattery Energy StorageParticipantsMarket Potential0</t>
  </si>
  <si>
    <t>WAGeneral ServiceBattery Energy StorageNew ParticipantsMarket Potential0</t>
  </si>
  <si>
    <t>WAGeneral ServiceBattery Energy StorageSummer Peak Reduction @Meter  (MW)Market Potential0</t>
  </si>
  <si>
    <t>WAGeneral ServiceBattery Energy StorageSummer Peak Reduction @Generation (MW)Market Potential0</t>
  </si>
  <si>
    <t>WAGeneral ServiceBattery Energy StorageWinter Peak Reduction @Meter  (MW)Market Potential0</t>
  </si>
  <si>
    <t>WAGeneral ServiceBattery Energy StorageWinter Peak Reduction @Generation (MW)Market Potential0</t>
  </si>
  <si>
    <t>WAGeneral ServiceBattery Energy StorageNon-Incentive CostsMarket Potential0</t>
  </si>
  <si>
    <t>WAGeneral ServiceBattery Energy StorageIncentive CostsMarket Potential0</t>
  </si>
  <si>
    <t>WAGeneral ServiceBattery Energy StorageProgram Annual BenefitsMarket Potential0</t>
  </si>
  <si>
    <t>WAGeneral ServiceBattery Energy StorageProgram Annual CostsMarket Potential0</t>
  </si>
  <si>
    <t>WALarge General ServiceBattery Energy StorageParticipantsMarket Potential0</t>
  </si>
  <si>
    <t>WALarge General ServiceBattery Energy StorageNew ParticipantsMarket Potential0</t>
  </si>
  <si>
    <t>WALarge General ServiceBattery Energy StorageSummer Peak Reduction @Meter  (MW)Market Potential0</t>
  </si>
  <si>
    <t>WALarge General ServiceBattery Energy StorageSummer Peak Reduction @Generation (MW)Market Potential0</t>
  </si>
  <si>
    <t>WALarge General ServiceBattery Energy StorageWinter Peak Reduction @Meter  (MW)Market Potential0</t>
  </si>
  <si>
    <t>WALarge General ServiceBattery Energy StorageWinter Peak Reduction @Generation (MW)Market Potential0</t>
  </si>
  <si>
    <t>WALarge General ServiceBattery Energy StorageNon-Incentive CostsMarket Potential0</t>
  </si>
  <si>
    <t>WALarge General ServiceBattery Energy StorageIncentive CostsMarket Potential0</t>
  </si>
  <si>
    <t>WALarge General ServiceBattery Energy StorageProgram Annual BenefitsMarket Potential0</t>
  </si>
  <si>
    <t>WALarge General ServiceBattery Energy StorageProgram Annual CostsMarket Potential0</t>
  </si>
  <si>
    <t>WAExtra Large General ServiceBattery Energy StorageParticipantsMarket Potential0</t>
  </si>
  <si>
    <t>WAExtra Large General ServiceBattery Energy StorageNew ParticipantsMarket Potential0</t>
  </si>
  <si>
    <t>WAExtra Large General ServiceBattery Energy StorageSummer Peak Reduction @Meter  (MW)Market Potential0</t>
  </si>
  <si>
    <t>WAExtra Large General ServiceBattery Energy StorageSummer Peak Reduction @Generation (MW)Market Potential0</t>
  </si>
  <si>
    <t>WAExtra Large General ServiceBattery Energy StorageWinter Peak Reduction @Meter  (MW)Market Potential0</t>
  </si>
  <si>
    <t>WAExtra Large General ServiceBattery Energy StorageWinter Peak Reduction @Generation (MW)Market Potential0</t>
  </si>
  <si>
    <t>WAExtra Large General ServiceBattery Energy StorageNon-Incentive CostsMarket Potential0</t>
  </si>
  <si>
    <t>WAExtra Large General ServiceBattery Energy StorageIncentive CostsMarket Potential0</t>
  </si>
  <si>
    <t>WAExtra Large General ServiceBattery Energy StorageProgram Annual BenefitsMarket Potential0</t>
  </si>
  <si>
    <t>WAExtra Large General ServiceBattery Energy StorageProgram Annual CostsMarket Potential0</t>
  </si>
  <si>
    <t>WAResidentialAncillary CoolingParticipantsMarket Potential0</t>
  </si>
  <si>
    <t>Ancillary Cooling</t>
  </si>
  <si>
    <t>WAResidentialAncillary CoolingNew ParticipantsMarket Potential0</t>
  </si>
  <si>
    <t>WAResidentialAncillary CoolingSummer Peak Reduction @Meter  (MW)Market Potential0</t>
  </si>
  <si>
    <t>WAResidentialAncillary CoolingSummer Peak Reduction @Generation (MW)Market Potential0</t>
  </si>
  <si>
    <t>WAResidentialAncillary CoolingWinter Peak Reduction @Meter  (MW)Market Potential0</t>
  </si>
  <si>
    <t>WAResidentialAncillary CoolingWinter Peak Reduction @Generation (MW)Market Potential0</t>
  </si>
  <si>
    <t>WAResidentialAncillary CoolingNon-Incentive CostsMarket Potential0</t>
  </si>
  <si>
    <t>WAResidentialAncillary CoolingIncentive CostsMarket Potential0</t>
  </si>
  <si>
    <t>WAResidentialAncillary CoolingProgram Annual BenefitsMarket Potential0</t>
  </si>
  <si>
    <t>WAResidentialAncillary CoolingProgram Annual CostsMarket Potential0</t>
  </si>
  <si>
    <t>WAGeneral ServiceAncillary CoolingParticipantsMarket Potential0</t>
  </si>
  <si>
    <t>WAGeneral ServiceAncillary CoolingNew ParticipantsMarket Potential0</t>
  </si>
  <si>
    <t>WAGeneral ServiceAncillary CoolingSummer Peak Reduction @Meter  (MW)Market Potential0</t>
  </si>
  <si>
    <t>WAGeneral ServiceAncillary CoolingSummer Peak Reduction @Generation (MW)Market Potential0</t>
  </si>
  <si>
    <t>WAGeneral ServiceAncillary CoolingWinter Peak Reduction @Meter  (MW)Market Potential0</t>
  </si>
  <si>
    <t>WAGeneral ServiceAncillary CoolingWinter Peak Reduction @Generation (MW)Market Potential0</t>
  </si>
  <si>
    <t>WAGeneral ServiceAncillary CoolingNon-Incentive CostsMarket Potential0</t>
  </si>
  <si>
    <t>WAGeneral ServiceAncillary CoolingIncentive CostsMarket Potential0</t>
  </si>
  <si>
    <t>WAGeneral ServiceAncillary CoolingProgram Annual BenefitsMarket Potential0</t>
  </si>
  <si>
    <t>WAGeneral ServiceAncillary CoolingProgram Annual CostsMarket Potential0</t>
  </si>
  <si>
    <t>WAResidentialAncillary HeatingParticipantsMarket Potential0</t>
  </si>
  <si>
    <t>Ancillary Heating</t>
  </si>
  <si>
    <t>WAResidentialAncillary HeatingNew ParticipantsMarket Potential0</t>
  </si>
  <si>
    <t>WAResidentialAncillary HeatingSummer Peak Reduction @Meter  (MW)Market Potential0</t>
  </si>
  <si>
    <t>WAResidentialAncillary HeatingSummer Peak Reduction @Generation (MW)Market Potential0</t>
  </si>
  <si>
    <t>WAResidentialAncillary HeatingWinter Peak Reduction @Meter  (MW)Market Potential0</t>
  </si>
  <si>
    <t>WAResidentialAncillary HeatingWinter Peak Reduction @Generation (MW)Market Potential0</t>
  </si>
  <si>
    <t>WAResidentialAncillary HeatingNon-Incentive CostsMarket Potential0</t>
  </si>
  <si>
    <t>WAResidentialAncillary HeatingIncentive CostsMarket Potential0</t>
  </si>
  <si>
    <t>WAResidentialAncillary HeatingProgram Annual BenefitsMarket Potential0</t>
  </si>
  <si>
    <t>WAResidentialAncillary HeatingProgram Annual CostsMarket Potential0</t>
  </si>
  <si>
    <t>WAGeneral ServiceAncillary HeatingParticipantsMarket Potential0</t>
  </si>
  <si>
    <t>WAGeneral ServiceAncillary HeatingNew ParticipantsMarket Potential0</t>
  </si>
  <si>
    <t>WAGeneral ServiceAncillary HeatingSummer Peak Reduction @Meter  (MW)Market Potential0</t>
  </si>
  <si>
    <t>WAGeneral ServiceAncillary HeatingSummer Peak Reduction @Generation (MW)Market Potential0</t>
  </si>
  <si>
    <t>WAGeneral ServiceAncillary HeatingWinter Peak Reduction @Meter  (MW)Market Potential0</t>
  </si>
  <si>
    <t>WAGeneral ServiceAncillary HeatingWinter Peak Reduction @Generation (MW)Market Potential0</t>
  </si>
  <si>
    <t>WAGeneral ServiceAncillary HeatingNon-Incentive CostsMarket Potential0</t>
  </si>
  <si>
    <t>WAGeneral ServiceAncillary HeatingIncentive CostsMarket Potential0</t>
  </si>
  <si>
    <t>WAGeneral ServiceAncillary HeatingProgram Annual BenefitsMarket Potential0</t>
  </si>
  <si>
    <t>WAGeneral ServiceAncillary HeatingProgram Annual CostsMarket Potential0</t>
  </si>
  <si>
    <t>WAResidentialAncillary DLC WHParticipantsMarket Potential0</t>
  </si>
  <si>
    <t>Ancillary DLC WH</t>
  </si>
  <si>
    <t>WAResidentialAncillary DLC WHNew ParticipantsMarket Potential0</t>
  </si>
  <si>
    <t>WAResidentialAncillary DLC WHSummer Peak Reduction @Meter  (MW)Market Potential0</t>
  </si>
  <si>
    <t>WAResidentialAncillary DLC WHSummer Peak Reduction @Generation (MW)Market Potential0</t>
  </si>
  <si>
    <t>WAResidentialAncillary DLC WHWinter Peak Reduction @Meter  (MW)Market Potential0</t>
  </si>
  <si>
    <t>WAResidentialAncillary DLC WHWinter Peak Reduction @Generation (MW)Market Potential0</t>
  </si>
  <si>
    <t>WAResidentialAncillary DLC WHNon-Incentive CostsMarket Potential0</t>
  </si>
  <si>
    <t>WAResidentialAncillary DLC WHIncentive CostsMarket Potential0</t>
  </si>
  <si>
    <t>WAResidentialAncillary DLC WHProgram Annual BenefitsMarket Potential0</t>
  </si>
  <si>
    <t>WAResidentialAncillary DLC WHProgram Annual CostsMarket Potential0</t>
  </si>
  <si>
    <t>WAGeneral ServiceAncillary DLC WHParticipantsMarket Potential0</t>
  </si>
  <si>
    <t>WAGeneral ServiceAncillary DLC WHNew ParticipantsMarket Potential0</t>
  </si>
  <si>
    <t>WAGeneral ServiceAncillary DLC WHSummer Peak Reduction @Meter  (MW)Market Potential0</t>
  </si>
  <si>
    <t>WAGeneral ServiceAncillary DLC WHSummer Peak Reduction @Generation (MW)Market Potential0</t>
  </si>
  <si>
    <t>WAGeneral ServiceAncillary DLC WHWinter Peak Reduction @Meter  (MW)Market Potential0</t>
  </si>
  <si>
    <t>WAGeneral ServiceAncillary DLC WHWinter Peak Reduction @Generation (MW)Market Potential0</t>
  </si>
  <si>
    <t>WAGeneral ServiceAncillary DLC WHNon-Incentive CostsMarket Potential0</t>
  </si>
  <si>
    <t>WAGeneral ServiceAncillary DLC WHIncentive CostsMarket Potential0</t>
  </si>
  <si>
    <t>WAGeneral ServiceAncillary DLC WHProgram Annual BenefitsMarket Potential0</t>
  </si>
  <si>
    <t>WAGeneral ServiceAncillary DLC WHProgram Annual CostsMarket Potential0</t>
  </si>
  <si>
    <t>Ancillary WH</t>
  </si>
  <si>
    <t>WAResidentialAncillary EVParticipantsMarket Potential0</t>
  </si>
  <si>
    <t>Ancillary EV</t>
  </si>
  <si>
    <t>WAResidentialAncillary EVNew ParticipantsMarket Potential0</t>
  </si>
  <si>
    <t>WAResidentialAncillary EVSummer Peak Reduction @Meter  (MW)Market Potential0</t>
  </si>
  <si>
    <t>WAResidentialAncillary EVSummer Peak Reduction @Generation (MW)Market Potential0</t>
  </si>
  <si>
    <t>WAResidentialAncillary EVWinter Peak Reduction @Meter  (MW)Market Potential0</t>
  </si>
  <si>
    <t>WAResidentialAncillary EVWinter Peak Reduction @Generation (MW)Market Potential0</t>
  </si>
  <si>
    <t>WAResidentialAncillary EVNon-Incentive CostsMarket Potential0</t>
  </si>
  <si>
    <t>WAResidentialAncillary EVIncentive CostsMarket Potential0</t>
  </si>
  <si>
    <t>WAResidentialAncillary EVProgram Annual BenefitsMarket Potential0</t>
  </si>
  <si>
    <t>WAResidentialAncillary EVProgram Annual CostsMarket Potential0</t>
  </si>
  <si>
    <t>WAGeneral ServiceAncillary Third PartyParticipantsMarket Potential0</t>
  </si>
  <si>
    <t>Ancillary Third Party</t>
  </si>
  <si>
    <t>WAGeneral ServiceAncillary Third PartyNew ParticipantsMarket Potential0</t>
  </si>
  <si>
    <t>WAGeneral ServiceAncillary Third PartySummer Peak Reduction @Meter  (MW)Market Potential0</t>
  </si>
  <si>
    <t>WAGeneral ServiceAncillary Third PartySummer Peak Reduction @Generation (MW)Market Potential0</t>
  </si>
  <si>
    <t>WAGeneral ServiceAncillary Third PartyWinter Peak Reduction @Meter  (MW)Market Potential0</t>
  </si>
  <si>
    <t>WAGeneral ServiceAncillary Third PartyWinter Peak Reduction @Generation (MW)Market Potential0</t>
  </si>
  <si>
    <t>WAGeneral ServiceAncillary Third PartyNon-Incentive CostsMarket Potential0</t>
  </si>
  <si>
    <t>WAGeneral ServiceAncillary Third PartyIncentive CostsMarket Potential0</t>
  </si>
  <si>
    <t>WAGeneral ServiceAncillary Third PartyProgram Annual BenefitsMarket Potential0</t>
  </si>
  <si>
    <t>WAGeneral ServiceAncillary Third PartyProgram Annual CostsMarket Potential0</t>
  </si>
  <si>
    <t>WALarge General ServiceAncillary Third PartyParticipantsMarket Potential0</t>
  </si>
  <si>
    <t>WALarge General ServiceAncillary Third PartyNew ParticipantsMarket Potential0</t>
  </si>
  <si>
    <t>WALarge General ServiceAncillary Third PartySummer Peak Reduction @Meter  (MW)Market Potential0</t>
  </si>
  <si>
    <t>WALarge General ServiceAncillary Third PartySummer Peak Reduction @Generation (MW)Market Potential0</t>
  </si>
  <si>
    <t>WALarge General ServiceAncillary Third PartyWinter Peak Reduction @Meter  (MW)Market Potential0</t>
  </si>
  <si>
    <t>WALarge General ServiceAncillary Third PartyWinter Peak Reduction @Generation (MW)Market Potential0</t>
  </si>
  <si>
    <t>WALarge General ServiceAncillary Third PartyNon-Incentive CostsMarket Potential0</t>
  </si>
  <si>
    <t>WALarge General ServiceAncillary Third PartyIncentive CostsMarket Potential0</t>
  </si>
  <si>
    <t>WALarge General ServiceAncillary Third PartyProgram Annual BenefitsMarket Potential0</t>
  </si>
  <si>
    <t>WALarge General ServiceAncillary Third PartyProgram Annual CostsMarket Potential0</t>
  </si>
  <si>
    <t>WAExtra Large General ServiceAncillary Third PartyParticipantsMarket Potential0</t>
  </si>
  <si>
    <t>WAExtra Large General ServiceAncillary Third PartyNew ParticipantsMarket Potential0</t>
  </si>
  <si>
    <t>WAExtra Large General ServiceAncillary Third PartySummer Peak Reduction @Meter  (MW)Market Potential0</t>
  </si>
  <si>
    <t>WAExtra Large General ServiceAncillary Third PartySummer Peak Reduction @Generation (MW)Market Potential0</t>
  </si>
  <si>
    <t>WAExtra Large General ServiceAncillary Third PartyWinter Peak Reduction @Meter  (MW)Market Potential0</t>
  </si>
  <si>
    <t>WAExtra Large General ServiceAncillary Third PartyWinter Peak Reduction @Generation (MW)Market Potential0</t>
  </si>
  <si>
    <t>WAExtra Large General ServiceAncillary Third PartyNon-Incentive CostsMarket Potential0</t>
  </si>
  <si>
    <t>WAExtra Large General ServiceAncillary Third PartyIncentive CostsMarket Potential0</t>
  </si>
  <si>
    <t>WAExtra Large General ServiceAncillary Third PartyProgram Annual BenefitsMarket Potential0</t>
  </si>
  <si>
    <t>WAExtra Large General ServiceAncillary Third PartyProgram Annual CostsMarket Potential0</t>
  </si>
  <si>
    <t>WAResidentialAncillary Battery StorageParticipantsMarket Potential0</t>
  </si>
  <si>
    <t>Ancillary Battery Storage</t>
  </si>
  <si>
    <t>WAResidentialAncillary Battery StorageNew ParticipantsMarket Potential0</t>
  </si>
  <si>
    <t>WAResidentialAncillary Battery StorageSummer Peak Reduction @Meter  (MW)Market Potential0</t>
  </si>
  <si>
    <t>WAResidentialAncillary Battery StorageSummer Peak Reduction @Generation (MW)Market Potential0</t>
  </si>
  <si>
    <t>WAResidentialAncillary Battery StorageWinter Peak Reduction @Meter  (MW)Market Potential0</t>
  </si>
  <si>
    <t>WAResidentialAncillary Battery StorageWinter Peak Reduction @Generation (MW)Market Potential0</t>
  </si>
  <si>
    <t>WAResidentialAncillary Battery StorageNon-Incentive CostsMarket Potential0</t>
  </si>
  <si>
    <t>WAResidentialAncillary Battery StorageIncentive CostsMarket Potential0</t>
  </si>
  <si>
    <t>WAResidentialAncillary Battery StorageProgram Annual BenefitsMarket Potential0</t>
  </si>
  <si>
    <t>WAResidentialAncillary Battery StorageProgram Annual CostsMarket Potential0</t>
  </si>
  <si>
    <t>WAGeneral ServiceAncillary Battery StorageParticipantsMarket Potential0</t>
  </si>
  <si>
    <t>WAGeneral ServiceAncillary Battery StorageNew ParticipantsMarket Potential0</t>
  </si>
  <si>
    <t>WAGeneral ServiceAncillary Battery StorageSummer Peak Reduction @Meter  (MW)Market Potential0</t>
  </si>
  <si>
    <t>WAGeneral ServiceAncillary Battery StorageSummer Peak Reduction @Generation (MW)Market Potential0</t>
  </si>
  <si>
    <t>WAGeneral ServiceAncillary Battery StorageWinter Peak Reduction @Meter  (MW)Market Potential0</t>
  </si>
  <si>
    <t>WAGeneral ServiceAncillary Battery StorageWinter Peak Reduction @Generation (MW)Market Potential0</t>
  </si>
  <si>
    <t>WAGeneral ServiceAncillary Battery StorageNon-Incentive CostsMarket Potential0</t>
  </si>
  <si>
    <t>WAGeneral ServiceAncillary Battery StorageIncentive CostsMarket Potential0</t>
  </si>
  <si>
    <t>WAGeneral ServiceAncillary Battery StorageProgram Annual BenefitsMarket Potential0</t>
  </si>
  <si>
    <t>WAGeneral ServiceAncillary Battery StorageProgram Annual CostsMarket Potential0</t>
  </si>
  <si>
    <t>WALarge General ServiceAncillary Battery StorageParticipantsMarket Potential0</t>
  </si>
  <si>
    <t>WALarge General ServiceAncillary Battery StorageNew ParticipantsMarket Potential0</t>
  </si>
  <si>
    <t>WALarge General ServiceAncillary Battery StorageSummer Peak Reduction @Meter  (MW)Market Potential0</t>
  </si>
  <si>
    <t>WALarge General ServiceAncillary Battery StorageSummer Peak Reduction @Generation (MW)Market Potential0</t>
  </si>
  <si>
    <t>WALarge General ServiceAncillary Battery StorageWinter Peak Reduction @Meter  (MW)Market Potential0</t>
  </si>
  <si>
    <t>WALarge General ServiceAncillary Battery StorageWinter Peak Reduction @Generation (MW)Market Potential0</t>
  </si>
  <si>
    <t>WALarge General ServiceAncillary Battery StorageNon-Incentive CostsMarket Potential0</t>
  </si>
  <si>
    <t>WALarge General ServiceAncillary Battery StorageIncentive CostsMarket Potential0</t>
  </si>
  <si>
    <t>WALarge General ServiceAncillary Battery StorageProgram Annual BenefitsMarket Potential0</t>
  </si>
  <si>
    <t>WALarge General ServiceAncillary Battery StorageProgram Annual CostsMarket Potential0</t>
  </si>
  <si>
    <t>WAExtra Large General ServiceAncillary Battery StorageParticipantsMarket Potential0</t>
  </si>
  <si>
    <t>WAExtra Large General ServiceAncillary Battery StorageNew ParticipantsMarket Potential0</t>
  </si>
  <si>
    <t>WAExtra Large General ServiceAncillary Battery StorageSummer Peak Reduction @Meter  (MW)Market Potential0</t>
  </si>
  <si>
    <t>WAExtra Large General ServiceAncillary Battery StorageSummer Peak Reduction @Generation (MW)Market Potential0</t>
  </si>
  <si>
    <t>WAExtra Large General ServiceAncillary Battery StorageWinter Peak Reduction @Meter  (MW)Market Potential0</t>
  </si>
  <si>
    <t>WAExtra Large General ServiceAncillary Battery StorageWinter Peak Reduction @Generation (MW)Market Potential0</t>
  </si>
  <si>
    <t>WAExtra Large General ServiceAncillary Battery StorageNon-Incentive CostsMarket Potential0</t>
  </si>
  <si>
    <t>WAExtra Large General ServiceAncillary Battery StorageIncentive CostsMarket Potential0</t>
  </si>
  <si>
    <t>WAExtra Large General ServiceAncillary Battery StorageProgram Annual BenefitsMarket Potential0</t>
  </si>
  <si>
    <t>WAExtra Large General ServiceAncillary Battery StorageProgram Annual CostsMarket Potential0</t>
  </si>
  <si>
    <t>IDResidentialBehavioralParticipantsMarket Potential0</t>
  </si>
  <si>
    <t>ID</t>
  </si>
  <si>
    <t>IDResidentialBehavioralNew ParticipantsMarket Potential0</t>
  </si>
  <si>
    <t>IDResidentialBehavioralSummer Peak Reduction @Meter  (MW)Market Potential0</t>
  </si>
  <si>
    <t>IDResidentialBehavioralSummer Peak Reduction @Generation (MW)Market Potential0</t>
  </si>
  <si>
    <t>IDResidentialBehavioralWinter Peak Reduction @Meter  (MW)Market Potential0</t>
  </si>
  <si>
    <t>IDResidentialBehavioralWinter Peak Reduction @Generation (MW)Market Potential0</t>
  </si>
  <si>
    <t>IDResidentialBehavioralNon-Incentive CostsMarket Potential0</t>
  </si>
  <si>
    <t>IDResidentialBehavioralIncentive CostsMarket Potential0</t>
  </si>
  <si>
    <t>IDResidentialBehavioralProgram Annual BenefitsMarket Potential0</t>
  </si>
  <si>
    <t>IDResidentialBehavioralProgram Annual CostsMarket Potential0</t>
  </si>
  <si>
    <t>IDResidentialDLC Electric Vehicle ChargingParticipantsMarket Potential0</t>
  </si>
  <si>
    <t>IDResidentialDLC Electric Vehicle ChargingNew ParticipantsMarket Potential0</t>
  </si>
  <si>
    <t>IDResidentialDLC Electric Vehicle ChargingSummer Peak Reduction @Meter  (MW)Market Potential0</t>
  </si>
  <si>
    <t>IDResidentialDLC Electric Vehicle ChargingSummer Peak Reduction @Generation (MW)Market Potential0</t>
  </si>
  <si>
    <t>IDResidentialDLC Electric Vehicle ChargingWinter Peak Reduction @Meter  (MW)Market Potential0</t>
  </si>
  <si>
    <t>IDResidentialDLC Electric Vehicle ChargingWinter Peak Reduction @Generation (MW)Market Potential0</t>
  </si>
  <si>
    <t>IDResidentialDLC Electric Vehicle ChargingNon-Incentive CostsMarket Potential0</t>
  </si>
  <si>
    <t>IDResidentialDLC Electric Vehicle ChargingIncentive CostsMarket Potential0</t>
  </si>
  <si>
    <t>IDResidentialDLC Electric Vehicle ChargingProgram Annual BenefitsMarket Potential0</t>
  </si>
  <si>
    <t>IDResidentialDLC Electric Vehicle ChargingProgram Annual CostsMarket Potential0</t>
  </si>
  <si>
    <t>IDResidentialDLC Central ACParticipantsMarket Potential0</t>
  </si>
  <si>
    <t>IDResidentialDLC Central ACNew ParticipantsMarket Potential0</t>
  </si>
  <si>
    <t>IDResidentialDLC Central ACSummer Peak Reduction @Meter  (MW)Market Potential0</t>
  </si>
  <si>
    <t>IDResidentialDLC Central ACSummer Peak Reduction @Generation (MW)Market Potential0</t>
  </si>
  <si>
    <t>IDResidentialDLC Central ACWinter Peak Reduction @Meter  (MW)Market Potential0</t>
  </si>
  <si>
    <t>IDResidentialDLC Central ACWinter Peak Reduction @Generation (MW)Market Potential0</t>
  </si>
  <si>
    <t>IDResidentialDLC Central ACNon-Incentive CostsMarket Potential0</t>
  </si>
  <si>
    <t>IDResidentialDLC Central ACIncentive CostsMarket Potential0</t>
  </si>
  <si>
    <t>IDResidentialDLC Central ACProgram Annual BenefitsMarket Potential0</t>
  </si>
  <si>
    <t>IDResidentialDLC Central ACProgram Annual CostsMarket Potential0</t>
  </si>
  <si>
    <t>IDGeneral ServiceDLC Central ACParticipantsMarket Potential0</t>
  </si>
  <si>
    <t>IDGeneral ServiceDLC Central ACNew ParticipantsMarket Potential0</t>
  </si>
  <si>
    <t>IDGeneral ServiceDLC Central ACSummer Peak Reduction @Meter  (MW)Market Potential0</t>
  </si>
  <si>
    <t>IDGeneral ServiceDLC Central ACSummer Peak Reduction @Generation (MW)Market Potential0</t>
  </si>
  <si>
    <t>IDGeneral ServiceDLC Central ACWinter Peak Reduction @Meter  (MW)Market Potential0</t>
  </si>
  <si>
    <t>IDGeneral ServiceDLC Central ACWinter Peak Reduction @Generation (MW)Market Potential0</t>
  </si>
  <si>
    <t>IDGeneral ServiceDLC Central ACNon-Incentive CostsMarket Potential0</t>
  </si>
  <si>
    <t>IDGeneral ServiceDLC Central ACIncentive CostsMarket Potential0</t>
  </si>
  <si>
    <t>IDGeneral ServiceDLC Central ACProgram Annual BenefitsMarket Potential0</t>
  </si>
  <si>
    <t>IDGeneral ServiceDLC Central ACProgram Annual CostsMarket Potential0</t>
  </si>
  <si>
    <t>IDResidentialDLC Water HeatingParticipantsMarket Potential0</t>
  </si>
  <si>
    <t>IDResidentialDLC Water HeatingNew ParticipantsMarket Potential0</t>
  </si>
  <si>
    <t>IDResidentialDLC Water HeatingSummer Peak Reduction @Meter  (MW)Market Potential0</t>
  </si>
  <si>
    <t>IDResidentialDLC Water HeatingSummer Peak Reduction @Generation (MW)Market Potential0</t>
  </si>
  <si>
    <t>IDResidentialDLC Water HeatingWinter Peak Reduction @Meter  (MW)Market Potential0</t>
  </si>
  <si>
    <t>IDResidentialDLC Water HeatingWinter Peak Reduction @Generation (MW)Market Potential0</t>
  </si>
  <si>
    <t>IDResidentialDLC Water HeatingNon-Incentive CostsMarket Potential0</t>
  </si>
  <si>
    <t>IDResidentialDLC Water HeatingIncentive CostsMarket Potential0</t>
  </si>
  <si>
    <t>IDResidentialDLC Water HeatingProgram Annual BenefitsMarket Potential0</t>
  </si>
  <si>
    <t>IDResidentialDLC Water HeatingProgram Annual CostsMarket Potential0</t>
  </si>
  <si>
    <t>IDGeneral ServiceDLC Water HeatingParticipantsMarket Potential0</t>
  </si>
  <si>
    <t>IDGeneral ServiceDLC Water HeatingNew ParticipantsMarket Potential0</t>
  </si>
  <si>
    <t>IDGeneral ServiceDLC Water HeatingSummer Peak Reduction @Meter  (MW)Market Potential0</t>
  </si>
  <si>
    <t>IDGeneral ServiceDLC Water HeatingSummer Peak Reduction @Generation (MW)Market Potential0</t>
  </si>
  <si>
    <t>IDGeneral ServiceDLC Water HeatingWinter Peak Reduction @Meter  (MW)Market Potential0</t>
  </si>
  <si>
    <t>IDGeneral ServiceDLC Water HeatingWinter Peak Reduction @Generation (MW)Market Potential0</t>
  </si>
  <si>
    <t>IDGeneral ServiceDLC Water HeatingNon-Incentive CostsMarket Potential0</t>
  </si>
  <si>
    <t>IDGeneral ServiceDLC Water HeatingIncentive CostsMarket Potential0</t>
  </si>
  <si>
    <t>IDGeneral ServiceDLC Water HeatingProgram Annual BenefitsMarket Potential0</t>
  </si>
  <si>
    <t>IDGeneral ServiceDLC Water HeatingProgram Annual CostsMarket Potential0</t>
  </si>
  <si>
    <t>IDResidentialDLC Smart Thermostats - CoolingParticipantsMarket Potential0</t>
  </si>
  <si>
    <t>IDResidentialDLC Smart Thermostats - CoolingNew ParticipantsMarket Potential0</t>
  </si>
  <si>
    <t>IDResidentialDLC Smart Thermostats - CoolingSummer Peak Reduction @Meter  (MW)Market Potential0</t>
  </si>
  <si>
    <t>IDResidentialDLC Smart Thermostats - CoolingSummer Peak Reduction @Generation (MW)Market Potential0</t>
  </si>
  <si>
    <t>IDResidentialDLC Smart Thermostats - CoolingWinter Peak Reduction @Meter  (MW)Market Potential0</t>
  </si>
  <si>
    <t>IDResidentialDLC Smart Thermostats - CoolingWinter Peak Reduction @Generation (MW)Market Potential0</t>
  </si>
  <si>
    <t>IDResidentialDLC Smart Thermostats - CoolingNon-Incentive CostsMarket Potential0</t>
  </si>
  <si>
    <t>IDResidentialDLC Smart Thermostats - CoolingIncentive CostsMarket Potential0</t>
  </si>
  <si>
    <t>IDResidentialDLC Smart Thermostats - CoolingProgram Annual BenefitsMarket Potential0</t>
  </si>
  <si>
    <t>IDResidentialDLC Smart Thermostats - CoolingProgram Annual CostsMarket Potential0</t>
  </si>
  <si>
    <t>IDGeneral ServiceDLC Smart Thermostats - CoolingParticipantsMarket Potential0</t>
  </si>
  <si>
    <t>IDGeneral ServiceDLC Smart Thermostats - CoolingNew ParticipantsMarket Potential0</t>
  </si>
  <si>
    <t>IDGeneral ServiceDLC Smart Thermostats - CoolingSummer Peak Reduction @Meter  (MW)Market Potential0</t>
  </si>
  <si>
    <t>IDGeneral ServiceDLC Smart Thermostats - CoolingSummer Peak Reduction @Generation (MW)Market Potential0</t>
  </si>
  <si>
    <t>IDGeneral ServiceDLC Smart Thermostats - CoolingWinter Peak Reduction @Meter  (MW)Market Potential0</t>
  </si>
  <si>
    <t>IDGeneral ServiceDLC Smart Thermostats - CoolingWinter Peak Reduction @Generation (MW)Market Potential0</t>
  </si>
  <si>
    <t>IDGeneral ServiceDLC Smart Thermostats - CoolingNon-Incentive CostsMarket Potential0</t>
  </si>
  <si>
    <t>IDGeneral ServiceDLC Smart Thermostats - CoolingIncentive CostsMarket Potential0</t>
  </si>
  <si>
    <t>IDGeneral ServiceDLC Smart Thermostats - CoolingProgram Annual BenefitsMarket Potential0</t>
  </si>
  <si>
    <t>IDGeneral ServiceDLC Smart Thermostats - CoolingProgram Annual CostsMarket Potential0</t>
  </si>
  <si>
    <t>IDResidentialDLC Smart Thermostats - HeatingParticipantsMarket Potential0</t>
  </si>
  <si>
    <t>IDResidentialDLC Smart Thermostats - HeatingNew ParticipantsMarket Potential0</t>
  </si>
  <si>
    <t>IDResidentialDLC Smart Thermostats - HeatingSummer Peak Reduction @Meter  (MW)Market Potential0</t>
  </si>
  <si>
    <t>IDResidentialDLC Smart Thermostats - HeatingSummer Peak Reduction @Generation (MW)Market Potential0</t>
  </si>
  <si>
    <t>IDResidentialDLC Smart Thermostats - HeatingWinter Peak Reduction @Meter  (MW)Market Potential0</t>
  </si>
  <si>
    <t>IDResidentialDLC Smart Thermostats - HeatingWinter Peak Reduction @Generation (MW)Market Potential0</t>
  </si>
  <si>
    <t>IDResidentialDLC Smart Thermostats - HeatingNon-Incentive CostsMarket Potential0</t>
  </si>
  <si>
    <t>IDResidentialDLC Smart Thermostats - HeatingIncentive CostsMarket Potential0</t>
  </si>
  <si>
    <t>IDResidentialDLC Smart Thermostats - HeatingProgram Annual BenefitsMarket Potential0</t>
  </si>
  <si>
    <t>IDResidentialDLC Smart Thermostats - HeatingProgram Annual CostsMarket Potential0</t>
  </si>
  <si>
    <t>IDGeneral ServiceDLC Smart Thermostats - HeatingParticipantsMarket Potential0</t>
  </si>
  <si>
    <t>IDGeneral ServiceDLC Smart Thermostats - HeatingNew ParticipantsMarket Potential0</t>
  </si>
  <si>
    <t>IDGeneral ServiceDLC Smart Thermostats - HeatingSummer Peak Reduction @Meter  (MW)Market Potential0</t>
  </si>
  <si>
    <t>IDGeneral ServiceDLC Smart Thermostats - HeatingSummer Peak Reduction @Generation (MW)Market Potential0</t>
  </si>
  <si>
    <t>IDGeneral ServiceDLC Smart Thermostats - HeatingWinter Peak Reduction @Meter  (MW)Market Potential0</t>
  </si>
  <si>
    <t>IDGeneral ServiceDLC Smart Thermostats - HeatingWinter Peak Reduction @Generation (MW)Market Potential0</t>
  </si>
  <si>
    <t>IDGeneral ServiceDLC Smart Thermostats - HeatingNon-Incentive CostsMarket Potential0</t>
  </si>
  <si>
    <t>IDGeneral ServiceDLC Smart Thermostats - HeatingIncentive CostsMarket Potential0</t>
  </si>
  <si>
    <t>IDGeneral ServiceDLC Smart Thermostats - HeatingProgram Annual BenefitsMarket Potential0</t>
  </si>
  <si>
    <t>IDGeneral ServiceDLC Smart Thermostats - HeatingProgram Annual CostsMarket Potential0</t>
  </si>
  <si>
    <t>IDResidentialDLC Smart AppliancesParticipantsMarket Potential0</t>
  </si>
  <si>
    <t>IDResidentialDLC Smart AppliancesNew ParticipantsMarket Potential0</t>
  </si>
  <si>
    <t>IDResidentialDLC Smart AppliancesSummer Peak Reduction @Meter  (MW)Market Potential0</t>
  </si>
  <si>
    <t>IDResidentialDLC Smart AppliancesSummer Peak Reduction @Generation (MW)Market Potential0</t>
  </si>
  <si>
    <t>IDResidentialDLC Smart AppliancesWinter Peak Reduction @Meter  (MW)Market Potential0</t>
  </si>
  <si>
    <t>IDResidentialDLC Smart AppliancesWinter Peak Reduction @Generation (MW)Market Potential0</t>
  </si>
  <si>
    <t>IDResidentialDLC Smart AppliancesNon-Incentive CostsMarket Potential0</t>
  </si>
  <si>
    <t>IDResidentialDLC Smart AppliancesIncentive CostsMarket Potential0</t>
  </si>
  <si>
    <t>IDResidentialDLC Smart AppliancesProgram Annual BenefitsMarket Potential0</t>
  </si>
  <si>
    <t>IDResidentialDLC Smart AppliancesProgram Annual CostsMarket Potential0</t>
  </si>
  <si>
    <t>IDGeneral ServiceDLC Smart AppliancesParticipantsMarket Potential0</t>
  </si>
  <si>
    <t>IDGeneral ServiceDLC Smart AppliancesNew ParticipantsMarket Potential0</t>
  </si>
  <si>
    <t>IDGeneral ServiceDLC Smart AppliancesSummer Peak Reduction @Meter  (MW)Market Potential0</t>
  </si>
  <si>
    <t>IDGeneral ServiceDLC Smart AppliancesSummer Peak Reduction @Generation (MW)Market Potential0</t>
  </si>
  <si>
    <t>IDGeneral ServiceDLC Smart AppliancesWinter Peak Reduction @Meter  (MW)Market Potential0</t>
  </si>
  <si>
    <t>IDGeneral ServiceDLC Smart AppliancesWinter Peak Reduction @Generation (MW)Market Potential0</t>
  </si>
  <si>
    <t>IDGeneral ServiceDLC Smart AppliancesNon-Incentive CostsMarket Potential0</t>
  </si>
  <si>
    <t>IDGeneral ServiceDLC Smart AppliancesIncentive CostsMarket Potential0</t>
  </si>
  <si>
    <t>IDGeneral ServiceDLC Smart AppliancesProgram Annual BenefitsMarket Potential0</t>
  </si>
  <si>
    <t>IDGeneral ServiceDLC Smart AppliancesProgram Annual CostsMarket Potential0</t>
  </si>
  <si>
    <t>IDGeneral ServiceThird Party ContractsParticipantsMarket Potential0</t>
  </si>
  <si>
    <t>IDGeneral ServiceThird Party ContractsNew ParticipantsMarket Potential0</t>
  </si>
  <si>
    <t>IDGeneral ServiceThird Party ContractsSummer Peak Reduction @Meter  (MW)Market Potential0</t>
  </si>
  <si>
    <t>IDGeneral ServiceThird Party ContractsSummer Peak Reduction @Generation (MW)Market Potential0</t>
  </si>
  <si>
    <t>IDGeneral ServiceThird Party ContractsWinter Peak Reduction @Meter  (MW)Market Potential0</t>
  </si>
  <si>
    <t>IDGeneral ServiceThird Party ContractsWinter Peak Reduction @Generation (MW)Market Potential0</t>
  </si>
  <si>
    <t>IDGeneral ServiceThird Party ContractsNon-Incentive CostsMarket Potential0</t>
  </si>
  <si>
    <t>IDGeneral ServiceThird Party ContractsIncentive CostsMarket Potential0</t>
  </si>
  <si>
    <t>IDGeneral ServiceThird Party ContractsProgram Annual BenefitsMarket Potential0</t>
  </si>
  <si>
    <t>IDGeneral ServiceThird Party ContractsProgram Annual CostsMarket Potential0</t>
  </si>
  <si>
    <t>IDLarge General ServiceThird Party ContractsParticipantsMarket Potential0</t>
  </si>
  <si>
    <t>IDLarge General ServiceThird Party ContractsNew ParticipantsMarket Potential0</t>
  </si>
  <si>
    <t>IDLarge General ServiceThird Party ContractsSummer Peak Reduction @Meter  (MW)Market Potential0</t>
  </si>
  <si>
    <t>IDLarge General ServiceThird Party ContractsSummer Peak Reduction @Generation (MW)Market Potential0</t>
  </si>
  <si>
    <t>IDLarge General ServiceThird Party ContractsWinter Peak Reduction @Meter  (MW)Market Potential0</t>
  </si>
  <si>
    <t>IDLarge General ServiceThird Party ContractsWinter Peak Reduction @Generation (MW)Market Potential0</t>
  </si>
  <si>
    <t>IDLarge General ServiceThird Party ContractsNon-Incentive CostsMarket Potential0</t>
  </si>
  <si>
    <t>IDLarge General ServiceThird Party ContractsIncentive CostsMarket Potential0</t>
  </si>
  <si>
    <t>IDLarge General ServiceThird Party ContractsProgram Annual BenefitsMarket Potential0</t>
  </si>
  <si>
    <t>IDLarge General ServiceThird Party ContractsProgram Annual CostsMarket Potential0</t>
  </si>
  <si>
    <t>IDExtra Large General ServiceThird Party ContractsParticipantsMarket Potential0</t>
  </si>
  <si>
    <t>IDExtra Large General ServiceThird Party ContractsNew ParticipantsMarket Potential0</t>
  </si>
  <si>
    <t>IDExtra Large General ServiceThird Party ContractsSummer Peak Reduction @Meter  (MW)Market Potential0</t>
  </si>
  <si>
    <t>IDExtra Large General ServiceThird Party ContractsSummer Peak Reduction @Generation (MW)Market Potential0</t>
  </si>
  <si>
    <t>IDExtra Large General ServiceThird Party ContractsWinter Peak Reduction @Meter  (MW)Market Potential0</t>
  </si>
  <si>
    <t>IDExtra Large General ServiceThird Party ContractsWinter Peak Reduction @Generation (MW)Market Potential0</t>
  </si>
  <si>
    <t>IDExtra Large General ServiceThird Party ContractsNon-Incentive CostsMarket Potential0</t>
  </si>
  <si>
    <t>IDExtra Large General ServiceThird Party ContractsIncentive CostsMarket Potential0</t>
  </si>
  <si>
    <t>IDExtra Large General ServiceThird Party ContractsProgram Annual BenefitsMarket Potential0</t>
  </si>
  <si>
    <t>IDExtra Large General ServiceThird Party ContractsProgram Annual CostsMarket Potential0</t>
  </si>
  <si>
    <t>IDLarge General ServiceVariable Peak Pricing RatesParticipantsMarket Potential0</t>
  </si>
  <si>
    <t>IDLarge General ServiceVariable Peak Pricing RatesNew ParticipantsMarket Potential0</t>
  </si>
  <si>
    <t>IDLarge General ServiceVariable Peak Pricing RatesSummer Peak Reduction @Meter  (MW)Market Potential0</t>
  </si>
  <si>
    <t>IDLarge General ServiceVariable Peak Pricing RatesSummer Peak Reduction @Generation (MW)Market Potential0</t>
  </si>
  <si>
    <t>IDLarge General ServiceVariable Peak Pricing RatesWinter Peak Reduction @Meter  (MW)Market Potential0</t>
  </si>
  <si>
    <t>IDLarge General ServiceVariable Peak Pricing RatesWinter Peak Reduction @Generation (MW)Market Potential0</t>
  </si>
  <si>
    <t>IDLarge General ServiceVariable Peak Pricing RatesNon-Incentive CostsMarket Potential0</t>
  </si>
  <si>
    <t>IDLarge General ServiceVariable Peak Pricing RatesIncentive CostsMarket Potential0</t>
  </si>
  <si>
    <t>IDLarge General ServiceVariable Peak Pricing RatesProgram Annual BenefitsMarket Potential0</t>
  </si>
  <si>
    <t>IDLarge General ServiceVariable Peak Pricing RatesProgram Annual CostsMarket Potential0</t>
  </si>
  <si>
    <t>IDExtra Large General ServiceVariable Peak Pricing RatesParticipantsMarket Potential0</t>
  </si>
  <si>
    <t>IDExtra Large General ServiceVariable Peak Pricing RatesNew ParticipantsMarket Potential0</t>
  </si>
  <si>
    <t>IDExtra Large General ServiceVariable Peak Pricing RatesSummer Peak Reduction @Meter  (MW)Market Potential0</t>
  </si>
  <si>
    <t>IDExtra Large General ServiceVariable Peak Pricing RatesSummer Peak Reduction @Generation (MW)Market Potential0</t>
  </si>
  <si>
    <t>IDExtra Large General ServiceVariable Peak Pricing RatesWinter Peak Reduction @Meter  (MW)Market Potential0</t>
  </si>
  <si>
    <t>IDExtra Large General ServiceVariable Peak Pricing RatesWinter Peak Reduction @Generation (MW)Market Potential0</t>
  </si>
  <si>
    <t>IDExtra Large General ServiceVariable Peak Pricing RatesNon-Incentive CostsMarket Potential0</t>
  </si>
  <si>
    <t>IDExtra Large General ServiceVariable Peak Pricing RatesIncentive CostsMarket Potential0</t>
  </si>
  <si>
    <t>IDExtra Large General ServiceVariable Peak Pricing RatesProgram Annual BenefitsMarket Potential0</t>
  </si>
  <si>
    <t>IDExtra Large General ServiceVariable Peak Pricing RatesProgram Annual CostsMarket Potential0</t>
  </si>
  <si>
    <t>IDGeneral ServiceThermal Energy StorageParticipantsMarket Potential0</t>
  </si>
  <si>
    <t>IDGeneral ServiceThermal Energy StorageNew ParticipantsMarket Potential0</t>
  </si>
  <si>
    <t>IDGeneral ServiceThermal Energy StorageSummer Peak Reduction @Meter  (MW)Market Potential0</t>
  </si>
  <si>
    <t>IDGeneral ServiceThermal Energy StorageSummer Peak Reduction @Generation (MW)Market Potential0</t>
  </si>
  <si>
    <t>IDGeneral ServiceThermal Energy StorageWinter Peak Reduction @Meter  (MW)Market Potential0</t>
  </si>
  <si>
    <t>IDGeneral ServiceThermal Energy StorageWinter Peak Reduction @Generation (MW)Market Potential0</t>
  </si>
  <si>
    <t>IDGeneral ServiceThermal Energy StorageNon-Incentive CostsMarket Potential0</t>
  </si>
  <si>
    <t>IDGeneral ServiceThermal Energy StorageIncentive CostsMarket Potential0</t>
  </si>
  <si>
    <t>IDGeneral ServiceThermal Energy StorageProgram Annual BenefitsMarket Potential0</t>
  </si>
  <si>
    <t>IDGeneral ServiceThermal Energy StorageProgram Annual CostsMarket Potential0</t>
  </si>
  <si>
    <t>IDLarge General ServiceThermal Energy StorageParticipantsMarket Potential0</t>
  </si>
  <si>
    <t>IDLarge General ServiceThermal Energy StorageNew ParticipantsMarket Potential0</t>
  </si>
  <si>
    <t>IDLarge General ServiceThermal Energy StorageSummer Peak Reduction @Meter  (MW)Market Potential0</t>
  </si>
  <si>
    <t>IDLarge General ServiceThermal Energy StorageSummer Peak Reduction @Generation (MW)Market Potential0</t>
  </si>
  <si>
    <t>IDLarge General ServiceThermal Energy StorageWinter Peak Reduction @Meter  (MW)Market Potential0</t>
  </si>
  <si>
    <t>IDLarge General ServiceThermal Energy StorageWinter Peak Reduction @Generation (MW)Market Potential0</t>
  </si>
  <si>
    <t>IDLarge General ServiceThermal Energy StorageNon-Incentive CostsMarket Potential0</t>
  </si>
  <si>
    <t>IDLarge General ServiceThermal Energy StorageIncentive CostsMarket Potential0</t>
  </si>
  <si>
    <t>IDLarge General ServiceThermal Energy StorageProgram Annual BenefitsMarket Potential0</t>
  </si>
  <si>
    <t>IDLarge General ServiceThermal Energy StorageProgram Annual CostsMarket Potential0</t>
  </si>
  <si>
    <t>IDExtra Large General ServiceThermal Energy StorageParticipantsMarket Potential0</t>
  </si>
  <si>
    <t>IDExtra Large General ServiceThermal Energy StorageNew ParticipantsMarket Potential0</t>
  </si>
  <si>
    <t>IDExtra Large General ServiceThermal Energy StorageSummer Peak Reduction @Meter  (MW)Market Potential0</t>
  </si>
  <si>
    <t>IDExtra Large General ServiceThermal Energy StorageSummer Peak Reduction @Generation (MW)Market Potential0</t>
  </si>
  <si>
    <t>IDExtra Large General ServiceThermal Energy StorageWinter Peak Reduction @Meter  (MW)Market Potential0</t>
  </si>
  <si>
    <t>IDExtra Large General ServiceThermal Energy StorageWinter Peak Reduction @Generation (MW)Market Potential0</t>
  </si>
  <si>
    <t>IDExtra Large General ServiceThermal Energy StorageNon-Incentive CostsMarket Potential0</t>
  </si>
  <si>
    <t>IDExtra Large General ServiceThermal Energy StorageIncentive CostsMarket Potential0</t>
  </si>
  <si>
    <t>IDExtra Large General ServiceThermal Energy StorageProgram Annual BenefitsMarket Potential0</t>
  </si>
  <si>
    <t>IDExtra Large General ServiceThermal Energy StorageProgram Annual CostsMarket Potential0</t>
  </si>
  <si>
    <t>IDResidentialBattery Energy StorageParticipantsMarket Potential0</t>
  </si>
  <si>
    <t>IDResidentialBattery Energy StorageNew ParticipantsMarket Potential0</t>
  </si>
  <si>
    <t>IDResidentialBattery Energy StorageSummer Peak Reduction @Meter  (MW)Market Potential0</t>
  </si>
  <si>
    <t>IDResidentialBattery Energy StorageSummer Peak Reduction @Generation (MW)Market Potential0</t>
  </si>
  <si>
    <t>IDResidentialBattery Energy StorageWinter Peak Reduction @Meter  (MW)Market Potential0</t>
  </si>
  <si>
    <t>IDResidentialBattery Energy StorageWinter Peak Reduction @Generation (MW)Market Potential0</t>
  </si>
  <si>
    <t>IDResidentialBattery Energy StorageNon-Incentive CostsMarket Potential0</t>
  </si>
  <si>
    <t>IDResidentialBattery Energy StorageIncentive CostsMarket Potential0</t>
  </si>
  <si>
    <t>IDResidentialBattery Energy StorageProgram Annual BenefitsMarket Potential0</t>
  </si>
  <si>
    <t>IDResidentialBattery Energy StorageProgram Annual CostsMarket Potential0</t>
  </si>
  <si>
    <t>IDGeneral ServiceBattery Energy StorageParticipantsMarket Potential0</t>
  </si>
  <si>
    <t>IDGeneral ServiceBattery Energy StorageNew ParticipantsMarket Potential0</t>
  </si>
  <si>
    <t>IDGeneral ServiceBattery Energy StorageSummer Peak Reduction @Meter  (MW)Market Potential0</t>
  </si>
  <si>
    <t>IDGeneral ServiceBattery Energy StorageSummer Peak Reduction @Generation (MW)Market Potential0</t>
  </si>
  <si>
    <t>IDGeneral ServiceBattery Energy StorageWinter Peak Reduction @Meter  (MW)Market Potential0</t>
  </si>
  <si>
    <t>IDGeneral ServiceBattery Energy StorageWinter Peak Reduction @Generation (MW)Market Potential0</t>
  </si>
  <si>
    <t>IDGeneral ServiceBattery Energy StorageNon-Incentive CostsMarket Potential0</t>
  </si>
  <si>
    <t>IDGeneral ServiceBattery Energy StorageIncentive CostsMarket Potential0</t>
  </si>
  <si>
    <t>IDGeneral ServiceBattery Energy StorageProgram Annual BenefitsMarket Potential0</t>
  </si>
  <si>
    <t>IDGeneral ServiceBattery Energy StorageProgram Annual CostsMarket Potential0</t>
  </si>
  <si>
    <t>IDLarge General ServiceBattery Energy StorageParticipantsMarket Potential0</t>
  </si>
  <si>
    <t>IDLarge General ServiceBattery Energy StorageNew ParticipantsMarket Potential0</t>
  </si>
  <si>
    <t>IDLarge General ServiceBattery Energy StorageSummer Peak Reduction @Meter  (MW)Market Potential0</t>
  </si>
  <si>
    <t>IDLarge General ServiceBattery Energy StorageSummer Peak Reduction @Generation (MW)Market Potential0</t>
  </si>
  <si>
    <t>IDLarge General ServiceBattery Energy StorageWinter Peak Reduction @Meter  (MW)Market Potential0</t>
  </si>
  <si>
    <t>IDLarge General ServiceBattery Energy StorageWinter Peak Reduction @Generation (MW)Market Potential0</t>
  </si>
  <si>
    <t>IDLarge General ServiceBattery Energy StorageNon-Incentive CostsMarket Potential0</t>
  </si>
  <si>
    <t>IDLarge General ServiceBattery Energy StorageIncentive CostsMarket Potential0</t>
  </si>
  <si>
    <t>IDLarge General ServiceBattery Energy StorageProgram Annual BenefitsMarket Potential0</t>
  </si>
  <si>
    <t>IDLarge General ServiceBattery Energy StorageProgram Annual CostsMarket Potential0</t>
  </si>
  <si>
    <t>IDExtra Large General ServiceBattery Energy StorageParticipantsMarket Potential0</t>
  </si>
  <si>
    <t>IDExtra Large General ServiceBattery Energy StorageNew ParticipantsMarket Potential0</t>
  </si>
  <si>
    <t>IDExtra Large General ServiceBattery Energy StorageSummer Peak Reduction @Meter  (MW)Market Potential0</t>
  </si>
  <si>
    <t>IDExtra Large General ServiceBattery Energy StorageSummer Peak Reduction @Generation (MW)Market Potential0</t>
  </si>
  <si>
    <t>IDExtra Large General ServiceBattery Energy StorageWinter Peak Reduction @Meter  (MW)Market Potential0</t>
  </si>
  <si>
    <t>IDExtra Large General ServiceBattery Energy StorageWinter Peak Reduction @Generation (MW)Market Potential0</t>
  </si>
  <si>
    <t>IDExtra Large General ServiceBattery Energy StorageNon-Incentive CostsMarket Potential0</t>
  </si>
  <si>
    <t>IDExtra Large General ServiceBattery Energy StorageIncentive CostsMarket Potential0</t>
  </si>
  <si>
    <t>IDExtra Large General ServiceBattery Energy StorageProgram Annual BenefitsMarket Potential0</t>
  </si>
  <si>
    <t>IDExtra Large General ServiceBattery Energy StorageProgram Annual CostsMarket Potential0</t>
  </si>
  <si>
    <t>IDResidentialAncillary CoolingParticipantsMarket Potential0</t>
  </si>
  <si>
    <t>IDResidentialAncillary CoolingNew ParticipantsMarket Potential0</t>
  </si>
  <si>
    <t>IDResidentialAncillary CoolingSummer Peak Reduction @Meter  (MW)Market Potential0</t>
  </si>
  <si>
    <t>IDResidentialAncillary CoolingSummer Peak Reduction @Generation (MW)Market Potential0</t>
  </si>
  <si>
    <t>IDResidentialAncillary CoolingWinter Peak Reduction @Meter  (MW)Market Potential0</t>
  </si>
  <si>
    <t>IDResidentialAncillary CoolingWinter Peak Reduction @Generation (MW)Market Potential0</t>
  </si>
  <si>
    <t>IDResidentialAncillary CoolingNon-Incentive CostsMarket Potential0</t>
  </si>
  <si>
    <t>IDResidentialAncillary CoolingIncentive CostsMarket Potential0</t>
  </si>
  <si>
    <t>IDResidentialAncillary CoolingProgram Annual BenefitsMarket Potential0</t>
  </si>
  <si>
    <t>IDResidentialAncillary CoolingProgram Annual CostsMarket Potential0</t>
  </si>
  <si>
    <t>IDGeneral ServiceAncillary CoolingParticipantsMarket Potential0</t>
  </si>
  <si>
    <t>IDGeneral ServiceAncillary CoolingNew ParticipantsMarket Potential0</t>
  </si>
  <si>
    <t>IDGeneral ServiceAncillary CoolingSummer Peak Reduction @Meter  (MW)Market Potential0</t>
  </si>
  <si>
    <t>IDGeneral ServiceAncillary CoolingSummer Peak Reduction @Generation (MW)Market Potential0</t>
  </si>
  <si>
    <t>IDGeneral ServiceAncillary CoolingWinter Peak Reduction @Meter  (MW)Market Potential0</t>
  </si>
  <si>
    <t>IDGeneral ServiceAncillary CoolingWinter Peak Reduction @Generation (MW)Market Potential0</t>
  </si>
  <si>
    <t>IDGeneral ServiceAncillary CoolingNon-Incentive CostsMarket Potential0</t>
  </si>
  <si>
    <t>IDGeneral ServiceAncillary CoolingIncentive CostsMarket Potential0</t>
  </si>
  <si>
    <t>IDGeneral ServiceAncillary CoolingProgram Annual BenefitsMarket Potential0</t>
  </si>
  <si>
    <t>IDGeneral ServiceAncillary CoolingProgram Annual CostsMarket Potential0</t>
  </si>
  <si>
    <t>IDResidentialAncillary HeatingParticipantsMarket Potential0</t>
  </si>
  <si>
    <t>IDResidentialAncillary HeatingNew ParticipantsMarket Potential0</t>
  </si>
  <si>
    <t>IDResidentialAncillary HeatingSummer Peak Reduction @Meter  (MW)Market Potential0</t>
  </si>
  <si>
    <t>IDResidentialAncillary HeatingSummer Peak Reduction @Generation (MW)Market Potential0</t>
  </si>
  <si>
    <t>IDResidentialAncillary HeatingWinter Peak Reduction @Meter  (MW)Market Potential0</t>
  </si>
  <si>
    <t>IDResidentialAncillary HeatingWinter Peak Reduction @Generation (MW)Market Potential0</t>
  </si>
  <si>
    <t>IDResidentialAncillary HeatingNon-Incentive CostsMarket Potential0</t>
  </si>
  <si>
    <t>IDResidentialAncillary HeatingIncentive CostsMarket Potential0</t>
  </si>
  <si>
    <t>IDResidentialAncillary HeatingProgram Annual BenefitsMarket Potential0</t>
  </si>
  <si>
    <t>IDResidentialAncillary HeatingProgram Annual CostsMarket Potential0</t>
  </si>
  <si>
    <t>IDGeneral ServiceAncillary HeatingParticipantsMarket Potential0</t>
  </si>
  <si>
    <t>IDGeneral ServiceAncillary HeatingNew ParticipantsMarket Potential0</t>
  </si>
  <si>
    <t>IDGeneral ServiceAncillary HeatingSummer Peak Reduction @Meter  (MW)Market Potential0</t>
  </si>
  <si>
    <t>IDGeneral ServiceAncillary HeatingSummer Peak Reduction @Generation (MW)Market Potential0</t>
  </si>
  <si>
    <t>IDGeneral ServiceAncillary HeatingWinter Peak Reduction @Meter  (MW)Market Potential0</t>
  </si>
  <si>
    <t>IDGeneral ServiceAncillary HeatingWinter Peak Reduction @Generation (MW)Market Potential0</t>
  </si>
  <si>
    <t>IDGeneral ServiceAncillary HeatingNon-Incentive CostsMarket Potential0</t>
  </si>
  <si>
    <t>IDGeneral ServiceAncillary HeatingIncentive CostsMarket Potential0</t>
  </si>
  <si>
    <t>IDGeneral ServiceAncillary HeatingProgram Annual BenefitsMarket Potential0</t>
  </si>
  <si>
    <t>IDGeneral ServiceAncillary HeatingProgram Annual CostsMarket Potential0</t>
  </si>
  <si>
    <t>IDResidentialAncillary DLC WHParticipantsMarket Potential0</t>
  </si>
  <si>
    <t>IDResidentialAncillary DLC WHNew ParticipantsMarket Potential0</t>
  </si>
  <si>
    <t>IDResidentialAncillary DLC WHSummer Peak Reduction @Meter  (MW)Market Potential0</t>
  </si>
  <si>
    <t>IDResidentialAncillary DLC WHSummer Peak Reduction @Generation (MW)Market Potential0</t>
  </si>
  <si>
    <t>IDResidentialAncillary DLC WHWinter Peak Reduction @Meter  (MW)Market Potential0</t>
  </si>
  <si>
    <t>IDResidentialAncillary DLC WHWinter Peak Reduction @Generation (MW)Market Potential0</t>
  </si>
  <si>
    <t>IDResidentialAncillary DLC WHNon-Incentive CostsMarket Potential0</t>
  </si>
  <si>
    <t>IDResidentialAncillary DLC WHIncentive CostsMarket Potential0</t>
  </si>
  <si>
    <t>IDResidentialAncillary DLC WHProgram Annual BenefitsMarket Potential0</t>
  </si>
  <si>
    <t>IDResidentialAncillary DLC WHProgram Annual CostsMarket Potential0</t>
  </si>
  <si>
    <t>IDGeneral ServiceAncillary DLC WHParticipantsMarket Potential0</t>
  </si>
  <si>
    <t>IDGeneral ServiceAncillary DLC WHNew ParticipantsMarket Potential0</t>
  </si>
  <si>
    <t>IDGeneral ServiceAncillary DLC WHSummer Peak Reduction @Meter  (MW)Market Potential0</t>
  </si>
  <si>
    <t>IDGeneral ServiceAncillary DLC WHSummer Peak Reduction @Generation (MW)Market Potential0</t>
  </si>
  <si>
    <t>IDGeneral ServiceAncillary DLC WHWinter Peak Reduction @Meter  (MW)Market Potential0</t>
  </si>
  <si>
    <t>IDGeneral ServiceAncillary DLC WHWinter Peak Reduction @Generation (MW)Market Potential0</t>
  </si>
  <si>
    <t>IDGeneral ServiceAncillary DLC WHNon-Incentive CostsMarket Potential0</t>
  </si>
  <si>
    <t>IDGeneral ServiceAncillary DLC WHIncentive CostsMarket Potential0</t>
  </si>
  <si>
    <t>IDGeneral ServiceAncillary DLC WHProgram Annual BenefitsMarket Potential0</t>
  </si>
  <si>
    <t>IDGeneral ServiceAncillary DLC WHProgram Annual CostsMarket Potential0</t>
  </si>
  <si>
    <t>IDResidentialAncillary EVParticipantsMarket Potential0</t>
  </si>
  <si>
    <t>IDResidentialAncillary EVNew ParticipantsMarket Potential0</t>
  </si>
  <si>
    <t>IDResidentialAncillary EVSummer Peak Reduction @Meter  (MW)Market Potential0</t>
  </si>
  <si>
    <t>IDResidentialAncillary EVSummer Peak Reduction @Generation (MW)Market Potential0</t>
  </si>
  <si>
    <t>IDResidentialAncillary EVWinter Peak Reduction @Meter  (MW)Market Potential0</t>
  </si>
  <si>
    <t>IDResidentialAncillary EVWinter Peak Reduction @Generation (MW)Market Potential0</t>
  </si>
  <si>
    <t>IDResidentialAncillary EVNon-Incentive CostsMarket Potential0</t>
  </si>
  <si>
    <t>IDResidentialAncillary EVIncentive CostsMarket Potential0</t>
  </si>
  <si>
    <t>IDResidentialAncillary EVProgram Annual BenefitsMarket Potential0</t>
  </si>
  <si>
    <t>IDResidentialAncillary EVProgram Annual CostsMarket Potential0</t>
  </si>
  <si>
    <t>IDGeneral ServiceAncillary Third PartyParticipantsMarket Potential0</t>
  </si>
  <si>
    <t>IDGeneral ServiceAncillary Third PartyNew ParticipantsMarket Potential0</t>
  </si>
  <si>
    <t>IDGeneral ServiceAncillary Third PartySummer Peak Reduction @Meter  (MW)Market Potential0</t>
  </si>
  <si>
    <t>IDGeneral ServiceAncillary Third PartySummer Peak Reduction @Generation (MW)Market Potential0</t>
  </si>
  <si>
    <t>IDGeneral ServiceAncillary Third PartyWinter Peak Reduction @Meter  (MW)Market Potential0</t>
  </si>
  <si>
    <t>IDGeneral ServiceAncillary Third PartyWinter Peak Reduction @Generation (MW)Market Potential0</t>
  </si>
  <si>
    <t>IDGeneral ServiceAncillary Third PartyNon-Incentive CostsMarket Potential0</t>
  </si>
  <si>
    <t>IDGeneral ServiceAncillary Third PartyIncentive CostsMarket Potential0</t>
  </si>
  <si>
    <t>IDGeneral ServiceAncillary Third PartyProgram Annual BenefitsMarket Potential0</t>
  </si>
  <si>
    <t>IDGeneral ServiceAncillary Third PartyProgram Annual CostsMarket Potential0</t>
  </si>
  <si>
    <t>IDLarge General ServiceAncillary Third PartyParticipantsMarket Potential0</t>
  </si>
  <si>
    <t>IDLarge General ServiceAncillary Third PartyNew ParticipantsMarket Potential0</t>
  </si>
  <si>
    <t>IDLarge General ServiceAncillary Third PartySummer Peak Reduction @Meter  (MW)Market Potential0</t>
  </si>
  <si>
    <t>IDLarge General ServiceAncillary Third PartySummer Peak Reduction @Generation (MW)Market Potential0</t>
  </si>
  <si>
    <t>IDLarge General ServiceAncillary Third PartyWinter Peak Reduction @Meter  (MW)Market Potential0</t>
  </si>
  <si>
    <t>IDLarge General ServiceAncillary Third PartyWinter Peak Reduction @Generation (MW)Market Potential0</t>
  </si>
  <si>
    <t>IDLarge General ServiceAncillary Third PartyNon-Incentive CostsMarket Potential0</t>
  </si>
  <si>
    <t>IDLarge General ServiceAncillary Third PartyIncentive CostsMarket Potential0</t>
  </si>
  <si>
    <t>IDLarge General ServiceAncillary Third PartyProgram Annual BenefitsMarket Potential0</t>
  </si>
  <si>
    <t>IDLarge General ServiceAncillary Third PartyProgram Annual CostsMarket Potential0</t>
  </si>
  <si>
    <t>IDExtra Large General ServiceAncillary Third PartyParticipantsMarket Potential0</t>
  </si>
  <si>
    <t>IDExtra Large General ServiceAncillary Third PartyNew ParticipantsMarket Potential0</t>
  </si>
  <si>
    <t>IDExtra Large General ServiceAncillary Third PartySummer Peak Reduction @Meter  (MW)Market Potential0</t>
  </si>
  <si>
    <t>IDExtra Large General ServiceAncillary Third PartySummer Peak Reduction @Generation (MW)Market Potential0</t>
  </si>
  <si>
    <t>IDExtra Large General ServiceAncillary Third PartyWinter Peak Reduction @Meter  (MW)Market Potential0</t>
  </si>
  <si>
    <t>IDExtra Large General ServiceAncillary Third PartyWinter Peak Reduction @Generation (MW)Market Potential0</t>
  </si>
  <si>
    <t>IDExtra Large General ServiceAncillary Third PartyNon-Incentive CostsMarket Potential0</t>
  </si>
  <si>
    <t>IDExtra Large General ServiceAncillary Third PartyIncentive CostsMarket Potential0</t>
  </si>
  <si>
    <t>IDExtra Large General ServiceAncillary Third PartyProgram Annual BenefitsMarket Potential0</t>
  </si>
  <si>
    <t>IDExtra Large General ServiceAncillary Third PartyProgram Annual CostsMarket Potential0</t>
  </si>
  <si>
    <t>IDResidentialAncillary Battery StorageParticipantsMarket Potential0</t>
  </si>
  <si>
    <t>IDResidentialAncillary Battery StorageNew ParticipantsMarket Potential0</t>
  </si>
  <si>
    <t>IDResidentialAncillary Battery StorageSummer Peak Reduction @Meter  (MW)Market Potential0</t>
  </si>
  <si>
    <t>IDResidentialAncillary Battery StorageSummer Peak Reduction @Generation (MW)Market Potential0</t>
  </si>
  <si>
    <t>IDResidentialAncillary Battery StorageWinter Peak Reduction @Meter  (MW)Market Potential0</t>
  </si>
  <si>
    <t>IDResidentialAncillary Battery StorageWinter Peak Reduction @Generation (MW)Market Potential0</t>
  </si>
  <si>
    <t>IDResidentialAncillary Battery StorageNon-Incentive CostsMarket Potential0</t>
  </si>
  <si>
    <t>IDResidentialAncillary Battery StorageIncentive CostsMarket Potential0</t>
  </si>
  <si>
    <t>IDResidentialAncillary Battery StorageProgram Annual BenefitsMarket Potential0</t>
  </si>
  <si>
    <t>IDResidentialAncillary Battery StorageProgram Annual CostsMarket Potential0</t>
  </si>
  <si>
    <t>IDGeneral ServiceAncillary Battery StorageParticipantsMarket Potential0</t>
  </si>
  <si>
    <t>IDGeneral ServiceAncillary Battery StorageNew ParticipantsMarket Potential0</t>
  </si>
  <si>
    <t>IDGeneral ServiceAncillary Battery StorageSummer Peak Reduction @Meter  (MW)Market Potential0</t>
  </si>
  <si>
    <t>IDGeneral ServiceAncillary Battery StorageSummer Peak Reduction @Generation (MW)Market Potential0</t>
  </si>
  <si>
    <t>IDGeneral ServiceAncillary Battery StorageWinter Peak Reduction @Meter  (MW)Market Potential0</t>
  </si>
  <si>
    <t>IDGeneral ServiceAncillary Battery StorageWinter Peak Reduction @Generation (MW)Market Potential0</t>
  </si>
  <si>
    <t>IDGeneral ServiceAncillary Battery StorageNon-Incentive CostsMarket Potential0</t>
  </si>
  <si>
    <t>IDGeneral ServiceAncillary Battery StorageIncentive CostsMarket Potential0</t>
  </si>
  <si>
    <t>IDGeneral ServiceAncillary Battery StorageProgram Annual BenefitsMarket Potential0</t>
  </si>
  <si>
    <t>IDGeneral ServiceAncillary Battery StorageProgram Annual CostsMarket Potential0</t>
  </si>
  <si>
    <t>IDLarge General ServiceAncillary Battery StorageParticipantsMarket Potential0</t>
  </si>
  <si>
    <t>IDLarge General ServiceAncillary Battery StorageNew ParticipantsMarket Potential0</t>
  </si>
  <si>
    <t>IDLarge General ServiceAncillary Battery StorageSummer Peak Reduction @Meter  (MW)Market Potential0</t>
  </si>
  <si>
    <t>IDLarge General ServiceAncillary Battery StorageSummer Peak Reduction @Generation (MW)Market Potential0</t>
  </si>
  <si>
    <t>IDLarge General ServiceAncillary Battery StorageWinter Peak Reduction @Meter  (MW)Market Potential0</t>
  </si>
  <si>
    <t>IDLarge General ServiceAncillary Battery StorageWinter Peak Reduction @Generation (MW)Market Potential0</t>
  </si>
  <si>
    <t>IDLarge General ServiceAncillary Battery StorageNon-Incentive CostsMarket Potential0</t>
  </si>
  <si>
    <t>IDLarge General ServiceAncillary Battery StorageIncentive CostsMarket Potential0</t>
  </si>
  <si>
    <t>IDLarge General ServiceAncillary Battery StorageProgram Annual BenefitsMarket Potential0</t>
  </si>
  <si>
    <t>IDLarge General ServiceAncillary Battery StorageProgram Annual CostsMarket Potential0</t>
  </si>
  <si>
    <t>IDExtra Large General ServiceAncillary Battery StorageParticipantsMarket Potential0</t>
  </si>
  <si>
    <t>IDExtra Large General ServiceAncillary Battery StorageNew ParticipantsMarket Potential0</t>
  </si>
  <si>
    <t>IDExtra Large General ServiceAncillary Battery StorageSummer Peak Reduction @Meter  (MW)Market Potential0</t>
  </si>
  <si>
    <t>IDExtra Large General ServiceAncillary Battery StorageSummer Peak Reduction @Generation (MW)Market Potential0</t>
  </si>
  <si>
    <t>IDExtra Large General ServiceAncillary Battery StorageWinter Peak Reduction @Meter  (MW)Market Potential0</t>
  </si>
  <si>
    <t>IDExtra Large General ServiceAncillary Battery StorageWinter Peak Reduction @Generation (MW)Market Potential0</t>
  </si>
  <si>
    <t>IDExtra Large General ServiceAncillary Battery StorageNon-Incentive CostsMarket Potential0</t>
  </si>
  <si>
    <t>IDExtra Large General ServiceAncillary Battery StorageIncentive CostsMarket Potential0</t>
  </si>
  <si>
    <t>IDExtra Large General ServiceAncillary Battery StorageProgram Annual BenefitsMarket Potential0</t>
  </si>
  <si>
    <t>IDExtra Large General ServiceAncillary Battery StorageProgram Annual CostsMarket Potential0</t>
  </si>
  <si>
    <t>WAAllSummer Peak Load</t>
  </si>
  <si>
    <t>WAAllWinter Peak Load</t>
  </si>
  <si>
    <t>WAAllSummer Peak Load @ Gen</t>
  </si>
  <si>
    <t>WAAllWinter Peak Load @ Gen</t>
  </si>
  <si>
    <t>WAResidentialSummer Peak Load</t>
  </si>
  <si>
    <t>WAResidentialWinter Peak Load</t>
  </si>
  <si>
    <t>WAResidentialCustomer Population</t>
  </si>
  <si>
    <t>WAResidentialPer Customer Summer Peak (kW)</t>
  </si>
  <si>
    <t>WAResidentialPer Customer Winter Peak (kW)</t>
  </si>
  <si>
    <t>Hold constant in out years</t>
  </si>
  <si>
    <t>Source: F:\AEG\Clients\Avista Energy\32030-40-00 2022 CPA\Demand Response\Electric\LoadMAP Saturations for DR v1.xlsx</t>
  </si>
  <si>
    <t>WAResidentialSaturation Elec Vehicles</t>
  </si>
  <si>
    <t>Saturation Elec Vehicles</t>
  </si>
  <si>
    <t>Standard</t>
  </si>
  <si>
    <t>Previous DR Study</t>
  </si>
  <si>
    <t>WAGeneral ServiceSummer Peak Load</t>
  </si>
  <si>
    <t>WAGeneral ServiceWinter Peak Load</t>
  </si>
  <si>
    <t>WAGeneral ServiceCustomer Population</t>
  </si>
  <si>
    <t>WAGeneral ServicePer Customer Summer Peak (kW)</t>
  </si>
  <si>
    <t>WAGeneral ServicePer Customer Winter Peak (kW)</t>
  </si>
  <si>
    <t>WAGeneral ServiceSaturation Central AC</t>
  </si>
  <si>
    <t>WAGeneral ServiceSaturation Elec Water Heat</t>
  </si>
  <si>
    <t>WAGeneral ServiceSaturation Elec Space Heat</t>
  </si>
  <si>
    <t>WAGeneral ServiceSaturation AMI</t>
  </si>
  <si>
    <t>WALarge General ServiceSummer Peak Load</t>
  </si>
  <si>
    <t>WALarge General ServiceWinter Peak Load</t>
  </si>
  <si>
    <t>WALarge General ServiceCustomer Population</t>
  </si>
  <si>
    <t>WALarge General ServicePer Customer Summer Peak (kW)</t>
  </si>
  <si>
    <t>WALarge General ServicePer Customer Winter Peak (kW)</t>
  </si>
  <si>
    <t>WALarge General ServiceSaturation AMI</t>
  </si>
  <si>
    <t>WAExtra Large General ServiceSummer Peak Load</t>
  </si>
  <si>
    <t>WAExtra Large General ServiceWinter Peak Load</t>
  </si>
  <si>
    <t>WAExtra Large General ServiceCustomer Population</t>
  </si>
  <si>
    <t>WAExtra Large General ServicePer Customer Summer Peak (kW)</t>
  </si>
  <si>
    <t>WAExtra Large General ServicePer Customer Winter Peak (kW)</t>
  </si>
  <si>
    <t>WAExtra Large General ServiceSaturation AMI</t>
  </si>
  <si>
    <t>IDAllSummer Peak Load</t>
  </si>
  <si>
    <t>IDAllWinter Peak Load</t>
  </si>
  <si>
    <t>IDAllSummer Peak Load @ Gen</t>
  </si>
  <si>
    <t>IDAllWinter Peak Load @ Gen</t>
  </si>
  <si>
    <t>IDResidentialSummer Peak Load</t>
  </si>
  <si>
    <t>IDResidentialWinter Peak Load</t>
  </si>
  <si>
    <t>IDResidentialCustomer Population</t>
  </si>
  <si>
    <t>IDResidentialPer Customer Summer Peak (kW)</t>
  </si>
  <si>
    <t>IDResidentialPer Customer Winter Peak (kW)</t>
  </si>
  <si>
    <t>IDResidentialSaturation Central AC</t>
  </si>
  <si>
    <t>IDResidentialSaturation Elec Space Heat</t>
  </si>
  <si>
    <t>IDResidentialSaturation Elec Water Heat</t>
  </si>
  <si>
    <t>IDResidentialSaturation Elec Vehicles</t>
  </si>
  <si>
    <t>IDResidentialSaturation Appliances</t>
  </si>
  <si>
    <t>Default</t>
  </si>
  <si>
    <t>IDResidentialSaturation AMI</t>
  </si>
  <si>
    <t>IDGeneral ServiceSummer Peak Load</t>
  </si>
  <si>
    <t>IDGeneral ServiceWinter Peak Load</t>
  </si>
  <si>
    <t>IDGeneral ServiceCustomer Population</t>
  </si>
  <si>
    <t>IDGeneral ServicePer Customer Summer Peak (kW)</t>
  </si>
  <si>
    <t>IDGeneral ServicePer Customer Winter Peak (kW)</t>
  </si>
  <si>
    <t>IDGeneral ServiceSaturation Central AC</t>
  </si>
  <si>
    <t>IDGeneral ServiceSaturation Elec Water Heat</t>
  </si>
  <si>
    <t>IDGeneral ServiceSaturation Elec Space Heat</t>
  </si>
  <si>
    <t>IDGeneral ServiceSaturation AMI</t>
  </si>
  <si>
    <t>IDLarge General ServiceSummer Peak Load</t>
  </si>
  <si>
    <t>IDLarge General ServiceWinter Peak Load</t>
  </si>
  <si>
    <t>IDLarge General ServiceCustomer Population</t>
  </si>
  <si>
    <t>IDLarge General ServicePer Customer Summer Peak (kW)</t>
  </si>
  <si>
    <t>IDLarge General ServicePer Customer Winter Peak (kW)</t>
  </si>
  <si>
    <t>IDLarge General ServiceSaturation AMI</t>
  </si>
  <si>
    <t>IDExtra Large General ServiceSummer Peak Load</t>
  </si>
  <si>
    <t>IDExtra Large General ServiceWinter Peak Load</t>
  </si>
  <si>
    <t>IDExtra Large General ServiceCustomer Population</t>
  </si>
  <si>
    <t>IDExtra Large General ServicePer Customer Summer Peak (kW)</t>
  </si>
  <si>
    <t>IDExtra Large General ServicePer Customer Winter Peak (kW)</t>
  </si>
  <si>
    <t>IDExtra Large General ServiceSaturation AMI</t>
  </si>
  <si>
    <t>Sum of 2042</t>
  </si>
  <si>
    <t>Sum of 2043</t>
  </si>
  <si>
    <t>Sum of 2044</t>
  </si>
  <si>
    <t>Sum of 2045</t>
  </si>
  <si>
    <t>Sum of 2046</t>
  </si>
  <si>
    <t>WA - Summer Potential</t>
  </si>
  <si>
    <t>ID - Summer Potential</t>
  </si>
  <si>
    <t>Summary of WA Demand Response Savings</t>
  </si>
  <si>
    <t>Summary of ID Demand Response Savings</t>
  </si>
  <si>
    <t>WA - Winter Potential</t>
  </si>
  <si>
    <t>ID - Winter Potential</t>
  </si>
  <si>
    <t>Max NPV MW @ Gen 2023-2032</t>
  </si>
  <si>
    <t>NPV Winter MW @ Gen 2023-2032</t>
  </si>
  <si>
    <t>NPV Summer MW @ Gen 2023-2032</t>
  </si>
  <si>
    <t>NPV Program Costs 2023-2032</t>
  </si>
  <si>
    <t>Levelized $ / Winter kW-year @ Gen 2023-2032</t>
  </si>
  <si>
    <t>Levelized $ / Summer kW-year @ Gen 2023-2032</t>
  </si>
  <si>
    <t>Max Levelized $ / kW-year @ Gen 2023-2032</t>
  </si>
  <si>
    <t>C&amp;I</t>
  </si>
  <si>
    <t>Levelized $ / Summer kW-year @ Gen 2022-2042</t>
  </si>
  <si>
    <t>Levelized $ / Winter kW-year @ Gen 2022-2042</t>
  </si>
  <si>
    <t xml:space="preserve"> System Summer Potential MW in Year 2042</t>
  </si>
  <si>
    <t xml:space="preserve"> System Winter Potential MW in Year 2042</t>
  </si>
  <si>
    <t>Max NPV MW @ Gen 2023-2042</t>
  </si>
  <si>
    <t>NPV Winter MW @ Gen 2023-2042</t>
  </si>
  <si>
    <t>NPV Summer MW @ Gen 2023-2042</t>
  </si>
  <si>
    <t>NPV Program Costs 2023-2042</t>
  </si>
  <si>
    <t>Levelized $ / Winter kW-year @ Gen 2023-2042</t>
  </si>
  <si>
    <t>Levelized $ / Summer kW-year @ Gen 2023-2042</t>
  </si>
  <si>
    <t>Max Levelized $ / kW-year @ Gen 2023-2042</t>
  </si>
  <si>
    <t xml:space="preserve"> System Winter Potential MW in Year 2032</t>
  </si>
  <si>
    <t xml:space="preserve"> System Summer Potential MW in Year 2032</t>
  </si>
  <si>
    <t>Levelized $ / Winter kW-year @ Gen 2022-2032</t>
  </si>
  <si>
    <t>Levelized $ / Summer kW-year @ Gen 2022-2032</t>
  </si>
  <si>
    <t>Real Time Pricing</t>
  </si>
  <si>
    <t>Total potential 2023-2042</t>
  </si>
  <si>
    <t>Ancillary ERWH</t>
  </si>
  <si>
    <t>Ancillary HPWH</t>
  </si>
  <si>
    <t>IDGeneral ServiceElectric Vehicle TOU Opt-inParticipantsMarket Potential0</t>
  </si>
  <si>
    <t>IDGeneral ServiceElectric Vehicle TOU Opt-inNew ParticipantsMarket Potential0</t>
  </si>
  <si>
    <t>IDGeneral ServiceElectric Vehicle TOU Opt-inSummer Peak Reduction @Meter  (MW)Market Potential0</t>
  </si>
  <si>
    <t>IDGeneral ServiceElectric Vehicle TOU Opt-inSummer Peak Reduction @Generation (MW)Market Potential0</t>
  </si>
  <si>
    <t>IDGeneral ServiceElectric Vehicle TOU Opt-inWinter Peak Reduction @Meter  (MW)Market Potential0</t>
  </si>
  <si>
    <t>IDGeneral ServiceElectric Vehicle TOU Opt-inWinter Peak Reduction @Generation (MW)Market Potential0</t>
  </si>
  <si>
    <t>IDGeneral ServiceElectric Vehicle TOU Opt-inNon-Incentive CostsMarket Potential0</t>
  </si>
  <si>
    <t>IDGeneral ServiceElectric Vehicle TOU Opt-inIncentive CostsMarket Potential0</t>
  </si>
  <si>
    <t>IDGeneral ServiceElectric Vehicle TOU Opt-inProgram Annual BenefitsMarket Potential0</t>
  </si>
  <si>
    <t>IDGeneral ServiceElectric Vehicle TOU Opt-inProgram Annual CostsMarket Potential0</t>
  </si>
  <si>
    <t>IDLarge General ServiceElectric Vehicle TOU Opt-inParticipantsMarket Potential0</t>
  </si>
  <si>
    <t>IDLarge General ServiceElectric Vehicle TOU Opt-inNew ParticipantsMarket Potential0</t>
  </si>
  <si>
    <t>IDLarge General ServiceElectric Vehicle TOU Opt-inSummer Peak Reduction @Meter  (MW)Market Potential0</t>
  </si>
  <si>
    <t>IDLarge General ServiceElectric Vehicle TOU Opt-inSummer Peak Reduction @Generation (MW)Market Potential0</t>
  </si>
  <si>
    <t>IDLarge General ServiceElectric Vehicle TOU Opt-inWinter Peak Reduction @Meter  (MW)Market Potential0</t>
  </si>
  <si>
    <t>IDLarge General ServiceElectric Vehicle TOU Opt-inWinter Peak Reduction @Generation (MW)Market Potential0</t>
  </si>
  <si>
    <t>IDLarge General ServiceElectric Vehicle TOU Opt-inNon-Incentive CostsMarket Potential0</t>
  </si>
  <si>
    <t>IDLarge General ServiceElectric Vehicle TOU Opt-inIncentive CostsMarket Potential0</t>
  </si>
  <si>
    <t>IDLarge General ServiceElectric Vehicle TOU Opt-inProgram Annual BenefitsMarket Potential0</t>
  </si>
  <si>
    <t>IDLarge General ServiceElectric Vehicle TOU Opt-inProgram Annual CostsMarket Potential0</t>
  </si>
  <si>
    <t>Growth Rate</t>
  </si>
  <si>
    <t>Notes</t>
  </si>
  <si>
    <t>Source: F:\AEG\Clients\Avista Energy\32030-40-00 2022 CPA\LoadMAP\0 - Documentation\0 - Market Profiles\0 - Control Totals\Avista 2021 Control Totals and Historical Comparison.xlsx</t>
  </si>
  <si>
    <t>Saturation CTA-2045 ER Water Heat</t>
  </si>
  <si>
    <t>Saturation CTA-2045 HP Water Heat</t>
  </si>
  <si>
    <t>WAResidentialSaturation CTA-2045 ER Water Heat</t>
  </si>
  <si>
    <t>WAResidentialSaturation CTA-2045 HP Water Heat</t>
  </si>
  <si>
    <t>WAGeneral ServiceSaturation CTA-2045 ER Water Heat</t>
  </si>
  <si>
    <t>WAGeneral ServiceSaturation CTA-2045 HP Water Heat</t>
  </si>
  <si>
    <t>IDResidentialSaturation CTA-2045 ER Water Heat</t>
  </si>
  <si>
    <t>IDResidentialSaturation CTA-2045 HP Water Heat</t>
  </si>
  <si>
    <t>IDGeneral ServiceSaturation CTA-2045 ER Water Heat</t>
  </si>
  <si>
    <t>IDGeneral ServiceSaturation CTA-2045 HP Water Heat</t>
  </si>
  <si>
    <t>Combined State Potential</t>
  </si>
  <si>
    <t>Summary of Demand Response Savings</t>
  </si>
  <si>
    <t>Market Potential (Winter MW)</t>
  </si>
  <si>
    <t>Market Potential  (% of baseline)</t>
  </si>
  <si>
    <t>Potential Forecast</t>
  </si>
  <si>
    <t>Market Potential (Summer MW)</t>
  </si>
  <si>
    <t>2020 DR Potential Study</t>
  </si>
  <si>
    <t>Year 14</t>
  </si>
  <si>
    <t>Year 24</t>
  </si>
  <si>
    <t>2022 DR Potential Study</t>
  </si>
  <si>
    <t>Winter Baseline Forecast</t>
  </si>
  <si>
    <t>Summer Baseline Forecast</t>
  </si>
  <si>
    <t>Summer Potential Forecast</t>
  </si>
  <si>
    <t>Study year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</si>
  <si>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</si>
  <si>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</si>
  <si>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</si>
  <si>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</si>
  <si>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</si>
  <si>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</si>
  <si>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</si>
  <si>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</si>
  <si>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</si>
  <si>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</si>
  <si>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</si>
  <si>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</si>
  <si>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</si>
  <si>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</si>
  <si>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</si>
  <si>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</si>
  <si>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</si>
  <si>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F:\AEG\Clients\Avista Energy\31380-40-00 Avista 2020 CPA\DR Model\Results\Model Results (Opt In, Opt Out, StandAlone)\DR Model Avista Stand Alone Results 10_8_20 .xlsb.xlsx</t>
  </si>
  <si>
    <t>2020 DR Study (Previous)</t>
  </si>
  <si>
    <t>WAResidentialSaturation Elec Water Heat</t>
  </si>
  <si>
    <t>WAResidentialSaturation CTA-2045 Water Heat</t>
  </si>
  <si>
    <t>Saturation CTA-2045 Water Heat</t>
  </si>
  <si>
    <t>WAGeneral ServiceSaturation CTA-2045 Water Heat</t>
  </si>
  <si>
    <t>IDResidentialSaturation CTA-2045 Water Heat</t>
  </si>
  <si>
    <t>IDGeneral ServiceSaturation CTA-2045 Water Heat</t>
  </si>
  <si>
    <t>(Multiple Items)</t>
  </si>
  <si>
    <t>Sector</t>
  </si>
  <si>
    <t>DLC Winter</t>
  </si>
  <si>
    <t>DLC Summer</t>
  </si>
  <si>
    <t>Smart/Interactive DLC Winter</t>
  </si>
  <si>
    <t>Smart/Interactive DLC Summer</t>
  </si>
  <si>
    <t>Rates and Behavioral Winter</t>
  </si>
  <si>
    <t>Rates and Behavioral Summer</t>
  </si>
  <si>
    <t>Energy Storage Winter</t>
  </si>
  <si>
    <t>Energy Storage Summer</t>
  </si>
  <si>
    <t>Third Party Curtailment Winter</t>
  </si>
  <si>
    <t>Third Party Curtailment Summer</t>
  </si>
  <si>
    <t>WA Total</t>
  </si>
  <si>
    <t>ID Total</t>
  </si>
  <si>
    <t>WA+ID</t>
  </si>
  <si>
    <t>Total</t>
  </si>
  <si>
    <t>QC</t>
  </si>
  <si>
    <t>Peak Time Rebate</t>
  </si>
  <si>
    <t>WAResidentialPilot-CTA-2045 HPWHParticipantsMarket Potential0</t>
  </si>
  <si>
    <t>Pilot-CTA-2045 HPWH</t>
  </si>
  <si>
    <t>WAResidentialPilot-CTA-2045 HPWHNew ParticipantsMarket Potential0</t>
  </si>
  <si>
    <t>WAResidentialPilot-CTA-2045 HPWHSummer Peak Reduction @Meter  (MW)Market Potential0</t>
  </si>
  <si>
    <t>WAResidentialPilot-CTA-2045 HPWHSummer Peak Reduction @Generation (MW)Market Potential0</t>
  </si>
  <si>
    <t>WAResidentialPilot-CTA-2045 HPWHWinter Peak Reduction @Meter  (MW)Market Potential0</t>
  </si>
  <si>
    <t>WAResidentialPilot-CTA-2045 HPWHWinter Peak Reduction @Generation (MW)Market Potential0</t>
  </si>
  <si>
    <t>WAResidentialPilot-CTA-2045 HPWHNon-Incentive CostsMarket Potential0</t>
  </si>
  <si>
    <t>WAResidentialPilot-CTA-2045 HPWHIncentive CostsMarket Potential0</t>
  </si>
  <si>
    <t>WAResidentialPilot-CTA-2045 HPWHProgram Annual BenefitsMarket Potential0</t>
  </si>
  <si>
    <t>WAResidentialPilot-CTA-2045 HPWHProgram Annual CostsMarket Potential0</t>
  </si>
  <si>
    <t>WAGeneral ServicePilot-CTA-2045 HPWHParticipantsMarket Potential0</t>
  </si>
  <si>
    <t>WAGeneral ServicePilot-CTA-2045 HPWHNew ParticipantsMarket Potential0</t>
  </si>
  <si>
    <t>WAGeneral ServicePilot-CTA-2045 HPWHSummer Peak Reduction @Meter  (MW)Market Potential0</t>
  </si>
  <si>
    <t>WAGeneral ServicePilot-CTA-2045 HPWHSummer Peak Reduction @Generation (MW)Market Potential0</t>
  </si>
  <si>
    <t>WAGeneral ServicePilot-CTA-2045 HPWHWinter Peak Reduction @Meter  (MW)Market Potential0</t>
  </si>
  <si>
    <t>WAGeneral ServicePilot-CTA-2045 HPWHWinter Peak Reduction @Generation (MW)Market Potential0</t>
  </si>
  <si>
    <t>WAGeneral ServicePilot-CTA-2045 HPWHNon-Incentive CostsMarket Potential0</t>
  </si>
  <si>
    <t>WAGeneral ServicePilot-CTA-2045 HPWHIncentive CostsMarket Potential0</t>
  </si>
  <si>
    <t>WAGeneral ServicePilot-CTA-2045 HPWHProgram Annual BenefitsMarket Potential0</t>
  </si>
  <si>
    <t>WAGeneral ServicePilot-CTA-2045 HPWHProgram Annual CostsMarket Potential0</t>
  </si>
  <si>
    <t>WAResidentialParent-CTA-2045 HPWHParticipantsMarket Potential0</t>
  </si>
  <si>
    <t>Parent-CTA-2045 HPWH</t>
  </si>
  <si>
    <t>WAResidentialParent-CTA-2045 HPWHNew ParticipantsMarket Potential0</t>
  </si>
  <si>
    <t>WAResidentialParent-CTA-2045 HPWHSummer Peak Reduction @Meter  (MW)Market Potential0</t>
  </si>
  <si>
    <t>WAResidentialParent-CTA-2045 HPWHSummer Peak Reduction @Generation (MW)Market Potential0</t>
  </si>
  <si>
    <t>WAResidentialParent-CTA-2045 HPWHWinter Peak Reduction @Meter  (MW)Market Potential0</t>
  </si>
  <si>
    <t>WAResidentialParent-CTA-2045 HPWHWinter Peak Reduction @Generation (MW)Market Potential0</t>
  </si>
  <si>
    <t>WAResidentialParent-CTA-2045 HPWHNon-Incentive CostsMarket Potential0</t>
  </si>
  <si>
    <t>WAResidentialParent-CTA-2045 HPWHIncentive CostsMarket Potential0</t>
  </si>
  <si>
    <t>WAResidentialParent-CTA-2045 HPWHProgram Annual BenefitsMarket Potential0</t>
  </si>
  <si>
    <t>WAResidentialParent-CTA-2045 HPWHProgram Annual CostsMarket Potential0</t>
  </si>
  <si>
    <t>WAGeneral ServiceParent-CTA-2045 HPWHParticipantsMarket Potential0</t>
  </si>
  <si>
    <t>WAGeneral ServiceParent-CTA-2045 HPWHNew ParticipantsMarket Potential0</t>
  </si>
  <si>
    <t>WAGeneral ServiceParent-CTA-2045 HPWHSummer Peak Reduction @Meter  (MW)Market Potential0</t>
  </si>
  <si>
    <t>WAGeneral ServiceParent-CTA-2045 HPWHSummer Peak Reduction @Generation (MW)Market Potential0</t>
  </si>
  <si>
    <t>WAGeneral ServiceParent-CTA-2045 HPWHWinter Peak Reduction @Meter  (MW)Market Potential0</t>
  </si>
  <si>
    <t>WAGeneral ServiceParent-CTA-2045 HPWHWinter Peak Reduction @Generation (MW)Market Potential0</t>
  </si>
  <si>
    <t>WAGeneral ServiceParent-CTA-2045 HPWHNon-Incentive CostsMarket Potential0</t>
  </si>
  <si>
    <t>WAGeneral ServiceParent-CTA-2045 HPWHIncentive CostsMarket Potential0</t>
  </si>
  <si>
    <t>WAGeneral ServiceParent-CTA-2045 HPWHProgram Annual BenefitsMarket Potential0</t>
  </si>
  <si>
    <t>WAGeneral ServiceParent-CTA-2045 HPWHProgram Annual CostsMarket Potential0</t>
  </si>
  <si>
    <t>WAResidentialParent-Ancillary HPWHParticipantsMarket Potential0</t>
  </si>
  <si>
    <t>Parent-Ancillary HPWH</t>
  </si>
  <si>
    <t>WAResidentialParent-Ancillary HPWHNew ParticipantsMarket Potential0</t>
  </si>
  <si>
    <t>WAResidentialParent-Ancillary HPWHSummer Peak Reduction @Meter  (MW)Market Potential0</t>
  </si>
  <si>
    <t>WAResidentialParent-Ancillary HPWHSummer Peak Reduction @Generation (MW)Market Potential0</t>
  </si>
  <si>
    <t>WAResidentialParent-Ancillary HPWHWinter Peak Reduction @Meter  (MW)Market Potential0</t>
  </si>
  <si>
    <t>WAResidentialParent-Ancillary HPWHWinter Peak Reduction @Generation (MW)Market Potential0</t>
  </si>
  <si>
    <t>WAResidentialParent-Ancillary HPWHNon-Incentive CostsMarket Potential0</t>
  </si>
  <si>
    <t>WAResidentialParent-Ancillary HPWHIncentive CostsMarket Potential0</t>
  </si>
  <si>
    <t>WAResidentialParent-Ancillary HPWHProgram Annual BenefitsMarket Potential0</t>
  </si>
  <si>
    <t>WAResidentialParent-Ancillary HPWHProgram Annual CostsMarket Potential0</t>
  </si>
  <si>
    <t>WAGeneral ServiceParent-Ancillary HPWHParticipantsMarket Potential0</t>
  </si>
  <si>
    <t>WAGeneral ServiceParent-Ancillary HPWHNew ParticipantsMarket Potential0</t>
  </si>
  <si>
    <t>WAGeneral ServiceParent-Ancillary HPWHSummer Peak Reduction @Meter  (MW)Market Potential0</t>
  </si>
  <si>
    <t>WAGeneral ServiceParent-Ancillary HPWHSummer Peak Reduction @Generation (MW)Market Potential0</t>
  </si>
  <si>
    <t>WAGeneral ServiceParent-Ancillary HPWHWinter Peak Reduction @Meter  (MW)Market Potential0</t>
  </si>
  <si>
    <t>WAGeneral ServiceParent-Ancillary HPWHWinter Peak Reduction @Generation (MW)Market Potential0</t>
  </si>
  <si>
    <t>WAGeneral ServiceParent-Ancillary HPWHNon-Incentive CostsMarket Potential0</t>
  </si>
  <si>
    <t>WAGeneral ServiceParent-Ancillary HPWHIncentive CostsMarket Potential0</t>
  </si>
  <si>
    <t>WAGeneral ServiceParent-Ancillary HPWHProgram Annual BenefitsMarket Potential0</t>
  </si>
  <si>
    <t>WAGeneral ServiceParent-Ancillary HPWHProgram Annual CostsMarket Potential0</t>
  </si>
  <si>
    <t>WAResidentialPilot-CTA-2045 ERWHParticipantsMarket Potential0</t>
  </si>
  <si>
    <t>Pilot-CTA-2045 ERWH</t>
  </si>
  <si>
    <t>WAResidentialPilot-CTA-2045 ERWHNew ParticipantsMarket Potential0</t>
  </si>
  <si>
    <t>WAResidentialPilot-CTA-2045 ERWHSummer Peak Reduction @Meter  (MW)Market Potential0</t>
  </si>
  <si>
    <t>WAResidentialPilot-CTA-2045 ERWHSummer Peak Reduction @Generation (MW)Market Potential0</t>
  </si>
  <si>
    <t>WAResidentialPilot-CTA-2045 ERWHWinter Peak Reduction @Meter  (MW)Market Potential0</t>
  </si>
  <si>
    <t>WAResidentialPilot-CTA-2045 ERWHWinter Peak Reduction @Generation (MW)Market Potential0</t>
  </si>
  <si>
    <t>WAResidentialPilot-CTA-2045 ERWHNon-Incentive CostsMarket Potential0</t>
  </si>
  <si>
    <t>WAResidentialPilot-CTA-2045 ERWHIncentive CostsMarket Potential0</t>
  </si>
  <si>
    <t>WAResidentialPilot-CTA-2045 ERWHProgram Annual BenefitsMarket Potential0</t>
  </si>
  <si>
    <t>WAResidentialPilot-CTA-2045 ERWHProgram Annual CostsMarket Potential0</t>
  </si>
  <si>
    <t>WAGeneral ServicePilot-CTA-2045 ERWHParticipantsMarket Potential0</t>
  </si>
  <si>
    <t>WAGeneral ServicePilot-CTA-2045 ERWHNew ParticipantsMarket Potential0</t>
  </si>
  <si>
    <t>WAGeneral ServicePilot-CTA-2045 ERWHSummer Peak Reduction @Meter  (MW)Market Potential0</t>
  </si>
  <si>
    <t>WAGeneral ServicePilot-CTA-2045 ERWHSummer Peak Reduction @Generation (MW)Market Potential0</t>
  </si>
  <si>
    <t>WAGeneral ServicePilot-CTA-2045 ERWHWinter Peak Reduction @Meter  (MW)Market Potential0</t>
  </si>
  <si>
    <t>WAGeneral ServicePilot-CTA-2045 ERWHWinter Peak Reduction @Generation (MW)Market Potential0</t>
  </si>
  <si>
    <t>WAGeneral ServicePilot-CTA-2045 ERWHNon-Incentive CostsMarket Potential0</t>
  </si>
  <si>
    <t>WAGeneral ServicePilot-CTA-2045 ERWHIncentive CostsMarket Potential0</t>
  </si>
  <si>
    <t>WAGeneral ServicePilot-CTA-2045 ERWHProgram Annual BenefitsMarket Potential0</t>
  </si>
  <si>
    <t>WAGeneral ServicePilot-CTA-2045 ERWHProgram Annual CostsMarket Potential0</t>
  </si>
  <si>
    <t>WAResidentialParent-CTA-2045 ERWHParticipantsMarket Potential0</t>
  </si>
  <si>
    <t>Parent-CTA-2045 ERWH</t>
  </si>
  <si>
    <t>WAResidentialParent-CTA-2045 ERWHNew ParticipantsMarket Potential0</t>
  </si>
  <si>
    <t>WAResidentialParent-CTA-2045 ERWHSummer Peak Reduction @Meter  (MW)Market Potential0</t>
  </si>
  <si>
    <t>WAResidentialParent-CTA-2045 ERWHSummer Peak Reduction @Generation (MW)Market Potential0</t>
  </si>
  <si>
    <t>WAResidentialParent-CTA-2045 ERWHWinter Peak Reduction @Meter  (MW)Market Potential0</t>
  </si>
  <si>
    <t>WAResidentialParent-CTA-2045 ERWHWinter Peak Reduction @Generation (MW)Market Potential0</t>
  </si>
  <si>
    <t>WAResidentialParent-CTA-2045 ERWHNon-Incentive CostsMarket Potential0</t>
  </si>
  <si>
    <t>WAResidentialParent-CTA-2045 ERWHIncentive CostsMarket Potential0</t>
  </si>
  <si>
    <t>WAResidentialParent-CTA-2045 ERWHProgram Annual BenefitsMarket Potential0</t>
  </si>
  <si>
    <t>WAResidentialParent-CTA-2045 ERWHProgram Annual CostsMarket Potential0</t>
  </si>
  <si>
    <t>WAGeneral ServiceParent-CTA-2045 ERWHParticipantsMarket Potential0</t>
  </si>
  <si>
    <t>WAGeneral ServiceParent-CTA-2045 ERWHNew ParticipantsMarket Potential0</t>
  </si>
  <si>
    <t>WAGeneral ServiceParent-CTA-2045 ERWHSummer Peak Reduction @Meter  (MW)Market Potential0</t>
  </si>
  <si>
    <t>WAGeneral ServiceParent-CTA-2045 ERWHSummer Peak Reduction @Generation (MW)Market Potential0</t>
  </si>
  <si>
    <t>WAGeneral ServiceParent-CTA-2045 ERWHWinter Peak Reduction @Meter  (MW)Market Potential0</t>
  </si>
  <si>
    <t>WAGeneral ServiceParent-CTA-2045 ERWHWinter Peak Reduction @Generation (MW)Market Potential0</t>
  </si>
  <si>
    <t>WAGeneral ServiceParent-CTA-2045 ERWHNon-Incentive CostsMarket Potential0</t>
  </si>
  <si>
    <t>WAGeneral ServiceParent-CTA-2045 ERWHIncentive CostsMarket Potential0</t>
  </si>
  <si>
    <t>WAGeneral ServiceParent-CTA-2045 ERWHProgram Annual BenefitsMarket Potential0</t>
  </si>
  <si>
    <t>WAGeneral ServiceParent-CTA-2045 ERWHProgram Annual CostsMarket Potential0</t>
  </si>
  <si>
    <t>WAResidentialParent-Ancillary ERWHParticipantsMarket Potential0</t>
  </si>
  <si>
    <t>Parent-Ancillary ERWH</t>
  </si>
  <si>
    <t>WAResidentialParent-Ancillary ERWHNew ParticipantsMarket Potential0</t>
  </si>
  <si>
    <t>WAResidentialParent-Ancillary ERWHSummer Peak Reduction @Meter  (MW)Market Potential0</t>
  </si>
  <si>
    <t>WAResidentialParent-Ancillary ERWHSummer Peak Reduction @Generation (MW)Market Potential0</t>
  </si>
  <si>
    <t>WAResidentialParent-Ancillary ERWHWinter Peak Reduction @Meter  (MW)Market Potential0</t>
  </si>
  <si>
    <t>WAResidentialParent-Ancillary ERWHWinter Peak Reduction @Generation (MW)Market Potential0</t>
  </si>
  <si>
    <t>WAResidentialParent-Ancillary ERWHNon-Incentive CostsMarket Potential0</t>
  </si>
  <si>
    <t>WAResidentialParent-Ancillary ERWHIncentive CostsMarket Potential0</t>
  </si>
  <si>
    <t>WAResidentialParent-Ancillary ERWHProgram Annual BenefitsMarket Potential0</t>
  </si>
  <si>
    <t>WAResidentialParent-Ancillary ERWHProgram Annual CostsMarket Potential0</t>
  </si>
  <si>
    <t>WAGeneral ServiceParent-Ancillary ERWHParticipantsMarket Potential0</t>
  </si>
  <si>
    <t>WAGeneral ServiceParent-Ancillary ERWHNew ParticipantsMarket Potential0</t>
  </si>
  <si>
    <t>WAGeneral ServiceParent-Ancillary ERWHSummer Peak Reduction @Meter  (MW)Market Potential0</t>
  </si>
  <si>
    <t>WAGeneral ServiceParent-Ancillary ERWHSummer Peak Reduction @Generation (MW)Market Potential0</t>
  </si>
  <si>
    <t>WAGeneral ServiceParent-Ancillary ERWHWinter Peak Reduction @Meter  (MW)Market Potential0</t>
  </si>
  <si>
    <t>WAGeneral ServiceParent-Ancillary ERWHWinter Peak Reduction @Generation (MW)Market Potential0</t>
  </si>
  <si>
    <t>WAGeneral ServiceParent-Ancillary ERWHNon-Incentive CostsMarket Potential0</t>
  </si>
  <si>
    <t>WAGeneral ServiceParent-Ancillary ERWHIncentive CostsMarket Potential0</t>
  </si>
  <si>
    <t>WAGeneral ServiceParent-Ancillary ERWHProgram Annual BenefitsMarket Potential0</t>
  </si>
  <si>
    <t>WAGeneral ServiceParent-Ancillary ERWHProgram Annual CostsMarket Potential0</t>
  </si>
  <si>
    <t>WAResidentialPilot-Time-of-Use Opt-inParticipantsMarket Potential0</t>
  </si>
  <si>
    <t>Pilot-Time-of-Use Opt-in</t>
  </si>
  <si>
    <t>WAResidentialPilot-Time-of-Use Opt-inNew ParticipantsMarket Potential0</t>
  </si>
  <si>
    <t>WAResidentialPilot-Time-of-Use Opt-inSummer Peak Reduction @Meter  (MW)Market Potential0</t>
  </si>
  <si>
    <t>WAResidentialPilot-Time-of-Use Opt-inSummer Peak Reduction @Generation (MW)Market Potential0</t>
  </si>
  <si>
    <t>WAResidentialPilot-Time-of-Use Opt-inWinter Peak Reduction @Meter  (MW)Market Potential0</t>
  </si>
  <si>
    <t>WAResidentialPilot-Time-of-Use Opt-inWinter Peak Reduction @Generation (MW)Market Potential0</t>
  </si>
  <si>
    <t>WAResidentialPilot-Time-of-Use Opt-inNon-Incentive CostsMarket Potential0</t>
  </si>
  <si>
    <t>WAResidentialPilot-Time-of-Use Opt-inIncentive CostsMarket Potential0</t>
  </si>
  <si>
    <t>WAResidentialPilot-Time-of-Use Opt-inProgram Annual BenefitsMarket Potential0</t>
  </si>
  <si>
    <t>WAResidentialPilot-Time-of-Use Opt-inProgram Annual CostsMarket Potential0</t>
  </si>
  <si>
    <t>WAGeneral ServicePilot-Time-of-Use Opt-inParticipantsMarket Potential0</t>
  </si>
  <si>
    <t>WAGeneral ServicePilot-Time-of-Use Opt-inNew ParticipantsMarket Potential0</t>
  </si>
  <si>
    <t>WAGeneral ServicePilot-Time-of-Use Opt-inSummer Peak Reduction @Meter  (MW)Market Potential0</t>
  </si>
  <si>
    <t>WAGeneral ServicePilot-Time-of-Use Opt-inSummer Peak Reduction @Generation (MW)Market Potential0</t>
  </si>
  <si>
    <t>WAGeneral ServicePilot-Time-of-Use Opt-inWinter Peak Reduction @Meter  (MW)Market Potential0</t>
  </si>
  <si>
    <t>WAGeneral ServicePilot-Time-of-Use Opt-inWinter Peak Reduction @Generation (MW)Market Potential0</t>
  </si>
  <si>
    <t>WAGeneral ServicePilot-Time-of-Use Opt-inNon-Incentive CostsMarket Potential0</t>
  </si>
  <si>
    <t>WAGeneral ServicePilot-Time-of-Use Opt-inIncentive CostsMarket Potential0</t>
  </si>
  <si>
    <t>WAGeneral ServicePilot-Time-of-Use Opt-inProgram Annual BenefitsMarket Potential0</t>
  </si>
  <si>
    <t>WAGeneral ServicePilot-Time-of-Use Opt-inProgram Annual CostsMarket Potential0</t>
  </si>
  <si>
    <t>WAResidentialParent-Time-of-Use Opt-inParticipantsMarket Potential0</t>
  </si>
  <si>
    <t>Parent-Time-of-Use Opt-in</t>
  </si>
  <si>
    <t>WAResidentialParent-Time-of-Use Opt-inNew ParticipantsMarket Potential0</t>
  </si>
  <si>
    <t>WAResidentialParent-Time-of-Use Opt-inSummer Peak Reduction @Meter  (MW)Market Potential0</t>
  </si>
  <si>
    <t>WAResidentialParent-Time-of-Use Opt-inSummer Peak Reduction @Generation (MW)Market Potential0</t>
  </si>
  <si>
    <t>WAResidentialParent-Time-of-Use Opt-inWinter Peak Reduction @Meter  (MW)Market Potential0</t>
  </si>
  <si>
    <t>WAResidentialParent-Time-of-Use Opt-inWinter Peak Reduction @Generation (MW)Market Potential0</t>
  </si>
  <si>
    <t>WAResidentialParent-Time-of-Use Opt-inNon-Incentive CostsMarket Potential0</t>
  </si>
  <si>
    <t>WAResidentialParent-Time-of-Use Opt-inIncentive CostsMarket Potential0</t>
  </si>
  <si>
    <t>WAResidentialParent-Time-of-Use Opt-inProgram Annual BenefitsMarket Potential0</t>
  </si>
  <si>
    <t>WAResidentialParent-Time-of-Use Opt-inProgram Annual CostsMarket Potential0</t>
  </si>
  <si>
    <t>WAGeneral ServiceParent-Time-of-Use Opt-inParticipantsMarket Potential0</t>
  </si>
  <si>
    <t>WAGeneral ServiceParent-Time-of-Use Opt-inNew ParticipantsMarket Potential0</t>
  </si>
  <si>
    <t>WAGeneral ServiceParent-Time-of-Use Opt-inSummer Peak Reduction @Meter  (MW)Market Potential0</t>
  </si>
  <si>
    <t>WAGeneral ServiceParent-Time-of-Use Opt-inSummer Peak Reduction @Generation (MW)Market Potential0</t>
  </si>
  <si>
    <t>WAGeneral ServiceParent-Time-of-Use Opt-inWinter Peak Reduction @Meter  (MW)Market Potential0</t>
  </si>
  <si>
    <t>WAGeneral ServiceParent-Time-of-Use Opt-inWinter Peak Reduction @Generation (MW)Market Potential0</t>
  </si>
  <si>
    <t>WAGeneral ServiceParent-Time-of-Use Opt-inNon-Incentive CostsMarket Potential0</t>
  </si>
  <si>
    <t>WAGeneral ServiceParent-Time-of-Use Opt-inIncentive CostsMarket Potential0</t>
  </si>
  <si>
    <t>WAGeneral ServiceParent-Time-of-Use Opt-inProgram Annual BenefitsMarket Potential0</t>
  </si>
  <si>
    <t>WAGeneral ServiceParent-Time-of-Use Opt-inProgram Annual CostsMarket Potential0</t>
  </si>
  <si>
    <t>WALarge General ServiceParent-Time-of-Use Opt-inParticipantsMarket Potential0</t>
  </si>
  <si>
    <t>WALarge General ServiceParent-Time-of-Use Opt-inNew ParticipantsMarket Potential0</t>
  </si>
  <si>
    <t>WALarge General ServiceParent-Time-of-Use Opt-inSummer Peak Reduction @Meter  (MW)Market Potential0</t>
  </si>
  <si>
    <t>WALarge General ServiceParent-Time-of-Use Opt-inSummer Peak Reduction @Generation (MW)Market Potential0</t>
  </si>
  <si>
    <t>WALarge General ServiceParent-Time-of-Use Opt-inWinter Peak Reduction @Meter  (MW)Market Potential0</t>
  </si>
  <si>
    <t>WALarge General ServiceParent-Time-of-Use Opt-inWinter Peak Reduction @Generation (MW)Market Potential0</t>
  </si>
  <si>
    <t>WALarge General ServiceParent-Time-of-Use Opt-inNon-Incentive CostsMarket Potential0</t>
  </si>
  <si>
    <t>WALarge General ServiceParent-Time-of-Use Opt-inIncentive CostsMarket Potential0</t>
  </si>
  <si>
    <t>WALarge General ServiceParent-Time-of-Use Opt-inProgram Annual BenefitsMarket Potential0</t>
  </si>
  <si>
    <t>WALarge General ServiceParent-Time-of-Use Opt-inProgram Annual CostsMarket Potential0</t>
  </si>
  <si>
    <t>WAExtra Large General ServiceParent-Time-of-Use Opt-inParticipantsMarket Potential0</t>
  </si>
  <si>
    <t>WAExtra Large General ServiceParent-Time-of-Use Opt-inNew ParticipantsMarket Potential0</t>
  </si>
  <si>
    <t>WAExtra Large General ServiceParent-Time-of-Use Opt-inSummer Peak Reduction @Meter  (MW)Market Potential0</t>
  </si>
  <si>
    <t>WAExtra Large General ServiceParent-Time-of-Use Opt-inSummer Peak Reduction @Generation (MW)Market Potential0</t>
  </si>
  <si>
    <t>WAExtra Large General ServiceParent-Time-of-Use Opt-inWinter Peak Reduction @Meter  (MW)Market Potential0</t>
  </si>
  <si>
    <t>WAExtra Large General ServiceParent-Time-of-Use Opt-inWinter Peak Reduction @Generation (MW)Market Potential0</t>
  </si>
  <si>
    <t>WAExtra Large General ServiceParent-Time-of-Use Opt-inNon-Incentive CostsMarket Potential0</t>
  </si>
  <si>
    <t>WAExtra Large General ServiceParent-Time-of-Use Opt-inIncentive CostsMarket Potential0</t>
  </si>
  <si>
    <t>WAExtra Large General ServiceParent-Time-of-Use Opt-inProgram Annual BenefitsMarket Potential0</t>
  </si>
  <si>
    <t>WAExtra Large General ServiceParent-Time-of-Use Opt-inProgram Annual CostsMarket Potential0</t>
  </si>
  <si>
    <t>WAResidentialTime-of-Use Opt-OutParticipantsMarket Potential0</t>
  </si>
  <si>
    <t>Time-of-Use Opt-Out</t>
  </si>
  <si>
    <t>WAResidentialTime-of-Use Opt-OutNew ParticipantsMarket Potential0</t>
  </si>
  <si>
    <t>WAResidentialTime-of-Use Opt-OutSummer Peak Reduction @Meter  (MW)Market Potential0</t>
  </si>
  <si>
    <t>WAResidentialTime-of-Use Opt-OutSummer Peak Reduction @Generation (MW)Market Potential0</t>
  </si>
  <si>
    <t>WAResidentialTime-of-Use Opt-OutWinter Peak Reduction @Meter  (MW)Market Potential0</t>
  </si>
  <si>
    <t>WAResidentialTime-of-Use Opt-OutWinter Peak Reduction @Generation (MW)Market Potential0</t>
  </si>
  <si>
    <t>WAResidentialTime-of-Use Opt-OutNon-Incentive CostsMarket Potential0</t>
  </si>
  <si>
    <t>WAResidentialTime-of-Use Opt-OutIncentive CostsMarket Potential0</t>
  </si>
  <si>
    <t>WAResidentialTime-of-Use Opt-OutProgram Annual BenefitsMarket Potential0</t>
  </si>
  <si>
    <t>WAResidentialTime-of-Use Opt-OutProgram Annual CostsMarket Potential0</t>
  </si>
  <si>
    <t>WAGeneral ServiceTime-of-Use Opt-OutParticipantsMarket Potential0</t>
  </si>
  <si>
    <t>WAGeneral ServiceTime-of-Use Opt-OutNew ParticipantsMarket Potential0</t>
  </si>
  <si>
    <t>WAGeneral ServiceTime-of-Use Opt-OutSummer Peak Reduction @Meter  (MW)Market Potential0</t>
  </si>
  <si>
    <t>WAGeneral ServiceTime-of-Use Opt-OutSummer Peak Reduction @Generation (MW)Market Potential0</t>
  </si>
  <si>
    <t>WAGeneral ServiceTime-of-Use Opt-OutWinter Peak Reduction @Meter  (MW)Market Potential0</t>
  </si>
  <si>
    <t>WAGeneral ServiceTime-of-Use Opt-OutWinter Peak Reduction @Generation (MW)Market Potential0</t>
  </si>
  <si>
    <t>WAGeneral ServiceTime-of-Use Opt-OutNon-Incentive CostsMarket Potential0</t>
  </si>
  <si>
    <t>WAGeneral ServiceTime-of-Use Opt-OutIncentive CostsMarket Potential0</t>
  </si>
  <si>
    <t>WAGeneral ServiceTime-of-Use Opt-OutProgram Annual BenefitsMarket Potential0</t>
  </si>
  <si>
    <t>WAGeneral ServiceTime-of-Use Opt-OutProgram Annual CostsMarket Potential0</t>
  </si>
  <si>
    <t>WALarge General ServiceTime-of-Use Opt-OutParticipantsMarket Potential0</t>
  </si>
  <si>
    <t>WALarge General ServiceTime-of-Use Opt-OutNew ParticipantsMarket Potential0</t>
  </si>
  <si>
    <t>WALarge General ServiceTime-of-Use Opt-OutSummer Peak Reduction @Meter  (MW)Market Potential0</t>
  </si>
  <si>
    <t>WALarge General ServiceTime-of-Use Opt-OutSummer Peak Reduction @Generation (MW)Market Potential0</t>
  </si>
  <si>
    <t>WALarge General ServiceTime-of-Use Opt-OutWinter Peak Reduction @Meter  (MW)Market Potential0</t>
  </si>
  <si>
    <t>WALarge General ServiceTime-of-Use Opt-OutWinter Peak Reduction @Generation (MW)Market Potential0</t>
  </si>
  <si>
    <t>WALarge General ServiceTime-of-Use Opt-OutNon-Incentive CostsMarket Potential0</t>
  </si>
  <si>
    <t>WALarge General ServiceTime-of-Use Opt-OutIncentive CostsMarket Potential0</t>
  </si>
  <si>
    <t>WALarge General ServiceTime-of-Use Opt-OutProgram Annual BenefitsMarket Potential0</t>
  </si>
  <si>
    <t>WALarge General ServiceTime-of-Use Opt-OutProgram Annual CostsMarket Potential0</t>
  </si>
  <si>
    <t>WAExtra Large General ServiceTime-of-Use Opt-OutParticipantsMarket Potential0</t>
  </si>
  <si>
    <t>WAExtra Large General ServiceTime-of-Use Opt-OutNew ParticipantsMarket Potential0</t>
  </si>
  <si>
    <t>WAExtra Large General ServiceTime-of-Use Opt-OutSummer Peak Reduction @Meter  (MW)Market Potential0</t>
  </si>
  <si>
    <t>WAExtra Large General ServiceTime-of-Use Opt-OutSummer Peak Reduction @Generation (MW)Market Potential0</t>
  </si>
  <si>
    <t>WAExtra Large General ServiceTime-of-Use Opt-OutWinter Peak Reduction @Meter  (MW)Market Potential0</t>
  </si>
  <si>
    <t>WAExtra Large General ServiceTime-of-Use Opt-OutWinter Peak Reduction @Generation (MW)Market Potential0</t>
  </si>
  <si>
    <t>WAExtra Large General ServiceTime-of-Use Opt-OutNon-Incentive CostsMarket Potential0</t>
  </si>
  <si>
    <t>WAExtra Large General ServiceTime-of-Use Opt-OutIncentive CostsMarket Potential0</t>
  </si>
  <si>
    <t>WAExtra Large General ServiceTime-of-Use Opt-OutProgram Annual BenefitsMarket Potential0</t>
  </si>
  <si>
    <t>WAExtra Large General ServiceTime-of-Use Opt-OutProgram Annual CostsMarket Potential0</t>
  </si>
  <si>
    <t>WAResidentialPilot-Peak Time RebateParticipantsMarket Potential0</t>
  </si>
  <si>
    <t>Pilot-Peak Time Rebate</t>
  </si>
  <si>
    <t>WAResidentialPilot-Peak Time RebateNew ParticipantsMarket Potential0</t>
  </si>
  <si>
    <t>WAResidentialPilot-Peak Time RebateSummer Peak Reduction @Meter  (MW)Market Potential0</t>
  </si>
  <si>
    <t>WAResidentialPilot-Peak Time RebateSummer Peak Reduction @Generation (MW)Market Potential0</t>
  </si>
  <si>
    <t>WAResidentialPilot-Peak Time RebateWinter Peak Reduction @Meter  (MW)Market Potential0</t>
  </si>
  <si>
    <t>WAResidentialPilot-Peak Time RebateWinter Peak Reduction @Generation (MW)Market Potential0</t>
  </si>
  <si>
    <t>WAResidentialPilot-Peak Time RebateNon-Incentive CostsMarket Potential0</t>
  </si>
  <si>
    <t>WAResidentialPilot-Peak Time RebateIncentive CostsMarket Potential0</t>
  </si>
  <si>
    <t>WAResidentialPilot-Peak Time RebateProgram Annual BenefitsMarket Potential0</t>
  </si>
  <si>
    <t>WAResidentialPilot-Peak Time RebateProgram Annual CostsMarket Potential0</t>
  </si>
  <si>
    <t>WAGeneral ServicePilot-Peak Time RebateParticipantsMarket Potential0</t>
  </si>
  <si>
    <t>WAGeneral ServicePilot-Peak Time RebateNew ParticipantsMarket Potential0</t>
  </si>
  <si>
    <t>WAGeneral ServicePilot-Peak Time RebateSummer Peak Reduction @Meter  (MW)Market Potential0</t>
  </si>
  <si>
    <t>WAGeneral ServicePilot-Peak Time RebateSummer Peak Reduction @Generation (MW)Market Potential0</t>
  </si>
  <si>
    <t>WAGeneral ServicePilot-Peak Time RebateWinter Peak Reduction @Meter  (MW)Market Potential0</t>
  </si>
  <si>
    <t>WAGeneral ServicePilot-Peak Time RebateWinter Peak Reduction @Generation (MW)Market Potential0</t>
  </si>
  <si>
    <t>WAGeneral ServicePilot-Peak Time RebateNon-Incentive CostsMarket Potential0</t>
  </si>
  <si>
    <t>WAGeneral ServicePilot-Peak Time RebateIncentive CostsMarket Potential0</t>
  </si>
  <si>
    <t>WAGeneral ServicePilot-Peak Time RebateProgram Annual BenefitsMarket Potential0</t>
  </si>
  <si>
    <t>WAGeneral ServicePilot-Peak Time RebateProgram Annual CostsMarket Potential0</t>
  </si>
  <si>
    <t>WAResidentialParent-Peak Time RebateParticipantsMarket Potential0</t>
  </si>
  <si>
    <t>Parent-Peak Time Rebate</t>
  </si>
  <si>
    <t>WAResidentialParent-Peak Time RebateNew ParticipantsMarket Potential0</t>
  </si>
  <si>
    <t>WAResidentialParent-Peak Time RebateSummer Peak Reduction @Meter  (MW)Market Potential0</t>
  </si>
  <si>
    <t>WAResidentialParent-Peak Time RebateSummer Peak Reduction @Generation (MW)Market Potential0</t>
  </si>
  <si>
    <t>WAResidentialParent-Peak Time RebateWinter Peak Reduction @Meter  (MW)Market Potential0</t>
  </si>
  <si>
    <t>WAResidentialParent-Peak Time RebateWinter Peak Reduction @Generation (MW)Market Potential0</t>
  </si>
  <si>
    <t>WAResidentialParent-Peak Time RebateNon-Incentive CostsMarket Potential0</t>
  </si>
  <si>
    <t>WAResidentialParent-Peak Time RebateIncentive CostsMarket Potential0</t>
  </si>
  <si>
    <t>WAResidentialParent-Peak Time RebateProgram Annual BenefitsMarket Potential0</t>
  </si>
  <si>
    <t>WAResidentialParent-Peak Time RebateProgram Annual CostsMarket Potential0</t>
  </si>
  <si>
    <t>WAGeneral ServiceParent-Peak Time RebateParticipantsMarket Potential0</t>
  </si>
  <si>
    <t>WAGeneral ServiceParent-Peak Time RebateNew ParticipantsMarket Potential0</t>
  </si>
  <si>
    <t>WAGeneral ServiceParent-Peak Time RebateSummer Peak Reduction @Meter  (MW)Market Potential0</t>
  </si>
  <si>
    <t>WAGeneral ServiceParent-Peak Time RebateSummer Peak Reduction @Generation (MW)Market Potential0</t>
  </si>
  <si>
    <t>WAGeneral ServiceParent-Peak Time RebateWinter Peak Reduction @Meter  (MW)Market Potential0</t>
  </si>
  <si>
    <t>WAGeneral ServiceParent-Peak Time RebateWinter Peak Reduction @Generation (MW)Market Potential0</t>
  </si>
  <si>
    <t>WAGeneral ServiceParent-Peak Time RebateNon-Incentive CostsMarket Potential0</t>
  </si>
  <si>
    <t>WAGeneral ServiceParent-Peak Time RebateIncentive CostsMarket Potential0</t>
  </si>
  <si>
    <t>WAGeneral ServiceParent-Peak Time RebateProgram Annual BenefitsMarket Potential0</t>
  </si>
  <si>
    <t>WAGeneral ServiceParent-Peak Time RebateProgram Annual CostsMarket Potential0</t>
  </si>
  <si>
    <t>IDResidentialPilot-CTA-2045 HPWHParticipantsMarket Potential0</t>
  </si>
  <si>
    <t>IDResidentialPilot-CTA-2045 HPWHNew ParticipantsMarket Potential0</t>
  </si>
  <si>
    <t>IDResidentialPilot-CTA-2045 HPWHSummer Peak Reduction @Meter  (MW)Market Potential0</t>
  </si>
  <si>
    <t>IDResidentialPilot-CTA-2045 HPWHSummer Peak Reduction @Generation (MW)Market Potential0</t>
  </si>
  <si>
    <t>IDResidentialPilot-CTA-2045 HPWHWinter Peak Reduction @Meter  (MW)Market Potential0</t>
  </si>
  <si>
    <t>IDResidentialPilot-CTA-2045 HPWHWinter Peak Reduction @Generation (MW)Market Potential0</t>
  </si>
  <si>
    <t>IDResidentialPilot-CTA-2045 HPWHNon-Incentive CostsMarket Potential0</t>
  </si>
  <si>
    <t>IDResidentialPilot-CTA-2045 HPWHIncentive CostsMarket Potential0</t>
  </si>
  <si>
    <t>IDResidentialPilot-CTA-2045 HPWHProgram Annual BenefitsMarket Potential0</t>
  </si>
  <si>
    <t>IDResidentialPilot-CTA-2045 HPWHProgram Annual CostsMarket Potential0</t>
  </si>
  <si>
    <t>IDGeneral ServicePilot-CTA-2045 HPWHParticipantsMarket Potential0</t>
  </si>
  <si>
    <t>IDGeneral ServicePilot-CTA-2045 HPWHNew ParticipantsMarket Potential0</t>
  </si>
  <si>
    <t>IDGeneral ServicePilot-CTA-2045 HPWHSummer Peak Reduction @Meter  (MW)Market Potential0</t>
  </si>
  <si>
    <t>IDGeneral ServicePilot-CTA-2045 HPWHSummer Peak Reduction @Generation (MW)Market Potential0</t>
  </si>
  <si>
    <t>IDGeneral ServicePilot-CTA-2045 HPWHWinter Peak Reduction @Meter  (MW)Market Potential0</t>
  </si>
  <si>
    <t>IDGeneral ServicePilot-CTA-2045 HPWHWinter Peak Reduction @Generation (MW)Market Potential0</t>
  </si>
  <si>
    <t>IDGeneral ServicePilot-CTA-2045 HPWHNon-Incentive CostsMarket Potential0</t>
  </si>
  <si>
    <t>IDGeneral ServicePilot-CTA-2045 HPWHIncentive CostsMarket Potential0</t>
  </si>
  <si>
    <t>IDGeneral ServicePilot-CTA-2045 HPWHProgram Annual BenefitsMarket Potential0</t>
  </si>
  <si>
    <t>IDGeneral ServicePilot-CTA-2045 HPWHProgram Annual CostsMarket Potential0</t>
  </si>
  <si>
    <t>IDResidentialParent-CTA-2045 HPWHParticipantsMarket Potential0</t>
  </si>
  <si>
    <t>IDResidentialParent-CTA-2045 HPWHNew ParticipantsMarket Potential0</t>
  </si>
  <si>
    <t>IDResidentialParent-CTA-2045 HPWHSummer Peak Reduction @Meter  (MW)Market Potential0</t>
  </si>
  <si>
    <t>IDResidentialParent-CTA-2045 HPWHSummer Peak Reduction @Generation (MW)Market Potential0</t>
  </si>
  <si>
    <t>IDResidentialParent-CTA-2045 HPWHWinter Peak Reduction @Meter  (MW)Market Potential0</t>
  </si>
  <si>
    <t>IDResidentialParent-CTA-2045 HPWHWinter Peak Reduction @Generation (MW)Market Potential0</t>
  </si>
  <si>
    <t>IDResidentialParent-CTA-2045 HPWHNon-Incentive CostsMarket Potential0</t>
  </si>
  <si>
    <t>IDResidentialParent-CTA-2045 HPWHIncentive CostsMarket Potential0</t>
  </si>
  <si>
    <t>IDResidentialParent-CTA-2045 HPWHProgram Annual BenefitsMarket Potential0</t>
  </si>
  <si>
    <t>IDResidentialParent-CTA-2045 HPWHProgram Annual CostsMarket Potential0</t>
  </si>
  <si>
    <t>IDGeneral ServiceParent-CTA-2045 HPWHParticipantsMarket Potential0</t>
  </si>
  <si>
    <t>IDGeneral ServiceParent-CTA-2045 HPWHNew ParticipantsMarket Potential0</t>
  </si>
  <si>
    <t>IDGeneral ServiceParent-CTA-2045 HPWHSummer Peak Reduction @Meter  (MW)Market Potential0</t>
  </si>
  <si>
    <t>IDGeneral ServiceParent-CTA-2045 HPWHSummer Peak Reduction @Generation (MW)Market Potential0</t>
  </si>
  <si>
    <t>IDGeneral ServiceParent-CTA-2045 HPWHWinter Peak Reduction @Meter  (MW)Market Potential0</t>
  </si>
  <si>
    <t>IDGeneral ServiceParent-CTA-2045 HPWHWinter Peak Reduction @Generation (MW)Market Potential0</t>
  </si>
  <si>
    <t>IDGeneral ServiceParent-CTA-2045 HPWHNon-Incentive CostsMarket Potential0</t>
  </si>
  <si>
    <t>IDGeneral ServiceParent-CTA-2045 HPWHIncentive CostsMarket Potential0</t>
  </si>
  <si>
    <t>IDGeneral ServiceParent-CTA-2045 HPWHProgram Annual BenefitsMarket Potential0</t>
  </si>
  <si>
    <t>IDGeneral ServiceParent-CTA-2045 HPWHProgram Annual CostsMarket Potential0</t>
  </si>
  <si>
    <t>IDResidentialParent-Ancillary HPWHParticipantsMarket Potential0</t>
  </si>
  <si>
    <t>IDResidentialParent-Ancillary HPWHNew ParticipantsMarket Potential0</t>
  </si>
  <si>
    <t>IDResidentialParent-Ancillary HPWHSummer Peak Reduction @Meter  (MW)Market Potential0</t>
  </si>
  <si>
    <t>IDResidentialParent-Ancillary HPWHSummer Peak Reduction @Generation (MW)Market Potential0</t>
  </si>
  <si>
    <t>IDResidentialParent-Ancillary HPWHWinter Peak Reduction @Meter  (MW)Market Potential0</t>
  </si>
  <si>
    <t>IDResidentialParent-Ancillary HPWHWinter Peak Reduction @Generation (MW)Market Potential0</t>
  </si>
  <si>
    <t>IDResidentialParent-Ancillary HPWHNon-Incentive CostsMarket Potential0</t>
  </si>
  <si>
    <t>IDResidentialParent-Ancillary HPWHIncentive CostsMarket Potential0</t>
  </si>
  <si>
    <t>IDResidentialParent-Ancillary HPWHProgram Annual BenefitsMarket Potential0</t>
  </si>
  <si>
    <t>IDResidentialParent-Ancillary HPWHProgram Annual CostsMarket Potential0</t>
  </si>
  <si>
    <t>IDGeneral ServiceParent-Ancillary HPWHParticipantsMarket Potential0</t>
  </si>
  <si>
    <t>IDGeneral ServiceParent-Ancillary HPWHNew ParticipantsMarket Potential0</t>
  </si>
  <si>
    <t>IDGeneral ServiceParent-Ancillary HPWHSummer Peak Reduction @Meter  (MW)Market Potential0</t>
  </si>
  <si>
    <t>IDGeneral ServiceParent-Ancillary HPWHSummer Peak Reduction @Generation (MW)Market Potential0</t>
  </si>
  <si>
    <t>IDGeneral ServiceParent-Ancillary HPWHWinter Peak Reduction @Meter  (MW)Market Potential0</t>
  </si>
  <si>
    <t>IDGeneral ServiceParent-Ancillary HPWHWinter Peak Reduction @Generation (MW)Market Potential0</t>
  </si>
  <si>
    <t>IDGeneral ServiceParent-Ancillary HPWHNon-Incentive CostsMarket Potential0</t>
  </si>
  <si>
    <t>IDGeneral ServiceParent-Ancillary HPWHIncentive CostsMarket Potential0</t>
  </si>
  <si>
    <t>IDGeneral ServiceParent-Ancillary HPWHProgram Annual BenefitsMarket Potential0</t>
  </si>
  <si>
    <t>IDGeneral ServiceParent-Ancillary HPWHProgram Annual CostsMarket Potential0</t>
  </si>
  <si>
    <t>IDResidentialPilot-CTA-2045 ERWHParticipantsMarket Potential0</t>
  </si>
  <si>
    <t>IDResidentialPilot-CTA-2045 ERWHNew ParticipantsMarket Potential0</t>
  </si>
  <si>
    <t>IDResidentialPilot-CTA-2045 ERWHSummer Peak Reduction @Meter  (MW)Market Potential0</t>
  </si>
  <si>
    <t>IDResidentialPilot-CTA-2045 ERWHSummer Peak Reduction @Generation (MW)Market Potential0</t>
  </si>
  <si>
    <t>IDResidentialPilot-CTA-2045 ERWHWinter Peak Reduction @Meter  (MW)Market Potential0</t>
  </si>
  <si>
    <t>IDResidentialPilot-CTA-2045 ERWHWinter Peak Reduction @Generation (MW)Market Potential0</t>
  </si>
  <si>
    <t>IDResidentialPilot-CTA-2045 ERWHNon-Incentive CostsMarket Potential0</t>
  </si>
  <si>
    <t>IDResidentialPilot-CTA-2045 ERWHIncentive CostsMarket Potential0</t>
  </si>
  <si>
    <t>IDResidentialPilot-CTA-2045 ERWHProgram Annual BenefitsMarket Potential0</t>
  </si>
  <si>
    <t>IDResidentialPilot-CTA-2045 ERWHProgram Annual CostsMarket Potential0</t>
  </si>
  <si>
    <t>IDGeneral ServicePilot-CTA-2045 ERWHParticipantsMarket Potential0</t>
  </si>
  <si>
    <t>IDGeneral ServicePilot-CTA-2045 ERWHNew ParticipantsMarket Potential0</t>
  </si>
  <si>
    <t>IDGeneral ServicePilot-CTA-2045 ERWHSummer Peak Reduction @Meter  (MW)Market Potential0</t>
  </si>
  <si>
    <t>IDGeneral ServicePilot-CTA-2045 ERWHSummer Peak Reduction @Generation (MW)Market Potential0</t>
  </si>
  <si>
    <t>IDGeneral ServicePilot-CTA-2045 ERWHWinter Peak Reduction @Meter  (MW)Market Potential0</t>
  </si>
  <si>
    <t>IDGeneral ServicePilot-CTA-2045 ERWHWinter Peak Reduction @Generation (MW)Market Potential0</t>
  </si>
  <si>
    <t>IDGeneral ServicePilot-CTA-2045 ERWHNon-Incentive CostsMarket Potential0</t>
  </si>
  <si>
    <t>IDGeneral ServicePilot-CTA-2045 ERWHIncentive CostsMarket Potential0</t>
  </si>
  <si>
    <t>IDGeneral ServicePilot-CTA-2045 ERWHProgram Annual BenefitsMarket Potential0</t>
  </si>
  <si>
    <t>IDGeneral ServicePilot-CTA-2045 ERWHProgram Annual CostsMarket Potential0</t>
  </si>
  <si>
    <t>IDResidentialParent-CTA-2045 ERWHParticipantsMarket Potential0</t>
  </si>
  <si>
    <t>IDResidentialParent-CTA-2045 ERWHNew ParticipantsMarket Potential0</t>
  </si>
  <si>
    <t>IDResidentialParent-CTA-2045 ERWHSummer Peak Reduction @Meter  (MW)Market Potential0</t>
  </si>
  <si>
    <t>IDResidentialParent-CTA-2045 ERWHSummer Peak Reduction @Generation (MW)Market Potential0</t>
  </si>
  <si>
    <t>IDResidentialParent-CTA-2045 ERWHWinter Peak Reduction @Meter  (MW)Market Potential0</t>
  </si>
  <si>
    <t>IDResidentialParent-CTA-2045 ERWHWinter Peak Reduction @Generation (MW)Market Potential0</t>
  </si>
  <si>
    <t>IDResidentialParent-CTA-2045 ERWHNon-Incentive CostsMarket Potential0</t>
  </si>
  <si>
    <t>IDResidentialParent-CTA-2045 ERWHIncentive CostsMarket Potential0</t>
  </si>
  <si>
    <t>IDResidentialParent-CTA-2045 ERWHProgram Annual BenefitsMarket Potential0</t>
  </si>
  <si>
    <t>IDResidentialParent-CTA-2045 ERWHProgram Annual CostsMarket Potential0</t>
  </si>
  <si>
    <t>IDGeneral ServiceParent-CTA-2045 ERWHParticipantsMarket Potential0</t>
  </si>
  <si>
    <t>IDGeneral ServiceParent-CTA-2045 ERWHNew ParticipantsMarket Potential0</t>
  </si>
  <si>
    <t>IDGeneral ServiceParent-CTA-2045 ERWHSummer Peak Reduction @Meter  (MW)Market Potential0</t>
  </si>
  <si>
    <t>IDGeneral ServiceParent-CTA-2045 ERWHSummer Peak Reduction @Generation (MW)Market Potential0</t>
  </si>
  <si>
    <t>IDGeneral ServiceParent-CTA-2045 ERWHWinter Peak Reduction @Meter  (MW)Market Potential0</t>
  </si>
  <si>
    <t>IDGeneral ServiceParent-CTA-2045 ERWHWinter Peak Reduction @Generation (MW)Market Potential0</t>
  </si>
  <si>
    <t>IDGeneral ServiceParent-CTA-2045 ERWHNon-Incentive CostsMarket Potential0</t>
  </si>
  <si>
    <t>IDGeneral ServiceParent-CTA-2045 ERWHIncentive CostsMarket Potential0</t>
  </si>
  <si>
    <t>IDGeneral ServiceParent-CTA-2045 ERWHProgram Annual BenefitsMarket Potential0</t>
  </si>
  <si>
    <t>IDGeneral ServiceParent-CTA-2045 ERWHProgram Annual CostsMarket Potential0</t>
  </si>
  <si>
    <t>IDResidentialParent-Ancillary ERWHParticipantsMarket Potential0</t>
  </si>
  <si>
    <t>IDResidentialParent-Ancillary ERWHNew ParticipantsMarket Potential0</t>
  </si>
  <si>
    <t>IDResidentialParent-Ancillary ERWHSummer Peak Reduction @Meter  (MW)Market Potential0</t>
  </si>
  <si>
    <t>IDResidentialParent-Ancillary ERWHSummer Peak Reduction @Generation (MW)Market Potential0</t>
  </si>
  <si>
    <t>IDResidentialParent-Ancillary ERWHWinter Peak Reduction @Meter  (MW)Market Potential0</t>
  </si>
  <si>
    <t>IDResidentialParent-Ancillary ERWHWinter Peak Reduction @Generation (MW)Market Potential0</t>
  </si>
  <si>
    <t>IDResidentialParent-Ancillary ERWHNon-Incentive CostsMarket Potential0</t>
  </si>
  <si>
    <t>IDResidentialParent-Ancillary ERWHIncentive CostsMarket Potential0</t>
  </si>
  <si>
    <t>IDResidentialParent-Ancillary ERWHProgram Annual BenefitsMarket Potential0</t>
  </si>
  <si>
    <t>IDResidentialParent-Ancillary ERWHProgram Annual CostsMarket Potential0</t>
  </si>
  <si>
    <t>IDGeneral ServiceParent-Ancillary ERWHParticipantsMarket Potential0</t>
  </si>
  <si>
    <t>IDGeneral ServiceParent-Ancillary ERWHNew ParticipantsMarket Potential0</t>
  </si>
  <si>
    <t>IDGeneral ServiceParent-Ancillary ERWHSummer Peak Reduction @Meter  (MW)Market Potential0</t>
  </si>
  <si>
    <t>IDGeneral ServiceParent-Ancillary ERWHSummer Peak Reduction @Generation (MW)Market Potential0</t>
  </si>
  <si>
    <t>IDGeneral ServiceParent-Ancillary ERWHWinter Peak Reduction @Meter  (MW)Market Potential0</t>
  </si>
  <si>
    <t>IDGeneral ServiceParent-Ancillary ERWHWinter Peak Reduction @Generation (MW)Market Potential0</t>
  </si>
  <si>
    <t>IDGeneral ServiceParent-Ancillary ERWHNon-Incentive CostsMarket Potential0</t>
  </si>
  <si>
    <t>IDGeneral ServiceParent-Ancillary ERWHIncentive CostsMarket Potential0</t>
  </si>
  <si>
    <t>IDGeneral ServiceParent-Ancillary ERWHProgram Annual BenefitsMarket Potential0</t>
  </si>
  <si>
    <t>IDGeneral ServiceParent-Ancillary ERWHProgram Annual CostsMarket Potential0</t>
  </si>
  <si>
    <t>IDResidentialPilot-Time-of-Use Opt-inParticipantsMarket Potential0</t>
  </si>
  <si>
    <t>IDResidentialPilot-Time-of-Use Opt-inNew ParticipantsMarket Potential0</t>
  </si>
  <si>
    <t>IDResidentialPilot-Time-of-Use Opt-inSummer Peak Reduction @Meter  (MW)Market Potential0</t>
  </si>
  <si>
    <t>IDResidentialPilot-Time-of-Use Opt-inSummer Peak Reduction @Generation (MW)Market Potential0</t>
  </si>
  <si>
    <t>IDResidentialPilot-Time-of-Use Opt-inWinter Peak Reduction @Meter  (MW)Market Potential0</t>
  </si>
  <si>
    <t>IDResidentialPilot-Time-of-Use Opt-inWinter Peak Reduction @Generation (MW)Market Potential0</t>
  </si>
  <si>
    <t>IDResidentialPilot-Time-of-Use Opt-inNon-Incentive CostsMarket Potential0</t>
  </si>
  <si>
    <t>IDResidentialPilot-Time-of-Use Opt-inIncentive CostsMarket Potential0</t>
  </si>
  <si>
    <t>IDResidentialPilot-Time-of-Use Opt-inProgram Annual BenefitsMarket Potential0</t>
  </si>
  <si>
    <t>IDResidentialPilot-Time-of-Use Opt-inProgram Annual CostsMarket Potential0</t>
  </si>
  <si>
    <t>IDGeneral ServicePilot-Time-of-Use Opt-inParticipantsMarket Potential0</t>
  </si>
  <si>
    <t>IDGeneral ServicePilot-Time-of-Use Opt-inNew ParticipantsMarket Potential0</t>
  </si>
  <si>
    <t>IDGeneral ServicePilot-Time-of-Use Opt-inSummer Peak Reduction @Meter  (MW)Market Potential0</t>
  </si>
  <si>
    <t>IDGeneral ServicePilot-Time-of-Use Opt-inSummer Peak Reduction @Generation (MW)Market Potential0</t>
  </si>
  <si>
    <t>IDGeneral ServicePilot-Time-of-Use Opt-inWinter Peak Reduction @Meter  (MW)Market Potential0</t>
  </si>
  <si>
    <t>IDGeneral ServicePilot-Time-of-Use Opt-inWinter Peak Reduction @Generation (MW)Market Potential0</t>
  </si>
  <si>
    <t>IDGeneral ServicePilot-Time-of-Use Opt-inNon-Incentive CostsMarket Potential0</t>
  </si>
  <si>
    <t>IDGeneral ServicePilot-Time-of-Use Opt-inIncentive CostsMarket Potential0</t>
  </si>
  <si>
    <t>IDGeneral ServicePilot-Time-of-Use Opt-inProgram Annual BenefitsMarket Potential0</t>
  </si>
  <si>
    <t>IDGeneral ServicePilot-Time-of-Use Opt-inProgram Annual CostsMarket Potential0</t>
  </si>
  <si>
    <t>IDResidentialParent-Time-of-Use Opt-inParticipantsMarket Potential0</t>
  </si>
  <si>
    <t>IDResidentialParent-Time-of-Use Opt-inNew ParticipantsMarket Potential0</t>
  </si>
  <si>
    <t>IDResidentialParent-Time-of-Use Opt-inSummer Peak Reduction @Meter  (MW)Market Potential0</t>
  </si>
  <si>
    <t>IDResidentialParent-Time-of-Use Opt-inSummer Peak Reduction @Generation (MW)Market Potential0</t>
  </si>
  <si>
    <t>IDResidentialParent-Time-of-Use Opt-inWinter Peak Reduction @Meter  (MW)Market Potential0</t>
  </si>
  <si>
    <t>IDResidentialParent-Time-of-Use Opt-inWinter Peak Reduction @Generation (MW)Market Potential0</t>
  </si>
  <si>
    <t>IDResidentialParent-Time-of-Use Opt-inNon-Incentive CostsMarket Potential0</t>
  </si>
  <si>
    <t>IDResidentialParent-Time-of-Use Opt-inIncentive CostsMarket Potential0</t>
  </si>
  <si>
    <t>IDResidentialParent-Time-of-Use Opt-inProgram Annual BenefitsMarket Potential0</t>
  </si>
  <si>
    <t>IDResidentialParent-Time-of-Use Opt-inProgram Annual CostsMarket Potential0</t>
  </si>
  <si>
    <t>IDGeneral ServiceParent-Time-of-Use Opt-inParticipantsMarket Potential0</t>
  </si>
  <si>
    <t>IDGeneral ServiceParent-Time-of-Use Opt-inNew ParticipantsMarket Potential0</t>
  </si>
  <si>
    <t>IDGeneral ServiceParent-Time-of-Use Opt-inSummer Peak Reduction @Meter  (MW)Market Potential0</t>
  </si>
  <si>
    <t>IDGeneral ServiceParent-Time-of-Use Opt-inSummer Peak Reduction @Generation (MW)Market Potential0</t>
  </si>
  <si>
    <t>IDGeneral ServiceParent-Time-of-Use Opt-inWinter Peak Reduction @Meter  (MW)Market Potential0</t>
  </si>
  <si>
    <t>IDGeneral ServiceParent-Time-of-Use Opt-inWinter Peak Reduction @Generation (MW)Market Potential0</t>
  </si>
  <si>
    <t>IDGeneral ServiceParent-Time-of-Use Opt-inNon-Incentive CostsMarket Potential0</t>
  </si>
  <si>
    <t>IDGeneral ServiceParent-Time-of-Use Opt-inIncentive CostsMarket Potential0</t>
  </si>
  <si>
    <t>IDGeneral ServiceParent-Time-of-Use Opt-inProgram Annual BenefitsMarket Potential0</t>
  </si>
  <si>
    <t>IDGeneral ServiceParent-Time-of-Use Opt-inProgram Annual CostsMarket Potential0</t>
  </si>
  <si>
    <t>IDLarge General ServiceParent-Time-of-Use Opt-inParticipantsMarket Potential0</t>
  </si>
  <si>
    <t>IDLarge General ServiceParent-Time-of-Use Opt-inNew ParticipantsMarket Potential0</t>
  </si>
  <si>
    <t>IDLarge General ServiceParent-Time-of-Use Opt-inSummer Peak Reduction @Meter  (MW)Market Potential0</t>
  </si>
  <si>
    <t>IDLarge General ServiceParent-Time-of-Use Opt-inSummer Peak Reduction @Generation (MW)Market Potential0</t>
  </si>
  <si>
    <t>IDLarge General ServiceParent-Time-of-Use Opt-inWinter Peak Reduction @Meter  (MW)Market Potential0</t>
  </si>
  <si>
    <t>IDLarge General ServiceParent-Time-of-Use Opt-inWinter Peak Reduction @Generation (MW)Market Potential0</t>
  </si>
  <si>
    <t>IDLarge General ServiceParent-Time-of-Use Opt-inNon-Incentive CostsMarket Potential0</t>
  </si>
  <si>
    <t>IDLarge General ServiceParent-Time-of-Use Opt-inIncentive CostsMarket Potential0</t>
  </si>
  <si>
    <t>IDLarge General ServiceParent-Time-of-Use Opt-inProgram Annual BenefitsMarket Potential0</t>
  </si>
  <si>
    <t>IDLarge General ServiceParent-Time-of-Use Opt-inProgram Annual CostsMarket Potential0</t>
  </si>
  <si>
    <t>IDExtra Large General ServiceParent-Time-of-Use Opt-inParticipantsMarket Potential0</t>
  </si>
  <si>
    <t>IDExtra Large General ServiceParent-Time-of-Use Opt-inNew ParticipantsMarket Potential0</t>
  </si>
  <si>
    <t>IDExtra Large General ServiceParent-Time-of-Use Opt-inSummer Peak Reduction @Meter  (MW)Market Potential0</t>
  </si>
  <si>
    <t>IDExtra Large General ServiceParent-Time-of-Use Opt-inSummer Peak Reduction @Generation (MW)Market Potential0</t>
  </si>
  <si>
    <t>IDExtra Large General ServiceParent-Time-of-Use Opt-inWinter Peak Reduction @Meter  (MW)Market Potential0</t>
  </si>
  <si>
    <t>IDExtra Large General ServiceParent-Time-of-Use Opt-inWinter Peak Reduction @Generation (MW)Market Potential0</t>
  </si>
  <si>
    <t>IDExtra Large General ServiceParent-Time-of-Use Opt-inNon-Incentive CostsMarket Potential0</t>
  </si>
  <si>
    <t>IDExtra Large General ServiceParent-Time-of-Use Opt-inIncentive CostsMarket Potential0</t>
  </si>
  <si>
    <t>IDExtra Large General ServiceParent-Time-of-Use Opt-inProgram Annual BenefitsMarket Potential0</t>
  </si>
  <si>
    <t>IDExtra Large General ServiceParent-Time-of-Use Opt-inProgram Annual CostsMarket Potential0</t>
  </si>
  <si>
    <t>IDResidentialTime-of-Use Opt-OutParticipantsMarket Potential0</t>
  </si>
  <si>
    <t>IDResidentialTime-of-Use Opt-OutNew ParticipantsMarket Potential0</t>
  </si>
  <si>
    <t>IDResidentialTime-of-Use Opt-OutSummer Peak Reduction @Meter  (MW)Market Potential0</t>
  </si>
  <si>
    <t>IDResidentialTime-of-Use Opt-OutSummer Peak Reduction @Generation (MW)Market Potential0</t>
  </si>
  <si>
    <t>IDResidentialTime-of-Use Opt-OutWinter Peak Reduction @Meter  (MW)Market Potential0</t>
  </si>
  <si>
    <t>IDResidentialTime-of-Use Opt-OutWinter Peak Reduction @Generation (MW)Market Potential0</t>
  </si>
  <si>
    <t>IDResidentialTime-of-Use Opt-OutNon-Incentive CostsMarket Potential0</t>
  </si>
  <si>
    <t>IDResidentialTime-of-Use Opt-OutIncentive CostsMarket Potential0</t>
  </si>
  <si>
    <t>IDResidentialTime-of-Use Opt-OutProgram Annual BenefitsMarket Potential0</t>
  </si>
  <si>
    <t>IDResidentialTime-of-Use Opt-OutProgram Annual CostsMarket Potential0</t>
  </si>
  <si>
    <t>IDGeneral ServiceTime-of-Use Opt-OutParticipantsMarket Potential0</t>
  </si>
  <si>
    <t>IDGeneral ServiceTime-of-Use Opt-OutNew ParticipantsMarket Potential0</t>
  </si>
  <si>
    <t>IDGeneral ServiceTime-of-Use Opt-OutSummer Peak Reduction @Meter  (MW)Market Potential0</t>
  </si>
  <si>
    <t>IDGeneral ServiceTime-of-Use Opt-OutSummer Peak Reduction @Generation (MW)Market Potential0</t>
  </si>
  <si>
    <t>IDGeneral ServiceTime-of-Use Opt-OutWinter Peak Reduction @Meter  (MW)Market Potential0</t>
  </si>
  <si>
    <t>IDGeneral ServiceTime-of-Use Opt-OutWinter Peak Reduction @Generation (MW)Market Potential0</t>
  </si>
  <si>
    <t>IDGeneral ServiceTime-of-Use Opt-OutNon-Incentive CostsMarket Potential0</t>
  </si>
  <si>
    <t>IDGeneral ServiceTime-of-Use Opt-OutIncentive CostsMarket Potential0</t>
  </si>
  <si>
    <t>IDGeneral ServiceTime-of-Use Opt-OutProgram Annual BenefitsMarket Potential0</t>
  </si>
  <si>
    <t>IDGeneral ServiceTime-of-Use Opt-OutProgram Annual CostsMarket Potential0</t>
  </si>
  <si>
    <t>IDLarge General ServiceTime-of-Use Opt-OutParticipantsMarket Potential0</t>
  </si>
  <si>
    <t>IDLarge General ServiceTime-of-Use Opt-OutNew ParticipantsMarket Potential0</t>
  </si>
  <si>
    <t>IDLarge General ServiceTime-of-Use Opt-OutSummer Peak Reduction @Meter  (MW)Market Potential0</t>
  </si>
  <si>
    <t>IDLarge General ServiceTime-of-Use Opt-OutSummer Peak Reduction @Generation (MW)Market Potential0</t>
  </si>
  <si>
    <t>IDLarge General ServiceTime-of-Use Opt-OutWinter Peak Reduction @Meter  (MW)Market Potential0</t>
  </si>
  <si>
    <t>IDLarge General ServiceTime-of-Use Opt-OutWinter Peak Reduction @Generation (MW)Market Potential0</t>
  </si>
  <si>
    <t>IDLarge General ServiceTime-of-Use Opt-OutNon-Incentive CostsMarket Potential0</t>
  </si>
  <si>
    <t>IDLarge General ServiceTime-of-Use Opt-OutIncentive CostsMarket Potential0</t>
  </si>
  <si>
    <t>IDLarge General ServiceTime-of-Use Opt-OutProgram Annual BenefitsMarket Potential0</t>
  </si>
  <si>
    <t>IDLarge General ServiceTime-of-Use Opt-OutProgram Annual CostsMarket Potential0</t>
  </si>
  <si>
    <t>IDExtra Large General ServiceTime-of-Use Opt-OutParticipantsMarket Potential0</t>
  </si>
  <si>
    <t>IDExtra Large General ServiceTime-of-Use Opt-OutNew ParticipantsMarket Potential0</t>
  </si>
  <si>
    <t>IDExtra Large General ServiceTime-of-Use Opt-OutSummer Peak Reduction @Meter  (MW)Market Potential0</t>
  </si>
  <si>
    <t>IDExtra Large General ServiceTime-of-Use Opt-OutSummer Peak Reduction @Generation (MW)Market Potential0</t>
  </si>
  <si>
    <t>IDExtra Large General ServiceTime-of-Use Opt-OutWinter Peak Reduction @Meter  (MW)Market Potential0</t>
  </si>
  <si>
    <t>IDExtra Large General ServiceTime-of-Use Opt-OutWinter Peak Reduction @Generation (MW)Market Potential0</t>
  </si>
  <si>
    <t>IDExtra Large General ServiceTime-of-Use Opt-OutNon-Incentive CostsMarket Potential0</t>
  </si>
  <si>
    <t>IDExtra Large General ServiceTime-of-Use Opt-OutIncentive CostsMarket Potential0</t>
  </si>
  <si>
    <t>IDExtra Large General ServiceTime-of-Use Opt-OutProgram Annual BenefitsMarket Potential0</t>
  </si>
  <si>
    <t>IDExtra Large General ServiceTime-of-Use Opt-OutProgram Annual CostsMarket Potential0</t>
  </si>
  <si>
    <t>IDResidentialPilot-Peak Time RebateParticipantsMarket Potential0</t>
  </si>
  <si>
    <t>IDResidentialPilot-Peak Time RebateNew ParticipantsMarket Potential0</t>
  </si>
  <si>
    <t>IDResidentialPilot-Peak Time RebateSummer Peak Reduction @Meter  (MW)Market Potential0</t>
  </si>
  <si>
    <t>IDResidentialPilot-Peak Time RebateSummer Peak Reduction @Generation (MW)Market Potential0</t>
  </si>
  <si>
    <t>IDResidentialPilot-Peak Time RebateWinter Peak Reduction @Meter  (MW)Market Potential0</t>
  </si>
  <si>
    <t>IDResidentialPilot-Peak Time RebateWinter Peak Reduction @Generation (MW)Market Potential0</t>
  </si>
  <si>
    <t>IDResidentialPilot-Peak Time RebateNon-Incentive CostsMarket Potential0</t>
  </si>
  <si>
    <t>IDResidentialPilot-Peak Time RebateIncentive CostsMarket Potential0</t>
  </si>
  <si>
    <t>IDResidentialPilot-Peak Time RebateProgram Annual BenefitsMarket Potential0</t>
  </si>
  <si>
    <t>IDResidentialPilot-Peak Time RebateProgram Annual CostsMarket Potential0</t>
  </si>
  <si>
    <t>IDGeneral ServicePilot-Peak Time RebateParticipantsMarket Potential0</t>
  </si>
  <si>
    <t>IDGeneral ServicePilot-Peak Time RebateNew ParticipantsMarket Potential0</t>
  </si>
  <si>
    <t>IDGeneral ServicePilot-Peak Time RebateSummer Peak Reduction @Meter  (MW)Market Potential0</t>
  </si>
  <si>
    <t>IDGeneral ServicePilot-Peak Time RebateSummer Peak Reduction @Generation (MW)Market Potential0</t>
  </si>
  <si>
    <t>IDGeneral ServicePilot-Peak Time RebateWinter Peak Reduction @Meter  (MW)Market Potential0</t>
  </si>
  <si>
    <t>IDGeneral ServicePilot-Peak Time RebateWinter Peak Reduction @Generation (MW)Market Potential0</t>
  </si>
  <si>
    <t>IDGeneral ServicePilot-Peak Time RebateNon-Incentive CostsMarket Potential0</t>
  </si>
  <si>
    <t>IDGeneral ServicePilot-Peak Time RebateIncentive CostsMarket Potential0</t>
  </si>
  <si>
    <t>IDGeneral ServicePilot-Peak Time RebateProgram Annual BenefitsMarket Potential0</t>
  </si>
  <si>
    <t>IDGeneral ServicePilot-Peak Time RebateProgram Annual CostsMarket Potential0</t>
  </si>
  <si>
    <t>IDResidentialParent-Peak Time RebateParticipantsMarket Potential0</t>
  </si>
  <si>
    <t>IDResidentialParent-Peak Time RebateNew ParticipantsMarket Potential0</t>
  </si>
  <si>
    <t>IDResidentialParent-Peak Time RebateSummer Peak Reduction @Meter  (MW)Market Potential0</t>
  </si>
  <si>
    <t>IDResidentialParent-Peak Time RebateSummer Peak Reduction @Generation (MW)Market Potential0</t>
  </si>
  <si>
    <t>IDResidentialParent-Peak Time RebateWinter Peak Reduction @Meter  (MW)Market Potential0</t>
  </si>
  <si>
    <t>IDResidentialParent-Peak Time RebateWinter Peak Reduction @Generation (MW)Market Potential0</t>
  </si>
  <si>
    <t>IDResidentialParent-Peak Time RebateNon-Incentive CostsMarket Potential0</t>
  </si>
  <si>
    <t>IDResidentialParent-Peak Time RebateIncentive CostsMarket Potential0</t>
  </si>
  <si>
    <t>IDResidentialParent-Peak Time RebateProgram Annual BenefitsMarket Potential0</t>
  </si>
  <si>
    <t>IDResidentialParent-Peak Time RebateProgram Annual CostsMarket Potential0</t>
  </si>
  <si>
    <t>IDGeneral ServiceParent-Peak Time RebateParticipantsMarket Potential0</t>
  </si>
  <si>
    <t>IDGeneral ServiceParent-Peak Time RebateNew ParticipantsMarket Potential0</t>
  </si>
  <si>
    <t>IDGeneral ServiceParent-Peak Time RebateSummer Peak Reduction @Meter  (MW)Market Potential0</t>
  </si>
  <si>
    <t>IDGeneral ServiceParent-Peak Time RebateSummer Peak Reduction @Generation (MW)Market Potential0</t>
  </si>
  <si>
    <t>IDGeneral ServiceParent-Peak Time RebateWinter Peak Reduction @Meter  (MW)Market Potential0</t>
  </si>
  <si>
    <t>IDGeneral ServiceParent-Peak Time RebateWinter Peak Reduction @Generation (MW)Market Potential0</t>
  </si>
  <si>
    <t>IDGeneral ServiceParent-Peak Time RebateNon-Incentive CostsMarket Potential0</t>
  </si>
  <si>
    <t>IDGeneral ServiceParent-Peak Time RebateIncentive CostsMarket Potential0</t>
  </si>
  <si>
    <t>IDGeneral ServiceParent-Peak Time RebateProgram Annual BenefitsMarket Potential0</t>
  </si>
  <si>
    <t>IDGeneral ServiceParent-Peak Time RebateProgram Annual CostsMarket Potential0</t>
  </si>
  <si>
    <t>Ancillary Services</t>
  </si>
  <si>
    <t>Baseline 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</si>
</sst>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[$€-2]* #,##0.00000_);_([$€-2]* \(#,##0.00000\);_([$€-2]* &quot;-&quot;??_)"/>
    <numFmt numFmtId="167" formatCode="m/d/\ h:mm"/>
    <numFmt numFmtId="168" formatCode="#,##0.00;\-#,##0.00;\-;@"/>
    <numFmt numFmtId="169" formatCode="#,##0;\-#,##0;\-;@"/>
    <numFmt numFmtId="170" formatCode="#,##0.0;\-#,##0.0;\-;@"/>
    <numFmt numFmtId="171" formatCode="General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#,##0.0"/>
    <numFmt numFmtId="175" formatCode="&quot;$&quot;#,##0.00"/>
    <numFmt numFmtId="176" formatCode="0.000"/>
    <numFmt numFmtId="177" formatCode="0.0000"/>
    <numFmt numFmtId="178" formatCode="&quot;$&quot;#,##0"/>
    <numFmt numFmtId="179" formatCode="0.0"/>
    <numFmt numFmtId="180" formatCode="_(* #,##0.00000_);_(* \(#,##0.00000\);_(* &quot;-&quot;??_);_(@_)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  <scheme val="minor"/>
    </font>
    <font>
      <sz val="10"/>
      <name val="MS Sans Serif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0"/>
      <color rgb="FF0000FF"/>
      <name val="Calibri"/>
      <family val="2"/>
      <scheme val="minor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theme="1"/>
      <name val="Arial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0"/>
      <name val="Helv"/>
      <charset val="204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sz val="11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Segoe UI Semilight"/>
      <family val="2"/>
    </font>
    <font>
      <b/>
      <sz val="11"/>
      <color theme="1"/>
      <name val="Segoe UI Semilight"/>
      <family val="2"/>
    </font>
    <font>
      <b/>
      <sz val="11"/>
      <color theme="0"/>
      <name val="Segoe UI Semilight"/>
      <family val="2"/>
    </font>
    <font>
      <b/>
      <sz val="11"/>
      <color rgb="FFC00000"/>
      <name val="Segoe UI Semilight"/>
      <family val="2"/>
    </font>
    <font>
      <sz val="10"/>
      <color theme="1"/>
      <name val="Segoe UI Semilight"/>
      <family val="2"/>
    </font>
    <font>
      <b/>
      <sz val="16"/>
      <color rgb="FFC00000"/>
      <name val="Segoe UI Semilight"/>
      <family val="2"/>
    </font>
    <font>
      <sz val="11"/>
      <color theme="0"/>
      <name val="Segoe UI Semilight"/>
      <family val="2"/>
    </font>
    <font>
      <b/>
      <sz val="10"/>
      <color theme="1"/>
      <name val="Segoe UI Semilight"/>
      <family val="2"/>
    </font>
    <font>
      <sz val="12"/>
      <color theme="1"/>
      <name val="Segoe UI Semilight"/>
      <family val="2"/>
    </font>
    <font>
      <sz val="10"/>
      <color theme="0" tint="-0.249977111117893"/>
      <name val="Segoe UI Semilight"/>
      <family val="2"/>
    </font>
    <font>
      <sz val="10"/>
      <color theme="0" tint="-0.34998626667073579"/>
      <name val="Segoe UI Semilight"/>
      <family val="2"/>
    </font>
    <font>
      <sz val="10"/>
      <color theme="0"/>
      <name val="Segoe UI Semilight"/>
      <family val="2"/>
    </font>
    <font>
      <sz val="11"/>
      <color theme="0" tint="-0.34998626667073579"/>
      <name val="Segoe UI Semilight"/>
      <family val="2"/>
    </font>
    <font>
      <u/>
      <sz val="10"/>
      <color theme="0" tint="-0.249977111117893"/>
      <name val="Segoe UI Semilight"/>
      <family val="2"/>
    </font>
    <font>
      <sz val="11"/>
      <name val="Arial"/>
      <family val="2"/>
    </font>
    <font>
      <sz val="10"/>
      <color theme="1"/>
      <name val="Calibri"/>
      <family val="2"/>
    </font>
    <font>
      <b/>
      <sz val="13"/>
      <color theme="0"/>
      <name val="Segoe UI Semilight"/>
      <family val="2"/>
    </font>
    <font>
      <sz val="13"/>
      <color theme="0"/>
      <name val="Segoe UI Semilight"/>
      <family val="2"/>
    </font>
    <font>
      <b/>
      <sz val="13"/>
      <color theme="1"/>
      <name val="Segoe UI Semilight"/>
      <family val="2"/>
    </font>
    <font>
      <sz val="13"/>
      <color theme="1"/>
      <name val="Segoe UI Semilight"/>
      <family val="2"/>
    </font>
    <font>
      <sz val="11"/>
      <color rgb="FFC0000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Segoe UI Semilight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C00000"/>
      <name val="Segoe UI Semilight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theme="2"/>
      <name val="Calibri"/>
      <family val="2"/>
      <scheme val="minor"/>
    </font>
    <font>
      <sz val="11"/>
      <color rgb="FFFF0000"/>
      <name val="Segoe UI Semilight"/>
      <family val="2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1A1D5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C1D4D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0.59999389629810485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9"/>
      </top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 style="thin">
        <color rgb="FF00B0F0"/>
      </top>
      <bottom style="thin">
        <color theme="9"/>
      </bottom>
      <diagonal/>
    </border>
    <border>
      <left/>
      <right/>
      <top/>
      <bottom style="thin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/>
      <top style="thin">
        <color rgb="FF00B0F0"/>
      </top>
      <bottom style="medium">
        <color rgb="FF00B0F0"/>
      </bottom>
      <diagonal/>
    </border>
    <border>
      <left/>
      <right/>
      <top style="thin">
        <color rgb="FF00B0F0"/>
      </top>
      <bottom/>
      <diagonal/>
    </border>
  </borders>
  <cellStyleXfs count="8886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5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7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7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4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2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4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4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1" fillId="12" borderId="2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4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0" fontId="13" fillId="26" borderId="3" applyNumberFormat="0" applyAlignment="0" applyProtection="0"/>
    <xf numFmtId="41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/>
    <xf numFmtId="44" fontId="2" fillId="0" borderId="0" applyFont="0" applyFill="0" applyBorder="0" applyAlignment="0" applyProtection="0"/>
    <xf numFmtId="44" fontId="5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27" borderId="0" applyNumberFormat="0" applyAlignment="0">
      <alignment horizontal="right"/>
    </xf>
    <xf numFmtId="0" fontId="2" fillId="27" borderId="0" applyNumberFormat="0" applyAlignment="0">
      <alignment horizontal="right"/>
    </xf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0" fontId="2" fillId="28" borderId="0" applyNumberFormat="0" applyAlignment="0"/>
    <xf numFmtId="167" fontId="18" fillId="0" borderId="0"/>
    <xf numFmtId="167" fontId="1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2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3" fillId="0" borderId="0">
      <alignment horizontal="center" wrapText="1"/>
    </xf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6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14" fillId="29" borderId="1">
      <alignment horizontal="left"/>
    </xf>
    <xf numFmtId="0" fontId="27" fillId="0" borderId="6" applyNumberFormat="0" applyFill="0" applyAlignment="0" applyProtection="0"/>
    <xf numFmtId="0" fontId="28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14" fillId="29" borderId="1">
      <alignment horizontal="left"/>
    </xf>
    <xf numFmtId="0" fontId="14" fillId="29" borderId="1">
      <alignment horizontal="left"/>
    </xf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14" fillId="29" borderId="1">
      <alignment horizontal="left"/>
    </xf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31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4" fillId="0" borderId="0" applyNumberFormat="0" applyFill="0" applyBorder="0" applyAlignment="0" applyProtection="0">
      <alignment vertical="top"/>
      <protection locked="0"/>
    </xf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6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5" fillId="6" borderId="2" applyNumberFormat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3" fillId="0" borderId="0"/>
    <xf numFmtId="0" fontId="3" fillId="0" borderId="0"/>
    <xf numFmtId="0" fontId="2" fillId="0" borderId="0">
      <alignment readingOrder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2" fillId="0" borderId="0"/>
    <xf numFmtId="0" fontId="2" fillId="0" borderId="0">
      <alignment readingOrder="1"/>
    </xf>
    <xf numFmtId="0" fontId="5" fillId="0" borderId="0"/>
    <xf numFmtId="0" fontId="2" fillId="0" borderId="0">
      <alignment readingOrder="1"/>
    </xf>
    <xf numFmtId="0" fontId="5" fillId="0" borderId="0"/>
    <xf numFmtId="0" fontId="2" fillId="0" borderId="0">
      <alignment readingOrder="1"/>
    </xf>
    <xf numFmtId="0" fontId="5" fillId="0" borderId="0"/>
    <xf numFmtId="0" fontId="5" fillId="0" borderId="0"/>
    <xf numFmtId="0" fontId="5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7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>
      <alignment readingOrder="1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>
      <alignment readingOrder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readingOrder="1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5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7" fillId="0" borderId="0"/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>
      <alignment readingOrder="1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7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0" borderId="0">
      <alignment readingOrder="1"/>
    </xf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42" fillId="30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3" fillId="31" borderId="10" applyNumberFormat="0" applyFont="0" applyAlignment="0" applyProtection="0"/>
    <xf numFmtId="0" fontId="42" fillId="30" borderId="10" applyNumberFormat="0" applyFont="0" applyAlignment="0" applyProtection="0"/>
    <xf numFmtId="0" fontId="42" fillId="30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3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2" fillId="31" borderId="10" applyNumberFormat="0" applyFon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4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4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4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4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0" fontId="43" fillId="12" borderId="1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9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6" fontId="17" fillId="0" borderId="0" applyFont="0" applyFill="0" applyBorder="0" applyAlignment="0" applyProtection="0"/>
    <xf numFmtId="0" fontId="17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7" fillId="0" borderId="0"/>
    <xf numFmtId="6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7" fillId="0" borderId="0"/>
    <xf numFmtId="6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 applyFont="0" applyFill="0" applyBorder="0" applyAlignment="0" applyProtection="0">
      <alignment horizontal="left"/>
    </xf>
    <xf numFmtId="164" fontId="55" fillId="0" borderId="0" applyFont="0" applyAlignment="0" applyProtection="0"/>
    <xf numFmtId="0" fontId="1" fillId="0" borderId="0"/>
    <xf numFmtId="171" fontId="56" fillId="0" borderId="0">
      <alignment horizontal="left"/>
    </xf>
    <xf numFmtId="44" fontId="1" fillId="0" borderId="0" applyFont="0" applyFill="0" applyBorder="0" applyAlignment="0" applyProtection="0"/>
    <xf numFmtId="0" fontId="52" fillId="43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/>
    <xf numFmtId="0" fontId="1" fillId="42" borderId="25" applyNumberFormat="0" applyFont="0" applyAlignment="0" applyProtection="0"/>
    <xf numFmtId="0" fontId="1" fillId="42" borderId="25" applyNumberFormat="0" applyFont="0" applyAlignment="0" applyProtection="0"/>
    <xf numFmtId="0" fontId="1" fillId="42" borderId="25" applyNumberFormat="0" applyFont="0" applyAlignment="0" applyProtection="0"/>
    <xf numFmtId="9" fontId="5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83" fillId="0" borderId="0" applyNumberFormat="0" applyFill="0" applyBorder="0" applyAlignment="0" applyProtection="0"/>
  </cellStyleXfs>
  <cellXfs count="237">
    <xf numFmtId="0" fontId="0" fillId="0" borderId="0" xfId="0"/>
    <xf numFmtId="0" fontId="0" fillId="2" borderId="0" xfId="0" applyFill="1"/>
    <xf numFmtId="0" fontId="4" fillId="0" borderId="0" xfId="0" applyFont="1" applyAlignment="1">
      <alignment horizontal="left"/>
    </xf>
    <xf numFmtId="0" fontId="57" fillId="0" borderId="0" xfId="0" applyFont="1"/>
    <xf numFmtId="0" fontId="0" fillId="0" borderId="0" xfId="0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59" fillId="2" borderId="0" xfId="0" applyFont="1" applyFill="1"/>
    <xf numFmtId="0" fontId="59" fillId="0" borderId="0" xfId="0" applyFont="1"/>
    <xf numFmtId="0" fontId="62" fillId="33" borderId="14" xfId="0" applyFont="1" applyFill="1" applyBorder="1" applyAlignment="1">
      <alignment horizontal="center" wrapText="1"/>
    </xf>
    <xf numFmtId="0" fontId="62" fillId="33" borderId="15" xfId="0" applyFont="1" applyFill="1" applyBorder="1" applyAlignment="1">
      <alignment horizontal="center" wrapText="1"/>
    </xf>
    <xf numFmtId="0" fontId="62" fillId="33" borderId="16" xfId="0" applyFont="1" applyFill="1" applyBorder="1" applyAlignment="1">
      <alignment horizontal="center" wrapText="1"/>
    </xf>
    <xf numFmtId="0" fontId="60" fillId="0" borderId="0" xfId="0" applyFont="1"/>
    <xf numFmtId="0" fontId="64" fillId="0" borderId="0" xfId="0" applyFont="1"/>
    <xf numFmtId="173" fontId="59" fillId="0" borderId="19" xfId="0" applyNumberFormat="1" applyFont="1" applyBorder="1"/>
    <xf numFmtId="43" fontId="59" fillId="0" borderId="0" xfId="0" applyNumberFormat="1" applyFont="1"/>
    <xf numFmtId="0" fontId="59" fillId="0" borderId="0" xfId="0" pivotButton="1" applyFont="1"/>
    <xf numFmtId="0" fontId="59" fillId="0" borderId="19" xfId="0" applyFont="1" applyBorder="1"/>
    <xf numFmtId="164" fontId="60" fillId="0" borderId="19" xfId="0" applyNumberFormat="1" applyFont="1" applyBorder="1"/>
    <xf numFmtId="0" fontId="59" fillId="0" borderId="0" xfId="0" applyFont="1" applyAlignment="1">
      <alignment vertical="center"/>
    </xf>
    <xf numFmtId="174" fontId="59" fillId="0" borderId="0" xfId="0" applyNumberFormat="1" applyFont="1" applyAlignment="1">
      <alignment vertical="center"/>
    </xf>
    <xf numFmtId="170" fontId="59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59" fillId="0" borderId="0" xfId="0" applyNumberFormat="1" applyFont="1" applyAlignment="1">
      <alignment vertical="center"/>
    </xf>
    <xf numFmtId="10" fontId="59" fillId="0" borderId="0" xfId="0" applyNumberFormat="1" applyFont="1" applyAlignment="1">
      <alignment vertical="center"/>
    </xf>
    <xf numFmtId="0" fontId="59" fillId="0" borderId="0" xfId="0" pivotButton="1" applyFont="1" applyAlignment="1">
      <alignment vertical="center"/>
    </xf>
    <xf numFmtId="0" fontId="60" fillId="36" borderId="0" xfId="0" applyFont="1" applyFill="1" applyAlignment="1">
      <alignment vertical="center"/>
    </xf>
    <xf numFmtId="0" fontId="59" fillId="36" borderId="0" xfId="0" applyFont="1" applyFill="1" applyAlignment="1">
      <alignment vertical="center"/>
    </xf>
    <xf numFmtId="0" fontId="60" fillId="36" borderId="22" xfId="0" applyFont="1" applyFill="1" applyBorder="1" applyAlignment="1">
      <alignment vertical="center" wrapText="1"/>
    </xf>
    <xf numFmtId="0" fontId="69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pivotButton="1" applyFont="1" applyAlignment="1">
      <alignment vertical="center"/>
    </xf>
    <xf numFmtId="43" fontId="63" fillId="0" borderId="19" xfId="0" applyNumberFormat="1" applyFont="1" applyBorder="1" applyAlignment="1">
      <alignment vertical="center"/>
    </xf>
    <xf numFmtId="0" fontId="66" fillId="0" borderId="0" xfId="0" applyFont="1" applyAlignment="1">
      <alignment vertical="center"/>
    </xf>
    <xf numFmtId="0" fontId="63" fillId="36" borderId="0" xfId="0" applyFont="1" applyFill="1" applyAlignment="1">
      <alignment vertical="center"/>
    </xf>
    <xf numFmtId="0" fontId="66" fillId="36" borderId="22" xfId="0" applyFont="1" applyFill="1" applyBorder="1" applyAlignment="1">
      <alignment vertical="center" wrapText="1"/>
    </xf>
    <xf numFmtId="0" fontId="70" fillId="32" borderId="0" xfId="0" applyFont="1" applyFill="1" applyAlignment="1">
      <alignment vertical="center"/>
    </xf>
    <xf numFmtId="43" fontId="71" fillId="0" borderId="0" xfId="0" applyNumberFormat="1" applyFont="1" applyAlignment="1">
      <alignment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63" fillId="37" borderId="0" xfId="4372" applyFont="1" applyFill="1" applyAlignment="1">
      <alignment vertical="center" wrapText="1"/>
    </xf>
    <xf numFmtId="0" fontId="63" fillId="35" borderId="0" xfId="4372" applyFont="1" applyFill="1" applyAlignment="1">
      <alignment vertical="center" wrapText="1"/>
    </xf>
    <xf numFmtId="0" fontId="63" fillId="36" borderId="0" xfId="4372" applyFont="1" applyFill="1" applyAlignment="1">
      <alignment vertical="center" wrapText="1"/>
    </xf>
    <xf numFmtId="44" fontId="63" fillId="34" borderId="0" xfId="8846" applyFont="1" applyFill="1" applyAlignment="1">
      <alignment horizontal="center" vertical="center"/>
    </xf>
    <xf numFmtId="172" fontId="63" fillId="2" borderId="0" xfId="8846" applyNumberFormat="1" applyFont="1" applyFill="1" applyAlignment="1">
      <alignment horizontal="center" vertical="center"/>
    </xf>
    <xf numFmtId="1" fontId="63" fillId="2" borderId="0" xfId="8846" applyNumberFormat="1" applyFont="1" applyFill="1" applyAlignment="1">
      <alignment horizontal="center" vertical="center"/>
    </xf>
    <xf numFmtId="0" fontId="66" fillId="0" borderId="0" xfId="0" applyFont="1" applyAlignment="1">
      <alignment horizontal="right" vertical="center"/>
    </xf>
    <xf numFmtId="0" fontId="70" fillId="40" borderId="21" xfId="0" applyFont="1" applyFill="1" applyBorder="1" applyAlignment="1">
      <alignment vertical="center"/>
    </xf>
    <xf numFmtId="0" fontId="66" fillId="38" borderId="0" xfId="0" applyFont="1" applyFill="1" applyAlignment="1">
      <alignment vertical="center"/>
    </xf>
    <xf numFmtId="0" fontId="63" fillId="38" borderId="0" xfId="0" applyFont="1" applyFill="1" applyAlignment="1">
      <alignment vertical="center"/>
    </xf>
    <xf numFmtId="10" fontId="70" fillId="40" borderId="21" xfId="33" applyNumberFormat="1" applyFont="1" applyFill="1" applyBorder="1" applyAlignment="1">
      <alignment vertical="center"/>
    </xf>
    <xf numFmtId="0" fontId="66" fillId="34" borderId="22" xfId="0" applyFont="1" applyFill="1" applyBorder="1" applyAlignment="1">
      <alignment vertical="center" wrapText="1"/>
    </xf>
    <xf numFmtId="0" fontId="70" fillId="32" borderId="0" xfId="0" applyFont="1" applyFill="1" applyAlignment="1">
      <alignment horizontal="center" vertical="center"/>
    </xf>
    <xf numFmtId="172" fontId="63" fillId="0" borderId="19" xfId="0" applyNumberFormat="1" applyFont="1" applyBorder="1" applyAlignment="1">
      <alignment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1" fillId="41" borderId="21" xfId="0" applyFont="1" applyFill="1" applyBorder="1" applyAlignment="1">
      <alignment horizontal="center"/>
    </xf>
    <xf numFmtId="0" fontId="65" fillId="41" borderId="0" xfId="0" applyFont="1" applyFill="1" applyAlignment="1">
      <alignment horizontal="center"/>
    </xf>
    <xf numFmtId="0" fontId="65" fillId="41" borderId="24" xfId="0" applyFont="1" applyFill="1" applyBorder="1" applyAlignment="1">
      <alignment vertical="center" wrapText="1"/>
    </xf>
    <xf numFmtId="0" fontId="65" fillId="41" borderId="24" xfId="0" applyFont="1" applyFill="1" applyBorder="1" applyAlignment="1">
      <alignment horizontal="center" vertical="center" wrapText="1"/>
    </xf>
    <xf numFmtId="168" fontId="60" fillId="0" borderId="23" xfId="32" applyNumberFormat="1" applyFont="1" applyBorder="1" applyAlignment="1">
      <alignment vertical="center"/>
    </xf>
    <xf numFmtId="169" fontId="60" fillId="0" borderId="23" xfId="32" applyNumberFormat="1" applyFont="1" applyBorder="1" applyAlignment="1">
      <alignment vertical="center"/>
    </xf>
    <xf numFmtId="0" fontId="60" fillId="39" borderId="23" xfId="0" applyFont="1" applyFill="1" applyBorder="1" applyAlignment="1">
      <alignment vertical="center"/>
    </xf>
    <xf numFmtId="169" fontId="60" fillId="39" borderId="23" xfId="0" applyNumberFormat="1" applyFont="1" applyFill="1" applyBorder="1" applyAlignment="1">
      <alignment vertical="center"/>
    </xf>
    <xf numFmtId="0" fontId="59" fillId="0" borderId="23" xfId="0" applyFont="1" applyBorder="1" applyAlignment="1">
      <alignment vertical="center"/>
    </xf>
    <xf numFmtId="170" fontId="59" fillId="0" borderId="23" xfId="32" applyNumberFormat="1" applyFont="1" applyBorder="1" applyAlignment="1">
      <alignment vertical="center"/>
    </xf>
    <xf numFmtId="0" fontId="59" fillId="39" borderId="23" xfId="0" applyFont="1" applyFill="1" applyBorder="1" applyAlignment="1">
      <alignment vertical="center"/>
    </xf>
    <xf numFmtId="9" fontId="65" fillId="41" borderId="24" xfId="33" applyFont="1" applyFill="1" applyBorder="1" applyAlignment="1">
      <alignment horizontal="center" vertical="center" wrapText="1"/>
    </xf>
    <xf numFmtId="168" fontId="59" fillId="0" borderId="23" xfId="32" applyNumberFormat="1" applyFont="1" applyBorder="1" applyAlignment="1">
      <alignment vertical="center"/>
    </xf>
    <xf numFmtId="10" fontId="59" fillId="0" borderId="23" xfId="33" applyNumberFormat="1" applyFont="1" applyBorder="1" applyAlignment="1">
      <alignment vertical="center"/>
    </xf>
    <xf numFmtId="175" fontId="59" fillId="0" borderId="23" xfId="32" applyNumberFormat="1" applyFont="1" applyBorder="1" applyAlignment="1">
      <alignment vertical="center"/>
    </xf>
    <xf numFmtId="0" fontId="61" fillId="41" borderId="24" xfId="0" applyFont="1" applyFill="1" applyBorder="1" applyAlignment="1">
      <alignment vertical="center" wrapText="1"/>
    </xf>
    <xf numFmtId="168" fontId="61" fillId="41" borderId="23" xfId="32" applyNumberFormat="1" applyFont="1" applyFill="1" applyBorder="1" applyAlignment="1">
      <alignment vertical="center"/>
    </xf>
    <xf numFmtId="0" fontId="65" fillId="41" borderId="24" xfId="0" applyFont="1" applyFill="1" applyBorder="1" applyAlignment="1">
      <alignment horizontal="right" vertical="center" wrapText="1"/>
    </xf>
    <xf numFmtId="175" fontId="61" fillId="41" borderId="23" xfId="32" applyNumberFormat="1" applyFont="1" applyFill="1" applyBorder="1" applyAlignment="1">
      <alignment horizontal="right" vertical="center"/>
    </xf>
    <xf numFmtId="175" fontId="59" fillId="39" borderId="23" xfId="0" applyNumberFormat="1" applyFont="1" applyFill="1" applyBorder="1" applyAlignment="1">
      <alignment horizontal="right" vertical="center"/>
    </xf>
    <xf numFmtId="175" fontId="59" fillId="0" borderId="23" xfId="32" applyNumberFormat="1" applyFont="1" applyBorder="1" applyAlignment="1">
      <alignment horizontal="right" vertical="center"/>
    </xf>
    <xf numFmtId="175" fontId="59" fillId="0" borderId="23" xfId="0" applyNumberFormat="1" applyFont="1" applyBorder="1" applyAlignment="1">
      <alignment horizontal="right" vertical="center"/>
    </xf>
    <xf numFmtId="175" fontId="59" fillId="39" borderId="23" xfId="32" applyNumberFormat="1" applyFont="1" applyFill="1" applyBorder="1" applyAlignment="1">
      <alignment horizontal="right" vertical="center"/>
    </xf>
    <xf numFmtId="175" fontId="61" fillId="41" borderId="24" xfId="0" applyNumberFormat="1" applyFont="1" applyFill="1" applyBorder="1" applyAlignment="1">
      <alignment horizontal="right" vertical="center" wrapText="1"/>
    </xf>
    <xf numFmtId="172" fontId="0" fillId="0" borderId="0" xfId="0" applyNumberFormat="1"/>
    <xf numFmtId="0" fontId="59" fillId="0" borderId="24" xfId="0" applyFont="1" applyBorder="1" applyAlignment="1">
      <alignment vertical="center"/>
    </xf>
    <xf numFmtId="0" fontId="0" fillId="0" borderId="0" xfId="0" pivotButton="1" applyAlignment="1">
      <alignment vertical="center"/>
    </xf>
    <xf numFmtId="0" fontId="75" fillId="41" borderId="24" xfId="0" applyFont="1" applyFill="1" applyBorder="1" applyAlignment="1">
      <alignment vertical="center" wrapText="1"/>
    </xf>
    <xf numFmtId="0" fontId="76" fillId="41" borderId="24" xfId="0" applyFont="1" applyFill="1" applyBorder="1" applyAlignment="1">
      <alignment horizontal="center" vertical="center" wrapText="1"/>
    </xf>
    <xf numFmtId="169" fontId="77" fillId="0" borderId="23" xfId="32" applyNumberFormat="1" applyFont="1" applyBorder="1" applyAlignment="1">
      <alignment vertical="center"/>
    </xf>
    <xf numFmtId="0" fontId="78" fillId="0" borderId="23" xfId="0" applyFont="1" applyBorder="1" applyAlignment="1">
      <alignment vertical="center"/>
    </xf>
    <xf numFmtId="170" fontId="78" fillId="0" borderId="23" xfId="32" applyNumberFormat="1" applyFont="1" applyBorder="1" applyAlignment="1">
      <alignment vertical="center"/>
    </xf>
    <xf numFmtId="0" fontId="78" fillId="39" borderId="23" xfId="0" applyFont="1" applyFill="1" applyBorder="1" applyAlignment="1">
      <alignment vertical="center"/>
    </xf>
    <xf numFmtId="165" fontId="78" fillId="39" borderId="23" xfId="33" applyNumberFormat="1" applyFont="1" applyFill="1" applyBorder="1" applyAlignment="1">
      <alignment vertical="center"/>
    </xf>
    <xf numFmtId="0" fontId="77" fillId="0" borderId="23" xfId="0" applyFont="1" applyBorder="1" applyAlignment="1">
      <alignment vertical="center"/>
    </xf>
    <xf numFmtId="2" fontId="59" fillId="0" borderId="23" xfId="32" applyNumberFormat="1" applyFont="1" applyBorder="1" applyAlignment="1">
      <alignment vertical="center"/>
    </xf>
    <xf numFmtId="9" fontId="0" fillId="0" borderId="0" xfId="33" applyFont="1" applyAlignment="1">
      <alignment vertical="center"/>
    </xf>
    <xf numFmtId="164" fontId="79" fillId="0" borderId="0" xfId="32" applyNumberFormat="1" applyFont="1"/>
    <xf numFmtId="165" fontId="79" fillId="0" borderId="0" xfId="33" applyNumberFormat="1" applyFont="1"/>
    <xf numFmtId="0" fontId="0" fillId="0" borderId="0" xfId="0" applyNumberFormat="1"/>
    <xf numFmtId="0" fontId="59" fillId="0" borderId="0" xfId="0" applyFont="1" applyFill="1"/>
    <xf numFmtId="0" fontId="63" fillId="0" borderId="22" xfId="0" applyFont="1" applyFill="1" applyBorder="1" applyAlignment="1">
      <alignment vertical="center" wrapText="1"/>
    </xf>
    <xf numFmtId="0" fontId="80" fillId="0" borderId="0" xfId="0" applyFont="1" applyAlignment="1">
      <alignment vertical="center"/>
    </xf>
    <xf numFmtId="175" fontId="59" fillId="0" borderId="24" xfId="32" applyNumberFormat="1" applyFont="1" applyBorder="1" applyAlignment="1">
      <alignment horizontal="right" vertical="center"/>
    </xf>
    <xf numFmtId="175" fontId="59" fillId="0" borderId="24" xfId="0" applyNumberFormat="1" applyFont="1" applyBorder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0" fontId="81" fillId="0" borderId="0" xfId="0" applyFont="1" applyAlignment="1">
      <alignment horizontal="left"/>
    </xf>
    <xf numFmtId="177" fontId="0" fillId="0" borderId="0" xfId="0" applyNumberFormat="1"/>
    <xf numFmtId="0" fontId="65" fillId="41" borderId="0" xfId="0" applyFont="1" applyFill="1"/>
    <xf numFmtId="168" fontId="77" fillId="44" borderId="23" xfId="32" applyNumberFormat="1" applyFont="1" applyFill="1" applyBorder="1" applyAlignment="1">
      <alignment vertical="center"/>
    </xf>
    <xf numFmtId="169" fontId="77" fillId="44" borderId="23" xfId="32" applyNumberFormat="1" applyFont="1" applyFill="1" applyBorder="1" applyAlignment="1">
      <alignment vertical="center"/>
    </xf>
    <xf numFmtId="0" fontId="62" fillId="33" borderId="26" xfId="0" applyFont="1" applyFill="1" applyBorder="1" applyAlignment="1">
      <alignment horizontal="center" wrapText="1"/>
    </xf>
    <xf numFmtId="0" fontId="62" fillId="33" borderId="0" xfId="0" applyFont="1" applyFill="1" applyBorder="1" applyAlignment="1">
      <alignment horizontal="center" wrapText="1"/>
    </xf>
    <xf numFmtId="0" fontId="62" fillId="33" borderId="27" xfId="0" applyFont="1" applyFill="1" applyBorder="1" applyAlignment="1">
      <alignment horizontal="center" wrapText="1"/>
    </xf>
    <xf numFmtId="0" fontId="59" fillId="0" borderId="0" xfId="0" applyFont="1" applyBorder="1" applyAlignment="1">
      <alignment vertical="center"/>
    </xf>
    <xf numFmtId="10" fontId="59" fillId="0" borderId="0" xfId="33" applyNumberFormat="1" applyFont="1" applyFill="1" applyBorder="1" applyAlignment="1">
      <alignment vertical="center"/>
    </xf>
    <xf numFmtId="0" fontId="82" fillId="0" borderId="0" xfId="0" applyFont="1" applyAlignment="1">
      <alignment vertical="center"/>
    </xf>
    <xf numFmtId="175" fontId="0" fillId="0" borderId="0" xfId="8846" applyNumberFormat="1" applyFont="1"/>
    <xf numFmtId="0" fontId="66" fillId="36" borderId="22" xfId="0" applyFont="1" applyFill="1" applyBorder="1" applyAlignment="1">
      <alignment vertical="center"/>
    </xf>
    <xf numFmtId="0" fontId="0" fillId="0" borderId="0" xfId="0"/>
    <xf numFmtId="7" fontId="0" fillId="0" borderId="0" xfId="0" applyNumberFormat="1"/>
    <xf numFmtId="164" fontId="0" fillId="0" borderId="0" xfId="3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83" fillId="0" borderId="0" xfId="8885"/>
    <xf numFmtId="168" fontId="59" fillId="39" borderId="23" xfId="0" applyNumberFormat="1" applyFont="1" applyFill="1" applyBorder="1" applyAlignment="1">
      <alignment vertical="center"/>
    </xf>
    <xf numFmtId="178" fontId="59" fillId="0" borderId="23" xfId="32" applyNumberFormat="1" applyFont="1" applyBorder="1" applyAlignment="1">
      <alignment vertical="center"/>
    </xf>
    <xf numFmtId="0" fontId="84" fillId="0" borderId="0" xfId="0" applyFont="1" applyAlignment="1">
      <alignment vertical="top"/>
    </xf>
    <xf numFmtId="175" fontId="67" fillId="2" borderId="0" xfId="32" applyNumberFormat="1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170" fontId="67" fillId="2" borderId="0" xfId="32" applyNumberFormat="1" applyFont="1" applyFill="1" applyBorder="1" applyAlignment="1">
      <alignment vertical="center"/>
    </xf>
    <xf numFmtId="0" fontId="64" fillId="2" borderId="0" xfId="0" applyFont="1" applyFill="1"/>
    <xf numFmtId="0" fontId="61" fillId="2" borderId="0" xfId="0" applyFont="1" applyFill="1"/>
    <xf numFmtId="9" fontId="59" fillId="2" borderId="0" xfId="33" applyFont="1" applyFill="1"/>
    <xf numFmtId="0" fontId="60" fillId="2" borderId="0" xfId="0" applyFont="1" applyFill="1" applyBorder="1" applyAlignment="1">
      <alignment horizontal="center"/>
    </xf>
    <xf numFmtId="173" fontId="59" fillId="2" borderId="19" xfId="0" applyNumberFormat="1" applyFont="1" applyFill="1" applyBorder="1"/>
    <xf numFmtId="43" fontId="59" fillId="2" borderId="0" xfId="0" applyNumberFormat="1" applyFont="1" applyFill="1"/>
    <xf numFmtId="0" fontId="59" fillId="2" borderId="19" xfId="0" applyFont="1" applyFill="1" applyBorder="1"/>
    <xf numFmtId="9" fontId="65" fillId="41" borderId="24" xfId="33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78" fontId="59" fillId="39" borderId="23" xfId="0" applyNumberFormat="1" applyFont="1" applyFill="1" applyBorder="1" applyAlignment="1">
      <alignment vertical="center"/>
    </xf>
    <xf numFmtId="0" fontId="63" fillId="37" borderId="0" xfId="0" applyFont="1" applyFill="1" applyAlignment="1">
      <alignment vertical="center"/>
    </xf>
    <xf numFmtId="0" fontId="85" fillId="37" borderId="0" xfId="0" applyFont="1" applyFill="1" applyAlignment="1">
      <alignment vertical="center"/>
    </xf>
    <xf numFmtId="0" fontId="65" fillId="41" borderId="0" xfId="0" applyFont="1" applyFill="1" applyAlignment="1">
      <alignment horizontal="center" vertical="center" wrapText="1"/>
    </xf>
    <xf numFmtId="43" fontId="65" fillId="41" borderId="0" xfId="0" applyNumberFormat="1" applyFont="1" applyFill="1" applyAlignment="1">
      <alignment horizontal="center" vertical="center" wrapText="1"/>
    </xf>
    <xf numFmtId="173" fontId="65" fillId="41" borderId="0" xfId="0" applyNumberFormat="1" applyFont="1" applyFill="1" applyAlignment="1">
      <alignment horizontal="center" vertical="center" wrapText="1"/>
    </xf>
    <xf numFmtId="43" fontId="0" fillId="0" borderId="0" xfId="32" applyFont="1"/>
    <xf numFmtId="9" fontId="0" fillId="0" borderId="0" xfId="33" applyFont="1"/>
    <xf numFmtId="164" fontId="0" fillId="35" borderId="0" xfId="32" applyNumberFormat="1" applyFont="1" applyFill="1"/>
    <xf numFmtId="0" fontId="81" fillId="0" borderId="0" xfId="0" applyFont="1"/>
    <xf numFmtId="164" fontId="86" fillId="0" borderId="0" xfId="32" applyNumberFormat="1" applyFont="1" applyFill="1" applyBorder="1"/>
    <xf numFmtId="43" fontId="0" fillId="35" borderId="0" xfId="32" applyFont="1" applyFill="1"/>
    <xf numFmtId="165" fontId="0" fillId="0" borderId="0" xfId="33" applyNumberFormat="1" applyFont="1"/>
    <xf numFmtId="10" fontId="0" fillId="0" borderId="0" xfId="33" applyNumberFormat="1" applyFont="1"/>
    <xf numFmtId="0" fontId="0" fillId="0" borderId="0" xfId="0" applyNumberFormat="1" applyAlignment="1">
      <alignment vertical="center"/>
    </xf>
    <xf numFmtId="0" fontId="60" fillId="45" borderId="0" xfId="0" applyFont="1" applyFill="1"/>
    <xf numFmtId="0" fontId="59" fillId="45" borderId="0" xfId="0" applyFont="1" applyFill="1"/>
    <xf numFmtId="0" fontId="60" fillId="46" borderId="0" xfId="0" applyFont="1" applyFill="1"/>
    <xf numFmtId="0" fontId="59" fillId="46" borderId="0" xfId="0" applyFont="1" applyFill="1"/>
    <xf numFmtId="0" fontId="61" fillId="45" borderId="0" xfId="0" applyFont="1" applyFill="1" applyAlignment="1">
      <alignment vertical="center"/>
    </xf>
    <xf numFmtId="0" fontId="61" fillId="46" borderId="0" xfId="0" applyFont="1" applyFill="1" applyAlignment="1">
      <alignment vertical="center"/>
    </xf>
    <xf numFmtId="0" fontId="65" fillId="46" borderId="24" xfId="0" applyFont="1" applyFill="1" applyBorder="1" applyAlignment="1">
      <alignment horizontal="right" vertical="center" wrapText="1"/>
    </xf>
    <xf numFmtId="0" fontId="61" fillId="46" borderId="24" xfId="0" applyFont="1" applyFill="1" applyBorder="1" applyAlignment="1">
      <alignment vertical="center" wrapText="1"/>
    </xf>
    <xf numFmtId="0" fontId="61" fillId="45" borderId="24" xfId="0" applyFont="1" applyFill="1" applyBorder="1" applyAlignment="1">
      <alignment vertical="center" wrapText="1"/>
    </xf>
    <xf numFmtId="0" fontId="65" fillId="45" borderId="24" xfId="0" applyFont="1" applyFill="1" applyBorder="1" applyAlignment="1">
      <alignment horizontal="right" vertical="center" wrapText="1"/>
    </xf>
    <xf numFmtId="1" fontId="65" fillId="41" borderId="24" xfId="32" applyNumberFormat="1" applyFont="1" applyFill="1" applyBorder="1" applyAlignment="1">
      <alignment horizontal="right" vertical="center" wrapText="1"/>
    </xf>
    <xf numFmtId="165" fontId="87" fillId="0" borderId="0" xfId="33" applyNumberFormat="1" applyFont="1" applyFill="1"/>
    <xf numFmtId="165" fontId="87" fillId="0" borderId="0" xfId="33" applyNumberFormat="1" applyFont="1"/>
    <xf numFmtId="9" fontId="87" fillId="0" borderId="0" xfId="33" applyFont="1"/>
    <xf numFmtId="0" fontId="60" fillId="2" borderId="0" xfId="0" applyFont="1" applyFill="1"/>
    <xf numFmtId="168" fontId="77" fillId="0" borderId="23" xfId="32" applyNumberFormat="1" applyFont="1" applyBorder="1" applyAlignment="1">
      <alignment vertical="center"/>
    </xf>
    <xf numFmtId="0" fontId="78" fillId="39" borderId="0" xfId="0" applyFont="1" applyFill="1" applyAlignment="1">
      <alignment vertical="center"/>
    </xf>
    <xf numFmtId="165" fontId="78" fillId="39" borderId="0" xfId="33" applyNumberFormat="1" applyFont="1" applyFill="1" applyAlignment="1">
      <alignment vertical="center"/>
    </xf>
    <xf numFmtId="0" fontId="89" fillId="48" borderId="0" xfId="0" applyFont="1" applyFill="1"/>
    <xf numFmtId="0" fontId="4" fillId="47" borderId="0" xfId="0" applyFont="1" applyFill="1"/>
    <xf numFmtId="0" fontId="62" fillId="0" borderId="0" xfId="0" applyFont="1"/>
    <xf numFmtId="0" fontId="90" fillId="0" borderId="0" xfId="0" applyFont="1"/>
    <xf numFmtId="0" fontId="89" fillId="47" borderId="0" xfId="0" applyFont="1" applyFill="1"/>
    <xf numFmtId="0" fontId="87" fillId="47" borderId="0" xfId="0" applyFont="1" applyFill="1"/>
    <xf numFmtId="0" fontId="88" fillId="49" borderId="0" xfId="0" applyFont="1" applyFill="1"/>
    <xf numFmtId="0" fontId="65" fillId="49" borderId="0" xfId="0" applyFont="1" applyFill="1"/>
    <xf numFmtId="0" fontId="61" fillId="49" borderId="0" xfId="0" applyFont="1" applyFill="1"/>
    <xf numFmtId="9" fontId="59" fillId="0" borderId="23" xfId="33" applyFont="1" applyBorder="1" applyAlignment="1">
      <alignment vertical="center"/>
    </xf>
    <xf numFmtId="0" fontId="57" fillId="45" borderId="0" xfId="0" applyFont="1" applyFill="1"/>
    <xf numFmtId="0" fontId="0" fillId="45" borderId="0" xfId="0" applyFill="1"/>
    <xf numFmtId="164" fontId="82" fillId="0" borderId="0" xfId="32" applyNumberFormat="1" applyFont="1"/>
    <xf numFmtId="1" fontId="86" fillId="0" borderId="0" xfId="0" applyNumberFormat="1" applyFont="1"/>
    <xf numFmtId="1" fontId="92" fillId="0" borderId="0" xfId="0" applyNumberFormat="1" applyFont="1"/>
    <xf numFmtId="43" fontId="79" fillId="35" borderId="0" xfId="32" applyFont="1" applyFill="1"/>
    <xf numFmtId="170" fontId="0" fillId="2" borderId="0" xfId="0" applyNumberFormat="1" applyFill="1"/>
    <xf numFmtId="43" fontId="0" fillId="2" borderId="0" xfId="32" applyFont="1" applyFill="1"/>
    <xf numFmtId="43" fontId="0" fillId="2" borderId="0" xfId="0" applyNumberFormat="1" applyFill="1"/>
    <xf numFmtId="0" fontId="61" fillId="41" borderId="28" xfId="0" applyFont="1" applyFill="1" applyBorder="1" applyAlignment="1">
      <alignment vertical="center" wrapText="1"/>
    </xf>
    <xf numFmtId="0" fontId="61" fillId="41" borderId="28" xfId="0" applyFont="1" applyFill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59" fillId="0" borderId="28" xfId="0" applyFont="1" applyBorder="1" applyAlignment="1">
      <alignment vertical="center"/>
    </xf>
    <xf numFmtId="0" fontId="59" fillId="0" borderId="29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61" fillId="41" borderId="30" xfId="0" applyFont="1" applyFill="1" applyBorder="1" applyAlignment="1">
      <alignment vertical="center" wrapText="1"/>
    </xf>
    <xf numFmtId="0" fontId="61" fillId="41" borderId="30" xfId="0" applyFont="1" applyFill="1" applyBorder="1" applyAlignment="1">
      <alignment horizontal="center" vertical="center" wrapText="1"/>
    </xf>
    <xf numFmtId="0" fontId="60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vertical="center"/>
    </xf>
    <xf numFmtId="0" fontId="59" fillId="0" borderId="34" xfId="0" applyFont="1" applyBorder="1" applyAlignment="1">
      <alignment vertical="center"/>
    </xf>
    <xf numFmtId="0" fontId="61" fillId="41" borderId="0" xfId="0" applyFont="1" applyFill="1" applyBorder="1" applyAlignment="1">
      <alignment vertical="center" wrapText="1"/>
    </xf>
    <xf numFmtId="0" fontId="61" fillId="41" borderId="0" xfId="0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/>
    </xf>
    <xf numFmtId="0" fontId="59" fillId="0" borderId="3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70" fontId="59" fillId="0" borderId="24" xfId="32" applyNumberFormat="1" applyFont="1" applyBorder="1" applyAlignment="1">
      <alignment horizontal="center" vertical="center"/>
    </xf>
    <xf numFmtId="179" fontId="59" fillId="0" borderId="28" xfId="32" applyNumberFormat="1" applyFont="1" applyBorder="1" applyAlignment="1">
      <alignment horizontal="center" vertical="center"/>
    </xf>
    <xf numFmtId="170" fontId="59" fillId="0" borderId="32" xfId="32" applyNumberFormat="1" applyFont="1" applyBorder="1" applyAlignment="1">
      <alignment horizontal="center" vertical="center"/>
    </xf>
    <xf numFmtId="170" fontId="59" fillId="0" borderId="34" xfId="32" applyNumberFormat="1" applyFont="1" applyBorder="1" applyAlignment="1">
      <alignment horizontal="center" vertical="center"/>
    </xf>
    <xf numFmtId="170" fontId="59" fillId="0" borderId="33" xfId="32" applyNumberFormat="1" applyFont="1" applyBorder="1" applyAlignment="1">
      <alignment horizontal="center" vertical="center"/>
    </xf>
    <xf numFmtId="170" fontId="59" fillId="0" borderId="0" xfId="32" applyNumberFormat="1" applyFont="1" applyBorder="1" applyAlignment="1">
      <alignment horizontal="center" vertical="center"/>
    </xf>
    <xf numFmtId="170" fontId="59" fillId="0" borderId="23" xfId="32" applyNumberFormat="1" applyFont="1" applyBorder="1" applyAlignment="1">
      <alignment horizontal="center" vertical="center"/>
    </xf>
    <xf numFmtId="170" fontId="59" fillId="0" borderId="35" xfId="32" applyNumberFormat="1" applyFont="1" applyBorder="1" applyAlignment="1">
      <alignment horizontal="center" vertical="center"/>
    </xf>
    <xf numFmtId="180" fontId="59" fillId="0" borderId="0" xfId="32" applyNumberFormat="1" applyFont="1" applyAlignment="1">
      <alignment vertical="center"/>
    </xf>
    <xf numFmtId="9" fontId="59" fillId="0" borderId="0" xfId="0" applyNumberFormat="1" applyFont="1" applyAlignment="1">
      <alignment vertical="center"/>
    </xf>
    <xf numFmtId="180" fontId="0" fillId="0" borderId="0" xfId="0" applyNumberFormat="1"/>
    <xf numFmtId="43" fontId="0" fillId="0" borderId="0" xfId="0" applyNumberFormat="1" applyAlignment="1">
      <alignment horizontal="center"/>
    </xf>
    <xf numFmtId="43" fontId="0" fillId="0" borderId="0" xfId="0" applyNumberFormat="1"/>
    <xf numFmtId="170" fontId="59" fillId="0" borderId="0" xfId="0" applyNumberFormat="1" applyFont="1" applyAlignment="1">
      <alignment horizontal="center" vertical="center"/>
    </xf>
    <xf numFmtId="0" fontId="59" fillId="50" borderId="24" xfId="0" applyFont="1" applyFill="1" applyBorder="1" applyAlignment="1">
      <alignment vertical="center"/>
    </xf>
    <xf numFmtId="170" fontId="59" fillId="50" borderId="24" xfId="32" applyNumberFormat="1" applyFont="1" applyFill="1" applyBorder="1" applyAlignment="1">
      <alignment horizontal="center" vertical="center"/>
    </xf>
    <xf numFmtId="0" fontId="59" fillId="50" borderId="23" xfId="0" applyFont="1" applyFill="1" applyBorder="1" applyAlignment="1">
      <alignment vertical="center"/>
    </xf>
    <xf numFmtId="0" fontId="59" fillId="0" borderId="0" xfId="0" applyFont="1" applyAlignment="1">
      <alignment horizontal="left"/>
    </xf>
    <xf numFmtId="176" fontId="59" fillId="0" borderId="0" xfId="0" applyNumberFormat="1" applyFont="1"/>
    <xf numFmtId="164" fontId="0" fillId="2" borderId="0" xfId="0" applyNumberFormat="1" applyFill="1"/>
    <xf numFmtId="0" fontId="60" fillId="0" borderId="20" xfId="0" applyFont="1" applyBorder="1" applyAlignment="1">
      <alignment horizontal="center"/>
    </xf>
    <xf numFmtId="0" fontId="60" fillId="0" borderId="17" xfId="0" applyFont="1" applyBorder="1" applyAlignment="1">
      <alignment horizontal="center"/>
    </xf>
    <xf numFmtId="0" fontId="60" fillId="0" borderId="18" xfId="0" applyFont="1" applyBorder="1" applyAlignment="1">
      <alignment horizontal="center"/>
    </xf>
    <xf numFmtId="0" fontId="60" fillId="0" borderId="0" xfId="0" applyFont="1" applyBorder="1" applyAlignment="1">
      <alignment horizontal="center" vertical="center"/>
    </xf>
    <xf numFmtId="0" fontId="60" fillId="0" borderId="34" xfId="0" applyFont="1" applyBorder="1" applyAlignment="1">
      <alignment horizontal="center" vertical="center"/>
    </xf>
    <xf numFmtId="0" fontId="60" fillId="0" borderId="36" xfId="0" applyFont="1" applyBorder="1" applyAlignment="1">
      <alignment horizontal="center" vertical="center"/>
    </xf>
  </cellXfs>
  <cellStyles count="8886">
    <cellStyle name="_x0013_" xfId="34" xr:uid="{00000000-0005-0000-0000-000000000000}"/>
    <cellStyle name="20% - Accent1 10 2" xfId="35" xr:uid="{00000000-0005-0000-0000-000001000000}"/>
    <cellStyle name="20% - Accent1 10 3" xfId="36" xr:uid="{00000000-0005-0000-0000-000002000000}"/>
    <cellStyle name="20% - Accent1 11 2" xfId="37" xr:uid="{00000000-0005-0000-0000-000003000000}"/>
    <cellStyle name="20% - Accent1 11 3" xfId="38" xr:uid="{00000000-0005-0000-0000-000004000000}"/>
    <cellStyle name="20% - Accent1 12 2" xfId="39" xr:uid="{00000000-0005-0000-0000-000005000000}"/>
    <cellStyle name="20% - Accent1 12 3" xfId="40" xr:uid="{00000000-0005-0000-0000-000006000000}"/>
    <cellStyle name="20% - Accent1 13 2" xfId="41" xr:uid="{00000000-0005-0000-0000-000007000000}"/>
    <cellStyle name="20% - Accent1 13 3" xfId="42" xr:uid="{00000000-0005-0000-0000-000008000000}"/>
    <cellStyle name="20% - Accent1 14 2" xfId="43" xr:uid="{00000000-0005-0000-0000-000009000000}"/>
    <cellStyle name="20% - Accent1 14 3" xfId="44" xr:uid="{00000000-0005-0000-0000-00000A000000}"/>
    <cellStyle name="20% - Accent1 15" xfId="45" xr:uid="{00000000-0005-0000-0000-00000B000000}"/>
    <cellStyle name="20% - Accent1 15 2" xfId="46" xr:uid="{00000000-0005-0000-0000-00000C000000}"/>
    <cellStyle name="20% - Accent1 15 3" xfId="47" xr:uid="{00000000-0005-0000-0000-00000D000000}"/>
    <cellStyle name="20% - Accent1 15 4" xfId="48" xr:uid="{00000000-0005-0000-0000-00000E000000}"/>
    <cellStyle name="20% - Accent1 15 5" xfId="49" xr:uid="{00000000-0005-0000-0000-00000F000000}"/>
    <cellStyle name="20% - Accent1 15 6" xfId="50" xr:uid="{00000000-0005-0000-0000-000010000000}"/>
    <cellStyle name="20% - Accent1 15 7" xfId="51" xr:uid="{00000000-0005-0000-0000-000011000000}"/>
    <cellStyle name="20% - Accent1 16" xfId="52" xr:uid="{00000000-0005-0000-0000-000012000000}"/>
    <cellStyle name="20% - Accent1 17" xfId="53" xr:uid="{00000000-0005-0000-0000-000013000000}"/>
    <cellStyle name="20% - Accent1 18" xfId="54" xr:uid="{00000000-0005-0000-0000-000014000000}"/>
    <cellStyle name="20% - Accent1 19" xfId="55" xr:uid="{00000000-0005-0000-0000-000015000000}"/>
    <cellStyle name="20% - Accent1 2" xfId="56" xr:uid="{00000000-0005-0000-0000-000016000000}"/>
    <cellStyle name="20% - Accent1 2 2" xfId="57" xr:uid="{00000000-0005-0000-0000-000017000000}"/>
    <cellStyle name="20% - Accent1 2 3" xfId="58" xr:uid="{00000000-0005-0000-0000-000018000000}"/>
    <cellStyle name="20% - Accent1 2 4" xfId="59" xr:uid="{00000000-0005-0000-0000-000019000000}"/>
    <cellStyle name="20% - Accent1 2 5" xfId="60" xr:uid="{00000000-0005-0000-0000-00001A000000}"/>
    <cellStyle name="20% - Accent1 2 6" xfId="61" xr:uid="{00000000-0005-0000-0000-00001B000000}"/>
    <cellStyle name="20% - Accent1 2 7" xfId="62" xr:uid="{00000000-0005-0000-0000-00001C000000}"/>
    <cellStyle name="20% - Accent1 20" xfId="63" xr:uid="{00000000-0005-0000-0000-00001D000000}"/>
    <cellStyle name="20% - Accent1 21" xfId="64" xr:uid="{00000000-0005-0000-0000-00001E000000}"/>
    <cellStyle name="20% - Accent1 22" xfId="65" xr:uid="{00000000-0005-0000-0000-00001F000000}"/>
    <cellStyle name="20% - Accent1 3" xfId="66" xr:uid="{00000000-0005-0000-0000-000020000000}"/>
    <cellStyle name="20% - Accent1 3 2" xfId="67" xr:uid="{00000000-0005-0000-0000-000021000000}"/>
    <cellStyle name="20% - Accent1 3 3" xfId="68" xr:uid="{00000000-0005-0000-0000-000022000000}"/>
    <cellStyle name="20% - Accent1 4" xfId="69" xr:uid="{00000000-0005-0000-0000-000023000000}"/>
    <cellStyle name="20% - Accent1 4 2" xfId="70" xr:uid="{00000000-0005-0000-0000-000024000000}"/>
    <cellStyle name="20% - Accent1 4 3" xfId="71" xr:uid="{00000000-0005-0000-0000-000025000000}"/>
    <cellStyle name="20% - Accent1 5" xfId="72" xr:uid="{00000000-0005-0000-0000-000026000000}"/>
    <cellStyle name="20% - Accent1 5 2" xfId="73" xr:uid="{00000000-0005-0000-0000-000027000000}"/>
    <cellStyle name="20% - Accent1 5 3" xfId="74" xr:uid="{00000000-0005-0000-0000-000028000000}"/>
    <cellStyle name="20% - Accent1 6 2" xfId="75" xr:uid="{00000000-0005-0000-0000-000029000000}"/>
    <cellStyle name="20% - Accent1 6 3" xfId="76" xr:uid="{00000000-0005-0000-0000-00002A000000}"/>
    <cellStyle name="20% - Accent1 7 2" xfId="77" xr:uid="{00000000-0005-0000-0000-00002B000000}"/>
    <cellStyle name="20% - Accent1 7 3" xfId="78" xr:uid="{00000000-0005-0000-0000-00002C000000}"/>
    <cellStyle name="20% - Accent1 8 2" xfId="79" xr:uid="{00000000-0005-0000-0000-00002D000000}"/>
    <cellStyle name="20% - Accent1 8 3" xfId="80" xr:uid="{00000000-0005-0000-0000-00002E000000}"/>
    <cellStyle name="20% - Accent1 9 2" xfId="81" xr:uid="{00000000-0005-0000-0000-00002F000000}"/>
    <cellStyle name="20% - Accent1 9 3" xfId="82" xr:uid="{00000000-0005-0000-0000-000030000000}"/>
    <cellStyle name="20% - Accent2 10 2" xfId="83" xr:uid="{00000000-0005-0000-0000-000031000000}"/>
    <cellStyle name="20% - Accent2 10 3" xfId="84" xr:uid="{00000000-0005-0000-0000-000032000000}"/>
    <cellStyle name="20% - Accent2 11 2" xfId="85" xr:uid="{00000000-0005-0000-0000-000033000000}"/>
    <cellStyle name="20% - Accent2 11 3" xfId="86" xr:uid="{00000000-0005-0000-0000-000034000000}"/>
    <cellStyle name="20% - Accent2 12 2" xfId="87" xr:uid="{00000000-0005-0000-0000-000035000000}"/>
    <cellStyle name="20% - Accent2 12 3" xfId="88" xr:uid="{00000000-0005-0000-0000-000036000000}"/>
    <cellStyle name="20% - Accent2 13 2" xfId="89" xr:uid="{00000000-0005-0000-0000-000037000000}"/>
    <cellStyle name="20% - Accent2 13 3" xfId="90" xr:uid="{00000000-0005-0000-0000-000038000000}"/>
    <cellStyle name="20% - Accent2 14 2" xfId="91" xr:uid="{00000000-0005-0000-0000-000039000000}"/>
    <cellStyle name="20% - Accent2 14 3" xfId="92" xr:uid="{00000000-0005-0000-0000-00003A000000}"/>
    <cellStyle name="20% - Accent2 15" xfId="93" xr:uid="{00000000-0005-0000-0000-00003B000000}"/>
    <cellStyle name="20% - Accent2 15 2" xfId="94" xr:uid="{00000000-0005-0000-0000-00003C000000}"/>
    <cellStyle name="20% - Accent2 15 3" xfId="95" xr:uid="{00000000-0005-0000-0000-00003D000000}"/>
    <cellStyle name="20% - Accent2 15 4" xfId="96" xr:uid="{00000000-0005-0000-0000-00003E000000}"/>
    <cellStyle name="20% - Accent2 15 5" xfId="97" xr:uid="{00000000-0005-0000-0000-00003F000000}"/>
    <cellStyle name="20% - Accent2 15 6" xfId="98" xr:uid="{00000000-0005-0000-0000-000040000000}"/>
    <cellStyle name="20% - Accent2 15 7" xfId="99" xr:uid="{00000000-0005-0000-0000-000041000000}"/>
    <cellStyle name="20% - Accent2 16" xfId="100" xr:uid="{00000000-0005-0000-0000-000042000000}"/>
    <cellStyle name="20% - Accent2 17" xfId="101" xr:uid="{00000000-0005-0000-0000-000043000000}"/>
    <cellStyle name="20% - Accent2 18" xfId="102" xr:uid="{00000000-0005-0000-0000-000044000000}"/>
    <cellStyle name="20% - Accent2 19" xfId="103" xr:uid="{00000000-0005-0000-0000-000045000000}"/>
    <cellStyle name="20% - Accent2 2" xfId="104" xr:uid="{00000000-0005-0000-0000-000046000000}"/>
    <cellStyle name="20% - Accent2 2 2" xfId="105" xr:uid="{00000000-0005-0000-0000-000047000000}"/>
    <cellStyle name="20% - Accent2 2 3" xfId="106" xr:uid="{00000000-0005-0000-0000-000048000000}"/>
    <cellStyle name="20% - Accent2 2 4" xfId="107" xr:uid="{00000000-0005-0000-0000-000049000000}"/>
    <cellStyle name="20% - Accent2 2 5" xfId="108" xr:uid="{00000000-0005-0000-0000-00004A000000}"/>
    <cellStyle name="20% - Accent2 2 6" xfId="109" xr:uid="{00000000-0005-0000-0000-00004B000000}"/>
    <cellStyle name="20% - Accent2 2 7" xfId="110" xr:uid="{00000000-0005-0000-0000-00004C000000}"/>
    <cellStyle name="20% - Accent2 20" xfId="111" xr:uid="{00000000-0005-0000-0000-00004D000000}"/>
    <cellStyle name="20% - Accent2 21" xfId="112" xr:uid="{00000000-0005-0000-0000-00004E000000}"/>
    <cellStyle name="20% - Accent2 22" xfId="113" xr:uid="{00000000-0005-0000-0000-00004F000000}"/>
    <cellStyle name="20% - Accent2 3" xfId="114" xr:uid="{00000000-0005-0000-0000-000050000000}"/>
    <cellStyle name="20% - Accent2 3 2" xfId="115" xr:uid="{00000000-0005-0000-0000-000051000000}"/>
    <cellStyle name="20% - Accent2 3 3" xfId="116" xr:uid="{00000000-0005-0000-0000-000052000000}"/>
    <cellStyle name="20% - Accent2 4" xfId="117" xr:uid="{00000000-0005-0000-0000-000053000000}"/>
    <cellStyle name="20% - Accent2 4 2" xfId="118" xr:uid="{00000000-0005-0000-0000-000054000000}"/>
    <cellStyle name="20% - Accent2 4 3" xfId="119" xr:uid="{00000000-0005-0000-0000-000055000000}"/>
    <cellStyle name="20% - Accent2 5" xfId="120" xr:uid="{00000000-0005-0000-0000-000056000000}"/>
    <cellStyle name="20% - Accent2 5 2" xfId="121" xr:uid="{00000000-0005-0000-0000-000057000000}"/>
    <cellStyle name="20% - Accent2 5 3" xfId="122" xr:uid="{00000000-0005-0000-0000-000058000000}"/>
    <cellStyle name="20% - Accent2 6 2" xfId="123" xr:uid="{00000000-0005-0000-0000-000059000000}"/>
    <cellStyle name="20% - Accent2 6 3" xfId="124" xr:uid="{00000000-0005-0000-0000-00005A000000}"/>
    <cellStyle name="20% - Accent2 7 2" xfId="125" xr:uid="{00000000-0005-0000-0000-00005B000000}"/>
    <cellStyle name="20% - Accent2 7 3" xfId="126" xr:uid="{00000000-0005-0000-0000-00005C000000}"/>
    <cellStyle name="20% - Accent2 8 2" xfId="127" xr:uid="{00000000-0005-0000-0000-00005D000000}"/>
    <cellStyle name="20% - Accent2 8 3" xfId="128" xr:uid="{00000000-0005-0000-0000-00005E000000}"/>
    <cellStyle name="20% - Accent2 9 2" xfId="129" xr:uid="{00000000-0005-0000-0000-00005F000000}"/>
    <cellStyle name="20% - Accent2 9 3" xfId="130" xr:uid="{00000000-0005-0000-0000-000060000000}"/>
    <cellStyle name="20% - Accent3 10 2" xfId="131" xr:uid="{00000000-0005-0000-0000-000061000000}"/>
    <cellStyle name="20% - Accent3 10 3" xfId="132" xr:uid="{00000000-0005-0000-0000-000062000000}"/>
    <cellStyle name="20% - Accent3 11 2" xfId="133" xr:uid="{00000000-0005-0000-0000-000063000000}"/>
    <cellStyle name="20% - Accent3 11 3" xfId="134" xr:uid="{00000000-0005-0000-0000-000064000000}"/>
    <cellStyle name="20% - Accent3 12 2" xfId="135" xr:uid="{00000000-0005-0000-0000-000065000000}"/>
    <cellStyle name="20% - Accent3 12 3" xfId="136" xr:uid="{00000000-0005-0000-0000-000066000000}"/>
    <cellStyle name="20% - Accent3 13 2" xfId="137" xr:uid="{00000000-0005-0000-0000-000067000000}"/>
    <cellStyle name="20% - Accent3 13 3" xfId="138" xr:uid="{00000000-0005-0000-0000-000068000000}"/>
    <cellStyle name="20% - Accent3 14 2" xfId="139" xr:uid="{00000000-0005-0000-0000-000069000000}"/>
    <cellStyle name="20% - Accent3 14 3" xfId="140" xr:uid="{00000000-0005-0000-0000-00006A000000}"/>
    <cellStyle name="20% - Accent3 15" xfId="141" xr:uid="{00000000-0005-0000-0000-00006B000000}"/>
    <cellStyle name="20% - Accent3 15 2" xfId="142" xr:uid="{00000000-0005-0000-0000-00006C000000}"/>
    <cellStyle name="20% - Accent3 15 3" xfId="143" xr:uid="{00000000-0005-0000-0000-00006D000000}"/>
    <cellStyle name="20% - Accent3 15 4" xfId="144" xr:uid="{00000000-0005-0000-0000-00006E000000}"/>
    <cellStyle name="20% - Accent3 15 5" xfId="145" xr:uid="{00000000-0005-0000-0000-00006F000000}"/>
    <cellStyle name="20% - Accent3 15 6" xfId="146" xr:uid="{00000000-0005-0000-0000-000070000000}"/>
    <cellStyle name="20% - Accent3 15 7" xfId="147" xr:uid="{00000000-0005-0000-0000-000071000000}"/>
    <cellStyle name="20% - Accent3 16" xfId="148" xr:uid="{00000000-0005-0000-0000-000072000000}"/>
    <cellStyle name="20% - Accent3 17" xfId="149" xr:uid="{00000000-0005-0000-0000-000073000000}"/>
    <cellStyle name="20% - Accent3 18" xfId="150" xr:uid="{00000000-0005-0000-0000-000074000000}"/>
    <cellStyle name="20% - Accent3 19" xfId="151" xr:uid="{00000000-0005-0000-0000-000075000000}"/>
    <cellStyle name="20% - Accent3 2" xfId="152" xr:uid="{00000000-0005-0000-0000-000076000000}"/>
    <cellStyle name="20% - Accent3 2 2" xfId="153" xr:uid="{00000000-0005-0000-0000-000077000000}"/>
    <cellStyle name="20% - Accent3 2 3" xfId="154" xr:uid="{00000000-0005-0000-0000-000078000000}"/>
    <cellStyle name="20% - Accent3 2 4" xfId="155" xr:uid="{00000000-0005-0000-0000-000079000000}"/>
    <cellStyle name="20% - Accent3 2 5" xfId="156" xr:uid="{00000000-0005-0000-0000-00007A000000}"/>
    <cellStyle name="20% - Accent3 2 6" xfId="157" xr:uid="{00000000-0005-0000-0000-00007B000000}"/>
    <cellStyle name="20% - Accent3 2 7" xfId="158" xr:uid="{00000000-0005-0000-0000-00007C000000}"/>
    <cellStyle name="20% - Accent3 20" xfId="159" xr:uid="{00000000-0005-0000-0000-00007D000000}"/>
    <cellStyle name="20% - Accent3 21" xfId="160" xr:uid="{00000000-0005-0000-0000-00007E000000}"/>
    <cellStyle name="20% - Accent3 22" xfId="161" xr:uid="{00000000-0005-0000-0000-00007F000000}"/>
    <cellStyle name="20% - Accent3 3" xfId="162" xr:uid="{00000000-0005-0000-0000-000080000000}"/>
    <cellStyle name="20% - Accent3 3 2" xfId="163" xr:uid="{00000000-0005-0000-0000-000081000000}"/>
    <cellStyle name="20% - Accent3 3 3" xfId="164" xr:uid="{00000000-0005-0000-0000-000082000000}"/>
    <cellStyle name="20% - Accent3 4" xfId="165" xr:uid="{00000000-0005-0000-0000-000083000000}"/>
    <cellStyle name="20% - Accent3 4 2" xfId="166" xr:uid="{00000000-0005-0000-0000-000084000000}"/>
    <cellStyle name="20% - Accent3 4 3" xfId="167" xr:uid="{00000000-0005-0000-0000-000085000000}"/>
    <cellStyle name="20% - Accent3 5" xfId="168" xr:uid="{00000000-0005-0000-0000-000086000000}"/>
    <cellStyle name="20% - Accent3 5 2" xfId="169" xr:uid="{00000000-0005-0000-0000-000087000000}"/>
    <cellStyle name="20% - Accent3 5 3" xfId="170" xr:uid="{00000000-0005-0000-0000-000088000000}"/>
    <cellStyle name="20% - Accent3 6 2" xfId="171" xr:uid="{00000000-0005-0000-0000-000089000000}"/>
    <cellStyle name="20% - Accent3 6 3" xfId="172" xr:uid="{00000000-0005-0000-0000-00008A000000}"/>
    <cellStyle name="20% - Accent3 7 2" xfId="173" xr:uid="{00000000-0005-0000-0000-00008B000000}"/>
    <cellStyle name="20% - Accent3 7 3" xfId="174" xr:uid="{00000000-0005-0000-0000-00008C000000}"/>
    <cellStyle name="20% - Accent3 8 2" xfId="175" xr:uid="{00000000-0005-0000-0000-00008D000000}"/>
    <cellStyle name="20% - Accent3 8 3" xfId="176" xr:uid="{00000000-0005-0000-0000-00008E000000}"/>
    <cellStyle name="20% - Accent3 9 2" xfId="177" xr:uid="{00000000-0005-0000-0000-00008F000000}"/>
    <cellStyle name="20% - Accent3 9 3" xfId="178" xr:uid="{00000000-0005-0000-0000-000090000000}"/>
    <cellStyle name="20% - Accent4 10 2" xfId="179" xr:uid="{00000000-0005-0000-0000-000091000000}"/>
    <cellStyle name="20% - Accent4 10 3" xfId="180" xr:uid="{00000000-0005-0000-0000-000092000000}"/>
    <cellStyle name="20% - Accent4 11 2" xfId="181" xr:uid="{00000000-0005-0000-0000-000093000000}"/>
    <cellStyle name="20% - Accent4 11 3" xfId="182" xr:uid="{00000000-0005-0000-0000-000094000000}"/>
    <cellStyle name="20% - Accent4 12 2" xfId="183" xr:uid="{00000000-0005-0000-0000-000095000000}"/>
    <cellStyle name="20% - Accent4 12 3" xfId="184" xr:uid="{00000000-0005-0000-0000-000096000000}"/>
    <cellStyle name="20% - Accent4 13 2" xfId="185" xr:uid="{00000000-0005-0000-0000-000097000000}"/>
    <cellStyle name="20% - Accent4 13 3" xfId="186" xr:uid="{00000000-0005-0000-0000-000098000000}"/>
    <cellStyle name="20% - Accent4 14 2" xfId="187" xr:uid="{00000000-0005-0000-0000-000099000000}"/>
    <cellStyle name="20% - Accent4 14 3" xfId="188" xr:uid="{00000000-0005-0000-0000-00009A000000}"/>
    <cellStyle name="20% - Accent4 15" xfId="189" xr:uid="{00000000-0005-0000-0000-00009B000000}"/>
    <cellStyle name="20% - Accent4 15 2" xfId="190" xr:uid="{00000000-0005-0000-0000-00009C000000}"/>
    <cellStyle name="20% - Accent4 15 3" xfId="191" xr:uid="{00000000-0005-0000-0000-00009D000000}"/>
    <cellStyle name="20% - Accent4 15 4" xfId="192" xr:uid="{00000000-0005-0000-0000-00009E000000}"/>
    <cellStyle name="20% - Accent4 15 5" xfId="193" xr:uid="{00000000-0005-0000-0000-00009F000000}"/>
    <cellStyle name="20% - Accent4 15 6" xfId="194" xr:uid="{00000000-0005-0000-0000-0000A0000000}"/>
    <cellStyle name="20% - Accent4 15 7" xfId="195" xr:uid="{00000000-0005-0000-0000-0000A1000000}"/>
    <cellStyle name="20% - Accent4 16" xfId="196" xr:uid="{00000000-0005-0000-0000-0000A2000000}"/>
    <cellStyle name="20% - Accent4 17" xfId="197" xr:uid="{00000000-0005-0000-0000-0000A3000000}"/>
    <cellStyle name="20% - Accent4 18" xfId="198" xr:uid="{00000000-0005-0000-0000-0000A4000000}"/>
    <cellStyle name="20% - Accent4 19" xfId="199" xr:uid="{00000000-0005-0000-0000-0000A5000000}"/>
    <cellStyle name="20% - Accent4 2" xfId="200" xr:uid="{00000000-0005-0000-0000-0000A6000000}"/>
    <cellStyle name="20% - Accent4 2 2" xfId="201" xr:uid="{00000000-0005-0000-0000-0000A7000000}"/>
    <cellStyle name="20% - Accent4 2 3" xfId="202" xr:uid="{00000000-0005-0000-0000-0000A8000000}"/>
    <cellStyle name="20% - Accent4 2 4" xfId="203" xr:uid="{00000000-0005-0000-0000-0000A9000000}"/>
    <cellStyle name="20% - Accent4 2 5" xfId="204" xr:uid="{00000000-0005-0000-0000-0000AA000000}"/>
    <cellStyle name="20% - Accent4 2 6" xfId="205" xr:uid="{00000000-0005-0000-0000-0000AB000000}"/>
    <cellStyle name="20% - Accent4 2 7" xfId="206" xr:uid="{00000000-0005-0000-0000-0000AC000000}"/>
    <cellStyle name="20% - Accent4 20" xfId="207" xr:uid="{00000000-0005-0000-0000-0000AD000000}"/>
    <cellStyle name="20% - Accent4 21" xfId="208" xr:uid="{00000000-0005-0000-0000-0000AE000000}"/>
    <cellStyle name="20% - Accent4 22" xfId="209" xr:uid="{00000000-0005-0000-0000-0000AF000000}"/>
    <cellStyle name="20% - Accent4 3" xfId="210" xr:uid="{00000000-0005-0000-0000-0000B0000000}"/>
    <cellStyle name="20% - Accent4 3 2" xfId="211" xr:uid="{00000000-0005-0000-0000-0000B1000000}"/>
    <cellStyle name="20% - Accent4 3 3" xfId="212" xr:uid="{00000000-0005-0000-0000-0000B2000000}"/>
    <cellStyle name="20% - Accent4 4" xfId="213" xr:uid="{00000000-0005-0000-0000-0000B3000000}"/>
    <cellStyle name="20% - Accent4 4 2" xfId="214" xr:uid="{00000000-0005-0000-0000-0000B4000000}"/>
    <cellStyle name="20% - Accent4 4 3" xfId="215" xr:uid="{00000000-0005-0000-0000-0000B5000000}"/>
    <cellStyle name="20% - Accent4 5" xfId="216" xr:uid="{00000000-0005-0000-0000-0000B6000000}"/>
    <cellStyle name="20% - Accent4 5 2" xfId="217" xr:uid="{00000000-0005-0000-0000-0000B7000000}"/>
    <cellStyle name="20% - Accent4 5 3" xfId="218" xr:uid="{00000000-0005-0000-0000-0000B8000000}"/>
    <cellStyle name="20% - Accent4 6 2" xfId="219" xr:uid="{00000000-0005-0000-0000-0000B9000000}"/>
    <cellStyle name="20% - Accent4 6 3" xfId="220" xr:uid="{00000000-0005-0000-0000-0000BA000000}"/>
    <cellStyle name="20% - Accent4 7 2" xfId="221" xr:uid="{00000000-0005-0000-0000-0000BB000000}"/>
    <cellStyle name="20% - Accent4 7 3" xfId="222" xr:uid="{00000000-0005-0000-0000-0000BC000000}"/>
    <cellStyle name="20% - Accent4 8 2" xfId="223" xr:uid="{00000000-0005-0000-0000-0000BD000000}"/>
    <cellStyle name="20% - Accent4 8 3" xfId="224" xr:uid="{00000000-0005-0000-0000-0000BE000000}"/>
    <cellStyle name="20% - Accent4 9 2" xfId="225" xr:uid="{00000000-0005-0000-0000-0000BF000000}"/>
    <cellStyle name="20% - Accent4 9 3" xfId="226" xr:uid="{00000000-0005-0000-0000-0000C0000000}"/>
    <cellStyle name="20% - Accent5 10 2" xfId="227" xr:uid="{00000000-0005-0000-0000-0000C1000000}"/>
    <cellStyle name="20% - Accent5 10 3" xfId="228" xr:uid="{00000000-0005-0000-0000-0000C2000000}"/>
    <cellStyle name="20% - Accent5 11 2" xfId="229" xr:uid="{00000000-0005-0000-0000-0000C3000000}"/>
    <cellStyle name="20% - Accent5 11 3" xfId="230" xr:uid="{00000000-0005-0000-0000-0000C4000000}"/>
    <cellStyle name="20% - Accent5 12 2" xfId="231" xr:uid="{00000000-0005-0000-0000-0000C5000000}"/>
    <cellStyle name="20% - Accent5 12 3" xfId="232" xr:uid="{00000000-0005-0000-0000-0000C6000000}"/>
    <cellStyle name="20% - Accent5 13 2" xfId="233" xr:uid="{00000000-0005-0000-0000-0000C7000000}"/>
    <cellStyle name="20% - Accent5 13 3" xfId="234" xr:uid="{00000000-0005-0000-0000-0000C8000000}"/>
    <cellStyle name="20% - Accent5 14 2" xfId="235" xr:uid="{00000000-0005-0000-0000-0000C9000000}"/>
    <cellStyle name="20% - Accent5 14 3" xfId="236" xr:uid="{00000000-0005-0000-0000-0000CA000000}"/>
    <cellStyle name="20% - Accent5 15" xfId="237" xr:uid="{00000000-0005-0000-0000-0000CB000000}"/>
    <cellStyle name="20% - Accent5 15 2" xfId="238" xr:uid="{00000000-0005-0000-0000-0000CC000000}"/>
    <cellStyle name="20% - Accent5 15 3" xfId="239" xr:uid="{00000000-0005-0000-0000-0000CD000000}"/>
    <cellStyle name="20% - Accent5 15 4" xfId="240" xr:uid="{00000000-0005-0000-0000-0000CE000000}"/>
    <cellStyle name="20% - Accent5 15 5" xfId="241" xr:uid="{00000000-0005-0000-0000-0000CF000000}"/>
    <cellStyle name="20% - Accent5 15 6" xfId="242" xr:uid="{00000000-0005-0000-0000-0000D0000000}"/>
    <cellStyle name="20% - Accent5 15 7" xfId="243" xr:uid="{00000000-0005-0000-0000-0000D1000000}"/>
    <cellStyle name="20% - Accent5 16" xfId="244" xr:uid="{00000000-0005-0000-0000-0000D2000000}"/>
    <cellStyle name="20% - Accent5 17" xfId="245" xr:uid="{00000000-0005-0000-0000-0000D3000000}"/>
    <cellStyle name="20% - Accent5 18" xfId="246" xr:uid="{00000000-0005-0000-0000-0000D4000000}"/>
    <cellStyle name="20% - Accent5 19" xfId="247" xr:uid="{00000000-0005-0000-0000-0000D5000000}"/>
    <cellStyle name="20% - Accent5 2" xfId="248" xr:uid="{00000000-0005-0000-0000-0000D6000000}"/>
    <cellStyle name="20% - Accent5 2 2" xfId="249" xr:uid="{00000000-0005-0000-0000-0000D7000000}"/>
    <cellStyle name="20% - Accent5 2 3" xfId="250" xr:uid="{00000000-0005-0000-0000-0000D8000000}"/>
    <cellStyle name="20% - Accent5 2 4" xfId="251" xr:uid="{00000000-0005-0000-0000-0000D9000000}"/>
    <cellStyle name="20% - Accent5 2 5" xfId="252" xr:uid="{00000000-0005-0000-0000-0000DA000000}"/>
    <cellStyle name="20% - Accent5 2 6" xfId="253" xr:uid="{00000000-0005-0000-0000-0000DB000000}"/>
    <cellStyle name="20% - Accent5 2 7" xfId="254" xr:uid="{00000000-0005-0000-0000-0000DC000000}"/>
    <cellStyle name="20% - Accent5 20" xfId="255" xr:uid="{00000000-0005-0000-0000-0000DD000000}"/>
    <cellStyle name="20% - Accent5 21" xfId="256" xr:uid="{00000000-0005-0000-0000-0000DE000000}"/>
    <cellStyle name="20% - Accent5 22" xfId="257" xr:uid="{00000000-0005-0000-0000-0000DF000000}"/>
    <cellStyle name="20% - Accent5 3" xfId="258" xr:uid="{00000000-0005-0000-0000-0000E0000000}"/>
    <cellStyle name="20% - Accent5 3 2" xfId="259" xr:uid="{00000000-0005-0000-0000-0000E1000000}"/>
    <cellStyle name="20% - Accent5 3 3" xfId="260" xr:uid="{00000000-0005-0000-0000-0000E2000000}"/>
    <cellStyle name="20% - Accent5 4" xfId="261" xr:uid="{00000000-0005-0000-0000-0000E3000000}"/>
    <cellStyle name="20% - Accent5 4 2" xfId="262" xr:uid="{00000000-0005-0000-0000-0000E4000000}"/>
    <cellStyle name="20% - Accent5 4 3" xfId="263" xr:uid="{00000000-0005-0000-0000-0000E5000000}"/>
    <cellStyle name="20% - Accent5 5" xfId="264" xr:uid="{00000000-0005-0000-0000-0000E6000000}"/>
    <cellStyle name="20% - Accent5 5 2" xfId="265" xr:uid="{00000000-0005-0000-0000-0000E7000000}"/>
    <cellStyle name="20% - Accent5 5 3" xfId="266" xr:uid="{00000000-0005-0000-0000-0000E8000000}"/>
    <cellStyle name="20% - Accent5 6 2" xfId="267" xr:uid="{00000000-0005-0000-0000-0000E9000000}"/>
    <cellStyle name="20% - Accent5 6 3" xfId="268" xr:uid="{00000000-0005-0000-0000-0000EA000000}"/>
    <cellStyle name="20% - Accent5 7 2" xfId="269" xr:uid="{00000000-0005-0000-0000-0000EB000000}"/>
    <cellStyle name="20% - Accent5 7 3" xfId="270" xr:uid="{00000000-0005-0000-0000-0000EC000000}"/>
    <cellStyle name="20% - Accent5 8 2" xfId="271" xr:uid="{00000000-0005-0000-0000-0000ED000000}"/>
    <cellStyle name="20% - Accent5 8 3" xfId="272" xr:uid="{00000000-0005-0000-0000-0000EE000000}"/>
    <cellStyle name="20% - Accent5 9 2" xfId="273" xr:uid="{00000000-0005-0000-0000-0000EF000000}"/>
    <cellStyle name="20% - Accent5 9 3" xfId="274" xr:uid="{00000000-0005-0000-0000-0000F0000000}"/>
    <cellStyle name="20% - Accent6 10 2" xfId="275" xr:uid="{00000000-0005-0000-0000-0000F1000000}"/>
    <cellStyle name="20% - Accent6 10 3" xfId="276" xr:uid="{00000000-0005-0000-0000-0000F2000000}"/>
    <cellStyle name="20% - Accent6 11 2" xfId="277" xr:uid="{00000000-0005-0000-0000-0000F3000000}"/>
    <cellStyle name="20% - Accent6 11 3" xfId="278" xr:uid="{00000000-0005-0000-0000-0000F4000000}"/>
    <cellStyle name="20% - Accent6 12 2" xfId="279" xr:uid="{00000000-0005-0000-0000-0000F5000000}"/>
    <cellStyle name="20% - Accent6 12 3" xfId="280" xr:uid="{00000000-0005-0000-0000-0000F6000000}"/>
    <cellStyle name="20% - Accent6 13 2" xfId="281" xr:uid="{00000000-0005-0000-0000-0000F7000000}"/>
    <cellStyle name="20% - Accent6 13 3" xfId="282" xr:uid="{00000000-0005-0000-0000-0000F8000000}"/>
    <cellStyle name="20% - Accent6 14 2" xfId="283" xr:uid="{00000000-0005-0000-0000-0000F9000000}"/>
    <cellStyle name="20% - Accent6 14 3" xfId="284" xr:uid="{00000000-0005-0000-0000-0000FA000000}"/>
    <cellStyle name="20% - Accent6 15" xfId="285" xr:uid="{00000000-0005-0000-0000-0000FB000000}"/>
    <cellStyle name="20% - Accent6 15 2" xfId="286" xr:uid="{00000000-0005-0000-0000-0000FC000000}"/>
    <cellStyle name="20% - Accent6 15 3" xfId="287" xr:uid="{00000000-0005-0000-0000-0000FD000000}"/>
    <cellStyle name="20% - Accent6 15 4" xfId="288" xr:uid="{00000000-0005-0000-0000-0000FE000000}"/>
    <cellStyle name="20% - Accent6 15 5" xfId="289" xr:uid="{00000000-0005-0000-0000-0000FF000000}"/>
    <cellStyle name="20% - Accent6 15 6" xfId="290" xr:uid="{00000000-0005-0000-0000-000000010000}"/>
    <cellStyle name="20% - Accent6 15 7" xfId="291" xr:uid="{00000000-0005-0000-0000-000001010000}"/>
    <cellStyle name="20% - Accent6 16" xfId="292" xr:uid="{00000000-0005-0000-0000-000002010000}"/>
    <cellStyle name="20% - Accent6 17" xfId="293" xr:uid="{00000000-0005-0000-0000-000003010000}"/>
    <cellStyle name="20% - Accent6 18" xfId="294" xr:uid="{00000000-0005-0000-0000-000004010000}"/>
    <cellStyle name="20% - Accent6 19" xfId="295" xr:uid="{00000000-0005-0000-0000-000005010000}"/>
    <cellStyle name="20% - Accent6 2" xfId="296" xr:uid="{00000000-0005-0000-0000-000006010000}"/>
    <cellStyle name="20% - Accent6 2 2" xfId="297" xr:uid="{00000000-0005-0000-0000-000007010000}"/>
    <cellStyle name="20% - Accent6 2 3" xfId="298" xr:uid="{00000000-0005-0000-0000-000008010000}"/>
    <cellStyle name="20% - Accent6 2 4" xfId="299" xr:uid="{00000000-0005-0000-0000-000009010000}"/>
    <cellStyle name="20% - Accent6 20" xfId="300" xr:uid="{00000000-0005-0000-0000-00000A010000}"/>
    <cellStyle name="20% - Accent6 21" xfId="301" xr:uid="{00000000-0005-0000-0000-00000B010000}"/>
    <cellStyle name="20% - Accent6 22" xfId="302" xr:uid="{00000000-0005-0000-0000-00000C010000}"/>
    <cellStyle name="20% - Accent6 3" xfId="303" xr:uid="{00000000-0005-0000-0000-00000D010000}"/>
    <cellStyle name="20% - Accent6 3 2" xfId="304" xr:uid="{00000000-0005-0000-0000-00000E010000}"/>
    <cellStyle name="20% - Accent6 3 3" xfId="305" xr:uid="{00000000-0005-0000-0000-00000F010000}"/>
    <cellStyle name="20% - Accent6 4" xfId="306" xr:uid="{00000000-0005-0000-0000-000010010000}"/>
    <cellStyle name="20% - Accent6 4 2" xfId="307" xr:uid="{00000000-0005-0000-0000-000011010000}"/>
    <cellStyle name="20% - Accent6 4 3" xfId="308" xr:uid="{00000000-0005-0000-0000-000012010000}"/>
    <cellStyle name="20% - Accent6 5" xfId="309" xr:uid="{00000000-0005-0000-0000-000013010000}"/>
    <cellStyle name="20% - Accent6 5 2" xfId="310" xr:uid="{00000000-0005-0000-0000-000014010000}"/>
    <cellStyle name="20% - Accent6 5 3" xfId="311" xr:uid="{00000000-0005-0000-0000-000015010000}"/>
    <cellStyle name="20% - Accent6 6 2" xfId="312" xr:uid="{00000000-0005-0000-0000-000016010000}"/>
    <cellStyle name="20% - Accent6 6 3" xfId="313" xr:uid="{00000000-0005-0000-0000-000017010000}"/>
    <cellStyle name="20% - Accent6 7 2" xfId="314" xr:uid="{00000000-0005-0000-0000-000018010000}"/>
    <cellStyle name="20% - Accent6 7 3" xfId="315" xr:uid="{00000000-0005-0000-0000-000019010000}"/>
    <cellStyle name="20% - Accent6 8 2" xfId="316" xr:uid="{00000000-0005-0000-0000-00001A010000}"/>
    <cellStyle name="20% - Accent6 8 3" xfId="317" xr:uid="{00000000-0005-0000-0000-00001B010000}"/>
    <cellStyle name="20% - Accent6 9 2" xfId="318" xr:uid="{00000000-0005-0000-0000-00001C010000}"/>
    <cellStyle name="20% - Accent6 9 3" xfId="319" xr:uid="{00000000-0005-0000-0000-00001D010000}"/>
    <cellStyle name="40% - Accent1 10 2" xfId="320" xr:uid="{00000000-0005-0000-0000-00001E010000}"/>
    <cellStyle name="40% - Accent1 10 3" xfId="321" xr:uid="{00000000-0005-0000-0000-00001F010000}"/>
    <cellStyle name="40% - Accent1 11 2" xfId="322" xr:uid="{00000000-0005-0000-0000-000020010000}"/>
    <cellStyle name="40% - Accent1 11 3" xfId="323" xr:uid="{00000000-0005-0000-0000-000021010000}"/>
    <cellStyle name="40% - Accent1 12 2" xfId="324" xr:uid="{00000000-0005-0000-0000-000022010000}"/>
    <cellStyle name="40% - Accent1 12 3" xfId="325" xr:uid="{00000000-0005-0000-0000-000023010000}"/>
    <cellStyle name="40% - Accent1 13 2" xfId="326" xr:uid="{00000000-0005-0000-0000-000024010000}"/>
    <cellStyle name="40% - Accent1 13 3" xfId="327" xr:uid="{00000000-0005-0000-0000-000025010000}"/>
    <cellStyle name="40% - Accent1 14 2" xfId="328" xr:uid="{00000000-0005-0000-0000-000026010000}"/>
    <cellStyle name="40% - Accent1 14 3" xfId="329" xr:uid="{00000000-0005-0000-0000-000027010000}"/>
    <cellStyle name="40% - Accent1 15" xfId="330" xr:uid="{00000000-0005-0000-0000-000028010000}"/>
    <cellStyle name="40% - Accent1 15 2" xfId="331" xr:uid="{00000000-0005-0000-0000-000029010000}"/>
    <cellStyle name="40% - Accent1 15 3" xfId="332" xr:uid="{00000000-0005-0000-0000-00002A010000}"/>
    <cellStyle name="40% - Accent1 15 4" xfId="333" xr:uid="{00000000-0005-0000-0000-00002B010000}"/>
    <cellStyle name="40% - Accent1 15 5" xfId="334" xr:uid="{00000000-0005-0000-0000-00002C010000}"/>
    <cellStyle name="40% - Accent1 15 6" xfId="335" xr:uid="{00000000-0005-0000-0000-00002D010000}"/>
    <cellStyle name="40% - Accent1 15 7" xfId="336" xr:uid="{00000000-0005-0000-0000-00002E010000}"/>
    <cellStyle name="40% - Accent1 16" xfId="337" xr:uid="{00000000-0005-0000-0000-00002F010000}"/>
    <cellStyle name="40% - Accent1 17" xfId="338" xr:uid="{00000000-0005-0000-0000-000030010000}"/>
    <cellStyle name="40% - Accent1 18" xfId="339" xr:uid="{00000000-0005-0000-0000-000031010000}"/>
    <cellStyle name="40% - Accent1 19" xfId="340" xr:uid="{00000000-0005-0000-0000-000032010000}"/>
    <cellStyle name="40% - Accent1 2" xfId="341" xr:uid="{00000000-0005-0000-0000-000033010000}"/>
    <cellStyle name="40% - Accent1 2 2" xfId="342" xr:uid="{00000000-0005-0000-0000-000034010000}"/>
    <cellStyle name="40% - Accent1 2 3" xfId="343" xr:uid="{00000000-0005-0000-0000-000035010000}"/>
    <cellStyle name="40% - Accent1 2 4" xfId="344" xr:uid="{00000000-0005-0000-0000-000036010000}"/>
    <cellStyle name="40% - Accent1 2 5" xfId="345" xr:uid="{00000000-0005-0000-0000-000037010000}"/>
    <cellStyle name="40% - Accent1 2 6" xfId="346" xr:uid="{00000000-0005-0000-0000-000038010000}"/>
    <cellStyle name="40% - Accent1 2 7" xfId="347" xr:uid="{00000000-0005-0000-0000-000039010000}"/>
    <cellStyle name="40% - Accent1 20" xfId="348" xr:uid="{00000000-0005-0000-0000-00003A010000}"/>
    <cellStyle name="40% - Accent1 21" xfId="349" xr:uid="{00000000-0005-0000-0000-00003B010000}"/>
    <cellStyle name="40% - Accent1 22" xfId="350" xr:uid="{00000000-0005-0000-0000-00003C010000}"/>
    <cellStyle name="40% - Accent1 3" xfId="351" xr:uid="{00000000-0005-0000-0000-00003D010000}"/>
    <cellStyle name="40% - Accent1 3 2" xfId="352" xr:uid="{00000000-0005-0000-0000-00003E010000}"/>
    <cellStyle name="40% - Accent1 3 3" xfId="353" xr:uid="{00000000-0005-0000-0000-00003F010000}"/>
    <cellStyle name="40% - Accent1 4" xfId="354" xr:uid="{00000000-0005-0000-0000-000040010000}"/>
    <cellStyle name="40% - Accent1 4 2" xfId="355" xr:uid="{00000000-0005-0000-0000-000041010000}"/>
    <cellStyle name="40% - Accent1 4 3" xfId="356" xr:uid="{00000000-0005-0000-0000-000042010000}"/>
    <cellStyle name="40% - Accent1 5" xfId="357" xr:uid="{00000000-0005-0000-0000-000043010000}"/>
    <cellStyle name="40% - Accent1 5 2" xfId="358" xr:uid="{00000000-0005-0000-0000-000044010000}"/>
    <cellStyle name="40% - Accent1 5 3" xfId="359" xr:uid="{00000000-0005-0000-0000-000045010000}"/>
    <cellStyle name="40% - Accent1 6 2" xfId="360" xr:uid="{00000000-0005-0000-0000-000046010000}"/>
    <cellStyle name="40% - Accent1 6 3" xfId="361" xr:uid="{00000000-0005-0000-0000-000047010000}"/>
    <cellStyle name="40% - Accent1 7 2" xfId="362" xr:uid="{00000000-0005-0000-0000-000048010000}"/>
    <cellStyle name="40% - Accent1 7 3" xfId="363" xr:uid="{00000000-0005-0000-0000-000049010000}"/>
    <cellStyle name="40% - Accent1 8 2" xfId="364" xr:uid="{00000000-0005-0000-0000-00004A010000}"/>
    <cellStyle name="40% - Accent1 8 3" xfId="365" xr:uid="{00000000-0005-0000-0000-00004B010000}"/>
    <cellStyle name="40% - Accent1 9 2" xfId="366" xr:uid="{00000000-0005-0000-0000-00004C010000}"/>
    <cellStyle name="40% - Accent1 9 3" xfId="367" xr:uid="{00000000-0005-0000-0000-00004D010000}"/>
    <cellStyle name="40% - Accent2 10 2" xfId="368" xr:uid="{00000000-0005-0000-0000-00004E010000}"/>
    <cellStyle name="40% - Accent2 10 3" xfId="369" xr:uid="{00000000-0005-0000-0000-00004F010000}"/>
    <cellStyle name="40% - Accent2 11 2" xfId="370" xr:uid="{00000000-0005-0000-0000-000050010000}"/>
    <cellStyle name="40% - Accent2 11 3" xfId="371" xr:uid="{00000000-0005-0000-0000-000051010000}"/>
    <cellStyle name="40% - Accent2 12 2" xfId="372" xr:uid="{00000000-0005-0000-0000-000052010000}"/>
    <cellStyle name="40% - Accent2 12 3" xfId="373" xr:uid="{00000000-0005-0000-0000-000053010000}"/>
    <cellStyle name="40% - Accent2 13 2" xfId="374" xr:uid="{00000000-0005-0000-0000-000054010000}"/>
    <cellStyle name="40% - Accent2 13 3" xfId="375" xr:uid="{00000000-0005-0000-0000-000055010000}"/>
    <cellStyle name="40% - Accent2 14 2" xfId="376" xr:uid="{00000000-0005-0000-0000-000056010000}"/>
    <cellStyle name="40% - Accent2 14 3" xfId="377" xr:uid="{00000000-0005-0000-0000-000057010000}"/>
    <cellStyle name="40% - Accent2 15" xfId="378" xr:uid="{00000000-0005-0000-0000-000058010000}"/>
    <cellStyle name="40% - Accent2 15 2" xfId="379" xr:uid="{00000000-0005-0000-0000-000059010000}"/>
    <cellStyle name="40% - Accent2 15 3" xfId="380" xr:uid="{00000000-0005-0000-0000-00005A010000}"/>
    <cellStyle name="40% - Accent2 15 4" xfId="381" xr:uid="{00000000-0005-0000-0000-00005B010000}"/>
    <cellStyle name="40% - Accent2 15 5" xfId="382" xr:uid="{00000000-0005-0000-0000-00005C010000}"/>
    <cellStyle name="40% - Accent2 15 6" xfId="383" xr:uid="{00000000-0005-0000-0000-00005D010000}"/>
    <cellStyle name="40% - Accent2 15 7" xfId="384" xr:uid="{00000000-0005-0000-0000-00005E010000}"/>
    <cellStyle name="40% - Accent2 16" xfId="385" xr:uid="{00000000-0005-0000-0000-00005F010000}"/>
    <cellStyle name="40% - Accent2 17" xfId="386" xr:uid="{00000000-0005-0000-0000-000060010000}"/>
    <cellStyle name="40% - Accent2 18" xfId="387" xr:uid="{00000000-0005-0000-0000-000061010000}"/>
    <cellStyle name="40% - Accent2 19" xfId="388" xr:uid="{00000000-0005-0000-0000-000062010000}"/>
    <cellStyle name="40% - Accent2 2" xfId="389" xr:uid="{00000000-0005-0000-0000-000063010000}"/>
    <cellStyle name="40% - Accent2 2 2" xfId="390" xr:uid="{00000000-0005-0000-0000-000064010000}"/>
    <cellStyle name="40% - Accent2 2 3" xfId="391" xr:uid="{00000000-0005-0000-0000-000065010000}"/>
    <cellStyle name="40% - Accent2 2 4" xfId="392" xr:uid="{00000000-0005-0000-0000-000066010000}"/>
    <cellStyle name="40% - Accent2 2 5" xfId="393" xr:uid="{00000000-0005-0000-0000-000067010000}"/>
    <cellStyle name="40% - Accent2 2 6" xfId="394" xr:uid="{00000000-0005-0000-0000-000068010000}"/>
    <cellStyle name="40% - Accent2 2 7" xfId="395" xr:uid="{00000000-0005-0000-0000-000069010000}"/>
    <cellStyle name="40% - Accent2 20" xfId="396" xr:uid="{00000000-0005-0000-0000-00006A010000}"/>
    <cellStyle name="40% - Accent2 21" xfId="397" xr:uid="{00000000-0005-0000-0000-00006B010000}"/>
    <cellStyle name="40% - Accent2 22" xfId="398" xr:uid="{00000000-0005-0000-0000-00006C010000}"/>
    <cellStyle name="40% - Accent2 3" xfId="399" xr:uid="{00000000-0005-0000-0000-00006D010000}"/>
    <cellStyle name="40% - Accent2 3 2" xfId="400" xr:uid="{00000000-0005-0000-0000-00006E010000}"/>
    <cellStyle name="40% - Accent2 3 3" xfId="401" xr:uid="{00000000-0005-0000-0000-00006F010000}"/>
    <cellStyle name="40% - Accent2 4" xfId="402" xr:uid="{00000000-0005-0000-0000-000070010000}"/>
    <cellStyle name="40% - Accent2 4 2" xfId="403" xr:uid="{00000000-0005-0000-0000-000071010000}"/>
    <cellStyle name="40% - Accent2 4 3" xfId="404" xr:uid="{00000000-0005-0000-0000-000072010000}"/>
    <cellStyle name="40% - Accent2 5" xfId="405" xr:uid="{00000000-0005-0000-0000-000073010000}"/>
    <cellStyle name="40% - Accent2 5 2" xfId="406" xr:uid="{00000000-0005-0000-0000-000074010000}"/>
    <cellStyle name="40% - Accent2 5 3" xfId="407" xr:uid="{00000000-0005-0000-0000-000075010000}"/>
    <cellStyle name="40% - Accent2 6 2" xfId="408" xr:uid="{00000000-0005-0000-0000-000076010000}"/>
    <cellStyle name="40% - Accent2 6 3" xfId="409" xr:uid="{00000000-0005-0000-0000-000077010000}"/>
    <cellStyle name="40% - Accent2 7 2" xfId="410" xr:uid="{00000000-0005-0000-0000-000078010000}"/>
    <cellStyle name="40% - Accent2 7 3" xfId="411" xr:uid="{00000000-0005-0000-0000-000079010000}"/>
    <cellStyle name="40% - Accent2 8 2" xfId="412" xr:uid="{00000000-0005-0000-0000-00007A010000}"/>
    <cellStyle name="40% - Accent2 8 3" xfId="413" xr:uid="{00000000-0005-0000-0000-00007B010000}"/>
    <cellStyle name="40% - Accent2 9 2" xfId="414" xr:uid="{00000000-0005-0000-0000-00007C010000}"/>
    <cellStyle name="40% - Accent2 9 3" xfId="415" xr:uid="{00000000-0005-0000-0000-00007D010000}"/>
    <cellStyle name="40% - Accent3 10 2" xfId="416" xr:uid="{00000000-0005-0000-0000-00007E010000}"/>
    <cellStyle name="40% - Accent3 10 3" xfId="417" xr:uid="{00000000-0005-0000-0000-00007F010000}"/>
    <cellStyle name="40% - Accent3 11 2" xfId="418" xr:uid="{00000000-0005-0000-0000-000080010000}"/>
    <cellStyle name="40% - Accent3 11 3" xfId="419" xr:uid="{00000000-0005-0000-0000-000081010000}"/>
    <cellStyle name="40% - Accent3 12 2" xfId="420" xr:uid="{00000000-0005-0000-0000-000082010000}"/>
    <cellStyle name="40% - Accent3 12 3" xfId="421" xr:uid="{00000000-0005-0000-0000-000083010000}"/>
    <cellStyle name="40% - Accent3 13 2" xfId="422" xr:uid="{00000000-0005-0000-0000-000084010000}"/>
    <cellStyle name="40% - Accent3 13 3" xfId="423" xr:uid="{00000000-0005-0000-0000-000085010000}"/>
    <cellStyle name="40% - Accent3 14 2" xfId="424" xr:uid="{00000000-0005-0000-0000-000086010000}"/>
    <cellStyle name="40% - Accent3 14 3" xfId="425" xr:uid="{00000000-0005-0000-0000-000087010000}"/>
    <cellStyle name="40% - Accent3 15" xfId="426" xr:uid="{00000000-0005-0000-0000-000088010000}"/>
    <cellStyle name="40% - Accent3 15 2" xfId="427" xr:uid="{00000000-0005-0000-0000-000089010000}"/>
    <cellStyle name="40% - Accent3 15 3" xfId="428" xr:uid="{00000000-0005-0000-0000-00008A010000}"/>
    <cellStyle name="40% - Accent3 15 4" xfId="429" xr:uid="{00000000-0005-0000-0000-00008B010000}"/>
    <cellStyle name="40% - Accent3 15 5" xfId="430" xr:uid="{00000000-0005-0000-0000-00008C010000}"/>
    <cellStyle name="40% - Accent3 15 6" xfId="431" xr:uid="{00000000-0005-0000-0000-00008D010000}"/>
    <cellStyle name="40% - Accent3 15 7" xfId="432" xr:uid="{00000000-0005-0000-0000-00008E010000}"/>
    <cellStyle name="40% - Accent3 16" xfId="433" xr:uid="{00000000-0005-0000-0000-00008F010000}"/>
    <cellStyle name="40% - Accent3 17" xfId="434" xr:uid="{00000000-0005-0000-0000-000090010000}"/>
    <cellStyle name="40% - Accent3 18" xfId="435" xr:uid="{00000000-0005-0000-0000-000091010000}"/>
    <cellStyle name="40% - Accent3 19" xfId="436" xr:uid="{00000000-0005-0000-0000-000092010000}"/>
    <cellStyle name="40% - Accent3 2" xfId="437" xr:uid="{00000000-0005-0000-0000-000093010000}"/>
    <cellStyle name="40% - Accent3 2 2" xfId="438" xr:uid="{00000000-0005-0000-0000-000094010000}"/>
    <cellStyle name="40% - Accent3 2 3" xfId="439" xr:uid="{00000000-0005-0000-0000-000095010000}"/>
    <cellStyle name="40% - Accent3 2 4" xfId="440" xr:uid="{00000000-0005-0000-0000-000096010000}"/>
    <cellStyle name="40% - Accent3 2 5" xfId="441" xr:uid="{00000000-0005-0000-0000-000097010000}"/>
    <cellStyle name="40% - Accent3 2 6" xfId="442" xr:uid="{00000000-0005-0000-0000-000098010000}"/>
    <cellStyle name="40% - Accent3 2 7" xfId="443" xr:uid="{00000000-0005-0000-0000-000099010000}"/>
    <cellStyle name="40% - Accent3 20" xfId="444" xr:uid="{00000000-0005-0000-0000-00009A010000}"/>
    <cellStyle name="40% - Accent3 21" xfId="445" xr:uid="{00000000-0005-0000-0000-00009B010000}"/>
    <cellStyle name="40% - Accent3 22" xfId="446" xr:uid="{00000000-0005-0000-0000-00009C010000}"/>
    <cellStyle name="40% - Accent3 3" xfId="447" xr:uid="{00000000-0005-0000-0000-00009D010000}"/>
    <cellStyle name="40% - Accent3 3 2" xfId="448" xr:uid="{00000000-0005-0000-0000-00009E010000}"/>
    <cellStyle name="40% - Accent3 3 3" xfId="449" xr:uid="{00000000-0005-0000-0000-00009F010000}"/>
    <cellStyle name="40% - Accent3 4" xfId="450" xr:uid="{00000000-0005-0000-0000-0000A0010000}"/>
    <cellStyle name="40% - Accent3 4 2" xfId="451" xr:uid="{00000000-0005-0000-0000-0000A1010000}"/>
    <cellStyle name="40% - Accent3 4 3" xfId="452" xr:uid="{00000000-0005-0000-0000-0000A2010000}"/>
    <cellStyle name="40% - Accent3 5" xfId="453" xr:uid="{00000000-0005-0000-0000-0000A3010000}"/>
    <cellStyle name="40% - Accent3 5 2" xfId="454" xr:uid="{00000000-0005-0000-0000-0000A4010000}"/>
    <cellStyle name="40% - Accent3 5 3" xfId="455" xr:uid="{00000000-0005-0000-0000-0000A5010000}"/>
    <cellStyle name="40% - Accent3 6 2" xfId="456" xr:uid="{00000000-0005-0000-0000-0000A6010000}"/>
    <cellStyle name="40% - Accent3 6 3" xfId="457" xr:uid="{00000000-0005-0000-0000-0000A7010000}"/>
    <cellStyle name="40% - Accent3 7 2" xfId="458" xr:uid="{00000000-0005-0000-0000-0000A8010000}"/>
    <cellStyle name="40% - Accent3 7 3" xfId="459" xr:uid="{00000000-0005-0000-0000-0000A9010000}"/>
    <cellStyle name="40% - Accent3 8 2" xfId="460" xr:uid="{00000000-0005-0000-0000-0000AA010000}"/>
    <cellStyle name="40% - Accent3 8 3" xfId="461" xr:uid="{00000000-0005-0000-0000-0000AB010000}"/>
    <cellStyle name="40% - Accent3 9 2" xfId="462" xr:uid="{00000000-0005-0000-0000-0000AC010000}"/>
    <cellStyle name="40% - Accent3 9 3" xfId="463" xr:uid="{00000000-0005-0000-0000-0000AD010000}"/>
    <cellStyle name="40% - Accent4 10 2" xfId="464" xr:uid="{00000000-0005-0000-0000-0000AE010000}"/>
    <cellStyle name="40% - Accent4 10 3" xfId="465" xr:uid="{00000000-0005-0000-0000-0000AF010000}"/>
    <cellStyle name="40% - Accent4 11 2" xfId="466" xr:uid="{00000000-0005-0000-0000-0000B0010000}"/>
    <cellStyle name="40% - Accent4 11 3" xfId="467" xr:uid="{00000000-0005-0000-0000-0000B1010000}"/>
    <cellStyle name="40% - Accent4 12 2" xfId="468" xr:uid="{00000000-0005-0000-0000-0000B2010000}"/>
    <cellStyle name="40% - Accent4 12 3" xfId="469" xr:uid="{00000000-0005-0000-0000-0000B3010000}"/>
    <cellStyle name="40% - Accent4 13 2" xfId="470" xr:uid="{00000000-0005-0000-0000-0000B4010000}"/>
    <cellStyle name="40% - Accent4 13 3" xfId="471" xr:uid="{00000000-0005-0000-0000-0000B5010000}"/>
    <cellStyle name="40% - Accent4 14 2" xfId="472" xr:uid="{00000000-0005-0000-0000-0000B6010000}"/>
    <cellStyle name="40% - Accent4 14 3" xfId="473" xr:uid="{00000000-0005-0000-0000-0000B7010000}"/>
    <cellStyle name="40% - Accent4 15" xfId="474" xr:uid="{00000000-0005-0000-0000-0000B8010000}"/>
    <cellStyle name="40% - Accent4 15 2" xfId="475" xr:uid="{00000000-0005-0000-0000-0000B9010000}"/>
    <cellStyle name="40% - Accent4 15 3" xfId="476" xr:uid="{00000000-0005-0000-0000-0000BA010000}"/>
    <cellStyle name="40% - Accent4 15 4" xfId="477" xr:uid="{00000000-0005-0000-0000-0000BB010000}"/>
    <cellStyle name="40% - Accent4 15 5" xfId="478" xr:uid="{00000000-0005-0000-0000-0000BC010000}"/>
    <cellStyle name="40% - Accent4 15 6" xfId="479" xr:uid="{00000000-0005-0000-0000-0000BD010000}"/>
    <cellStyle name="40% - Accent4 15 7" xfId="480" xr:uid="{00000000-0005-0000-0000-0000BE010000}"/>
    <cellStyle name="40% - Accent4 16" xfId="481" xr:uid="{00000000-0005-0000-0000-0000BF010000}"/>
    <cellStyle name="40% - Accent4 17" xfId="482" xr:uid="{00000000-0005-0000-0000-0000C0010000}"/>
    <cellStyle name="40% - Accent4 18" xfId="483" xr:uid="{00000000-0005-0000-0000-0000C1010000}"/>
    <cellStyle name="40% - Accent4 19" xfId="484" xr:uid="{00000000-0005-0000-0000-0000C2010000}"/>
    <cellStyle name="40% - Accent4 2" xfId="485" xr:uid="{00000000-0005-0000-0000-0000C3010000}"/>
    <cellStyle name="40% - Accent4 2 2" xfId="486" xr:uid="{00000000-0005-0000-0000-0000C4010000}"/>
    <cellStyle name="40% - Accent4 2 3" xfId="487" xr:uid="{00000000-0005-0000-0000-0000C5010000}"/>
    <cellStyle name="40% - Accent4 2 4" xfId="488" xr:uid="{00000000-0005-0000-0000-0000C6010000}"/>
    <cellStyle name="40% - Accent4 2 5" xfId="489" xr:uid="{00000000-0005-0000-0000-0000C7010000}"/>
    <cellStyle name="40% - Accent4 2 6" xfId="490" xr:uid="{00000000-0005-0000-0000-0000C8010000}"/>
    <cellStyle name="40% - Accent4 2 7" xfId="491" xr:uid="{00000000-0005-0000-0000-0000C9010000}"/>
    <cellStyle name="40% - Accent4 20" xfId="492" xr:uid="{00000000-0005-0000-0000-0000CA010000}"/>
    <cellStyle name="40% - Accent4 21" xfId="493" xr:uid="{00000000-0005-0000-0000-0000CB010000}"/>
    <cellStyle name="40% - Accent4 22" xfId="494" xr:uid="{00000000-0005-0000-0000-0000CC010000}"/>
    <cellStyle name="40% - Accent4 3" xfId="495" xr:uid="{00000000-0005-0000-0000-0000CD010000}"/>
    <cellStyle name="40% - Accent4 3 2" xfId="496" xr:uid="{00000000-0005-0000-0000-0000CE010000}"/>
    <cellStyle name="40% - Accent4 3 3" xfId="497" xr:uid="{00000000-0005-0000-0000-0000CF010000}"/>
    <cellStyle name="40% - Accent4 4" xfId="498" xr:uid="{00000000-0005-0000-0000-0000D0010000}"/>
    <cellStyle name="40% - Accent4 4 2" xfId="499" xr:uid="{00000000-0005-0000-0000-0000D1010000}"/>
    <cellStyle name="40% - Accent4 4 3" xfId="500" xr:uid="{00000000-0005-0000-0000-0000D2010000}"/>
    <cellStyle name="40% - Accent4 5" xfId="501" xr:uid="{00000000-0005-0000-0000-0000D3010000}"/>
    <cellStyle name="40% - Accent4 5 2" xfId="502" xr:uid="{00000000-0005-0000-0000-0000D4010000}"/>
    <cellStyle name="40% - Accent4 5 3" xfId="503" xr:uid="{00000000-0005-0000-0000-0000D5010000}"/>
    <cellStyle name="40% - Accent4 6 2" xfId="504" xr:uid="{00000000-0005-0000-0000-0000D6010000}"/>
    <cellStyle name="40% - Accent4 6 3" xfId="505" xr:uid="{00000000-0005-0000-0000-0000D7010000}"/>
    <cellStyle name="40% - Accent4 7 2" xfId="506" xr:uid="{00000000-0005-0000-0000-0000D8010000}"/>
    <cellStyle name="40% - Accent4 7 3" xfId="507" xr:uid="{00000000-0005-0000-0000-0000D9010000}"/>
    <cellStyle name="40% - Accent4 8 2" xfId="508" xr:uid="{00000000-0005-0000-0000-0000DA010000}"/>
    <cellStyle name="40% - Accent4 8 3" xfId="509" xr:uid="{00000000-0005-0000-0000-0000DB010000}"/>
    <cellStyle name="40% - Accent4 9 2" xfId="510" xr:uid="{00000000-0005-0000-0000-0000DC010000}"/>
    <cellStyle name="40% - Accent4 9 3" xfId="511" xr:uid="{00000000-0005-0000-0000-0000DD010000}"/>
    <cellStyle name="40% - Accent5 10 2" xfId="512" xr:uid="{00000000-0005-0000-0000-0000DE010000}"/>
    <cellStyle name="40% - Accent5 10 3" xfId="513" xr:uid="{00000000-0005-0000-0000-0000DF010000}"/>
    <cellStyle name="40% - Accent5 11 2" xfId="514" xr:uid="{00000000-0005-0000-0000-0000E0010000}"/>
    <cellStyle name="40% - Accent5 11 3" xfId="515" xr:uid="{00000000-0005-0000-0000-0000E1010000}"/>
    <cellStyle name="40% - Accent5 12 2" xfId="516" xr:uid="{00000000-0005-0000-0000-0000E2010000}"/>
    <cellStyle name="40% - Accent5 12 3" xfId="517" xr:uid="{00000000-0005-0000-0000-0000E3010000}"/>
    <cellStyle name="40% - Accent5 13 2" xfId="518" xr:uid="{00000000-0005-0000-0000-0000E4010000}"/>
    <cellStyle name="40% - Accent5 13 3" xfId="519" xr:uid="{00000000-0005-0000-0000-0000E5010000}"/>
    <cellStyle name="40% - Accent5 14 2" xfId="520" xr:uid="{00000000-0005-0000-0000-0000E6010000}"/>
    <cellStyle name="40% - Accent5 14 3" xfId="521" xr:uid="{00000000-0005-0000-0000-0000E7010000}"/>
    <cellStyle name="40% - Accent5 15" xfId="522" xr:uid="{00000000-0005-0000-0000-0000E8010000}"/>
    <cellStyle name="40% - Accent5 15 2" xfId="523" xr:uid="{00000000-0005-0000-0000-0000E9010000}"/>
    <cellStyle name="40% - Accent5 15 3" xfId="524" xr:uid="{00000000-0005-0000-0000-0000EA010000}"/>
    <cellStyle name="40% - Accent5 15 4" xfId="525" xr:uid="{00000000-0005-0000-0000-0000EB010000}"/>
    <cellStyle name="40% - Accent5 15 5" xfId="526" xr:uid="{00000000-0005-0000-0000-0000EC010000}"/>
    <cellStyle name="40% - Accent5 15 6" xfId="527" xr:uid="{00000000-0005-0000-0000-0000ED010000}"/>
    <cellStyle name="40% - Accent5 15 7" xfId="528" xr:uid="{00000000-0005-0000-0000-0000EE010000}"/>
    <cellStyle name="40% - Accent5 16" xfId="529" xr:uid="{00000000-0005-0000-0000-0000EF010000}"/>
    <cellStyle name="40% - Accent5 17" xfId="530" xr:uid="{00000000-0005-0000-0000-0000F0010000}"/>
    <cellStyle name="40% - Accent5 18" xfId="531" xr:uid="{00000000-0005-0000-0000-0000F1010000}"/>
    <cellStyle name="40% - Accent5 19" xfId="532" xr:uid="{00000000-0005-0000-0000-0000F2010000}"/>
    <cellStyle name="40% - Accent5 2" xfId="533" xr:uid="{00000000-0005-0000-0000-0000F3010000}"/>
    <cellStyle name="40% - Accent5 2 2" xfId="534" xr:uid="{00000000-0005-0000-0000-0000F4010000}"/>
    <cellStyle name="40% - Accent5 2 3" xfId="535" xr:uid="{00000000-0005-0000-0000-0000F5010000}"/>
    <cellStyle name="40% - Accent5 2 4" xfId="536" xr:uid="{00000000-0005-0000-0000-0000F6010000}"/>
    <cellStyle name="40% - Accent5 20" xfId="537" xr:uid="{00000000-0005-0000-0000-0000F7010000}"/>
    <cellStyle name="40% - Accent5 21" xfId="538" xr:uid="{00000000-0005-0000-0000-0000F8010000}"/>
    <cellStyle name="40% - Accent5 22" xfId="539" xr:uid="{00000000-0005-0000-0000-0000F9010000}"/>
    <cellStyle name="40% - Accent5 3" xfId="540" xr:uid="{00000000-0005-0000-0000-0000FA010000}"/>
    <cellStyle name="40% - Accent5 3 2" xfId="541" xr:uid="{00000000-0005-0000-0000-0000FB010000}"/>
    <cellStyle name="40% - Accent5 3 3" xfId="542" xr:uid="{00000000-0005-0000-0000-0000FC010000}"/>
    <cellStyle name="40% - Accent5 4" xfId="543" xr:uid="{00000000-0005-0000-0000-0000FD010000}"/>
    <cellStyle name="40% - Accent5 4 2" xfId="544" xr:uid="{00000000-0005-0000-0000-0000FE010000}"/>
    <cellStyle name="40% - Accent5 4 3" xfId="545" xr:uid="{00000000-0005-0000-0000-0000FF010000}"/>
    <cellStyle name="40% - Accent5 5" xfId="546" xr:uid="{00000000-0005-0000-0000-000000020000}"/>
    <cellStyle name="40% - Accent5 5 2" xfId="547" xr:uid="{00000000-0005-0000-0000-000001020000}"/>
    <cellStyle name="40% - Accent5 5 3" xfId="548" xr:uid="{00000000-0005-0000-0000-000002020000}"/>
    <cellStyle name="40% - Accent5 6 2" xfId="549" xr:uid="{00000000-0005-0000-0000-000003020000}"/>
    <cellStyle name="40% - Accent5 6 3" xfId="550" xr:uid="{00000000-0005-0000-0000-000004020000}"/>
    <cellStyle name="40% - Accent5 7 2" xfId="551" xr:uid="{00000000-0005-0000-0000-000005020000}"/>
    <cellStyle name="40% - Accent5 7 3" xfId="552" xr:uid="{00000000-0005-0000-0000-000006020000}"/>
    <cellStyle name="40% - Accent5 8 2" xfId="553" xr:uid="{00000000-0005-0000-0000-000007020000}"/>
    <cellStyle name="40% - Accent5 8 3" xfId="554" xr:uid="{00000000-0005-0000-0000-000008020000}"/>
    <cellStyle name="40% - Accent5 9 2" xfId="555" xr:uid="{00000000-0005-0000-0000-000009020000}"/>
    <cellStyle name="40% - Accent5 9 3" xfId="556" xr:uid="{00000000-0005-0000-0000-00000A020000}"/>
    <cellStyle name="40% - Accent6 10 2" xfId="557" xr:uid="{00000000-0005-0000-0000-00000B020000}"/>
    <cellStyle name="40% - Accent6 10 3" xfId="558" xr:uid="{00000000-0005-0000-0000-00000C020000}"/>
    <cellStyle name="40% - Accent6 11 2" xfId="559" xr:uid="{00000000-0005-0000-0000-00000D020000}"/>
    <cellStyle name="40% - Accent6 11 3" xfId="560" xr:uid="{00000000-0005-0000-0000-00000E020000}"/>
    <cellStyle name="40% - Accent6 12 2" xfId="561" xr:uid="{00000000-0005-0000-0000-00000F020000}"/>
    <cellStyle name="40% - Accent6 12 3" xfId="562" xr:uid="{00000000-0005-0000-0000-000010020000}"/>
    <cellStyle name="40% - Accent6 13 2" xfId="563" xr:uid="{00000000-0005-0000-0000-000011020000}"/>
    <cellStyle name="40% - Accent6 13 3" xfId="564" xr:uid="{00000000-0005-0000-0000-000012020000}"/>
    <cellStyle name="40% - Accent6 14 2" xfId="565" xr:uid="{00000000-0005-0000-0000-000013020000}"/>
    <cellStyle name="40% - Accent6 14 3" xfId="566" xr:uid="{00000000-0005-0000-0000-000014020000}"/>
    <cellStyle name="40% - Accent6 15" xfId="567" xr:uid="{00000000-0005-0000-0000-000015020000}"/>
    <cellStyle name="40% - Accent6 15 2" xfId="568" xr:uid="{00000000-0005-0000-0000-000016020000}"/>
    <cellStyle name="40% - Accent6 15 3" xfId="569" xr:uid="{00000000-0005-0000-0000-000017020000}"/>
    <cellStyle name="40% - Accent6 15 4" xfId="570" xr:uid="{00000000-0005-0000-0000-000018020000}"/>
    <cellStyle name="40% - Accent6 15 5" xfId="571" xr:uid="{00000000-0005-0000-0000-000019020000}"/>
    <cellStyle name="40% - Accent6 15 6" xfId="572" xr:uid="{00000000-0005-0000-0000-00001A020000}"/>
    <cellStyle name="40% - Accent6 15 7" xfId="573" xr:uid="{00000000-0005-0000-0000-00001B020000}"/>
    <cellStyle name="40% - Accent6 16" xfId="574" xr:uid="{00000000-0005-0000-0000-00001C020000}"/>
    <cellStyle name="40% - Accent6 17" xfId="575" xr:uid="{00000000-0005-0000-0000-00001D020000}"/>
    <cellStyle name="40% - Accent6 18" xfId="576" xr:uid="{00000000-0005-0000-0000-00001E020000}"/>
    <cellStyle name="40% - Accent6 19" xfId="577" xr:uid="{00000000-0005-0000-0000-00001F020000}"/>
    <cellStyle name="40% - Accent6 2" xfId="578" xr:uid="{00000000-0005-0000-0000-000020020000}"/>
    <cellStyle name="40% - Accent6 2 2" xfId="579" xr:uid="{00000000-0005-0000-0000-000021020000}"/>
    <cellStyle name="40% - Accent6 2 3" xfId="580" xr:uid="{00000000-0005-0000-0000-000022020000}"/>
    <cellStyle name="40% - Accent6 2 4" xfId="581" xr:uid="{00000000-0005-0000-0000-000023020000}"/>
    <cellStyle name="40% - Accent6 2 5" xfId="582" xr:uid="{00000000-0005-0000-0000-000024020000}"/>
    <cellStyle name="40% - Accent6 2 6" xfId="583" xr:uid="{00000000-0005-0000-0000-000025020000}"/>
    <cellStyle name="40% - Accent6 2 7" xfId="584" xr:uid="{00000000-0005-0000-0000-000026020000}"/>
    <cellStyle name="40% - Accent6 20" xfId="585" xr:uid="{00000000-0005-0000-0000-000027020000}"/>
    <cellStyle name="40% - Accent6 21" xfId="586" xr:uid="{00000000-0005-0000-0000-000028020000}"/>
    <cellStyle name="40% - Accent6 22" xfId="587" xr:uid="{00000000-0005-0000-0000-000029020000}"/>
    <cellStyle name="40% - Accent6 3" xfId="588" xr:uid="{00000000-0005-0000-0000-00002A020000}"/>
    <cellStyle name="40% - Accent6 3 2" xfId="589" xr:uid="{00000000-0005-0000-0000-00002B020000}"/>
    <cellStyle name="40% - Accent6 3 3" xfId="590" xr:uid="{00000000-0005-0000-0000-00002C020000}"/>
    <cellStyle name="40% - Accent6 4" xfId="591" xr:uid="{00000000-0005-0000-0000-00002D020000}"/>
    <cellStyle name="40% - Accent6 4 2" xfId="592" xr:uid="{00000000-0005-0000-0000-00002E020000}"/>
    <cellStyle name="40% - Accent6 4 3" xfId="593" xr:uid="{00000000-0005-0000-0000-00002F020000}"/>
    <cellStyle name="40% - Accent6 5" xfId="594" xr:uid="{00000000-0005-0000-0000-000030020000}"/>
    <cellStyle name="40% - Accent6 5 2" xfId="595" xr:uid="{00000000-0005-0000-0000-000031020000}"/>
    <cellStyle name="40% - Accent6 5 3" xfId="596" xr:uid="{00000000-0005-0000-0000-000032020000}"/>
    <cellStyle name="40% - Accent6 6 2" xfId="597" xr:uid="{00000000-0005-0000-0000-000033020000}"/>
    <cellStyle name="40% - Accent6 6 3" xfId="598" xr:uid="{00000000-0005-0000-0000-000034020000}"/>
    <cellStyle name="40% - Accent6 7 2" xfId="599" xr:uid="{00000000-0005-0000-0000-000035020000}"/>
    <cellStyle name="40% - Accent6 7 3" xfId="600" xr:uid="{00000000-0005-0000-0000-000036020000}"/>
    <cellStyle name="40% - Accent6 8 2" xfId="601" xr:uid="{00000000-0005-0000-0000-000037020000}"/>
    <cellStyle name="40% - Accent6 8 3" xfId="602" xr:uid="{00000000-0005-0000-0000-000038020000}"/>
    <cellStyle name="40% - Accent6 9 2" xfId="603" xr:uid="{00000000-0005-0000-0000-000039020000}"/>
    <cellStyle name="40% - Accent6 9 3" xfId="604" xr:uid="{00000000-0005-0000-0000-00003A020000}"/>
    <cellStyle name="60% - Accent1 10 2" xfId="605" xr:uid="{00000000-0005-0000-0000-00003B020000}"/>
    <cellStyle name="60% - Accent1 10 3" xfId="606" xr:uid="{00000000-0005-0000-0000-00003C020000}"/>
    <cellStyle name="60% - Accent1 11 2" xfId="607" xr:uid="{00000000-0005-0000-0000-00003D020000}"/>
    <cellStyle name="60% - Accent1 11 3" xfId="608" xr:uid="{00000000-0005-0000-0000-00003E020000}"/>
    <cellStyle name="60% - Accent1 12 2" xfId="609" xr:uid="{00000000-0005-0000-0000-00003F020000}"/>
    <cellStyle name="60% - Accent1 12 3" xfId="610" xr:uid="{00000000-0005-0000-0000-000040020000}"/>
    <cellStyle name="60% - Accent1 13 2" xfId="611" xr:uid="{00000000-0005-0000-0000-000041020000}"/>
    <cellStyle name="60% - Accent1 13 3" xfId="612" xr:uid="{00000000-0005-0000-0000-000042020000}"/>
    <cellStyle name="60% - Accent1 14 2" xfId="613" xr:uid="{00000000-0005-0000-0000-000043020000}"/>
    <cellStyle name="60% - Accent1 14 3" xfId="614" xr:uid="{00000000-0005-0000-0000-000044020000}"/>
    <cellStyle name="60% - Accent1 15" xfId="615" xr:uid="{00000000-0005-0000-0000-000045020000}"/>
    <cellStyle name="60% - Accent1 15 2" xfId="616" xr:uid="{00000000-0005-0000-0000-000046020000}"/>
    <cellStyle name="60% - Accent1 15 3" xfId="617" xr:uid="{00000000-0005-0000-0000-000047020000}"/>
    <cellStyle name="60% - Accent1 15 4" xfId="618" xr:uid="{00000000-0005-0000-0000-000048020000}"/>
    <cellStyle name="60% - Accent1 15 5" xfId="619" xr:uid="{00000000-0005-0000-0000-000049020000}"/>
    <cellStyle name="60% - Accent1 15 6" xfId="620" xr:uid="{00000000-0005-0000-0000-00004A020000}"/>
    <cellStyle name="60% - Accent1 15 7" xfId="621" xr:uid="{00000000-0005-0000-0000-00004B020000}"/>
    <cellStyle name="60% - Accent1 16" xfId="622" xr:uid="{00000000-0005-0000-0000-00004C020000}"/>
    <cellStyle name="60% - Accent1 17" xfId="623" xr:uid="{00000000-0005-0000-0000-00004D020000}"/>
    <cellStyle name="60% - Accent1 18" xfId="624" xr:uid="{00000000-0005-0000-0000-00004E020000}"/>
    <cellStyle name="60% - Accent1 19" xfId="625" xr:uid="{00000000-0005-0000-0000-00004F020000}"/>
    <cellStyle name="60% - Accent1 2" xfId="626" xr:uid="{00000000-0005-0000-0000-000050020000}"/>
    <cellStyle name="60% - Accent1 2 2" xfId="627" xr:uid="{00000000-0005-0000-0000-000051020000}"/>
    <cellStyle name="60% - Accent1 2 3" xfId="628" xr:uid="{00000000-0005-0000-0000-000052020000}"/>
    <cellStyle name="60% - Accent1 2 4" xfId="629" xr:uid="{00000000-0005-0000-0000-000053020000}"/>
    <cellStyle name="60% - Accent1 2 5" xfId="630" xr:uid="{00000000-0005-0000-0000-000054020000}"/>
    <cellStyle name="60% - Accent1 2 6" xfId="631" xr:uid="{00000000-0005-0000-0000-000055020000}"/>
    <cellStyle name="60% - Accent1 2 7" xfId="632" xr:uid="{00000000-0005-0000-0000-000056020000}"/>
    <cellStyle name="60% - Accent1 20" xfId="633" xr:uid="{00000000-0005-0000-0000-000057020000}"/>
    <cellStyle name="60% - Accent1 21" xfId="634" xr:uid="{00000000-0005-0000-0000-000058020000}"/>
    <cellStyle name="60% - Accent1 22" xfId="635" xr:uid="{00000000-0005-0000-0000-000059020000}"/>
    <cellStyle name="60% - Accent1 3" xfId="636" xr:uid="{00000000-0005-0000-0000-00005A020000}"/>
    <cellStyle name="60% - Accent1 3 2" xfId="637" xr:uid="{00000000-0005-0000-0000-00005B020000}"/>
    <cellStyle name="60% - Accent1 3 3" xfId="638" xr:uid="{00000000-0005-0000-0000-00005C020000}"/>
    <cellStyle name="60% - Accent1 4" xfId="639" xr:uid="{00000000-0005-0000-0000-00005D020000}"/>
    <cellStyle name="60% - Accent1 4 2" xfId="640" xr:uid="{00000000-0005-0000-0000-00005E020000}"/>
    <cellStyle name="60% - Accent1 4 3" xfId="641" xr:uid="{00000000-0005-0000-0000-00005F020000}"/>
    <cellStyle name="60% - Accent1 5" xfId="642" xr:uid="{00000000-0005-0000-0000-000060020000}"/>
    <cellStyle name="60% - Accent1 5 2" xfId="643" xr:uid="{00000000-0005-0000-0000-000061020000}"/>
    <cellStyle name="60% - Accent1 5 3" xfId="644" xr:uid="{00000000-0005-0000-0000-000062020000}"/>
    <cellStyle name="60% - Accent1 6" xfId="8847" xr:uid="{00000000-0005-0000-0000-0000BA220000}"/>
    <cellStyle name="60% - Accent1 6 2" xfId="645" xr:uid="{00000000-0005-0000-0000-000063020000}"/>
    <cellStyle name="60% - Accent1 6 3" xfId="646" xr:uid="{00000000-0005-0000-0000-000064020000}"/>
    <cellStyle name="60% - Accent1 7 2" xfId="647" xr:uid="{00000000-0005-0000-0000-000065020000}"/>
    <cellStyle name="60% - Accent1 7 3" xfId="648" xr:uid="{00000000-0005-0000-0000-000066020000}"/>
    <cellStyle name="60% - Accent1 8 2" xfId="649" xr:uid="{00000000-0005-0000-0000-000067020000}"/>
    <cellStyle name="60% - Accent1 8 3" xfId="650" xr:uid="{00000000-0005-0000-0000-000068020000}"/>
    <cellStyle name="60% - Accent1 9 2" xfId="651" xr:uid="{00000000-0005-0000-0000-000069020000}"/>
    <cellStyle name="60% - Accent1 9 3" xfId="652" xr:uid="{00000000-0005-0000-0000-00006A020000}"/>
    <cellStyle name="60% - Accent2 10 2" xfId="653" xr:uid="{00000000-0005-0000-0000-00006B020000}"/>
    <cellStyle name="60% - Accent2 10 3" xfId="654" xr:uid="{00000000-0005-0000-0000-00006C020000}"/>
    <cellStyle name="60% - Accent2 11 2" xfId="655" xr:uid="{00000000-0005-0000-0000-00006D020000}"/>
    <cellStyle name="60% - Accent2 11 3" xfId="656" xr:uid="{00000000-0005-0000-0000-00006E020000}"/>
    <cellStyle name="60% - Accent2 12 2" xfId="657" xr:uid="{00000000-0005-0000-0000-00006F020000}"/>
    <cellStyle name="60% - Accent2 12 3" xfId="658" xr:uid="{00000000-0005-0000-0000-000070020000}"/>
    <cellStyle name="60% - Accent2 13 2" xfId="659" xr:uid="{00000000-0005-0000-0000-000071020000}"/>
    <cellStyle name="60% - Accent2 13 3" xfId="660" xr:uid="{00000000-0005-0000-0000-000072020000}"/>
    <cellStyle name="60% - Accent2 14 2" xfId="661" xr:uid="{00000000-0005-0000-0000-000073020000}"/>
    <cellStyle name="60% - Accent2 14 3" xfId="662" xr:uid="{00000000-0005-0000-0000-000074020000}"/>
    <cellStyle name="60% - Accent2 15" xfId="663" xr:uid="{00000000-0005-0000-0000-000075020000}"/>
    <cellStyle name="60% - Accent2 15 2" xfId="664" xr:uid="{00000000-0005-0000-0000-000076020000}"/>
    <cellStyle name="60% - Accent2 15 3" xfId="665" xr:uid="{00000000-0005-0000-0000-000077020000}"/>
    <cellStyle name="60% - Accent2 15 4" xfId="666" xr:uid="{00000000-0005-0000-0000-000078020000}"/>
    <cellStyle name="60% - Accent2 15 5" xfId="667" xr:uid="{00000000-0005-0000-0000-000079020000}"/>
    <cellStyle name="60% - Accent2 15 6" xfId="668" xr:uid="{00000000-0005-0000-0000-00007A020000}"/>
    <cellStyle name="60% - Accent2 15 7" xfId="669" xr:uid="{00000000-0005-0000-0000-00007B020000}"/>
    <cellStyle name="60% - Accent2 16" xfId="670" xr:uid="{00000000-0005-0000-0000-00007C020000}"/>
    <cellStyle name="60% - Accent2 17" xfId="671" xr:uid="{00000000-0005-0000-0000-00007D020000}"/>
    <cellStyle name="60% - Accent2 18" xfId="672" xr:uid="{00000000-0005-0000-0000-00007E020000}"/>
    <cellStyle name="60% - Accent2 19" xfId="673" xr:uid="{00000000-0005-0000-0000-00007F020000}"/>
    <cellStyle name="60% - Accent2 2" xfId="674" xr:uid="{00000000-0005-0000-0000-000080020000}"/>
    <cellStyle name="60% - Accent2 2 2" xfId="675" xr:uid="{00000000-0005-0000-0000-000081020000}"/>
    <cellStyle name="60% - Accent2 2 3" xfId="676" xr:uid="{00000000-0005-0000-0000-000082020000}"/>
    <cellStyle name="60% - Accent2 2 4" xfId="677" xr:uid="{00000000-0005-0000-0000-000083020000}"/>
    <cellStyle name="60% - Accent2 20" xfId="678" xr:uid="{00000000-0005-0000-0000-000084020000}"/>
    <cellStyle name="60% - Accent2 21" xfId="679" xr:uid="{00000000-0005-0000-0000-000085020000}"/>
    <cellStyle name="60% - Accent2 22" xfId="680" xr:uid="{00000000-0005-0000-0000-000086020000}"/>
    <cellStyle name="60% - Accent2 3" xfId="681" xr:uid="{00000000-0005-0000-0000-000087020000}"/>
    <cellStyle name="60% - Accent2 3 2" xfId="682" xr:uid="{00000000-0005-0000-0000-000088020000}"/>
    <cellStyle name="60% - Accent2 3 3" xfId="683" xr:uid="{00000000-0005-0000-0000-000089020000}"/>
    <cellStyle name="60% - Accent2 4" xfId="684" xr:uid="{00000000-0005-0000-0000-00008A020000}"/>
    <cellStyle name="60% - Accent2 4 2" xfId="685" xr:uid="{00000000-0005-0000-0000-00008B020000}"/>
    <cellStyle name="60% - Accent2 4 3" xfId="686" xr:uid="{00000000-0005-0000-0000-00008C020000}"/>
    <cellStyle name="60% - Accent2 5" xfId="687" xr:uid="{00000000-0005-0000-0000-00008D020000}"/>
    <cellStyle name="60% - Accent2 5 2" xfId="688" xr:uid="{00000000-0005-0000-0000-00008E020000}"/>
    <cellStyle name="60% - Accent2 5 3" xfId="689" xr:uid="{00000000-0005-0000-0000-00008F020000}"/>
    <cellStyle name="60% - Accent2 6 2" xfId="690" xr:uid="{00000000-0005-0000-0000-000090020000}"/>
    <cellStyle name="60% - Accent2 6 3" xfId="691" xr:uid="{00000000-0005-0000-0000-000091020000}"/>
    <cellStyle name="60% - Accent2 7 2" xfId="692" xr:uid="{00000000-0005-0000-0000-000092020000}"/>
    <cellStyle name="60% - Accent2 7 3" xfId="693" xr:uid="{00000000-0005-0000-0000-000093020000}"/>
    <cellStyle name="60% - Accent2 8 2" xfId="694" xr:uid="{00000000-0005-0000-0000-000094020000}"/>
    <cellStyle name="60% - Accent2 8 3" xfId="695" xr:uid="{00000000-0005-0000-0000-000095020000}"/>
    <cellStyle name="60% - Accent2 9 2" xfId="696" xr:uid="{00000000-0005-0000-0000-000096020000}"/>
    <cellStyle name="60% - Accent2 9 3" xfId="697" xr:uid="{00000000-0005-0000-0000-000097020000}"/>
    <cellStyle name="60% - Accent3 10 2" xfId="698" xr:uid="{00000000-0005-0000-0000-000098020000}"/>
    <cellStyle name="60% - Accent3 10 3" xfId="699" xr:uid="{00000000-0005-0000-0000-000099020000}"/>
    <cellStyle name="60% - Accent3 11 2" xfId="700" xr:uid="{00000000-0005-0000-0000-00009A020000}"/>
    <cellStyle name="60% - Accent3 11 3" xfId="701" xr:uid="{00000000-0005-0000-0000-00009B020000}"/>
    <cellStyle name="60% - Accent3 12 2" xfId="702" xr:uid="{00000000-0005-0000-0000-00009C020000}"/>
    <cellStyle name="60% - Accent3 12 3" xfId="703" xr:uid="{00000000-0005-0000-0000-00009D020000}"/>
    <cellStyle name="60% - Accent3 13 2" xfId="704" xr:uid="{00000000-0005-0000-0000-00009E020000}"/>
    <cellStyle name="60% - Accent3 13 3" xfId="705" xr:uid="{00000000-0005-0000-0000-00009F020000}"/>
    <cellStyle name="60% - Accent3 14 2" xfId="706" xr:uid="{00000000-0005-0000-0000-0000A0020000}"/>
    <cellStyle name="60% - Accent3 14 3" xfId="707" xr:uid="{00000000-0005-0000-0000-0000A1020000}"/>
    <cellStyle name="60% - Accent3 15" xfId="708" xr:uid="{00000000-0005-0000-0000-0000A2020000}"/>
    <cellStyle name="60% - Accent3 15 2" xfId="709" xr:uid="{00000000-0005-0000-0000-0000A3020000}"/>
    <cellStyle name="60% - Accent3 15 3" xfId="710" xr:uid="{00000000-0005-0000-0000-0000A4020000}"/>
    <cellStyle name="60% - Accent3 15 4" xfId="711" xr:uid="{00000000-0005-0000-0000-0000A5020000}"/>
    <cellStyle name="60% - Accent3 15 5" xfId="712" xr:uid="{00000000-0005-0000-0000-0000A6020000}"/>
    <cellStyle name="60% - Accent3 15 6" xfId="713" xr:uid="{00000000-0005-0000-0000-0000A7020000}"/>
    <cellStyle name="60% - Accent3 15 7" xfId="714" xr:uid="{00000000-0005-0000-0000-0000A8020000}"/>
    <cellStyle name="60% - Accent3 16" xfId="715" xr:uid="{00000000-0005-0000-0000-0000A9020000}"/>
    <cellStyle name="60% - Accent3 17" xfId="716" xr:uid="{00000000-0005-0000-0000-0000AA020000}"/>
    <cellStyle name="60% - Accent3 18" xfId="717" xr:uid="{00000000-0005-0000-0000-0000AB020000}"/>
    <cellStyle name="60% - Accent3 19" xfId="718" xr:uid="{00000000-0005-0000-0000-0000AC020000}"/>
    <cellStyle name="60% - Accent3 2" xfId="719" xr:uid="{00000000-0005-0000-0000-0000AD020000}"/>
    <cellStyle name="60% - Accent3 2 2" xfId="720" xr:uid="{00000000-0005-0000-0000-0000AE020000}"/>
    <cellStyle name="60% - Accent3 2 3" xfId="721" xr:uid="{00000000-0005-0000-0000-0000AF020000}"/>
    <cellStyle name="60% - Accent3 2 4" xfId="722" xr:uid="{00000000-0005-0000-0000-0000B0020000}"/>
    <cellStyle name="60% - Accent3 2 5" xfId="723" xr:uid="{00000000-0005-0000-0000-0000B1020000}"/>
    <cellStyle name="60% - Accent3 2 6" xfId="724" xr:uid="{00000000-0005-0000-0000-0000B2020000}"/>
    <cellStyle name="60% - Accent3 2 7" xfId="725" xr:uid="{00000000-0005-0000-0000-0000B3020000}"/>
    <cellStyle name="60% - Accent3 20" xfId="726" xr:uid="{00000000-0005-0000-0000-0000B4020000}"/>
    <cellStyle name="60% - Accent3 21" xfId="727" xr:uid="{00000000-0005-0000-0000-0000B5020000}"/>
    <cellStyle name="60% - Accent3 22" xfId="728" xr:uid="{00000000-0005-0000-0000-0000B6020000}"/>
    <cellStyle name="60% - Accent3 3" xfId="729" xr:uid="{00000000-0005-0000-0000-0000B7020000}"/>
    <cellStyle name="60% - Accent3 3 2" xfId="730" xr:uid="{00000000-0005-0000-0000-0000B8020000}"/>
    <cellStyle name="60% - Accent3 3 3" xfId="731" xr:uid="{00000000-0005-0000-0000-0000B9020000}"/>
    <cellStyle name="60% - Accent3 4" xfId="732" xr:uid="{00000000-0005-0000-0000-0000BA020000}"/>
    <cellStyle name="60% - Accent3 4 2" xfId="733" xr:uid="{00000000-0005-0000-0000-0000BB020000}"/>
    <cellStyle name="60% - Accent3 4 3" xfId="734" xr:uid="{00000000-0005-0000-0000-0000BC020000}"/>
    <cellStyle name="60% - Accent3 5" xfId="735" xr:uid="{00000000-0005-0000-0000-0000BD020000}"/>
    <cellStyle name="60% - Accent3 5 2" xfId="736" xr:uid="{00000000-0005-0000-0000-0000BE020000}"/>
    <cellStyle name="60% - Accent3 5 3" xfId="737" xr:uid="{00000000-0005-0000-0000-0000BF020000}"/>
    <cellStyle name="60% - Accent3 6 2" xfId="738" xr:uid="{00000000-0005-0000-0000-0000C0020000}"/>
    <cellStyle name="60% - Accent3 6 3" xfId="739" xr:uid="{00000000-0005-0000-0000-0000C1020000}"/>
    <cellStyle name="60% - Accent3 7 2" xfId="740" xr:uid="{00000000-0005-0000-0000-0000C2020000}"/>
    <cellStyle name="60% - Accent3 7 3" xfId="741" xr:uid="{00000000-0005-0000-0000-0000C3020000}"/>
    <cellStyle name="60% - Accent3 8 2" xfId="742" xr:uid="{00000000-0005-0000-0000-0000C4020000}"/>
    <cellStyle name="60% - Accent3 8 3" xfId="743" xr:uid="{00000000-0005-0000-0000-0000C5020000}"/>
    <cellStyle name="60% - Accent3 9 2" xfId="744" xr:uid="{00000000-0005-0000-0000-0000C6020000}"/>
    <cellStyle name="60% - Accent3 9 3" xfId="745" xr:uid="{00000000-0005-0000-0000-0000C7020000}"/>
    <cellStyle name="60% - Accent4 10 2" xfId="746" xr:uid="{00000000-0005-0000-0000-0000C8020000}"/>
    <cellStyle name="60% - Accent4 10 3" xfId="747" xr:uid="{00000000-0005-0000-0000-0000C9020000}"/>
    <cellStyle name="60% - Accent4 11 2" xfId="748" xr:uid="{00000000-0005-0000-0000-0000CA020000}"/>
    <cellStyle name="60% - Accent4 11 3" xfId="749" xr:uid="{00000000-0005-0000-0000-0000CB020000}"/>
    <cellStyle name="60% - Accent4 12 2" xfId="750" xr:uid="{00000000-0005-0000-0000-0000CC020000}"/>
    <cellStyle name="60% - Accent4 12 3" xfId="751" xr:uid="{00000000-0005-0000-0000-0000CD020000}"/>
    <cellStyle name="60% - Accent4 13 2" xfId="752" xr:uid="{00000000-0005-0000-0000-0000CE020000}"/>
    <cellStyle name="60% - Accent4 13 3" xfId="753" xr:uid="{00000000-0005-0000-0000-0000CF020000}"/>
    <cellStyle name="60% - Accent4 14 2" xfId="754" xr:uid="{00000000-0005-0000-0000-0000D0020000}"/>
    <cellStyle name="60% - Accent4 14 3" xfId="755" xr:uid="{00000000-0005-0000-0000-0000D1020000}"/>
    <cellStyle name="60% - Accent4 15" xfId="756" xr:uid="{00000000-0005-0000-0000-0000D2020000}"/>
    <cellStyle name="60% - Accent4 15 2" xfId="757" xr:uid="{00000000-0005-0000-0000-0000D3020000}"/>
    <cellStyle name="60% - Accent4 15 3" xfId="758" xr:uid="{00000000-0005-0000-0000-0000D4020000}"/>
    <cellStyle name="60% - Accent4 15 4" xfId="759" xr:uid="{00000000-0005-0000-0000-0000D5020000}"/>
    <cellStyle name="60% - Accent4 15 5" xfId="760" xr:uid="{00000000-0005-0000-0000-0000D6020000}"/>
    <cellStyle name="60% - Accent4 15 6" xfId="761" xr:uid="{00000000-0005-0000-0000-0000D7020000}"/>
    <cellStyle name="60% - Accent4 15 7" xfId="762" xr:uid="{00000000-0005-0000-0000-0000D8020000}"/>
    <cellStyle name="60% - Accent4 16" xfId="763" xr:uid="{00000000-0005-0000-0000-0000D9020000}"/>
    <cellStyle name="60% - Accent4 17" xfId="764" xr:uid="{00000000-0005-0000-0000-0000DA020000}"/>
    <cellStyle name="60% - Accent4 18" xfId="765" xr:uid="{00000000-0005-0000-0000-0000DB020000}"/>
    <cellStyle name="60% - Accent4 19" xfId="766" xr:uid="{00000000-0005-0000-0000-0000DC020000}"/>
    <cellStyle name="60% - Accent4 2" xfId="767" xr:uid="{00000000-0005-0000-0000-0000DD020000}"/>
    <cellStyle name="60% - Accent4 2 2" xfId="768" xr:uid="{00000000-0005-0000-0000-0000DE020000}"/>
    <cellStyle name="60% - Accent4 2 3" xfId="769" xr:uid="{00000000-0005-0000-0000-0000DF020000}"/>
    <cellStyle name="60% - Accent4 2 4" xfId="770" xr:uid="{00000000-0005-0000-0000-0000E0020000}"/>
    <cellStyle name="60% - Accent4 2 5" xfId="771" xr:uid="{00000000-0005-0000-0000-0000E1020000}"/>
    <cellStyle name="60% - Accent4 2 6" xfId="772" xr:uid="{00000000-0005-0000-0000-0000E2020000}"/>
    <cellStyle name="60% - Accent4 2 7" xfId="773" xr:uid="{00000000-0005-0000-0000-0000E3020000}"/>
    <cellStyle name="60% - Accent4 20" xfId="774" xr:uid="{00000000-0005-0000-0000-0000E4020000}"/>
    <cellStyle name="60% - Accent4 21" xfId="775" xr:uid="{00000000-0005-0000-0000-0000E5020000}"/>
    <cellStyle name="60% - Accent4 22" xfId="776" xr:uid="{00000000-0005-0000-0000-0000E6020000}"/>
    <cellStyle name="60% - Accent4 3" xfId="777" xr:uid="{00000000-0005-0000-0000-0000E7020000}"/>
    <cellStyle name="60% - Accent4 3 2" xfId="778" xr:uid="{00000000-0005-0000-0000-0000E8020000}"/>
    <cellStyle name="60% - Accent4 3 3" xfId="779" xr:uid="{00000000-0005-0000-0000-0000E9020000}"/>
    <cellStyle name="60% - Accent4 4" xfId="780" xr:uid="{00000000-0005-0000-0000-0000EA020000}"/>
    <cellStyle name="60% - Accent4 4 2" xfId="781" xr:uid="{00000000-0005-0000-0000-0000EB020000}"/>
    <cellStyle name="60% - Accent4 4 3" xfId="782" xr:uid="{00000000-0005-0000-0000-0000EC020000}"/>
    <cellStyle name="60% - Accent4 5" xfId="783" xr:uid="{00000000-0005-0000-0000-0000ED020000}"/>
    <cellStyle name="60% - Accent4 5 2" xfId="784" xr:uid="{00000000-0005-0000-0000-0000EE020000}"/>
    <cellStyle name="60% - Accent4 5 3" xfId="785" xr:uid="{00000000-0005-0000-0000-0000EF020000}"/>
    <cellStyle name="60% - Accent4 6 2" xfId="786" xr:uid="{00000000-0005-0000-0000-0000F0020000}"/>
    <cellStyle name="60% - Accent4 6 3" xfId="787" xr:uid="{00000000-0005-0000-0000-0000F1020000}"/>
    <cellStyle name="60% - Accent4 7 2" xfId="788" xr:uid="{00000000-0005-0000-0000-0000F2020000}"/>
    <cellStyle name="60% - Accent4 7 3" xfId="789" xr:uid="{00000000-0005-0000-0000-0000F3020000}"/>
    <cellStyle name="60% - Accent4 8 2" xfId="790" xr:uid="{00000000-0005-0000-0000-0000F4020000}"/>
    <cellStyle name="60% - Accent4 8 3" xfId="791" xr:uid="{00000000-0005-0000-0000-0000F5020000}"/>
    <cellStyle name="60% - Accent4 9 2" xfId="792" xr:uid="{00000000-0005-0000-0000-0000F6020000}"/>
    <cellStyle name="60% - Accent4 9 3" xfId="793" xr:uid="{00000000-0005-0000-0000-0000F7020000}"/>
    <cellStyle name="60% - Accent5 10 2" xfId="794" xr:uid="{00000000-0005-0000-0000-0000F8020000}"/>
    <cellStyle name="60% - Accent5 10 3" xfId="795" xr:uid="{00000000-0005-0000-0000-0000F9020000}"/>
    <cellStyle name="60% - Accent5 11 2" xfId="796" xr:uid="{00000000-0005-0000-0000-0000FA020000}"/>
    <cellStyle name="60% - Accent5 11 3" xfId="797" xr:uid="{00000000-0005-0000-0000-0000FB020000}"/>
    <cellStyle name="60% - Accent5 12 2" xfId="798" xr:uid="{00000000-0005-0000-0000-0000FC020000}"/>
    <cellStyle name="60% - Accent5 12 3" xfId="799" xr:uid="{00000000-0005-0000-0000-0000FD020000}"/>
    <cellStyle name="60% - Accent5 13 2" xfId="800" xr:uid="{00000000-0005-0000-0000-0000FE020000}"/>
    <cellStyle name="60% - Accent5 13 3" xfId="801" xr:uid="{00000000-0005-0000-0000-0000FF020000}"/>
    <cellStyle name="60% - Accent5 14 2" xfId="802" xr:uid="{00000000-0005-0000-0000-000000030000}"/>
    <cellStyle name="60% - Accent5 14 3" xfId="803" xr:uid="{00000000-0005-0000-0000-000001030000}"/>
    <cellStyle name="60% - Accent5 15" xfId="804" xr:uid="{00000000-0005-0000-0000-000002030000}"/>
    <cellStyle name="60% - Accent5 15 2" xfId="805" xr:uid="{00000000-0005-0000-0000-000003030000}"/>
    <cellStyle name="60% - Accent5 15 3" xfId="806" xr:uid="{00000000-0005-0000-0000-000004030000}"/>
    <cellStyle name="60% - Accent5 15 4" xfId="807" xr:uid="{00000000-0005-0000-0000-000005030000}"/>
    <cellStyle name="60% - Accent5 15 5" xfId="808" xr:uid="{00000000-0005-0000-0000-000006030000}"/>
    <cellStyle name="60% - Accent5 15 6" xfId="809" xr:uid="{00000000-0005-0000-0000-000007030000}"/>
    <cellStyle name="60% - Accent5 15 7" xfId="810" xr:uid="{00000000-0005-0000-0000-000008030000}"/>
    <cellStyle name="60% - Accent5 16" xfId="811" xr:uid="{00000000-0005-0000-0000-000009030000}"/>
    <cellStyle name="60% - Accent5 17" xfId="812" xr:uid="{00000000-0005-0000-0000-00000A030000}"/>
    <cellStyle name="60% - Accent5 18" xfId="813" xr:uid="{00000000-0005-0000-0000-00000B030000}"/>
    <cellStyle name="60% - Accent5 19" xfId="814" xr:uid="{00000000-0005-0000-0000-00000C030000}"/>
    <cellStyle name="60% - Accent5 2" xfId="815" xr:uid="{00000000-0005-0000-0000-00000D030000}"/>
    <cellStyle name="60% - Accent5 2 2" xfId="816" xr:uid="{00000000-0005-0000-0000-00000E030000}"/>
    <cellStyle name="60% - Accent5 2 3" xfId="817" xr:uid="{00000000-0005-0000-0000-00000F030000}"/>
    <cellStyle name="60% - Accent5 2 4" xfId="818" xr:uid="{00000000-0005-0000-0000-000010030000}"/>
    <cellStyle name="60% - Accent5 20" xfId="819" xr:uid="{00000000-0005-0000-0000-000011030000}"/>
    <cellStyle name="60% - Accent5 21" xfId="820" xr:uid="{00000000-0005-0000-0000-000012030000}"/>
    <cellStyle name="60% - Accent5 22" xfId="821" xr:uid="{00000000-0005-0000-0000-000013030000}"/>
    <cellStyle name="60% - Accent5 3" xfId="822" xr:uid="{00000000-0005-0000-0000-000014030000}"/>
    <cellStyle name="60% - Accent5 3 2" xfId="823" xr:uid="{00000000-0005-0000-0000-000015030000}"/>
    <cellStyle name="60% - Accent5 3 3" xfId="824" xr:uid="{00000000-0005-0000-0000-000016030000}"/>
    <cellStyle name="60% - Accent5 4" xfId="825" xr:uid="{00000000-0005-0000-0000-000017030000}"/>
    <cellStyle name="60% - Accent5 4 2" xfId="826" xr:uid="{00000000-0005-0000-0000-000018030000}"/>
    <cellStyle name="60% - Accent5 4 3" xfId="827" xr:uid="{00000000-0005-0000-0000-000019030000}"/>
    <cellStyle name="60% - Accent5 5" xfId="828" xr:uid="{00000000-0005-0000-0000-00001A030000}"/>
    <cellStyle name="60% - Accent5 5 2" xfId="829" xr:uid="{00000000-0005-0000-0000-00001B030000}"/>
    <cellStyle name="60% - Accent5 5 3" xfId="830" xr:uid="{00000000-0005-0000-0000-00001C030000}"/>
    <cellStyle name="60% - Accent5 6 2" xfId="831" xr:uid="{00000000-0005-0000-0000-00001D030000}"/>
    <cellStyle name="60% - Accent5 6 3" xfId="832" xr:uid="{00000000-0005-0000-0000-00001E030000}"/>
    <cellStyle name="60% - Accent5 7 2" xfId="833" xr:uid="{00000000-0005-0000-0000-00001F030000}"/>
    <cellStyle name="60% - Accent5 7 3" xfId="834" xr:uid="{00000000-0005-0000-0000-000020030000}"/>
    <cellStyle name="60% - Accent5 8 2" xfId="835" xr:uid="{00000000-0005-0000-0000-000021030000}"/>
    <cellStyle name="60% - Accent5 8 3" xfId="836" xr:uid="{00000000-0005-0000-0000-000022030000}"/>
    <cellStyle name="60% - Accent5 9 2" xfId="837" xr:uid="{00000000-0005-0000-0000-000023030000}"/>
    <cellStyle name="60% - Accent5 9 3" xfId="838" xr:uid="{00000000-0005-0000-0000-000024030000}"/>
    <cellStyle name="60% - Accent6 10 2" xfId="839" xr:uid="{00000000-0005-0000-0000-000025030000}"/>
    <cellStyle name="60% - Accent6 10 3" xfId="840" xr:uid="{00000000-0005-0000-0000-000026030000}"/>
    <cellStyle name="60% - Accent6 11 2" xfId="841" xr:uid="{00000000-0005-0000-0000-000027030000}"/>
    <cellStyle name="60% - Accent6 11 3" xfId="842" xr:uid="{00000000-0005-0000-0000-000028030000}"/>
    <cellStyle name="60% - Accent6 12 2" xfId="843" xr:uid="{00000000-0005-0000-0000-000029030000}"/>
    <cellStyle name="60% - Accent6 12 3" xfId="844" xr:uid="{00000000-0005-0000-0000-00002A030000}"/>
    <cellStyle name="60% - Accent6 13 2" xfId="845" xr:uid="{00000000-0005-0000-0000-00002B030000}"/>
    <cellStyle name="60% - Accent6 13 3" xfId="846" xr:uid="{00000000-0005-0000-0000-00002C030000}"/>
    <cellStyle name="60% - Accent6 14 2" xfId="847" xr:uid="{00000000-0005-0000-0000-00002D030000}"/>
    <cellStyle name="60% - Accent6 14 3" xfId="848" xr:uid="{00000000-0005-0000-0000-00002E030000}"/>
    <cellStyle name="60% - Accent6 15" xfId="849" xr:uid="{00000000-0005-0000-0000-00002F030000}"/>
    <cellStyle name="60% - Accent6 15 2" xfId="850" xr:uid="{00000000-0005-0000-0000-000030030000}"/>
    <cellStyle name="60% - Accent6 15 3" xfId="851" xr:uid="{00000000-0005-0000-0000-000031030000}"/>
    <cellStyle name="60% - Accent6 15 4" xfId="852" xr:uid="{00000000-0005-0000-0000-000032030000}"/>
    <cellStyle name="60% - Accent6 15 5" xfId="853" xr:uid="{00000000-0005-0000-0000-000033030000}"/>
    <cellStyle name="60% - Accent6 15 6" xfId="854" xr:uid="{00000000-0005-0000-0000-000034030000}"/>
    <cellStyle name="60% - Accent6 15 7" xfId="855" xr:uid="{00000000-0005-0000-0000-000035030000}"/>
    <cellStyle name="60% - Accent6 16" xfId="856" xr:uid="{00000000-0005-0000-0000-000036030000}"/>
    <cellStyle name="60% - Accent6 17" xfId="857" xr:uid="{00000000-0005-0000-0000-000037030000}"/>
    <cellStyle name="60% - Accent6 18" xfId="858" xr:uid="{00000000-0005-0000-0000-000038030000}"/>
    <cellStyle name="60% - Accent6 19" xfId="859" xr:uid="{00000000-0005-0000-0000-000039030000}"/>
    <cellStyle name="60% - Accent6 2" xfId="860" xr:uid="{00000000-0005-0000-0000-00003A030000}"/>
    <cellStyle name="60% - Accent6 2 2" xfId="861" xr:uid="{00000000-0005-0000-0000-00003B030000}"/>
    <cellStyle name="60% - Accent6 2 3" xfId="862" xr:uid="{00000000-0005-0000-0000-00003C030000}"/>
    <cellStyle name="60% - Accent6 2 4" xfId="863" xr:uid="{00000000-0005-0000-0000-00003D030000}"/>
    <cellStyle name="60% - Accent6 2 5" xfId="864" xr:uid="{00000000-0005-0000-0000-00003E030000}"/>
    <cellStyle name="60% - Accent6 2 6" xfId="865" xr:uid="{00000000-0005-0000-0000-00003F030000}"/>
    <cellStyle name="60% - Accent6 2 7" xfId="866" xr:uid="{00000000-0005-0000-0000-000040030000}"/>
    <cellStyle name="60% - Accent6 20" xfId="867" xr:uid="{00000000-0005-0000-0000-000041030000}"/>
    <cellStyle name="60% - Accent6 21" xfId="868" xr:uid="{00000000-0005-0000-0000-000042030000}"/>
    <cellStyle name="60% - Accent6 22" xfId="869" xr:uid="{00000000-0005-0000-0000-000043030000}"/>
    <cellStyle name="60% - Accent6 3" xfId="870" xr:uid="{00000000-0005-0000-0000-000044030000}"/>
    <cellStyle name="60% - Accent6 3 2" xfId="871" xr:uid="{00000000-0005-0000-0000-000045030000}"/>
    <cellStyle name="60% - Accent6 3 3" xfId="872" xr:uid="{00000000-0005-0000-0000-000046030000}"/>
    <cellStyle name="60% - Accent6 4" xfId="873" xr:uid="{00000000-0005-0000-0000-000047030000}"/>
    <cellStyle name="60% - Accent6 4 2" xfId="874" xr:uid="{00000000-0005-0000-0000-000048030000}"/>
    <cellStyle name="60% - Accent6 4 3" xfId="875" xr:uid="{00000000-0005-0000-0000-000049030000}"/>
    <cellStyle name="60% - Accent6 5" xfId="876" xr:uid="{00000000-0005-0000-0000-00004A030000}"/>
    <cellStyle name="60% - Accent6 5 2" xfId="877" xr:uid="{00000000-0005-0000-0000-00004B030000}"/>
    <cellStyle name="60% - Accent6 5 3" xfId="878" xr:uid="{00000000-0005-0000-0000-00004C030000}"/>
    <cellStyle name="60% - Accent6 6 2" xfId="879" xr:uid="{00000000-0005-0000-0000-00004D030000}"/>
    <cellStyle name="60% - Accent6 6 3" xfId="880" xr:uid="{00000000-0005-0000-0000-00004E030000}"/>
    <cellStyle name="60% - Accent6 7 2" xfId="881" xr:uid="{00000000-0005-0000-0000-00004F030000}"/>
    <cellStyle name="60% - Accent6 7 3" xfId="882" xr:uid="{00000000-0005-0000-0000-000050030000}"/>
    <cellStyle name="60% - Accent6 8 2" xfId="883" xr:uid="{00000000-0005-0000-0000-000051030000}"/>
    <cellStyle name="60% - Accent6 8 3" xfId="884" xr:uid="{00000000-0005-0000-0000-000052030000}"/>
    <cellStyle name="60% - Accent6 9 2" xfId="885" xr:uid="{00000000-0005-0000-0000-000053030000}"/>
    <cellStyle name="60% - Accent6 9 3" xfId="886" xr:uid="{00000000-0005-0000-0000-000054030000}"/>
    <cellStyle name="Accent1 10 2" xfId="887" xr:uid="{00000000-0005-0000-0000-000055030000}"/>
    <cellStyle name="Accent1 10 3" xfId="888" xr:uid="{00000000-0005-0000-0000-000056030000}"/>
    <cellStyle name="Accent1 11 2" xfId="889" xr:uid="{00000000-0005-0000-0000-000057030000}"/>
    <cellStyle name="Accent1 11 3" xfId="890" xr:uid="{00000000-0005-0000-0000-000058030000}"/>
    <cellStyle name="Accent1 12 2" xfId="891" xr:uid="{00000000-0005-0000-0000-000059030000}"/>
    <cellStyle name="Accent1 12 3" xfId="892" xr:uid="{00000000-0005-0000-0000-00005A030000}"/>
    <cellStyle name="Accent1 13 2" xfId="893" xr:uid="{00000000-0005-0000-0000-00005B030000}"/>
    <cellStyle name="Accent1 13 3" xfId="894" xr:uid="{00000000-0005-0000-0000-00005C030000}"/>
    <cellStyle name="Accent1 14 2" xfId="895" xr:uid="{00000000-0005-0000-0000-00005D030000}"/>
    <cellStyle name="Accent1 14 3" xfId="896" xr:uid="{00000000-0005-0000-0000-00005E030000}"/>
    <cellStyle name="Accent1 15" xfId="897" xr:uid="{00000000-0005-0000-0000-00005F030000}"/>
    <cellStyle name="Accent1 15 2" xfId="898" xr:uid="{00000000-0005-0000-0000-000060030000}"/>
    <cellStyle name="Accent1 15 3" xfId="899" xr:uid="{00000000-0005-0000-0000-000061030000}"/>
    <cellStyle name="Accent1 15 4" xfId="900" xr:uid="{00000000-0005-0000-0000-000062030000}"/>
    <cellStyle name="Accent1 15 5" xfId="901" xr:uid="{00000000-0005-0000-0000-000063030000}"/>
    <cellStyle name="Accent1 15 6" xfId="902" xr:uid="{00000000-0005-0000-0000-000064030000}"/>
    <cellStyle name="Accent1 15 7" xfId="903" xr:uid="{00000000-0005-0000-0000-000065030000}"/>
    <cellStyle name="Accent1 16" xfId="904" xr:uid="{00000000-0005-0000-0000-000066030000}"/>
    <cellStyle name="Accent1 17" xfId="905" xr:uid="{00000000-0005-0000-0000-000067030000}"/>
    <cellStyle name="Accent1 18" xfId="906" xr:uid="{00000000-0005-0000-0000-000068030000}"/>
    <cellStyle name="Accent1 19" xfId="907" xr:uid="{00000000-0005-0000-0000-000069030000}"/>
    <cellStyle name="Accent1 2" xfId="908" xr:uid="{00000000-0005-0000-0000-00006A030000}"/>
    <cellStyle name="Accent1 2 2" xfId="909" xr:uid="{00000000-0005-0000-0000-00006B030000}"/>
    <cellStyle name="Accent1 2 3" xfId="910" xr:uid="{00000000-0005-0000-0000-00006C030000}"/>
    <cellStyle name="Accent1 2 4" xfId="911" xr:uid="{00000000-0005-0000-0000-00006D030000}"/>
    <cellStyle name="Accent1 2 5" xfId="912" xr:uid="{00000000-0005-0000-0000-00006E030000}"/>
    <cellStyle name="Accent1 2 6" xfId="913" xr:uid="{00000000-0005-0000-0000-00006F030000}"/>
    <cellStyle name="Accent1 2 7" xfId="914" xr:uid="{00000000-0005-0000-0000-000070030000}"/>
    <cellStyle name="Accent1 20" xfId="915" xr:uid="{00000000-0005-0000-0000-000071030000}"/>
    <cellStyle name="Accent1 21" xfId="916" xr:uid="{00000000-0005-0000-0000-000072030000}"/>
    <cellStyle name="Accent1 22" xfId="917" xr:uid="{00000000-0005-0000-0000-000073030000}"/>
    <cellStyle name="Accent1 3" xfId="918" xr:uid="{00000000-0005-0000-0000-000074030000}"/>
    <cellStyle name="Accent1 3 2" xfId="919" xr:uid="{00000000-0005-0000-0000-000075030000}"/>
    <cellStyle name="Accent1 3 3" xfId="920" xr:uid="{00000000-0005-0000-0000-000076030000}"/>
    <cellStyle name="Accent1 4" xfId="921" xr:uid="{00000000-0005-0000-0000-000077030000}"/>
    <cellStyle name="Accent1 4 2" xfId="922" xr:uid="{00000000-0005-0000-0000-000078030000}"/>
    <cellStyle name="Accent1 4 3" xfId="923" xr:uid="{00000000-0005-0000-0000-000079030000}"/>
    <cellStyle name="Accent1 5" xfId="924" xr:uid="{00000000-0005-0000-0000-00007A030000}"/>
    <cellStyle name="Accent1 5 2" xfId="925" xr:uid="{00000000-0005-0000-0000-00007B030000}"/>
    <cellStyle name="Accent1 5 3" xfId="926" xr:uid="{00000000-0005-0000-0000-00007C030000}"/>
    <cellStyle name="Accent1 6 2" xfId="927" xr:uid="{00000000-0005-0000-0000-00007D030000}"/>
    <cellStyle name="Accent1 6 3" xfId="928" xr:uid="{00000000-0005-0000-0000-00007E030000}"/>
    <cellStyle name="Accent1 7 2" xfId="929" xr:uid="{00000000-0005-0000-0000-00007F030000}"/>
    <cellStyle name="Accent1 7 3" xfId="930" xr:uid="{00000000-0005-0000-0000-000080030000}"/>
    <cellStyle name="Accent1 8 2" xfId="931" xr:uid="{00000000-0005-0000-0000-000081030000}"/>
    <cellStyle name="Accent1 8 3" xfId="932" xr:uid="{00000000-0005-0000-0000-000082030000}"/>
    <cellStyle name="Accent1 9 2" xfId="933" xr:uid="{00000000-0005-0000-0000-000083030000}"/>
    <cellStyle name="Accent1 9 3" xfId="934" xr:uid="{00000000-0005-0000-0000-000084030000}"/>
    <cellStyle name="Accent2 10 2" xfId="935" xr:uid="{00000000-0005-0000-0000-000085030000}"/>
    <cellStyle name="Accent2 10 3" xfId="936" xr:uid="{00000000-0005-0000-0000-000086030000}"/>
    <cellStyle name="Accent2 11 2" xfId="937" xr:uid="{00000000-0005-0000-0000-000087030000}"/>
    <cellStyle name="Accent2 11 3" xfId="938" xr:uid="{00000000-0005-0000-0000-000088030000}"/>
    <cellStyle name="Accent2 12 2" xfId="939" xr:uid="{00000000-0005-0000-0000-000089030000}"/>
    <cellStyle name="Accent2 12 3" xfId="940" xr:uid="{00000000-0005-0000-0000-00008A030000}"/>
    <cellStyle name="Accent2 13 2" xfId="941" xr:uid="{00000000-0005-0000-0000-00008B030000}"/>
    <cellStyle name="Accent2 13 3" xfId="942" xr:uid="{00000000-0005-0000-0000-00008C030000}"/>
    <cellStyle name="Accent2 14 2" xfId="943" xr:uid="{00000000-0005-0000-0000-00008D030000}"/>
    <cellStyle name="Accent2 14 3" xfId="944" xr:uid="{00000000-0005-0000-0000-00008E030000}"/>
    <cellStyle name="Accent2 15" xfId="945" xr:uid="{00000000-0005-0000-0000-00008F030000}"/>
    <cellStyle name="Accent2 15 2" xfId="946" xr:uid="{00000000-0005-0000-0000-000090030000}"/>
    <cellStyle name="Accent2 15 3" xfId="947" xr:uid="{00000000-0005-0000-0000-000091030000}"/>
    <cellStyle name="Accent2 15 4" xfId="948" xr:uid="{00000000-0005-0000-0000-000092030000}"/>
    <cellStyle name="Accent2 15 5" xfId="949" xr:uid="{00000000-0005-0000-0000-000093030000}"/>
    <cellStyle name="Accent2 15 6" xfId="950" xr:uid="{00000000-0005-0000-0000-000094030000}"/>
    <cellStyle name="Accent2 15 7" xfId="951" xr:uid="{00000000-0005-0000-0000-000095030000}"/>
    <cellStyle name="Accent2 16" xfId="952" xr:uid="{00000000-0005-0000-0000-000096030000}"/>
    <cellStyle name="Accent2 17" xfId="953" xr:uid="{00000000-0005-0000-0000-000097030000}"/>
    <cellStyle name="Accent2 18" xfId="954" xr:uid="{00000000-0005-0000-0000-000098030000}"/>
    <cellStyle name="Accent2 19" xfId="955" xr:uid="{00000000-0005-0000-0000-000099030000}"/>
    <cellStyle name="Accent2 2" xfId="956" xr:uid="{00000000-0005-0000-0000-00009A030000}"/>
    <cellStyle name="Accent2 2 2" xfId="957" xr:uid="{00000000-0005-0000-0000-00009B030000}"/>
    <cellStyle name="Accent2 2 3" xfId="958" xr:uid="{00000000-0005-0000-0000-00009C030000}"/>
    <cellStyle name="Accent2 2 4" xfId="959" xr:uid="{00000000-0005-0000-0000-00009D030000}"/>
    <cellStyle name="Accent2 2 5" xfId="960" xr:uid="{00000000-0005-0000-0000-00009E030000}"/>
    <cellStyle name="Accent2 2 6" xfId="961" xr:uid="{00000000-0005-0000-0000-00009F030000}"/>
    <cellStyle name="Accent2 2 7" xfId="962" xr:uid="{00000000-0005-0000-0000-0000A0030000}"/>
    <cellStyle name="Accent2 20" xfId="963" xr:uid="{00000000-0005-0000-0000-0000A1030000}"/>
    <cellStyle name="Accent2 21" xfId="964" xr:uid="{00000000-0005-0000-0000-0000A2030000}"/>
    <cellStyle name="Accent2 22" xfId="965" xr:uid="{00000000-0005-0000-0000-0000A3030000}"/>
    <cellStyle name="Accent2 3" xfId="966" xr:uid="{00000000-0005-0000-0000-0000A4030000}"/>
    <cellStyle name="Accent2 3 2" xfId="967" xr:uid="{00000000-0005-0000-0000-0000A5030000}"/>
    <cellStyle name="Accent2 3 3" xfId="968" xr:uid="{00000000-0005-0000-0000-0000A6030000}"/>
    <cellStyle name="Accent2 4" xfId="969" xr:uid="{00000000-0005-0000-0000-0000A7030000}"/>
    <cellStyle name="Accent2 4 2" xfId="970" xr:uid="{00000000-0005-0000-0000-0000A8030000}"/>
    <cellStyle name="Accent2 4 3" xfId="971" xr:uid="{00000000-0005-0000-0000-0000A9030000}"/>
    <cellStyle name="Accent2 5" xfId="972" xr:uid="{00000000-0005-0000-0000-0000AA030000}"/>
    <cellStyle name="Accent2 5 2" xfId="973" xr:uid="{00000000-0005-0000-0000-0000AB030000}"/>
    <cellStyle name="Accent2 5 3" xfId="974" xr:uid="{00000000-0005-0000-0000-0000AC030000}"/>
    <cellStyle name="Accent2 6 2" xfId="975" xr:uid="{00000000-0005-0000-0000-0000AD030000}"/>
    <cellStyle name="Accent2 6 3" xfId="976" xr:uid="{00000000-0005-0000-0000-0000AE030000}"/>
    <cellStyle name="Accent2 7 2" xfId="977" xr:uid="{00000000-0005-0000-0000-0000AF030000}"/>
    <cellStyle name="Accent2 7 3" xfId="978" xr:uid="{00000000-0005-0000-0000-0000B0030000}"/>
    <cellStyle name="Accent2 8 2" xfId="979" xr:uid="{00000000-0005-0000-0000-0000B1030000}"/>
    <cellStyle name="Accent2 8 3" xfId="980" xr:uid="{00000000-0005-0000-0000-0000B2030000}"/>
    <cellStyle name="Accent2 9 2" xfId="981" xr:uid="{00000000-0005-0000-0000-0000B3030000}"/>
    <cellStyle name="Accent2 9 3" xfId="982" xr:uid="{00000000-0005-0000-0000-0000B4030000}"/>
    <cellStyle name="Accent3 10 2" xfId="983" xr:uid="{00000000-0005-0000-0000-0000B5030000}"/>
    <cellStyle name="Accent3 10 3" xfId="984" xr:uid="{00000000-0005-0000-0000-0000B6030000}"/>
    <cellStyle name="Accent3 11 2" xfId="985" xr:uid="{00000000-0005-0000-0000-0000B7030000}"/>
    <cellStyle name="Accent3 11 3" xfId="986" xr:uid="{00000000-0005-0000-0000-0000B8030000}"/>
    <cellStyle name="Accent3 12 2" xfId="987" xr:uid="{00000000-0005-0000-0000-0000B9030000}"/>
    <cellStyle name="Accent3 12 3" xfId="988" xr:uid="{00000000-0005-0000-0000-0000BA030000}"/>
    <cellStyle name="Accent3 13 2" xfId="989" xr:uid="{00000000-0005-0000-0000-0000BB030000}"/>
    <cellStyle name="Accent3 13 3" xfId="990" xr:uid="{00000000-0005-0000-0000-0000BC030000}"/>
    <cellStyle name="Accent3 14 2" xfId="991" xr:uid="{00000000-0005-0000-0000-0000BD030000}"/>
    <cellStyle name="Accent3 14 3" xfId="992" xr:uid="{00000000-0005-0000-0000-0000BE030000}"/>
    <cellStyle name="Accent3 15" xfId="993" xr:uid="{00000000-0005-0000-0000-0000BF030000}"/>
    <cellStyle name="Accent3 15 2" xfId="994" xr:uid="{00000000-0005-0000-0000-0000C0030000}"/>
    <cellStyle name="Accent3 15 3" xfId="995" xr:uid="{00000000-0005-0000-0000-0000C1030000}"/>
    <cellStyle name="Accent3 15 4" xfId="996" xr:uid="{00000000-0005-0000-0000-0000C2030000}"/>
    <cellStyle name="Accent3 15 5" xfId="997" xr:uid="{00000000-0005-0000-0000-0000C3030000}"/>
    <cellStyle name="Accent3 15 6" xfId="998" xr:uid="{00000000-0005-0000-0000-0000C4030000}"/>
    <cellStyle name="Accent3 15 7" xfId="999" xr:uid="{00000000-0005-0000-0000-0000C5030000}"/>
    <cellStyle name="Accent3 16" xfId="1000" xr:uid="{00000000-0005-0000-0000-0000C6030000}"/>
    <cellStyle name="Accent3 17" xfId="1001" xr:uid="{00000000-0005-0000-0000-0000C7030000}"/>
    <cellStyle name="Accent3 18" xfId="1002" xr:uid="{00000000-0005-0000-0000-0000C8030000}"/>
    <cellStyle name="Accent3 19" xfId="1003" xr:uid="{00000000-0005-0000-0000-0000C9030000}"/>
    <cellStyle name="Accent3 2" xfId="1004" xr:uid="{00000000-0005-0000-0000-0000CA030000}"/>
    <cellStyle name="Accent3 2 2" xfId="1005" xr:uid="{00000000-0005-0000-0000-0000CB030000}"/>
    <cellStyle name="Accent3 2 3" xfId="1006" xr:uid="{00000000-0005-0000-0000-0000CC030000}"/>
    <cellStyle name="Accent3 2 4" xfId="1007" xr:uid="{00000000-0005-0000-0000-0000CD030000}"/>
    <cellStyle name="Accent3 2 5" xfId="1008" xr:uid="{00000000-0005-0000-0000-0000CE030000}"/>
    <cellStyle name="Accent3 2 6" xfId="1009" xr:uid="{00000000-0005-0000-0000-0000CF030000}"/>
    <cellStyle name="Accent3 2 7" xfId="1010" xr:uid="{00000000-0005-0000-0000-0000D0030000}"/>
    <cellStyle name="Accent3 20" xfId="1011" xr:uid="{00000000-0005-0000-0000-0000D1030000}"/>
    <cellStyle name="Accent3 21" xfId="1012" xr:uid="{00000000-0005-0000-0000-0000D2030000}"/>
    <cellStyle name="Accent3 22" xfId="1013" xr:uid="{00000000-0005-0000-0000-0000D3030000}"/>
    <cellStyle name="Accent3 3" xfId="1014" xr:uid="{00000000-0005-0000-0000-0000D4030000}"/>
    <cellStyle name="Accent3 3 2" xfId="1015" xr:uid="{00000000-0005-0000-0000-0000D5030000}"/>
    <cellStyle name="Accent3 3 3" xfId="1016" xr:uid="{00000000-0005-0000-0000-0000D6030000}"/>
    <cellStyle name="Accent3 4" xfId="1017" xr:uid="{00000000-0005-0000-0000-0000D7030000}"/>
    <cellStyle name="Accent3 4 2" xfId="1018" xr:uid="{00000000-0005-0000-0000-0000D8030000}"/>
    <cellStyle name="Accent3 4 3" xfId="1019" xr:uid="{00000000-0005-0000-0000-0000D9030000}"/>
    <cellStyle name="Accent3 5" xfId="1020" xr:uid="{00000000-0005-0000-0000-0000DA030000}"/>
    <cellStyle name="Accent3 5 2" xfId="1021" xr:uid="{00000000-0005-0000-0000-0000DB030000}"/>
    <cellStyle name="Accent3 5 3" xfId="1022" xr:uid="{00000000-0005-0000-0000-0000DC030000}"/>
    <cellStyle name="Accent3 6 2" xfId="1023" xr:uid="{00000000-0005-0000-0000-0000DD030000}"/>
    <cellStyle name="Accent3 6 3" xfId="1024" xr:uid="{00000000-0005-0000-0000-0000DE030000}"/>
    <cellStyle name="Accent3 7 2" xfId="1025" xr:uid="{00000000-0005-0000-0000-0000DF030000}"/>
    <cellStyle name="Accent3 7 3" xfId="1026" xr:uid="{00000000-0005-0000-0000-0000E0030000}"/>
    <cellStyle name="Accent3 8 2" xfId="1027" xr:uid="{00000000-0005-0000-0000-0000E1030000}"/>
    <cellStyle name="Accent3 8 3" xfId="1028" xr:uid="{00000000-0005-0000-0000-0000E2030000}"/>
    <cellStyle name="Accent3 9 2" xfId="1029" xr:uid="{00000000-0005-0000-0000-0000E3030000}"/>
    <cellStyle name="Accent3 9 3" xfId="1030" xr:uid="{00000000-0005-0000-0000-0000E4030000}"/>
    <cellStyle name="Accent4 10 2" xfId="1031" xr:uid="{00000000-0005-0000-0000-0000E5030000}"/>
    <cellStyle name="Accent4 10 3" xfId="1032" xr:uid="{00000000-0005-0000-0000-0000E6030000}"/>
    <cellStyle name="Accent4 11 2" xfId="1033" xr:uid="{00000000-0005-0000-0000-0000E7030000}"/>
    <cellStyle name="Accent4 11 3" xfId="1034" xr:uid="{00000000-0005-0000-0000-0000E8030000}"/>
    <cellStyle name="Accent4 12 2" xfId="1035" xr:uid="{00000000-0005-0000-0000-0000E9030000}"/>
    <cellStyle name="Accent4 12 3" xfId="1036" xr:uid="{00000000-0005-0000-0000-0000EA030000}"/>
    <cellStyle name="Accent4 13 2" xfId="1037" xr:uid="{00000000-0005-0000-0000-0000EB030000}"/>
    <cellStyle name="Accent4 13 3" xfId="1038" xr:uid="{00000000-0005-0000-0000-0000EC030000}"/>
    <cellStyle name="Accent4 14 2" xfId="1039" xr:uid="{00000000-0005-0000-0000-0000ED030000}"/>
    <cellStyle name="Accent4 14 3" xfId="1040" xr:uid="{00000000-0005-0000-0000-0000EE030000}"/>
    <cellStyle name="Accent4 15" xfId="1041" xr:uid="{00000000-0005-0000-0000-0000EF030000}"/>
    <cellStyle name="Accent4 15 2" xfId="1042" xr:uid="{00000000-0005-0000-0000-0000F0030000}"/>
    <cellStyle name="Accent4 15 3" xfId="1043" xr:uid="{00000000-0005-0000-0000-0000F1030000}"/>
    <cellStyle name="Accent4 15 4" xfId="1044" xr:uid="{00000000-0005-0000-0000-0000F2030000}"/>
    <cellStyle name="Accent4 15 5" xfId="1045" xr:uid="{00000000-0005-0000-0000-0000F3030000}"/>
    <cellStyle name="Accent4 15 6" xfId="1046" xr:uid="{00000000-0005-0000-0000-0000F4030000}"/>
    <cellStyle name="Accent4 15 7" xfId="1047" xr:uid="{00000000-0005-0000-0000-0000F5030000}"/>
    <cellStyle name="Accent4 16" xfId="1048" xr:uid="{00000000-0005-0000-0000-0000F6030000}"/>
    <cellStyle name="Accent4 17" xfId="1049" xr:uid="{00000000-0005-0000-0000-0000F7030000}"/>
    <cellStyle name="Accent4 18" xfId="1050" xr:uid="{00000000-0005-0000-0000-0000F8030000}"/>
    <cellStyle name="Accent4 19" xfId="1051" xr:uid="{00000000-0005-0000-0000-0000F9030000}"/>
    <cellStyle name="Accent4 2" xfId="1052" xr:uid="{00000000-0005-0000-0000-0000FA030000}"/>
    <cellStyle name="Accent4 2 2" xfId="1053" xr:uid="{00000000-0005-0000-0000-0000FB030000}"/>
    <cellStyle name="Accent4 2 3" xfId="1054" xr:uid="{00000000-0005-0000-0000-0000FC030000}"/>
    <cellStyle name="Accent4 2 4" xfId="1055" xr:uid="{00000000-0005-0000-0000-0000FD030000}"/>
    <cellStyle name="Accent4 2 5" xfId="1056" xr:uid="{00000000-0005-0000-0000-0000FE030000}"/>
    <cellStyle name="Accent4 2 6" xfId="1057" xr:uid="{00000000-0005-0000-0000-0000FF030000}"/>
    <cellStyle name="Accent4 2 7" xfId="1058" xr:uid="{00000000-0005-0000-0000-000000040000}"/>
    <cellStyle name="Accent4 20" xfId="1059" xr:uid="{00000000-0005-0000-0000-000001040000}"/>
    <cellStyle name="Accent4 21" xfId="1060" xr:uid="{00000000-0005-0000-0000-000002040000}"/>
    <cellStyle name="Accent4 22" xfId="1061" xr:uid="{00000000-0005-0000-0000-000003040000}"/>
    <cellStyle name="Accent4 3" xfId="1062" xr:uid="{00000000-0005-0000-0000-000004040000}"/>
    <cellStyle name="Accent4 3 2" xfId="1063" xr:uid="{00000000-0005-0000-0000-000005040000}"/>
    <cellStyle name="Accent4 3 3" xfId="1064" xr:uid="{00000000-0005-0000-0000-000006040000}"/>
    <cellStyle name="Accent4 4" xfId="1065" xr:uid="{00000000-0005-0000-0000-000007040000}"/>
    <cellStyle name="Accent4 4 2" xfId="1066" xr:uid="{00000000-0005-0000-0000-000008040000}"/>
    <cellStyle name="Accent4 4 3" xfId="1067" xr:uid="{00000000-0005-0000-0000-000009040000}"/>
    <cellStyle name="Accent4 5" xfId="1068" xr:uid="{00000000-0005-0000-0000-00000A040000}"/>
    <cellStyle name="Accent4 5 2" xfId="1069" xr:uid="{00000000-0005-0000-0000-00000B040000}"/>
    <cellStyle name="Accent4 5 3" xfId="1070" xr:uid="{00000000-0005-0000-0000-00000C040000}"/>
    <cellStyle name="Accent4 6 2" xfId="1071" xr:uid="{00000000-0005-0000-0000-00000D040000}"/>
    <cellStyle name="Accent4 6 3" xfId="1072" xr:uid="{00000000-0005-0000-0000-00000E040000}"/>
    <cellStyle name="Accent4 7 2" xfId="1073" xr:uid="{00000000-0005-0000-0000-00000F040000}"/>
    <cellStyle name="Accent4 7 3" xfId="1074" xr:uid="{00000000-0005-0000-0000-000010040000}"/>
    <cellStyle name="Accent4 8 2" xfId="1075" xr:uid="{00000000-0005-0000-0000-000011040000}"/>
    <cellStyle name="Accent4 8 3" xfId="1076" xr:uid="{00000000-0005-0000-0000-000012040000}"/>
    <cellStyle name="Accent4 9 2" xfId="1077" xr:uid="{00000000-0005-0000-0000-000013040000}"/>
    <cellStyle name="Accent4 9 3" xfId="1078" xr:uid="{00000000-0005-0000-0000-000014040000}"/>
    <cellStyle name="Accent5 10 2" xfId="1079" xr:uid="{00000000-0005-0000-0000-000015040000}"/>
    <cellStyle name="Accent5 10 3" xfId="1080" xr:uid="{00000000-0005-0000-0000-000016040000}"/>
    <cellStyle name="Accent5 11 2" xfId="1081" xr:uid="{00000000-0005-0000-0000-000017040000}"/>
    <cellStyle name="Accent5 11 3" xfId="1082" xr:uid="{00000000-0005-0000-0000-000018040000}"/>
    <cellStyle name="Accent5 12 2" xfId="1083" xr:uid="{00000000-0005-0000-0000-000019040000}"/>
    <cellStyle name="Accent5 12 3" xfId="1084" xr:uid="{00000000-0005-0000-0000-00001A040000}"/>
    <cellStyle name="Accent5 13 2" xfId="1085" xr:uid="{00000000-0005-0000-0000-00001B040000}"/>
    <cellStyle name="Accent5 13 3" xfId="1086" xr:uid="{00000000-0005-0000-0000-00001C040000}"/>
    <cellStyle name="Accent5 14 2" xfId="1087" xr:uid="{00000000-0005-0000-0000-00001D040000}"/>
    <cellStyle name="Accent5 14 3" xfId="1088" xr:uid="{00000000-0005-0000-0000-00001E040000}"/>
    <cellStyle name="Accent5 15" xfId="1089" xr:uid="{00000000-0005-0000-0000-00001F040000}"/>
    <cellStyle name="Accent5 15 2" xfId="1090" xr:uid="{00000000-0005-0000-0000-000020040000}"/>
    <cellStyle name="Accent5 15 3" xfId="1091" xr:uid="{00000000-0005-0000-0000-000021040000}"/>
    <cellStyle name="Accent5 15 4" xfId="1092" xr:uid="{00000000-0005-0000-0000-000022040000}"/>
    <cellStyle name="Accent5 15 5" xfId="1093" xr:uid="{00000000-0005-0000-0000-000023040000}"/>
    <cellStyle name="Accent5 15 6" xfId="1094" xr:uid="{00000000-0005-0000-0000-000024040000}"/>
    <cellStyle name="Accent5 15 7" xfId="1095" xr:uid="{00000000-0005-0000-0000-000025040000}"/>
    <cellStyle name="Accent5 16" xfId="1096" xr:uid="{00000000-0005-0000-0000-000026040000}"/>
    <cellStyle name="Accent5 17" xfId="1097" xr:uid="{00000000-0005-0000-0000-000027040000}"/>
    <cellStyle name="Accent5 18" xfId="1098" xr:uid="{00000000-0005-0000-0000-000028040000}"/>
    <cellStyle name="Accent5 19" xfId="1099" xr:uid="{00000000-0005-0000-0000-000029040000}"/>
    <cellStyle name="Accent5 2" xfId="1100" xr:uid="{00000000-0005-0000-0000-00002A040000}"/>
    <cellStyle name="Accent5 2 2" xfId="1101" xr:uid="{00000000-0005-0000-0000-00002B040000}"/>
    <cellStyle name="Accent5 2 3" xfId="1102" xr:uid="{00000000-0005-0000-0000-00002C040000}"/>
    <cellStyle name="Accent5 2 4" xfId="1103" xr:uid="{00000000-0005-0000-0000-00002D040000}"/>
    <cellStyle name="Accent5 20" xfId="1104" xr:uid="{00000000-0005-0000-0000-00002E040000}"/>
    <cellStyle name="Accent5 21" xfId="1105" xr:uid="{00000000-0005-0000-0000-00002F040000}"/>
    <cellStyle name="Accent5 22" xfId="1106" xr:uid="{00000000-0005-0000-0000-000030040000}"/>
    <cellStyle name="Accent5 3" xfId="1107" xr:uid="{00000000-0005-0000-0000-000031040000}"/>
    <cellStyle name="Accent5 3 2" xfId="1108" xr:uid="{00000000-0005-0000-0000-000032040000}"/>
    <cellStyle name="Accent5 3 3" xfId="1109" xr:uid="{00000000-0005-0000-0000-000033040000}"/>
    <cellStyle name="Accent5 4" xfId="1110" xr:uid="{00000000-0005-0000-0000-000034040000}"/>
    <cellStyle name="Accent5 4 2" xfId="1111" xr:uid="{00000000-0005-0000-0000-000035040000}"/>
    <cellStyle name="Accent5 4 3" xfId="1112" xr:uid="{00000000-0005-0000-0000-000036040000}"/>
    <cellStyle name="Accent5 5" xfId="1113" xr:uid="{00000000-0005-0000-0000-000037040000}"/>
    <cellStyle name="Accent5 5 2" xfId="1114" xr:uid="{00000000-0005-0000-0000-000038040000}"/>
    <cellStyle name="Accent5 5 3" xfId="1115" xr:uid="{00000000-0005-0000-0000-000039040000}"/>
    <cellStyle name="Accent5 6 2" xfId="1116" xr:uid="{00000000-0005-0000-0000-00003A040000}"/>
    <cellStyle name="Accent5 6 3" xfId="1117" xr:uid="{00000000-0005-0000-0000-00003B040000}"/>
    <cellStyle name="Accent5 7 2" xfId="1118" xr:uid="{00000000-0005-0000-0000-00003C040000}"/>
    <cellStyle name="Accent5 7 3" xfId="1119" xr:uid="{00000000-0005-0000-0000-00003D040000}"/>
    <cellStyle name="Accent5 8 2" xfId="1120" xr:uid="{00000000-0005-0000-0000-00003E040000}"/>
    <cellStyle name="Accent5 8 3" xfId="1121" xr:uid="{00000000-0005-0000-0000-00003F040000}"/>
    <cellStyle name="Accent5 9 2" xfId="1122" xr:uid="{00000000-0005-0000-0000-000040040000}"/>
    <cellStyle name="Accent5 9 3" xfId="1123" xr:uid="{00000000-0005-0000-0000-000041040000}"/>
    <cellStyle name="Accent6 10 2" xfId="1124" xr:uid="{00000000-0005-0000-0000-000042040000}"/>
    <cellStyle name="Accent6 10 3" xfId="1125" xr:uid="{00000000-0005-0000-0000-000043040000}"/>
    <cellStyle name="Accent6 11 2" xfId="1126" xr:uid="{00000000-0005-0000-0000-000044040000}"/>
    <cellStyle name="Accent6 11 3" xfId="1127" xr:uid="{00000000-0005-0000-0000-000045040000}"/>
    <cellStyle name="Accent6 12 2" xfId="1128" xr:uid="{00000000-0005-0000-0000-000046040000}"/>
    <cellStyle name="Accent6 12 3" xfId="1129" xr:uid="{00000000-0005-0000-0000-000047040000}"/>
    <cellStyle name="Accent6 13 2" xfId="1130" xr:uid="{00000000-0005-0000-0000-000048040000}"/>
    <cellStyle name="Accent6 13 3" xfId="1131" xr:uid="{00000000-0005-0000-0000-000049040000}"/>
    <cellStyle name="Accent6 14 2" xfId="1132" xr:uid="{00000000-0005-0000-0000-00004A040000}"/>
    <cellStyle name="Accent6 14 3" xfId="1133" xr:uid="{00000000-0005-0000-0000-00004B040000}"/>
    <cellStyle name="Accent6 15" xfId="1134" xr:uid="{00000000-0005-0000-0000-00004C040000}"/>
    <cellStyle name="Accent6 15 2" xfId="1135" xr:uid="{00000000-0005-0000-0000-00004D040000}"/>
    <cellStyle name="Accent6 15 3" xfId="1136" xr:uid="{00000000-0005-0000-0000-00004E040000}"/>
    <cellStyle name="Accent6 15 4" xfId="1137" xr:uid="{00000000-0005-0000-0000-00004F040000}"/>
    <cellStyle name="Accent6 15 5" xfId="1138" xr:uid="{00000000-0005-0000-0000-000050040000}"/>
    <cellStyle name="Accent6 15 6" xfId="1139" xr:uid="{00000000-0005-0000-0000-000051040000}"/>
    <cellStyle name="Accent6 15 7" xfId="1140" xr:uid="{00000000-0005-0000-0000-000052040000}"/>
    <cellStyle name="Accent6 16" xfId="1141" xr:uid="{00000000-0005-0000-0000-000053040000}"/>
    <cellStyle name="Accent6 17" xfId="1142" xr:uid="{00000000-0005-0000-0000-000054040000}"/>
    <cellStyle name="Accent6 18" xfId="1143" xr:uid="{00000000-0005-0000-0000-000055040000}"/>
    <cellStyle name="Accent6 19" xfId="1144" xr:uid="{00000000-0005-0000-0000-000056040000}"/>
    <cellStyle name="Accent6 2" xfId="1145" xr:uid="{00000000-0005-0000-0000-000057040000}"/>
    <cellStyle name="Accent6 2 2" xfId="1146" xr:uid="{00000000-0005-0000-0000-000058040000}"/>
    <cellStyle name="Accent6 2 3" xfId="1147" xr:uid="{00000000-0005-0000-0000-000059040000}"/>
    <cellStyle name="Accent6 2 4" xfId="1148" xr:uid="{00000000-0005-0000-0000-00005A040000}"/>
    <cellStyle name="Accent6 2 5" xfId="1149" xr:uid="{00000000-0005-0000-0000-00005B040000}"/>
    <cellStyle name="Accent6 2 6" xfId="1150" xr:uid="{00000000-0005-0000-0000-00005C040000}"/>
    <cellStyle name="Accent6 2 7" xfId="1151" xr:uid="{00000000-0005-0000-0000-00005D040000}"/>
    <cellStyle name="Accent6 20" xfId="1152" xr:uid="{00000000-0005-0000-0000-00005E040000}"/>
    <cellStyle name="Accent6 21" xfId="1153" xr:uid="{00000000-0005-0000-0000-00005F040000}"/>
    <cellStyle name="Accent6 22" xfId="1154" xr:uid="{00000000-0005-0000-0000-000060040000}"/>
    <cellStyle name="Accent6 3" xfId="1155" xr:uid="{00000000-0005-0000-0000-000061040000}"/>
    <cellStyle name="Accent6 3 2" xfId="1156" xr:uid="{00000000-0005-0000-0000-000062040000}"/>
    <cellStyle name="Accent6 3 3" xfId="1157" xr:uid="{00000000-0005-0000-0000-000063040000}"/>
    <cellStyle name="Accent6 4" xfId="1158" xr:uid="{00000000-0005-0000-0000-000064040000}"/>
    <cellStyle name="Accent6 4 2" xfId="1159" xr:uid="{00000000-0005-0000-0000-000065040000}"/>
    <cellStyle name="Accent6 4 3" xfId="1160" xr:uid="{00000000-0005-0000-0000-000066040000}"/>
    <cellStyle name="Accent6 5" xfId="1161" xr:uid="{00000000-0005-0000-0000-000067040000}"/>
    <cellStyle name="Accent6 5 2" xfId="1162" xr:uid="{00000000-0005-0000-0000-000068040000}"/>
    <cellStyle name="Accent6 5 3" xfId="1163" xr:uid="{00000000-0005-0000-0000-000069040000}"/>
    <cellStyle name="Accent6 6 2" xfId="1164" xr:uid="{00000000-0005-0000-0000-00006A040000}"/>
    <cellStyle name="Accent6 6 3" xfId="1165" xr:uid="{00000000-0005-0000-0000-00006B040000}"/>
    <cellStyle name="Accent6 7 2" xfId="1166" xr:uid="{00000000-0005-0000-0000-00006C040000}"/>
    <cellStyle name="Accent6 7 3" xfId="1167" xr:uid="{00000000-0005-0000-0000-00006D040000}"/>
    <cellStyle name="Accent6 8 2" xfId="1168" xr:uid="{00000000-0005-0000-0000-00006E040000}"/>
    <cellStyle name="Accent6 8 3" xfId="1169" xr:uid="{00000000-0005-0000-0000-00006F040000}"/>
    <cellStyle name="Accent6 9 2" xfId="1170" xr:uid="{00000000-0005-0000-0000-000070040000}"/>
    <cellStyle name="Accent6 9 3" xfId="1171" xr:uid="{00000000-0005-0000-0000-000071040000}"/>
    <cellStyle name="Bad 10 2" xfId="1172" xr:uid="{00000000-0005-0000-0000-000072040000}"/>
    <cellStyle name="Bad 10 3" xfId="1173" xr:uid="{00000000-0005-0000-0000-000073040000}"/>
    <cellStyle name="Bad 11 2" xfId="1174" xr:uid="{00000000-0005-0000-0000-000074040000}"/>
    <cellStyle name="Bad 11 3" xfId="1175" xr:uid="{00000000-0005-0000-0000-000075040000}"/>
    <cellStyle name="Bad 12 2" xfId="1176" xr:uid="{00000000-0005-0000-0000-000076040000}"/>
    <cellStyle name="Bad 12 3" xfId="1177" xr:uid="{00000000-0005-0000-0000-000077040000}"/>
    <cellStyle name="Bad 13 2" xfId="1178" xr:uid="{00000000-0005-0000-0000-000078040000}"/>
    <cellStyle name="Bad 13 3" xfId="1179" xr:uid="{00000000-0005-0000-0000-000079040000}"/>
    <cellStyle name="Bad 14 2" xfId="1180" xr:uid="{00000000-0005-0000-0000-00007A040000}"/>
    <cellStyle name="Bad 14 3" xfId="1181" xr:uid="{00000000-0005-0000-0000-00007B040000}"/>
    <cellStyle name="Bad 15" xfId="1182" xr:uid="{00000000-0005-0000-0000-00007C040000}"/>
    <cellStyle name="Bad 15 2" xfId="1183" xr:uid="{00000000-0005-0000-0000-00007D040000}"/>
    <cellStyle name="Bad 15 3" xfId="1184" xr:uid="{00000000-0005-0000-0000-00007E040000}"/>
    <cellStyle name="Bad 15 4" xfId="1185" xr:uid="{00000000-0005-0000-0000-00007F040000}"/>
    <cellStyle name="Bad 15 5" xfId="1186" xr:uid="{00000000-0005-0000-0000-000080040000}"/>
    <cellStyle name="Bad 15 6" xfId="1187" xr:uid="{00000000-0005-0000-0000-000081040000}"/>
    <cellStyle name="Bad 15 7" xfId="1188" xr:uid="{00000000-0005-0000-0000-000082040000}"/>
    <cellStyle name="Bad 16" xfId="1189" xr:uid="{00000000-0005-0000-0000-000083040000}"/>
    <cellStyle name="Bad 17" xfId="1190" xr:uid="{00000000-0005-0000-0000-000084040000}"/>
    <cellStyle name="Bad 18" xfId="1191" xr:uid="{00000000-0005-0000-0000-000085040000}"/>
    <cellStyle name="Bad 19" xfId="1192" xr:uid="{00000000-0005-0000-0000-000086040000}"/>
    <cellStyle name="Bad 2" xfId="1193" xr:uid="{00000000-0005-0000-0000-000087040000}"/>
    <cellStyle name="Bad 2 2" xfId="1194" xr:uid="{00000000-0005-0000-0000-000088040000}"/>
    <cellStyle name="Bad 2 3" xfId="1195" xr:uid="{00000000-0005-0000-0000-000089040000}"/>
    <cellStyle name="Bad 2 4" xfId="1196" xr:uid="{00000000-0005-0000-0000-00008A040000}"/>
    <cellStyle name="Bad 2 5" xfId="1197" xr:uid="{00000000-0005-0000-0000-00008B040000}"/>
    <cellStyle name="Bad 2 6" xfId="1198" xr:uid="{00000000-0005-0000-0000-00008C040000}"/>
    <cellStyle name="Bad 2 7" xfId="1199" xr:uid="{00000000-0005-0000-0000-00008D040000}"/>
    <cellStyle name="Bad 20" xfId="1200" xr:uid="{00000000-0005-0000-0000-00008E040000}"/>
    <cellStyle name="Bad 21" xfId="1201" xr:uid="{00000000-0005-0000-0000-00008F040000}"/>
    <cellStyle name="Bad 22" xfId="1202" xr:uid="{00000000-0005-0000-0000-000090040000}"/>
    <cellStyle name="Bad 3" xfId="1203" xr:uid="{00000000-0005-0000-0000-000091040000}"/>
    <cellStyle name="Bad 3 2" xfId="1204" xr:uid="{00000000-0005-0000-0000-000092040000}"/>
    <cellStyle name="Bad 3 3" xfId="1205" xr:uid="{00000000-0005-0000-0000-000093040000}"/>
    <cellStyle name="Bad 4" xfId="1206" xr:uid="{00000000-0005-0000-0000-000094040000}"/>
    <cellStyle name="Bad 4 2" xfId="1207" xr:uid="{00000000-0005-0000-0000-000095040000}"/>
    <cellStyle name="Bad 4 3" xfId="1208" xr:uid="{00000000-0005-0000-0000-000096040000}"/>
    <cellStyle name="Bad 5" xfId="1209" xr:uid="{00000000-0005-0000-0000-000097040000}"/>
    <cellStyle name="Bad 5 2" xfId="1210" xr:uid="{00000000-0005-0000-0000-000098040000}"/>
    <cellStyle name="Bad 5 3" xfId="1211" xr:uid="{00000000-0005-0000-0000-000099040000}"/>
    <cellStyle name="Bad 6 2" xfId="1212" xr:uid="{00000000-0005-0000-0000-00009A040000}"/>
    <cellStyle name="Bad 6 3" xfId="1213" xr:uid="{00000000-0005-0000-0000-00009B040000}"/>
    <cellStyle name="Bad 7 2" xfId="1214" xr:uid="{00000000-0005-0000-0000-00009C040000}"/>
    <cellStyle name="Bad 7 3" xfId="1215" xr:uid="{00000000-0005-0000-0000-00009D040000}"/>
    <cellStyle name="Bad 8 2" xfId="1216" xr:uid="{00000000-0005-0000-0000-00009E040000}"/>
    <cellStyle name="Bad 8 3" xfId="1217" xr:uid="{00000000-0005-0000-0000-00009F040000}"/>
    <cellStyle name="Bad 9 2" xfId="1218" xr:uid="{00000000-0005-0000-0000-0000A0040000}"/>
    <cellStyle name="Bad 9 3" xfId="1219" xr:uid="{00000000-0005-0000-0000-0000A1040000}"/>
    <cellStyle name="Calculation 10 2" xfId="1220" xr:uid="{00000000-0005-0000-0000-0000A2040000}"/>
    <cellStyle name="Calculation 10 3" xfId="1221" xr:uid="{00000000-0005-0000-0000-0000A3040000}"/>
    <cellStyle name="Calculation 11 2" xfId="1222" xr:uid="{00000000-0005-0000-0000-0000A4040000}"/>
    <cellStyle name="Calculation 11 3" xfId="1223" xr:uid="{00000000-0005-0000-0000-0000A5040000}"/>
    <cellStyle name="Calculation 12 2" xfId="1224" xr:uid="{00000000-0005-0000-0000-0000A6040000}"/>
    <cellStyle name="Calculation 12 3" xfId="1225" xr:uid="{00000000-0005-0000-0000-0000A7040000}"/>
    <cellStyle name="Calculation 13 2" xfId="1226" xr:uid="{00000000-0005-0000-0000-0000A8040000}"/>
    <cellStyle name="Calculation 13 3" xfId="1227" xr:uid="{00000000-0005-0000-0000-0000A9040000}"/>
    <cellStyle name="Calculation 14 2" xfId="1228" xr:uid="{00000000-0005-0000-0000-0000AA040000}"/>
    <cellStyle name="Calculation 14 3" xfId="1229" xr:uid="{00000000-0005-0000-0000-0000AB040000}"/>
    <cellStyle name="Calculation 15" xfId="1230" xr:uid="{00000000-0005-0000-0000-0000AC040000}"/>
    <cellStyle name="Calculation 15 2" xfId="1231" xr:uid="{00000000-0005-0000-0000-0000AD040000}"/>
    <cellStyle name="Calculation 15 3" xfId="1232" xr:uid="{00000000-0005-0000-0000-0000AE040000}"/>
    <cellStyle name="Calculation 15 4" xfId="1233" xr:uid="{00000000-0005-0000-0000-0000AF040000}"/>
    <cellStyle name="Calculation 15 5" xfId="1234" xr:uid="{00000000-0005-0000-0000-0000B0040000}"/>
    <cellStyle name="Calculation 15 6" xfId="1235" xr:uid="{00000000-0005-0000-0000-0000B1040000}"/>
    <cellStyle name="Calculation 15 7" xfId="1236" xr:uid="{00000000-0005-0000-0000-0000B2040000}"/>
    <cellStyle name="Calculation 16" xfId="1237" xr:uid="{00000000-0005-0000-0000-0000B3040000}"/>
    <cellStyle name="Calculation 17" xfId="1238" xr:uid="{00000000-0005-0000-0000-0000B4040000}"/>
    <cellStyle name="Calculation 18" xfId="1239" xr:uid="{00000000-0005-0000-0000-0000B5040000}"/>
    <cellStyle name="Calculation 19" xfId="1240" xr:uid="{00000000-0005-0000-0000-0000B6040000}"/>
    <cellStyle name="Calculation 2" xfId="1241" xr:uid="{00000000-0005-0000-0000-0000B7040000}"/>
    <cellStyle name="Calculation 2 2" xfId="1242" xr:uid="{00000000-0005-0000-0000-0000B8040000}"/>
    <cellStyle name="Calculation 2 3" xfId="1243" xr:uid="{00000000-0005-0000-0000-0000B9040000}"/>
    <cellStyle name="Calculation 2 4" xfId="1244" xr:uid="{00000000-0005-0000-0000-0000BA040000}"/>
    <cellStyle name="Calculation 2 5" xfId="1245" xr:uid="{00000000-0005-0000-0000-0000BB040000}"/>
    <cellStyle name="Calculation 2 5 2" xfId="1246" xr:uid="{00000000-0005-0000-0000-0000BC040000}"/>
    <cellStyle name="Calculation 2 5 3" xfId="1247" xr:uid="{00000000-0005-0000-0000-0000BD040000}"/>
    <cellStyle name="Calculation 2 6" xfId="1248" xr:uid="{00000000-0005-0000-0000-0000BE040000}"/>
    <cellStyle name="Calculation 2 7" xfId="1249" xr:uid="{00000000-0005-0000-0000-0000BF040000}"/>
    <cellStyle name="Calculation 20" xfId="1250" xr:uid="{00000000-0005-0000-0000-0000C0040000}"/>
    <cellStyle name="Calculation 21" xfId="1251" xr:uid="{00000000-0005-0000-0000-0000C1040000}"/>
    <cellStyle name="Calculation 22" xfId="1252" xr:uid="{00000000-0005-0000-0000-0000C2040000}"/>
    <cellStyle name="Calculation 3" xfId="1253" xr:uid="{00000000-0005-0000-0000-0000C3040000}"/>
    <cellStyle name="Calculation 3 2" xfId="1254" xr:uid="{00000000-0005-0000-0000-0000C4040000}"/>
    <cellStyle name="Calculation 3 3" xfId="1255" xr:uid="{00000000-0005-0000-0000-0000C5040000}"/>
    <cellStyle name="Calculation 4" xfId="1256" xr:uid="{00000000-0005-0000-0000-0000C6040000}"/>
    <cellStyle name="Calculation 4 2" xfId="1257" xr:uid="{00000000-0005-0000-0000-0000C7040000}"/>
    <cellStyle name="Calculation 4 3" xfId="1258" xr:uid="{00000000-0005-0000-0000-0000C8040000}"/>
    <cellStyle name="Calculation 5" xfId="1259" xr:uid="{00000000-0005-0000-0000-0000C9040000}"/>
    <cellStyle name="Calculation 5 2" xfId="1260" xr:uid="{00000000-0005-0000-0000-0000CA040000}"/>
    <cellStyle name="Calculation 5 3" xfId="1261" xr:uid="{00000000-0005-0000-0000-0000CB040000}"/>
    <cellStyle name="Calculation 6 2" xfId="1262" xr:uid="{00000000-0005-0000-0000-0000CC040000}"/>
    <cellStyle name="Calculation 6 3" xfId="1263" xr:uid="{00000000-0005-0000-0000-0000CD040000}"/>
    <cellStyle name="Calculation 7 2" xfId="1264" xr:uid="{00000000-0005-0000-0000-0000CE040000}"/>
    <cellStyle name="Calculation 7 3" xfId="1265" xr:uid="{00000000-0005-0000-0000-0000CF040000}"/>
    <cellStyle name="Calculation 8 2" xfId="1266" xr:uid="{00000000-0005-0000-0000-0000D0040000}"/>
    <cellStyle name="Calculation 8 3" xfId="1267" xr:uid="{00000000-0005-0000-0000-0000D1040000}"/>
    <cellStyle name="Calculation 9 2" xfId="1268" xr:uid="{00000000-0005-0000-0000-0000D2040000}"/>
    <cellStyle name="Calculation 9 3" xfId="1269" xr:uid="{00000000-0005-0000-0000-0000D3040000}"/>
    <cellStyle name="Check Cell 10 2" xfId="1270" xr:uid="{00000000-0005-0000-0000-0000D4040000}"/>
    <cellStyle name="Check Cell 10 3" xfId="1271" xr:uid="{00000000-0005-0000-0000-0000D5040000}"/>
    <cellStyle name="Check Cell 11 2" xfId="1272" xr:uid="{00000000-0005-0000-0000-0000D6040000}"/>
    <cellStyle name="Check Cell 11 3" xfId="1273" xr:uid="{00000000-0005-0000-0000-0000D7040000}"/>
    <cellStyle name="Check Cell 12 2" xfId="1274" xr:uid="{00000000-0005-0000-0000-0000D8040000}"/>
    <cellStyle name="Check Cell 12 3" xfId="1275" xr:uid="{00000000-0005-0000-0000-0000D9040000}"/>
    <cellStyle name="Check Cell 13 2" xfId="1276" xr:uid="{00000000-0005-0000-0000-0000DA040000}"/>
    <cellStyle name="Check Cell 13 3" xfId="1277" xr:uid="{00000000-0005-0000-0000-0000DB040000}"/>
    <cellStyle name="Check Cell 14 2" xfId="1278" xr:uid="{00000000-0005-0000-0000-0000DC040000}"/>
    <cellStyle name="Check Cell 14 3" xfId="1279" xr:uid="{00000000-0005-0000-0000-0000DD040000}"/>
    <cellStyle name="Check Cell 15" xfId="1280" xr:uid="{00000000-0005-0000-0000-0000DE040000}"/>
    <cellStyle name="Check Cell 15 2" xfId="1281" xr:uid="{00000000-0005-0000-0000-0000DF040000}"/>
    <cellStyle name="Check Cell 15 3" xfId="1282" xr:uid="{00000000-0005-0000-0000-0000E0040000}"/>
    <cellStyle name="Check Cell 15 4" xfId="1283" xr:uid="{00000000-0005-0000-0000-0000E1040000}"/>
    <cellStyle name="Check Cell 15 5" xfId="1284" xr:uid="{00000000-0005-0000-0000-0000E2040000}"/>
    <cellStyle name="Check Cell 15 6" xfId="1285" xr:uid="{00000000-0005-0000-0000-0000E3040000}"/>
    <cellStyle name="Check Cell 15 7" xfId="1286" xr:uid="{00000000-0005-0000-0000-0000E4040000}"/>
    <cellStyle name="Check Cell 16" xfId="1287" xr:uid="{00000000-0005-0000-0000-0000E5040000}"/>
    <cellStyle name="Check Cell 17" xfId="1288" xr:uid="{00000000-0005-0000-0000-0000E6040000}"/>
    <cellStyle name="Check Cell 18" xfId="1289" xr:uid="{00000000-0005-0000-0000-0000E7040000}"/>
    <cellStyle name="Check Cell 19" xfId="1290" xr:uid="{00000000-0005-0000-0000-0000E8040000}"/>
    <cellStyle name="Check Cell 2" xfId="1291" xr:uid="{00000000-0005-0000-0000-0000E9040000}"/>
    <cellStyle name="Check Cell 2 2" xfId="1292" xr:uid="{00000000-0005-0000-0000-0000EA040000}"/>
    <cellStyle name="Check Cell 2 3" xfId="1293" xr:uid="{00000000-0005-0000-0000-0000EB040000}"/>
    <cellStyle name="Check Cell 2 4" xfId="1294" xr:uid="{00000000-0005-0000-0000-0000EC040000}"/>
    <cellStyle name="Check Cell 20" xfId="1295" xr:uid="{00000000-0005-0000-0000-0000ED040000}"/>
    <cellStyle name="Check Cell 21" xfId="1296" xr:uid="{00000000-0005-0000-0000-0000EE040000}"/>
    <cellStyle name="Check Cell 22" xfId="1297" xr:uid="{00000000-0005-0000-0000-0000EF040000}"/>
    <cellStyle name="Check Cell 3" xfId="1298" xr:uid="{00000000-0005-0000-0000-0000F0040000}"/>
    <cellStyle name="Check Cell 3 2" xfId="1299" xr:uid="{00000000-0005-0000-0000-0000F1040000}"/>
    <cellStyle name="Check Cell 3 3" xfId="1300" xr:uid="{00000000-0005-0000-0000-0000F2040000}"/>
    <cellStyle name="Check Cell 4" xfId="1301" xr:uid="{00000000-0005-0000-0000-0000F3040000}"/>
    <cellStyle name="Check Cell 4 2" xfId="1302" xr:uid="{00000000-0005-0000-0000-0000F4040000}"/>
    <cellStyle name="Check Cell 4 3" xfId="1303" xr:uid="{00000000-0005-0000-0000-0000F5040000}"/>
    <cellStyle name="Check Cell 5" xfId="1304" xr:uid="{00000000-0005-0000-0000-0000F6040000}"/>
    <cellStyle name="Check Cell 5 2" xfId="1305" xr:uid="{00000000-0005-0000-0000-0000F7040000}"/>
    <cellStyle name="Check Cell 5 3" xfId="1306" xr:uid="{00000000-0005-0000-0000-0000F8040000}"/>
    <cellStyle name="Check Cell 6 2" xfId="1307" xr:uid="{00000000-0005-0000-0000-0000F9040000}"/>
    <cellStyle name="Check Cell 6 3" xfId="1308" xr:uid="{00000000-0005-0000-0000-0000FA040000}"/>
    <cellStyle name="Check Cell 7 2" xfId="1309" xr:uid="{00000000-0005-0000-0000-0000FB040000}"/>
    <cellStyle name="Check Cell 7 3" xfId="1310" xr:uid="{00000000-0005-0000-0000-0000FC040000}"/>
    <cellStyle name="Check Cell 8 2" xfId="1311" xr:uid="{00000000-0005-0000-0000-0000FD040000}"/>
    <cellStyle name="Check Cell 8 3" xfId="1312" xr:uid="{00000000-0005-0000-0000-0000FE040000}"/>
    <cellStyle name="Check Cell 9 2" xfId="1313" xr:uid="{00000000-0005-0000-0000-0000FF040000}"/>
    <cellStyle name="Check Cell 9 3" xfId="1314" xr:uid="{00000000-0005-0000-0000-000000050000}"/>
    <cellStyle name="Comma" xfId="32" builtinId="3"/>
    <cellStyle name="Comma [0] 2" xfId="1315" xr:uid="{00000000-0005-0000-0000-000002050000}"/>
    <cellStyle name="Comma 10" xfId="1316" xr:uid="{00000000-0005-0000-0000-000003050000}"/>
    <cellStyle name="Comma 10 10" xfId="1317" xr:uid="{00000000-0005-0000-0000-000004050000}"/>
    <cellStyle name="Comma 10 11" xfId="1318" xr:uid="{00000000-0005-0000-0000-000005050000}"/>
    <cellStyle name="Comma 10 12" xfId="1319" xr:uid="{00000000-0005-0000-0000-000006050000}"/>
    <cellStyle name="Comma 10 13" xfId="1320" xr:uid="{00000000-0005-0000-0000-000007050000}"/>
    <cellStyle name="Comma 10 14" xfId="1321" xr:uid="{00000000-0005-0000-0000-000008050000}"/>
    <cellStyle name="Comma 10 15" xfId="1322" xr:uid="{00000000-0005-0000-0000-000009050000}"/>
    <cellStyle name="Comma 10 16" xfId="1323" xr:uid="{00000000-0005-0000-0000-00000A050000}"/>
    <cellStyle name="Comma 10 17" xfId="1324" xr:uid="{00000000-0005-0000-0000-00000B050000}"/>
    <cellStyle name="Comma 10 2" xfId="1325" xr:uid="{00000000-0005-0000-0000-00000C050000}"/>
    <cellStyle name="Comma 10 2 2" xfId="1326" xr:uid="{00000000-0005-0000-0000-00000D050000}"/>
    <cellStyle name="Comma 10 3" xfId="1327" xr:uid="{00000000-0005-0000-0000-00000E050000}"/>
    <cellStyle name="Comma 10 3 2" xfId="1328" xr:uid="{00000000-0005-0000-0000-00000F050000}"/>
    <cellStyle name="Comma 10 4" xfId="1329" xr:uid="{00000000-0005-0000-0000-000010050000}"/>
    <cellStyle name="Comma 10 4 2" xfId="1330" xr:uid="{00000000-0005-0000-0000-000011050000}"/>
    <cellStyle name="Comma 10 5" xfId="1331" xr:uid="{00000000-0005-0000-0000-000012050000}"/>
    <cellStyle name="Comma 10 5 2" xfId="1332" xr:uid="{00000000-0005-0000-0000-000013050000}"/>
    <cellStyle name="Comma 10 6" xfId="1333" xr:uid="{00000000-0005-0000-0000-000014050000}"/>
    <cellStyle name="Comma 10 7" xfId="1334" xr:uid="{00000000-0005-0000-0000-000015050000}"/>
    <cellStyle name="Comma 10 8" xfId="1335" xr:uid="{00000000-0005-0000-0000-000016050000}"/>
    <cellStyle name="Comma 10 9" xfId="1336" xr:uid="{00000000-0005-0000-0000-000017050000}"/>
    <cellStyle name="Comma 11" xfId="1337" xr:uid="{00000000-0005-0000-0000-000018050000}"/>
    <cellStyle name="Comma 11 2" xfId="1338" xr:uid="{00000000-0005-0000-0000-000019050000}"/>
    <cellStyle name="Comma 11 2 10" xfId="1339" xr:uid="{00000000-0005-0000-0000-00001A050000}"/>
    <cellStyle name="Comma 11 2 2" xfId="1340" xr:uid="{00000000-0005-0000-0000-00001B050000}"/>
    <cellStyle name="Comma 11 2 3" xfId="1341" xr:uid="{00000000-0005-0000-0000-00001C050000}"/>
    <cellStyle name="Comma 11 2 4" xfId="1342" xr:uid="{00000000-0005-0000-0000-00001D050000}"/>
    <cellStyle name="Comma 11 2 5" xfId="1343" xr:uid="{00000000-0005-0000-0000-00001E050000}"/>
    <cellStyle name="Comma 11 2 6" xfId="1344" xr:uid="{00000000-0005-0000-0000-00001F050000}"/>
    <cellStyle name="Comma 11 2 7" xfId="1345" xr:uid="{00000000-0005-0000-0000-000020050000}"/>
    <cellStyle name="Comma 11 2 8" xfId="1346" xr:uid="{00000000-0005-0000-0000-000021050000}"/>
    <cellStyle name="Comma 11 2 9" xfId="1347" xr:uid="{00000000-0005-0000-0000-000022050000}"/>
    <cellStyle name="Comma 11 3" xfId="1348" xr:uid="{00000000-0005-0000-0000-000023050000}"/>
    <cellStyle name="Comma 11 3 10" xfId="1349" xr:uid="{00000000-0005-0000-0000-000024050000}"/>
    <cellStyle name="Comma 11 3 2" xfId="1350" xr:uid="{00000000-0005-0000-0000-000025050000}"/>
    <cellStyle name="Comma 11 3 3" xfId="1351" xr:uid="{00000000-0005-0000-0000-000026050000}"/>
    <cellStyle name="Comma 11 3 4" xfId="1352" xr:uid="{00000000-0005-0000-0000-000027050000}"/>
    <cellStyle name="Comma 11 3 5" xfId="1353" xr:uid="{00000000-0005-0000-0000-000028050000}"/>
    <cellStyle name="Comma 11 3 6" xfId="1354" xr:uid="{00000000-0005-0000-0000-000029050000}"/>
    <cellStyle name="Comma 11 3 7" xfId="1355" xr:uid="{00000000-0005-0000-0000-00002A050000}"/>
    <cellStyle name="Comma 11 3 8" xfId="1356" xr:uid="{00000000-0005-0000-0000-00002B050000}"/>
    <cellStyle name="Comma 11 3 9" xfId="1357" xr:uid="{00000000-0005-0000-0000-00002C050000}"/>
    <cellStyle name="Comma 11 4" xfId="1358" xr:uid="{00000000-0005-0000-0000-00002D050000}"/>
    <cellStyle name="Comma 11 4 10" xfId="1359" xr:uid="{00000000-0005-0000-0000-00002E050000}"/>
    <cellStyle name="Comma 11 4 2" xfId="1360" xr:uid="{00000000-0005-0000-0000-00002F050000}"/>
    <cellStyle name="Comma 11 4 3" xfId="1361" xr:uid="{00000000-0005-0000-0000-000030050000}"/>
    <cellStyle name="Comma 11 4 4" xfId="1362" xr:uid="{00000000-0005-0000-0000-000031050000}"/>
    <cellStyle name="Comma 11 4 5" xfId="1363" xr:uid="{00000000-0005-0000-0000-000032050000}"/>
    <cellStyle name="Comma 11 4 6" xfId="1364" xr:uid="{00000000-0005-0000-0000-000033050000}"/>
    <cellStyle name="Comma 11 4 7" xfId="1365" xr:uid="{00000000-0005-0000-0000-000034050000}"/>
    <cellStyle name="Comma 11 4 8" xfId="1366" xr:uid="{00000000-0005-0000-0000-000035050000}"/>
    <cellStyle name="Comma 11 4 9" xfId="1367" xr:uid="{00000000-0005-0000-0000-000036050000}"/>
    <cellStyle name="Comma 11 5" xfId="1368" xr:uid="{00000000-0005-0000-0000-000037050000}"/>
    <cellStyle name="Comma 11 5 10" xfId="1369" xr:uid="{00000000-0005-0000-0000-000038050000}"/>
    <cellStyle name="Comma 11 5 2" xfId="1370" xr:uid="{00000000-0005-0000-0000-000039050000}"/>
    <cellStyle name="Comma 11 5 3" xfId="1371" xr:uid="{00000000-0005-0000-0000-00003A050000}"/>
    <cellStyle name="Comma 11 5 4" xfId="1372" xr:uid="{00000000-0005-0000-0000-00003B050000}"/>
    <cellStyle name="Comma 11 5 5" xfId="1373" xr:uid="{00000000-0005-0000-0000-00003C050000}"/>
    <cellStyle name="Comma 11 5 6" xfId="1374" xr:uid="{00000000-0005-0000-0000-00003D050000}"/>
    <cellStyle name="Comma 11 5 7" xfId="1375" xr:uid="{00000000-0005-0000-0000-00003E050000}"/>
    <cellStyle name="Comma 11 5 8" xfId="1376" xr:uid="{00000000-0005-0000-0000-00003F050000}"/>
    <cellStyle name="Comma 11 5 9" xfId="1377" xr:uid="{00000000-0005-0000-0000-000040050000}"/>
    <cellStyle name="Comma 11 6" xfId="1378" xr:uid="{00000000-0005-0000-0000-000041050000}"/>
    <cellStyle name="Comma 11 6 10" xfId="1379" xr:uid="{00000000-0005-0000-0000-000042050000}"/>
    <cellStyle name="Comma 11 6 2" xfId="1380" xr:uid="{00000000-0005-0000-0000-000043050000}"/>
    <cellStyle name="Comma 11 6 3" xfId="1381" xr:uid="{00000000-0005-0000-0000-000044050000}"/>
    <cellStyle name="Comma 11 6 4" xfId="1382" xr:uid="{00000000-0005-0000-0000-000045050000}"/>
    <cellStyle name="Comma 11 6 5" xfId="1383" xr:uid="{00000000-0005-0000-0000-000046050000}"/>
    <cellStyle name="Comma 11 6 6" xfId="1384" xr:uid="{00000000-0005-0000-0000-000047050000}"/>
    <cellStyle name="Comma 11 6 7" xfId="1385" xr:uid="{00000000-0005-0000-0000-000048050000}"/>
    <cellStyle name="Comma 11 6 8" xfId="1386" xr:uid="{00000000-0005-0000-0000-000049050000}"/>
    <cellStyle name="Comma 11 6 9" xfId="1387" xr:uid="{00000000-0005-0000-0000-00004A050000}"/>
    <cellStyle name="Comma 11 7" xfId="1388" xr:uid="{00000000-0005-0000-0000-00004B050000}"/>
    <cellStyle name="Comma 11 7 10" xfId="1389" xr:uid="{00000000-0005-0000-0000-00004C050000}"/>
    <cellStyle name="Comma 11 7 2" xfId="1390" xr:uid="{00000000-0005-0000-0000-00004D050000}"/>
    <cellStyle name="Comma 11 7 3" xfId="1391" xr:uid="{00000000-0005-0000-0000-00004E050000}"/>
    <cellStyle name="Comma 11 7 4" xfId="1392" xr:uid="{00000000-0005-0000-0000-00004F050000}"/>
    <cellStyle name="Comma 11 7 5" xfId="1393" xr:uid="{00000000-0005-0000-0000-000050050000}"/>
    <cellStyle name="Comma 11 7 6" xfId="1394" xr:uid="{00000000-0005-0000-0000-000051050000}"/>
    <cellStyle name="Comma 11 7 7" xfId="1395" xr:uid="{00000000-0005-0000-0000-000052050000}"/>
    <cellStyle name="Comma 11 7 8" xfId="1396" xr:uid="{00000000-0005-0000-0000-000053050000}"/>
    <cellStyle name="Comma 11 7 9" xfId="1397" xr:uid="{00000000-0005-0000-0000-000054050000}"/>
    <cellStyle name="Comma 11 8" xfId="1398" xr:uid="{00000000-0005-0000-0000-000055050000}"/>
    <cellStyle name="Comma 12" xfId="1399" xr:uid="{00000000-0005-0000-0000-000056050000}"/>
    <cellStyle name="Comma 12 2" xfId="1400" xr:uid="{00000000-0005-0000-0000-000057050000}"/>
    <cellStyle name="Comma 13" xfId="1401" xr:uid="{00000000-0005-0000-0000-000058050000}"/>
    <cellStyle name="Comma 13 2" xfId="1402" xr:uid="{00000000-0005-0000-0000-000059050000}"/>
    <cellStyle name="Comma 14" xfId="1403" xr:uid="{00000000-0005-0000-0000-00005A050000}"/>
    <cellStyle name="Comma 14 2" xfId="1404" xr:uid="{00000000-0005-0000-0000-00005B050000}"/>
    <cellStyle name="Comma 15" xfId="1405" xr:uid="{00000000-0005-0000-0000-00005C050000}"/>
    <cellStyle name="Comma 15 2" xfId="1406" xr:uid="{00000000-0005-0000-0000-00005D050000}"/>
    <cellStyle name="Comma 16" xfId="1407" xr:uid="{00000000-0005-0000-0000-00005E050000}"/>
    <cellStyle name="Comma 16 2" xfId="1408" xr:uid="{00000000-0005-0000-0000-00005F050000}"/>
    <cellStyle name="Comma 17" xfId="1409" xr:uid="{00000000-0005-0000-0000-000060050000}"/>
    <cellStyle name="Comma 17 2" xfId="1410" xr:uid="{00000000-0005-0000-0000-000061050000}"/>
    <cellStyle name="Comma 18" xfId="1411" xr:uid="{00000000-0005-0000-0000-000062050000}"/>
    <cellStyle name="Comma 18 2" xfId="1412" xr:uid="{00000000-0005-0000-0000-000063050000}"/>
    <cellStyle name="Comma 19" xfId="1413" xr:uid="{00000000-0005-0000-0000-000064050000}"/>
    <cellStyle name="Comma 19 2" xfId="1414" xr:uid="{00000000-0005-0000-0000-000065050000}"/>
    <cellStyle name="Comma 2" xfId="1415" xr:uid="{00000000-0005-0000-0000-000066050000}"/>
    <cellStyle name="Comma 2 10" xfId="1416" xr:uid="{00000000-0005-0000-0000-000067050000}"/>
    <cellStyle name="Comma 2 11" xfId="1417" xr:uid="{00000000-0005-0000-0000-000068050000}"/>
    <cellStyle name="Comma 2 12" xfId="1418" xr:uid="{00000000-0005-0000-0000-000069050000}"/>
    <cellStyle name="Comma 2 13" xfId="1419" xr:uid="{00000000-0005-0000-0000-00006A050000}"/>
    <cellStyle name="Comma 2 14" xfId="1420" xr:uid="{00000000-0005-0000-0000-00006B050000}"/>
    <cellStyle name="Comma 2 15" xfId="1421" xr:uid="{00000000-0005-0000-0000-00006C050000}"/>
    <cellStyle name="Comma 2 16" xfId="1422" xr:uid="{00000000-0005-0000-0000-00006D050000}"/>
    <cellStyle name="Comma 2 17" xfId="1423" xr:uid="{00000000-0005-0000-0000-00006E050000}"/>
    <cellStyle name="Comma 2 18" xfId="1424" xr:uid="{00000000-0005-0000-0000-00006F050000}"/>
    <cellStyle name="Comma 2 19" xfId="1425" xr:uid="{00000000-0005-0000-0000-000070050000}"/>
    <cellStyle name="Comma 2 2" xfId="1" xr:uid="{00000000-0005-0000-0000-000071050000}"/>
    <cellStyle name="Comma 2 2 10" xfId="1426" xr:uid="{00000000-0005-0000-0000-000072050000}"/>
    <cellStyle name="Comma 2 2 10 2" xfId="7212" xr:uid="{00000000-0005-0000-0000-000073050000}"/>
    <cellStyle name="Comma 2 2 11" xfId="1427" xr:uid="{00000000-0005-0000-0000-000074050000}"/>
    <cellStyle name="Comma 2 2 11 2" xfId="7216" xr:uid="{00000000-0005-0000-0000-000075050000}"/>
    <cellStyle name="Comma 2 2 12" xfId="1428" xr:uid="{00000000-0005-0000-0000-000076050000}"/>
    <cellStyle name="Comma 2 2 12 2" xfId="7224" xr:uid="{00000000-0005-0000-0000-000077050000}"/>
    <cellStyle name="Comma 2 2 13" xfId="1429" xr:uid="{00000000-0005-0000-0000-000078050000}"/>
    <cellStyle name="Comma 2 2 13 2" xfId="7221" xr:uid="{00000000-0005-0000-0000-000079050000}"/>
    <cellStyle name="Comma 2 2 14" xfId="1430" xr:uid="{00000000-0005-0000-0000-00007A050000}"/>
    <cellStyle name="Comma 2 2 14 2" xfId="7226" xr:uid="{00000000-0005-0000-0000-00007B050000}"/>
    <cellStyle name="Comma 2 2 15" xfId="1431" xr:uid="{00000000-0005-0000-0000-00007C050000}"/>
    <cellStyle name="Comma 2 2 15 2" xfId="7230" xr:uid="{00000000-0005-0000-0000-00007D050000}"/>
    <cellStyle name="Comma 2 2 16" xfId="1432" xr:uid="{00000000-0005-0000-0000-00007E050000}"/>
    <cellStyle name="Comma 2 2 16 2" xfId="7236" xr:uid="{00000000-0005-0000-0000-00007F050000}"/>
    <cellStyle name="Comma 2 2 17" xfId="1433" xr:uid="{00000000-0005-0000-0000-000080050000}"/>
    <cellStyle name="Comma 2 2 17 2" xfId="7242" xr:uid="{00000000-0005-0000-0000-000081050000}"/>
    <cellStyle name="Comma 2 2 18" xfId="1434" xr:uid="{00000000-0005-0000-0000-000082050000}"/>
    <cellStyle name="Comma 2 2 18 2" xfId="7248" xr:uid="{00000000-0005-0000-0000-000083050000}"/>
    <cellStyle name="Comma 2 2 19" xfId="1435" xr:uid="{00000000-0005-0000-0000-000084050000}"/>
    <cellStyle name="Comma 2 2 19 2" xfId="7263" xr:uid="{00000000-0005-0000-0000-000085050000}"/>
    <cellStyle name="Comma 2 2 2" xfId="1436" xr:uid="{00000000-0005-0000-0000-000086050000}"/>
    <cellStyle name="Comma 2 2 2 2" xfId="1437" xr:uid="{00000000-0005-0000-0000-000087050000}"/>
    <cellStyle name="Comma 2 2 2 2 2" xfId="1438" xr:uid="{00000000-0005-0000-0000-000088050000}"/>
    <cellStyle name="Comma 2 2 2 2 3" xfId="1439" xr:uid="{00000000-0005-0000-0000-000089050000}"/>
    <cellStyle name="Comma 2 2 2 2 4" xfId="1440" xr:uid="{00000000-0005-0000-0000-00008A050000}"/>
    <cellStyle name="Comma 2 2 2 2 5" xfId="1441" xr:uid="{00000000-0005-0000-0000-00008B050000}"/>
    <cellStyle name="Comma 2 2 2 2 6" xfId="1442" xr:uid="{00000000-0005-0000-0000-00008C050000}"/>
    <cellStyle name="Comma 2 2 2 3" xfId="1443" xr:uid="{00000000-0005-0000-0000-00008D050000}"/>
    <cellStyle name="Comma 2 2 2 3 2" xfId="1444" xr:uid="{00000000-0005-0000-0000-00008E050000}"/>
    <cellStyle name="Comma 2 2 2 4" xfId="1445" xr:uid="{00000000-0005-0000-0000-00008F050000}"/>
    <cellStyle name="Comma 2 2 2 4 2" xfId="1446" xr:uid="{00000000-0005-0000-0000-000090050000}"/>
    <cellStyle name="Comma 2 2 2 5" xfId="1447" xr:uid="{00000000-0005-0000-0000-000091050000}"/>
    <cellStyle name="Comma 2 2 2 6" xfId="1448" xr:uid="{00000000-0005-0000-0000-000092050000}"/>
    <cellStyle name="Comma 2 2 2 7" xfId="1449" xr:uid="{00000000-0005-0000-0000-000093050000}"/>
    <cellStyle name="Comma 2 2 2 8" xfId="1450" xr:uid="{00000000-0005-0000-0000-000094050000}"/>
    <cellStyle name="Comma 2 2 2 9" xfId="1451" xr:uid="{00000000-0005-0000-0000-000095050000}"/>
    <cellStyle name="Comma 2 2 20" xfId="1452" xr:uid="{00000000-0005-0000-0000-000096050000}"/>
    <cellStyle name="Comma 2 2 20 2" xfId="7268" xr:uid="{00000000-0005-0000-0000-000097050000}"/>
    <cellStyle name="Comma 2 2 21" xfId="1453" xr:uid="{00000000-0005-0000-0000-000098050000}"/>
    <cellStyle name="Comma 2 2 21 2" xfId="7273" xr:uid="{00000000-0005-0000-0000-000099050000}"/>
    <cellStyle name="Comma 2 2 22" xfId="1454" xr:uid="{00000000-0005-0000-0000-00009A050000}"/>
    <cellStyle name="Comma 2 2 22 2" xfId="7277" xr:uid="{00000000-0005-0000-0000-00009B050000}"/>
    <cellStyle name="Comma 2 2 23" xfId="1455" xr:uid="{00000000-0005-0000-0000-00009C050000}"/>
    <cellStyle name="Comma 2 2 24" xfId="1456" xr:uid="{00000000-0005-0000-0000-00009D050000}"/>
    <cellStyle name="Comma 2 2 25" xfId="1457" xr:uid="{00000000-0005-0000-0000-00009E050000}"/>
    <cellStyle name="Comma 2 2 25 2" xfId="7286" xr:uid="{00000000-0005-0000-0000-00009F050000}"/>
    <cellStyle name="Comma 2 2 26" xfId="1458" xr:uid="{00000000-0005-0000-0000-0000A0050000}"/>
    <cellStyle name="Comma 2 2 26 2" xfId="7635" xr:uid="{00000000-0005-0000-0000-0000A1050000}"/>
    <cellStyle name="Comma 2 2 27" xfId="1459" xr:uid="{00000000-0005-0000-0000-0000A2050000}"/>
    <cellStyle name="Comma 2 2 27 2" xfId="7573" xr:uid="{00000000-0005-0000-0000-0000A3050000}"/>
    <cellStyle name="Comma 2 2 28" xfId="1460" xr:uid="{00000000-0005-0000-0000-0000A4050000}"/>
    <cellStyle name="Comma 2 2 28 2" xfId="8696" xr:uid="{00000000-0005-0000-0000-0000A5050000}"/>
    <cellStyle name="Comma 2 2 29" xfId="8701" xr:uid="{00000000-0005-0000-0000-0000A6050000}"/>
    <cellStyle name="Comma 2 2 3" xfId="1461" xr:uid="{00000000-0005-0000-0000-0000A7050000}"/>
    <cellStyle name="Comma 2 2 3 2" xfId="1462" xr:uid="{00000000-0005-0000-0000-0000A8050000}"/>
    <cellStyle name="Comma 2 2 3 3" xfId="7178" xr:uid="{00000000-0005-0000-0000-0000A9050000}"/>
    <cellStyle name="Comma 2 2 30" xfId="7467" xr:uid="{00000000-0005-0000-0000-0000AA050000}"/>
    <cellStyle name="Comma 2 2 31" xfId="8756" xr:uid="{00000000-0005-0000-0000-0000AB050000}"/>
    <cellStyle name="Comma 2 2 4" xfId="1463" xr:uid="{00000000-0005-0000-0000-0000AC050000}"/>
    <cellStyle name="Comma 2 2 4 2" xfId="1464" xr:uid="{00000000-0005-0000-0000-0000AD050000}"/>
    <cellStyle name="Comma 2 2 4 3" xfId="7182" xr:uid="{00000000-0005-0000-0000-0000AE050000}"/>
    <cellStyle name="Comma 2 2 5" xfId="1465" xr:uid="{00000000-0005-0000-0000-0000AF050000}"/>
    <cellStyle name="Comma 2 2 5 2" xfId="7190" xr:uid="{00000000-0005-0000-0000-0000B0050000}"/>
    <cellStyle name="Comma 2 2 6" xfId="1466" xr:uid="{00000000-0005-0000-0000-0000B1050000}"/>
    <cellStyle name="Comma 2 2 6 2" xfId="7197" xr:uid="{00000000-0005-0000-0000-0000B2050000}"/>
    <cellStyle name="Comma 2 2 7" xfId="1467" xr:uid="{00000000-0005-0000-0000-0000B3050000}"/>
    <cellStyle name="Comma 2 2 7 2" xfId="7201" xr:uid="{00000000-0005-0000-0000-0000B4050000}"/>
    <cellStyle name="Comma 2 2 8" xfId="1468" xr:uid="{00000000-0005-0000-0000-0000B5050000}"/>
    <cellStyle name="Comma 2 2 8 2" xfId="7205" xr:uid="{00000000-0005-0000-0000-0000B6050000}"/>
    <cellStyle name="Comma 2 2 9" xfId="1469" xr:uid="{00000000-0005-0000-0000-0000B7050000}"/>
    <cellStyle name="Comma 2 2 9 2" xfId="7209" xr:uid="{00000000-0005-0000-0000-0000B8050000}"/>
    <cellStyle name="Comma 2 20" xfId="1470" xr:uid="{00000000-0005-0000-0000-0000B9050000}"/>
    <cellStyle name="Comma 2 21" xfId="1471" xr:uid="{00000000-0005-0000-0000-0000BA050000}"/>
    <cellStyle name="Comma 2 22" xfId="1472" xr:uid="{00000000-0005-0000-0000-0000BB050000}"/>
    <cellStyle name="Comma 2 23" xfId="1473" xr:uid="{00000000-0005-0000-0000-0000BC050000}"/>
    <cellStyle name="Comma 2 23 2" xfId="1474" xr:uid="{00000000-0005-0000-0000-0000BD050000}"/>
    <cellStyle name="Comma 2 23 3" xfId="1475" xr:uid="{00000000-0005-0000-0000-0000BE050000}"/>
    <cellStyle name="Comma 2 23 4" xfId="1476" xr:uid="{00000000-0005-0000-0000-0000BF050000}"/>
    <cellStyle name="Comma 2 23 5" xfId="1477" xr:uid="{00000000-0005-0000-0000-0000C0050000}"/>
    <cellStyle name="Comma 2 23 6" xfId="1478" xr:uid="{00000000-0005-0000-0000-0000C1050000}"/>
    <cellStyle name="Comma 2 24" xfId="1479" xr:uid="{00000000-0005-0000-0000-0000C2050000}"/>
    <cellStyle name="Comma 2 24 2" xfId="1480" xr:uid="{00000000-0005-0000-0000-0000C3050000}"/>
    <cellStyle name="Comma 2 24 3" xfId="1481" xr:uid="{00000000-0005-0000-0000-0000C4050000}"/>
    <cellStyle name="Comma 2 24 4" xfId="1482" xr:uid="{00000000-0005-0000-0000-0000C5050000}"/>
    <cellStyle name="Comma 2 24 5" xfId="1483" xr:uid="{00000000-0005-0000-0000-0000C6050000}"/>
    <cellStyle name="Comma 2 24 6" xfId="1484" xr:uid="{00000000-0005-0000-0000-0000C7050000}"/>
    <cellStyle name="Comma 2 24 7" xfId="1485" xr:uid="{00000000-0005-0000-0000-0000C8050000}"/>
    <cellStyle name="Comma 2 25" xfId="1486" xr:uid="{00000000-0005-0000-0000-0000C9050000}"/>
    <cellStyle name="Comma 2 25 2" xfId="1487" xr:uid="{00000000-0005-0000-0000-0000CA050000}"/>
    <cellStyle name="Comma 2 25 3" xfId="1488" xr:uid="{00000000-0005-0000-0000-0000CB050000}"/>
    <cellStyle name="Comma 2 26" xfId="1489" xr:uid="{00000000-0005-0000-0000-0000CC050000}"/>
    <cellStyle name="Comma 2 26 2" xfId="1490" xr:uid="{00000000-0005-0000-0000-0000CD050000}"/>
    <cellStyle name="Comma 2 26 3" xfId="1491" xr:uid="{00000000-0005-0000-0000-0000CE050000}"/>
    <cellStyle name="Comma 2 27" xfId="1492" xr:uid="{00000000-0005-0000-0000-0000CF050000}"/>
    <cellStyle name="Comma 2 27 2" xfId="1493" xr:uid="{00000000-0005-0000-0000-0000D0050000}"/>
    <cellStyle name="Comma 2 27 3" xfId="1494" xr:uid="{00000000-0005-0000-0000-0000D1050000}"/>
    <cellStyle name="Comma 2 28" xfId="1495" xr:uid="{00000000-0005-0000-0000-0000D2050000}"/>
    <cellStyle name="Comma 2 28 2" xfId="1496" xr:uid="{00000000-0005-0000-0000-0000D3050000}"/>
    <cellStyle name="Comma 2 28 3" xfId="1497" xr:uid="{00000000-0005-0000-0000-0000D4050000}"/>
    <cellStyle name="Comma 2 28 4" xfId="7483" xr:uid="{00000000-0005-0000-0000-0000D5050000}"/>
    <cellStyle name="Comma 2 29" xfId="1498" xr:uid="{00000000-0005-0000-0000-0000D6050000}"/>
    <cellStyle name="Comma 2 29 2" xfId="1499" xr:uid="{00000000-0005-0000-0000-0000D7050000}"/>
    <cellStyle name="Comma 2 29 3" xfId="1500" xr:uid="{00000000-0005-0000-0000-0000D8050000}"/>
    <cellStyle name="Comma 2 29 4" xfId="7487" xr:uid="{00000000-0005-0000-0000-0000D9050000}"/>
    <cellStyle name="Comma 2 3" xfId="1501" xr:uid="{00000000-0005-0000-0000-0000DA050000}"/>
    <cellStyle name="Comma 2 3 10" xfId="8275" xr:uid="{00000000-0005-0000-0000-0000DB050000}"/>
    <cellStyle name="Comma 2 3 11" xfId="7464" xr:uid="{00000000-0005-0000-0000-0000DC050000}"/>
    <cellStyle name="Comma 2 3 12" xfId="8753" xr:uid="{00000000-0005-0000-0000-0000DD050000}"/>
    <cellStyle name="Comma 2 3 13" xfId="8884" xr:uid="{6FC498D4-23E8-4169-BBA3-82E211476770}"/>
    <cellStyle name="Comma 2 3 2" xfId="7173" xr:uid="{00000000-0005-0000-0000-0000DE050000}"/>
    <cellStyle name="Comma 2 3 2 2" xfId="7177" xr:uid="{00000000-0005-0000-0000-0000DF050000}"/>
    <cellStyle name="Comma 2 3 2 3" xfId="7461" xr:uid="{00000000-0005-0000-0000-0000E0050000}"/>
    <cellStyle name="Comma 2 3 2 4" xfId="8750" xr:uid="{00000000-0005-0000-0000-0000E1050000}"/>
    <cellStyle name="Comma 2 3 3" xfId="7181" xr:uid="{00000000-0005-0000-0000-0000E2050000}"/>
    <cellStyle name="Comma 2 3 4" xfId="7183" xr:uid="{00000000-0005-0000-0000-0000E3050000}"/>
    <cellStyle name="Comma 2 3 5" xfId="7292" xr:uid="{00000000-0005-0000-0000-0000E4050000}"/>
    <cellStyle name="Comma 2 3 6" xfId="7296" xr:uid="{00000000-0005-0000-0000-0000E5050000}"/>
    <cellStyle name="Comma 2 3 7" xfId="7630" xr:uid="{00000000-0005-0000-0000-0000E6050000}"/>
    <cellStyle name="Comma 2 3 8" xfId="7578" xr:uid="{00000000-0005-0000-0000-0000E7050000}"/>
    <cellStyle name="Comma 2 3 9" xfId="8691" xr:uid="{00000000-0005-0000-0000-0000E8050000}"/>
    <cellStyle name="Comma 2 30" xfId="1502" xr:uid="{00000000-0005-0000-0000-0000E9050000}"/>
    <cellStyle name="Comma 2 30 2" xfId="1503" xr:uid="{00000000-0005-0000-0000-0000EA050000}"/>
    <cellStyle name="Comma 2 30 3" xfId="1504" xr:uid="{00000000-0005-0000-0000-0000EB050000}"/>
    <cellStyle name="Comma 2 31" xfId="1505" xr:uid="{00000000-0005-0000-0000-0000EC050000}"/>
    <cellStyle name="Comma 2 31 2" xfId="7498" xr:uid="{00000000-0005-0000-0000-0000ED050000}"/>
    <cellStyle name="Comma 2 32" xfId="1506" xr:uid="{00000000-0005-0000-0000-0000EE050000}"/>
    <cellStyle name="Comma 2 32 2" xfId="1507" xr:uid="{00000000-0005-0000-0000-0000EF050000}"/>
    <cellStyle name="Comma 2 32 3" xfId="1508" xr:uid="{00000000-0005-0000-0000-0000F0050000}"/>
    <cellStyle name="Comma 2 32 4" xfId="7510" xr:uid="{00000000-0005-0000-0000-0000F1050000}"/>
    <cellStyle name="Comma 2 33" xfId="1509" xr:uid="{00000000-0005-0000-0000-0000F2050000}"/>
    <cellStyle name="Comma 2 33 2" xfId="7566" xr:uid="{00000000-0005-0000-0000-0000F3050000}"/>
    <cellStyle name="Comma 2 34" xfId="1510" xr:uid="{00000000-0005-0000-0000-0000F4050000}"/>
    <cellStyle name="Comma 2 34 2" xfId="7477" xr:uid="{00000000-0005-0000-0000-0000F5050000}"/>
    <cellStyle name="Comma 2 35" xfId="1511" xr:uid="{00000000-0005-0000-0000-0000F6050000}"/>
    <cellStyle name="Comma 2 35 2" xfId="7520" xr:uid="{00000000-0005-0000-0000-0000F7050000}"/>
    <cellStyle name="Comma 2 36" xfId="1512" xr:uid="{00000000-0005-0000-0000-0000F8050000}"/>
    <cellStyle name="Comma 2 36 2" xfId="7524" xr:uid="{00000000-0005-0000-0000-0000F9050000}"/>
    <cellStyle name="Comma 2 37" xfId="1513" xr:uid="{00000000-0005-0000-0000-0000FA050000}"/>
    <cellStyle name="Comma 2 37 2" xfId="7530" xr:uid="{00000000-0005-0000-0000-0000FB050000}"/>
    <cellStyle name="Comma 2 38" xfId="1514" xr:uid="{00000000-0005-0000-0000-0000FC050000}"/>
    <cellStyle name="Comma 2 38 2" xfId="7534" xr:uid="{00000000-0005-0000-0000-0000FD050000}"/>
    <cellStyle name="Comma 2 39" xfId="1515" xr:uid="{00000000-0005-0000-0000-0000FE050000}"/>
    <cellStyle name="Comma 2 39 2" xfId="7539" xr:uid="{00000000-0005-0000-0000-0000FF050000}"/>
    <cellStyle name="Comma 2 4" xfId="1516" xr:uid="{00000000-0005-0000-0000-000000060000}"/>
    <cellStyle name="Comma 2 40" xfId="1517" xr:uid="{00000000-0005-0000-0000-000001060000}"/>
    <cellStyle name="Comma 2 40 2" xfId="7553" xr:uid="{00000000-0005-0000-0000-000002060000}"/>
    <cellStyle name="Comma 2 41" xfId="1518" xr:uid="{00000000-0005-0000-0000-000003060000}"/>
    <cellStyle name="Comma 2 41 2" xfId="7558" xr:uid="{00000000-0005-0000-0000-000004060000}"/>
    <cellStyle name="Comma 2 42" xfId="1519" xr:uid="{00000000-0005-0000-0000-000005060000}"/>
    <cellStyle name="Comma 2 43" xfId="1520" xr:uid="{00000000-0005-0000-0000-000006060000}"/>
    <cellStyle name="Comma 2 44" xfId="1521" xr:uid="{00000000-0005-0000-0000-000007060000}"/>
    <cellStyle name="Comma 2 45" xfId="1522" xr:uid="{00000000-0005-0000-0000-000008060000}"/>
    <cellStyle name="Comma 2 46" xfId="1523" xr:uid="{00000000-0005-0000-0000-000009060000}"/>
    <cellStyle name="Comma 2 47" xfId="1524" xr:uid="{00000000-0005-0000-0000-00000A060000}"/>
    <cellStyle name="Comma 2 48" xfId="1525" xr:uid="{00000000-0005-0000-0000-00000B060000}"/>
    <cellStyle name="Comma 2 49" xfId="1526" xr:uid="{00000000-0005-0000-0000-00000C060000}"/>
    <cellStyle name="Comma 2 5" xfId="1527" xr:uid="{00000000-0005-0000-0000-00000D060000}"/>
    <cellStyle name="Comma 2 50" xfId="1528" xr:uid="{00000000-0005-0000-0000-00000E060000}"/>
    <cellStyle name="Comma 2 51" xfId="1529" xr:uid="{00000000-0005-0000-0000-00000F060000}"/>
    <cellStyle name="Comma 2 52" xfId="1530" xr:uid="{00000000-0005-0000-0000-000010060000}"/>
    <cellStyle name="Comma 2 53" xfId="1531" xr:uid="{00000000-0005-0000-0000-000011060000}"/>
    <cellStyle name="Comma 2 54" xfId="1532" xr:uid="{00000000-0005-0000-0000-000012060000}"/>
    <cellStyle name="Comma 2 55" xfId="1533" xr:uid="{00000000-0005-0000-0000-000013060000}"/>
    <cellStyle name="Comma 2 56" xfId="1534" xr:uid="{00000000-0005-0000-0000-000014060000}"/>
    <cellStyle name="Comma 2 57" xfId="1535" xr:uid="{00000000-0005-0000-0000-000015060000}"/>
    <cellStyle name="Comma 2 58" xfId="1536" xr:uid="{00000000-0005-0000-0000-000016060000}"/>
    <cellStyle name="Comma 2 59" xfId="1537" xr:uid="{00000000-0005-0000-0000-000017060000}"/>
    <cellStyle name="Comma 2 6" xfId="1538" xr:uid="{00000000-0005-0000-0000-000018060000}"/>
    <cellStyle name="Comma 2 60" xfId="1539" xr:uid="{00000000-0005-0000-0000-000019060000}"/>
    <cellStyle name="Comma 2 61" xfId="1540" xr:uid="{00000000-0005-0000-0000-00001A060000}"/>
    <cellStyle name="Comma 2 62" xfId="1541" xr:uid="{00000000-0005-0000-0000-00001B060000}"/>
    <cellStyle name="Comma 2 63" xfId="1542" xr:uid="{00000000-0005-0000-0000-00001C060000}"/>
    <cellStyle name="Comma 2 64" xfId="1543" xr:uid="{00000000-0005-0000-0000-00001D060000}"/>
    <cellStyle name="Comma 2 65" xfId="1544" xr:uid="{00000000-0005-0000-0000-00001E060000}"/>
    <cellStyle name="Comma 2 66" xfId="1545" xr:uid="{00000000-0005-0000-0000-00001F060000}"/>
    <cellStyle name="Comma 2 67" xfId="1546" xr:uid="{00000000-0005-0000-0000-000020060000}"/>
    <cellStyle name="Comma 2 68" xfId="1547" xr:uid="{00000000-0005-0000-0000-000021060000}"/>
    <cellStyle name="Comma 2 69" xfId="1548" xr:uid="{00000000-0005-0000-0000-000022060000}"/>
    <cellStyle name="Comma 2 7" xfId="1549" xr:uid="{00000000-0005-0000-0000-000023060000}"/>
    <cellStyle name="Comma 2 8" xfId="1550" xr:uid="{00000000-0005-0000-0000-000024060000}"/>
    <cellStyle name="Comma 2 9" xfId="1551" xr:uid="{00000000-0005-0000-0000-000025060000}"/>
    <cellStyle name="Comma 20" xfId="1552" xr:uid="{00000000-0005-0000-0000-000026060000}"/>
    <cellStyle name="Comma 20 2" xfId="1553" xr:uid="{00000000-0005-0000-0000-000027060000}"/>
    <cellStyle name="Comma 21" xfId="1554" xr:uid="{00000000-0005-0000-0000-000028060000}"/>
    <cellStyle name="Comma 21 2" xfId="1555" xr:uid="{00000000-0005-0000-0000-000029060000}"/>
    <cellStyle name="Comma 22" xfId="1556" xr:uid="{00000000-0005-0000-0000-00002A060000}"/>
    <cellStyle name="Comma 22 2" xfId="1557" xr:uid="{00000000-0005-0000-0000-00002B060000}"/>
    <cellStyle name="Comma 23" xfId="1558" xr:uid="{00000000-0005-0000-0000-00002C060000}"/>
    <cellStyle name="Comma 24" xfId="1559" xr:uid="{00000000-0005-0000-0000-00002D060000}"/>
    <cellStyle name="Comma 25" xfId="1560" xr:uid="{00000000-0005-0000-0000-00002E060000}"/>
    <cellStyle name="Comma 26" xfId="1561" xr:uid="{00000000-0005-0000-0000-00002F060000}"/>
    <cellStyle name="Comma 27" xfId="1562" xr:uid="{00000000-0005-0000-0000-000030060000}"/>
    <cellStyle name="Comma 28" xfId="1563" xr:uid="{00000000-0005-0000-0000-000031060000}"/>
    <cellStyle name="Comma 29" xfId="1564" xr:uid="{00000000-0005-0000-0000-000032060000}"/>
    <cellStyle name="Comma 3" xfId="2" xr:uid="{00000000-0005-0000-0000-000033060000}"/>
    <cellStyle name="Comma 3 10" xfId="1565" xr:uid="{00000000-0005-0000-0000-000034060000}"/>
    <cellStyle name="Comma 3 10 2" xfId="7511" xr:uid="{00000000-0005-0000-0000-000035060000}"/>
    <cellStyle name="Comma 3 11" xfId="1566" xr:uid="{00000000-0005-0000-0000-000036060000}"/>
    <cellStyle name="Comma 3 11 2" xfId="7475" xr:uid="{00000000-0005-0000-0000-000037060000}"/>
    <cellStyle name="Comma 3 12" xfId="1567" xr:uid="{00000000-0005-0000-0000-000038060000}"/>
    <cellStyle name="Comma 3 12 2" xfId="7478" xr:uid="{00000000-0005-0000-0000-000039060000}"/>
    <cellStyle name="Comma 3 13" xfId="1568" xr:uid="{00000000-0005-0000-0000-00003A060000}"/>
    <cellStyle name="Comma 3 13 2" xfId="7521" xr:uid="{00000000-0005-0000-0000-00003B060000}"/>
    <cellStyle name="Comma 3 14" xfId="1569" xr:uid="{00000000-0005-0000-0000-00003C060000}"/>
    <cellStyle name="Comma 3 14 2" xfId="7525" xr:uid="{00000000-0005-0000-0000-00003D060000}"/>
    <cellStyle name="Comma 3 15" xfId="1570" xr:uid="{00000000-0005-0000-0000-00003E060000}"/>
    <cellStyle name="Comma 3 15 2" xfId="7531" xr:uid="{00000000-0005-0000-0000-00003F060000}"/>
    <cellStyle name="Comma 3 16" xfId="1571" xr:uid="{00000000-0005-0000-0000-000040060000}"/>
    <cellStyle name="Comma 3 16 2" xfId="7535" xr:uid="{00000000-0005-0000-0000-000041060000}"/>
    <cellStyle name="Comma 3 17" xfId="1572" xr:uid="{00000000-0005-0000-0000-000042060000}"/>
    <cellStyle name="Comma 3 17 2" xfId="7542" xr:uid="{00000000-0005-0000-0000-000043060000}"/>
    <cellStyle name="Comma 3 18" xfId="1573" xr:uid="{00000000-0005-0000-0000-000044060000}"/>
    <cellStyle name="Comma 3 18 2" xfId="7554" xr:uid="{00000000-0005-0000-0000-000045060000}"/>
    <cellStyle name="Comma 3 19" xfId="1574" xr:uid="{00000000-0005-0000-0000-000046060000}"/>
    <cellStyle name="Comma 3 19 2" xfId="7559" xr:uid="{00000000-0005-0000-0000-000047060000}"/>
    <cellStyle name="Comma 3 2" xfId="3" xr:uid="{00000000-0005-0000-0000-000048060000}"/>
    <cellStyle name="Comma 3 2 2" xfId="1575" xr:uid="{00000000-0005-0000-0000-000049060000}"/>
    <cellStyle name="Comma 3 2 2 2" xfId="1576" xr:uid="{00000000-0005-0000-0000-00004A060000}"/>
    <cellStyle name="Comma 3 2 2 3" xfId="1577" xr:uid="{00000000-0005-0000-0000-00004B060000}"/>
    <cellStyle name="Comma 3 2 2 4" xfId="1578" xr:uid="{00000000-0005-0000-0000-00004C060000}"/>
    <cellStyle name="Comma 3 2 2 5" xfId="1579" xr:uid="{00000000-0005-0000-0000-00004D060000}"/>
    <cellStyle name="Comma 3 2 2 6" xfId="1580" xr:uid="{00000000-0005-0000-0000-00004E060000}"/>
    <cellStyle name="Comma 3 2 3" xfId="1581" xr:uid="{00000000-0005-0000-0000-00004F060000}"/>
    <cellStyle name="Comma 3 2 4" xfId="1582" xr:uid="{00000000-0005-0000-0000-000050060000}"/>
    <cellStyle name="Comma 3 2 5" xfId="1583" xr:uid="{00000000-0005-0000-0000-000051060000}"/>
    <cellStyle name="Comma 3 2 6" xfId="1584" xr:uid="{00000000-0005-0000-0000-000052060000}"/>
    <cellStyle name="Comma 3 2 7" xfId="1585" xr:uid="{00000000-0005-0000-0000-000053060000}"/>
    <cellStyle name="Comma 3 2 8" xfId="1586" xr:uid="{00000000-0005-0000-0000-000054060000}"/>
    <cellStyle name="Comma 3 20" xfId="1587" xr:uid="{00000000-0005-0000-0000-000055060000}"/>
    <cellStyle name="Comma 3 20 2" xfId="7728" xr:uid="{00000000-0005-0000-0000-000056060000}"/>
    <cellStyle name="Comma 3 21" xfId="1588" xr:uid="{00000000-0005-0000-0000-000057060000}"/>
    <cellStyle name="Comma 3 21 2" xfId="7743" xr:uid="{00000000-0005-0000-0000-000058060000}"/>
    <cellStyle name="Comma 3 22" xfId="1589" xr:uid="{00000000-0005-0000-0000-000059060000}"/>
    <cellStyle name="Comma 3 22 2" xfId="7809" xr:uid="{00000000-0005-0000-0000-00005A060000}"/>
    <cellStyle name="Comma 3 23" xfId="1590" xr:uid="{00000000-0005-0000-0000-00005B060000}"/>
    <cellStyle name="Comma 3 23 2" xfId="7893" xr:uid="{00000000-0005-0000-0000-00005C060000}"/>
    <cellStyle name="Comma 3 24" xfId="1591" xr:uid="{00000000-0005-0000-0000-00005D060000}"/>
    <cellStyle name="Comma 3 24 2" xfId="8220" xr:uid="{00000000-0005-0000-0000-00005E060000}"/>
    <cellStyle name="Comma 3 25" xfId="1592" xr:uid="{00000000-0005-0000-0000-00005F060000}"/>
    <cellStyle name="Comma 3 25 2" xfId="8650" xr:uid="{00000000-0005-0000-0000-000060060000}"/>
    <cellStyle name="Comma 3 26" xfId="1593" xr:uid="{00000000-0005-0000-0000-000061060000}"/>
    <cellStyle name="Comma 3 26 2" xfId="8301" xr:uid="{00000000-0005-0000-0000-000062060000}"/>
    <cellStyle name="Comma 3 27" xfId="1594" xr:uid="{00000000-0005-0000-0000-000063060000}"/>
    <cellStyle name="Comma 3 27 2" xfId="8572" xr:uid="{00000000-0005-0000-0000-000064060000}"/>
    <cellStyle name="Comma 3 28" xfId="1595" xr:uid="{00000000-0005-0000-0000-000065060000}"/>
    <cellStyle name="Comma 3 28 2" xfId="8381" xr:uid="{00000000-0005-0000-0000-000066060000}"/>
    <cellStyle name="Comma 3 29" xfId="1596" xr:uid="{00000000-0005-0000-0000-000067060000}"/>
    <cellStyle name="Comma 3 29 2" xfId="7170" xr:uid="{00000000-0005-0000-0000-000068060000}"/>
    <cellStyle name="Comma 3 3" xfId="1597" xr:uid="{00000000-0005-0000-0000-000069060000}"/>
    <cellStyle name="Comma 3 3 2" xfId="1598" xr:uid="{00000000-0005-0000-0000-00006A060000}"/>
    <cellStyle name="Comma 3 3 3" xfId="1599" xr:uid="{00000000-0005-0000-0000-00006B060000}"/>
    <cellStyle name="Comma 3 30" xfId="1600" xr:uid="{00000000-0005-0000-0000-00006C060000}"/>
    <cellStyle name="Comma 3 31" xfId="1601" xr:uid="{00000000-0005-0000-0000-00006D060000}"/>
    <cellStyle name="Comma 3 32" xfId="1602" xr:uid="{00000000-0005-0000-0000-00006E060000}"/>
    <cellStyle name="Comma 3 33" xfId="1603" xr:uid="{00000000-0005-0000-0000-00006F060000}"/>
    <cellStyle name="Comma 3 34" xfId="1604" xr:uid="{00000000-0005-0000-0000-000070060000}"/>
    <cellStyle name="Comma 3 34 2" xfId="1605" xr:uid="{00000000-0005-0000-0000-000071060000}"/>
    <cellStyle name="Comma 3 34 3" xfId="1606" xr:uid="{00000000-0005-0000-0000-000072060000}"/>
    <cellStyle name="Comma 3 35" xfId="1607" xr:uid="{00000000-0005-0000-0000-000073060000}"/>
    <cellStyle name="Comma 3 35 2" xfId="1608" xr:uid="{00000000-0005-0000-0000-000074060000}"/>
    <cellStyle name="Comma 3 35 3" xfId="1609" xr:uid="{00000000-0005-0000-0000-000075060000}"/>
    <cellStyle name="Comma 3 36" xfId="1610" xr:uid="{00000000-0005-0000-0000-000076060000}"/>
    <cellStyle name="Comma 3 36 2" xfId="1611" xr:uid="{00000000-0005-0000-0000-000077060000}"/>
    <cellStyle name="Comma 3 36 3" xfId="1612" xr:uid="{00000000-0005-0000-0000-000078060000}"/>
    <cellStyle name="Comma 3 37" xfId="1613" xr:uid="{00000000-0005-0000-0000-000079060000}"/>
    <cellStyle name="Comma 3 37 2" xfId="1614" xr:uid="{00000000-0005-0000-0000-00007A060000}"/>
    <cellStyle name="Comma 3 37 3" xfId="1615" xr:uid="{00000000-0005-0000-0000-00007B060000}"/>
    <cellStyle name="Comma 3 38" xfId="1616" xr:uid="{00000000-0005-0000-0000-00007C060000}"/>
    <cellStyle name="Comma 3 38 2" xfId="1617" xr:uid="{00000000-0005-0000-0000-00007D060000}"/>
    <cellStyle name="Comma 3 38 3" xfId="1618" xr:uid="{00000000-0005-0000-0000-00007E060000}"/>
    <cellStyle name="Comma 3 39" xfId="1619" xr:uid="{00000000-0005-0000-0000-00007F060000}"/>
    <cellStyle name="Comma 3 39 2" xfId="1620" xr:uid="{00000000-0005-0000-0000-000080060000}"/>
    <cellStyle name="Comma 3 39 3" xfId="1621" xr:uid="{00000000-0005-0000-0000-000081060000}"/>
    <cellStyle name="Comma 3 4" xfId="1622" xr:uid="{00000000-0005-0000-0000-000082060000}"/>
    <cellStyle name="Comma 3 4 2" xfId="1623" xr:uid="{00000000-0005-0000-0000-000083060000}"/>
    <cellStyle name="Comma 3 4 3" xfId="1624" xr:uid="{00000000-0005-0000-0000-000084060000}"/>
    <cellStyle name="Comma 3 40" xfId="1625" xr:uid="{00000000-0005-0000-0000-000085060000}"/>
    <cellStyle name="Comma 3 41" xfId="1626" xr:uid="{00000000-0005-0000-0000-000086060000}"/>
    <cellStyle name="Comma 3 42" xfId="1627" xr:uid="{00000000-0005-0000-0000-000087060000}"/>
    <cellStyle name="Comma 3 43" xfId="1628" xr:uid="{00000000-0005-0000-0000-000088060000}"/>
    <cellStyle name="Comma 3 44" xfId="1629" xr:uid="{00000000-0005-0000-0000-000089060000}"/>
    <cellStyle name="Comma 3 45" xfId="1630" xr:uid="{00000000-0005-0000-0000-00008A060000}"/>
    <cellStyle name="Comma 3 46" xfId="1631" xr:uid="{00000000-0005-0000-0000-00008B060000}"/>
    <cellStyle name="Comma 3 47" xfId="1632" xr:uid="{00000000-0005-0000-0000-00008C060000}"/>
    <cellStyle name="Comma 3 48" xfId="1633" xr:uid="{00000000-0005-0000-0000-00008D060000}"/>
    <cellStyle name="Comma 3 49" xfId="1634" xr:uid="{00000000-0005-0000-0000-00008E060000}"/>
    <cellStyle name="Comma 3 5" xfId="1635" xr:uid="{00000000-0005-0000-0000-00008F060000}"/>
    <cellStyle name="Comma 3 5 2" xfId="1636" xr:uid="{00000000-0005-0000-0000-000090060000}"/>
    <cellStyle name="Comma 3 5 3" xfId="1637" xr:uid="{00000000-0005-0000-0000-000091060000}"/>
    <cellStyle name="Comma 3 50" xfId="1638" xr:uid="{00000000-0005-0000-0000-000092060000}"/>
    <cellStyle name="Comma 3 51" xfId="1639" xr:uid="{00000000-0005-0000-0000-000093060000}"/>
    <cellStyle name="Comma 3 52" xfId="1640" xr:uid="{00000000-0005-0000-0000-000094060000}"/>
    <cellStyle name="Comma 3 53" xfId="1641" xr:uid="{00000000-0005-0000-0000-000095060000}"/>
    <cellStyle name="Comma 3 54" xfId="1642" xr:uid="{00000000-0005-0000-0000-000096060000}"/>
    <cellStyle name="Comma 3 55" xfId="1643" xr:uid="{00000000-0005-0000-0000-000097060000}"/>
    <cellStyle name="Comma 3 56" xfId="1644" xr:uid="{00000000-0005-0000-0000-000098060000}"/>
    <cellStyle name="Comma 3 57" xfId="7066" xr:uid="{00000000-0005-0000-0000-000099060000}"/>
    <cellStyle name="Comma 3 6" xfId="1645" xr:uid="{00000000-0005-0000-0000-00009A060000}"/>
    <cellStyle name="Comma 3 6 2" xfId="1646" xr:uid="{00000000-0005-0000-0000-00009B060000}"/>
    <cellStyle name="Comma 3 6 3" xfId="1647" xr:uid="{00000000-0005-0000-0000-00009C060000}"/>
    <cellStyle name="Comma 3 6 4" xfId="1648" xr:uid="{00000000-0005-0000-0000-00009D060000}"/>
    <cellStyle name="Comma 3 6 5" xfId="7484" xr:uid="{00000000-0005-0000-0000-00009E060000}"/>
    <cellStyle name="Comma 3 7" xfId="1649" xr:uid="{00000000-0005-0000-0000-00009F060000}"/>
    <cellStyle name="Comma 3 7 2" xfId="1650" xr:uid="{00000000-0005-0000-0000-0000A0060000}"/>
    <cellStyle name="Comma 3 7 3" xfId="1651" xr:uid="{00000000-0005-0000-0000-0000A1060000}"/>
    <cellStyle name="Comma 3 7 4" xfId="1652" xr:uid="{00000000-0005-0000-0000-0000A2060000}"/>
    <cellStyle name="Comma 3 7 5" xfId="7488" xr:uid="{00000000-0005-0000-0000-0000A3060000}"/>
    <cellStyle name="Comma 3 8" xfId="1653" xr:uid="{00000000-0005-0000-0000-0000A4060000}"/>
    <cellStyle name="Comma 3 8 2" xfId="1654" xr:uid="{00000000-0005-0000-0000-0000A5060000}"/>
    <cellStyle name="Comma 3 8 3" xfId="1655" xr:uid="{00000000-0005-0000-0000-0000A6060000}"/>
    <cellStyle name="Comma 3 8 4" xfId="1656" xr:uid="{00000000-0005-0000-0000-0000A7060000}"/>
    <cellStyle name="Comma 3 8 5" xfId="7493" xr:uid="{00000000-0005-0000-0000-0000A8060000}"/>
    <cellStyle name="Comma 3 9" xfId="1657" xr:uid="{00000000-0005-0000-0000-0000A9060000}"/>
    <cellStyle name="Comma 3 9 2" xfId="7499" xr:uid="{00000000-0005-0000-0000-0000AA060000}"/>
    <cellStyle name="Comma 30" xfId="1658" xr:uid="{00000000-0005-0000-0000-0000AB060000}"/>
    <cellStyle name="Comma 31" xfId="1659" xr:uid="{00000000-0005-0000-0000-0000AC060000}"/>
    <cellStyle name="Comma 31 2" xfId="1660" xr:uid="{00000000-0005-0000-0000-0000AD060000}"/>
    <cellStyle name="Comma 31 3" xfId="1661" xr:uid="{00000000-0005-0000-0000-0000AE060000}"/>
    <cellStyle name="Comma 31 4" xfId="1662" xr:uid="{00000000-0005-0000-0000-0000AF060000}"/>
    <cellStyle name="Comma 31 5" xfId="1663" xr:uid="{00000000-0005-0000-0000-0000B0060000}"/>
    <cellStyle name="Comma 31 6" xfId="1664" xr:uid="{00000000-0005-0000-0000-0000B1060000}"/>
    <cellStyle name="Comma 31 7" xfId="1665" xr:uid="{00000000-0005-0000-0000-0000B2060000}"/>
    <cellStyle name="Comma 32" xfId="1666" xr:uid="{00000000-0005-0000-0000-0000B3060000}"/>
    <cellStyle name="Comma 33" xfId="1667" xr:uid="{00000000-0005-0000-0000-0000B4060000}"/>
    <cellStyle name="Comma 34" xfId="1668" xr:uid="{00000000-0005-0000-0000-0000B5060000}"/>
    <cellStyle name="Comma 35" xfId="1669" xr:uid="{00000000-0005-0000-0000-0000B6060000}"/>
    <cellStyle name="Comma 36" xfId="1670" xr:uid="{00000000-0005-0000-0000-0000B7060000}"/>
    <cellStyle name="Comma 37" xfId="1671" xr:uid="{00000000-0005-0000-0000-0000B8060000}"/>
    <cellStyle name="Comma 38" xfId="1672" xr:uid="{00000000-0005-0000-0000-0000B9060000}"/>
    <cellStyle name="Comma 39" xfId="1673" xr:uid="{00000000-0005-0000-0000-0000BA060000}"/>
    <cellStyle name="Comma 39 2" xfId="1674" xr:uid="{00000000-0005-0000-0000-0000BB060000}"/>
    <cellStyle name="Comma 4" xfId="1675" xr:uid="{00000000-0005-0000-0000-0000BC060000}"/>
    <cellStyle name="Comma 4 2" xfId="4" xr:uid="{00000000-0005-0000-0000-0000BD060000}"/>
    <cellStyle name="Comma 4 3" xfId="1676" xr:uid="{00000000-0005-0000-0000-0000BE060000}"/>
    <cellStyle name="Comma 4 4" xfId="1677" xr:uid="{00000000-0005-0000-0000-0000BF060000}"/>
    <cellStyle name="Comma 4 5" xfId="1678" xr:uid="{00000000-0005-0000-0000-0000C0060000}"/>
    <cellStyle name="Comma 4 6" xfId="1679" xr:uid="{00000000-0005-0000-0000-0000C1060000}"/>
    <cellStyle name="Comma 4 7" xfId="1680" xr:uid="{00000000-0005-0000-0000-0000C2060000}"/>
    <cellStyle name="Comma 4 8" xfId="8874" xr:uid="{00000000-0005-0000-0000-000009000000}"/>
    <cellStyle name="Comma 40" xfId="1681" xr:uid="{00000000-0005-0000-0000-0000C3060000}"/>
    <cellStyle name="Comma 40 2" xfId="1682" xr:uid="{00000000-0005-0000-0000-0000C4060000}"/>
    <cellStyle name="Comma 41" xfId="1683" xr:uid="{00000000-0005-0000-0000-0000C5060000}"/>
    <cellStyle name="Comma 41 2" xfId="1684" xr:uid="{00000000-0005-0000-0000-0000C6060000}"/>
    <cellStyle name="Comma 42" xfId="1685" xr:uid="{00000000-0005-0000-0000-0000C7060000}"/>
    <cellStyle name="Comma 42 2" xfId="1686" xr:uid="{00000000-0005-0000-0000-0000C8060000}"/>
    <cellStyle name="Comma 43" xfId="1687" xr:uid="{00000000-0005-0000-0000-0000C9060000}"/>
    <cellStyle name="Comma 43 10" xfId="1688" xr:uid="{00000000-0005-0000-0000-0000CA060000}"/>
    <cellStyle name="Comma 43 2" xfId="1689" xr:uid="{00000000-0005-0000-0000-0000CB060000}"/>
    <cellStyle name="Comma 43 3" xfId="1690" xr:uid="{00000000-0005-0000-0000-0000CC060000}"/>
    <cellStyle name="Comma 43 4" xfId="1691" xr:uid="{00000000-0005-0000-0000-0000CD060000}"/>
    <cellStyle name="Comma 43 5" xfId="1692" xr:uid="{00000000-0005-0000-0000-0000CE060000}"/>
    <cellStyle name="Comma 43 6" xfId="1693" xr:uid="{00000000-0005-0000-0000-0000CF060000}"/>
    <cellStyle name="Comma 43 7" xfId="1694" xr:uid="{00000000-0005-0000-0000-0000D0060000}"/>
    <cellStyle name="Comma 43 8" xfId="1695" xr:uid="{00000000-0005-0000-0000-0000D1060000}"/>
    <cellStyle name="Comma 43 9" xfId="1696" xr:uid="{00000000-0005-0000-0000-0000D2060000}"/>
    <cellStyle name="Comma 44" xfId="1697" xr:uid="{00000000-0005-0000-0000-0000D3060000}"/>
    <cellStyle name="Comma 44 10" xfId="1698" xr:uid="{00000000-0005-0000-0000-0000D4060000}"/>
    <cellStyle name="Comma 44 2" xfId="1699" xr:uid="{00000000-0005-0000-0000-0000D5060000}"/>
    <cellStyle name="Comma 44 3" xfId="1700" xr:uid="{00000000-0005-0000-0000-0000D6060000}"/>
    <cellStyle name="Comma 44 4" xfId="1701" xr:uid="{00000000-0005-0000-0000-0000D7060000}"/>
    <cellStyle name="Comma 44 5" xfId="1702" xr:uid="{00000000-0005-0000-0000-0000D8060000}"/>
    <cellStyle name="Comma 44 6" xfId="1703" xr:uid="{00000000-0005-0000-0000-0000D9060000}"/>
    <cellStyle name="Comma 44 7" xfId="1704" xr:uid="{00000000-0005-0000-0000-0000DA060000}"/>
    <cellStyle name="Comma 44 8" xfId="1705" xr:uid="{00000000-0005-0000-0000-0000DB060000}"/>
    <cellStyle name="Comma 44 9" xfId="1706" xr:uid="{00000000-0005-0000-0000-0000DC060000}"/>
    <cellStyle name="Comma 45" xfId="1707" xr:uid="{00000000-0005-0000-0000-0000DD060000}"/>
    <cellStyle name="Comma 45 10" xfId="1708" xr:uid="{00000000-0005-0000-0000-0000DE060000}"/>
    <cellStyle name="Comma 45 2" xfId="1709" xr:uid="{00000000-0005-0000-0000-0000DF060000}"/>
    <cellStyle name="Comma 45 3" xfId="1710" xr:uid="{00000000-0005-0000-0000-0000E0060000}"/>
    <cellStyle name="Comma 45 4" xfId="1711" xr:uid="{00000000-0005-0000-0000-0000E1060000}"/>
    <cellStyle name="Comma 45 5" xfId="1712" xr:uid="{00000000-0005-0000-0000-0000E2060000}"/>
    <cellStyle name="Comma 45 6" xfId="1713" xr:uid="{00000000-0005-0000-0000-0000E3060000}"/>
    <cellStyle name="Comma 45 7" xfId="1714" xr:uid="{00000000-0005-0000-0000-0000E4060000}"/>
    <cellStyle name="Comma 45 8" xfId="1715" xr:uid="{00000000-0005-0000-0000-0000E5060000}"/>
    <cellStyle name="Comma 45 9" xfId="1716" xr:uid="{00000000-0005-0000-0000-0000E6060000}"/>
    <cellStyle name="Comma 46" xfId="1717" xr:uid="{00000000-0005-0000-0000-0000E7060000}"/>
    <cellStyle name="Comma 46 10" xfId="1718" xr:uid="{00000000-0005-0000-0000-0000E8060000}"/>
    <cellStyle name="Comma 46 2" xfId="1719" xr:uid="{00000000-0005-0000-0000-0000E9060000}"/>
    <cellStyle name="Comma 46 3" xfId="1720" xr:uid="{00000000-0005-0000-0000-0000EA060000}"/>
    <cellStyle name="Comma 46 4" xfId="1721" xr:uid="{00000000-0005-0000-0000-0000EB060000}"/>
    <cellStyle name="Comma 46 5" xfId="1722" xr:uid="{00000000-0005-0000-0000-0000EC060000}"/>
    <cellStyle name="Comma 46 6" xfId="1723" xr:uid="{00000000-0005-0000-0000-0000ED060000}"/>
    <cellStyle name="Comma 46 7" xfId="1724" xr:uid="{00000000-0005-0000-0000-0000EE060000}"/>
    <cellStyle name="Comma 46 8" xfId="1725" xr:uid="{00000000-0005-0000-0000-0000EF060000}"/>
    <cellStyle name="Comma 46 9" xfId="1726" xr:uid="{00000000-0005-0000-0000-0000F0060000}"/>
    <cellStyle name="Comma 47" xfId="1727" xr:uid="{00000000-0005-0000-0000-0000F1060000}"/>
    <cellStyle name="Comma 47 10" xfId="1728" xr:uid="{00000000-0005-0000-0000-0000F2060000}"/>
    <cellStyle name="Comma 47 2" xfId="1729" xr:uid="{00000000-0005-0000-0000-0000F3060000}"/>
    <cellStyle name="Comma 47 3" xfId="1730" xr:uid="{00000000-0005-0000-0000-0000F4060000}"/>
    <cellStyle name="Comma 47 4" xfId="1731" xr:uid="{00000000-0005-0000-0000-0000F5060000}"/>
    <cellStyle name="Comma 47 5" xfId="1732" xr:uid="{00000000-0005-0000-0000-0000F6060000}"/>
    <cellStyle name="Comma 47 6" xfId="1733" xr:uid="{00000000-0005-0000-0000-0000F7060000}"/>
    <cellStyle name="Comma 47 7" xfId="1734" xr:uid="{00000000-0005-0000-0000-0000F8060000}"/>
    <cellStyle name="Comma 47 8" xfId="1735" xr:uid="{00000000-0005-0000-0000-0000F9060000}"/>
    <cellStyle name="Comma 47 9" xfId="1736" xr:uid="{00000000-0005-0000-0000-0000FA060000}"/>
    <cellStyle name="Comma 48" xfId="1737" xr:uid="{00000000-0005-0000-0000-0000FB060000}"/>
    <cellStyle name="Comma 48 10" xfId="1738" xr:uid="{00000000-0005-0000-0000-0000FC060000}"/>
    <cellStyle name="Comma 48 2" xfId="1739" xr:uid="{00000000-0005-0000-0000-0000FD060000}"/>
    <cellStyle name="Comma 48 3" xfId="1740" xr:uid="{00000000-0005-0000-0000-0000FE060000}"/>
    <cellStyle name="Comma 48 4" xfId="1741" xr:uid="{00000000-0005-0000-0000-0000FF060000}"/>
    <cellStyle name="Comma 48 5" xfId="1742" xr:uid="{00000000-0005-0000-0000-000000070000}"/>
    <cellStyle name="Comma 48 6" xfId="1743" xr:uid="{00000000-0005-0000-0000-000001070000}"/>
    <cellStyle name="Comma 48 7" xfId="1744" xr:uid="{00000000-0005-0000-0000-000002070000}"/>
    <cellStyle name="Comma 48 8" xfId="1745" xr:uid="{00000000-0005-0000-0000-000003070000}"/>
    <cellStyle name="Comma 48 9" xfId="1746" xr:uid="{00000000-0005-0000-0000-000004070000}"/>
    <cellStyle name="Comma 49" xfId="1747" xr:uid="{00000000-0005-0000-0000-000005070000}"/>
    <cellStyle name="Comma 49 2" xfId="1748" xr:uid="{00000000-0005-0000-0000-000006070000}"/>
    <cellStyle name="Comma 5" xfId="1749" xr:uid="{00000000-0005-0000-0000-000007070000}"/>
    <cellStyle name="Comma 5 10" xfId="1750" xr:uid="{00000000-0005-0000-0000-000008070000}"/>
    <cellStyle name="Comma 5 10 2" xfId="1751" xr:uid="{00000000-0005-0000-0000-000009070000}"/>
    <cellStyle name="Comma 5 11" xfId="1752" xr:uid="{00000000-0005-0000-0000-00000A070000}"/>
    <cellStyle name="Comma 5 11 2" xfId="1753" xr:uid="{00000000-0005-0000-0000-00000B070000}"/>
    <cellStyle name="Comma 5 12" xfId="1754" xr:uid="{00000000-0005-0000-0000-00000C070000}"/>
    <cellStyle name="Comma 5 12 2" xfId="1755" xr:uid="{00000000-0005-0000-0000-00000D070000}"/>
    <cellStyle name="Comma 5 13" xfId="1756" xr:uid="{00000000-0005-0000-0000-00000E070000}"/>
    <cellStyle name="Comma 5 13 2" xfId="1757" xr:uid="{00000000-0005-0000-0000-00000F070000}"/>
    <cellStyle name="Comma 5 14" xfId="1758" xr:uid="{00000000-0005-0000-0000-000010070000}"/>
    <cellStyle name="Comma 5 14 2" xfId="1759" xr:uid="{00000000-0005-0000-0000-000011070000}"/>
    <cellStyle name="Comma 5 15" xfId="1760" xr:uid="{00000000-0005-0000-0000-000012070000}"/>
    <cellStyle name="Comma 5 15 2" xfId="1761" xr:uid="{00000000-0005-0000-0000-000013070000}"/>
    <cellStyle name="Comma 5 16" xfId="1762" xr:uid="{00000000-0005-0000-0000-000014070000}"/>
    <cellStyle name="Comma 5 16 2" xfId="1763" xr:uid="{00000000-0005-0000-0000-000015070000}"/>
    <cellStyle name="Comma 5 17" xfId="1764" xr:uid="{00000000-0005-0000-0000-000016070000}"/>
    <cellStyle name="Comma 5 17 2" xfId="1765" xr:uid="{00000000-0005-0000-0000-000017070000}"/>
    <cellStyle name="Comma 5 18" xfId="1766" xr:uid="{00000000-0005-0000-0000-000018070000}"/>
    <cellStyle name="Comma 5 19" xfId="1767" xr:uid="{00000000-0005-0000-0000-000019070000}"/>
    <cellStyle name="Comma 5 2" xfId="1768" xr:uid="{00000000-0005-0000-0000-00001A070000}"/>
    <cellStyle name="Comma 5 2 2" xfId="1769" xr:uid="{00000000-0005-0000-0000-00001B070000}"/>
    <cellStyle name="Comma 5 20" xfId="1770" xr:uid="{00000000-0005-0000-0000-00001C070000}"/>
    <cellStyle name="Comma 5 21" xfId="1771" xr:uid="{00000000-0005-0000-0000-00001D070000}"/>
    <cellStyle name="Comma 5 22" xfId="1772" xr:uid="{00000000-0005-0000-0000-00001E070000}"/>
    <cellStyle name="Comma 5 23" xfId="1773" xr:uid="{00000000-0005-0000-0000-00001F070000}"/>
    <cellStyle name="Comma 5 24" xfId="7185" xr:uid="{00000000-0005-0000-0000-000020070000}"/>
    <cellStyle name="Comma 5 25" xfId="8875" xr:uid="{00000000-0005-0000-0000-00000B000000}"/>
    <cellStyle name="Comma 5 3" xfId="1774" xr:uid="{00000000-0005-0000-0000-000021070000}"/>
    <cellStyle name="Comma 5 3 2" xfId="1775" xr:uid="{00000000-0005-0000-0000-000022070000}"/>
    <cellStyle name="Comma 5 4" xfId="1776" xr:uid="{00000000-0005-0000-0000-000023070000}"/>
    <cellStyle name="Comma 5 4 2" xfId="1777" xr:uid="{00000000-0005-0000-0000-000024070000}"/>
    <cellStyle name="Comma 5 5" xfId="1778" xr:uid="{00000000-0005-0000-0000-000025070000}"/>
    <cellStyle name="Comma 5 5 2" xfId="1779" xr:uid="{00000000-0005-0000-0000-000026070000}"/>
    <cellStyle name="Comma 5 6" xfId="1780" xr:uid="{00000000-0005-0000-0000-000027070000}"/>
    <cellStyle name="Comma 5 6 2" xfId="1781" xr:uid="{00000000-0005-0000-0000-000028070000}"/>
    <cellStyle name="Comma 5 7" xfId="1782" xr:uid="{00000000-0005-0000-0000-000029070000}"/>
    <cellStyle name="Comma 5 7 2" xfId="1783" xr:uid="{00000000-0005-0000-0000-00002A070000}"/>
    <cellStyle name="Comma 5 8" xfId="1784" xr:uid="{00000000-0005-0000-0000-00002B070000}"/>
    <cellStyle name="Comma 5 8 2" xfId="1785" xr:uid="{00000000-0005-0000-0000-00002C070000}"/>
    <cellStyle name="Comma 5 9" xfId="1786" xr:uid="{00000000-0005-0000-0000-00002D070000}"/>
    <cellStyle name="Comma 5 9 2" xfId="1787" xr:uid="{00000000-0005-0000-0000-00002E070000}"/>
    <cellStyle name="Comma 50" xfId="1788" xr:uid="{00000000-0005-0000-0000-00002F070000}"/>
    <cellStyle name="Comma 50 2" xfId="1789" xr:uid="{00000000-0005-0000-0000-000030070000}"/>
    <cellStyle name="Comma 51" xfId="1790" xr:uid="{00000000-0005-0000-0000-000031070000}"/>
    <cellStyle name="Comma 52" xfId="1791" xr:uid="{00000000-0005-0000-0000-000032070000}"/>
    <cellStyle name="Comma 52 2" xfId="1792" xr:uid="{00000000-0005-0000-0000-000033070000}"/>
    <cellStyle name="Comma 53" xfId="1793" xr:uid="{00000000-0005-0000-0000-000034070000}"/>
    <cellStyle name="Comma 54" xfId="1794" xr:uid="{00000000-0005-0000-0000-000035070000}"/>
    <cellStyle name="Comma 55" xfId="1795" xr:uid="{00000000-0005-0000-0000-000036070000}"/>
    <cellStyle name="Comma 56" xfId="1796" xr:uid="{00000000-0005-0000-0000-000037070000}"/>
    <cellStyle name="Comma 57" xfId="1797" xr:uid="{00000000-0005-0000-0000-000038070000}"/>
    <cellStyle name="Comma 58" xfId="7065" xr:uid="{00000000-0005-0000-0000-000039070000}"/>
    <cellStyle name="Comma 59" xfId="1798" xr:uid="{00000000-0005-0000-0000-00003A070000}"/>
    <cellStyle name="Comma 59 2" xfId="1799" xr:uid="{00000000-0005-0000-0000-00003B070000}"/>
    <cellStyle name="Comma 59 3" xfId="1800" xr:uid="{00000000-0005-0000-0000-00003C070000}"/>
    <cellStyle name="Comma 6" xfId="5" xr:uid="{00000000-0005-0000-0000-00003D070000}"/>
    <cellStyle name="Comma 6 10" xfId="1801" xr:uid="{00000000-0005-0000-0000-00003E070000}"/>
    <cellStyle name="Comma 6 11" xfId="1802" xr:uid="{00000000-0005-0000-0000-00003F070000}"/>
    <cellStyle name="Comma 6 2" xfId="1803" xr:uid="{00000000-0005-0000-0000-000040070000}"/>
    <cellStyle name="Comma 6 2 2" xfId="1804" xr:uid="{00000000-0005-0000-0000-000041070000}"/>
    <cellStyle name="Comma 6 3" xfId="1805" xr:uid="{00000000-0005-0000-0000-000042070000}"/>
    <cellStyle name="Comma 6 3 2" xfId="1806" xr:uid="{00000000-0005-0000-0000-000043070000}"/>
    <cellStyle name="Comma 6 4" xfId="1807" xr:uid="{00000000-0005-0000-0000-000044070000}"/>
    <cellStyle name="Comma 6 4 2" xfId="1808" xr:uid="{00000000-0005-0000-0000-000045070000}"/>
    <cellStyle name="Comma 6 5" xfId="1809" xr:uid="{00000000-0005-0000-0000-000046070000}"/>
    <cellStyle name="Comma 6 5 2" xfId="1810" xr:uid="{00000000-0005-0000-0000-000047070000}"/>
    <cellStyle name="Comma 6 6" xfId="1811" xr:uid="{00000000-0005-0000-0000-000048070000}"/>
    <cellStyle name="Comma 6 7" xfId="1812" xr:uid="{00000000-0005-0000-0000-000049070000}"/>
    <cellStyle name="Comma 6 8" xfId="1813" xr:uid="{00000000-0005-0000-0000-00004A070000}"/>
    <cellStyle name="Comma 6 9" xfId="1814" xr:uid="{00000000-0005-0000-0000-00004B070000}"/>
    <cellStyle name="Comma 60" xfId="1815" xr:uid="{00000000-0005-0000-0000-00004C070000}"/>
    <cellStyle name="Comma 60 2" xfId="1816" xr:uid="{00000000-0005-0000-0000-00004D070000}"/>
    <cellStyle name="Comma 60 3" xfId="1817" xr:uid="{00000000-0005-0000-0000-00004E070000}"/>
    <cellStyle name="Comma 61" xfId="7083" xr:uid="{00000000-0005-0000-0000-00004F070000}"/>
    <cellStyle name="Comma 62" xfId="7072" xr:uid="{00000000-0005-0000-0000-000050070000}"/>
    <cellStyle name="Comma 7" xfId="1818" xr:uid="{00000000-0005-0000-0000-000051070000}"/>
    <cellStyle name="Comma 7 10" xfId="1819" xr:uid="{00000000-0005-0000-0000-000052070000}"/>
    <cellStyle name="Comma 7 11" xfId="1820" xr:uid="{00000000-0005-0000-0000-000053070000}"/>
    <cellStyle name="Comma 7 2" xfId="1821" xr:uid="{00000000-0005-0000-0000-000054070000}"/>
    <cellStyle name="Comma 7 2 2" xfId="1822" xr:uid="{00000000-0005-0000-0000-000055070000}"/>
    <cellStyle name="Comma 7 3" xfId="1823" xr:uid="{00000000-0005-0000-0000-000056070000}"/>
    <cellStyle name="Comma 7 3 2" xfId="1824" xr:uid="{00000000-0005-0000-0000-000057070000}"/>
    <cellStyle name="Comma 7 4" xfId="1825" xr:uid="{00000000-0005-0000-0000-000058070000}"/>
    <cellStyle name="Comma 7 4 2" xfId="1826" xr:uid="{00000000-0005-0000-0000-000059070000}"/>
    <cellStyle name="Comma 7 5" xfId="1827" xr:uid="{00000000-0005-0000-0000-00005A070000}"/>
    <cellStyle name="Comma 7 5 2" xfId="1828" xr:uid="{00000000-0005-0000-0000-00005B070000}"/>
    <cellStyle name="Comma 7 6" xfId="1829" xr:uid="{00000000-0005-0000-0000-00005C070000}"/>
    <cellStyle name="Comma 7 7" xfId="1830" xr:uid="{00000000-0005-0000-0000-00005D070000}"/>
    <cellStyle name="Comma 7 8" xfId="1831" xr:uid="{00000000-0005-0000-0000-00005E070000}"/>
    <cellStyle name="Comma 7 9" xfId="1832" xr:uid="{00000000-0005-0000-0000-00005F070000}"/>
    <cellStyle name="Comma 8" xfId="1833" xr:uid="{00000000-0005-0000-0000-000060070000}"/>
    <cellStyle name="Comma 8 10" xfId="1834" xr:uid="{00000000-0005-0000-0000-000061070000}"/>
    <cellStyle name="Comma 8 11" xfId="1835" xr:uid="{00000000-0005-0000-0000-000062070000}"/>
    <cellStyle name="Comma 8 2" xfId="1836" xr:uid="{00000000-0005-0000-0000-000063070000}"/>
    <cellStyle name="Comma 8 2 2" xfId="1837" xr:uid="{00000000-0005-0000-0000-000064070000}"/>
    <cellStyle name="Comma 8 3" xfId="1838" xr:uid="{00000000-0005-0000-0000-000065070000}"/>
    <cellStyle name="Comma 8 3 2" xfId="1839" xr:uid="{00000000-0005-0000-0000-000066070000}"/>
    <cellStyle name="Comma 8 4" xfId="1840" xr:uid="{00000000-0005-0000-0000-000067070000}"/>
    <cellStyle name="Comma 8 4 2" xfId="1841" xr:uid="{00000000-0005-0000-0000-000068070000}"/>
    <cellStyle name="Comma 8 5" xfId="1842" xr:uid="{00000000-0005-0000-0000-000069070000}"/>
    <cellStyle name="Comma 8 5 2" xfId="1843" xr:uid="{00000000-0005-0000-0000-00006A070000}"/>
    <cellStyle name="Comma 8 6" xfId="1844" xr:uid="{00000000-0005-0000-0000-00006B070000}"/>
    <cellStyle name="Comma 8 7" xfId="1845" xr:uid="{00000000-0005-0000-0000-00006C070000}"/>
    <cellStyle name="Comma 8 8" xfId="1846" xr:uid="{00000000-0005-0000-0000-00006D070000}"/>
    <cellStyle name="Comma 8 9" xfId="1847" xr:uid="{00000000-0005-0000-0000-00006E070000}"/>
    <cellStyle name="Comma 9" xfId="1848" xr:uid="{00000000-0005-0000-0000-00006F070000}"/>
    <cellStyle name="Comma 9 2" xfId="1849" xr:uid="{00000000-0005-0000-0000-000070070000}"/>
    <cellStyle name="Comma 9 3" xfId="1850" xr:uid="{00000000-0005-0000-0000-000071070000}"/>
    <cellStyle name="Comma 9 4" xfId="1851" xr:uid="{00000000-0005-0000-0000-000072070000}"/>
    <cellStyle name="Comma 9 5" xfId="1852" xr:uid="{00000000-0005-0000-0000-000073070000}"/>
    <cellStyle name="Currency" xfId="8846" builtinId="4"/>
    <cellStyle name="Currency 2" xfId="6" xr:uid="{00000000-0005-0000-0000-000075070000}"/>
    <cellStyle name="Currency 2 10" xfId="1853" xr:uid="{00000000-0005-0000-0000-000076070000}"/>
    <cellStyle name="Currency 2 10 2" xfId="7073" xr:uid="{00000000-0005-0000-0000-000077070000}"/>
    <cellStyle name="Currency 2 10 2 2" xfId="8695" xr:uid="{00000000-0005-0000-0000-000078070000}"/>
    <cellStyle name="Currency 2 10 2 2 2" xfId="8462" xr:uid="{00000000-0005-0000-0000-000079070000}"/>
    <cellStyle name="Currency 2 10 2 2 3" xfId="8788" xr:uid="{00000000-0005-0000-0000-00007A070000}"/>
    <cellStyle name="Currency 2 10 2 2 4" xfId="7430" xr:uid="{00000000-0005-0000-0000-00007B070000}"/>
    <cellStyle name="Currency 2 10 2 3" xfId="8457" xr:uid="{00000000-0005-0000-0000-00007C070000}"/>
    <cellStyle name="Currency 2 10 2 4" xfId="8801" xr:uid="{00000000-0005-0000-0000-00007D070000}"/>
    <cellStyle name="Currency 2 10 2 5" xfId="8811" xr:uid="{00000000-0005-0000-0000-00007E070000}"/>
    <cellStyle name="Currency 2 10 3" xfId="7367" xr:uid="{00000000-0005-0000-0000-00007F070000}"/>
    <cellStyle name="Currency 2 10 3 2" xfId="8710" xr:uid="{00000000-0005-0000-0000-000080070000}"/>
    <cellStyle name="Currency 2 10 3 3" xfId="8805" xr:uid="{00000000-0005-0000-0000-000081070000}"/>
    <cellStyle name="Currency 2 10 3 4" xfId="8815" xr:uid="{00000000-0005-0000-0000-000082070000}"/>
    <cellStyle name="Currency 2 10 4" xfId="7373" xr:uid="{00000000-0005-0000-0000-000083070000}"/>
    <cellStyle name="Currency 2 10 5" xfId="8794" xr:uid="{00000000-0005-0000-0000-000084070000}"/>
    <cellStyle name="Currency 2 10 6" xfId="8818" xr:uid="{00000000-0005-0000-0000-000085070000}"/>
    <cellStyle name="Currency 2 11" xfId="1854" xr:uid="{00000000-0005-0000-0000-000086070000}"/>
    <cellStyle name="Currency 2 11 2" xfId="7123" xr:uid="{00000000-0005-0000-0000-000087070000}"/>
    <cellStyle name="Currency 2 11 2 2" xfId="8475" xr:uid="{00000000-0005-0000-0000-000088070000}"/>
    <cellStyle name="Currency 2 11 2 2 2" xfId="8703" xr:uid="{00000000-0005-0000-0000-000089070000}"/>
    <cellStyle name="Currency 2 11 2 2 3" xfId="8804" xr:uid="{00000000-0005-0000-0000-00008A070000}"/>
    <cellStyle name="Currency 2 11 2 2 4" xfId="8814" xr:uid="{00000000-0005-0000-0000-00008B070000}"/>
    <cellStyle name="Currency 2 11 2 3" xfId="8734" xr:uid="{00000000-0005-0000-0000-00008C070000}"/>
    <cellStyle name="Currency 2 11 2 4" xfId="8789" xr:uid="{00000000-0005-0000-0000-00008D070000}"/>
    <cellStyle name="Currency 2 11 2 5" xfId="7432" xr:uid="{00000000-0005-0000-0000-00008E070000}"/>
    <cellStyle name="Currency 2 11 3" xfId="7471" xr:uid="{00000000-0005-0000-0000-00008F070000}"/>
    <cellStyle name="Currency 2 11 3 2" xfId="8222" xr:uid="{00000000-0005-0000-0000-000090070000}"/>
    <cellStyle name="Currency 2 11 3 3" xfId="8781" xr:uid="{00000000-0005-0000-0000-000091070000}"/>
    <cellStyle name="Currency 2 11 3 4" xfId="7425" xr:uid="{00000000-0005-0000-0000-000092070000}"/>
    <cellStyle name="Currency 2 11 4" xfId="8762" xr:uid="{00000000-0005-0000-0000-000093070000}"/>
    <cellStyle name="Currency 2 11 5" xfId="7377" xr:uid="{00000000-0005-0000-0000-000094070000}"/>
    <cellStyle name="Currency 2 11 6" xfId="8835" xr:uid="{00000000-0005-0000-0000-000095070000}"/>
    <cellStyle name="Currency 2 12" xfId="1855" xr:uid="{00000000-0005-0000-0000-000096070000}"/>
    <cellStyle name="Currency 2 12 2" xfId="7128" xr:uid="{00000000-0005-0000-0000-000097070000}"/>
    <cellStyle name="Currency 2 12 2 2" xfId="8689" xr:uid="{00000000-0005-0000-0000-000098070000}"/>
    <cellStyle name="Currency 2 12 2 2 2" xfId="8291" xr:uid="{00000000-0005-0000-0000-000099070000}"/>
    <cellStyle name="Currency 2 12 2 2 3" xfId="8783" xr:uid="{00000000-0005-0000-0000-00009A070000}"/>
    <cellStyle name="Currency 2 12 2 2 4" xfId="7426" xr:uid="{00000000-0005-0000-0000-00009B070000}"/>
    <cellStyle name="Currency 2 12 2 3" xfId="8735" xr:uid="{00000000-0005-0000-0000-00009C070000}"/>
    <cellStyle name="Currency 2 12 2 4" xfId="8800" xr:uid="{00000000-0005-0000-0000-00009D070000}"/>
    <cellStyle name="Currency 2 12 2 5" xfId="8810" xr:uid="{00000000-0005-0000-0000-00009E070000}"/>
    <cellStyle name="Currency 2 12 3" xfId="7472" xr:uid="{00000000-0005-0000-0000-00009F070000}"/>
    <cellStyle name="Currency 2 12 3 2" xfId="8648" xr:uid="{00000000-0005-0000-0000-0000A0070000}"/>
    <cellStyle name="Currency 2 12 3 3" xfId="8796" xr:uid="{00000000-0005-0000-0000-0000A1070000}"/>
    <cellStyle name="Currency 2 12 3 4" xfId="8806" xr:uid="{00000000-0005-0000-0000-0000A2070000}"/>
    <cellStyle name="Currency 2 12 4" xfId="8763" xr:uid="{00000000-0005-0000-0000-0000A3070000}"/>
    <cellStyle name="Currency 2 12 5" xfId="7378" xr:uid="{00000000-0005-0000-0000-0000A4070000}"/>
    <cellStyle name="Currency 2 12 6" xfId="8836" xr:uid="{00000000-0005-0000-0000-0000A5070000}"/>
    <cellStyle name="Currency 2 13" xfId="1856" xr:uid="{00000000-0005-0000-0000-0000A6070000}"/>
    <cellStyle name="Currency 2 13 2" xfId="7124" xr:uid="{00000000-0005-0000-0000-0000A7070000}"/>
    <cellStyle name="Currency 2 14" xfId="1857" xr:uid="{00000000-0005-0000-0000-0000A8070000}"/>
    <cellStyle name="Currency 2 14 2" xfId="7127" xr:uid="{00000000-0005-0000-0000-0000A9070000}"/>
    <cellStyle name="Currency 2 15" xfId="1858" xr:uid="{00000000-0005-0000-0000-0000AA070000}"/>
    <cellStyle name="Currency 2 15 2" xfId="7125" xr:uid="{00000000-0005-0000-0000-0000AB070000}"/>
    <cellStyle name="Currency 2 16" xfId="1859" xr:uid="{00000000-0005-0000-0000-0000AC070000}"/>
    <cellStyle name="Currency 2 16 2" xfId="7126" xr:uid="{00000000-0005-0000-0000-0000AD070000}"/>
    <cellStyle name="Currency 2 17" xfId="1860" xr:uid="{00000000-0005-0000-0000-0000AE070000}"/>
    <cellStyle name="Currency 2 17 2" xfId="1861" xr:uid="{00000000-0005-0000-0000-0000AF070000}"/>
    <cellStyle name="Currency 2 17 3" xfId="1862" xr:uid="{00000000-0005-0000-0000-0000B0070000}"/>
    <cellStyle name="Currency 2 18" xfId="1863" xr:uid="{00000000-0005-0000-0000-0000B1070000}"/>
    <cellStyle name="Currency 2 18 2" xfId="1864" xr:uid="{00000000-0005-0000-0000-0000B2070000}"/>
    <cellStyle name="Currency 2 18 3" xfId="1865" xr:uid="{00000000-0005-0000-0000-0000B3070000}"/>
    <cellStyle name="Currency 2 19" xfId="1866" xr:uid="{00000000-0005-0000-0000-0000B4070000}"/>
    <cellStyle name="Currency 2 19 2" xfId="1867" xr:uid="{00000000-0005-0000-0000-0000B5070000}"/>
    <cellStyle name="Currency 2 19 3" xfId="1868" xr:uid="{00000000-0005-0000-0000-0000B6070000}"/>
    <cellStyle name="Currency 2 2" xfId="1869" xr:uid="{00000000-0005-0000-0000-0000B7070000}"/>
    <cellStyle name="Currency 2 2 10" xfId="7208" xr:uid="{00000000-0005-0000-0000-0000B8070000}"/>
    <cellStyle name="Currency 2 2 11" xfId="7215" xr:uid="{00000000-0005-0000-0000-0000B9070000}"/>
    <cellStyle name="Currency 2 2 12" xfId="7222" xr:uid="{00000000-0005-0000-0000-0000BA070000}"/>
    <cellStyle name="Currency 2 2 13" xfId="7228" xr:uid="{00000000-0005-0000-0000-0000BB070000}"/>
    <cellStyle name="Currency 2 2 14" xfId="7234" xr:uid="{00000000-0005-0000-0000-0000BC070000}"/>
    <cellStyle name="Currency 2 2 15" xfId="7240" xr:uid="{00000000-0005-0000-0000-0000BD070000}"/>
    <cellStyle name="Currency 2 2 16" xfId="7246" xr:uid="{00000000-0005-0000-0000-0000BE070000}"/>
    <cellStyle name="Currency 2 2 17" xfId="7252" xr:uid="{00000000-0005-0000-0000-0000BF070000}"/>
    <cellStyle name="Currency 2 2 18" xfId="7258" xr:uid="{00000000-0005-0000-0000-0000C0070000}"/>
    <cellStyle name="Currency 2 2 19" xfId="7223" xr:uid="{00000000-0005-0000-0000-0000C1070000}"/>
    <cellStyle name="Currency 2 2 2" xfId="1870" xr:uid="{00000000-0005-0000-0000-0000C2070000}"/>
    <cellStyle name="Currency 2 2 2 2" xfId="7175" xr:uid="{00000000-0005-0000-0000-0000C3070000}"/>
    <cellStyle name="Currency 2 2 2 3" xfId="7463" xr:uid="{00000000-0005-0000-0000-0000C4070000}"/>
    <cellStyle name="Currency 2 2 2 4" xfId="8752" xr:uid="{00000000-0005-0000-0000-0000C5070000}"/>
    <cellStyle name="Currency 2 2 2 5" xfId="7169" xr:uid="{00000000-0005-0000-0000-0000C6070000}"/>
    <cellStyle name="Currency 2 2 20" xfId="7254" xr:uid="{00000000-0005-0000-0000-0000C7070000}"/>
    <cellStyle name="Currency 2 2 21" xfId="7261" xr:uid="{00000000-0005-0000-0000-0000C8070000}"/>
    <cellStyle name="Currency 2 2 22" xfId="7266" xr:uid="{00000000-0005-0000-0000-0000C9070000}"/>
    <cellStyle name="Currency 2 2 23" xfId="7271" xr:uid="{00000000-0005-0000-0000-0000CA070000}"/>
    <cellStyle name="Currency 2 2 24" xfId="7285" xr:uid="{00000000-0005-0000-0000-0000CB070000}"/>
    <cellStyle name="Currency 2 2 25" xfId="7287" xr:uid="{00000000-0005-0000-0000-0000CC070000}"/>
    <cellStyle name="Currency 2 2 26" xfId="7636" xr:uid="{00000000-0005-0000-0000-0000CD070000}"/>
    <cellStyle name="Currency 2 2 27" xfId="7572" xr:uid="{00000000-0005-0000-0000-0000CE070000}"/>
    <cellStyle name="Currency 2 2 28" xfId="8688" xr:uid="{00000000-0005-0000-0000-0000CF070000}"/>
    <cellStyle name="Currency 2 2 29" xfId="8702" xr:uid="{00000000-0005-0000-0000-0000D0070000}"/>
    <cellStyle name="Currency 2 2 3" xfId="7179" xr:uid="{00000000-0005-0000-0000-0000D1070000}"/>
    <cellStyle name="Currency 2 2 30" xfId="7468" xr:uid="{00000000-0005-0000-0000-0000D2070000}"/>
    <cellStyle name="Currency 2 2 31" xfId="8757" xr:uid="{00000000-0005-0000-0000-0000D3070000}"/>
    <cellStyle name="Currency 2 2 4" xfId="7174" xr:uid="{00000000-0005-0000-0000-0000D4070000}"/>
    <cellStyle name="Currency 2 2 5" xfId="7186" xr:uid="{00000000-0005-0000-0000-0000D5070000}"/>
    <cellStyle name="Currency 2 2 6" xfId="7194" xr:uid="{00000000-0005-0000-0000-0000D6070000}"/>
    <cellStyle name="Currency 2 2 7" xfId="7196" xr:uid="{00000000-0005-0000-0000-0000D7070000}"/>
    <cellStyle name="Currency 2 2 8" xfId="7200" xr:uid="{00000000-0005-0000-0000-0000D8070000}"/>
    <cellStyle name="Currency 2 2 9" xfId="7204" xr:uid="{00000000-0005-0000-0000-0000D9070000}"/>
    <cellStyle name="Currency 2 20" xfId="1871" xr:uid="{00000000-0005-0000-0000-0000DA070000}"/>
    <cellStyle name="Currency 2 20 2" xfId="1872" xr:uid="{00000000-0005-0000-0000-0000DB070000}"/>
    <cellStyle name="Currency 2 20 3" xfId="1873" xr:uid="{00000000-0005-0000-0000-0000DC070000}"/>
    <cellStyle name="Currency 2 21" xfId="1874" xr:uid="{00000000-0005-0000-0000-0000DD070000}"/>
    <cellStyle name="Currency 2 22" xfId="1875" xr:uid="{00000000-0005-0000-0000-0000DE070000}"/>
    <cellStyle name="Currency 2 22 2" xfId="1876" xr:uid="{00000000-0005-0000-0000-0000DF070000}"/>
    <cellStyle name="Currency 2 22 3" xfId="1877" xr:uid="{00000000-0005-0000-0000-0000E0070000}"/>
    <cellStyle name="Currency 2 23" xfId="1878" xr:uid="{00000000-0005-0000-0000-0000E1070000}"/>
    <cellStyle name="Currency 2 23 2" xfId="7482" xr:uid="{00000000-0005-0000-0000-0000E2070000}"/>
    <cellStyle name="Currency 2 24" xfId="1879" xr:uid="{00000000-0005-0000-0000-0000E3070000}"/>
    <cellStyle name="Currency 2 24 2" xfId="7486" xr:uid="{00000000-0005-0000-0000-0000E4070000}"/>
    <cellStyle name="Currency 2 25" xfId="1880" xr:uid="{00000000-0005-0000-0000-0000E5070000}"/>
    <cellStyle name="Currency 2 25 2" xfId="7492" xr:uid="{00000000-0005-0000-0000-0000E6070000}"/>
    <cellStyle name="Currency 2 26" xfId="1881" xr:uid="{00000000-0005-0000-0000-0000E7070000}"/>
    <cellStyle name="Currency 2 26 2" xfId="7497" xr:uid="{00000000-0005-0000-0000-0000E8070000}"/>
    <cellStyle name="Currency 2 27" xfId="1882" xr:uid="{00000000-0005-0000-0000-0000E9070000}"/>
    <cellStyle name="Currency 2 27 2" xfId="7509" xr:uid="{00000000-0005-0000-0000-0000EA070000}"/>
    <cellStyle name="Currency 2 28" xfId="1883" xr:uid="{00000000-0005-0000-0000-0000EB070000}"/>
    <cellStyle name="Currency 2 28 2" xfId="7480" xr:uid="{00000000-0005-0000-0000-0000EC070000}"/>
    <cellStyle name="Currency 2 29" xfId="1884" xr:uid="{00000000-0005-0000-0000-0000ED070000}"/>
    <cellStyle name="Currency 2 29 2" xfId="7479" xr:uid="{00000000-0005-0000-0000-0000EE070000}"/>
    <cellStyle name="Currency 2 3" xfId="1885" xr:uid="{00000000-0005-0000-0000-0000EF070000}"/>
    <cellStyle name="Currency 2 3 10" xfId="7214" xr:uid="{00000000-0005-0000-0000-0000F0070000}"/>
    <cellStyle name="Currency 2 3 11" xfId="7219" xr:uid="{00000000-0005-0000-0000-0000F1070000}"/>
    <cellStyle name="Currency 2 3 12" xfId="7227" xr:uid="{00000000-0005-0000-0000-0000F2070000}"/>
    <cellStyle name="Currency 2 3 13" xfId="7232" xr:uid="{00000000-0005-0000-0000-0000F3070000}"/>
    <cellStyle name="Currency 2 3 14" xfId="7238" xr:uid="{00000000-0005-0000-0000-0000F4070000}"/>
    <cellStyle name="Currency 2 3 15" xfId="7244" xr:uid="{00000000-0005-0000-0000-0000F5070000}"/>
    <cellStyle name="Currency 2 3 16" xfId="7250" xr:uid="{00000000-0005-0000-0000-0000F6070000}"/>
    <cellStyle name="Currency 2 3 17" xfId="7256" xr:uid="{00000000-0005-0000-0000-0000F7070000}"/>
    <cellStyle name="Currency 2 3 18" xfId="7260" xr:uid="{00000000-0005-0000-0000-0000F8070000}"/>
    <cellStyle name="Currency 2 3 19" xfId="7265" xr:uid="{00000000-0005-0000-0000-0000F9070000}"/>
    <cellStyle name="Currency 2 3 2" xfId="1886" xr:uid="{00000000-0005-0000-0000-0000FA070000}"/>
    <cellStyle name="Currency 2 3 2 2" xfId="7176" xr:uid="{00000000-0005-0000-0000-0000FB070000}"/>
    <cellStyle name="Currency 2 3 2 3" xfId="7462" xr:uid="{00000000-0005-0000-0000-0000FC070000}"/>
    <cellStyle name="Currency 2 3 2 4" xfId="8751" xr:uid="{00000000-0005-0000-0000-0000FD070000}"/>
    <cellStyle name="Currency 2 3 2 5" xfId="7172" xr:uid="{00000000-0005-0000-0000-0000FE070000}"/>
    <cellStyle name="Currency 2 3 20" xfId="7270" xr:uid="{00000000-0005-0000-0000-0000FF070000}"/>
    <cellStyle name="Currency 2 3 21" xfId="7275" xr:uid="{00000000-0005-0000-0000-000000080000}"/>
    <cellStyle name="Currency 2 3 22" xfId="7279" xr:uid="{00000000-0005-0000-0000-000001080000}"/>
    <cellStyle name="Currency 2 3 23" xfId="7282" xr:uid="{00000000-0005-0000-0000-000002080000}"/>
    <cellStyle name="Currency 2 3 24" xfId="7290" xr:uid="{00000000-0005-0000-0000-000003080000}"/>
    <cellStyle name="Currency 2 3 25" xfId="7410" xr:uid="{00000000-0005-0000-0000-000004080000}"/>
    <cellStyle name="Currency 2 3 26" xfId="7632" xr:uid="{00000000-0005-0000-0000-000005080000}"/>
    <cellStyle name="Currency 2 3 27" xfId="7576" xr:uid="{00000000-0005-0000-0000-000006080000}"/>
    <cellStyle name="Currency 2 3 28" xfId="8681" xr:uid="{00000000-0005-0000-0000-000007080000}"/>
    <cellStyle name="Currency 2 3 29" xfId="8709" xr:uid="{00000000-0005-0000-0000-000008080000}"/>
    <cellStyle name="Currency 2 3 3" xfId="7180" xr:uid="{00000000-0005-0000-0000-000009080000}"/>
    <cellStyle name="Currency 2 3 30" xfId="7465" xr:uid="{00000000-0005-0000-0000-00000A080000}"/>
    <cellStyle name="Currency 2 3 31" xfId="8754" xr:uid="{00000000-0005-0000-0000-00000B080000}"/>
    <cellStyle name="Currency 2 3 4" xfId="7184" xr:uid="{00000000-0005-0000-0000-00000C080000}"/>
    <cellStyle name="Currency 2 3 5" xfId="7192" xr:uid="{00000000-0005-0000-0000-00000D080000}"/>
    <cellStyle name="Currency 2 3 6" xfId="7199" xr:uid="{00000000-0005-0000-0000-00000E080000}"/>
    <cellStyle name="Currency 2 3 7" xfId="7203" xr:uid="{00000000-0005-0000-0000-00000F080000}"/>
    <cellStyle name="Currency 2 3 8" xfId="7207" xr:uid="{00000000-0005-0000-0000-000010080000}"/>
    <cellStyle name="Currency 2 3 9" xfId="7211" xr:uid="{00000000-0005-0000-0000-000011080000}"/>
    <cellStyle name="Currency 2 30" xfId="1887" xr:uid="{00000000-0005-0000-0000-000012080000}"/>
    <cellStyle name="Currency 2 30 2" xfId="7519" xr:uid="{00000000-0005-0000-0000-000013080000}"/>
    <cellStyle name="Currency 2 31" xfId="1888" xr:uid="{00000000-0005-0000-0000-000014080000}"/>
    <cellStyle name="Currency 2 31 2" xfId="7523" xr:uid="{00000000-0005-0000-0000-000015080000}"/>
    <cellStyle name="Currency 2 32" xfId="1889" xr:uid="{00000000-0005-0000-0000-000016080000}"/>
    <cellStyle name="Currency 2 32 2" xfId="7529" xr:uid="{00000000-0005-0000-0000-000017080000}"/>
    <cellStyle name="Currency 2 33" xfId="1890" xr:uid="{00000000-0005-0000-0000-000018080000}"/>
    <cellStyle name="Currency 2 33 2" xfId="7533" xr:uid="{00000000-0005-0000-0000-000019080000}"/>
    <cellStyle name="Currency 2 34" xfId="1891" xr:uid="{00000000-0005-0000-0000-00001A080000}"/>
    <cellStyle name="Currency 2 34 2" xfId="7538" xr:uid="{00000000-0005-0000-0000-00001B080000}"/>
    <cellStyle name="Currency 2 35" xfId="1892" xr:uid="{00000000-0005-0000-0000-00001C080000}"/>
    <cellStyle name="Currency 2 35 2" xfId="7552" xr:uid="{00000000-0005-0000-0000-00001D080000}"/>
    <cellStyle name="Currency 2 36" xfId="1893" xr:uid="{00000000-0005-0000-0000-00001E080000}"/>
    <cellStyle name="Currency 2 36 2" xfId="7557" xr:uid="{00000000-0005-0000-0000-00001F080000}"/>
    <cellStyle name="Currency 2 37" xfId="1894" xr:uid="{00000000-0005-0000-0000-000020080000}"/>
    <cellStyle name="Currency 2 38" xfId="1895" xr:uid="{00000000-0005-0000-0000-000021080000}"/>
    <cellStyle name="Currency 2 39" xfId="1896" xr:uid="{00000000-0005-0000-0000-000022080000}"/>
    <cellStyle name="Currency 2 4" xfId="1897" xr:uid="{00000000-0005-0000-0000-000023080000}"/>
    <cellStyle name="Currency 2 4 2" xfId="1898" xr:uid="{00000000-0005-0000-0000-000024080000}"/>
    <cellStyle name="Currency 2 40" xfId="1899" xr:uid="{00000000-0005-0000-0000-000025080000}"/>
    <cellStyle name="Currency 2 41" xfId="1900" xr:uid="{00000000-0005-0000-0000-000026080000}"/>
    <cellStyle name="Currency 2 42" xfId="1901" xr:uid="{00000000-0005-0000-0000-000027080000}"/>
    <cellStyle name="Currency 2 43" xfId="1902" xr:uid="{00000000-0005-0000-0000-000028080000}"/>
    <cellStyle name="Currency 2 44" xfId="1903" xr:uid="{00000000-0005-0000-0000-000029080000}"/>
    <cellStyle name="Currency 2 45" xfId="1904" xr:uid="{00000000-0005-0000-0000-00002A080000}"/>
    <cellStyle name="Currency 2 46" xfId="1905" xr:uid="{00000000-0005-0000-0000-00002B080000}"/>
    <cellStyle name="Currency 2 47" xfId="1906" xr:uid="{00000000-0005-0000-0000-00002C080000}"/>
    <cellStyle name="Currency 2 5" xfId="1907" xr:uid="{00000000-0005-0000-0000-00002D080000}"/>
    <cellStyle name="Currency 2 5 2" xfId="1908" xr:uid="{00000000-0005-0000-0000-00002E080000}"/>
    <cellStyle name="Currency 2 6" xfId="1909" xr:uid="{00000000-0005-0000-0000-00002F080000}"/>
    <cellStyle name="Currency 2 6 2" xfId="1910" xr:uid="{00000000-0005-0000-0000-000030080000}"/>
    <cellStyle name="Currency 2 7" xfId="1911" xr:uid="{00000000-0005-0000-0000-000031080000}"/>
    <cellStyle name="Currency 2 8" xfId="1912" xr:uid="{00000000-0005-0000-0000-000032080000}"/>
    <cellStyle name="Currency 2 9" xfId="1913" xr:uid="{00000000-0005-0000-0000-000033080000}"/>
    <cellStyle name="Currency 3" xfId="1914" xr:uid="{00000000-0005-0000-0000-000034080000}"/>
    <cellStyle name="Currency 3 10" xfId="7894" xr:uid="{00000000-0005-0000-0000-000035080000}"/>
    <cellStyle name="Currency 3 11" xfId="8221" xr:uid="{00000000-0005-0000-0000-000036080000}"/>
    <cellStyle name="Currency 3 12" xfId="8649" xr:uid="{00000000-0005-0000-0000-000037080000}"/>
    <cellStyle name="Currency 3 13" xfId="8302" xr:uid="{00000000-0005-0000-0000-000038080000}"/>
    <cellStyle name="Currency 3 14" xfId="8571" xr:uid="{00000000-0005-0000-0000-000039080000}"/>
    <cellStyle name="Currency 3 15" xfId="8382" xr:uid="{00000000-0005-0000-0000-00003A080000}"/>
    <cellStyle name="Currency 3 16" xfId="8379" xr:uid="{00000000-0005-0000-0000-00003B080000}"/>
    <cellStyle name="Currency 3 17" xfId="8458" xr:uid="{00000000-0005-0000-0000-00003C080000}"/>
    <cellStyle name="Currency 3 18" xfId="7466" xr:uid="{00000000-0005-0000-0000-00003D080000}"/>
    <cellStyle name="Currency 3 19" xfId="8755" xr:uid="{00000000-0005-0000-0000-00003E080000}"/>
    <cellStyle name="Currency 3 2" xfId="1915" xr:uid="{00000000-0005-0000-0000-00003F080000}"/>
    <cellStyle name="Currency 3 2 2" xfId="7368" xr:uid="{00000000-0005-0000-0000-000040080000}"/>
    <cellStyle name="Currency 3 2 3" xfId="7372" xr:uid="{00000000-0005-0000-0000-000041080000}"/>
    <cellStyle name="Currency 3 2 4" xfId="8785" xr:uid="{00000000-0005-0000-0000-000042080000}"/>
    <cellStyle name="Currency 3 2 5" xfId="7171" xr:uid="{00000000-0005-0000-0000-000043080000}"/>
    <cellStyle name="Currency 3 3" xfId="1916" xr:uid="{00000000-0005-0000-0000-000044080000}"/>
    <cellStyle name="Currency 3 3 2" xfId="7514" xr:uid="{00000000-0005-0000-0000-000045080000}"/>
    <cellStyle name="Currency 3 4" xfId="1917" xr:uid="{00000000-0005-0000-0000-000046080000}"/>
    <cellStyle name="Currency 3 4 2" xfId="7564" xr:uid="{00000000-0005-0000-0000-000047080000}"/>
    <cellStyle name="Currency 3 5" xfId="7516" xr:uid="{00000000-0005-0000-0000-000048080000}"/>
    <cellStyle name="Currency 3 6" xfId="7526" xr:uid="{00000000-0005-0000-0000-000049080000}"/>
    <cellStyle name="Currency 3 7" xfId="7734" xr:uid="{00000000-0005-0000-0000-00004A080000}"/>
    <cellStyle name="Currency 3 8" xfId="7737" xr:uid="{00000000-0005-0000-0000-00004B080000}"/>
    <cellStyle name="Currency 3 9" xfId="7810" xr:uid="{00000000-0005-0000-0000-00004C080000}"/>
    <cellStyle name="Currency 4" xfId="1918" xr:uid="{00000000-0005-0000-0000-00004D080000}"/>
    <cellStyle name="Currency 4 2" xfId="1919" xr:uid="{00000000-0005-0000-0000-00004E080000}"/>
    <cellStyle name="Currency 4 3" xfId="1920" xr:uid="{00000000-0005-0000-0000-00004F080000}"/>
    <cellStyle name="Currency 5" xfId="1921" xr:uid="{00000000-0005-0000-0000-000050080000}"/>
    <cellStyle name="Currency 5 10" xfId="8749" xr:uid="{00000000-0005-0000-0000-000051080000}"/>
    <cellStyle name="Currency 5 2" xfId="1922" xr:uid="{00000000-0005-0000-0000-000052080000}"/>
    <cellStyle name="Currency 5 2 2" xfId="7369" xr:uid="{00000000-0005-0000-0000-000053080000}"/>
    <cellStyle name="Currency 5 2 3" xfId="7371" xr:uid="{00000000-0005-0000-0000-000054080000}"/>
    <cellStyle name="Currency 5 2 4" xfId="8782" xr:uid="{00000000-0005-0000-0000-000055080000}"/>
    <cellStyle name="Currency 5 2 5" xfId="7187" xr:uid="{00000000-0005-0000-0000-000056080000}"/>
    <cellStyle name="Currency 5 3" xfId="1923" xr:uid="{00000000-0005-0000-0000-000057080000}"/>
    <cellStyle name="Currency 5 3 2" xfId="7515" xr:uid="{00000000-0005-0000-0000-000058080000}"/>
    <cellStyle name="Currency 5 4" xfId="7565" xr:uid="{00000000-0005-0000-0000-000059080000}"/>
    <cellStyle name="Currency 5 5" xfId="7517" xr:uid="{00000000-0005-0000-0000-00005A080000}"/>
    <cellStyle name="Currency 5 6" xfId="7527" xr:uid="{00000000-0005-0000-0000-00005B080000}"/>
    <cellStyle name="Currency 5 7" xfId="8378" xr:uid="{00000000-0005-0000-0000-00005C080000}"/>
    <cellStyle name="Currency 5 8" xfId="8459" xr:uid="{00000000-0005-0000-0000-00005D080000}"/>
    <cellStyle name="Currency 5 9" xfId="7460" xr:uid="{00000000-0005-0000-0000-00005E080000}"/>
    <cellStyle name="Currency 6" xfId="7064" xr:uid="{00000000-0005-0000-0000-00005F080000}"/>
    <cellStyle name="Currency 7" xfId="1924" xr:uid="{00000000-0005-0000-0000-000060080000}"/>
    <cellStyle name="Data Field" xfId="1925" xr:uid="{00000000-0005-0000-0000-000061080000}"/>
    <cellStyle name="Data Field 2" xfId="1926" xr:uid="{00000000-0005-0000-0000-000062080000}"/>
    <cellStyle name="Data Name" xfId="1927" xr:uid="{00000000-0005-0000-0000-000063080000}"/>
    <cellStyle name="Data Name 10" xfId="1928" xr:uid="{00000000-0005-0000-0000-000064080000}"/>
    <cellStyle name="Data Name 2" xfId="1929" xr:uid="{00000000-0005-0000-0000-000065080000}"/>
    <cellStyle name="Data Name 3" xfId="1930" xr:uid="{00000000-0005-0000-0000-000066080000}"/>
    <cellStyle name="Data Name 4" xfId="1931" xr:uid="{00000000-0005-0000-0000-000067080000}"/>
    <cellStyle name="Data Name 5" xfId="1932" xr:uid="{00000000-0005-0000-0000-000068080000}"/>
    <cellStyle name="Data Name 6" xfId="1933" xr:uid="{00000000-0005-0000-0000-000069080000}"/>
    <cellStyle name="Data Name 7" xfId="1934" xr:uid="{00000000-0005-0000-0000-00006A080000}"/>
    <cellStyle name="Data Name 8" xfId="1935" xr:uid="{00000000-0005-0000-0000-00006B080000}"/>
    <cellStyle name="Data Name 9" xfId="1936" xr:uid="{00000000-0005-0000-0000-00006C080000}"/>
    <cellStyle name="Date/Time" xfId="1937" xr:uid="{00000000-0005-0000-0000-00006D080000}"/>
    <cellStyle name="Date/Time 2" xfId="1938" xr:uid="{00000000-0005-0000-0000-00006E080000}"/>
    <cellStyle name="Explanatory Text 10 2" xfId="1939" xr:uid="{00000000-0005-0000-0000-00006F080000}"/>
    <cellStyle name="Explanatory Text 10 3" xfId="1940" xr:uid="{00000000-0005-0000-0000-000070080000}"/>
    <cellStyle name="Explanatory Text 11 2" xfId="1941" xr:uid="{00000000-0005-0000-0000-000071080000}"/>
    <cellStyle name="Explanatory Text 11 3" xfId="1942" xr:uid="{00000000-0005-0000-0000-000072080000}"/>
    <cellStyle name="Explanatory Text 12 2" xfId="1943" xr:uid="{00000000-0005-0000-0000-000073080000}"/>
    <cellStyle name="Explanatory Text 12 3" xfId="1944" xr:uid="{00000000-0005-0000-0000-000074080000}"/>
    <cellStyle name="Explanatory Text 13 2" xfId="1945" xr:uid="{00000000-0005-0000-0000-000075080000}"/>
    <cellStyle name="Explanatory Text 13 3" xfId="1946" xr:uid="{00000000-0005-0000-0000-000076080000}"/>
    <cellStyle name="Explanatory Text 14 2" xfId="1947" xr:uid="{00000000-0005-0000-0000-000077080000}"/>
    <cellStyle name="Explanatory Text 14 3" xfId="1948" xr:uid="{00000000-0005-0000-0000-000078080000}"/>
    <cellStyle name="Explanatory Text 15" xfId="1949" xr:uid="{00000000-0005-0000-0000-000079080000}"/>
    <cellStyle name="Explanatory Text 15 2" xfId="1950" xr:uid="{00000000-0005-0000-0000-00007A080000}"/>
    <cellStyle name="Explanatory Text 15 3" xfId="1951" xr:uid="{00000000-0005-0000-0000-00007B080000}"/>
    <cellStyle name="Explanatory Text 15 4" xfId="1952" xr:uid="{00000000-0005-0000-0000-00007C080000}"/>
    <cellStyle name="Explanatory Text 15 5" xfId="1953" xr:uid="{00000000-0005-0000-0000-00007D080000}"/>
    <cellStyle name="Explanatory Text 15 6" xfId="1954" xr:uid="{00000000-0005-0000-0000-00007E080000}"/>
    <cellStyle name="Explanatory Text 15 7" xfId="1955" xr:uid="{00000000-0005-0000-0000-00007F080000}"/>
    <cellStyle name="Explanatory Text 16" xfId="1956" xr:uid="{00000000-0005-0000-0000-000080080000}"/>
    <cellStyle name="Explanatory Text 17" xfId="1957" xr:uid="{00000000-0005-0000-0000-000081080000}"/>
    <cellStyle name="Explanatory Text 18" xfId="1958" xr:uid="{00000000-0005-0000-0000-000082080000}"/>
    <cellStyle name="Explanatory Text 19" xfId="1959" xr:uid="{00000000-0005-0000-0000-000083080000}"/>
    <cellStyle name="Explanatory Text 2" xfId="1960" xr:uid="{00000000-0005-0000-0000-000084080000}"/>
    <cellStyle name="Explanatory Text 2 2" xfId="1961" xr:uid="{00000000-0005-0000-0000-000085080000}"/>
    <cellStyle name="Explanatory Text 2 3" xfId="1962" xr:uid="{00000000-0005-0000-0000-000086080000}"/>
    <cellStyle name="Explanatory Text 2 4" xfId="1963" xr:uid="{00000000-0005-0000-0000-000087080000}"/>
    <cellStyle name="Explanatory Text 20" xfId="1964" xr:uid="{00000000-0005-0000-0000-000088080000}"/>
    <cellStyle name="Explanatory Text 21" xfId="1965" xr:uid="{00000000-0005-0000-0000-000089080000}"/>
    <cellStyle name="Explanatory Text 22" xfId="1966" xr:uid="{00000000-0005-0000-0000-00008A080000}"/>
    <cellStyle name="Explanatory Text 3" xfId="1967" xr:uid="{00000000-0005-0000-0000-00008B080000}"/>
    <cellStyle name="Explanatory Text 3 2" xfId="1968" xr:uid="{00000000-0005-0000-0000-00008C080000}"/>
    <cellStyle name="Explanatory Text 3 3" xfId="1969" xr:uid="{00000000-0005-0000-0000-00008D080000}"/>
    <cellStyle name="Explanatory Text 4" xfId="1970" xr:uid="{00000000-0005-0000-0000-00008E080000}"/>
    <cellStyle name="Explanatory Text 4 2" xfId="1971" xr:uid="{00000000-0005-0000-0000-00008F080000}"/>
    <cellStyle name="Explanatory Text 4 3" xfId="1972" xr:uid="{00000000-0005-0000-0000-000090080000}"/>
    <cellStyle name="Explanatory Text 5" xfId="1973" xr:uid="{00000000-0005-0000-0000-000091080000}"/>
    <cellStyle name="Explanatory Text 5 2" xfId="1974" xr:uid="{00000000-0005-0000-0000-000092080000}"/>
    <cellStyle name="Explanatory Text 5 3" xfId="1975" xr:uid="{00000000-0005-0000-0000-000093080000}"/>
    <cellStyle name="Explanatory Text 6 2" xfId="1976" xr:uid="{00000000-0005-0000-0000-000094080000}"/>
    <cellStyle name="Explanatory Text 6 3" xfId="1977" xr:uid="{00000000-0005-0000-0000-000095080000}"/>
    <cellStyle name="Explanatory Text 7 2" xfId="1978" xr:uid="{00000000-0005-0000-0000-000096080000}"/>
    <cellStyle name="Explanatory Text 7 3" xfId="1979" xr:uid="{00000000-0005-0000-0000-000097080000}"/>
    <cellStyle name="Explanatory Text 8 2" xfId="1980" xr:uid="{00000000-0005-0000-0000-000098080000}"/>
    <cellStyle name="Explanatory Text 8 3" xfId="1981" xr:uid="{00000000-0005-0000-0000-000099080000}"/>
    <cellStyle name="Explanatory Text 9 2" xfId="1982" xr:uid="{00000000-0005-0000-0000-00009A080000}"/>
    <cellStyle name="Explanatory Text 9 3" xfId="1983" xr:uid="{00000000-0005-0000-0000-00009B080000}"/>
    <cellStyle name="General" xfId="8842" xr:uid="{00000000-0005-0000-0000-00009C080000}"/>
    <cellStyle name="Good 10 2" xfId="1984" xr:uid="{00000000-0005-0000-0000-00009E080000}"/>
    <cellStyle name="Good 10 3" xfId="1985" xr:uid="{00000000-0005-0000-0000-00009F080000}"/>
    <cellStyle name="Good 11 2" xfId="1986" xr:uid="{00000000-0005-0000-0000-0000A0080000}"/>
    <cellStyle name="Good 11 3" xfId="1987" xr:uid="{00000000-0005-0000-0000-0000A1080000}"/>
    <cellStyle name="Good 12 2" xfId="1988" xr:uid="{00000000-0005-0000-0000-0000A2080000}"/>
    <cellStyle name="Good 12 3" xfId="1989" xr:uid="{00000000-0005-0000-0000-0000A3080000}"/>
    <cellStyle name="Good 13 2" xfId="1990" xr:uid="{00000000-0005-0000-0000-0000A4080000}"/>
    <cellStyle name="Good 13 3" xfId="1991" xr:uid="{00000000-0005-0000-0000-0000A5080000}"/>
    <cellStyle name="Good 14 2" xfId="1992" xr:uid="{00000000-0005-0000-0000-0000A6080000}"/>
    <cellStyle name="Good 14 3" xfId="1993" xr:uid="{00000000-0005-0000-0000-0000A7080000}"/>
    <cellStyle name="Good 15" xfId="1994" xr:uid="{00000000-0005-0000-0000-0000A8080000}"/>
    <cellStyle name="Good 15 2" xfId="1995" xr:uid="{00000000-0005-0000-0000-0000A9080000}"/>
    <cellStyle name="Good 15 3" xfId="1996" xr:uid="{00000000-0005-0000-0000-0000AA080000}"/>
    <cellStyle name="Good 15 4" xfId="1997" xr:uid="{00000000-0005-0000-0000-0000AB080000}"/>
    <cellStyle name="Good 15 5" xfId="1998" xr:uid="{00000000-0005-0000-0000-0000AC080000}"/>
    <cellStyle name="Good 15 6" xfId="1999" xr:uid="{00000000-0005-0000-0000-0000AD080000}"/>
    <cellStyle name="Good 15 7" xfId="2000" xr:uid="{00000000-0005-0000-0000-0000AE080000}"/>
    <cellStyle name="Good 16" xfId="2001" xr:uid="{00000000-0005-0000-0000-0000AF080000}"/>
    <cellStyle name="Good 17" xfId="2002" xr:uid="{00000000-0005-0000-0000-0000B0080000}"/>
    <cellStyle name="Good 18" xfId="2003" xr:uid="{00000000-0005-0000-0000-0000B1080000}"/>
    <cellStyle name="Good 19" xfId="2004" xr:uid="{00000000-0005-0000-0000-0000B2080000}"/>
    <cellStyle name="Good 2" xfId="2005" xr:uid="{00000000-0005-0000-0000-0000B3080000}"/>
    <cellStyle name="Good 2 2" xfId="2006" xr:uid="{00000000-0005-0000-0000-0000B4080000}"/>
    <cellStyle name="Good 2 3" xfId="2007" xr:uid="{00000000-0005-0000-0000-0000B5080000}"/>
    <cellStyle name="Good 2 4" xfId="2008" xr:uid="{00000000-0005-0000-0000-0000B6080000}"/>
    <cellStyle name="Good 20" xfId="2009" xr:uid="{00000000-0005-0000-0000-0000B7080000}"/>
    <cellStyle name="Good 21" xfId="2010" xr:uid="{00000000-0005-0000-0000-0000B8080000}"/>
    <cellStyle name="Good 22" xfId="2011" xr:uid="{00000000-0005-0000-0000-0000B9080000}"/>
    <cellStyle name="Good 3" xfId="2012" xr:uid="{00000000-0005-0000-0000-0000BA080000}"/>
    <cellStyle name="Good 3 2" xfId="2013" xr:uid="{00000000-0005-0000-0000-0000BB080000}"/>
    <cellStyle name="Good 3 3" xfId="2014" xr:uid="{00000000-0005-0000-0000-0000BC080000}"/>
    <cellStyle name="Good 4" xfId="2015" xr:uid="{00000000-0005-0000-0000-0000BD080000}"/>
    <cellStyle name="Good 4 2" xfId="2016" xr:uid="{00000000-0005-0000-0000-0000BE080000}"/>
    <cellStyle name="Good 4 3" xfId="2017" xr:uid="{00000000-0005-0000-0000-0000BF080000}"/>
    <cellStyle name="Good 5" xfId="2018" xr:uid="{00000000-0005-0000-0000-0000C0080000}"/>
    <cellStyle name="Good 5 2" xfId="2019" xr:uid="{00000000-0005-0000-0000-0000C1080000}"/>
    <cellStyle name="Good 5 3" xfId="2020" xr:uid="{00000000-0005-0000-0000-0000C2080000}"/>
    <cellStyle name="Good 6 2" xfId="2021" xr:uid="{00000000-0005-0000-0000-0000C3080000}"/>
    <cellStyle name="Good 6 3" xfId="2022" xr:uid="{00000000-0005-0000-0000-0000C4080000}"/>
    <cellStyle name="Good 7 2" xfId="2023" xr:uid="{00000000-0005-0000-0000-0000C5080000}"/>
    <cellStyle name="Good 7 3" xfId="2024" xr:uid="{00000000-0005-0000-0000-0000C6080000}"/>
    <cellStyle name="Good 8 2" xfId="2025" xr:uid="{00000000-0005-0000-0000-0000C7080000}"/>
    <cellStyle name="Good 8 3" xfId="2026" xr:uid="{00000000-0005-0000-0000-0000C8080000}"/>
    <cellStyle name="Good 9 2" xfId="2027" xr:uid="{00000000-0005-0000-0000-0000C9080000}"/>
    <cellStyle name="Good 9 3" xfId="2028" xr:uid="{00000000-0005-0000-0000-0000CA080000}"/>
    <cellStyle name="Heading" xfId="2029" xr:uid="{00000000-0005-0000-0000-0000CB080000}"/>
    <cellStyle name="Heading 1 10 2" xfId="2030" xr:uid="{00000000-0005-0000-0000-0000CC080000}"/>
    <cellStyle name="Heading 1 10 3" xfId="2031" xr:uid="{00000000-0005-0000-0000-0000CD080000}"/>
    <cellStyle name="Heading 1 11 2" xfId="2032" xr:uid="{00000000-0005-0000-0000-0000CE080000}"/>
    <cellStyle name="Heading 1 11 3" xfId="2033" xr:uid="{00000000-0005-0000-0000-0000CF080000}"/>
    <cellStyle name="Heading 1 12 2" xfId="2034" xr:uid="{00000000-0005-0000-0000-0000D0080000}"/>
    <cellStyle name="Heading 1 12 3" xfId="2035" xr:uid="{00000000-0005-0000-0000-0000D1080000}"/>
    <cellStyle name="Heading 1 13 2" xfId="2036" xr:uid="{00000000-0005-0000-0000-0000D2080000}"/>
    <cellStyle name="Heading 1 13 3" xfId="2037" xr:uid="{00000000-0005-0000-0000-0000D3080000}"/>
    <cellStyle name="Heading 1 14 2" xfId="2038" xr:uid="{00000000-0005-0000-0000-0000D4080000}"/>
    <cellStyle name="Heading 1 14 3" xfId="2039" xr:uid="{00000000-0005-0000-0000-0000D5080000}"/>
    <cellStyle name="Heading 1 15" xfId="2040" xr:uid="{00000000-0005-0000-0000-0000D6080000}"/>
    <cellStyle name="Heading 1 15 2" xfId="2041" xr:uid="{00000000-0005-0000-0000-0000D7080000}"/>
    <cellStyle name="Heading 1 15 3" xfId="2042" xr:uid="{00000000-0005-0000-0000-0000D8080000}"/>
    <cellStyle name="Heading 1 15 4" xfId="2043" xr:uid="{00000000-0005-0000-0000-0000D9080000}"/>
    <cellStyle name="Heading 1 15 5" xfId="2044" xr:uid="{00000000-0005-0000-0000-0000DA080000}"/>
    <cellStyle name="Heading 1 15 6" xfId="2045" xr:uid="{00000000-0005-0000-0000-0000DB080000}"/>
    <cellStyle name="Heading 1 15 7" xfId="2046" xr:uid="{00000000-0005-0000-0000-0000DC080000}"/>
    <cellStyle name="Heading 1 16" xfId="2047" xr:uid="{00000000-0005-0000-0000-0000DD080000}"/>
    <cellStyle name="Heading 1 17" xfId="2048" xr:uid="{00000000-0005-0000-0000-0000DE080000}"/>
    <cellStyle name="Heading 1 18" xfId="2049" xr:uid="{00000000-0005-0000-0000-0000DF080000}"/>
    <cellStyle name="Heading 1 19" xfId="2050" xr:uid="{00000000-0005-0000-0000-0000E0080000}"/>
    <cellStyle name="Heading 1 2" xfId="2051" xr:uid="{00000000-0005-0000-0000-0000E1080000}"/>
    <cellStyle name="Heading 1 2 2" xfId="2052" xr:uid="{00000000-0005-0000-0000-0000E2080000}"/>
    <cellStyle name="Heading 1 2 3" xfId="2053" xr:uid="{00000000-0005-0000-0000-0000E3080000}"/>
    <cellStyle name="Heading 1 2 4" xfId="2054" xr:uid="{00000000-0005-0000-0000-0000E4080000}"/>
    <cellStyle name="Heading 1 2 5" xfId="2055" xr:uid="{00000000-0005-0000-0000-0000E5080000}"/>
    <cellStyle name="Heading 1 2 6" xfId="2056" xr:uid="{00000000-0005-0000-0000-0000E6080000}"/>
    <cellStyle name="Heading 1 2 7" xfId="2057" xr:uid="{00000000-0005-0000-0000-0000E7080000}"/>
    <cellStyle name="Heading 1 20" xfId="2058" xr:uid="{00000000-0005-0000-0000-0000E8080000}"/>
    <cellStyle name="Heading 1 21" xfId="2059" xr:uid="{00000000-0005-0000-0000-0000E9080000}"/>
    <cellStyle name="Heading 1 22" xfId="2060" xr:uid="{00000000-0005-0000-0000-0000EA080000}"/>
    <cellStyle name="Heading 1 3" xfId="2061" xr:uid="{00000000-0005-0000-0000-0000EB080000}"/>
    <cellStyle name="Heading 1 3 2" xfId="2062" xr:uid="{00000000-0005-0000-0000-0000EC080000}"/>
    <cellStyle name="Heading 1 3 3" xfId="2063" xr:uid="{00000000-0005-0000-0000-0000ED080000}"/>
    <cellStyle name="Heading 1 4" xfId="2064" xr:uid="{00000000-0005-0000-0000-0000EE080000}"/>
    <cellStyle name="Heading 1 4 2" xfId="2065" xr:uid="{00000000-0005-0000-0000-0000EF080000}"/>
    <cellStyle name="Heading 1 4 3" xfId="2066" xr:uid="{00000000-0005-0000-0000-0000F0080000}"/>
    <cellStyle name="Heading 1 5" xfId="2067" xr:uid="{00000000-0005-0000-0000-0000F1080000}"/>
    <cellStyle name="Heading 1 5 2" xfId="2068" xr:uid="{00000000-0005-0000-0000-0000F2080000}"/>
    <cellStyle name="Heading 1 5 3" xfId="2069" xr:uid="{00000000-0005-0000-0000-0000F3080000}"/>
    <cellStyle name="Heading 1 6 2" xfId="2070" xr:uid="{00000000-0005-0000-0000-0000F4080000}"/>
    <cellStyle name="Heading 1 6 3" xfId="2071" xr:uid="{00000000-0005-0000-0000-0000F5080000}"/>
    <cellStyle name="Heading 1 7 2" xfId="2072" xr:uid="{00000000-0005-0000-0000-0000F6080000}"/>
    <cellStyle name="Heading 1 7 3" xfId="2073" xr:uid="{00000000-0005-0000-0000-0000F7080000}"/>
    <cellStyle name="Heading 1 8 2" xfId="2074" xr:uid="{00000000-0005-0000-0000-0000F8080000}"/>
    <cellStyle name="Heading 1 8 3" xfId="2075" xr:uid="{00000000-0005-0000-0000-0000F9080000}"/>
    <cellStyle name="Heading 1 9 2" xfId="2076" xr:uid="{00000000-0005-0000-0000-0000FA080000}"/>
    <cellStyle name="Heading 1 9 3" xfId="2077" xr:uid="{00000000-0005-0000-0000-0000FB080000}"/>
    <cellStyle name="Heading 2 10" xfId="2078" xr:uid="{00000000-0005-0000-0000-0000FC080000}"/>
    <cellStyle name="Heading 2 10 2" xfId="2079" xr:uid="{00000000-0005-0000-0000-0000FD080000}"/>
    <cellStyle name="Heading 2 10 3" xfId="2080" xr:uid="{00000000-0005-0000-0000-0000FE080000}"/>
    <cellStyle name="Heading 2 11" xfId="2081" xr:uid="{00000000-0005-0000-0000-0000FF080000}"/>
    <cellStyle name="Heading 2 11 2" xfId="2082" xr:uid="{00000000-0005-0000-0000-000000090000}"/>
    <cellStyle name="Heading 2 11 3" xfId="2083" xr:uid="{00000000-0005-0000-0000-000001090000}"/>
    <cellStyle name="Heading 2 12" xfId="2084" xr:uid="{00000000-0005-0000-0000-000002090000}"/>
    <cellStyle name="Heading 2 12 2" xfId="2085" xr:uid="{00000000-0005-0000-0000-000003090000}"/>
    <cellStyle name="Heading 2 12 3" xfId="2086" xr:uid="{00000000-0005-0000-0000-000004090000}"/>
    <cellStyle name="Heading 2 13" xfId="2087" xr:uid="{00000000-0005-0000-0000-000005090000}"/>
    <cellStyle name="Heading 2 13 2" xfId="2088" xr:uid="{00000000-0005-0000-0000-000006090000}"/>
    <cellStyle name="Heading 2 13 3" xfId="2089" xr:uid="{00000000-0005-0000-0000-000007090000}"/>
    <cellStyle name="Heading 2 14" xfId="2090" xr:uid="{00000000-0005-0000-0000-000008090000}"/>
    <cellStyle name="Heading 2 14 2" xfId="2091" xr:uid="{00000000-0005-0000-0000-000009090000}"/>
    <cellStyle name="Heading 2 14 3" xfId="2092" xr:uid="{00000000-0005-0000-0000-00000A090000}"/>
    <cellStyle name="Heading 2 15" xfId="2093" xr:uid="{00000000-0005-0000-0000-00000B090000}"/>
    <cellStyle name="Heading 2 15 2" xfId="2094" xr:uid="{00000000-0005-0000-0000-00000C090000}"/>
    <cellStyle name="Heading 2 15 3" xfId="2095" xr:uid="{00000000-0005-0000-0000-00000D090000}"/>
    <cellStyle name="Heading 2 15 4" xfId="2096" xr:uid="{00000000-0005-0000-0000-00000E090000}"/>
    <cellStyle name="Heading 2 15 5" xfId="2097" xr:uid="{00000000-0005-0000-0000-00000F090000}"/>
    <cellStyle name="Heading 2 15 6" xfId="2098" xr:uid="{00000000-0005-0000-0000-000010090000}"/>
    <cellStyle name="Heading 2 15 7" xfId="2099" xr:uid="{00000000-0005-0000-0000-000011090000}"/>
    <cellStyle name="Heading 2 15 8" xfId="2100" xr:uid="{00000000-0005-0000-0000-000012090000}"/>
    <cellStyle name="Heading 2 15 9" xfId="2101" xr:uid="{00000000-0005-0000-0000-000013090000}"/>
    <cellStyle name="Heading 2 16" xfId="2102" xr:uid="{00000000-0005-0000-0000-000014090000}"/>
    <cellStyle name="Heading 2 16 2" xfId="2103" xr:uid="{00000000-0005-0000-0000-000015090000}"/>
    <cellStyle name="Heading 2 16 3" xfId="2104" xr:uid="{00000000-0005-0000-0000-000016090000}"/>
    <cellStyle name="Heading 2 17" xfId="2105" xr:uid="{00000000-0005-0000-0000-000017090000}"/>
    <cellStyle name="Heading 2 17 2" xfId="2106" xr:uid="{00000000-0005-0000-0000-000018090000}"/>
    <cellStyle name="Heading 2 17 3" xfId="2107" xr:uid="{00000000-0005-0000-0000-000019090000}"/>
    <cellStyle name="Heading 2 18" xfId="2108" xr:uid="{00000000-0005-0000-0000-00001A090000}"/>
    <cellStyle name="Heading 2 18 2" xfId="2109" xr:uid="{00000000-0005-0000-0000-00001B090000}"/>
    <cellStyle name="Heading 2 18 3" xfId="2110" xr:uid="{00000000-0005-0000-0000-00001C090000}"/>
    <cellStyle name="Heading 2 19" xfId="2111" xr:uid="{00000000-0005-0000-0000-00001D090000}"/>
    <cellStyle name="Heading 2 19 2" xfId="2112" xr:uid="{00000000-0005-0000-0000-00001E090000}"/>
    <cellStyle name="Heading 2 19 3" xfId="2113" xr:uid="{00000000-0005-0000-0000-00001F090000}"/>
    <cellStyle name="Heading 2 2" xfId="2114" xr:uid="{00000000-0005-0000-0000-000020090000}"/>
    <cellStyle name="Heading 2 2 10" xfId="2115" xr:uid="{00000000-0005-0000-0000-000021090000}"/>
    <cellStyle name="Heading 2 2 11" xfId="2116" xr:uid="{00000000-0005-0000-0000-000022090000}"/>
    <cellStyle name="Heading 2 2 2" xfId="2117" xr:uid="{00000000-0005-0000-0000-000023090000}"/>
    <cellStyle name="Heading 2 2 2 2" xfId="2118" xr:uid="{00000000-0005-0000-0000-000024090000}"/>
    <cellStyle name="Heading 2 2 2 3" xfId="2119" xr:uid="{00000000-0005-0000-0000-000025090000}"/>
    <cellStyle name="Heading 2 2 3" xfId="2120" xr:uid="{00000000-0005-0000-0000-000026090000}"/>
    <cellStyle name="Heading 2 2 3 2" xfId="2121" xr:uid="{00000000-0005-0000-0000-000027090000}"/>
    <cellStyle name="Heading 2 2 3 3" xfId="2122" xr:uid="{00000000-0005-0000-0000-000028090000}"/>
    <cellStyle name="Heading 2 2 4" xfId="2123" xr:uid="{00000000-0005-0000-0000-000029090000}"/>
    <cellStyle name="Heading 2 2 4 2" xfId="2124" xr:uid="{00000000-0005-0000-0000-00002A090000}"/>
    <cellStyle name="Heading 2 2 4 3" xfId="2125" xr:uid="{00000000-0005-0000-0000-00002B090000}"/>
    <cellStyle name="Heading 2 2 5" xfId="2126" xr:uid="{00000000-0005-0000-0000-00002C090000}"/>
    <cellStyle name="Heading 2 2 5 2" xfId="2127" xr:uid="{00000000-0005-0000-0000-00002D090000}"/>
    <cellStyle name="Heading 2 2 5 3" xfId="2128" xr:uid="{00000000-0005-0000-0000-00002E090000}"/>
    <cellStyle name="Heading 2 2 6" xfId="2129" xr:uid="{00000000-0005-0000-0000-00002F090000}"/>
    <cellStyle name="Heading 2 2 6 2" xfId="2130" xr:uid="{00000000-0005-0000-0000-000030090000}"/>
    <cellStyle name="Heading 2 2 6 3" xfId="2131" xr:uid="{00000000-0005-0000-0000-000031090000}"/>
    <cellStyle name="Heading 2 2 7" xfId="2132" xr:uid="{00000000-0005-0000-0000-000032090000}"/>
    <cellStyle name="Heading 2 2 7 2" xfId="2133" xr:uid="{00000000-0005-0000-0000-000033090000}"/>
    <cellStyle name="Heading 2 2 7 3" xfId="2134" xr:uid="{00000000-0005-0000-0000-000034090000}"/>
    <cellStyle name="Heading 2 2 8" xfId="2135" xr:uid="{00000000-0005-0000-0000-000035090000}"/>
    <cellStyle name="Heading 2 2 9" xfId="2136" xr:uid="{00000000-0005-0000-0000-000036090000}"/>
    <cellStyle name="Heading 2 20" xfId="2137" xr:uid="{00000000-0005-0000-0000-000037090000}"/>
    <cellStyle name="Heading 2 20 2" xfId="2138" xr:uid="{00000000-0005-0000-0000-000038090000}"/>
    <cellStyle name="Heading 2 20 3" xfId="2139" xr:uid="{00000000-0005-0000-0000-000039090000}"/>
    <cellStyle name="Heading 2 21" xfId="2140" xr:uid="{00000000-0005-0000-0000-00003A090000}"/>
    <cellStyle name="Heading 2 21 2" xfId="2141" xr:uid="{00000000-0005-0000-0000-00003B090000}"/>
    <cellStyle name="Heading 2 21 3" xfId="2142" xr:uid="{00000000-0005-0000-0000-00003C090000}"/>
    <cellStyle name="Heading 2 22" xfId="2143" xr:uid="{00000000-0005-0000-0000-00003D090000}"/>
    <cellStyle name="Heading 2 22 2" xfId="2144" xr:uid="{00000000-0005-0000-0000-00003E090000}"/>
    <cellStyle name="Heading 2 22 3" xfId="2145" xr:uid="{00000000-0005-0000-0000-00003F090000}"/>
    <cellStyle name="Heading 2 23" xfId="2146" xr:uid="{00000000-0005-0000-0000-000040090000}"/>
    <cellStyle name="Heading 2 24" xfId="2147" xr:uid="{00000000-0005-0000-0000-000041090000}"/>
    <cellStyle name="Heading 2 3" xfId="2148" xr:uid="{00000000-0005-0000-0000-000042090000}"/>
    <cellStyle name="Heading 2 3 2" xfId="2149" xr:uid="{00000000-0005-0000-0000-000043090000}"/>
    <cellStyle name="Heading 2 3 3" xfId="2150" xr:uid="{00000000-0005-0000-0000-000044090000}"/>
    <cellStyle name="Heading 2 4" xfId="2151" xr:uid="{00000000-0005-0000-0000-000045090000}"/>
    <cellStyle name="Heading 2 4 2" xfId="2152" xr:uid="{00000000-0005-0000-0000-000046090000}"/>
    <cellStyle name="Heading 2 4 3" xfId="2153" xr:uid="{00000000-0005-0000-0000-000047090000}"/>
    <cellStyle name="Heading 2 5" xfId="2154" xr:uid="{00000000-0005-0000-0000-000048090000}"/>
    <cellStyle name="Heading 2 5 2" xfId="2155" xr:uid="{00000000-0005-0000-0000-000049090000}"/>
    <cellStyle name="Heading 2 5 3" xfId="2156" xr:uid="{00000000-0005-0000-0000-00004A090000}"/>
    <cellStyle name="Heading 2 6" xfId="2157" xr:uid="{00000000-0005-0000-0000-00004B090000}"/>
    <cellStyle name="Heading 2 6 2" xfId="2158" xr:uid="{00000000-0005-0000-0000-00004C090000}"/>
    <cellStyle name="Heading 2 6 3" xfId="2159" xr:uid="{00000000-0005-0000-0000-00004D090000}"/>
    <cellStyle name="Heading 2 7" xfId="2160" xr:uid="{00000000-0005-0000-0000-00004E090000}"/>
    <cellStyle name="Heading 2 7 2" xfId="2161" xr:uid="{00000000-0005-0000-0000-00004F090000}"/>
    <cellStyle name="Heading 2 7 3" xfId="2162" xr:uid="{00000000-0005-0000-0000-000050090000}"/>
    <cellStyle name="Heading 2 8" xfId="2163" xr:uid="{00000000-0005-0000-0000-000051090000}"/>
    <cellStyle name="Heading 2 8 2" xfId="2164" xr:uid="{00000000-0005-0000-0000-000052090000}"/>
    <cellStyle name="Heading 2 8 3" xfId="2165" xr:uid="{00000000-0005-0000-0000-000053090000}"/>
    <cellStyle name="Heading 2 9" xfId="2166" xr:uid="{00000000-0005-0000-0000-000054090000}"/>
    <cellStyle name="Heading 2 9 2" xfId="2167" xr:uid="{00000000-0005-0000-0000-000055090000}"/>
    <cellStyle name="Heading 2 9 3" xfId="2168" xr:uid="{00000000-0005-0000-0000-000056090000}"/>
    <cellStyle name="Heading 3 10 2" xfId="2169" xr:uid="{00000000-0005-0000-0000-000057090000}"/>
    <cellStyle name="Heading 3 10 3" xfId="2170" xr:uid="{00000000-0005-0000-0000-000058090000}"/>
    <cellStyle name="Heading 3 11 2" xfId="2171" xr:uid="{00000000-0005-0000-0000-000059090000}"/>
    <cellStyle name="Heading 3 11 3" xfId="2172" xr:uid="{00000000-0005-0000-0000-00005A090000}"/>
    <cellStyle name="Heading 3 12 2" xfId="2173" xr:uid="{00000000-0005-0000-0000-00005B090000}"/>
    <cellStyle name="Heading 3 12 3" xfId="2174" xr:uid="{00000000-0005-0000-0000-00005C090000}"/>
    <cellStyle name="Heading 3 13 2" xfId="2175" xr:uid="{00000000-0005-0000-0000-00005D090000}"/>
    <cellStyle name="Heading 3 13 3" xfId="2176" xr:uid="{00000000-0005-0000-0000-00005E090000}"/>
    <cellStyle name="Heading 3 14 2" xfId="2177" xr:uid="{00000000-0005-0000-0000-00005F090000}"/>
    <cellStyle name="Heading 3 14 3" xfId="2178" xr:uid="{00000000-0005-0000-0000-000060090000}"/>
    <cellStyle name="Heading 3 15" xfId="2179" xr:uid="{00000000-0005-0000-0000-000061090000}"/>
    <cellStyle name="Heading 3 15 2" xfId="2180" xr:uid="{00000000-0005-0000-0000-000062090000}"/>
    <cellStyle name="Heading 3 15 3" xfId="2181" xr:uid="{00000000-0005-0000-0000-000063090000}"/>
    <cellStyle name="Heading 3 15 4" xfId="2182" xr:uid="{00000000-0005-0000-0000-000064090000}"/>
    <cellStyle name="Heading 3 15 5" xfId="2183" xr:uid="{00000000-0005-0000-0000-000065090000}"/>
    <cellStyle name="Heading 3 15 6" xfId="2184" xr:uid="{00000000-0005-0000-0000-000066090000}"/>
    <cellStyle name="Heading 3 15 7" xfId="2185" xr:uid="{00000000-0005-0000-0000-000067090000}"/>
    <cellStyle name="Heading 3 16" xfId="2186" xr:uid="{00000000-0005-0000-0000-000068090000}"/>
    <cellStyle name="Heading 3 17" xfId="2187" xr:uid="{00000000-0005-0000-0000-000069090000}"/>
    <cellStyle name="Heading 3 18" xfId="2188" xr:uid="{00000000-0005-0000-0000-00006A090000}"/>
    <cellStyle name="Heading 3 19" xfId="2189" xr:uid="{00000000-0005-0000-0000-00006B090000}"/>
    <cellStyle name="Heading 3 2" xfId="2190" xr:uid="{00000000-0005-0000-0000-00006C090000}"/>
    <cellStyle name="Heading 3 2 2" xfId="2191" xr:uid="{00000000-0005-0000-0000-00006D090000}"/>
    <cellStyle name="Heading 3 2 3" xfId="2192" xr:uid="{00000000-0005-0000-0000-00006E090000}"/>
    <cellStyle name="Heading 3 2 4" xfId="2193" xr:uid="{00000000-0005-0000-0000-00006F090000}"/>
    <cellStyle name="Heading 3 2 5" xfId="2194" xr:uid="{00000000-0005-0000-0000-000070090000}"/>
    <cellStyle name="Heading 3 2 6" xfId="2195" xr:uid="{00000000-0005-0000-0000-000071090000}"/>
    <cellStyle name="Heading 3 2 7" xfId="2196" xr:uid="{00000000-0005-0000-0000-000072090000}"/>
    <cellStyle name="Heading 3 20" xfId="2197" xr:uid="{00000000-0005-0000-0000-000073090000}"/>
    <cellStyle name="Heading 3 21" xfId="2198" xr:uid="{00000000-0005-0000-0000-000074090000}"/>
    <cellStyle name="Heading 3 22" xfId="2199" xr:uid="{00000000-0005-0000-0000-000075090000}"/>
    <cellStyle name="Heading 3 3" xfId="2200" xr:uid="{00000000-0005-0000-0000-000076090000}"/>
    <cellStyle name="Heading 3 3 2" xfId="2201" xr:uid="{00000000-0005-0000-0000-000077090000}"/>
    <cellStyle name="Heading 3 3 3" xfId="2202" xr:uid="{00000000-0005-0000-0000-000078090000}"/>
    <cellStyle name="Heading 3 4" xfId="2203" xr:uid="{00000000-0005-0000-0000-000079090000}"/>
    <cellStyle name="Heading 3 4 2" xfId="2204" xr:uid="{00000000-0005-0000-0000-00007A090000}"/>
    <cellStyle name="Heading 3 4 3" xfId="2205" xr:uid="{00000000-0005-0000-0000-00007B090000}"/>
    <cellStyle name="Heading 3 5" xfId="2206" xr:uid="{00000000-0005-0000-0000-00007C090000}"/>
    <cellStyle name="Heading 3 5 2" xfId="2207" xr:uid="{00000000-0005-0000-0000-00007D090000}"/>
    <cellStyle name="Heading 3 5 3" xfId="2208" xr:uid="{00000000-0005-0000-0000-00007E090000}"/>
    <cellStyle name="Heading 3 6 2" xfId="2209" xr:uid="{00000000-0005-0000-0000-00007F090000}"/>
    <cellStyle name="Heading 3 6 3" xfId="2210" xr:uid="{00000000-0005-0000-0000-000080090000}"/>
    <cellStyle name="Heading 3 7 2" xfId="2211" xr:uid="{00000000-0005-0000-0000-000081090000}"/>
    <cellStyle name="Heading 3 7 3" xfId="2212" xr:uid="{00000000-0005-0000-0000-000082090000}"/>
    <cellStyle name="Heading 3 8 2" xfId="2213" xr:uid="{00000000-0005-0000-0000-000083090000}"/>
    <cellStyle name="Heading 3 8 3" xfId="2214" xr:uid="{00000000-0005-0000-0000-000084090000}"/>
    <cellStyle name="Heading 3 9 2" xfId="2215" xr:uid="{00000000-0005-0000-0000-000085090000}"/>
    <cellStyle name="Heading 3 9 3" xfId="2216" xr:uid="{00000000-0005-0000-0000-000086090000}"/>
    <cellStyle name="Heading 4 10 2" xfId="2217" xr:uid="{00000000-0005-0000-0000-000087090000}"/>
    <cellStyle name="Heading 4 10 3" xfId="2218" xr:uid="{00000000-0005-0000-0000-000088090000}"/>
    <cellStyle name="Heading 4 11 2" xfId="2219" xr:uid="{00000000-0005-0000-0000-000089090000}"/>
    <cellStyle name="Heading 4 11 3" xfId="2220" xr:uid="{00000000-0005-0000-0000-00008A090000}"/>
    <cellStyle name="Heading 4 12 2" xfId="2221" xr:uid="{00000000-0005-0000-0000-00008B090000}"/>
    <cellStyle name="Heading 4 12 3" xfId="2222" xr:uid="{00000000-0005-0000-0000-00008C090000}"/>
    <cellStyle name="Heading 4 13 2" xfId="2223" xr:uid="{00000000-0005-0000-0000-00008D090000}"/>
    <cellStyle name="Heading 4 13 3" xfId="2224" xr:uid="{00000000-0005-0000-0000-00008E090000}"/>
    <cellStyle name="Heading 4 14 2" xfId="2225" xr:uid="{00000000-0005-0000-0000-00008F090000}"/>
    <cellStyle name="Heading 4 14 3" xfId="2226" xr:uid="{00000000-0005-0000-0000-000090090000}"/>
    <cellStyle name="Heading 4 15" xfId="2227" xr:uid="{00000000-0005-0000-0000-000091090000}"/>
    <cellStyle name="Heading 4 15 2" xfId="2228" xr:uid="{00000000-0005-0000-0000-000092090000}"/>
    <cellStyle name="Heading 4 15 3" xfId="2229" xr:uid="{00000000-0005-0000-0000-000093090000}"/>
    <cellStyle name="Heading 4 15 4" xfId="2230" xr:uid="{00000000-0005-0000-0000-000094090000}"/>
    <cellStyle name="Heading 4 15 5" xfId="2231" xr:uid="{00000000-0005-0000-0000-000095090000}"/>
    <cellStyle name="Heading 4 15 6" xfId="2232" xr:uid="{00000000-0005-0000-0000-000096090000}"/>
    <cellStyle name="Heading 4 15 7" xfId="2233" xr:uid="{00000000-0005-0000-0000-000097090000}"/>
    <cellStyle name="Heading 4 16" xfId="2234" xr:uid="{00000000-0005-0000-0000-000098090000}"/>
    <cellStyle name="Heading 4 17" xfId="2235" xr:uid="{00000000-0005-0000-0000-000099090000}"/>
    <cellStyle name="Heading 4 18" xfId="2236" xr:uid="{00000000-0005-0000-0000-00009A090000}"/>
    <cellStyle name="Heading 4 19" xfId="2237" xr:uid="{00000000-0005-0000-0000-00009B090000}"/>
    <cellStyle name="Heading 4 2" xfId="2238" xr:uid="{00000000-0005-0000-0000-00009C090000}"/>
    <cellStyle name="Heading 4 2 2" xfId="2239" xr:uid="{00000000-0005-0000-0000-00009D090000}"/>
    <cellStyle name="Heading 4 2 3" xfId="2240" xr:uid="{00000000-0005-0000-0000-00009E090000}"/>
    <cellStyle name="Heading 4 2 4" xfId="2241" xr:uid="{00000000-0005-0000-0000-00009F090000}"/>
    <cellStyle name="Heading 4 2 5" xfId="2242" xr:uid="{00000000-0005-0000-0000-0000A0090000}"/>
    <cellStyle name="Heading 4 2 6" xfId="2243" xr:uid="{00000000-0005-0000-0000-0000A1090000}"/>
    <cellStyle name="Heading 4 2 7" xfId="2244" xr:uid="{00000000-0005-0000-0000-0000A2090000}"/>
    <cellStyle name="Heading 4 20" xfId="2245" xr:uid="{00000000-0005-0000-0000-0000A3090000}"/>
    <cellStyle name="Heading 4 21" xfId="2246" xr:uid="{00000000-0005-0000-0000-0000A4090000}"/>
    <cellStyle name="Heading 4 22" xfId="2247" xr:uid="{00000000-0005-0000-0000-0000A5090000}"/>
    <cellStyle name="Heading 4 3" xfId="2248" xr:uid="{00000000-0005-0000-0000-0000A6090000}"/>
    <cellStyle name="Heading 4 3 2" xfId="2249" xr:uid="{00000000-0005-0000-0000-0000A7090000}"/>
    <cellStyle name="Heading 4 3 3" xfId="2250" xr:uid="{00000000-0005-0000-0000-0000A8090000}"/>
    <cellStyle name="Heading 4 4" xfId="2251" xr:uid="{00000000-0005-0000-0000-0000A9090000}"/>
    <cellStyle name="Heading 4 4 2" xfId="2252" xr:uid="{00000000-0005-0000-0000-0000AA090000}"/>
    <cellStyle name="Heading 4 4 3" xfId="2253" xr:uid="{00000000-0005-0000-0000-0000AB090000}"/>
    <cellStyle name="Heading 4 5" xfId="2254" xr:uid="{00000000-0005-0000-0000-0000AC090000}"/>
    <cellStyle name="Heading 4 5 2" xfId="2255" xr:uid="{00000000-0005-0000-0000-0000AD090000}"/>
    <cellStyle name="Heading 4 5 3" xfId="2256" xr:uid="{00000000-0005-0000-0000-0000AE090000}"/>
    <cellStyle name="Heading 4 6 2" xfId="2257" xr:uid="{00000000-0005-0000-0000-0000AF090000}"/>
    <cellStyle name="Heading 4 6 3" xfId="2258" xr:uid="{00000000-0005-0000-0000-0000B0090000}"/>
    <cellStyle name="Heading 4 7 2" xfId="2259" xr:uid="{00000000-0005-0000-0000-0000B1090000}"/>
    <cellStyle name="Heading 4 7 3" xfId="2260" xr:uid="{00000000-0005-0000-0000-0000B2090000}"/>
    <cellStyle name="Heading 4 8 2" xfId="2261" xr:uid="{00000000-0005-0000-0000-0000B3090000}"/>
    <cellStyle name="Heading 4 8 3" xfId="2262" xr:uid="{00000000-0005-0000-0000-0000B4090000}"/>
    <cellStyle name="Heading 4 9 2" xfId="2263" xr:uid="{00000000-0005-0000-0000-0000B5090000}"/>
    <cellStyle name="Heading 4 9 3" xfId="2264" xr:uid="{00000000-0005-0000-0000-0000B6090000}"/>
    <cellStyle name="Hyperlink" xfId="8885" builtinId="8"/>
    <cellStyle name="Hyperlink 2" xfId="2265" xr:uid="{00000000-0005-0000-0000-0000B7090000}"/>
    <cellStyle name="Hyperlink 2 2" xfId="2266" xr:uid="{00000000-0005-0000-0000-0000B8090000}"/>
    <cellStyle name="Hyperlink 2 3" xfId="2267" xr:uid="{00000000-0005-0000-0000-0000B9090000}"/>
    <cellStyle name="Hyperlink 2 4" xfId="2268" xr:uid="{00000000-0005-0000-0000-0000BA090000}"/>
    <cellStyle name="Hyperlink 2 5" xfId="2269" xr:uid="{00000000-0005-0000-0000-0000BB090000}"/>
    <cellStyle name="Input 10 2" xfId="2270" xr:uid="{00000000-0005-0000-0000-0000BC090000}"/>
    <cellStyle name="Input 10 3" xfId="2271" xr:uid="{00000000-0005-0000-0000-0000BD090000}"/>
    <cellStyle name="Input 11 2" xfId="2272" xr:uid="{00000000-0005-0000-0000-0000BE090000}"/>
    <cellStyle name="Input 11 3" xfId="2273" xr:uid="{00000000-0005-0000-0000-0000BF090000}"/>
    <cellStyle name="Input 12 2" xfId="2274" xr:uid="{00000000-0005-0000-0000-0000C0090000}"/>
    <cellStyle name="Input 12 3" xfId="2275" xr:uid="{00000000-0005-0000-0000-0000C1090000}"/>
    <cellStyle name="Input 13 2" xfId="2276" xr:uid="{00000000-0005-0000-0000-0000C2090000}"/>
    <cellStyle name="Input 13 3" xfId="2277" xr:uid="{00000000-0005-0000-0000-0000C3090000}"/>
    <cellStyle name="Input 14 2" xfId="2278" xr:uid="{00000000-0005-0000-0000-0000C4090000}"/>
    <cellStyle name="Input 14 3" xfId="2279" xr:uid="{00000000-0005-0000-0000-0000C5090000}"/>
    <cellStyle name="Input 15" xfId="2280" xr:uid="{00000000-0005-0000-0000-0000C6090000}"/>
    <cellStyle name="Input 15 2" xfId="2281" xr:uid="{00000000-0005-0000-0000-0000C7090000}"/>
    <cellStyle name="Input 15 3" xfId="2282" xr:uid="{00000000-0005-0000-0000-0000C8090000}"/>
    <cellStyle name="Input 15 4" xfId="2283" xr:uid="{00000000-0005-0000-0000-0000C9090000}"/>
    <cellStyle name="Input 15 5" xfId="2284" xr:uid="{00000000-0005-0000-0000-0000CA090000}"/>
    <cellStyle name="Input 15 6" xfId="2285" xr:uid="{00000000-0005-0000-0000-0000CB090000}"/>
    <cellStyle name="Input 15 7" xfId="2286" xr:uid="{00000000-0005-0000-0000-0000CC090000}"/>
    <cellStyle name="Input 16" xfId="2287" xr:uid="{00000000-0005-0000-0000-0000CD090000}"/>
    <cellStyle name="Input 17" xfId="2288" xr:uid="{00000000-0005-0000-0000-0000CE090000}"/>
    <cellStyle name="Input 18" xfId="2289" xr:uid="{00000000-0005-0000-0000-0000CF090000}"/>
    <cellStyle name="Input 19" xfId="2290" xr:uid="{00000000-0005-0000-0000-0000D0090000}"/>
    <cellStyle name="Input 2" xfId="2291" xr:uid="{00000000-0005-0000-0000-0000D1090000}"/>
    <cellStyle name="Input 2 2" xfId="2292" xr:uid="{00000000-0005-0000-0000-0000D2090000}"/>
    <cellStyle name="Input 2 3" xfId="2293" xr:uid="{00000000-0005-0000-0000-0000D3090000}"/>
    <cellStyle name="Input 2 4" xfId="2294" xr:uid="{00000000-0005-0000-0000-0000D4090000}"/>
    <cellStyle name="Input 2 4 2" xfId="2295" xr:uid="{00000000-0005-0000-0000-0000D5090000}"/>
    <cellStyle name="Input 2 4 3" xfId="2296" xr:uid="{00000000-0005-0000-0000-0000D6090000}"/>
    <cellStyle name="Input 2 5" xfId="2297" xr:uid="{00000000-0005-0000-0000-0000D7090000}"/>
    <cellStyle name="Input 20" xfId="2298" xr:uid="{00000000-0005-0000-0000-0000D8090000}"/>
    <cellStyle name="Input 21" xfId="2299" xr:uid="{00000000-0005-0000-0000-0000D9090000}"/>
    <cellStyle name="Input 22" xfId="2300" xr:uid="{00000000-0005-0000-0000-0000DA090000}"/>
    <cellStyle name="Input 3" xfId="2301" xr:uid="{00000000-0005-0000-0000-0000DB090000}"/>
    <cellStyle name="Input 3 2" xfId="2302" xr:uid="{00000000-0005-0000-0000-0000DC090000}"/>
    <cellStyle name="Input 3 3" xfId="2303" xr:uid="{00000000-0005-0000-0000-0000DD090000}"/>
    <cellStyle name="Input 4" xfId="2304" xr:uid="{00000000-0005-0000-0000-0000DE090000}"/>
    <cellStyle name="Input 4 2" xfId="2305" xr:uid="{00000000-0005-0000-0000-0000DF090000}"/>
    <cellStyle name="Input 4 3" xfId="2306" xr:uid="{00000000-0005-0000-0000-0000E0090000}"/>
    <cellStyle name="Input 5" xfId="2307" xr:uid="{00000000-0005-0000-0000-0000E1090000}"/>
    <cellStyle name="Input 5 2" xfId="2308" xr:uid="{00000000-0005-0000-0000-0000E2090000}"/>
    <cellStyle name="Input 5 3" xfId="2309" xr:uid="{00000000-0005-0000-0000-0000E3090000}"/>
    <cellStyle name="Input 6 2" xfId="2310" xr:uid="{00000000-0005-0000-0000-0000E4090000}"/>
    <cellStyle name="Input 6 3" xfId="2311" xr:uid="{00000000-0005-0000-0000-0000E5090000}"/>
    <cellStyle name="Input 7 2" xfId="2312" xr:uid="{00000000-0005-0000-0000-0000E6090000}"/>
    <cellStyle name="Input 7 3" xfId="2313" xr:uid="{00000000-0005-0000-0000-0000E7090000}"/>
    <cellStyle name="Input 8 2" xfId="2314" xr:uid="{00000000-0005-0000-0000-0000E8090000}"/>
    <cellStyle name="Input 8 3" xfId="2315" xr:uid="{00000000-0005-0000-0000-0000E9090000}"/>
    <cellStyle name="Input 9 2" xfId="2316" xr:uid="{00000000-0005-0000-0000-0000EA090000}"/>
    <cellStyle name="Input 9 3" xfId="2317" xr:uid="{00000000-0005-0000-0000-0000EB090000}"/>
    <cellStyle name="Linked Cell 10 2" xfId="2318" xr:uid="{00000000-0005-0000-0000-0000EC090000}"/>
    <cellStyle name="Linked Cell 10 3" xfId="2319" xr:uid="{00000000-0005-0000-0000-0000ED090000}"/>
    <cellStyle name="Linked Cell 11 2" xfId="2320" xr:uid="{00000000-0005-0000-0000-0000EE090000}"/>
    <cellStyle name="Linked Cell 11 3" xfId="2321" xr:uid="{00000000-0005-0000-0000-0000EF090000}"/>
    <cellStyle name="Linked Cell 12 2" xfId="2322" xr:uid="{00000000-0005-0000-0000-0000F0090000}"/>
    <cellStyle name="Linked Cell 12 3" xfId="2323" xr:uid="{00000000-0005-0000-0000-0000F1090000}"/>
    <cellStyle name="Linked Cell 13 2" xfId="2324" xr:uid="{00000000-0005-0000-0000-0000F2090000}"/>
    <cellStyle name="Linked Cell 13 3" xfId="2325" xr:uid="{00000000-0005-0000-0000-0000F3090000}"/>
    <cellStyle name="Linked Cell 14 2" xfId="2326" xr:uid="{00000000-0005-0000-0000-0000F4090000}"/>
    <cellStyle name="Linked Cell 14 3" xfId="2327" xr:uid="{00000000-0005-0000-0000-0000F5090000}"/>
    <cellStyle name="Linked Cell 15" xfId="2328" xr:uid="{00000000-0005-0000-0000-0000F6090000}"/>
    <cellStyle name="Linked Cell 15 2" xfId="2329" xr:uid="{00000000-0005-0000-0000-0000F7090000}"/>
    <cellStyle name="Linked Cell 15 3" xfId="2330" xr:uid="{00000000-0005-0000-0000-0000F8090000}"/>
    <cellStyle name="Linked Cell 15 4" xfId="2331" xr:uid="{00000000-0005-0000-0000-0000F9090000}"/>
    <cellStyle name="Linked Cell 15 5" xfId="2332" xr:uid="{00000000-0005-0000-0000-0000FA090000}"/>
    <cellStyle name="Linked Cell 15 6" xfId="2333" xr:uid="{00000000-0005-0000-0000-0000FB090000}"/>
    <cellStyle name="Linked Cell 15 7" xfId="2334" xr:uid="{00000000-0005-0000-0000-0000FC090000}"/>
    <cellStyle name="Linked Cell 16" xfId="2335" xr:uid="{00000000-0005-0000-0000-0000FD090000}"/>
    <cellStyle name="Linked Cell 17" xfId="2336" xr:uid="{00000000-0005-0000-0000-0000FE090000}"/>
    <cellStyle name="Linked Cell 18" xfId="2337" xr:uid="{00000000-0005-0000-0000-0000FF090000}"/>
    <cellStyle name="Linked Cell 19" xfId="2338" xr:uid="{00000000-0005-0000-0000-0000000A0000}"/>
    <cellStyle name="Linked Cell 2" xfId="2339" xr:uid="{00000000-0005-0000-0000-0000010A0000}"/>
    <cellStyle name="Linked Cell 2 2" xfId="2340" xr:uid="{00000000-0005-0000-0000-0000020A0000}"/>
    <cellStyle name="Linked Cell 2 3" xfId="2341" xr:uid="{00000000-0005-0000-0000-0000030A0000}"/>
    <cellStyle name="Linked Cell 2 4" xfId="2342" xr:uid="{00000000-0005-0000-0000-0000040A0000}"/>
    <cellStyle name="Linked Cell 20" xfId="2343" xr:uid="{00000000-0005-0000-0000-0000050A0000}"/>
    <cellStyle name="Linked Cell 21" xfId="2344" xr:uid="{00000000-0005-0000-0000-0000060A0000}"/>
    <cellStyle name="Linked Cell 22" xfId="2345" xr:uid="{00000000-0005-0000-0000-0000070A0000}"/>
    <cellStyle name="Linked Cell 3" xfId="2346" xr:uid="{00000000-0005-0000-0000-0000080A0000}"/>
    <cellStyle name="Linked Cell 3 2" xfId="2347" xr:uid="{00000000-0005-0000-0000-0000090A0000}"/>
    <cellStyle name="Linked Cell 3 3" xfId="2348" xr:uid="{00000000-0005-0000-0000-00000A0A0000}"/>
    <cellStyle name="Linked Cell 4" xfId="2349" xr:uid="{00000000-0005-0000-0000-00000B0A0000}"/>
    <cellStyle name="Linked Cell 4 2" xfId="2350" xr:uid="{00000000-0005-0000-0000-00000C0A0000}"/>
    <cellStyle name="Linked Cell 4 3" xfId="2351" xr:uid="{00000000-0005-0000-0000-00000D0A0000}"/>
    <cellStyle name="Linked Cell 5" xfId="2352" xr:uid="{00000000-0005-0000-0000-00000E0A0000}"/>
    <cellStyle name="Linked Cell 5 2" xfId="2353" xr:uid="{00000000-0005-0000-0000-00000F0A0000}"/>
    <cellStyle name="Linked Cell 5 3" xfId="2354" xr:uid="{00000000-0005-0000-0000-0000100A0000}"/>
    <cellStyle name="Linked Cell 6 2" xfId="2355" xr:uid="{00000000-0005-0000-0000-0000110A0000}"/>
    <cellStyle name="Linked Cell 6 3" xfId="2356" xr:uid="{00000000-0005-0000-0000-0000120A0000}"/>
    <cellStyle name="Linked Cell 7 2" xfId="2357" xr:uid="{00000000-0005-0000-0000-0000130A0000}"/>
    <cellStyle name="Linked Cell 7 3" xfId="2358" xr:uid="{00000000-0005-0000-0000-0000140A0000}"/>
    <cellStyle name="Linked Cell 8 2" xfId="2359" xr:uid="{00000000-0005-0000-0000-0000150A0000}"/>
    <cellStyle name="Linked Cell 8 3" xfId="2360" xr:uid="{00000000-0005-0000-0000-0000160A0000}"/>
    <cellStyle name="Linked Cell 9 2" xfId="2361" xr:uid="{00000000-0005-0000-0000-0000170A0000}"/>
    <cellStyle name="Linked Cell 9 3" xfId="2362" xr:uid="{00000000-0005-0000-0000-0000180A0000}"/>
    <cellStyle name="Neutral 10 2" xfId="2363" xr:uid="{00000000-0005-0000-0000-0000190A0000}"/>
    <cellStyle name="Neutral 10 3" xfId="2364" xr:uid="{00000000-0005-0000-0000-00001A0A0000}"/>
    <cellStyle name="Neutral 11 2" xfId="2365" xr:uid="{00000000-0005-0000-0000-00001B0A0000}"/>
    <cellStyle name="Neutral 11 3" xfId="2366" xr:uid="{00000000-0005-0000-0000-00001C0A0000}"/>
    <cellStyle name="Neutral 12 2" xfId="2367" xr:uid="{00000000-0005-0000-0000-00001D0A0000}"/>
    <cellStyle name="Neutral 12 3" xfId="2368" xr:uid="{00000000-0005-0000-0000-00001E0A0000}"/>
    <cellStyle name="Neutral 13 2" xfId="2369" xr:uid="{00000000-0005-0000-0000-00001F0A0000}"/>
    <cellStyle name="Neutral 13 3" xfId="2370" xr:uid="{00000000-0005-0000-0000-0000200A0000}"/>
    <cellStyle name="Neutral 14 2" xfId="2371" xr:uid="{00000000-0005-0000-0000-0000210A0000}"/>
    <cellStyle name="Neutral 14 3" xfId="2372" xr:uid="{00000000-0005-0000-0000-0000220A0000}"/>
    <cellStyle name="Neutral 15" xfId="2373" xr:uid="{00000000-0005-0000-0000-0000230A0000}"/>
    <cellStyle name="Neutral 15 2" xfId="2374" xr:uid="{00000000-0005-0000-0000-0000240A0000}"/>
    <cellStyle name="Neutral 15 3" xfId="2375" xr:uid="{00000000-0005-0000-0000-0000250A0000}"/>
    <cellStyle name="Neutral 15 4" xfId="2376" xr:uid="{00000000-0005-0000-0000-0000260A0000}"/>
    <cellStyle name="Neutral 15 5" xfId="2377" xr:uid="{00000000-0005-0000-0000-0000270A0000}"/>
    <cellStyle name="Neutral 15 6" xfId="2378" xr:uid="{00000000-0005-0000-0000-0000280A0000}"/>
    <cellStyle name="Neutral 15 7" xfId="2379" xr:uid="{00000000-0005-0000-0000-0000290A0000}"/>
    <cellStyle name="Neutral 16" xfId="2380" xr:uid="{00000000-0005-0000-0000-00002A0A0000}"/>
    <cellStyle name="Neutral 17" xfId="2381" xr:uid="{00000000-0005-0000-0000-00002B0A0000}"/>
    <cellStyle name="Neutral 18" xfId="2382" xr:uid="{00000000-0005-0000-0000-00002C0A0000}"/>
    <cellStyle name="Neutral 19" xfId="2383" xr:uid="{00000000-0005-0000-0000-00002D0A0000}"/>
    <cellStyle name="Neutral 2" xfId="2384" xr:uid="{00000000-0005-0000-0000-00002E0A0000}"/>
    <cellStyle name="Neutral 2 2" xfId="2385" xr:uid="{00000000-0005-0000-0000-00002F0A0000}"/>
    <cellStyle name="Neutral 2 3" xfId="2386" xr:uid="{00000000-0005-0000-0000-0000300A0000}"/>
    <cellStyle name="Neutral 2 4" xfId="2387" xr:uid="{00000000-0005-0000-0000-0000310A0000}"/>
    <cellStyle name="Neutral 2 5" xfId="2388" xr:uid="{00000000-0005-0000-0000-0000320A0000}"/>
    <cellStyle name="Neutral 2 6" xfId="2389" xr:uid="{00000000-0005-0000-0000-0000330A0000}"/>
    <cellStyle name="Neutral 2 7" xfId="2390" xr:uid="{00000000-0005-0000-0000-0000340A0000}"/>
    <cellStyle name="Neutral 20" xfId="2391" xr:uid="{00000000-0005-0000-0000-0000350A0000}"/>
    <cellStyle name="Neutral 21" xfId="2392" xr:uid="{00000000-0005-0000-0000-0000360A0000}"/>
    <cellStyle name="Neutral 22" xfId="2393" xr:uid="{00000000-0005-0000-0000-0000370A0000}"/>
    <cellStyle name="Neutral 3" xfId="2394" xr:uid="{00000000-0005-0000-0000-0000380A0000}"/>
    <cellStyle name="Neutral 3 2" xfId="2395" xr:uid="{00000000-0005-0000-0000-0000390A0000}"/>
    <cellStyle name="Neutral 3 3" xfId="2396" xr:uid="{00000000-0005-0000-0000-00003A0A0000}"/>
    <cellStyle name="Neutral 4" xfId="2397" xr:uid="{00000000-0005-0000-0000-00003B0A0000}"/>
    <cellStyle name="Neutral 4 2" xfId="2398" xr:uid="{00000000-0005-0000-0000-00003C0A0000}"/>
    <cellStyle name="Neutral 4 3" xfId="2399" xr:uid="{00000000-0005-0000-0000-00003D0A0000}"/>
    <cellStyle name="Neutral 5" xfId="2400" xr:uid="{00000000-0005-0000-0000-00003E0A0000}"/>
    <cellStyle name="Neutral 5 2" xfId="2401" xr:uid="{00000000-0005-0000-0000-00003F0A0000}"/>
    <cellStyle name="Neutral 5 3" xfId="2402" xr:uid="{00000000-0005-0000-0000-0000400A0000}"/>
    <cellStyle name="Neutral 6 2" xfId="2403" xr:uid="{00000000-0005-0000-0000-0000410A0000}"/>
    <cellStyle name="Neutral 6 3" xfId="2404" xr:uid="{00000000-0005-0000-0000-0000420A0000}"/>
    <cellStyle name="Neutral 7 2" xfId="2405" xr:uid="{00000000-0005-0000-0000-0000430A0000}"/>
    <cellStyle name="Neutral 7 3" xfId="2406" xr:uid="{00000000-0005-0000-0000-0000440A0000}"/>
    <cellStyle name="Neutral 8 2" xfId="2407" xr:uid="{00000000-0005-0000-0000-0000450A0000}"/>
    <cellStyle name="Neutral 8 3" xfId="2408" xr:uid="{00000000-0005-0000-0000-0000460A0000}"/>
    <cellStyle name="Neutral 9 2" xfId="2409" xr:uid="{00000000-0005-0000-0000-0000470A0000}"/>
    <cellStyle name="Neutral 9 3" xfId="2410" xr:uid="{00000000-0005-0000-0000-0000480A0000}"/>
    <cellStyle name="nONE" xfId="8843" xr:uid="{00000000-0005-0000-0000-0000490A0000}"/>
    <cellStyle name="Normal" xfId="0" builtinId="0"/>
    <cellStyle name="Normal 10" xfId="7" xr:uid="{00000000-0005-0000-0000-00004B0A0000}"/>
    <cellStyle name="Normal 10 10" xfId="2411" xr:uid="{00000000-0005-0000-0000-00004C0A0000}"/>
    <cellStyle name="Normal 10 11" xfId="2412" xr:uid="{00000000-0005-0000-0000-00004D0A0000}"/>
    <cellStyle name="Normal 10 12" xfId="2413" xr:uid="{00000000-0005-0000-0000-00004E0A0000}"/>
    <cellStyle name="Normal 10 13" xfId="2414" xr:uid="{00000000-0005-0000-0000-00004F0A0000}"/>
    <cellStyle name="Normal 10 14" xfId="2415" xr:uid="{00000000-0005-0000-0000-0000500A0000}"/>
    <cellStyle name="Normal 10 15" xfId="2416" xr:uid="{00000000-0005-0000-0000-0000510A0000}"/>
    <cellStyle name="Normal 10 2" xfId="2417" xr:uid="{00000000-0005-0000-0000-0000520A0000}"/>
    <cellStyle name="Normal 10 2 2" xfId="8839" xr:uid="{00000000-0005-0000-0000-0000530A0000}"/>
    <cellStyle name="Normal 10 2 3" xfId="8858" xr:uid="{00000000-0005-0000-0000-000018000000}"/>
    <cellStyle name="Normal 10 3" xfId="2418" xr:uid="{00000000-0005-0000-0000-0000540A0000}"/>
    <cellStyle name="Normal 10 3 2" xfId="8844" xr:uid="{00000000-0005-0000-0000-0000550A0000}"/>
    <cellStyle name="Normal 10 3 3" xfId="8859" xr:uid="{00000000-0005-0000-0000-00001A000000}"/>
    <cellStyle name="Normal 10 4" xfId="2419" xr:uid="{00000000-0005-0000-0000-0000560A0000}"/>
    <cellStyle name="Normal 10 4 2" xfId="8868" xr:uid="{00000000-0005-0000-0000-00001C000000}"/>
    <cellStyle name="Normal 10 5" xfId="2420" xr:uid="{00000000-0005-0000-0000-0000570A0000}"/>
    <cellStyle name="Normal 10 5 2" xfId="8876" xr:uid="{00000000-0005-0000-0000-00001D000000}"/>
    <cellStyle name="Normal 10 6" xfId="2421" xr:uid="{00000000-0005-0000-0000-0000580A0000}"/>
    <cellStyle name="Normal 10 7" xfId="2422" xr:uid="{00000000-0005-0000-0000-0000590A0000}"/>
    <cellStyle name="Normal 10 8" xfId="2423" xr:uid="{00000000-0005-0000-0000-00005A0A0000}"/>
    <cellStyle name="Normal 10 9" xfId="2424" xr:uid="{00000000-0005-0000-0000-00005B0A0000}"/>
    <cellStyle name="Normal 100" xfId="2425" xr:uid="{00000000-0005-0000-0000-00005C0A0000}"/>
    <cellStyle name="Normal 101" xfId="2426" xr:uid="{00000000-0005-0000-0000-00005D0A0000}"/>
    <cellStyle name="Normal 102" xfId="2427" xr:uid="{00000000-0005-0000-0000-00005E0A0000}"/>
    <cellStyle name="Normal 103" xfId="2428" xr:uid="{00000000-0005-0000-0000-00005F0A0000}"/>
    <cellStyle name="Normal 104" xfId="2429" xr:uid="{00000000-0005-0000-0000-0000600A0000}"/>
    <cellStyle name="Normal 105" xfId="2430" xr:uid="{00000000-0005-0000-0000-0000610A0000}"/>
    <cellStyle name="Normal 106" xfId="2431" xr:uid="{00000000-0005-0000-0000-0000620A0000}"/>
    <cellStyle name="Normal 107" xfId="2432" xr:uid="{00000000-0005-0000-0000-0000630A0000}"/>
    <cellStyle name="Normal 108" xfId="2433" xr:uid="{00000000-0005-0000-0000-0000640A0000}"/>
    <cellStyle name="Normal 109" xfId="2434" xr:uid="{00000000-0005-0000-0000-0000650A0000}"/>
    <cellStyle name="Normal 11" xfId="8" xr:uid="{00000000-0005-0000-0000-0000660A0000}"/>
    <cellStyle name="Normal 11 10" xfId="2435" xr:uid="{00000000-0005-0000-0000-0000670A0000}"/>
    <cellStyle name="Normal 11 11" xfId="2436" xr:uid="{00000000-0005-0000-0000-0000680A0000}"/>
    <cellStyle name="Normal 11 12" xfId="2437" xr:uid="{00000000-0005-0000-0000-0000690A0000}"/>
    <cellStyle name="Normal 11 13" xfId="2438" xr:uid="{00000000-0005-0000-0000-00006A0A0000}"/>
    <cellStyle name="Normal 11 14" xfId="2439" xr:uid="{00000000-0005-0000-0000-00006B0A0000}"/>
    <cellStyle name="Normal 11 15" xfId="2440" xr:uid="{00000000-0005-0000-0000-00006C0A0000}"/>
    <cellStyle name="Normal 11 16" xfId="2441" xr:uid="{00000000-0005-0000-0000-00006D0A0000}"/>
    <cellStyle name="Normal 11 17" xfId="2442" xr:uid="{00000000-0005-0000-0000-00006E0A0000}"/>
    <cellStyle name="Normal 11 18" xfId="2443" xr:uid="{00000000-0005-0000-0000-00006F0A0000}"/>
    <cellStyle name="Normal 11 19" xfId="2444" xr:uid="{00000000-0005-0000-0000-0000700A0000}"/>
    <cellStyle name="Normal 11 2" xfId="2445" xr:uid="{00000000-0005-0000-0000-0000710A0000}"/>
    <cellStyle name="Normal 11 3" xfId="2446" xr:uid="{00000000-0005-0000-0000-0000720A0000}"/>
    <cellStyle name="Normal 11 4" xfId="2447" xr:uid="{00000000-0005-0000-0000-0000730A0000}"/>
    <cellStyle name="Normal 11 5" xfId="2448" xr:uid="{00000000-0005-0000-0000-0000740A0000}"/>
    <cellStyle name="Normal 11 6" xfId="2449" xr:uid="{00000000-0005-0000-0000-0000750A0000}"/>
    <cellStyle name="Normal 11 7" xfId="2450" xr:uid="{00000000-0005-0000-0000-0000760A0000}"/>
    <cellStyle name="Normal 11 8" xfId="2451" xr:uid="{00000000-0005-0000-0000-0000770A0000}"/>
    <cellStyle name="Normal 11 9" xfId="2452" xr:uid="{00000000-0005-0000-0000-0000780A0000}"/>
    <cellStyle name="Normal 110" xfId="2453" xr:uid="{00000000-0005-0000-0000-0000790A0000}"/>
    <cellStyle name="Normal 111" xfId="2454" xr:uid="{00000000-0005-0000-0000-00007A0A0000}"/>
    <cellStyle name="Normal 112" xfId="2455" xr:uid="{00000000-0005-0000-0000-00007B0A0000}"/>
    <cellStyle name="Normal 113" xfId="2456" xr:uid="{00000000-0005-0000-0000-00007C0A0000}"/>
    <cellStyle name="Normal 114" xfId="2457" xr:uid="{00000000-0005-0000-0000-00007D0A0000}"/>
    <cellStyle name="Normal 115" xfId="2458" xr:uid="{00000000-0005-0000-0000-00007E0A0000}"/>
    <cellStyle name="Normal 116" xfId="2459" xr:uid="{00000000-0005-0000-0000-00007F0A0000}"/>
    <cellStyle name="Normal 117" xfId="2460" xr:uid="{00000000-0005-0000-0000-0000800A0000}"/>
    <cellStyle name="Normal 118" xfId="2461" xr:uid="{00000000-0005-0000-0000-0000810A0000}"/>
    <cellStyle name="Normal 119" xfId="2462" xr:uid="{00000000-0005-0000-0000-0000820A0000}"/>
    <cellStyle name="Normal 119 10" xfId="2463" xr:uid="{00000000-0005-0000-0000-0000830A0000}"/>
    <cellStyle name="Normal 119 11" xfId="2464" xr:uid="{00000000-0005-0000-0000-0000840A0000}"/>
    <cellStyle name="Normal 119 12" xfId="2465" xr:uid="{00000000-0005-0000-0000-0000850A0000}"/>
    <cellStyle name="Normal 119 13" xfId="2466" xr:uid="{00000000-0005-0000-0000-0000860A0000}"/>
    <cellStyle name="Normal 119 14" xfId="2467" xr:uid="{00000000-0005-0000-0000-0000870A0000}"/>
    <cellStyle name="Normal 119 15" xfId="2468" xr:uid="{00000000-0005-0000-0000-0000880A0000}"/>
    <cellStyle name="Normal 119 16" xfId="2469" xr:uid="{00000000-0005-0000-0000-0000890A0000}"/>
    <cellStyle name="Normal 119 2" xfId="2470" xr:uid="{00000000-0005-0000-0000-00008A0A0000}"/>
    <cellStyle name="Normal 119 3" xfId="2471" xr:uid="{00000000-0005-0000-0000-00008B0A0000}"/>
    <cellStyle name="Normal 119 4" xfId="2472" xr:uid="{00000000-0005-0000-0000-00008C0A0000}"/>
    <cellStyle name="Normal 119 5" xfId="2473" xr:uid="{00000000-0005-0000-0000-00008D0A0000}"/>
    <cellStyle name="Normal 119 6" xfId="2474" xr:uid="{00000000-0005-0000-0000-00008E0A0000}"/>
    <cellStyle name="Normal 119 7" xfId="2475" xr:uid="{00000000-0005-0000-0000-00008F0A0000}"/>
    <cellStyle name="Normal 119 8" xfId="2476" xr:uid="{00000000-0005-0000-0000-0000900A0000}"/>
    <cellStyle name="Normal 119 9" xfId="2477" xr:uid="{00000000-0005-0000-0000-0000910A0000}"/>
    <cellStyle name="Normal 12" xfId="9" xr:uid="{00000000-0005-0000-0000-0000920A0000}"/>
    <cellStyle name="Normal 12 10" xfId="2478" xr:uid="{00000000-0005-0000-0000-0000930A0000}"/>
    <cellStyle name="Normal 12 2" xfId="2479" xr:uid="{00000000-0005-0000-0000-0000940A0000}"/>
    <cellStyle name="Normal 12 3" xfId="2480" xr:uid="{00000000-0005-0000-0000-0000950A0000}"/>
    <cellStyle name="Normal 12 4" xfId="2481" xr:uid="{00000000-0005-0000-0000-0000960A0000}"/>
    <cellStyle name="Normal 12 5" xfId="2482" xr:uid="{00000000-0005-0000-0000-0000970A0000}"/>
    <cellStyle name="Normal 12 6" xfId="2483" xr:uid="{00000000-0005-0000-0000-0000980A0000}"/>
    <cellStyle name="Normal 12 7" xfId="2484" xr:uid="{00000000-0005-0000-0000-0000990A0000}"/>
    <cellStyle name="Normal 12 8" xfId="2485" xr:uid="{00000000-0005-0000-0000-00009A0A0000}"/>
    <cellStyle name="Normal 12 9" xfId="2486" xr:uid="{00000000-0005-0000-0000-00009B0A0000}"/>
    <cellStyle name="Normal 120" xfId="2487" xr:uid="{00000000-0005-0000-0000-00009C0A0000}"/>
    <cellStyle name="Normal 121" xfId="2488" xr:uid="{00000000-0005-0000-0000-00009D0A0000}"/>
    <cellStyle name="Normal 122" xfId="2489" xr:uid="{00000000-0005-0000-0000-00009E0A0000}"/>
    <cellStyle name="Normal 123" xfId="2490" xr:uid="{00000000-0005-0000-0000-00009F0A0000}"/>
    <cellStyle name="Normal 124" xfId="2491" xr:uid="{00000000-0005-0000-0000-0000A00A0000}"/>
    <cellStyle name="Normal 125" xfId="2492" xr:uid="{00000000-0005-0000-0000-0000A10A0000}"/>
    <cellStyle name="Normal 125 10" xfId="2493" xr:uid="{00000000-0005-0000-0000-0000A20A0000}"/>
    <cellStyle name="Normal 125 11" xfId="2494" xr:uid="{00000000-0005-0000-0000-0000A30A0000}"/>
    <cellStyle name="Normal 125 12" xfId="2495" xr:uid="{00000000-0005-0000-0000-0000A40A0000}"/>
    <cellStyle name="Normal 125 13" xfId="2496" xr:uid="{00000000-0005-0000-0000-0000A50A0000}"/>
    <cellStyle name="Normal 125 14" xfId="2497" xr:uid="{00000000-0005-0000-0000-0000A60A0000}"/>
    <cellStyle name="Normal 125 15" xfId="2498" xr:uid="{00000000-0005-0000-0000-0000A70A0000}"/>
    <cellStyle name="Normal 125 16" xfId="2499" xr:uid="{00000000-0005-0000-0000-0000A80A0000}"/>
    <cellStyle name="Normal 125 2" xfId="2500" xr:uid="{00000000-0005-0000-0000-0000A90A0000}"/>
    <cellStyle name="Normal 125 3" xfId="2501" xr:uid="{00000000-0005-0000-0000-0000AA0A0000}"/>
    <cellStyle name="Normal 125 4" xfId="2502" xr:uid="{00000000-0005-0000-0000-0000AB0A0000}"/>
    <cellStyle name="Normal 125 5" xfId="2503" xr:uid="{00000000-0005-0000-0000-0000AC0A0000}"/>
    <cellStyle name="Normal 125 6" xfId="2504" xr:uid="{00000000-0005-0000-0000-0000AD0A0000}"/>
    <cellStyle name="Normal 125 7" xfId="2505" xr:uid="{00000000-0005-0000-0000-0000AE0A0000}"/>
    <cellStyle name="Normal 125 8" xfId="2506" xr:uid="{00000000-0005-0000-0000-0000AF0A0000}"/>
    <cellStyle name="Normal 125 9" xfId="2507" xr:uid="{00000000-0005-0000-0000-0000B00A0000}"/>
    <cellStyle name="Normal 126" xfId="2508" xr:uid="{00000000-0005-0000-0000-0000B10A0000}"/>
    <cellStyle name="Normal 127" xfId="2509" xr:uid="{00000000-0005-0000-0000-0000B20A0000}"/>
    <cellStyle name="Normal 128" xfId="2510" xr:uid="{00000000-0005-0000-0000-0000B30A0000}"/>
    <cellStyle name="Normal 129" xfId="2511" xr:uid="{00000000-0005-0000-0000-0000B40A0000}"/>
    <cellStyle name="Normal 13" xfId="10" xr:uid="{00000000-0005-0000-0000-0000B50A0000}"/>
    <cellStyle name="Normal 13 10" xfId="2512" xr:uid="{00000000-0005-0000-0000-0000B60A0000}"/>
    <cellStyle name="Normal 13 11" xfId="2513" xr:uid="{00000000-0005-0000-0000-0000B70A0000}"/>
    <cellStyle name="Normal 13 12" xfId="2514" xr:uid="{00000000-0005-0000-0000-0000B80A0000}"/>
    <cellStyle name="Normal 13 2" xfId="2515" xr:uid="{00000000-0005-0000-0000-0000B90A0000}"/>
    <cellStyle name="Normal 13 3" xfId="2516" xr:uid="{00000000-0005-0000-0000-0000BA0A0000}"/>
    <cellStyle name="Normal 13 4" xfId="2517" xr:uid="{00000000-0005-0000-0000-0000BB0A0000}"/>
    <cellStyle name="Normal 13 5" xfId="2518" xr:uid="{00000000-0005-0000-0000-0000BC0A0000}"/>
    <cellStyle name="Normal 13 6" xfId="2519" xr:uid="{00000000-0005-0000-0000-0000BD0A0000}"/>
    <cellStyle name="Normal 13 7" xfId="2520" xr:uid="{00000000-0005-0000-0000-0000BE0A0000}"/>
    <cellStyle name="Normal 13 8" xfId="2521" xr:uid="{00000000-0005-0000-0000-0000BF0A0000}"/>
    <cellStyle name="Normal 13 9" xfId="2522" xr:uid="{00000000-0005-0000-0000-0000C00A0000}"/>
    <cellStyle name="Normal 130" xfId="2523" xr:uid="{00000000-0005-0000-0000-0000C10A0000}"/>
    <cellStyle name="Normal 131" xfId="2524" xr:uid="{00000000-0005-0000-0000-0000C20A0000}"/>
    <cellStyle name="Normal 132" xfId="2525" xr:uid="{00000000-0005-0000-0000-0000C30A0000}"/>
    <cellStyle name="Normal 133" xfId="2526" xr:uid="{00000000-0005-0000-0000-0000C40A0000}"/>
    <cellStyle name="Normal 134" xfId="2527" xr:uid="{00000000-0005-0000-0000-0000C50A0000}"/>
    <cellStyle name="Normal 135" xfId="2528" xr:uid="{00000000-0005-0000-0000-0000C60A0000}"/>
    <cellStyle name="Normal 136" xfId="2529" xr:uid="{00000000-0005-0000-0000-0000C70A0000}"/>
    <cellStyle name="Normal 137" xfId="2530" xr:uid="{00000000-0005-0000-0000-0000C80A0000}"/>
    <cellStyle name="Normal 138" xfId="2531" xr:uid="{00000000-0005-0000-0000-0000C90A0000}"/>
    <cellStyle name="Normal 139" xfId="2532" xr:uid="{00000000-0005-0000-0000-0000CA0A0000}"/>
    <cellStyle name="Normal 14" xfId="11" xr:uid="{00000000-0005-0000-0000-0000CB0A0000}"/>
    <cellStyle name="Normal 14 10" xfId="2533" xr:uid="{00000000-0005-0000-0000-0000CC0A0000}"/>
    <cellStyle name="Normal 14 11" xfId="2534" xr:uid="{00000000-0005-0000-0000-0000CD0A0000}"/>
    <cellStyle name="Normal 14 12" xfId="2535" xr:uid="{00000000-0005-0000-0000-0000CE0A0000}"/>
    <cellStyle name="Normal 14 13" xfId="2536" xr:uid="{00000000-0005-0000-0000-0000CF0A0000}"/>
    <cellStyle name="Normal 14 14" xfId="2537" xr:uid="{00000000-0005-0000-0000-0000D00A0000}"/>
    <cellStyle name="Normal 14 15" xfId="2538" xr:uid="{00000000-0005-0000-0000-0000D10A0000}"/>
    <cellStyle name="Normal 14 16" xfId="2539" xr:uid="{00000000-0005-0000-0000-0000D20A0000}"/>
    <cellStyle name="Normal 14 17" xfId="2540" xr:uid="{00000000-0005-0000-0000-0000D30A0000}"/>
    <cellStyle name="Normal 14 2" xfId="2541" xr:uid="{00000000-0005-0000-0000-0000D40A0000}"/>
    <cellStyle name="Normal 14 2 2" xfId="8877" xr:uid="{00000000-0005-0000-0000-000022000000}"/>
    <cellStyle name="Normal 14 3" xfId="2542" xr:uid="{00000000-0005-0000-0000-0000D50A0000}"/>
    <cellStyle name="Normal 14 4" xfId="2543" xr:uid="{00000000-0005-0000-0000-0000D60A0000}"/>
    <cellStyle name="Normal 14 5" xfId="2544" xr:uid="{00000000-0005-0000-0000-0000D70A0000}"/>
    <cellStyle name="Normal 14 6" xfId="2545" xr:uid="{00000000-0005-0000-0000-0000D80A0000}"/>
    <cellStyle name="Normal 14 7" xfId="2546" xr:uid="{00000000-0005-0000-0000-0000D90A0000}"/>
    <cellStyle name="Normal 14 8" xfId="2547" xr:uid="{00000000-0005-0000-0000-0000DA0A0000}"/>
    <cellStyle name="Normal 14 9" xfId="2548" xr:uid="{00000000-0005-0000-0000-0000DB0A0000}"/>
    <cellStyle name="Normal 140" xfId="2549" xr:uid="{00000000-0005-0000-0000-0000DC0A0000}"/>
    <cellStyle name="Normal 141" xfId="2550" xr:uid="{00000000-0005-0000-0000-0000DD0A0000}"/>
    <cellStyle name="Normal 142" xfId="2551" xr:uid="{00000000-0005-0000-0000-0000DE0A0000}"/>
    <cellStyle name="Normal 143" xfId="2552" xr:uid="{00000000-0005-0000-0000-0000DF0A0000}"/>
    <cellStyle name="Normal 144" xfId="2553" xr:uid="{00000000-0005-0000-0000-0000E00A0000}"/>
    <cellStyle name="Normal 145" xfId="2554" xr:uid="{00000000-0005-0000-0000-0000E10A0000}"/>
    <cellStyle name="Normal 146" xfId="2555" xr:uid="{00000000-0005-0000-0000-0000E20A0000}"/>
    <cellStyle name="Normal 147" xfId="2556" xr:uid="{00000000-0005-0000-0000-0000E30A0000}"/>
    <cellStyle name="Normal 148" xfId="2557" xr:uid="{00000000-0005-0000-0000-0000E40A0000}"/>
    <cellStyle name="Normal 149" xfId="2558" xr:uid="{00000000-0005-0000-0000-0000E50A0000}"/>
    <cellStyle name="Normal 15" xfId="12" xr:uid="{00000000-0005-0000-0000-0000E60A0000}"/>
    <cellStyle name="Normal 15 10" xfId="2559" xr:uid="{00000000-0005-0000-0000-0000E70A0000}"/>
    <cellStyle name="Normal 15 2" xfId="2560" xr:uid="{00000000-0005-0000-0000-0000E80A0000}"/>
    <cellStyle name="Normal 15 3" xfId="2561" xr:uid="{00000000-0005-0000-0000-0000E90A0000}"/>
    <cellStyle name="Normal 15 4" xfId="2562" xr:uid="{00000000-0005-0000-0000-0000EA0A0000}"/>
    <cellStyle name="Normal 15 5" xfId="2563" xr:uid="{00000000-0005-0000-0000-0000EB0A0000}"/>
    <cellStyle name="Normal 15 6" xfId="2564" xr:uid="{00000000-0005-0000-0000-0000EC0A0000}"/>
    <cellStyle name="Normal 15 7" xfId="2565" xr:uid="{00000000-0005-0000-0000-0000ED0A0000}"/>
    <cellStyle name="Normal 15 8" xfId="2566" xr:uid="{00000000-0005-0000-0000-0000EE0A0000}"/>
    <cellStyle name="Normal 15 9" xfId="2567" xr:uid="{00000000-0005-0000-0000-0000EF0A0000}"/>
    <cellStyle name="Normal 150" xfId="2568" xr:uid="{00000000-0005-0000-0000-0000F00A0000}"/>
    <cellStyle name="Normal 150 10" xfId="2569" xr:uid="{00000000-0005-0000-0000-0000F10A0000}"/>
    <cellStyle name="Normal 150 11" xfId="2570" xr:uid="{00000000-0005-0000-0000-0000F20A0000}"/>
    <cellStyle name="Normal 150 12" xfId="2571" xr:uid="{00000000-0005-0000-0000-0000F30A0000}"/>
    <cellStyle name="Normal 150 13" xfId="2572" xr:uid="{00000000-0005-0000-0000-0000F40A0000}"/>
    <cellStyle name="Normal 150 14" xfId="2573" xr:uid="{00000000-0005-0000-0000-0000F50A0000}"/>
    <cellStyle name="Normal 150 15" xfId="2574" xr:uid="{00000000-0005-0000-0000-0000F60A0000}"/>
    <cellStyle name="Normal 150 16" xfId="2575" xr:uid="{00000000-0005-0000-0000-0000F70A0000}"/>
    <cellStyle name="Normal 150 2" xfId="2576" xr:uid="{00000000-0005-0000-0000-0000F80A0000}"/>
    <cellStyle name="Normal 150 3" xfId="2577" xr:uid="{00000000-0005-0000-0000-0000F90A0000}"/>
    <cellStyle name="Normal 150 4" xfId="2578" xr:uid="{00000000-0005-0000-0000-0000FA0A0000}"/>
    <cellStyle name="Normal 150 5" xfId="2579" xr:uid="{00000000-0005-0000-0000-0000FB0A0000}"/>
    <cellStyle name="Normal 150 6" xfId="2580" xr:uid="{00000000-0005-0000-0000-0000FC0A0000}"/>
    <cellStyle name="Normal 150 7" xfId="2581" xr:uid="{00000000-0005-0000-0000-0000FD0A0000}"/>
    <cellStyle name="Normal 150 8" xfId="2582" xr:uid="{00000000-0005-0000-0000-0000FE0A0000}"/>
    <cellStyle name="Normal 150 9" xfId="2583" xr:uid="{00000000-0005-0000-0000-0000FF0A0000}"/>
    <cellStyle name="Normal 151" xfId="2584" xr:uid="{00000000-0005-0000-0000-0000000B0000}"/>
    <cellStyle name="Normal 152" xfId="2585" xr:uid="{00000000-0005-0000-0000-0000010B0000}"/>
    <cellStyle name="Normal 153" xfId="2586" xr:uid="{00000000-0005-0000-0000-0000020B0000}"/>
    <cellStyle name="Normal 154" xfId="2587" xr:uid="{00000000-0005-0000-0000-0000030B0000}"/>
    <cellStyle name="Normal 155" xfId="2588" xr:uid="{00000000-0005-0000-0000-0000040B0000}"/>
    <cellStyle name="Normal 156" xfId="2589" xr:uid="{00000000-0005-0000-0000-0000050B0000}"/>
    <cellStyle name="Normal 157" xfId="2590" xr:uid="{00000000-0005-0000-0000-0000060B0000}"/>
    <cellStyle name="Normal 158" xfId="2591" xr:uid="{00000000-0005-0000-0000-0000070B0000}"/>
    <cellStyle name="Normal 159" xfId="2592" xr:uid="{00000000-0005-0000-0000-0000080B0000}"/>
    <cellStyle name="Normal 16" xfId="13" xr:uid="{00000000-0005-0000-0000-0000090B0000}"/>
    <cellStyle name="Normal 16 2" xfId="2593" xr:uid="{00000000-0005-0000-0000-00000A0B0000}"/>
    <cellStyle name="Normal 16 3" xfId="2594" xr:uid="{00000000-0005-0000-0000-00000B0B0000}"/>
    <cellStyle name="Normal 16 4" xfId="2595" xr:uid="{00000000-0005-0000-0000-00000C0B0000}"/>
    <cellStyle name="Normal 16 5" xfId="2596" xr:uid="{00000000-0005-0000-0000-00000D0B0000}"/>
    <cellStyle name="Normal 16 6" xfId="2597" xr:uid="{00000000-0005-0000-0000-00000E0B0000}"/>
    <cellStyle name="Normal 16 7" xfId="7074" xr:uid="{00000000-0005-0000-0000-00000F0B0000}"/>
    <cellStyle name="Normal 160" xfId="2598" xr:uid="{00000000-0005-0000-0000-0000100B0000}"/>
    <cellStyle name="Normal 161" xfId="2599" xr:uid="{00000000-0005-0000-0000-0000110B0000}"/>
    <cellStyle name="Normal 162" xfId="2600" xr:uid="{00000000-0005-0000-0000-0000120B0000}"/>
    <cellStyle name="Normal 163" xfId="2601" xr:uid="{00000000-0005-0000-0000-0000130B0000}"/>
    <cellStyle name="Normal 164" xfId="2602" xr:uid="{00000000-0005-0000-0000-0000140B0000}"/>
    <cellStyle name="Normal 165" xfId="2603" xr:uid="{00000000-0005-0000-0000-0000150B0000}"/>
    <cellStyle name="Normal 166" xfId="2604" xr:uid="{00000000-0005-0000-0000-0000160B0000}"/>
    <cellStyle name="Normal 167" xfId="2605" xr:uid="{00000000-0005-0000-0000-0000170B0000}"/>
    <cellStyle name="Normal 168" xfId="2606" xr:uid="{00000000-0005-0000-0000-0000180B0000}"/>
    <cellStyle name="Normal 169" xfId="2607" xr:uid="{00000000-0005-0000-0000-0000190B0000}"/>
    <cellStyle name="Normal 17" xfId="2608" xr:uid="{00000000-0005-0000-0000-00001A0B0000}"/>
    <cellStyle name="Normal 17 10" xfId="2609" xr:uid="{00000000-0005-0000-0000-00001B0B0000}"/>
    <cellStyle name="Normal 17 11" xfId="2610" xr:uid="{00000000-0005-0000-0000-00001C0B0000}"/>
    <cellStyle name="Normal 17 12" xfId="8878" xr:uid="{00000000-0005-0000-0000-000025000000}"/>
    <cellStyle name="Normal 17 2" xfId="2611" xr:uid="{00000000-0005-0000-0000-00001D0B0000}"/>
    <cellStyle name="Normal 17 3" xfId="2612" xr:uid="{00000000-0005-0000-0000-00001E0B0000}"/>
    <cellStyle name="Normal 17 4" xfId="2613" xr:uid="{00000000-0005-0000-0000-00001F0B0000}"/>
    <cellStyle name="Normal 17 5" xfId="2614" xr:uid="{00000000-0005-0000-0000-0000200B0000}"/>
    <cellStyle name="Normal 17 6" xfId="2615" xr:uid="{00000000-0005-0000-0000-0000210B0000}"/>
    <cellStyle name="Normal 17 7" xfId="2616" xr:uid="{00000000-0005-0000-0000-0000220B0000}"/>
    <cellStyle name="Normal 17 8" xfId="2617" xr:uid="{00000000-0005-0000-0000-0000230B0000}"/>
    <cellStyle name="Normal 17 9" xfId="2618" xr:uid="{00000000-0005-0000-0000-0000240B0000}"/>
    <cellStyle name="Normal 170" xfId="2619" xr:uid="{00000000-0005-0000-0000-0000250B0000}"/>
    <cellStyle name="Normal 171" xfId="2620" xr:uid="{00000000-0005-0000-0000-0000260B0000}"/>
    <cellStyle name="Normal 172" xfId="2621" xr:uid="{00000000-0005-0000-0000-0000270B0000}"/>
    <cellStyle name="Normal 173" xfId="2622" xr:uid="{00000000-0005-0000-0000-0000280B0000}"/>
    <cellStyle name="Normal 174" xfId="2623" xr:uid="{00000000-0005-0000-0000-0000290B0000}"/>
    <cellStyle name="Normal 175" xfId="2624" xr:uid="{00000000-0005-0000-0000-00002A0B0000}"/>
    <cellStyle name="Normal 176" xfId="2625" xr:uid="{00000000-0005-0000-0000-00002B0B0000}"/>
    <cellStyle name="Normal 177" xfId="2626" xr:uid="{00000000-0005-0000-0000-00002C0B0000}"/>
    <cellStyle name="Normal 178" xfId="2627" xr:uid="{00000000-0005-0000-0000-00002D0B0000}"/>
    <cellStyle name="Normal 179" xfId="2628" xr:uid="{00000000-0005-0000-0000-00002E0B0000}"/>
    <cellStyle name="Normal 18" xfId="2629" xr:uid="{00000000-0005-0000-0000-00002F0B0000}"/>
    <cellStyle name="Normal 18 10" xfId="2630" xr:uid="{00000000-0005-0000-0000-0000300B0000}"/>
    <cellStyle name="Normal 18 11" xfId="2631" xr:uid="{00000000-0005-0000-0000-0000310B0000}"/>
    <cellStyle name="Normal 18 12" xfId="2632" xr:uid="{00000000-0005-0000-0000-0000320B0000}"/>
    <cellStyle name="Normal 18 13" xfId="2633" xr:uid="{00000000-0005-0000-0000-0000330B0000}"/>
    <cellStyle name="Normal 18 14" xfId="2634" xr:uid="{00000000-0005-0000-0000-0000340B0000}"/>
    <cellStyle name="Normal 18 15" xfId="2635" xr:uid="{00000000-0005-0000-0000-0000350B0000}"/>
    <cellStyle name="Normal 18 16" xfId="2636" xr:uid="{00000000-0005-0000-0000-0000360B0000}"/>
    <cellStyle name="Normal 18 17" xfId="2637" xr:uid="{00000000-0005-0000-0000-0000370B0000}"/>
    <cellStyle name="Normal 18 2" xfId="2638" xr:uid="{00000000-0005-0000-0000-0000380B0000}"/>
    <cellStyle name="Normal 18 3" xfId="2639" xr:uid="{00000000-0005-0000-0000-0000390B0000}"/>
    <cellStyle name="Normal 18 4" xfId="2640" xr:uid="{00000000-0005-0000-0000-00003A0B0000}"/>
    <cellStyle name="Normal 18 5" xfId="2641" xr:uid="{00000000-0005-0000-0000-00003B0B0000}"/>
    <cellStyle name="Normal 18 6" xfId="2642" xr:uid="{00000000-0005-0000-0000-00003C0B0000}"/>
    <cellStyle name="Normal 18 7" xfId="2643" xr:uid="{00000000-0005-0000-0000-00003D0B0000}"/>
    <cellStyle name="Normal 18 8" xfId="2644" xr:uid="{00000000-0005-0000-0000-00003E0B0000}"/>
    <cellStyle name="Normal 18 9" xfId="2645" xr:uid="{00000000-0005-0000-0000-00003F0B0000}"/>
    <cellStyle name="Normal 180" xfId="2646" xr:uid="{00000000-0005-0000-0000-0000400B0000}"/>
    <cellStyle name="Normal 181" xfId="2647" xr:uid="{00000000-0005-0000-0000-0000410B0000}"/>
    <cellStyle name="Normal 182" xfId="2648" xr:uid="{00000000-0005-0000-0000-0000420B0000}"/>
    <cellStyle name="Normal 183" xfId="2649" xr:uid="{00000000-0005-0000-0000-0000430B0000}"/>
    <cellStyle name="Normal 184" xfId="2650" xr:uid="{00000000-0005-0000-0000-0000440B0000}"/>
    <cellStyle name="Normal 185" xfId="2651" xr:uid="{00000000-0005-0000-0000-0000450B0000}"/>
    <cellStyle name="Normal 186" xfId="2652" xr:uid="{00000000-0005-0000-0000-0000460B0000}"/>
    <cellStyle name="Normal 187" xfId="2653" xr:uid="{00000000-0005-0000-0000-0000470B0000}"/>
    <cellStyle name="Normal 188" xfId="2654" xr:uid="{00000000-0005-0000-0000-0000480B0000}"/>
    <cellStyle name="Normal 189" xfId="2655" xr:uid="{00000000-0005-0000-0000-0000490B0000}"/>
    <cellStyle name="Normal 19" xfId="14" xr:uid="{00000000-0005-0000-0000-00004A0B0000}"/>
    <cellStyle name="Normal 19 2" xfId="2656" xr:uid="{00000000-0005-0000-0000-00004B0B0000}"/>
    <cellStyle name="Normal 19 3" xfId="2657" xr:uid="{00000000-0005-0000-0000-00004C0B0000}"/>
    <cellStyle name="Normal 19 4" xfId="2658" xr:uid="{00000000-0005-0000-0000-00004D0B0000}"/>
    <cellStyle name="Normal 19 5" xfId="2659" xr:uid="{00000000-0005-0000-0000-00004E0B0000}"/>
    <cellStyle name="Normal 19 6" xfId="2660" xr:uid="{00000000-0005-0000-0000-00004F0B0000}"/>
    <cellStyle name="Normal 19 7" xfId="7075" xr:uid="{00000000-0005-0000-0000-0000500B0000}"/>
    <cellStyle name="Normal 190" xfId="2661" xr:uid="{00000000-0005-0000-0000-0000510B0000}"/>
    <cellStyle name="Normal 191" xfId="2662" xr:uid="{00000000-0005-0000-0000-0000520B0000}"/>
    <cellStyle name="Normal 192" xfId="2663" xr:uid="{00000000-0005-0000-0000-0000530B0000}"/>
    <cellStyle name="Normal 193" xfId="2664" xr:uid="{00000000-0005-0000-0000-0000540B0000}"/>
    <cellStyle name="Normal 194" xfId="2665" xr:uid="{00000000-0005-0000-0000-0000550B0000}"/>
    <cellStyle name="Normal 195" xfId="2666" xr:uid="{00000000-0005-0000-0000-0000560B0000}"/>
    <cellStyle name="Normal 196" xfId="2667" xr:uid="{00000000-0005-0000-0000-0000570B0000}"/>
    <cellStyle name="Normal 197" xfId="2668" xr:uid="{00000000-0005-0000-0000-0000580B0000}"/>
    <cellStyle name="Normal 198" xfId="2669" xr:uid="{00000000-0005-0000-0000-0000590B0000}"/>
    <cellStyle name="Normal 198 10" xfId="2670" xr:uid="{00000000-0005-0000-0000-00005A0B0000}"/>
    <cellStyle name="Normal 198 11" xfId="2671" xr:uid="{00000000-0005-0000-0000-00005B0B0000}"/>
    <cellStyle name="Normal 198 12" xfId="2672" xr:uid="{00000000-0005-0000-0000-00005C0B0000}"/>
    <cellStyle name="Normal 198 13" xfId="2673" xr:uid="{00000000-0005-0000-0000-00005D0B0000}"/>
    <cellStyle name="Normal 198 14" xfId="2674" xr:uid="{00000000-0005-0000-0000-00005E0B0000}"/>
    <cellStyle name="Normal 198 15" xfId="2675" xr:uid="{00000000-0005-0000-0000-00005F0B0000}"/>
    <cellStyle name="Normal 198 16" xfId="2676" xr:uid="{00000000-0005-0000-0000-0000600B0000}"/>
    <cellStyle name="Normal 198 2" xfId="2677" xr:uid="{00000000-0005-0000-0000-0000610B0000}"/>
    <cellStyle name="Normal 198 3" xfId="2678" xr:uid="{00000000-0005-0000-0000-0000620B0000}"/>
    <cellStyle name="Normal 198 4" xfId="2679" xr:uid="{00000000-0005-0000-0000-0000630B0000}"/>
    <cellStyle name="Normal 198 5" xfId="2680" xr:uid="{00000000-0005-0000-0000-0000640B0000}"/>
    <cellStyle name="Normal 198 6" xfId="2681" xr:uid="{00000000-0005-0000-0000-0000650B0000}"/>
    <cellStyle name="Normal 198 7" xfId="2682" xr:uid="{00000000-0005-0000-0000-0000660B0000}"/>
    <cellStyle name="Normal 198 8" xfId="2683" xr:uid="{00000000-0005-0000-0000-0000670B0000}"/>
    <cellStyle name="Normal 198 9" xfId="2684" xr:uid="{00000000-0005-0000-0000-0000680B0000}"/>
    <cellStyle name="Normal 199" xfId="2685" xr:uid="{00000000-0005-0000-0000-0000690B0000}"/>
    <cellStyle name="Normal 199 2" xfId="2686" xr:uid="{00000000-0005-0000-0000-00006A0B0000}"/>
    <cellStyle name="Normal 199 3" xfId="2687" xr:uid="{00000000-0005-0000-0000-00006B0B0000}"/>
    <cellStyle name="Normal 199 4" xfId="2688" xr:uid="{00000000-0005-0000-0000-00006C0B0000}"/>
    <cellStyle name="Normal 2" xfId="15" xr:uid="{00000000-0005-0000-0000-00006D0B0000}"/>
    <cellStyle name="Normal 2 10" xfId="2689" xr:uid="{00000000-0005-0000-0000-00006E0B0000}"/>
    <cellStyle name="Normal 2 10 10" xfId="2690" xr:uid="{00000000-0005-0000-0000-00006F0B0000}"/>
    <cellStyle name="Normal 2 10 11" xfId="2691" xr:uid="{00000000-0005-0000-0000-0000700B0000}"/>
    <cellStyle name="Normal 2 10 12" xfId="2692" xr:uid="{00000000-0005-0000-0000-0000710B0000}"/>
    <cellStyle name="Normal 2 10 13" xfId="2693" xr:uid="{00000000-0005-0000-0000-0000720B0000}"/>
    <cellStyle name="Normal 2 10 14" xfId="2694" xr:uid="{00000000-0005-0000-0000-0000730B0000}"/>
    <cellStyle name="Normal 2 10 15" xfId="2695" xr:uid="{00000000-0005-0000-0000-0000740B0000}"/>
    <cellStyle name="Normal 2 10 16" xfId="2696" xr:uid="{00000000-0005-0000-0000-0000750B0000}"/>
    <cellStyle name="Normal 2 10 17" xfId="2697" xr:uid="{00000000-0005-0000-0000-0000760B0000}"/>
    <cellStyle name="Normal 2 10 18" xfId="2698" xr:uid="{00000000-0005-0000-0000-0000770B0000}"/>
    <cellStyle name="Normal 2 10 19" xfId="2699" xr:uid="{00000000-0005-0000-0000-0000780B0000}"/>
    <cellStyle name="Normal 2 10 2" xfId="2700" xr:uid="{00000000-0005-0000-0000-0000790B0000}"/>
    <cellStyle name="Normal 2 10 2 2" xfId="2701" xr:uid="{00000000-0005-0000-0000-00007A0B0000}"/>
    <cellStyle name="Normal 2 10 20" xfId="2702" xr:uid="{00000000-0005-0000-0000-00007B0B0000}"/>
    <cellStyle name="Normal 2 10 21" xfId="2703" xr:uid="{00000000-0005-0000-0000-00007C0B0000}"/>
    <cellStyle name="Normal 2 10 22" xfId="2704" xr:uid="{00000000-0005-0000-0000-00007D0B0000}"/>
    <cellStyle name="Normal 2 10 23" xfId="2705" xr:uid="{00000000-0005-0000-0000-00007E0B0000}"/>
    <cellStyle name="Normal 2 10 24" xfId="2706" xr:uid="{00000000-0005-0000-0000-00007F0B0000}"/>
    <cellStyle name="Normal 2 10 25" xfId="2707" xr:uid="{00000000-0005-0000-0000-0000800B0000}"/>
    <cellStyle name="Normal 2 10 26" xfId="2708" xr:uid="{00000000-0005-0000-0000-0000810B0000}"/>
    <cellStyle name="Normal 2 10 3" xfId="2709" xr:uid="{00000000-0005-0000-0000-0000820B0000}"/>
    <cellStyle name="Normal 2 10 3 2" xfId="2710" xr:uid="{00000000-0005-0000-0000-0000830B0000}"/>
    <cellStyle name="Normal 2 10 4" xfId="2711" xr:uid="{00000000-0005-0000-0000-0000840B0000}"/>
    <cellStyle name="Normal 2 10 4 2" xfId="2712" xr:uid="{00000000-0005-0000-0000-0000850B0000}"/>
    <cellStyle name="Normal 2 10 5" xfId="2713" xr:uid="{00000000-0005-0000-0000-0000860B0000}"/>
    <cellStyle name="Normal 2 10 5 2" xfId="2714" xr:uid="{00000000-0005-0000-0000-0000870B0000}"/>
    <cellStyle name="Normal 2 10 6" xfId="2715" xr:uid="{00000000-0005-0000-0000-0000880B0000}"/>
    <cellStyle name="Normal 2 10 6 2" xfId="2716" xr:uid="{00000000-0005-0000-0000-0000890B0000}"/>
    <cellStyle name="Normal 2 10 7" xfId="2717" xr:uid="{00000000-0005-0000-0000-00008A0B0000}"/>
    <cellStyle name="Normal 2 10 7 2" xfId="2718" xr:uid="{00000000-0005-0000-0000-00008B0B0000}"/>
    <cellStyle name="Normal 2 10 8" xfId="2719" xr:uid="{00000000-0005-0000-0000-00008C0B0000}"/>
    <cellStyle name="Normal 2 10 9" xfId="2720" xr:uid="{00000000-0005-0000-0000-00008D0B0000}"/>
    <cellStyle name="Normal 2 100" xfId="2721" xr:uid="{00000000-0005-0000-0000-00008E0B0000}"/>
    <cellStyle name="Normal 2 101" xfId="2722" xr:uid="{00000000-0005-0000-0000-00008F0B0000}"/>
    <cellStyle name="Normal 2 102" xfId="2723" xr:uid="{00000000-0005-0000-0000-0000900B0000}"/>
    <cellStyle name="Normal 2 103" xfId="2724" xr:uid="{00000000-0005-0000-0000-0000910B0000}"/>
    <cellStyle name="Normal 2 104" xfId="2725" xr:uid="{00000000-0005-0000-0000-0000920B0000}"/>
    <cellStyle name="Normal 2 105" xfId="2726" xr:uid="{00000000-0005-0000-0000-0000930B0000}"/>
    <cellStyle name="Normal 2 106" xfId="2727" xr:uid="{00000000-0005-0000-0000-0000940B0000}"/>
    <cellStyle name="Normal 2 107" xfId="2728" xr:uid="{00000000-0005-0000-0000-0000950B0000}"/>
    <cellStyle name="Normal 2 108" xfId="2729" xr:uid="{00000000-0005-0000-0000-0000960B0000}"/>
    <cellStyle name="Normal 2 109" xfId="2730" xr:uid="{00000000-0005-0000-0000-0000970B0000}"/>
    <cellStyle name="Normal 2 11" xfId="2731" xr:uid="{00000000-0005-0000-0000-0000980B0000}"/>
    <cellStyle name="Normal 2 11 10" xfId="2732" xr:uid="{00000000-0005-0000-0000-0000990B0000}"/>
    <cellStyle name="Normal 2 11 11" xfId="2733" xr:uid="{00000000-0005-0000-0000-00009A0B0000}"/>
    <cellStyle name="Normal 2 11 12" xfId="2734" xr:uid="{00000000-0005-0000-0000-00009B0B0000}"/>
    <cellStyle name="Normal 2 11 13" xfId="2735" xr:uid="{00000000-0005-0000-0000-00009C0B0000}"/>
    <cellStyle name="Normal 2 11 14" xfId="2736" xr:uid="{00000000-0005-0000-0000-00009D0B0000}"/>
    <cellStyle name="Normal 2 11 15" xfId="2737" xr:uid="{00000000-0005-0000-0000-00009E0B0000}"/>
    <cellStyle name="Normal 2 11 16" xfId="2738" xr:uid="{00000000-0005-0000-0000-00009F0B0000}"/>
    <cellStyle name="Normal 2 11 17" xfId="2739" xr:uid="{00000000-0005-0000-0000-0000A00B0000}"/>
    <cellStyle name="Normal 2 11 18" xfId="2740" xr:uid="{00000000-0005-0000-0000-0000A10B0000}"/>
    <cellStyle name="Normal 2 11 19" xfId="2741" xr:uid="{00000000-0005-0000-0000-0000A20B0000}"/>
    <cellStyle name="Normal 2 11 2" xfId="2742" xr:uid="{00000000-0005-0000-0000-0000A30B0000}"/>
    <cellStyle name="Normal 2 11 2 2" xfId="2743" xr:uid="{00000000-0005-0000-0000-0000A40B0000}"/>
    <cellStyle name="Normal 2 11 20" xfId="2744" xr:uid="{00000000-0005-0000-0000-0000A50B0000}"/>
    <cellStyle name="Normal 2 11 21" xfId="2745" xr:uid="{00000000-0005-0000-0000-0000A60B0000}"/>
    <cellStyle name="Normal 2 11 22" xfId="2746" xr:uid="{00000000-0005-0000-0000-0000A70B0000}"/>
    <cellStyle name="Normal 2 11 23" xfId="2747" xr:uid="{00000000-0005-0000-0000-0000A80B0000}"/>
    <cellStyle name="Normal 2 11 24" xfId="2748" xr:uid="{00000000-0005-0000-0000-0000A90B0000}"/>
    <cellStyle name="Normal 2 11 25" xfId="2749" xr:uid="{00000000-0005-0000-0000-0000AA0B0000}"/>
    <cellStyle name="Normal 2 11 26" xfId="2750" xr:uid="{00000000-0005-0000-0000-0000AB0B0000}"/>
    <cellStyle name="Normal 2 11 27" xfId="8883" xr:uid="{4C381A74-5661-44C8-9030-51DDF28845DD}"/>
    <cellStyle name="Normal 2 11 3" xfId="2751" xr:uid="{00000000-0005-0000-0000-0000AC0B0000}"/>
    <cellStyle name="Normal 2 11 3 2" xfId="2752" xr:uid="{00000000-0005-0000-0000-0000AD0B0000}"/>
    <cellStyle name="Normal 2 11 4" xfId="2753" xr:uid="{00000000-0005-0000-0000-0000AE0B0000}"/>
    <cellStyle name="Normal 2 11 4 2" xfId="2754" xr:uid="{00000000-0005-0000-0000-0000AF0B0000}"/>
    <cellStyle name="Normal 2 11 5" xfId="2755" xr:uid="{00000000-0005-0000-0000-0000B00B0000}"/>
    <cellStyle name="Normal 2 11 5 2" xfId="2756" xr:uid="{00000000-0005-0000-0000-0000B10B0000}"/>
    <cellStyle name="Normal 2 11 6" xfId="2757" xr:uid="{00000000-0005-0000-0000-0000B20B0000}"/>
    <cellStyle name="Normal 2 11 6 2" xfId="2758" xr:uid="{00000000-0005-0000-0000-0000B30B0000}"/>
    <cellStyle name="Normal 2 11 7" xfId="2759" xr:uid="{00000000-0005-0000-0000-0000B40B0000}"/>
    <cellStyle name="Normal 2 11 7 2" xfId="2760" xr:uid="{00000000-0005-0000-0000-0000B50B0000}"/>
    <cellStyle name="Normal 2 11 8" xfId="2761" xr:uid="{00000000-0005-0000-0000-0000B60B0000}"/>
    <cellStyle name="Normal 2 11 9" xfId="2762" xr:uid="{00000000-0005-0000-0000-0000B70B0000}"/>
    <cellStyle name="Normal 2 110" xfId="2763" xr:uid="{00000000-0005-0000-0000-0000B80B0000}"/>
    <cellStyle name="Normal 2 111" xfId="2764" xr:uid="{00000000-0005-0000-0000-0000B90B0000}"/>
    <cellStyle name="Normal 2 12" xfId="2765" xr:uid="{00000000-0005-0000-0000-0000BA0B0000}"/>
    <cellStyle name="Normal 2 12 10" xfId="2766" xr:uid="{00000000-0005-0000-0000-0000BB0B0000}"/>
    <cellStyle name="Normal 2 12 11" xfId="2767" xr:uid="{00000000-0005-0000-0000-0000BC0B0000}"/>
    <cellStyle name="Normal 2 12 12" xfId="2768" xr:uid="{00000000-0005-0000-0000-0000BD0B0000}"/>
    <cellStyle name="Normal 2 12 13" xfId="2769" xr:uid="{00000000-0005-0000-0000-0000BE0B0000}"/>
    <cellStyle name="Normal 2 12 14" xfId="2770" xr:uid="{00000000-0005-0000-0000-0000BF0B0000}"/>
    <cellStyle name="Normal 2 12 15" xfId="2771" xr:uid="{00000000-0005-0000-0000-0000C00B0000}"/>
    <cellStyle name="Normal 2 12 16" xfId="2772" xr:uid="{00000000-0005-0000-0000-0000C10B0000}"/>
    <cellStyle name="Normal 2 12 17" xfId="2773" xr:uid="{00000000-0005-0000-0000-0000C20B0000}"/>
    <cellStyle name="Normal 2 12 18" xfId="2774" xr:uid="{00000000-0005-0000-0000-0000C30B0000}"/>
    <cellStyle name="Normal 2 12 19" xfId="2775" xr:uid="{00000000-0005-0000-0000-0000C40B0000}"/>
    <cellStyle name="Normal 2 12 2" xfId="2776" xr:uid="{00000000-0005-0000-0000-0000C50B0000}"/>
    <cellStyle name="Normal 2 12 2 2" xfId="2777" xr:uid="{00000000-0005-0000-0000-0000C60B0000}"/>
    <cellStyle name="Normal 2 12 20" xfId="2778" xr:uid="{00000000-0005-0000-0000-0000C70B0000}"/>
    <cellStyle name="Normal 2 12 21" xfId="2779" xr:uid="{00000000-0005-0000-0000-0000C80B0000}"/>
    <cellStyle name="Normal 2 12 22" xfId="2780" xr:uid="{00000000-0005-0000-0000-0000C90B0000}"/>
    <cellStyle name="Normal 2 12 23" xfId="2781" xr:uid="{00000000-0005-0000-0000-0000CA0B0000}"/>
    <cellStyle name="Normal 2 12 24" xfId="2782" xr:uid="{00000000-0005-0000-0000-0000CB0B0000}"/>
    <cellStyle name="Normal 2 12 25" xfId="2783" xr:uid="{00000000-0005-0000-0000-0000CC0B0000}"/>
    <cellStyle name="Normal 2 12 26" xfId="2784" xr:uid="{00000000-0005-0000-0000-0000CD0B0000}"/>
    <cellStyle name="Normal 2 12 3" xfId="2785" xr:uid="{00000000-0005-0000-0000-0000CE0B0000}"/>
    <cellStyle name="Normal 2 12 3 2" xfId="2786" xr:uid="{00000000-0005-0000-0000-0000CF0B0000}"/>
    <cellStyle name="Normal 2 12 4" xfId="2787" xr:uid="{00000000-0005-0000-0000-0000D00B0000}"/>
    <cellStyle name="Normal 2 12 4 2" xfId="2788" xr:uid="{00000000-0005-0000-0000-0000D10B0000}"/>
    <cellStyle name="Normal 2 12 5" xfId="2789" xr:uid="{00000000-0005-0000-0000-0000D20B0000}"/>
    <cellStyle name="Normal 2 12 5 2" xfId="2790" xr:uid="{00000000-0005-0000-0000-0000D30B0000}"/>
    <cellStyle name="Normal 2 12 6" xfId="2791" xr:uid="{00000000-0005-0000-0000-0000D40B0000}"/>
    <cellStyle name="Normal 2 12 6 2" xfId="2792" xr:uid="{00000000-0005-0000-0000-0000D50B0000}"/>
    <cellStyle name="Normal 2 12 7" xfId="2793" xr:uid="{00000000-0005-0000-0000-0000D60B0000}"/>
    <cellStyle name="Normal 2 12 7 2" xfId="2794" xr:uid="{00000000-0005-0000-0000-0000D70B0000}"/>
    <cellStyle name="Normal 2 12 8" xfId="2795" xr:uid="{00000000-0005-0000-0000-0000D80B0000}"/>
    <cellStyle name="Normal 2 12 9" xfId="2796" xr:uid="{00000000-0005-0000-0000-0000D90B0000}"/>
    <cellStyle name="Normal 2 13" xfId="2797" xr:uid="{00000000-0005-0000-0000-0000DA0B0000}"/>
    <cellStyle name="Normal 2 13 10" xfId="2798" xr:uid="{00000000-0005-0000-0000-0000DB0B0000}"/>
    <cellStyle name="Normal 2 13 11" xfId="2799" xr:uid="{00000000-0005-0000-0000-0000DC0B0000}"/>
    <cellStyle name="Normal 2 13 12" xfId="2800" xr:uid="{00000000-0005-0000-0000-0000DD0B0000}"/>
    <cellStyle name="Normal 2 13 13" xfId="2801" xr:uid="{00000000-0005-0000-0000-0000DE0B0000}"/>
    <cellStyle name="Normal 2 13 14" xfId="2802" xr:uid="{00000000-0005-0000-0000-0000DF0B0000}"/>
    <cellStyle name="Normal 2 13 15" xfId="2803" xr:uid="{00000000-0005-0000-0000-0000E00B0000}"/>
    <cellStyle name="Normal 2 13 16" xfId="2804" xr:uid="{00000000-0005-0000-0000-0000E10B0000}"/>
    <cellStyle name="Normal 2 13 17" xfId="2805" xr:uid="{00000000-0005-0000-0000-0000E20B0000}"/>
    <cellStyle name="Normal 2 13 18" xfId="2806" xr:uid="{00000000-0005-0000-0000-0000E30B0000}"/>
    <cellStyle name="Normal 2 13 19" xfId="2807" xr:uid="{00000000-0005-0000-0000-0000E40B0000}"/>
    <cellStyle name="Normal 2 13 2" xfId="2808" xr:uid="{00000000-0005-0000-0000-0000E50B0000}"/>
    <cellStyle name="Normal 2 13 2 2" xfId="2809" xr:uid="{00000000-0005-0000-0000-0000E60B0000}"/>
    <cellStyle name="Normal 2 13 20" xfId="2810" xr:uid="{00000000-0005-0000-0000-0000E70B0000}"/>
    <cellStyle name="Normal 2 13 21" xfId="2811" xr:uid="{00000000-0005-0000-0000-0000E80B0000}"/>
    <cellStyle name="Normal 2 13 22" xfId="2812" xr:uid="{00000000-0005-0000-0000-0000E90B0000}"/>
    <cellStyle name="Normal 2 13 23" xfId="2813" xr:uid="{00000000-0005-0000-0000-0000EA0B0000}"/>
    <cellStyle name="Normal 2 13 24" xfId="2814" xr:uid="{00000000-0005-0000-0000-0000EB0B0000}"/>
    <cellStyle name="Normal 2 13 25" xfId="2815" xr:uid="{00000000-0005-0000-0000-0000EC0B0000}"/>
    <cellStyle name="Normal 2 13 26" xfId="2816" xr:uid="{00000000-0005-0000-0000-0000ED0B0000}"/>
    <cellStyle name="Normal 2 13 3" xfId="2817" xr:uid="{00000000-0005-0000-0000-0000EE0B0000}"/>
    <cellStyle name="Normal 2 13 3 2" xfId="2818" xr:uid="{00000000-0005-0000-0000-0000EF0B0000}"/>
    <cellStyle name="Normal 2 13 4" xfId="2819" xr:uid="{00000000-0005-0000-0000-0000F00B0000}"/>
    <cellStyle name="Normal 2 13 4 2" xfId="2820" xr:uid="{00000000-0005-0000-0000-0000F10B0000}"/>
    <cellStyle name="Normal 2 13 5" xfId="2821" xr:uid="{00000000-0005-0000-0000-0000F20B0000}"/>
    <cellStyle name="Normal 2 13 5 2" xfId="2822" xr:uid="{00000000-0005-0000-0000-0000F30B0000}"/>
    <cellStyle name="Normal 2 13 6" xfId="2823" xr:uid="{00000000-0005-0000-0000-0000F40B0000}"/>
    <cellStyle name="Normal 2 13 6 2" xfId="2824" xr:uid="{00000000-0005-0000-0000-0000F50B0000}"/>
    <cellStyle name="Normal 2 13 7" xfId="2825" xr:uid="{00000000-0005-0000-0000-0000F60B0000}"/>
    <cellStyle name="Normal 2 13 7 2" xfId="2826" xr:uid="{00000000-0005-0000-0000-0000F70B0000}"/>
    <cellStyle name="Normal 2 13 8" xfId="2827" xr:uid="{00000000-0005-0000-0000-0000F80B0000}"/>
    <cellStyle name="Normal 2 13 9" xfId="2828" xr:uid="{00000000-0005-0000-0000-0000F90B0000}"/>
    <cellStyle name="Normal 2 14" xfId="2829" xr:uid="{00000000-0005-0000-0000-0000FA0B0000}"/>
    <cellStyle name="Normal 2 14 10" xfId="2830" xr:uid="{00000000-0005-0000-0000-0000FB0B0000}"/>
    <cellStyle name="Normal 2 14 11" xfId="2831" xr:uid="{00000000-0005-0000-0000-0000FC0B0000}"/>
    <cellStyle name="Normal 2 14 12" xfId="2832" xr:uid="{00000000-0005-0000-0000-0000FD0B0000}"/>
    <cellStyle name="Normal 2 14 13" xfId="2833" xr:uid="{00000000-0005-0000-0000-0000FE0B0000}"/>
    <cellStyle name="Normal 2 14 14" xfId="2834" xr:uid="{00000000-0005-0000-0000-0000FF0B0000}"/>
    <cellStyle name="Normal 2 14 15" xfId="2835" xr:uid="{00000000-0005-0000-0000-0000000C0000}"/>
    <cellStyle name="Normal 2 14 16" xfId="2836" xr:uid="{00000000-0005-0000-0000-0000010C0000}"/>
    <cellStyle name="Normal 2 14 17" xfId="2837" xr:uid="{00000000-0005-0000-0000-0000020C0000}"/>
    <cellStyle name="Normal 2 14 18" xfId="2838" xr:uid="{00000000-0005-0000-0000-0000030C0000}"/>
    <cellStyle name="Normal 2 14 19" xfId="2839" xr:uid="{00000000-0005-0000-0000-0000040C0000}"/>
    <cellStyle name="Normal 2 14 2" xfId="2840" xr:uid="{00000000-0005-0000-0000-0000050C0000}"/>
    <cellStyle name="Normal 2 14 20" xfId="2841" xr:uid="{00000000-0005-0000-0000-0000060C0000}"/>
    <cellStyle name="Normal 2 14 21" xfId="2842" xr:uid="{00000000-0005-0000-0000-0000070C0000}"/>
    <cellStyle name="Normal 2 14 22" xfId="2843" xr:uid="{00000000-0005-0000-0000-0000080C0000}"/>
    <cellStyle name="Normal 2 14 23" xfId="2844" xr:uid="{00000000-0005-0000-0000-0000090C0000}"/>
    <cellStyle name="Normal 2 14 24" xfId="2845" xr:uid="{00000000-0005-0000-0000-00000A0C0000}"/>
    <cellStyle name="Normal 2 14 25" xfId="2846" xr:uid="{00000000-0005-0000-0000-00000B0C0000}"/>
    <cellStyle name="Normal 2 14 26" xfId="2847" xr:uid="{00000000-0005-0000-0000-00000C0C0000}"/>
    <cellStyle name="Normal 2 14 3" xfId="2848" xr:uid="{00000000-0005-0000-0000-00000D0C0000}"/>
    <cellStyle name="Normal 2 14 4" xfId="2849" xr:uid="{00000000-0005-0000-0000-00000E0C0000}"/>
    <cellStyle name="Normal 2 14 5" xfId="2850" xr:uid="{00000000-0005-0000-0000-00000F0C0000}"/>
    <cellStyle name="Normal 2 14 6" xfId="2851" xr:uid="{00000000-0005-0000-0000-0000100C0000}"/>
    <cellStyle name="Normal 2 14 7" xfId="2852" xr:uid="{00000000-0005-0000-0000-0000110C0000}"/>
    <cellStyle name="Normal 2 14 8" xfId="2853" xr:uid="{00000000-0005-0000-0000-0000120C0000}"/>
    <cellStyle name="Normal 2 14 9" xfId="2854" xr:uid="{00000000-0005-0000-0000-0000130C0000}"/>
    <cellStyle name="Normal 2 15" xfId="2855" xr:uid="{00000000-0005-0000-0000-0000140C0000}"/>
    <cellStyle name="Normal 2 15 10" xfId="2856" xr:uid="{00000000-0005-0000-0000-0000150C0000}"/>
    <cellStyle name="Normal 2 15 11" xfId="2857" xr:uid="{00000000-0005-0000-0000-0000160C0000}"/>
    <cellStyle name="Normal 2 15 12" xfId="2858" xr:uid="{00000000-0005-0000-0000-0000170C0000}"/>
    <cellStyle name="Normal 2 15 13" xfId="2859" xr:uid="{00000000-0005-0000-0000-0000180C0000}"/>
    <cellStyle name="Normal 2 15 14" xfId="2860" xr:uid="{00000000-0005-0000-0000-0000190C0000}"/>
    <cellStyle name="Normal 2 15 15" xfId="2861" xr:uid="{00000000-0005-0000-0000-00001A0C0000}"/>
    <cellStyle name="Normal 2 15 16" xfId="2862" xr:uid="{00000000-0005-0000-0000-00001B0C0000}"/>
    <cellStyle name="Normal 2 15 17" xfId="2863" xr:uid="{00000000-0005-0000-0000-00001C0C0000}"/>
    <cellStyle name="Normal 2 15 18" xfId="2864" xr:uid="{00000000-0005-0000-0000-00001D0C0000}"/>
    <cellStyle name="Normal 2 15 19" xfId="2865" xr:uid="{00000000-0005-0000-0000-00001E0C0000}"/>
    <cellStyle name="Normal 2 15 2" xfId="2866" xr:uid="{00000000-0005-0000-0000-00001F0C0000}"/>
    <cellStyle name="Normal 2 15 20" xfId="2867" xr:uid="{00000000-0005-0000-0000-0000200C0000}"/>
    <cellStyle name="Normal 2 15 21" xfId="2868" xr:uid="{00000000-0005-0000-0000-0000210C0000}"/>
    <cellStyle name="Normal 2 15 22" xfId="2869" xr:uid="{00000000-0005-0000-0000-0000220C0000}"/>
    <cellStyle name="Normal 2 15 23" xfId="2870" xr:uid="{00000000-0005-0000-0000-0000230C0000}"/>
    <cellStyle name="Normal 2 15 24" xfId="2871" xr:uid="{00000000-0005-0000-0000-0000240C0000}"/>
    <cellStyle name="Normal 2 15 25" xfId="2872" xr:uid="{00000000-0005-0000-0000-0000250C0000}"/>
    <cellStyle name="Normal 2 15 26" xfId="2873" xr:uid="{00000000-0005-0000-0000-0000260C0000}"/>
    <cellStyle name="Normal 2 15 3" xfId="2874" xr:uid="{00000000-0005-0000-0000-0000270C0000}"/>
    <cellStyle name="Normal 2 15 4" xfId="2875" xr:uid="{00000000-0005-0000-0000-0000280C0000}"/>
    <cellStyle name="Normal 2 15 5" xfId="2876" xr:uid="{00000000-0005-0000-0000-0000290C0000}"/>
    <cellStyle name="Normal 2 15 6" xfId="2877" xr:uid="{00000000-0005-0000-0000-00002A0C0000}"/>
    <cellStyle name="Normal 2 15 7" xfId="2878" xr:uid="{00000000-0005-0000-0000-00002B0C0000}"/>
    <cellStyle name="Normal 2 15 8" xfId="2879" xr:uid="{00000000-0005-0000-0000-00002C0C0000}"/>
    <cellStyle name="Normal 2 15 9" xfId="2880" xr:uid="{00000000-0005-0000-0000-00002D0C0000}"/>
    <cellStyle name="Normal 2 16" xfId="2881" xr:uid="{00000000-0005-0000-0000-00002E0C0000}"/>
    <cellStyle name="Normal 2 16 10" xfId="2882" xr:uid="{00000000-0005-0000-0000-00002F0C0000}"/>
    <cellStyle name="Normal 2 16 11" xfId="2883" xr:uid="{00000000-0005-0000-0000-0000300C0000}"/>
    <cellStyle name="Normal 2 16 12" xfId="2884" xr:uid="{00000000-0005-0000-0000-0000310C0000}"/>
    <cellStyle name="Normal 2 16 13" xfId="2885" xr:uid="{00000000-0005-0000-0000-0000320C0000}"/>
    <cellStyle name="Normal 2 16 14" xfId="2886" xr:uid="{00000000-0005-0000-0000-0000330C0000}"/>
    <cellStyle name="Normal 2 16 15" xfId="2887" xr:uid="{00000000-0005-0000-0000-0000340C0000}"/>
    <cellStyle name="Normal 2 16 16" xfId="2888" xr:uid="{00000000-0005-0000-0000-0000350C0000}"/>
    <cellStyle name="Normal 2 16 17" xfId="2889" xr:uid="{00000000-0005-0000-0000-0000360C0000}"/>
    <cellStyle name="Normal 2 16 18" xfId="2890" xr:uid="{00000000-0005-0000-0000-0000370C0000}"/>
    <cellStyle name="Normal 2 16 19" xfId="2891" xr:uid="{00000000-0005-0000-0000-0000380C0000}"/>
    <cellStyle name="Normal 2 16 2" xfId="2892" xr:uid="{00000000-0005-0000-0000-0000390C0000}"/>
    <cellStyle name="Normal 2 16 20" xfId="2893" xr:uid="{00000000-0005-0000-0000-00003A0C0000}"/>
    <cellStyle name="Normal 2 16 21" xfId="2894" xr:uid="{00000000-0005-0000-0000-00003B0C0000}"/>
    <cellStyle name="Normal 2 16 22" xfId="2895" xr:uid="{00000000-0005-0000-0000-00003C0C0000}"/>
    <cellStyle name="Normal 2 16 23" xfId="2896" xr:uid="{00000000-0005-0000-0000-00003D0C0000}"/>
    <cellStyle name="Normal 2 16 24" xfId="2897" xr:uid="{00000000-0005-0000-0000-00003E0C0000}"/>
    <cellStyle name="Normal 2 16 25" xfId="2898" xr:uid="{00000000-0005-0000-0000-00003F0C0000}"/>
    <cellStyle name="Normal 2 16 26" xfId="2899" xr:uid="{00000000-0005-0000-0000-0000400C0000}"/>
    <cellStyle name="Normal 2 16 3" xfId="2900" xr:uid="{00000000-0005-0000-0000-0000410C0000}"/>
    <cellStyle name="Normal 2 16 4" xfId="2901" xr:uid="{00000000-0005-0000-0000-0000420C0000}"/>
    <cellStyle name="Normal 2 16 5" xfId="2902" xr:uid="{00000000-0005-0000-0000-0000430C0000}"/>
    <cellStyle name="Normal 2 16 6" xfId="2903" xr:uid="{00000000-0005-0000-0000-0000440C0000}"/>
    <cellStyle name="Normal 2 16 7" xfId="2904" xr:uid="{00000000-0005-0000-0000-0000450C0000}"/>
    <cellStyle name="Normal 2 16 8" xfId="2905" xr:uid="{00000000-0005-0000-0000-0000460C0000}"/>
    <cellStyle name="Normal 2 16 9" xfId="2906" xr:uid="{00000000-0005-0000-0000-0000470C0000}"/>
    <cellStyle name="Normal 2 17" xfId="2907" xr:uid="{00000000-0005-0000-0000-0000480C0000}"/>
    <cellStyle name="Normal 2 17 10" xfId="2908" xr:uid="{00000000-0005-0000-0000-0000490C0000}"/>
    <cellStyle name="Normal 2 17 11" xfId="2909" xr:uid="{00000000-0005-0000-0000-00004A0C0000}"/>
    <cellStyle name="Normal 2 17 12" xfId="2910" xr:uid="{00000000-0005-0000-0000-00004B0C0000}"/>
    <cellStyle name="Normal 2 17 13" xfId="2911" xr:uid="{00000000-0005-0000-0000-00004C0C0000}"/>
    <cellStyle name="Normal 2 17 14" xfId="2912" xr:uid="{00000000-0005-0000-0000-00004D0C0000}"/>
    <cellStyle name="Normal 2 17 15" xfId="2913" xr:uid="{00000000-0005-0000-0000-00004E0C0000}"/>
    <cellStyle name="Normal 2 17 16" xfId="2914" xr:uid="{00000000-0005-0000-0000-00004F0C0000}"/>
    <cellStyle name="Normal 2 17 17" xfId="2915" xr:uid="{00000000-0005-0000-0000-0000500C0000}"/>
    <cellStyle name="Normal 2 17 18" xfId="2916" xr:uid="{00000000-0005-0000-0000-0000510C0000}"/>
    <cellStyle name="Normal 2 17 19" xfId="2917" xr:uid="{00000000-0005-0000-0000-0000520C0000}"/>
    <cellStyle name="Normal 2 17 2" xfId="2918" xr:uid="{00000000-0005-0000-0000-0000530C0000}"/>
    <cellStyle name="Normal 2 17 20" xfId="2919" xr:uid="{00000000-0005-0000-0000-0000540C0000}"/>
    <cellStyle name="Normal 2 17 21" xfId="2920" xr:uid="{00000000-0005-0000-0000-0000550C0000}"/>
    <cellStyle name="Normal 2 17 22" xfId="2921" xr:uid="{00000000-0005-0000-0000-0000560C0000}"/>
    <cellStyle name="Normal 2 17 23" xfId="2922" xr:uid="{00000000-0005-0000-0000-0000570C0000}"/>
    <cellStyle name="Normal 2 17 24" xfId="2923" xr:uid="{00000000-0005-0000-0000-0000580C0000}"/>
    <cellStyle name="Normal 2 17 25" xfId="2924" xr:uid="{00000000-0005-0000-0000-0000590C0000}"/>
    <cellStyle name="Normal 2 17 26" xfId="2925" xr:uid="{00000000-0005-0000-0000-00005A0C0000}"/>
    <cellStyle name="Normal 2 17 3" xfId="2926" xr:uid="{00000000-0005-0000-0000-00005B0C0000}"/>
    <cellStyle name="Normal 2 17 4" xfId="2927" xr:uid="{00000000-0005-0000-0000-00005C0C0000}"/>
    <cellStyle name="Normal 2 17 5" xfId="2928" xr:uid="{00000000-0005-0000-0000-00005D0C0000}"/>
    <cellStyle name="Normal 2 17 6" xfId="2929" xr:uid="{00000000-0005-0000-0000-00005E0C0000}"/>
    <cellStyle name="Normal 2 17 7" xfId="2930" xr:uid="{00000000-0005-0000-0000-00005F0C0000}"/>
    <cellStyle name="Normal 2 17 8" xfId="2931" xr:uid="{00000000-0005-0000-0000-0000600C0000}"/>
    <cellStyle name="Normal 2 17 9" xfId="2932" xr:uid="{00000000-0005-0000-0000-0000610C0000}"/>
    <cellStyle name="Normal 2 18" xfId="2933" xr:uid="{00000000-0005-0000-0000-0000620C0000}"/>
    <cellStyle name="Normal 2 18 10" xfId="2934" xr:uid="{00000000-0005-0000-0000-0000630C0000}"/>
    <cellStyle name="Normal 2 18 11" xfId="2935" xr:uid="{00000000-0005-0000-0000-0000640C0000}"/>
    <cellStyle name="Normal 2 18 12" xfId="2936" xr:uid="{00000000-0005-0000-0000-0000650C0000}"/>
    <cellStyle name="Normal 2 18 13" xfId="2937" xr:uid="{00000000-0005-0000-0000-0000660C0000}"/>
    <cellStyle name="Normal 2 18 14" xfId="2938" xr:uid="{00000000-0005-0000-0000-0000670C0000}"/>
    <cellStyle name="Normal 2 18 15" xfId="2939" xr:uid="{00000000-0005-0000-0000-0000680C0000}"/>
    <cellStyle name="Normal 2 18 16" xfId="2940" xr:uid="{00000000-0005-0000-0000-0000690C0000}"/>
    <cellStyle name="Normal 2 18 17" xfId="2941" xr:uid="{00000000-0005-0000-0000-00006A0C0000}"/>
    <cellStyle name="Normal 2 18 18" xfId="2942" xr:uid="{00000000-0005-0000-0000-00006B0C0000}"/>
    <cellStyle name="Normal 2 18 19" xfId="2943" xr:uid="{00000000-0005-0000-0000-00006C0C0000}"/>
    <cellStyle name="Normal 2 18 2" xfId="2944" xr:uid="{00000000-0005-0000-0000-00006D0C0000}"/>
    <cellStyle name="Normal 2 18 2 2" xfId="7375" xr:uid="{00000000-0005-0000-0000-00006E0C0000}"/>
    <cellStyle name="Normal 2 18 2 3" xfId="7366" xr:uid="{00000000-0005-0000-0000-00006F0C0000}"/>
    <cellStyle name="Normal 2 18 2 4" xfId="8793" xr:uid="{00000000-0005-0000-0000-0000700C0000}"/>
    <cellStyle name="Normal 2 18 20" xfId="2945" xr:uid="{00000000-0005-0000-0000-0000710C0000}"/>
    <cellStyle name="Normal 2 18 21" xfId="2946" xr:uid="{00000000-0005-0000-0000-0000720C0000}"/>
    <cellStyle name="Normal 2 18 22" xfId="2947" xr:uid="{00000000-0005-0000-0000-0000730C0000}"/>
    <cellStyle name="Normal 2 18 23" xfId="2948" xr:uid="{00000000-0005-0000-0000-0000740C0000}"/>
    <cellStyle name="Normal 2 18 24" xfId="2949" xr:uid="{00000000-0005-0000-0000-0000750C0000}"/>
    <cellStyle name="Normal 2 18 25" xfId="2950" xr:uid="{00000000-0005-0000-0000-0000760C0000}"/>
    <cellStyle name="Normal 2 18 3" xfId="2951" xr:uid="{00000000-0005-0000-0000-0000770C0000}"/>
    <cellStyle name="Normal 2 18 3 2" xfId="7595" xr:uid="{00000000-0005-0000-0000-0000780C0000}"/>
    <cellStyle name="Normal 2 18 4" xfId="2952" xr:uid="{00000000-0005-0000-0000-0000790C0000}"/>
    <cellStyle name="Normal 2 18 4 2" xfId="7593" xr:uid="{00000000-0005-0000-0000-00007A0C0000}"/>
    <cellStyle name="Normal 2 18 5" xfId="2953" xr:uid="{00000000-0005-0000-0000-00007B0C0000}"/>
    <cellStyle name="Normal 2 18 5 2" xfId="7594" xr:uid="{00000000-0005-0000-0000-00007C0C0000}"/>
    <cellStyle name="Normal 2 18 6" xfId="2954" xr:uid="{00000000-0005-0000-0000-00007D0C0000}"/>
    <cellStyle name="Normal 2 18 6 2" xfId="8461" xr:uid="{00000000-0005-0000-0000-00007E0C0000}"/>
    <cellStyle name="Normal 2 18 7" xfId="2955" xr:uid="{00000000-0005-0000-0000-00007F0C0000}"/>
    <cellStyle name="Normal 2 18 7 2" xfId="8537" xr:uid="{00000000-0005-0000-0000-0000800C0000}"/>
    <cellStyle name="Normal 2 18 8" xfId="2956" xr:uid="{00000000-0005-0000-0000-0000810C0000}"/>
    <cellStyle name="Normal 2 18 9" xfId="2957" xr:uid="{00000000-0005-0000-0000-0000820C0000}"/>
    <cellStyle name="Normal 2 19" xfId="2958" xr:uid="{00000000-0005-0000-0000-0000830C0000}"/>
    <cellStyle name="Normal 2 19 10" xfId="2959" xr:uid="{00000000-0005-0000-0000-0000840C0000}"/>
    <cellStyle name="Normal 2 19 11" xfId="2960" xr:uid="{00000000-0005-0000-0000-0000850C0000}"/>
    <cellStyle name="Normal 2 19 12" xfId="2961" xr:uid="{00000000-0005-0000-0000-0000860C0000}"/>
    <cellStyle name="Normal 2 19 13" xfId="2962" xr:uid="{00000000-0005-0000-0000-0000870C0000}"/>
    <cellStyle name="Normal 2 19 14" xfId="2963" xr:uid="{00000000-0005-0000-0000-0000880C0000}"/>
    <cellStyle name="Normal 2 19 15" xfId="2964" xr:uid="{00000000-0005-0000-0000-0000890C0000}"/>
    <cellStyle name="Normal 2 19 16" xfId="2965" xr:uid="{00000000-0005-0000-0000-00008A0C0000}"/>
    <cellStyle name="Normal 2 19 17" xfId="2966" xr:uid="{00000000-0005-0000-0000-00008B0C0000}"/>
    <cellStyle name="Normal 2 19 18" xfId="2967" xr:uid="{00000000-0005-0000-0000-00008C0C0000}"/>
    <cellStyle name="Normal 2 19 19" xfId="2968" xr:uid="{00000000-0005-0000-0000-00008D0C0000}"/>
    <cellStyle name="Normal 2 19 2" xfId="2969" xr:uid="{00000000-0005-0000-0000-00008E0C0000}"/>
    <cellStyle name="Normal 2 19 2 2" xfId="7376" xr:uid="{00000000-0005-0000-0000-00008F0C0000}"/>
    <cellStyle name="Normal 2 19 2 3" xfId="7365" xr:uid="{00000000-0005-0000-0000-0000900C0000}"/>
    <cellStyle name="Normal 2 19 2 4" xfId="8771" xr:uid="{00000000-0005-0000-0000-0000910C0000}"/>
    <cellStyle name="Normal 2 19 20" xfId="2970" xr:uid="{00000000-0005-0000-0000-0000920C0000}"/>
    <cellStyle name="Normal 2 19 21" xfId="2971" xr:uid="{00000000-0005-0000-0000-0000930C0000}"/>
    <cellStyle name="Normal 2 19 22" xfId="2972" xr:uid="{00000000-0005-0000-0000-0000940C0000}"/>
    <cellStyle name="Normal 2 19 23" xfId="2973" xr:uid="{00000000-0005-0000-0000-0000950C0000}"/>
    <cellStyle name="Normal 2 19 24" xfId="2974" xr:uid="{00000000-0005-0000-0000-0000960C0000}"/>
    <cellStyle name="Normal 2 19 25" xfId="2975" xr:uid="{00000000-0005-0000-0000-0000970C0000}"/>
    <cellStyle name="Normal 2 19 3" xfId="2976" xr:uid="{00000000-0005-0000-0000-0000980C0000}"/>
    <cellStyle name="Normal 2 19 3 2" xfId="7596" xr:uid="{00000000-0005-0000-0000-0000990C0000}"/>
    <cellStyle name="Normal 2 19 4" xfId="2977" xr:uid="{00000000-0005-0000-0000-00009A0C0000}"/>
    <cellStyle name="Normal 2 19 4 2" xfId="7592" xr:uid="{00000000-0005-0000-0000-00009B0C0000}"/>
    <cellStyle name="Normal 2 19 5" xfId="2978" xr:uid="{00000000-0005-0000-0000-00009C0C0000}"/>
    <cellStyle name="Normal 2 19 5 2" xfId="7295" xr:uid="{00000000-0005-0000-0000-00009D0C0000}"/>
    <cellStyle name="Normal 2 19 6" xfId="2979" xr:uid="{00000000-0005-0000-0000-00009E0C0000}"/>
    <cellStyle name="Normal 2 19 6 2" xfId="8460" xr:uid="{00000000-0005-0000-0000-00009F0C0000}"/>
    <cellStyle name="Normal 2 19 7" xfId="2980" xr:uid="{00000000-0005-0000-0000-0000A00C0000}"/>
    <cellStyle name="Normal 2 19 7 2" xfId="8541" xr:uid="{00000000-0005-0000-0000-0000A10C0000}"/>
    <cellStyle name="Normal 2 19 8" xfId="2981" xr:uid="{00000000-0005-0000-0000-0000A20C0000}"/>
    <cellStyle name="Normal 2 19 9" xfId="2982" xr:uid="{00000000-0005-0000-0000-0000A30C0000}"/>
    <cellStyle name="Normal 2 2" xfId="16" xr:uid="{00000000-0005-0000-0000-0000A40C0000}"/>
    <cellStyle name="Normal 2 2 10" xfId="2983" xr:uid="{00000000-0005-0000-0000-0000A50C0000}"/>
    <cellStyle name="Normal 2 2 11" xfId="2984" xr:uid="{00000000-0005-0000-0000-0000A60C0000}"/>
    <cellStyle name="Normal 2 2 12" xfId="2985" xr:uid="{00000000-0005-0000-0000-0000A70C0000}"/>
    <cellStyle name="Normal 2 2 12 2" xfId="2986" xr:uid="{00000000-0005-0000-0000-0000A80C0000}"/>
    <cellStyle name="Normal 2 2 12 3" xfId="2987" xr:uid="{00000000-0005-0000-0000-0000A90C0000}"/>
    <cellStyle name="Normal 2 2 13" xfId="2988" xr:uid="{00000000-0005-0000-0000-0000AA0C0000}"/>
    <cellStyle name="Normal 2 2 13 2" xfId="2989" xr:uid="{00000000-0005-0000-0000-0000AB0C0000}"/>
    <cellStyle name="Normal 2 2 13 3" xfId="2990" xr:uid="{00000000-0005-0000-0000-0000AC0C0000}"/>
    <cellStyle name="Normal 2 2 14" xfId="2991" xr:uid="{00000000-0005-0000-0000-0000AD0C0000}"/>
    <cellStyle name="Normal 2 2 14 2" xfId="2992" xr:uid="{00000000-0005-0000-0000-0000AE0C0000}"/>
    <cellStyle name="Normal 2 2 14 3" xfId="2993" xr:uid="{00000000-0005-0000-0000-0000AF0C0000}"/>
    <cellStyle name="Normal 2 2 15" xfId="2994" xr:uid="{00000000-0005-0000-0000-0000B00C0000}"/>
    <cellStyle name="Normal 2 2 15 2" xfId="2995" xr:uid="{00000000-0005-0000-0000-0000B10C0000}"/>
    <cellStyle name="Normal 2 2 15 3" xfId="2996" xr:uid="{00000000-0005-0000-0000-0000B20C0000}"/>
    <cellStyle name="Normal 2 2 16" xfId="2997" xr:uid="{00000000-0005-0000-0000-0000B30C0000}"/>
    <cellStyle name="Normal 2 2 16 2" xfId="2998" xr:uid="{00000000-0005-0000-0000-0000B40C0000}"/>
    <cellStyle name="Normal 2 2 16 3" xfId="2999" xr:uid="{00000000-0005-0000-0000-0000B50C0000}"/>
    <cellStyle name="Normal 2 2 17" xfId="3000" xr:uid="{00000000-0005-0000-0000-0000B60C0000}"/>
    <cellStyle name="Normal 2 2 18" xfId="3001" xr:uid="{00000000-0005-0000-0000-0000B70C0000}"/>
    <cellStyle name="Normal 2 2 19" xfId="3002" xr:uid="{00000000-0005-0000-0000-0000B80C0000}"/>
    <cellStyle name="Normal 2 2 2" xfId="17" xr:uid="{00000000-0005-0000-0000-0000B90C0000}"/>
    <cellStyle name="Normal 2 2 2 10" xfId="3003" xr:uid="{00000000-0005-0000-0000-0000BA0C0000}"/>
    <cellStyle name="Normal 2 2 2 11" xfId="3004" xr:uid="{00000000-0005-0000-0000-0000BB0C0000}"/>
    <cellStyle name="Normal 2 2 2 12" xfId="3005" xr:uid="{00000000-0005-0000-0000-0000BC0C0000}"/>
    <cellStyle name="Normal 2 2 2 13" xfId="3006" xr:uid="{00000000-0005-0000-0000-0000BD0C0000}"/>
    <cellStyle name="Normal 2 2 2 14" xfId="3007" xr:uid="{00000000-0005-0000-0000-0000BE0C0000}"/>
    <cellStyle name="Normal 2 2 2 15" xfId="3008" xr:uid="{00000000-0005-0000-0000-0000BF0C0000}"/>
    <cellStyle name="Normal 2 2 2 16" xfId="3009" xr:uid="{00000000-0005-0000-0000-0000C00C0000}"/>
    <cellStyle name="Normal 2 2 2 17" xfId="3010" xr:uid="{00000000-0005-0000-0000-0000C10C0000}"/>
    <cellStyle name="Normal 2 2 2 18" xfId="3011" xr:uid="{00000000-0005-0000-0000-0000C20C0000}"/>
    <cellStyle name="Normal 2 2 2 19" xfId="3012" xr:uid="{00000000-0005-0000-0000-0000C30C0000}"/>
    <cellStyle name="Normal 2 2 2 2" xfId="3013" xr:uid="{00000000-0005-0000-0000-0000C40C0000}"/>
    <cellStyle name="Normal 2 2 2 2 10" xfId="3014" xr:uid="{00000000-0005-0000-0000-0000C50C0000}"/>
    <cellStyle name="Normal 2 2 2 2 11" xfId="3015" xr:uid="{00000000-0005-0000-0000-0000C60C0000}"/>
    <cellStyle name="Normal 2 2 2 2 12" xfId="3016" xr:uid="{00000000-0005-0000-0000-0000C70C0000}"/>
    <cellStyle name="Normal 2 2 2 2 13" xfId="3017" xr:uid="{00000000-0005-0000-0000-0000C80C0000}"/>
    <cellStyle name="Normal 2 2 2 2 14" xfId="3018" xr:uid="{00000000-0005-0000-0000-0000C90C0000}"/>
    <cellStyle name="Normal 2 2 2 2 15" xfId="3019" xr:uid="{00000000-0005-0000-0000-0000CA0C0000}"/>
    <cellStyle name="Normal 2 2 2 2 15 2" xfId="3020" xr:uid="{00000000-0005-0000-0000-0000CB0C0000}"/>
    <cellStyle name="Normal 2 2 2 2 15 3" xfId="3021" xr:uid="{00000000-0005-0000-0000-0000CC0C0000}"/>
    <cellStyle name="Normal 2 2 2 2 16" xfId="3022" xr:uid="{00000000-0005-0000-0000-0000CD0C0000}"/>
    <cellStyle name="Normal 2 2 2 2 17" xfId="3023" xr:uid="{00000000-0005-0000-0000-0000CE0C0000}"/>
    <cellStyle name="Normal 2 2 2 2 18" xfId="3024" xr:uid="{00000000-0005-0000-0000-0000CF0C0000}"/>
    <cellStyle name="Normal 2 2 2 2 18 2" xfId="3025" xr:uid="{00000000-0005-0000-0000-0000D00C0000}"/>
    <cellStyle name="Normal 2 2 2 2 18 3" xfId="3026" xr:uid="{00000000-0005-0000-0000-0000D10C0000}"/>
    <cellStyle name="Normal 2 2 2 2 19" xfId="3027" xr:uid="{00000000-0005-0000-0000-0000D20C0000}"/>
    <cellStyle name="Normal 2 2 2 2 19 2" xfId="3028" xr:uid="{00000000-0005-0000-0000-0000D30C0000}"/>
    <cellStyle name="Normal 2 2 2 2 19 3" xfId="3029" xr:uid="{00000000-0005-0000-0000-0000D40C0000}"/>
    <cellStyle name="Normal 2 2 2 2 2" xfId="3030" xr:uid="{00000000-0005-0000-0000-0000D50C0000}"/>
    <cellStyle name="Normal 2 2 2 2 2 10" xfId="3031" xr:uid="{00000000-0005-0000-0000-0000D60C0000}"/>
    <cellStyle name="Normal 2 2 2 2 2 11" xfId="3032" xr:uid="{00000000-0005-0000-0000-0000D70C0000}"/>
    <cellStyle name="Normal 2 2 2 2 2 12" xfId="3033" xr:uid="{00000000-0005-0000-0000-0000D80C0000}"/>
    <cellStyle name="Normal 2 2 2 2 2 12 2" xfId="7141" xr:uid="{00000000-0005-0000-0000-0000D90C0000}"/>
    <cellStyle name="Normal 2 2 2 2 2 13" xfId="3034" xr:uid="{00000000-0005-0000-0000-0000DA0C0000}"/>
    <cellStyle name="Normal 2 2 2 2 2 13 2" xfId="7111" xr:uid="{00000000-0005-0000-0000-0000DB0C0000}"/>
    <cellStyle name="Normal 2 2 2 2 2 14" xfId="3035" xr:uid="{00000000-0005-0000-0000-0000DC0C0000}"/>
    <cellStyle name="Normal 2 2 2 2 2 14 2" xfId="7144" xr:uid="{00000000-0005-0000-0000-0000DD0C0000}"/>
    <cellStyle name="Normal 2 2 2 2 2 15" xfId="3036" xr:uid="{00000000-0005-0000-0000-0000DE0C0000}"/>
    <cellStyle name="Normal 2 2 2 2 2 15 2" xfId="7108" xr:uid="{00000000-0005-0000-0000-0000DF0C0000}"/>
    <cellStyle name="Normal 2 2 2 2 2 16" xfId="3037" xr:uid="{00000000-0005-0000-0000-0000E00C0000}"/>
    <cellStyle name="Normal 2 2 2 2 2 16 2" xfId="7147" xr:uid="{00000000-0005-0000-0000-0000E10C0000}"/>
    <cellStyle name="Normal 2 2 2 2 2 17" xfId="7105" xr:uid="{00000000-0005-0000-0000-0000E20C0000}"/>
    <cellStyle name="Normal 2 2 2 2 2 18" xfId="7150" xr:uid="{00000000-0005-0000-0000-0000E30C0000}"/>
    <cellStyle name="Normal 2 2 2 2 2 19" xfId="7102" xr:uid="{00000000-0005-0000-0000-0000E40C0000}"/>
    <cellStyle name="Normal 2 2 2 2 2 2" xfId="3038" xr:uid="{00000000-0005-0000-0000-0000E50C0000}"/>
    <cellStyle name="Normal 2 2 2 2 2 2 10" xfId="7142" xr:uid="{00000000-0005-0000-0000-0000E60C0000}"/>
    <cellStyle name="Normal 2 2 2 2 2 2 11" xfId="7110" xr:uid="{00000000-0005-0000-0000-0000E70C0000}"/>
    <cellStyle name="Normal 2 2 2 2 2 2 12" xfId="7145" xr:uid="{00000000-0005-0000-0000-0000E80C0000}"/>
    <cellStyle name="Normal 2 2 2 2 2 2 13" xfId="7107" xr:uid="{00000000-0005-0000-0000-0000E90C0000}"/>
    <cellStyle name="Normal 2 2 2 2 2 2 14" xfId="7148" xr:uid="{00000000-0005-0000-0000-0000EA0C0000}"/>
    <cellStyle name="Normal 2 2 2 2 2 2 15" xfId="7104" xr:uid="{00000000-0005-0000-0000-0000EB0C0000}"/>
    <cellStyle name="Normal 2 2 2 2 2 2 16" xfId="7151" xr:uid="{00000000-0005-0000-0000-0000EC0C0000}"/>
    <cellStyle name="Normal 2 2 2 2 2 2 17" xfId="7101" xr:uid="{00000000-0005-0000-0000-0000ED0C0000}"/>
    <cellStyle name="Normal 2 2 2 2 2 2 2" xfId="3039" xr:uid="{00000000-0005-0000-0000-0000EE0C0000}"/>
    <cellStyle name="Normal 2 2 2 2 2 2 2 10" xfId="7100" xr:uid="{00000000-0005-0000-0000-0000EF0C0000}"/>
    <cellStyle name="Normal 2 2 2 2 2 2 2 11" xfId="7076" xr:uid="{00000000-0005-0000-0000-0000F00C0000}"/>
    <cellStyle name="Normal 2 2 2 2 2 2 2 2" xfId="7077" xr:uid="{00000000-0005-0000-0000-0000F10C0000}"/>
    <cellStyle name="Normal 2 2 2 2 2 2 2 3" xfId="7143" xr:uid="{00000000-0005-0000-0000-0000F20C0000}"/>
    <cellStyle name="Normal 2 2 2 2 2 2 2 4" xfId="7109" xr:uid="{00000000-0005-0000-0000-0000F30C0000}"/>
    <cellStyle name="Normal 2 2 2 2 2 2 2 5" xfId="7146" xr:uid="{00000000-0005-0000-0000-0000F40C0000}"/>
    <cellStyle name="Normal 2 2 2 2 2 2 2 6" xfId="7106" xr:uid="{00000000-0005-0000-0000-0000F50C0000}"/>
    <cellStyle name="Normal 2 2 2 2 2 2 2 7" xfId="7149" xr:uid="{00000000-0005-0000-0000-0000F60C0000}"/>
    <cellStyle name="Normal 2 2 2 2 2 2 2 8" xfId="7103" xr:uid="{00000000-0005-0000-0000-0000F70C0000}"/>
    <cellStyle name="Normal 2 2 2 2 2 2 2 9" xfId="7152" xr:uid="{00000000-0005-0000-0000-0000F80C0000}"/>
    <cellStyle name="Normal 2 2 2 2 2 2 3" xfId="3040" xr:uid="{00000000-0005-0000-0000-0000F90C0000}"/>
    <cellStyle name="Normal 2 2 2 2 2 2 4" xfId="3041" xr:uid="{00000000-0005-0000-0000-0000FA0C0000}"/>
    <cellStyle name="Normal 2 2 2 2 2 2 5" xfId="3042" xr:uid="{00000000-0005-0000-0000-0000FB0C0000}"/>
    <cellStyle name="Normal 2 2 2 2 2 2 6" xfId="3043" xr:uid="{00000000-0005-0000-0000-0000FC0C0000}"/>
    <cellStyle name="Normal 2 2 2 2 2 2 7" xfId="3044" xr:uid="{00000000-0005-0000-0000-0000FD0C0000}"/>
    <cellStyle name="Normal 2 2 2 2 2 2 8" xfId="3045" xr:uid="{00000000-0005-0000-0000-0000FE0C0000}"/>
    <cellStyle name="Normal 2 2 2 2 2 2 9" xfId="3046" xr:uid="{00000000-0005-0000-0000-0000FF0C0000}"/>
    <cellStyle name="Normal 2 2 2 2 2 3" xfId="3047" xr:uid="{00000000-0005-0000-0000-0000000D0000}"/>
    <cellStyle name="Normal 2 2 2 2 2 4" xfId="3048" xr:uid="{00000000-0005-0000-0000-0000010D0000}"/>
    <cellStyle name="Normal 2 2 2 2 2 5" xfId="3049" xr:uid="{00000000-0005-0000-0000-0000020D0000}"/>
    <cellStyle name="Normal 2 2 2 2 2 5 2" xfId="3050" xr:uid="{00000000-0005-0000-0000-0000030D0000}"/>
    <cellStyle name="Normal 2 2 2 2 2 5 3" xfId="3051" xr:uid="{00000000-0005-0000-0000-0000040D0000}"/>
    <cellStyle name="Normal 2 2 2 2 2 6" xfId="3052" xr:uid="{00000000-0005-0000-0000-0000050D0000}"/>
    <cellStyle name="Normal 2 2 2 2 2 6 2" xfId="3053" xr:uid="{00000000-0005-0000-0000-0000060D0000}"/>
    <cellStyle name="Normal 2 2 2 2 2 6 3" xfId="3054" xr:uid="{00000000-0005-0000-0000-0000070D0000}"/>
    <cellStyle name="Normal 2 2 2 2 2 7" xfId="3055" xr:uid="{00000000-0005-0000-0000-0000080D0000}"/>
    <cellStyle name="Normal 2 2 2 2 2 7 2" xfId="3056" xr:uid="{00000000-0005-0000-0000-0000090D0000}"/>
    <cellStyle name="Normal 2 2 2 2 2 7 3" xfId="3057" xr:uid="{00000000-0005-0000-0000-00000A0D0000}"/>
    <cellStyle name="Normal 2 2 2 2 2 8" xfId="3058" xr:uid="{00000000-0005-0000-0000-00000B0D0000}"/>
    <cellStyle name="Normal 2 2 2 2 2 8 2" xfId="3059" xr:uid="{00000000-0005-0000-0000-00000C0D0000}"/>
    <cellStyle name="Normal 2 2 2 2 2 8 3" xfId="3060" xr:uid="{00000000-0005-0000-0000-00000D0D0000}"/>
    <cellStyle name="Normal 2 2 2 2 2 9" xfId="3061" xr:uid="{00000000-0005-0000-0000-00000E0D0000}"/>
    <cellStyle name="Normal 2 2 2 2 2 9 2" xfId="3062" xr:uid="{00000000-0005-0000-0000-00000F0D0000}"/>
    <cellStyle name="Normal 2 2 2 2 2 9 3" xfId="3063" xr:uid="{00000000-0005-0000-0000-0000100D0000}"/>
    <cellStyle name="Normal 2 2 2 2 20" xfId="3064" xr:uid="{00000000-0005-0000-0000-0000110D0000}"/>
    <cellStyle name="Normal 2 2 2 2 20 2" xfId="3065" xr:uid="{00000000-0005-0000-0000-0000120D0000}"/>
    <cellStyle name="Normal 2 2 2 2 20 3" xfId="3066" xr:uid="{00000000-0005-0000-0000-0000130D0000}"/>
    <cellStyle name="Normal 2 2 2 2 21" xfId="3067" xr:uid="{00000000-0005-0000-0000-0000140D0000}"/>
    <cellStyle name="Normal 2 2 2 2 21 2" xfId="3068" xr:uid="{00000000-0005-0000-0000-0000150D0000}"/>
    <cellStyle name="Normal 2 2 2 2 21 3" xfId="3069" xr:uid="{00000000-0005-0000-0000-0000160D0000}"/>
    <cellStyle name="Normal 2 2 2 2 22" xfId="3070" xr:uid="{00000000-0005-0000-0000-0000170D0000}"/>
    <cellStyle name="Normal 2 2 2 2 23" xfId="3071" xr:uid="{00000000-0005-0000-0000-0000180D0000}"/>
    <cellStyle name="Normal 2 2 2 2 24" xfId="3072" xr:uid="{00000000-0005-0000-0000-0000190D0000}"/>
    <cellStyle name="Normal 2 2 2 2 25" xfId="3073" xr:uid="{00000000-0005-0000-0000-00001A0D0000}"/>
    <cellStyle name="Normal 2 2 2 2 25 2" xfId="7137" xr:uid="{00000000-0005-0000-0000-00001B0D0000}"/>
    <cellStyle name="Normal 2 2 2 2 26" xfId="3074" xr:uid="{00000000-0005-0000-0000-00001C0D0000}"/>
    <cellStyle name="Normal 2 2 2 2 26 2" xfId="7114" xr:uid="{00000000-0005-0000-0000-00001D0D0000}"/>
    <cellStyle name="Normal 2 2 2 2 27" xfId="3075" xr:uid="{00000000-0005-0000-0000-00001E0D0000}"/>
    <cellStyle name="Normal 2 2 2 2 27 2" xfId="7138" xr:uid="{00000000-0005-0000-0000-00001F0D0000}"/>
    <cellStyle name="Normal 2 2 2 2 28" xfId="3076" xr:uid="{00000000-0005-0000-0000-0000200D0000}"/>
    <cellStyle name="Normal 2 2 2 2 28 2" xfId="7113" xr:uid="{00000000-0005-0000-0000-0000210D0000}"/>
    <cellStyle name="Normal 2 2 2 2 29" xfId="3077" xr:uid="{00000000-0005-0000-0000-0000220D0000}"/>
    <cellStyle name="Normal 2 2 2 2 29 2" xfId="7139" xr:uid="{00000000-0005-0000-0000-0000230D0000}"/>
    <cellStyle name="Normal 2 2 2 2 3" xfId="3078" xr:uid="{00000000-0005-0000-0000-0000240D0000}"/>
    <cellStyle name="Normal 2 2 2 2 3 2" xfId="3079" xr:uid="{00000000-0005-0000-0000-0000250D0000}"/>
    <cellStyle name="Normal 2 2 2 2 3 3" xfId="3080" xr:uid="{00000000-0005-0000-0000-0000260D0000}"/>
    <cellStyle name="Normal 2 2 2 2 3 4" xfId="3081" xr:uid="{00000000-0005-0000-0000-0000270D0000}"/>
    <cellStyle name="Normal 2 2 2 2 3 5" xfId="3082" xr:uid="{00000000-0005-0000-0000-0000280D0000}"/>
    <cellStyle name="Normal 2 2 2 2 3 6" xfId="3083" xr:uid="{00000000-0005-0000-0000-0000290D0000}"/>
    <cellStyle name="Normal 2 2 2 2 30" xfId="3084" xr:uid="{00000000-0005-0000-0000-00002A0D0000}"/>
    <cellStyle name="Normal 2 2 2 2 31" xfId="3085" xr:uid="{00000000-0005-0000-0000-00002B0D0000}"/>
    <cellStyle name="Normal 2 2 2 2 31 2" xfId="7140" xr:uid="{00000000-0005-0000-0000-00002C0D0000}"/>
    <cellStyle name="Normal 2 2 2 2 32" xfId="7112" xr:uid="{00000000-0005-0000-0000-00002D0D0000}"/>
    <cellStyle name="Normal 2 2 2 2 4" xfId="3086" xr:uid="{00000000-0005-0000-0000-00002E0D0000}"/>
    <cellStyle name="Normal 2 2 2 2 5" xfId="3087" xr:uid="{00000000-0005-0000-0000-00002F0D0000}"/>
    <cellStyle name="Normal 2 2 2 2 6" xfId="3088" xr:uid="{00000000-0005-0000-0000-0000300D0000}"/>
    <cellStyle name="Normal 2 2 2 2 7" xfId="3089" xr:uid="{00000000-0005-0000-0000-0000310D0000}"/>
    <cellStyle name="Normal 2 2 2 2 8" xfId="3090" xr:uid="{00000000-0005-0000-0000-0000320D0000}"/>
    <cellStyle name="Normal 2 2 2 2 9" xfId="3091" xr:uid="{00000000-0005-0000-0000-0000330D0000}"/>
    <cellStyle name="Normal 2 2 2 20" xfId="3092" xr:uid="{00000000-0005-0000-0000-0000340D0000}"/>
    <cellStyle name="Normal 2 2 2 20 2" xfId="3093" xr:uid="{00000000-0005-0000-0000-0000350D0000}"/>
    <cellStyle name="Normal 2 2 2 20 3" xfId="3094" xr:uid="{00000000-0005-0000-0000-0000360D0000}"/>
    <cellStyle name="Normal 2 2 2 21" xfId="3095" xr:uid="{00000000-0005-0000-0000-0000370D0000}"/>
    <cellStyle name="Normal 2 2 2 22" xfId="3096" xr:uid="{00000000-0005-0000-0000-0000380D0000}"/>
    <cellStyle name="Normal 2 2 2 23" xfId="3097" xr:uid="{00000000-0005-0000-0000-0000390D0000}"/>
    <cellStyle name="Normal 2 2 2 23 2" xfId="3098" xr:uid="{00000000-0005-0000-0000-00003A0D0000}"/>
    <cellStyle name="Normal 2 2 2 23 3" xfId="3099" xr:uid="{00000000-0005-0000-0000-00003B0D0000}"/>
    <cellStyle name="Normal 2 2 2 24" xfId="3100" xr:uid="{00000000-0005-0000-0000-00003C0D0000}"/>
    <cellStyle name="Normal 2 2 2 24 2" xfId="3101" xr:uid="{00000000-0005-0000-0000-00003D0D0000}"/>
    <cellStyle name="Normal 2 2 2 24 3" xfId="3102" xr:uid="{00000000-0005-0000-0000-00003E0D0000}"/>
    <cellStyle name="Normal 2 2 2 25" xfId="3103" xr:uid="{00000000-0005-0000-0000-00003F0D0000}"/>
    <cellStyle name="Normal 2 2 2 25 2" xfId="3104" xr:uid="{00000000-0005-0000-0000-0000400D0000}"/>
    <cellStyle name="Normal 2 2 2 25 3" xfId="3105" xr:uid="{00000000-0005-0000-0000-0000410D0000}"/>
    <cellStyle name="Normal 2 2 2 26" xfId="3106" xr:uid="{00000000-0005-0000-0000-0000420D0000}"/>
    <cellStyle name="Normal 2 2 2 26 2" xfId="3107" xr:uid="{00000000-0005-0000-0000-0000430D0000}"/>
    <cellStyle name="Normal 2 2 2 26 3" xfId="3108" xr:uid="{00000000-0005-0000-0000-0000440D0000}"/>
    <cellStyle name="Normal 2 2 2 27" xfId="3109" xr:uid="{00000000-0005-0000-0000-0000450D0000}"/>
    <cellStyle name="Normal 2 2 2 28" xfId="3110" xr:uid="{00000000-0005-0000-0000-0000460D0000}"/>
    <cellStyle name="Normal 2 2 2 29" xfId="3111" xr:uid="{00000000-0005-0000-0000-0000470D0000}"/>
    <cellStyle name="Normal 2 2 2 3" xfId="3112" xr:uid="{00000000-0005-0000-0000-0000480D0000}"/>
    <cellStyle name="Normal 2 2 2 3 2" xfId="3113" xr:uid="{00000000-0005-0000-0000-0000490D0000}"/>
    <cellStyle name="Normal 2 2 2 3 3" xfId="3114" xr:uid="{00000000-0005-0000-0000-00004A0D0000}"/>
    <cellStyle name="Normal 2 2 2 3 4" xfId="3115" xr:uid="{00000000-0005-0000-0000-00004B0D0000}"/>
    <cellStyle name="Normal 2 2 2 3 5" xfId="3116" xr:uid="{00000000-0005-0000-0000-00004C0D0000}"/>
    <cellStyle name="Normal 2 2 2 3 6" xfId="3117" xr:uid="{00000000-0005-0000-0000-00004D0D0000}"/>
    <cellStyle name="Normal 2 2 2 3 7" xfId="3118" xr:uid="{00000000-0005-0000-0000-00004E0D0000}"/>
    <cellStyle name="Normal 2 2 2 3 8" xfId="3119" xr:uid="{00000000-0005-0000-0000-00004F0D0000}"/>
    <cellStyle name="Normal 2 2 2 3 9" xfId="3120" xr:uid="{00000000-0005-0000-0000-0000500D0000}"/>
    <cellStyle name="Normal 2 2 2 30" xfId="3121" xr:uid="{00000000-0005-0000-0000-0000510D0000}"/>
    <cellStyle name="Normal 2 2 2 30 2" xfId="7133" xr:uid="{00000000-0005-0000-0000-0000520D0000}"/>
    <cellStyle name="Normal 2 2 2 31" xfId="3122" xr:uid="{00000000-0005-0000-0000-0000530D0000}"/>
    <cellStyle name="Normal 2 2 2 31 2" xfId="7118" xr:uid="{00000000-0005-0000-0000-0000540D0000}"/>
    <cellStyle name="Normal 2 2 2 32" xfId="3123" xr:uid="{00000000-0005-0000-0000-0000550D0000}"/>
    <cellStyle name="Normal 2 2 2 32 2" xfId="7134" xr:uid="{00000000-0005-0000-0000-0000560D0000}"/>
    <cellStyle name="Normal 2 2 2 33" xfId="3124" xr:uid="{00000000-0005-0000-0000-0000570D0000}"/>
    <cellStyle name="Normal 2 2 2 33 2" xfId="7117" xr:uid="{00000000-0005-0000-0000-0000580D0000}"/>
    <cellStyle name="Normal 2 2 2 34" xfId="3125" xr:uid="{00000000-0005-0000-0000-0000590D0000}"/>
    <cellStyle name="Normal 2 2 2 34 2" xfId="7135" xr:uid="{00000000-0005-0000-0000-00005A0D0000}"/>
    <cellStyle name="Normal 2 2 2 35" xfId="7116" xr:uid="{00000000-0005-0000-0000-00005B0D0000}"/>
    <cellStyle name="Normal 2 2 2 36" xfId="7136" xr:uid="{00000000-0005-0000-0000-00005C0D0000}"/>
    <cellStyle name="Normal 2 2 2 37" xfId="7115" xr:uid="{00000000-0005-0000-0000-00005D0D0000}"/>
    <cellStyle name="Normal 2 2 2 4" xfId="3126" xr:uid="{00000000-0005-0000-0000-00005E0D0000}"/>
    <cellStyle name="Normal 2 2 2 4 2" xfId="3127" xr:uid="{00000000-0005-0000-0000-00005F0D0000}"/>
    <cellStyle name="Normal 2 2 2 4 3" xfId="3128" xr:uid="{00000000-0005-0000-0000-0000600D0000}"/>
    <cellStyle name="Normal 2 2 2 4 4" xfId="3129" xr:uid="{00000000-0005-0000-0000-0000610D0000}"/>
    <cellStyle name="Normal 2 2 2 4 5" xfId="3130" xr:uid="{00000000-0005-0000-0000-0000620D0000}"/>
    <cellStyle name="Normal 2 2 2 4 6" xfId="3131" xr:uid="{00000000-0005-0000-0000-0000630D0000}"/>
    <cellStyle name="Normal 2 2 2 4 7" xfId="3132" xr:uid="{00000000-0005-0000-0000-0000640D0000}"/>
    <cellStyle name="Normal 2 2 2 4 8" xfId="3133" xr:uid="{00000000-0005-0000-0000-0000650D0000}"/>
    <cellStyle name="Normal 2 2 2 4 9" xfId="3134" xr:uid="{00000000-0005-0000-0000-0000660D0000}"/>
    <cellStyle name="Normal 2 2 2 5" xfId="3135" xr:uid="{00000000-0005-0000-0000-0000670D0000}"/>
    <cellStyle name="Normal 2 2 2 5 2" xfId="3136" xr:uid="{00000000-0005-0000-0000-0000680D0000}"/>
    <cellStyle name="Normal 2 2 2 5 3" xfId="3137" xr:uid="{00000000-0005-0000-0000-0000690D0000}"/>
    <cellStyle name="Normal 2 2 2 5 4" xfId="3138" xr:uid="{00000000-0005-0000-0000-00006A0D0000}"/>
    <cellStyle name="Normal 2 2 2 5 5" xfId="3139" xr:uid="{00000000-0005-0000-0000-00006B0D0000}"/>
    <cellStyle name="Normal 2 2 2 5 6" xfId="3140" xr:uid="{00000000-0005-0000-0000-00006C0D0000}"/>
    <cellStyle name="Normal 2 2 2 5 7" xfId="3141" xr:uid="{00000000-0005-0000-0000-00006D0D0000}"/>
    <cellStyle name="Normal 2 2 2 5 8" xfId="3142" xr:uid="{00000000-0005-0000-0000-00006E0D0000}"/>
    <cellStyle name="Normal 2 2 2 5 9" xfId="3143" xr:uid="{00000000-0005-0000-0000-00006F0D0000}"/>
    <cellStyle name="Normal 2 2 2 6" xfId="3144" xr:uid="{00000000-0005-0000-0000-0000700D0000}"/>
    <cellStyle name="Normal 2 2 2 6 2" xfId="3145" xr:uid="{00000000-0005-0000-0000-0000710D0000}"/>
    <cellStyle name="Normal 2 2 2 6 3" xfId="3146" xr:uid="{00000000-0005-0000-0000-0000720D0000}"/>
    <cellStyle name="Normal 2 2 2 6 4" xfId="3147" xr:uid="{00000000-0005-0000-0000-0000730D0000}"/>
    <cellStyle name="Normal 2 2 2 7" xfId="3148" xr:uid="{00000000-0005-0000-0000-0000740D0000}"/>
    <cellStyle name="Normal 2 2 2 7 2" xfId="3149" xr:uid="{00000000-0005-0000-0000-0000750D0000}"/>
    <cellStyle name="Normal 2 2 2 7 3" xfId="3150" xr:uid="{00000000-0005-0000-0000-0000760D0000}"/>
    <cellStyle name="Normal 2 2 2 7 4" xfId="3151" xr:uid="{00000000-0005-0000-0000-0000770D0000}"/>
    <cellStyle name="Normal 2 2 2 8" xfId="3152" xr:uid="{00000000-0005-0000-0000-0000780D0000}"/>
    <cellStyle name="Normal 2 2 2 8 10" xfId="3153" xr:uid="{00000000-0005-0000-0000-0000790D0000}"/>
    <cellStyle name="Normal 2 2 2 8 11" xfId="3154" xr:uid="{00000000-0005-0000-0000-00007A0D0000}"/>
    <cellStyle name="Normal 2 2 2 8 2" xfId="3155" xr:uid="{00000000-0005-0000-0000-00007B0D0000}"/>
    <cellStyle name="Normal 2 2 2 8 2 2" xfId="3156" xr:uid="{00000000-0005-0000-0000-00007C0D0000}"/>
    <cellStyle name="Normal 2 2 2 8 2 3" xfId="3157" xr:uid="{00000000-0005-0000-0000-00007D0D0000}"/>
    <cellStyle name="Normal 2 2 2 8 2 4" xfId="3158" xr:uid="{00000000-0005-0000-0000-00007E0D0000}"/>
    <cellStyle name="Normal 2 2 2 8 2 5" xfId="3159" xr:uid="{00000000-0005-0000-0000-00007F0D0000}"/>
    <cellStyle name="Normal 2 2 2 8 2 6" xfId="3160" xr:uid="{00000000-0005-0000-0000-0000800D0000}"/>
    <cellStyle name="Normal 2 2 2 8 2 7" xfId="3161" xr:uid="{00000000-0005-0000-0000-0000810D0000}"/>
    <cellStyle name="Normal 2 2 2 8 2 8" xfId="3162" xr:uid="{00000000-0005-0000-0000-0000820D0000}"/>
    <cellStyle name="Normal 2 2 2 8 2 9" xfId="3163" xr:uid="{00000000-0005-0000-0000-0000830D0000}"/>
    <cellStyle name="Normal 2 2 2 8 3" xfId="3164" xr:uid="{00000000-0005-0000-0000-0000840D0000}"/>
    <cellStyle name="Normal 2 2 2 8 4" xfId="3165" xr:uid="{00000000-0005-0000-0000-0000850D0000}"/>
    <cellStyle name="Normal 2 2 2 8 5" xfId="3166" xr:uid="{00000000-0005-0000-0000-0000860D0000}"/>
    <cellStyle name="Normal 2 2 2 8 5 2" xfId="3167" xr:uid="{00000000-0005-0000-0000-0000870D0000}"/>
    <cellStyle name="Normal 2 2 2 8 5 3" xfId="3168" xr:uid="{00000000-0005-0000-0000-0000880D0000}"/>
    <cellStyle name="Normal 2 2 2 8 6" xfId="3169" xr:uid="{00000000-0005-0000-0000-0000890D0000}"/>
    <cellStyle name="Normal 2 2 2 8 6 2" xfId="3170" xr:uid="{00000000-0005-0000-0000-00008A0D0000}"/>
    <cellStyle name="Normal 2 2 2 8 6 3" xfId="3171" xr:uid="{00000000-0005-0000-0000-00008B0D0000}"/>
    <cellStyle name="Normal 2 2 2 8 7" xfId="3172" xr:uid="{00000000-0005-0000-0000-00008C0D0000}"/>
    <cellStyle name="Normal 2 2 2 8 7 2" xfId="3173" xr:uid="{00000000-0005-0000-0000-00008D0D0000}"/>
    <cellStyle name="Normal 2 2 2 8 7 3" xfId="3174" xr:uid="{00000000-0005-0000-0000-00008E0D0000}"/>
    <cellStyle name="Normal 2 2 2 8 8" xfId="3175" xr:uid="{00000000-0005-0000-0000-00008F0D0000}"/>
    <cellStyle name="Normal 2 2 2 8 8 2" xfId="3176" xr:uid="{00000000-0005-0000-0000-0000900D0000}"/>
    <cellStyle name="Normal 2 2 2 8 8 3" xfId="3177" xr:uid="{00000000-0005-0000-0000-0000910D0000}"/>
    <cellStyle name="Normal 2 2 2 8 9" xfId="3178" xr:uid="{00000000-0005-0000-0000-0000920D0000}"/>
    <cellStyle name="Normal 2 2 2 8 9 2" xfId="3179" xr:uid="{00000000-0005-0000-0000-0000930D0000}"/>
    <cellStyle name="Normal 2 2 2 8 9 3" xfId="3180" xr:uid="{00000000-0005-0000-0000-0000940D0000}"/>
    <cellStyle name="Normal 2 2 2 9" xfId="3181" xr:uid="{00000000-0005-0000-0000-0000950D0000}"/>
    <cellStyle name="Normal 2 2 20" xfId="3182" xr:uid="{00000000-0005-0000-0000-0000960D0000}"/>
    <cellStyle name="Normal 2 2 20 2" xfId="3183" xr:uid="{00000000-0005-0000-0000-0000970D0000}"/>
    <cellStyle name="Normal 2 2 20 3" xfId="3184" xr:uid="{00000000-0005-0000-0000-0000980D0000}"/>
    <cellStyle name="Normal 2 2 21" xfId="3185" xr:uid="{00000000-0005-0000-0000-0000990D0000}"/>
    <cellStyle name="Normal 2 2 21 2" xfId="3186" xr:uid="{00000000-0005-0000-0000-00009A0D0000}"/>
    <cellStyle name="Normal 2 2 21 3" xfId="3187" xr:uid="{00000000-0005-0000-0000-00009B0D0000}"/>
    <cellStyle name="Normal 2 2 22" xfId="3188" xr:uid="{00000000-0005-0000-0000-00009C0D0000}"/>
    <cellStyle name="Normal 2 2 22 2" xfId="3189" xr:uid="{00000000-0005-0000-0000-00009D0D0000}"/>
    <cellStyle name="Normal 2 2 22 3" xfId="3190" xr:uid="{00000000-0005-0000-0000-00009E0D0000}"/>
    <cellStyle name="Normal 2 2 23" xfId="3191" xr:uid="{00000000-0005-0000-0000-00009F0D0000}"/>
    <cellStyle name="Normal 2 2 23 2" xfId="3192" xr:uid="{00000000-0005-0000-0000-0000A00D0000}"/>
    <cellStyle name="Normal 2 2 23 3" xfId="3193" xr:uid="{00000000-0005-0000-0000-0000A10D0000}"/>
    <cellStyle name="Normal 2 2 23 4" xfId="3194" xr:uid="{00000000-0005-0000-0000-0000A20D0000}"/>
    <cellStyle name="Normal 2 2 23 5" xfId="3195" xr:uid="{00000000-0005-0000-0000-0000A30D0000}"/>
    <cellStyle name="Normal 2 2 24" xfId="3196" xr:uid="{00000000-0005-0000-0000-0000A40D0000}"/>
    <cellStyle name="Normal 2 2 24 2" xfId="3197" xr:uid="{00000000-0005-0000-0000-0000A50D0000}"/>
    <cellStyle name="Normal 2 2 24 3" xfId="3198" xr:uid="{00000000-0005-0000-0000-0000A60D0000}"/>
    <cellStyle name="Normal 2 2 24 4" xfId="3199" xr:uid="{00000000-0005-0000-0000-0000A70D0000}"/>
    <cellStyle name="Normal 2 2 24 5" xfId="3200" xr:uid="{00000000-0005-0000-0000-0000A80D0000}"/>
    <cellStyle name="Normal 2 2 25" xfId="3201" xr:uid="{00000000-0005-0000-0000-0000A90D0000}"/>
    <cellStyle name="Normal 2 2 25 2" xfId="3202" xr:uid="{00000000-0005-0000-0000-0000AA0D0000}"/>
    <cellStyle name="Normal 2 2 25 3" xfId="3203" xr:uid="{00000000-0005-0000-0000-0000AB0D0000}"/>
    <cellStyle name="Normal 2 2 25 4" xfId="3204" xr:uid="{00000000-0005-0000-0000-0000AC0D0000}"/>
    <cellStyle name="Normal 2 2 25 5" xfId="3205" xr:uid="{00000000-0005-0000-0000-0000AD0D0000}"/>
    <cellStyle name="Normal 2 2 26" xfId="3206" xr:uid="{00000000-0005-0000-0000-0000AE0D0000}"/>
    <cellStyle name="Normal 2 2 26 2" xfId="3207" xr:uid="{00000000-0005-0000-0000-0000AF0D0000}"/>
    <cellStyle name="Normal 2 2 26 3" xfId="3208" xr:uid="{00000000-0005-0000-0000-0000B00D0000}"/>
    <cellStyle name="Normal 2 2 26 4" xfId="3209" xr:uid="{00000000-0005-0000-0000-0000B10D0000}"/>
    <cellStyle name="Normal 2 2 26 5" xfId="3210" xr:uid="{00000000-0005-0000-0000-0000B20D0000}"/>
    <cellStyle name="Normal 2 2 27" xfId="3211" xr:uid="{00000000-0005-0000-0000-0000B30D0000}"/>
    <cellStyle name="Normal 2 2 27 2" xfId="3212" xr:uid="{00000000-0005-0000-0000-0000B40D0000}"/>
    <cellStyle name="Normal 2 2 27 3" xfId="3213" xr:uid="{00000000-0005-0000-0000-0000B50D0000}"/>
    <cellStyle name="Normal 2 2 28" xfId="3214" xr:uid="{00000000-0005-0000-0000-0000B60D0000}"/>
    <cellStyle name="Normal 2 2 28 2" xfId="3215" xr:uid="{00000000-0005-0000-0000-0000B70D0000}"/>
    <cellStyle name="Normal 2 2 28 3" xfId="3216" xr:uid="{00000000-0005-0000-0000-0000B80D0000}"/>
    <cellStyle name="Normal 2 2 29" xfId="3217" xr:uid="{00000000-0005-0000-0000-0000B90D0000}"/>
    <cellStyle name="Normal 2 2 29 2" xfId="3218" xr:uid="{00000000-0005-0000-0000-0000BA0D0000}"/>
    <cellStyle name="Normal 2 2 29 3" xfId="3219" xr:uid="{00000000-0005-0000-0000-0000BB0D0000}"/>
    <cellStyle name="Normal 2 2 3" xfId="18" xr:uid="{00000000-0005-0000-0000-0000BC0D0000}"/>
    <cellStyle name="Normal 2 2 3 2" xfId="3220" xr:uid="{00000000-0005-0000-0000-0000BD0D0000}"/>
    <cellStyle name="Normal 2 2 3 2 2" xfId="8840" xr:uid="{00000000-0005-0000-0000-0000BE0D0000}"/>
    <cellStyle name="Normal 2 2 3 3" xfId="3221" xr:uid="{00000000-0005-0000-0000-0000BF0D0000}"/>
    <cellStyle name="Normal 2 2 3 3 2" xfId="8864" xr:uid="{00000000-0005-0000-0000-000035000000}"/>
    <cellStyle name="Normal 2 2 3 4" xfId="3222" xr:uid="{00000000-0005-0000-0000-0000C00D0000}"/>
    <cellStyle name="Normal 2 2 3 4 2" xfId="8870" xr:uid="{00000000-0005-0000-0000-000036000000}"/>
    <cellStyle name="Normal 2 2 3 5" xfId="3223" xr:uid="{00000000-0005-0000-0000-0000C10D0000}"/>
    <cellStyle name="Normal 2 2 3 6" xfId="3224" xr:uid="{00000000-0005-0000-0000-0000C20D0000}"/>
    <cellStyle name="Normal 2 2 3 7" xfId="3225" xr:uid="{00000000-0005-0000-0000-0000C30D0000}"/>
    <cellStyle name="Normal 2 2 3 8" xfId="3226" xr:uid="{00000000-0005-0000-0000-0000C40D0000}"/>
    <cellStyle name="Normal 2 2 30" xfId="3227" xr:uid="{00000000-0005-0000-0000-0000C50D0000}"/>
    <cellStyle name="Normal 2 2 30 2" xfId="3228" xr:uid="{00000000-0005-0000-0000-0000C60D0000}"/>
    <cellStyle name="Normal 2 2 30 3" xfId="7132" xr:uid="{00000000-0005-0000-0000-0000C70D0000}"/>
    <cellStyle name="Normal 2 2 31" xfId="3229" xr:uid="{00000000-0005-0000-0000-0000C80D0000}"/>
    <cellStyle name="Normal 2 2 31 2" xfId="3230" xr:uid="{00000000-0005-0000-0000-0000C90D0000}"/>
    <cellStyle name="Normal 2 2 31 3" xfId="7119" xr:uid="{00000000-0005-0000-0000-0000CA0D0000}"/>
    <cellStyle name="Normal 2 2 32" xfId="3231" xr:uid="{00000000-0005-0000-0000-0000CB0D0000}"/>
    <cellStyle name="Normal 2 2 32 2" xfId="3232" xr:uid="{00000000-0005-0000-0000-0000CC0D0000}"/>
    <cellStyle name="Normal 2 2 32 3" xfId="7131" xr:uid="{00000000-0005-0000-0000-0000CD0D0000}"/>
    <cellStyle name="Normal 2 2 33" xfId="3233" xr:uid="{00000000-0005-0000-0000-0000CE0D0000}"/>
    <cellStyle name="Normal 2 2 33 2" xfId="7120" xr:uid="{00000000-0005-0000-0000-0000CF0D0000}"/>
    <cellStyle name="Normal 2 2 34" xfId="3234" xr:uid="{00000000-0005-0000-0000-0000D00D0000}"/>
    <cellStyle name="Normal 2 2 34 2" xfId="7130" xr:uid="{00000000-0005-0000-0000-0000D10D0000}"/>
    <cellStyle name="Normal 2 2 35" xfId="3235" xr:uid="{00000000-0005-0000-0000-0000D20D0000}"/>
    <cellStyle name="Normal 2 2 35 2" xfId="7121" xr:uid="{00000000-0005-0000-0000-0000D30D0000}"/>
    <cellStyle name="Normal 2 2 36" xfId="7129" xr:uid="{00000000-0005-0000-0000-0000D40D0000}"/>
    <cellStyle name="Normal 2 2 37" xfId="7122" xr:uid="{00000000-0005-0000-0000-0000D50D0000}"/>
    <cellStyle name="Normal 2 2 4" xfId="19" xr:uid="{00000000-0005-0000-0000-0000D60D0000}"/>
    <cellStyle name="Normal 2 2 4 2" xfId="3236" xr:uid="{00000000-0005-0000-0000-0000D70D0000}"/>
    <cellStyle name="Normal 2 2 4 2 2" xfId="8841" xr:uid="{00000000-0005-0000-0000-0000D80D0000}"/>
    <cellStyle name="Normal 2 2 4 3" xfId="3237" xr:uid="{00000000-0005-0000-0000-0000D90D0000}"/>
    <cellStyle name="Normal 2 2 4 3 2" xfId="8865" xr:uid="{00000000-0005-0000-0000-00003A000000}"/>
    <cellStyle name="Normal 2 2 4 4" xfId="3238" xr:uid="{00000000-0005-0000-0000-0000DA0D0000}"/>
    <cellStyle name="Normal 2 2 4 4 2" xfId="8871" xr:uid="{00000000-0005-0000-0000-00003B000000}"/>
    <cellStyle name="Normal 2 2 4 5" xfId="3239" xr:uid="{00000000-0005-0000-0000-0000DB0D0000}"/>
    <cellStyle name="Normal 2 2 4 6" xfId="3240" xr:uid="{00000000-0005-0000-0000-0000DC0D0000}"/>
    <cellStyle name="Normal 2 2 4 7" xfId="3241" xr:uid="{00000000-0005-0000-0000-0000DD0D0000}"/>
    <cellStyle name="Normal 2 2 4 8" xfId="3242" xr:uid="{00000000-0005-0000-0000-0000DE0D0000}"/>
    <cellStyle name="Normal 2 2 5" xfId="3243" xr:uid="{00000000-0005-0000-0000-0000DF0D0000}"/>
    <cellStyle name="Normal 2 2 5 2" xfId="3244" xr:uid="{00000000-0005-0000-0000-0000E00D0000}"/>
    <cellStyle name="Normal 2 2 5 3" xfId="3245" xr:uid="{00000000-0005-0000-0000-0000E10D0000}"/>
    <cellStyle name="Normal 2 2 5 4" xfId="3246" xr:uid="{00000000-0005-0000-0000-0000E20D0000}"/>
    <cellStyle name="Normal 2 2 5 5" xfId="3247" xr:uid="{00000000-0005-0000-0000-0000E30D0000}"/>
    <cellStyle name="Normal 2 2 5 6" xfId="3248" xr:uid="{00000000-0005-0000-0000-0000E40D0000}"/>
    <cellStyle name="Normal 2 2 5 7" xfId="3249" xr:uid="{00000000-0005-0000-0000-0000E50D0000}"/>
    <cellStyle name="Normal 2 2 5 8" xfId="3250" xr:uid="{00000000-0005-0000-0000-0000E60D0000}"/>
    <cellStyle name="Normal 2 2 5 9" xfId="8848" xr:uid="{00000000-0005-0000-0000-00003C000000}"/>
    <cellStyle name="Normal 2 2 6" xfId="3251" xr:uid="{00000000-0005-0000-0000-0000E70D0000}"/>
    <cellStyle name="Normal 2 2 6 2" xfId="3252" xr:uid="{00000000-0005-0000-0000-0000E80D0000}"/>
    <cellStyle name="Normal 2 2 6 3" xfId="3253" xr:uid="{00000000-0005-0000-0000-0000E90D0000}"/>
    <cellStyle name="Normal 2 2 6 4" xfId="3254" xr:uid="{00000000-0005-0000-0000-0000EA0D0000}"/>
    <cellStyle name="Normal 2 2 6 5" xfId="3255" xr:uid="{00000000-0005-0000-0000-0000EB0D0000}"/>
    <cellStyle name="Normal 2 2 6 6" xfId="3256" xr:uid="{00000000-0005-0000-0000-0000EC0D0000}"/>
    <cellStyle name="Normal 2 2 6 7" xfId="3257" xr:uid="{00000000-0005-0000-0000-0000ED0D0000}"/>
    <cellStyle name="Normal 2 2 6 8" xfId="3258" xr:uid="{00000000-0005-0000-0000-0000EE0D0000}"/>
    <cellStyle name="Normal 2 2 7" xfId="3259" xr:uid="{00000000-0005-0000-0000-0000EF0D0000}"/>
    <cellStyle name="Normal 2 2 7 2" xfId="3260" xr:uid="{00000000-0005-0000-0000-0000F00D0000}"/>
    <cellStyle name="Normal 2 2 7 3" xfId="3261" xr:uid="{00000000-0005-0000-0000-0000F10D0000}"/>
    <cellStyle name="Normal 2 2 7 4" xfId="3262" xr:uid="{00000000-0005-0000-0000-0000F20D0000}"/>
    <cellStyle name="Normal 2 2 7 5" xfId="3263" xr:uid="{00000000-0005-0000-0000-0000F30D0000}"/>
    <cellStyle name="Normal 2 2 7 6" xfId="3264" xr:uid="{00000000-0005-0000-0000-0000F40D0000}"/>
    <cellStyle name="Normal 2 2 7 7" xfId="3265" xr:uid="{00000000-0005-0000-0000-0000F50D0000}"/>
    <cellStyle name="Normal 2 2 7 8" xfId="3266" xr:uid="{00000000-0005-0000-0000-0000F60D0000}"/>
    <cellStyle name="Normal 2 2 7 9" xfId="8862" xr:uid="{00000000-0005-0000-0000-00003F000000}"/>
    <cellStyle name="Normal 2 2 8" xfId="3267" xr:uid="{00000000-0005-0000-0000-0000F70D0000}"/>
    <cellStyle name="Normal 2 2 8 10" xfId="3268" xr:uid="{00000000-0005-0000-0000-0000F80D0000}"/>
    <cellStyle name="Normal 2 2 8 11" xfId="3269" xr:uid="{00000000-0005-0000-0000-0000F90D0000}"/>
    <cellStyle name="Normal 2 2 8 12" xfId="8863" xr:uid="{00000000-0005-0000-0000-000040000000}"/>
    <cellStyle name="Normal 2 2 8 2" xfId="3270" xr:uid="{00000000-0005-0000-0000-0000FA0D0000}"/>
    <cellStyle name="Normal 2 2 8 2 2" xfId="3271" xr:uid="{00000000-0005-0000-0000-0000FB0D0000}"/>
    <cellStyle name="Normal 2 2 8 2 3" xfId="3272" xr:uid="{00000000-0005-0000-0000-0000FC0D0000}"/>
    <cellStyle name="Normal 2 2 8 2 4" xfId="3273" xr:uid="{00000000-0005-0000-0000-0000FD0D0000}"/>
    <cellStyle name="Normal 2 2 8 2 5" xfId="3274" xr:uid="{00000000-0005-0000-0000-0000FE0D0000}"/>
    <cellStyle name="Normal 2 2 8 2 6" xfId="3275" xr:uid="{00000000-0005-0000-0000-0000FF0D0000}"/>
    <cellStyle name="Normal 2 2 8 2 7" xfId="3276" xr:uid="{00000000-0005-0000-0000-0000000E0000}"/>
    <cellStyle name="Normal 2 2 8 2 8" xfId="3277" xr:uid="{00000000-0005-0000-0000-0000010E0000}"/>
    <cellStyle name="Normal 2 2 8 2 9" xfId="3278" xr:uid="{00000000-0005-0000-0000-0000020E0000}"/>
    <cellStyle name="Normal 2 2 8 3" xfId="3279" xr:uid="{00000000-0005-0000-0000-0000030E0000}"/>
    <cellStyle name="Normal 2 2 8 4" xfId="3280" xr:uid="{00000000-0005-0000-0000-0000040E0000}"/>
    <cellStyle name="Normal 2 2 8 5" xfId="3281" xr:uid="{00000000-0005-0000-0000-0000050E0000}"/>
    <cellStyle name="Normal 2 2 8 5 2" xfId="3282" xr:uid="{00000000-0005-0000-0000-0000060E0000}"/>
    <cellStyle name="Normal 2 2 8 5 3" xfId="3283" xr:uid="{00000000-0005-0000-0000-0000070E0000}"/>
    <cellStyle name="Normal 2 2 8 6" xfId="3284" xr:uid="{00000000-0005-0000-0000-0000080E0000}"/>
    <cellStyle name="Normal 2 2 8 6 2" xfId="3285" xr:uid="{00000000-0005-0000-0000-0000090E0000}"/>
    <cellStyle name="Normal 2 2 8 6 3" xfId="3286" xr:uid="{00000000-0005-0000-0000-00000A0E0000}"/>
    <cellStyle name="Normal 2 2 8 7" xfId="3287" xr:uid="{00000000-0005-0000-0000-00000B0E0000}"/>
    <cellStyle name="Normal 2 2 8 7 2" xfId="3288" xr:uid="{00000000-0005-0000-0000-00000C0E0000}"/>
    <cellStyle name="Normal 2 2 8 7 3" xfId="3289" xr:uid="{00000000-0005-0000-0000-00000D0E0000}"/>
    <cellStyle name="Normal 2 2 8 8" xfId="3290" xr:uid="{00000000-0005-0000-0000-00000E0E0000}"/>
    <cellStyle name="Normal 2 2 8 8 2" xfId="3291" xr:uid="{00000000-0005-0000-0000-00000F0E0000}"/>
    <cellStyle name="Normal 2 2 8 8 3" xfId="3292" xr:uid="{00000000-0005-0000-0000-0000100E0000}"/>
    <cellStyle name="Normal 2 2 8 9" xfId="3293" xr:uid="{00000000-0005-0000-0000-0000110E0000}"/>
    <cellStyle name="Normal 2 2 8 9 2" xfId="3294" xr:uid="{00000000-0005-0000-0000-0000120E0000}"/>
    <cellStyle name="Normal 2 2 8 9 3" xfId="3295" xr:uid="{00000000-0005-0000-0000-0000130E0000}"/>
    <cellStyle name="Normal 2 2 9" xfId="3296" xr:uid="{00000000-0005-0000-0000-0000140E0000}"/>
    <cellStyle name="Normal 2 2 9 2" xfId="8869" xr:uid="{00000000-0005-0000-0000-000041000000}"/>
    <cellStyle name="Normal 2 2_Residential Inputs Inland" xfId="3297" xr:uid="{00000000-0005-0000-0000-0000150E0000}"/>
    <cellStyle name="Normal 2 20" xfId="3298" xr:uid="{00000000-0005-0000-0000-0000160E0000}"/>
    <cellStyle name="Normal 2 20 10" xfId="3299" xr:uid="{00000000-0005-0000-0000-0000170E0000}"/>
    <cellStyle name="Normal 2 20 11" xfId="3300" xr:uid="{00000000-0005-0000-0000-0000180E0000}"/>
    <cellStyle name="Normal 2 20 12" xfId="3301" xr:uid="{00000000-0005-0000-0000-0000190E0000}"/>
    <cellStyle name="Normal 2 20 13" xfId="3302" xr:uid="{00000000-0005-0000-0000-00001A0E0000}"/>
    <cellStyle name="Normal 2 20 14" xfId="3303" xr:uid="{00000000-0005-0000-0000-00001B0E0000}"/>
    <cellStyle name="Normal 2 20 15" xfId="3304" xr:uid="{00000000-0005-0000-0000-00001C0E0000}"/>
    <cellStyle name="Normal 2 20 16" xfId="3305" xr:uid="{00000000-0005-0000-0000-00001D0E0000}"/>
    <cellStyle name="Normal 2 20 17" xfId="3306" xr:uid="{00000000-0005-0000-0000-00001E0E0000}"/>
    <cellStyle name="Normal 2 20 18" xfId="3307" xr:uid="{00000000-0005-0000-0000-00001F0E0000}"/>
    <cellStyle name="Normal 2 20 19" xfId="3308" xr:uid="{00000000-0005-0000-0000-0000200E0000}"/>
    <cellStyle name="Normal 2 20 2" xfId="3309" xr:uid="{00000000-0005-0000-0000-0000210E0000}"/>
    <cellStyle name="Normal 2 20 2 2" xfId="7388" xr:uid="{00000000-0005-0000-0000-0000220E0000}"/>
    <cellStyle name="Normal 2 20 2 3" xfId="7346" xr:uid="{00000000-0005-0000-0000-0000230E0000}"/>
    <cellStyle name="Normal 2 20 2 4" xfId="8768" xr:uid="{00000000-0005-0000-0000-0000240E0000}"/>
    <cellStyle name="Normal 2 20 20" xfId="3310" xr:uid="{00000000-0005-0000-0000-0000250E0000}"/>
    <cellStyle name="Normal 2 20 21" xfId="3311" xr:uid="{00000000-0005-0000-0000-0000260E0000}"/>
    <cellStyle name="Normal 2 20 22" xfId="3312" xr:uid="{00000000-0005-0000-0000-0000270E0000}"/>
    <cellStyle name="Normal 2 20 23" xfId="3313" xr:uid="{00000000-0005-0000-0000-0000280E0000}"/>
    <cellStyle name="Normal 2 20 24" xfId="3314" xr:uid="{00000000-0005-0000-0000-0000290E0000}"/>
    <cellStyle name="Normal 2 20 25" xfId="3315" xr:uid="{00000000-0005-0000-0000-00002A0E0000}"/>
    <cellStyle name="Normal 2 20 3" xfId="3316" xr:uid="{00000000-0005-0000-0000-00002B0E0000}"/>
    <cellStyle name="Normal 2 20 3 2" xfId="7606" xr:uid="{00000000-0005-0000-0000-00002C0E0000}"/>
    <cellStyle name="Normal 2 20 4" xfId="3317" xr:uid="{00000000-0005-0000-0000-00002D0E0000}"/>
    <cellStyle name="Normal 2 20 4 2" xfId="7591" xr:uid="{00000000-0005-0000-0000-00002E0E0000}"/>
    <cellStyle name="Normal 2 20 5" xfId="3318" xr:uid="{00000000-0005-0000-0000-00002F0E0000}"/>
    <cellStyle name="Normal 2 20 5 2" xfId="7597" xr:uid="{00000000-0005-0000-0000-0000300E0000}"/>
    <cellStyle name="Normal 2 20 6" xfId="3319" xr:uid="{00000000-0005-0000-0000-0000310E0000}"/>
    <cellStyle name="Normal 2 20 6 2" xfId="8498" xr:uid="{00000000-0005-0000-0000-0000320E0000}"/>
    <cellStyle name="Normal 2 20 7" xfId="3320" xr:uid="{00000000-0005-0000-0000-0000330E0000}"/>
    <cellStyle name="Normal 2 20 7 2" xfId="8634" xr:uid="{00000000-0005-0000-0000-0000340E0000}"/>
    <cellStyle name="Normal 2 20 8" xfId="3321" xr:uid="{00000000-0005-0000-0000-0000350E0000}"/>
    <cellStyle name="Normal 2 20 9" xfId="3322" xr:uid="{00000000-0005-0000-0000-0000360E0000}"/>
    <cellStyle name="Normal 2 21" xfId="3323" xr:uid="{00000000-0005-0000-0000-0000370E0000}"/>
    <cellStyle name="Normal 2 21 10" xfId="3324" xr:uid="{00000000-0005-0000-0000-0000380E0000}"/>
    <cellStyle name="Normal 2 21 11" xfId="3325" xr:uid="{00000000-0005-0000-0000-0000390E0000}"/>
    <cellStyle name="Normal 2 21 12" xfId="3326" xr:uid="{00000000-0005-0000-0000-00003A0E0000}"/>
    <cellStyle name="Normal 2 21 13" xfId="3327" xr:uid="{00000000-0005-0000-0000-00003B0E0000}"/>
    <cellStyle name="Normal 2 21 14" xfId="3328" xr:uid="{00000000-0005-0000-0000-00003C0E0000}"/>
    <cellStyle name="Normal 2 21 15" xfId="3329" xr:uid="{00000000-0005-0000-0000-00003D0E0000}"/>
    <cellStyle name="Normal 2 21 16" xfId="3330" xr:uid="{00000000-0005-0000-0000-00003E0E0000}"/>
    <cellStyle name="Normal 2 21 17" xfId="3331" xr:uid="{00000000-0005-0000-0000-00003F0E0000}"/>
    <cellStyle name="Normal 2 21 18" xfId="3332" xr:uid="{00000000-0005-0000-0000-0000400E0000}"/>
    <cellStyle name="Normal 2 21 19" xfId="3333" xr:uid="{00000000-0005-0000-0000-0000410E0000}"/>
    <cellStyle name="Normal 2 21 2" xfId="3334" xr:uid="{00000000-0005-0000-0000-0000420E0000}"/>
    <cellStyle name="Normal 2 21 2 2" xfId="7389" xr:uid="{00000000-0005-0000-0000-0000430E0000}"/>
    <cellStyle name="Normal 2 21 2 3" xfId="7345" xr:uid="{00000000-0005-0000-0000-0000440E0000}"/>
    <cellStyle name="Normal 2 21 2 4" xfId="8767" xr:uid="{00000000-0005-0000-0000-0000450E0000}"/>
    <cellStyle name="Normal 2 21 20" xfId="3335" xr:uid="{00000000-0005-0000-0000-0000460E0000}"/>
    <cellStyle name="Normal 2 21 21" xfId="3336" xr:uid="{00000000-0005-0000-0000-0000470E0000}"/>
    <cellStyle name="Normal 2 21 22" xfId="3337" xr:uid="{00000000-0005-0000-0000-0000480E0000}"/>
    <cellStyle name="Normal 2 21 23" xfId="3338" xr:uid="{00000000-0005-0000-0000-0000490E0000}"/>
    <cellStyle name="Normal 2 21 24" xfId="3339" xr:uid="{00000000-0005-0000-0000-00004A0E0000}"/>
    <cellStyle name="Normal 2 21 25" xfId="3340" xr:uid="{00000000-0005-0000-0000-00004B0E0000}"/>
    <cellStyle name="Normal 2 21 3" xfId="3341" xr:uid="{00000000-0005-0000-0000-00004C0E0000}"/>
    <cellStyle name="Normal 2 21 3 2" xfId="7607" xr:uid="{00000000-0005-0000-0000-00004D0E0000}"/>
    <cellStyle name="Normal 2 21 4" xfId="3342" xr:uid="{00000000-0005-0000-0000-00004E0E0000}"/>
    <cellStyle name="Normal 2 21 4 2" xfId="7590" xr:uid="{00000000-0005-0000-0000-00004F0E0000}"/>
    <cellStyle name="Normal 2 21 5" xfId="3343" xr:uid="{00000000-0005-0000-0000-0000500E0000}"/>
    <cellStyle name="Normal 2 21 5 2" xfId="7598" xr:uid="{00000000-0005-0000-0000-0000510E0000}"/>
    <cellStyle name="Normal 2 21 6" xfId="3344" xr:uid="{00000000-0005-0000-0000-0000520E0000}"/>
    <cellStyle name="Normal 2 21 6 2" xfId="8512" xr:uid="{00000000-0005-0000-0000-0000530E0000}"/>
    <cellStyle name="Normal 2 21 7" xfId="3345" xr:uid="{00000000-0005-0000-0000-0000540E0000}"/>
    <cellStyle name="Normal 2 21 7 2" xfId="8487" xr:uid="{00000000-0005-0000-0000-0000550E0000}"/>
    <cellStyle name="Normal 2 21 8" xfId="3346" xr:uid="{00000000-0005-0000-0000-0000560E0000}"/>
    <cellStyle name="Normal 2 21 9" xfId="3347" xr:uid="{00000000-0005-0000-0000-0000570E0000}"/>
    <cellStyle name="Normal 2 22" xfId="3348" xr:uid="{00000000-0005-0000-0000-0000580E0000}"/>
    <cellStyle name="Normal 2 22 10" xfId="3349" xr:uid="{00000000-0005-0000-0000-0000590E0000}"/>
    <cellStyle name="Normal 2 22 11" xfId="3350" xr:uid="{00000000-0005-0000-0000-00005A0E0000}"/>
    <cellStyle name="Normal 2 22 12" xfId="3351" xr:uid="{00000000-0005-0000-0000-00005B0E0000}"/>
    <cellStyle name="Normal 2 22 13" xfId="3352" xr:uid="{00000000-0005-0000-0000-00005C0E0000}"/>
    <cellStyle name="Normal 2 22 14" xfId="3353" xr:uid="{00000000-0005-0000-0000-00005D0E0000}"/>
    <cellStyle name="Normal 2 22 15" xfId="3354" xr:uid="{00000000-0005-0000-0000-00005E0E0000}"/>
    <cellStyle name="Normal 2 22 16" xfId="3355" xr:uid="{00000000-0005-0000-0000-00005F0E0000}"/>
    <cellStyle name="Normal 2 22 17" xfId="3356" xr:uid="{00000000-0005-0000-0000-0000600E0000}"/>
    <cellStyle name="Normal 2 22 18" xfId="3357" xr:uid="{00000000-0005-0000-0000-0000610E0000}"/>
    <cellStyle name="Normal 2 22 19" xfId="3358" xr:uid="{00000000-0005-0000-0000-0000620E0000}"/>
    <cellStyle name="Normal 2 22 2" xfId="3359" xr:uid="{00000000-0005-0000-0000-0000630E0000}"/>
    <cellStyle name="Normal 2 22 2 2" xfId="7390" xr:uid="{00000000-0005-0000-0000-0000640E0000}"/>
    <cellStyle name="Normal 2 22 2 3" xfId="7344" xr:uid="{00000000-0005-0000-0000-0000650E0000}"/>
    <cellStyle name="Normal 2 22 2 4" xfId="8766" xr:uid="{00000000-0005-0000-0000-0000660E0000}"/>
    <cellStyle name="Normal 2 22 20" xfId="3360" xr:uid="{00000000-0005-0000-0000-0000670E0000}"/>
    <cellStyle name="Normal 2 22 21" xfId="3361" xr:uid="{00000000-0005-0000-0000-0000680E0000}"/>
    <cellStyle name="Normal 2 22 22" xfId="3362" xr:uid="{00000000-0005-0000-0000-0000690E0000}"/>
    <cellStyle name="Normal 2 22 23" xfId="3363" xr:uid="{00000000-0005-0000-0000-00006A0E0000}"/>
    <cellStyle name="Normal 2 22 24" xfId="3364" xr:uid="{00000000-0005-0000-0000-00006B0E0000}"/>
    <cellStyle name="Normal 2 22 25" xfId="3365" xr:uid="{00000000-0005-0000-0000-00006C0E0000}"/>
    <cellStyle name="Normal 2 22 3" xfId="3366" xr:uid="{00000000-0005-0000-0000-00006D0E0000}"/>
    <cellStyle name="Normal 2 22 3 2" xfId="7608" xr:uid="{00000000-0005-0000-0000-00006E0E0000}"/>
    <cellStyle name="Normal 2 22 4" xfId="3367" xr:uid="{00000000-0005-0000-0000-00006F0E0000}"/>
    <cellStyle name="Normal 2 22 4 2" xfId="7589" xr:uid="{00000000-0005-0000-0000-0000700E0000}"/>
    <cellStyle name="Normal 2 22 5" xfId="3368" xr:uid="{00000000-0005-0000-0000-0000710E0000}"/>
    <cellStyle name="Normal 2 22 5 2" xfId="7599" xr:uid="{00000000-0005-0000-0000-0000720E0000}"/>
    <cellStyle name="Normal 2 22 6" xfId="3369" xr:uid="{00000000-0005-0000-0000-0000730E0000}"/>
    <cellStyle name="Normal 2 22 6 2" xfId="8497" xr:uid="{00000000-0005-0000-0000-0000740E0000}"/>
    <cellStyle name="Normal 2 22 7" xfId="3370" xr:uid="{00000000-0005-0000-0000-0000750E0000}"/>
    <cellStyle name="Normal 2 22 7 2" xfId="8225" xr:uid="{00000000-0005-0000-0000-0000760E0000}"/>
    <cellStyle name="Normal 2 22 8" xfId="3371" xr:uid="{00000000-0005-0000-0000-0000770E0000}"/>
    <cellStyle name="Normal 2 22 9" xfId="3372" xr:uid="{00000000-0005-0000-0000-0000780E0000}"/>
    <cellStyle name="Normal 2 23" xfId="3373" xr:uid="{00000000-0005-0000-0000-0000790E0000}"/>
    <cellStyle name="Normal 2 23 10" xfId="3374" xr:uid="{00000000-0005-0000-0000-00007A0E0000}"/>
    <cellStyle name="Normal 2 23 11" xfId="3375" xr:uid="{00000000-0005-0000-0000-00007B0E0000}"/>
    <cellStyle name="Normal 2 23 12" xfId="3376" xr:uid="{00000000-0005-0000-0000-00007C0E0000}"/>
    <cellStyle name="Normal 2 23 13" xfId="3377" xr:uid="{00000000-0005-0000-0000-00007D0E0000}"/>
    <cellStyle name="Normal 2 23 14" xfId="3378" xr:uid="{00000000-0005-0000-0000-00007E0E0000}"/>
    <cellStyle name="Normal 2 23 15" xfId="3379" xr:uid="{00000000-0005-0000-0000-00007F0E0000}"/>
    <cellStyle name="Normal 2 23 16" xfId="3380" xr:uid="{00000000-0005-0000-0000-0000800E0000}"/>
    <cellStyle name="Normal 2 23 17" xfId="3381" xr:uid="{00000000-0005-0000-0000-0000810E0000}"/>
    <cellStyle name="Normal 2 23 18" xfId="3382" xr:uid="{00000000-0005-0000-0000-0000820E0000}"/>
    <cellStyle name="Normal 2 23 19" xfId="3383" xr:uid="{00000000-0005-0000-0000-0000830E0000}"/>
    <cellStyle name="Normal 2 23 2" xfId="3384" xr:uid="{00000000-0005-0000-0000-0000840E0000}"/>
    <cellStyle name="Normal 2 23 2 2" xfId="7391" xr:uid="{00000000-0005-0000-0000-0000850E0000}"/>
    <cellStyle name="Normal 2 23 2 3" xfId="7343" xr:uid="{00000000-0005-0000-0000-0000860E0000}"/>
    <cellStyle name="Normal 2 23 2 4" xfId="8765" xr:uid="{00000000-0005-0000-0000-0000870E0000}"/>
    <cellStyle name="Normal 2 23 20" xfId="3385" xr:uid="{00000000-0005-0000-0000-0000880E0000}"/>
    <cellStyle name="Normal 2 23 21" xfId="3386" xr:uid="{00000000-0005-0000-0000-0000890E0000}"/>
    <cellStyle name="Normal 2 23 22" xfId="3387" xr:uid="{00000000-0005-0000-0000-00008A0E0000}"/>
    <cellStyle name="Normal 2 23 23" xfId="3388" xr:uid="{00000000-0005-0000-0000-00008B0E0000}"/>
    <cellStyle name="Normal 2 23 24" xfId="3389" xr:uid="{00000000-0005-0000-0000-00008C0E0000}"/>
    <cellStyle name="Normal 2 23 25" xfId="3390" xr:uid="{00000000-0005-0000-0000-00008D0E0000}"/>
    <cellStyle name="Normal 2 23 3" xfId="3391" xr:uid="{00000000-0005-0000-0000-00008E0E0000}"/>
    <cellStyle name="Normal 2 23 3 2" xfId="7609" xr:uid="{00000000-0005-0000-0000-00008F0E0000}"/>
    <cellStyle name="Normal 2 23 4" xfId="3392" xr:uid="{00000000-0005-0000-0000-0000900E0000}"/>
    <cellStyle name="Normal 2 23 4 2" xfId="7588" xr:uid="{00000000-0005-0000-0000-0000910E0000}"/>
    <cellStyle name="Normal 2 23 5" xfId="3393" xr:uid="{00000000-0005-0000-0000-0000920E0000}"/>
    <cellStyle name="Normal 2 23 5 2" xfId="7600" xr:uid="{00000000-0005-0000-0000-0000930E0000}"/>
    <cellStyle name="Normal 2 23 6" xfId="3394" xr:uid="{00000000-0005-0000-0000-0000940E0000}"/>
    <cellStyle name="Normal 2 23 6 2" xfId="8456" xr:uid="{00000000-0005-0000-0000-0000950E0000}"/>
    <cellStyle name="Normal 2 23 7" xfId="3395" xr:uid="{00000000-0005-0000-0000-0000960E0000}"/>
    <cellStyle name="Normal 2 23 7 2" xfId="8607" xr:uid="{00000000-0005-0000-0000-0000970E0000}"/>
    <cellStyle name="Normal 2 23 8" xfId="3396" xr:uid="{00000000-0005-0000-0000-0000980E0000}"/>
    <cellStyle name="Normal 2 23 9" xfId="3397" xr:uid="{00000000-0005-0000-0000-0000990E0000}"/>
    <cellStyle name="Normal 2 24" xfId="3398" xr:uid="{00000000-0005-0000-0000-00009A0E0000}"/>
    <cellStyle name="Normal 2 24 10" xfId="3399" xr:uid="{00000000-0005-0000-0000-00009B0E0000}"/>
    <cellStyle name="Normal 2 24 11" xfId="3400" xr:uid="{00000000-0005-0000-0000-00009C0E0000}"/>
    <cellStyle name="Normal 2 24 12" xfId="3401" xr:uid="{00000000-0005-0000-0000-00009D0E0000}"/>
    <cellStyle name="Normal 2 24 13" xfId="3402" xr:uid="{00000000-0005-0000-0000-00009E0E0000}"/>
    <cellStyle name="Normal 2 24 14" xfId="3403" xr:uid="{00000000-0005-0000-0000-00009F0E0000}"/>
    <cellStyle name="Normal 2 24 15" xfId="3404" xr:uid="{00000000-0005-0000-0000-0000A00E0000}"/>
    <cellStyle name="Normal 2 24 16" xfId="3405" xr:uid="{00000000-0005-0000-0000-0000A10E0000}"/>
    <cellStyle name="Normal 2 24 17" xfId="3406" xr:uid="{00000000-0005-0000-0000-0000A20E0000}"/>
    <cellStyle name="Normal 2 24 18" xfId="3407" xr:uid="{00000000-0005-0000-0000-0000A30E0000}"/>
    <cellStyle name="Normal 2 24 19" xfId="3408" xr:uid="{00000000-0005-0000-0000-0000A40E0000}"/>
    <cellStyle name="Normal 2 24 2" xfId="3409" xr:uid="{00000000-0005-0000-0000-0000A50E0000}"/>
    <cellStyle name="Normal 2 24 2 2" xfId="7392" xr:uid="{00000000-0005-0000-0000-0000A60E0000}"/>
    <cellStyle name="Normal 2 24 2 3" xfId="7342" xr:uid="{00000000-0005-0000-0000-0000A70E0000}"/>
    <cellStyle name="Normal 2 24 2 4" xfId="7332" xr:uid="{00000000-0005-0000-0000-0000A80E0000}"/>
    <cellStyle name="Normal 2 24 20" xfId="3410" xr:uid="{00000000-0005-0000-0000-0000A90E0000}"/>
    <cellStyle name="Normal 2 24 21" xfId="3411" xr:uid="{00000000-0005-0000-0000-0000AA0E0000}"/>
    <cellStyle name="Normal 2 24 22" xfId="3412" xr:uid="{00000000-0005-0000-0000-0000AB0E0000}"/>
    <cellStyle name="Normal 2 24 23" xfId="3413" xr:uid="{00000000-0005-0000-0000-0000AC0E0000}"/>
    <cellStyle name="Normal 2 24 24" xfId="3414" xr:uid="{00000000-0005-0000-0000-0000AD0E0000}"/>
    <cellStyle name="Normal 2 24 25" xfId="3415" xr:uid="{00000000-0005-0000-0000-0000AE0E0000}"/>
    <cellStyle name="Normal 2 24 3" xfId="3416" xr:uid="{00000000-0005-0000-0000-0000AF0E0000}"/>
    <cellStyle name="Normal 2 24 3 2" xfId="7610" xr:uid="{00000000-0005-0000-0000-0000B00E0000}"/>
    <cellStyle name="Normal 2 24 4" xfId="3417" xr:uid="{00000000-0005-0000-0000-0000B10E0000}"/>
    <cellStyle name="Normal 2 24 4 2" xfId="7587" xr:uid="{00000000-0005-0000-0000-0000B20E0000}"/>
    <cellStyle name="Normal 2 24 5" xfId="3418" xr:uid="{00000000-0005-0000-0000-0000B30E0000}"/>
    <cellStyle name="Normal 2 24 5 2" xfId="7601" xr:uid="{00000000-0005-0000-0000-0000B40E0000}"/>
    <cellStyle name="Normal 2 24 6" xfId="3419" xr:uid="{00000000-0005-0000-0000-0000B50E0000}"/>
    <cellStyle name="Normal 2 24 6 2" xfId="8386" xr:uid="{00000000-0005-0000-0000-0000B60E0000}"/>
    <cellStyle name="Normal 2 24 7" xfId="3420" xr:uid="{00000000-0005-0000-0000-0000B70E0000}"/>
    <cellStyle name="Normal 2 24 7 2" xfId="8481" xr:uid="{00000000-0005-0000-0000-0000B80E0000}"/>
    <cellStyle name="Normal 2 24 8" xfId="3421" xr:uid="{00000000-0005-0000-0000-0000B90E0000}"/>
    <cellStyle name="Normal 2 24 9" xfId="3422" xr:uid="{00000000-0005-0000-0000-0000BA0E0000}"/>
    <cellStyle name="Normal 2 25" xfId="3423" xr:uid="{00000000-0005-0000-0000-0000BB0E0000}"/>
    <cellStyle name="Normal 2 25 10" xfId="3424" xr:uid="{00000000-0005-0000-0000-0000BC0E0000}"/>
    <cellStyle name="Normal 2 25 11" xfId="3425" xr:uid="{00000000-0005-0000-0000-0000BD0E0000}"/>
    <cellStyle name="Normal 2 25 12" xfId="3426" xr:uid="{00000000-0005-0000-0000-0000BE0E0000}"/>
    <cellStyle name="Normal 2 25 13" xfId="3427" xr:uid="{00000000-0005-0000-0000-0000BF0E0000}"/>
    <cellStyle name="Normal 2 25 14" xfId="3428" xr:uid="{00000000-0005-0000-0000-0000C00E0000}"/>
    <cellStyle name="Normal 2 25 15" xfId="3429" xr:uid="{00000000-0005-0000-0000-0000C10E0000}"/>
    <cellStyle name="Normal 2 25 16" xfId="3430" xr:uid="{00000000-0005-0000-0000-0000C20E0000}"/>
    <cellStyle name="Normal 2 25 17" xfId="3431" xr:uid="{00000000-0005-0000-0000-0000C30E0000}"/>
    <cellStyle name="Normal 2 25 18" xfId="3432" xr:uid="{00000000-0005-0000-0000-0000C40E0000}"/>
    <cellStyle name="Normal 2 25 19" xfId="3433" xr:uid="{00000000-0005-0000-0000-0000C50E0000}"/>
    <cellStyle name="Normal 2 25 2" xfId="3434" xr:uid="{00000000-0005-0000-0000-0000C60E0000}"/>
    <cellStyle name="Normal 2 25 2 2" xfId="7393" xr:uid="{00000000-0005-0000-0000-0000C70E0000}"/>
    <cellStyle name="Normal 2 25 2 3" xfId="7341" xr:uid="{00000000-0005-0000-0000-0000C80E0000}"/>
    <cellStyle name="Normal 2 25 2 4" xfId="8764" xr:uid="{00000000-0005-0000-0000-0000C90E0000}"/>
    <cellStyle name="Normal 2 25 20" xfId="3435" xr:uid="{00000000-0005-0000-0000-0000CA0E0000}"/>
    <cellStyle name="Normal 2 25 21" xfId="3436" xr:uid="{00000000-0005-0000-0000-0000CB0E0000}"/>
    <cellStyle name="Normal 2 25 22" xfId="3437" xr:uid="{00000000-0005-0000-0000-0000CC0E0000}"/>
    <cellStyle name="Normal 2 25 23" xfId="3438" xr:uid="{00000000-0005-0000-0000-0000CD0E0000}"/>
    <cellStyle name="Normal 2 25 24" xfId="3439" xr:uid="{00000000-0005-0000-0000-0000CE0E0000}"/>
    <cellStyle name="Normal 2 25 25" xfId="3440" xr:uid="{00000000-0005-0000-0000-0000CF0E0000}"/>
    <cellStyle name="Normal 2 25 3" xfId="3441" xr:uid="{00000000-0005-0000-0000-0000D00E0000}"/>
    <cellStyle name="Normal 2 25 3 2" xfId="7611" xr:uid="{00000000-0005-0000-0000-0000D10E0000}"/>
    <cellStyle name="Normal 2 25 4" xfId="3442" xr:uid="{00000000-0005-0000-0000-0000D20E0000}"/>
    <cellStyle name="Normal 2 25 4 2" xfId="7586" xr:uid="{00000000-0005-0000-0000-0000D30E0000}"/>
    <cellStyle name="Normal 2 25 5" xfId="3443" xr:uid="{00000000-0005-0000-0000-0000D40E0000}"/>
    <cellStyle name="Normal 2 25 5 2" xfId="7602" xr:uid="{00000000-0005-0000-0000-0000D50E0000}"/>
    <cellStyle name="Normal 2 25 6" xfId="3444" xr:uid="{00000000-0005-0000-0000-0000D60E0000}"/>
    <cellStyle name="Normal 2 25 6 2" xfId="8455" xr:uid="{00000000-0005-0000-0000-0000D70E0000}"/>
    <cellStyle name="Normal 2 25 7" xfId="3445" xr:uid="{00000000-0005-0000-0000-0000D80E0000}"/>
    <cellStyle name="Normal 2 25 7 2" xfId="8638" xr:uid="{00000000-0005-0000-0000-0000D90E0000}"/>
    <cellStyle name="Normal 2 25 8" xfId="3446" xr:uid="{00000000-0005-0000-0000-0000DA0E0000}"/>
    <cellStyle name="Normal 2 25 9" xfId="3447" xr:uid="{00000000-0005-0000-0000-0000DB0E0000}"/>
    <cellStyle name="Normal 2 26" xfId="3448" xr:uid="{00000000-0005-0000-0000-0000DC0E0000}"/>
    <cellStyle name="Normal 2 26 10" xfId="3449" xr:uid="{00000000-0005-0000-0000-0000DD0E0000}"/>
    <cellStyle name="Normal 2 26 11" xfId="3450" xr:uid="{00000000-0005-0000-0000-0000DE0E0000}"/>
    <cellStyle name="Normal 2 26 12" xfId="3451" xr:uid="{00000000-0005-0000-0000-0000DF0E0000}"/>
    <cellStyle name="Normal 2 26 13" xfId="3452" xr:uid="{00000000-0005-0000-0000-0000E00E0000}"/>
    <cellStyle name="Normal 2 26 14" xfId="3453" xr:uid="{00000000-0005-0000-0000-0000E10E0000}"/>
    <cellStyle name="Normal 2 26 15" xfId="3454" xr:uid="{00000000-0005-0000-0000-0000E20E0000}"/>
    <cellStyle name="Normal 2 26 16" xfId="3455" xr:uid="{00000000-0005-0000-0000-0000E30E0000}"/>
    <cellStyle name="Normal 2 26 17" xfId="3456" xr:uid="{00000000-0005-0000-0000-0000E40E0000}"/>
    <cellStyle name="Normal 2 26 18" xfId="3457" xr:uid="{00000000-0005-0000-0000-0000E50E0000}"/>
    <cellStyle name="Normal 2 26 19" xfId="3458" xr:uid="{00000000-0005-0000-0000-0000E60E0000}"/>
    <cellStyle name="Normal 2 26 2" xfId="3459" xr:uid="{00000000-0005-0000-0000-0000E70E0000}"/>
    <cellStyle name="Normal 2 26 2 2" xfId="7394" xr:uid="{00000000-0005-0000-0000-0000E80E0000}"/>
    <cellStyle name="Normal 2 26 2 3" xfId="7340" xr:uid="{00000000-0005-0000-0000-0000E90E0000}"/>
    <cellStyle name="Normal 2 26 2 4" xfId="7333" xr:uid="{00000000-0005-0000-0000-0000EA0E0000}"/>
    <cellStyle name="Normal 2 26 20" xfId="3460" xr:uid="{00000000-0005-0000-0000-0000EB0E0000}"/>
    <cellStyle name="Normal 2 26 21" xfId="3461" xr:uid="{00000000-0005-0000-0000-0000EC0E0000}"/>
    <cellStyle name="Normal 2 26 22" xfId="3462" xr:uid="{00000000-0005-0000-0000-0000ED0E0000}"/>
    <cellStyle name="Normal 2 26 23" xfId="3463" xr:uid="{00000000-0005-0000-0000-0000EE0E0000}"/>
    <cellStyle name="Normal 2 26 24" xfId="3464" xr:uid="{00000000-0005-0000-0000-0000EF0E0000}"/>
    <cellStyle name="Normal 2 26 25" xfId="3465" xr:uid="{00000000-0005-0000-0000-0000F00E0000}"/>
    <cellStyle name="Normal 2 26 3" xfId="3466" xr:uid="{00000000-0005-0000-0000-0000F10E0000}"/>
    <cellStyle name="Normal 2 26 3 2" xfId="7612" xr:uid="{00000000-0005-0000-0000-0000F20E0000}"/>
    <cellStyle name="Normal 2 26 4" xfId="3467" xr:uid="{00000000-0005-0000-0000-0000F30E0000}"/>
    <cellStyle name="Normal 2 26 4 2" xfId="7585" xr:uid="{00000000-0005-0000-0000-0000F40E0000}"/>
    <cellStyle name="Normal 2 26 5" xfId="3468" xr:uid="{00000000-0005-0000-0000-0000F50E0000}"/>
    <cellStyle name="Normal 2 26 5 2" xfId="7603" xr:uid="{00000000-0005-0000-0000-0000F60E0000}"/>
    <cellStyle name="Normal 2 26 6" xfId="3469" xr:uid="{00000000-0005-0000-0000-0000F70E0000}"/>
    <cellStyle name="Normal 2 26 6 2" xfId="8503" xr:uid="{00000000-0005-0000-0000-0000F80E0000}"/>
    <cellStyle name="Normal 2 26 7" xfId="3470" xr:uid="{00000000-0005-0000-0000-0000F90E0000}"/>
    <cellStyle name="Normal 2 26 7 2" xfId="8488" xr:uid="{00000000-0005-0000-0000-0000FA0E0000}"/>
    <cellStyle name="Normal 2 26 8" xfId="3471" xr:uid="{00000000-0005-0000-0000-0000FB0E0000}"/>
    <cellStyle name="Normal 2 26 9" xfId="3472" xr:uid="{00000000-0005-0000-0000-0000FC0E0000}"/>
    <cellStyle name="Normal 2 27" xfId="3473" xr:uid="{00000000-0005-0000-0000-0000FD0E0000}"/>
    <cellStyle name="Normal 2 27 10" xfId="3474" xr:uid="{00000000-0005-0000-0000-0000FE0E0000}"/>
    <cellStyle name="Normal 2 27 11" xfId="3475" xr:uid="{00000000-0005-0000-0000-0000FF0E0000}"/>
    <cellStyle name="Normal 2 27 12" xfId="3476" xr:uid="{00000000-0005-0000-0000-0000000F0000}"/>
    <cellStyle name="Normal 2 27 13" xfId="3477" xr:uid="{00000000-0005-0000-0000-0000010F0000}"/>
    <cellStyle name="Normal 2 27 14" xfId="3478" xr:uid="{00000000-0005-0000-0000-0000020F0000}"/>
    <cellStyle name="Normal 2 27 15" xfId="3479" xr:uid="{00000000-0005-0000-0000-0000030F0000}"/>
    <cellStyle name="Normal 2 27 16" xfId="3480" xr:uid="{00000000-0005-0000-0000-0000040F0000}"/>
    <cellStyle name="Normal 2 27 17" xfId="3481" xr:uid="{00000000-0005-0000-0000-0000050F0000}"/>
    <cellStyle name="Normal 2 27 18" xfId="3482" xr:uid="{00000000-0005-0000-0000-0000060F0000}"/>
    <cellStyle name="Normal 2 27 19" xfId="3483" xr:uid="{00000000-0005-0000-0000-0000070F0000}"/>
    <cellStyle name="Normal 2 27 2" xfId="3484" xr:uid="{00000000-0005-0000-0000-0000080F0000}"/>
    <cellStyle name="Normal 2 27 20" xfId="3485" xr:uid="{00000000-0005-0000-0000-0000090F0000}"/>
    <cellStyle name="Normal 2 27 21" xfId="3486" xr:uid="{00000000-0005-0000-0000-00000A0F0000}"/>
    <cellStyle name="Normal 2 27 22" xfId="3487" xr:uid="{00000000-0005-0000-0000-00000B0F0000}"/>
    <cellStyle name="Normal 2 27 23" xfId="3488" xr:uid="{00000000-0005-0000-0000-00000C0F0000}"/>
    <cellStyle name="Normal 2 27 24" xfId="3489" xr:uid="{00000000-0005-0000-0000-00000D0F0000}"/>
    <cellStyle name="Normal 2 27 25" xfId="3490" xr:uid="{00000000-0005-0000-0000-00000E0F0000}"/>
    <cellStyle name="Normal 2 27 3" xfId="3491" xr:uid="{00000000-0005-0000-0000-00000F0F0000}"/>
    <cellStyle name="Normal 2 27 4" xfId="3492" xr:uid="{00000000-0005-0000-0000-0000100F0000}"/>
    <cellStyle name="Normal 2 27 5" xfId="3493" xr:uid="{00000000-0005-0000-0000-0000110F0000}"/>
    <cellStyle name="Normal 2 27 6" xfId="3494" xr:uid="{00000000-0005-0000-0000-0000120F0000}"/>
    <cellStyle name="Normal 2 27 7" xfId="3495" xr:uid="{00000000-0005-0000-0000-0000130F0000}"/>
    <cellStyle name="Normal 2 27 8" xfId="3496" xr:uid="{00000000-0005-0000-0000-0000140F0000}"/>
    <cellStyle name="Normal 2 27 9" xfId="3497" xr:uid="{00000000-0005-0000-0000-0000150F0000}"/>
    <cellStyle name="Normal 2 28" xfId="3498" xr:uid="{00000000-0005-0000-0000-0000160F0000}"/>
    <cellStyle name="Normal 2 28 10" xfId="3499" xr:uid="{00000000-0005-0000-0000-0000170F0000}"/>
    <cellStyle name="Normal 2 28 11" xfId="3500" xr:uid="{00000000-0005-0000-0000-0000180F0000}"/>
    <cellStyle name="Normal 2 28 12" xfId="3501" xr:uid="{00000000-0005-0000-0000-0000190F0000}"/>
    <cellStyle name="Normal 2 28 13" xfId="3502" xr:uid="{00000000-0005-0000-0000-00001A0F0000}"/>
    <cellStyle name="Normal 2 28 14" xfId="3503" xr:uid="{00000000-0005-0000-0000-00001B0F0000}"/>
    <cellStyle name="Normal 2 28 15" xfId="3504" xr:uid="{00000000-0005-0000-0000-00001C0F0000}"/>
    <cellStyle name="Normal 2 28 16" xfId="3505" xr:uid="{00000000-0005-0000-0000-00001D0F0000}"/>
    <cellStyle name="Normal 2 28 17" xfId="3506" xr:uid="{00000000-0005-0000-0000-00001E0F0000}"/>
    <cellStyle name="Normal 2 28 18" xfId="3507" xr:uid="{00000000-0005-0000-0000-00001F0F0000}"/>
    <cellStyle name="Normal 2 28 19" xfId="3508" xr:uid="{00000000-0005-0000-0000-0000200F0000}"/>
    <cellStyle name="Normal 2 28 2" xfId="3509" xr:uid="{00000000-0005-0000-0000-0000210F0000}"/>
    <cellStyle name="Normal 2 28 20" xfId="3510" xr:uid="{00000000-0005-0000-0000-0000220F0000}"/>
    <cellStyle name="Normal 2 28 21" xfId="3511" xr:uid="{00000000-0005-0000-0000-0000230F0000}"/>
    <cellStyle name="Normal 2 28 22" xfId="3512" xr:uid="{00000000-0005-0000-0000-0000240F0000}"/>
    <cellStyle name="Normal 2 28 23" xfId="3513" xr:uid="{00000000-0005-0000-0000-0000250F0000}"/>
    <cellStyle name="Normal 2 28 24" xfId="3514" xr:uid="{00000000-0005-0000-0000-0000260F0000}"/>
    <cellStyle name="Normal 2 28 25" xfId="3515" xr:uid="{00000000-0005-0000-0000-0000270F0000}"/>
    <cellStyle name="Normal 2 28 3" xfId="3516" xr:uid="{00000000-0005-0000-0000-0000280F0000}"/>
    <cellStyle name="Normal 2 28 4" xfId="3517" xr:uid="{00000000-0005-0000-0000-0000290F0000}"/>
    <cellStyle name="Normal 2 28 5" xfId="3518" xr:uid="{00000000-0005-0000-0000-00002A0F0000}"/>
    <cellStyle name="Normal 2 28 6" xfId="3519" xr:uid="{00000000-0005-0000-0000-00002B0F0000}"/>
    <cellStyle name="Normal 2 28 7" xfId="3520" xr:uid="{00000000-0005-0000-0000-00002C0F0000}"/>
    <cellStyle name="Normal 2 28 8" xfId="3521" xr:uid="{00000000-0005-0000-0000-00002D0F0000}"/>
    <cellStyle name="Normal 2 28 9" xfId="3522" xr:uid="{00000000-0005-0000-0000-00002E0F0000}"/>
    <cellStyle name="Normal 2 29" xfId="3523" xr:uid="{00000000-0005-0000-0000-00002F0F0000}"/>
    <cellStyle name="Normal 2 29 10" xfId="3524" xr:uid="{00000000-0005-0000-0000-0000300F0000}"/>
    <cellStyle name="Normal 2 29 11" xfId="3525" xr:uid="{00000000-0005-0000-0000-0000310F0000}"/>
    <cellStyle name="Normal 2 29 12" xfId="3526" xr:uid="{00000000-0005-0000-0000-0000320F0000}"/>
    <cellStyle name="Normal 2 29 13" xfId="3527" xr:uid="{00000000-0005-0000-0000-0000330F0000}"/>
    <cellStyle name="Normal 2 29 14" xfId="3528" xr:uid="{00000000-0005-0000-0000-0000340F0000}"/>
    <cellStyle name="Normal 2 29 15" xfId="3529" xr:uid="{00000000-0005-0000-0000-0000350F0000}"/>
    <cellStyle name="Normal 2 29 16" xfId="3530" xr:uid="{00000000-0005-0000-0000-0000360F0000}"/>
    <cellStyle name="Normal 2 29 17" xfId="3531" xr:uid="{00000000-0005-0000-0000-0000370F0000}"/>
    <cellStyle name="Normal 2 29 18" xfId="3532" xr:uid="{00000000-0005-0000-0000-0000380F0000}"/>
    <cellStyle name="Normal 2 29 19" xfId="3533" xr:uid="{00000000-0005-0000-0000-0000390F0000}"/>
    <cellStyle name="Normal 2 29 2" xfId="3534" xr:uid="{00000000-0005-0000-0000-00003A0F0000}"/>
    <cellStyle name="Normal 2 29 20" xfId="3535" xr:uid="{00000000-0005-0000-0000-00003B0F0000}"/>
    <cellStyle name="Normal 2 29 21" xfId="3536" xr:uid="{00000000-0005-0000-0000-00003C0F0000}"/>
    <cellStyle name="Normal 2 29 22" xfId="3537" xr:uid="{00000000-0005-0000-0000-00003D0F0000}"/>
    <cellStyle name="Normal 2 29 23" xfId="3538" xr:uid="{00000000-0005-0000-0000-00003E0F0000}"/>
    <cellStyle name="Normal 2 29 24" xfId="3539" xr:uid="{00000000-0005-0000-0000-00003F0F0000}"/>
    <cellStyle name="Normal 2 29 25" xfId="3540" xr:uid="{00000000-0005-0000-0000-0000400F0000}"/>
    <cellStyle name="Normal 2 29 3" xfId="3541" xr:uid="{00000000-0005-0000-0000-0000410F0000}"/>
    <cellStyle name="Normal 2 29 4" xfId="3542" xr:uid="{00000000-0005-0000-0000-0000420F0000}"/>
    <cellStyle name="Normal 2 29 5" xfId="3543" xr:uid="{00000000-0005-0000-0000-0000430F0000}"/>
    <cellStyle name="Normal 2 29 6" xfId="3544" xr:uid="{00000000-0005-0000-0000-0000440F0000}"/>
    <cellStyle name="Normal 2 29 7" xfId="3545" xr:uid="{00000000-0005-0000-0000-0000450F0000}"/>
    <cellStyle name="Normal 2 29 8" xfId="3546" xr:uid="{00000000-0005-0000-0000-0000460F0000}"/>
    <cellStyle name="Normal 2 29 9" xfId="3547" xr:uid="{00000000-0005-0000-0000-0000470F0000}"/>
    <cellStyle name="Normal 2 3" xfId="20" xr:uid="{00000000-0005-0000-0000-0000480F0000}"/>
    <cellStyle name="Normal 2 3 10" xfId="3548" xr:uid="{00000000-0005-0000-0000-0000490F0000}"/>
    <cellStyle name="Normal 2 3 11" xfId="3549" xr:uid="{00000000-0005-0000-0000-00004A0F0000}"/>
    <cellStyle name="Normal 2 3 12" xfId="3550" xr:uid="{00000000-0005-0000-0000-00004B0F0000}"/>
    <cellStyle name="Normal 2 3 13" xfId="3551" xr:uid="{00000000-0005-0000-0000-00004C0F0000}"/>
    <cellStyle name="Normal 2 3 14" xfId="3552" xr:uid="{00000000-0005-0000-0000-00004D0F0000}"/>
    <cellStyle name="Normal 2 3 2" xfId="3553" xr:uid="{00000000-0005-0000-0000-00004E0F0000}"/>
    <cellStyle name="Normal 2 3 2 10" xfId="3554" xr:uid="{00000000-0005-0000-0000-00004F0F0000}"/>
    <cellStyle name="Normal 2 3 2 11" xfId="3555" xr:uid="{00000000-0005-0000-0000-0000500F0000}"/>
    <cellStyle name="Normal 2 3 2 12" xfId="3556" xr:uid="{00000000-0005-0000-0000-0000510F0000}"/>
    <cellStyle name="Normal 2 3 2 13" xfId="3557" xr:uid="{00000000-0005-0000-0000-0000520F0000}"/>
    <cellStyle name="Normal 2 3 2 14" xfId="8850" xr:uid="{00000000-0005-0000-0000-000043000000}"/>
    <cellStyle name="Normal 2 3 2 2" xfId="3558" xr:uid="{00000000-0005-0000-0000-0000530F0000}"/>
    <cellStyle name="Normal 2 3 2 2 2" xfId="3559" xr:uid="{00000000-0005-0000-0000-0000540F0000}"/>
    <cellStyle name="Normal 2 3 2 2 3" xfId="8851" xr:uid="{00000000-0005-0000-0000-000044000000}"/>
    <cellStyle name="Normal 2 3 2 3" xfId="3560" xr:uid="{00000000-0005-0000-0000-0000550F0000}"/>
    <cellStyle name="Normal 2 3 2 3 2" xfId="3561" xr:uid="{00000000-0005-0000-0000-0000560F0000}"/>
    <cellStyle name="Normal 2 3 2 4" xfId="3562" xr:uid="{00000000-0005-0000-0000-0000570F0000}"/>
    <cellStyle name="Normal 2 3 2 4 2" xfId="3563" xr:uid="{00000000-0005-0000-0000-0000580F0000}"/>
    <cellStyle name="Normal 2 3 2 5" xfId="3564" xr:uid="{00000000-0005-0000-0000-0000590F0000}"/>
    <cellStyle name="Normal 2 3 2 5 2" xfId="3565" xr:uid="{00000000-0005-0000-0000-00005A0F0000}"/>
    <cellStyle name="Normal 2 3 2 6" xfId="3566" xr:uid="{00000000-0005-0000-0000-00005B0F0000}"/>
    <cellStyle name="Normal 2 3 2 6 2" xfId="3567" xr:uid="{00000000-0005-0000-0000-00005C0F0000}"/>
    <cellStyle name="Normal 2 3 2 7" xfId="3568" xr:uid="{00000000-0005-0000-0000-00005D0F0000}"/>
    <cellStyle name="Normal 2 3 2 7 2" xfId="3569" xr:uid="{00000000-0005-0000-0000-00005E0F0000}"/>
    <cellStyle name="Normal 2 3 2 8" xfId="3570" xr:uid="{00000000-0005-0000-0000-00005F0F0000}"/>
    <cellStyle name="Normal 2 3 2 9" xfId="3571" xr:uid="{00000000-0005-0000-0000-0000600F0000}"/>
    <cellStyle name="Normal 2 3 3" xfId="3572" xr:uid="{00000000-0005-0000-0000-0000610F0000}"/>
    <cellStyle name="Normal 2 3 3 2" xfId="3573" xr:uid="{00000000-0005-0000-0000-0000620F0000}"/>
    <cellStyle name="Normal 2 3 3 3" xfId="3574" xr:uid="{00000000-0005-0000-0000-0000630F0000}"/>
    <cellStyle name="Normal 2 3 3 4" xfId="3575" xr:uid="{00000000-0005-0000-0000-0000640F0000}"/>
    <cellStyle name="Normal 2 3 3 5" xfId="3576" xr:uid="{00000000-0005-0000-0000-0000650F0000}"/>
    <cellStyle name="Normal 2 3 3 6" xfId="3577" xr:uid="{00000000-0005-0000-0000-0000660F0000}"/>
    <cellStyle name="Normal 2 3 3 7" xfId="3578" xr:uid="{00000000-0005-0000-0000-0000670F0000}"/>
    <cellStyle name="Normal 2 3 3 8" xfId="3579" xr:uid="{00000000-0005-0000-0000-0000680F0000}"/>
    <cellStyle name="Normal 2 3 4" xfId="3580" xr:uid="{00000000-0005-0000-0000-0000690F0000}"/>
    <cellStyle name="Normal 2 3 4 2" xfId="3581" xr:uid="{00000000-0005-0000-0000-00006A0F0000}"/>
    <cellStyle name="Normal 2 3 4 3" xfId="3582" xr:uid="{00000000-0005-0000-0000-00006B0F0000}"/>
    <cellStyle name="Normal 2 3 4 4" xfId="3583" xr:uid="{00000000-0005-0000-0000-00006C0F0000}"/>
    <cellStyle name="Normal 2 3 4 5" xfId="3584" xr:uid="{00000000-0005-0000-0000-00006D0F0000}"/>
    <cellStyle name="Normal 2 3 4 6" xfId="3585" xr:uid="{00000000-0005-0000-0000-00006E0F0000}"/>
    <cellStyle name="Normal 2 3 4 7" xfId="3586" xr:uid="{00000000-0005-0000-0000-00006F0F0000}"/>
    <cellStyle name="Normal 2 3 4 8" xfId="3587" xr:uid="{00000000-0005-0000-0000-0000700F0000}"/>
    <cellStyle name="Normal 2 3 5" xfId="3588" xr:uid="{00000000-0005-0000-0000-0000710F0000}"/>
    <cellStyle name="Normal 2 3 5 2" xfId="8861" xr:uid="{00000000-0005-0000-0000-000047000000}"/>
    <cellStyle name="Normal 2 3 6" xfId="3589" xr:uid="{00000000-0005-0000-0000-0000720F0000}"/>
    <cellStyle name="Normal 2 3 6 2" xfId="8866" xr:uid="{00000000-0005-0000-0000-000048000000}"/>
    <cellStyle name="Normal 2 3 7" xfId="3590" xr:uid="{00000000-0005-0000-0000-0000730F0000}"/>
    <cellStyle name="Normal 2 3 7 2" xfId="8872" xr:uid="{00000000-0005-0000-0000-000049000000}"/>
    <cellStyle name="Normal 2 3 8" xfId="3591" xr:uid="{00000000-0005-0000-0000-0000740F0000}"/>
    <cellStyle name="Normal 2 3 9" xfId="3592" xr:uid="{00000000-0005-0000-0000-0000750F0000}"/>
    <cellStyle name="Normal 2 30" xfId="3593" xr:uid="{00000000-0005-0000-0000-0000760F0000}"/>
    <cellStyle name="Normal 2 30 10" xfId="3594" xr:uid="{00000000-0005-0000-0000-0000770F0000}"/>
    <cellStyle name="Normal 2 30 11" xfId="3595" xr:uid="{00000000-0005-0000-0000-0000780F0000}"/>
    <cellStyle name="Normal 2 30 12" xfId="3596" xr:uid="{00000000-0005-0000-0000-0000790F0000}"/>
    <cellStyle name="Normal 2 30 13" xfId="3597" xr:uid="{00000000-0005-0000-0000-00007A0F0000}"/>
    <cellStyle name="Normal 2 30 14" xfId="3598" xr:uid="{00000000-0005-0000-0000-00007B0F0000}"/>
    <cellStyle name="Normal 2 30 15" xfId="3599" xr:uid="{00000000-0005-0000-0000-00007C0F0000}"/>
    <cellStyle name="Normal 2 30 16" xfId="3600" xr:uid="{00000000-0005-0000-0000-00007D0F0000}"/>
    <cellStyle name="Normal 2 30 17" xfId="3601" xr:uid="{00000000-0005-0000-0000-00007E0F0000}"/>
    <cellStyle name="Normal 2 30 18" xfId="3602" xr:uid="{00000000-0005-0000-0000-00007F0F0000}"/>
    <cellStyle name="Normal 2 30 19" xfId="3603" xr:uid="{00000000-0005-0000-0000-0000800F0000}"/>
    <cellStyle name="Normal 2 30 2" xfId="3604" xr:uid="{00000000-0005-0000-0000-0000810F0000}"/>
    <cellStyle name="Normal 2 30 2 2" xfId="3605" xr:uid="{00000000-0005-0000-0000-0000820F0000}"/>
    <cellStyle name="Normal 2 30 2 3" xfId="3606" xr:uid="{00000000-0005-0000-0000-0000830F0000}"/>
    <cellStyle name="Normal 2 30 20" xfId="3607" xr:uid="{00000000-0005-0000-0000-0000840F0000}"/>
    <cellStyle name="Normal 2 30 21" xfId="3608" xr:uid="{00000000-0005-0000-0000-0000850F0000}"/>
    <cellStyle name="Normal 2 30 22" xfId="3609" xr:uid="{00000000-0005-0000-0000-0000860F0000}"/>
    <cellStyle name="Normal 2 30 23" xfId="3610" xr:uid="{00000000-0005-0000-0000-0000870F0000}"/>
    <cellStyle name="Normal 2 30 3" xfId="3611" xr:uid="{00000000-0005-0000-0000-0000880F0000}"/>
    <cellStyle name="Normal 2 30 3 2" xfId="3612" xr:uid="{00000000-0005-0000-0000-0000890F0000}"/>
    <cellStyle name="Normal 2 30 3 3" xfId="3613" xr:uid="{00000000-0005-0000-0000-00008A0F0000}"/>
    <cellStyle name="Normal 2 30 4" xfId="3614" xr:uid="{00000000-0005-0000-0000-00008B0F0000}"/>
    <cellStyle name="Normal 2 30 5" xfId="3615" xr:uid="{00000000-0005-0000-0000-00008C0F0000}"/>
    <cellStyle name="Normal 2 30 6" xfId="3616" xr:uid="{00000000-0005-0000-0000-00008D0F0000}"/>
    <cellStyle name="Normal 2 30 7" xfId="3617" xr:uid="{00000000-0005-0000-0000-00008E0F0000}"/>
    <cellStyle name="Normal 2 30 8" xfId="3618" xr:uid="{00000000-0005-0000-0000-00008F0F0000}"/>
    <cellStyle name="Normal 2 30 9" xfId="3619" xr:uid="{00000000-0005-0000-0000-0000900F0000}"/>
    <cellStyle name="Normal 2 31" xfId="3620" xr:uid="{00000000-0005-0000-0000-0000910F0000}"/>
    <cellStyle name="Normal 2 31 10" xfId="3621" xr:uid="{00000000-0005-0000-0000-0000920F0000}"/>
    <cellStyle name="Normal 2 31 11" xfId="3622" xr:uid="{00000000-0005-0000-0000-0000930F0000}"/>
    <cellStyle name="Normal 2 31 12" xfId="3623" xr:uid="{00000000-0005-0000-0000-0000940F0000}"/>
    <cellStyle name="Normal 2 31 13" xfId="3624" xr:uid="{00000000-0005-0000-0000-0000950F0000}"/>
    <cellStyle name="Normal 2 31 14" xfId="3625" xr:uid="{00000000-0005-0000-0000-0000960F0000}"/>
    <cellStyle name="Normal 2 31 15" xfId="3626" xr:uid="{00000000-0005-0000-0000-0000970F0000}"/>
    <cellStyle name="Normal 2 31 16" xfId="3627" xr:uid="{00000000-0005-0000-0000-0000980F0000}"/>
    <cellStyle name="Normal 2 31 17" xfId="3628" xr:uid="{00000000-0005-0000-0000-0000990F0000}"/>
    <cellStyle name="Normal 2 31 18" xfId="3629" xr:uid="{00000000-0005-0000-0000-00009A0F0000}"/>
    <cellStyle name="Normal 2 31 19" xfId="3630" xr:uid="{00000000-0005-0000-0000-00009B0F0000}"/>
    <cellStyle name="Normal 2 31 2" xfId="3631" xr:uid="{00000000-0005-0000-0000-00009C0F0000}"/>
    <cellStyle name="Normal 2 31 20" xfId="3632" xr:uid="{00000000-0005-0000-0000-00009D0F0000}"/>
    <cellStyle name="Normal 2 31 21" xfId="3633" xr:uid="{00000000-0005-0000-0000-00009E0F0000}"/>
    <cellStyle name="Normal 2 31 22" xfId="3634" xr:uid="{00000000-0005-0000-0000-00009F0F0000}"/>
    <cellStyle name="Normal 2 31 23" xfId="3635" xr:uid="{00000000-0005-0000-0000-0000A00F0000}"/>
    <cellStyle name="Normal 2 31 24" xfId="3636" xr:uid="{00000000-0005-0000-0000-0000A10F0000}"/>
    <cellStyle name="Normal 2 31 25" xfId="3637" xr:uid="{00000000-0005-0000-0000-0000A20F0000}"/>
    <cellStyle name="Normal 2 31 3" xfId="3638" xr:uid="{00000000-0005-0000-0000-0000A30F0000}"/>
    <cellStyle name="Normal 2 31 4" xfId="3639" xr:uid="{00000000-0005-0000-0000-0000A40F0000}"/>
    <cellStyle name="Normal 2 31 5" xfId="3640" xr:uid="{00000000-0005-0000-0000-0000A50F0000}"/>
    <cellStyle name="Normal 2 31 6" xfId="3641" xr:uid="{00000000-0005-0000-0000-0000A60F0000}"/>
    <cellStyle name="Normal 2 31 7" xfId="3642" xr:uid="{00000000-0005-0000-0000-0000A70F0000}"/>
    <cellStyle name="Normal 2 31 8" xfId="3643" xr:uid="{00000000-0005-0000-0000-0000A80F0000}"/>
    <cellStyle name="Normal 2 31 9" xfId="3644" xr:uid="{00000000-0005-0000-0000-0000A90F0000}"/>
    <cellStyle name="Normal 2 32" xfId="3645" xr:uid="{00000000-0005-0000-0000-0000AA0F0000}"/>
    <cellStyle name="Normal 2 32 10" xfId="3646" xr:uid="{00000000-0005-0000-0000-0000AB0F0000}"/>
    <cellStyle name="Normal 2 32 11" xfId="3647" xr:uid="{00000000-0005-0000-0000-0000AC0F0000}"/>
    <cellStyle name="Normal 2 32 12" xfId="3648" xr:uid="{00000000-0005-0000-0000-0000AD0F0000}"/>
    <cellStyle name="Normal 2 32 13" xfId="3649" xr:uid="{00000000-0005-0000-0000-0000AE0F0000}"/>
    <cellStyle name="Normal 2 32 14" xfId="3650" xr:uid="{00000000-0005-0000-0000-0000AF0F0000}"/>
    <cellStyle name="Normal 2 32 15" xfId="3651" xr:uid="{00000000-0005-0000-0000-0000B00F0000}"/>
    <cellStyle name="Normal 2 32 16" xfId="3652" xr:uid="{00000000-0005-0000-0000-0000B10F0000}"/>
    <cellStyle name="Normal 2 32 17" xfId="3653" xr:uid="{00000000-0005-0000-0000-0000B20F0000}"/>
    <cellStyle name="Normal 2 32 18" xfId="3654" xr:uid="{00000000-0005-0000-0000-0000B30F0000}"/>
    <cellStyle name="Normal 2 32 19" xfId="3655" xr:uid="{00000000-0005-0000-0000-0000B40F0000}"/>
    <cellStyle name="Normal 2 32 2" xfId="3656" xr:uid="{00000000-0005-0000-0000-0000B50F0000}"/>
    <cellStyle name="Normal 2 32 20" xfId="3657" xr:uid="{00000000-0005-0000-0000-0000B60F0000}"/>
    <cellStyle name="Normal 2 32 21" xfId="3658" xr:uid="{00000000-0005-0000-0000-0000B70F0000}"/>
    <cellStyle name="Normal 2 32 22" xfId="3659" xr:uid="{00000000-0005-0000-0000-0000B80F0000}"/>
    <cellStyle name="Normal 2 32 23" xfId="3660" xr:uid="{00000000-0005-0000-0000-0000B90F0000}"/>
    <cellStyle name="Normal 2 32 24" xfId="3661" xr:uid="{00000000-0005-0000-0000-0000BA0F0000}"/>
    <cellStyle name="Normal 2 32 25" xfId="3662" xr:uid="{00000000-0005-0000-0000-0000BB0F0000}"/>
    <cellStyle name="Normal 2 32 3" xfId="3663" xr:uid="{00000000-0005-0000-0000-0000BC0F0000}"/>
    <cellStyle name="Normal 2 32 4" xfId="3664" xr:uid="{00000000-0005-0000-0000-0000BD0F0000}"/>
    <cellStyle name="Normal 2 32 5" xfId="3665" xr:uid="{00000000-0005-0000-0000-0000BE0F0000}"/>
    <cellStyle name="Normal 2 32 6" xfId="3666" xr:uid="{00000000-0005-0000-0000-0000BF0F0000}"/>
    <cellStyle name="Normal 2 32 7" xfId="3667" xr:uid="{00000000-0005-0000-0000-0000C00F0000}"/>
    <cellStyle name="Normal 2 32 8" xfId="3668" xr:uid="{00000000-0005-0000-0000-0000C10F0000}"/>
    <cellStyle name="Normal 2 32 9" xfId="3669" xr:uid="{00000000-0005-0000-0000-0000C20F0000}"/>
    <cellStyle name="Normal 2 33" xfId="3670" xr:uid="{00000000-0005-0000-0000-0000C30F0000}"/>
    <cellStyle name="Normal 2 33 10" xfId="3671" xr:uid="{00000000-0005-0000-0000-0000C40F0000}"/>
    <cellStyle name="Normal 2 33 11" xfId="3672" xr:uid="{00000000-0005-0000-0000-0000C50F0000}"/>
    <cellStyle name="Normal 2 33 12" xfId="3673" xr:uid="{00000000-0005-0000-0000-0000C60F0000}"/>
    <cellStyle name="Normal 2 33 13" xfId="3674" xr:uid="{00000000-0005-0000-0000-0000C70F0000}"/>
    <cellStyle name="Normal 2 33 14" xfId="3675" xr:uid="{00000000-0005-0000-0000-0000C80F0000}"/>
    <cellStyle name="Normal 2 33 15" xfId="3676" xr:uid="{00000000-0005-0000-0000-0000C90F0000}"/>
    <cellStyle name="Normal 2 33 16" xfId="3677" xr:uid="{00000000-0005-0000-0000-0000CA0F0000}"/>
    <cellStyle name="Normal 2 33 17" xfId="3678" xr:uid="{00000000-0005-0000-0000-0000CB0F0000}"/>
    <cellStyle name="Normal 2 33 18" xfId="3679" xr:uid="{00000000-0005-0000-0000-0000CC0F0000}"/>
    <cellStyle name="Normal 2 33 19" xfId="3680" xr:uid="{00000000-0005-0000-0000-0000CD0F0000}"/>
    <cellStyle name="Normal 2 33 2" xfId="3681" xr:uid="{00000000-0005-0000-0000-0000CE0F0000}"/>
    <cellStyle name="Normal 2 33 20" xfId="3682" xr:uid="{00000000-0005-0000-0000-0000CF0F0000}"/>
    <cellStyle name="Normal 2 33 21" xfId="3683" xr:uid="{00000000-0005-0000-0000-0000D00F0000}"/>
    <cellStyle name="Normal 2 33 22" xfId="3684" xr:uid="{00000000-0005-0000-0000-0000D10F0000}"/>
    <cellStyle name="Normal 2 33 23" xfId="3685" xr:uid="{00000000-0005-0000-0000-0000D20F0000}"/>
    <cellStyle name="Normal 2 33 24" xfId="3686" xr:uid="{00000000-0005-0000-0000-0000D30F0000}"/>
    <cellStyle name="Normal 2 33 25" xfId="3687" xr:uid="{00000000-0005-0000-0000-0000D40F0000}"/>
    <cellStyle name="Normal 2 33 3" xfId="3688" xr:uid="{00000000-0005-0000-0000-0000D50F0000}"/>
    <cellStyle name="Normal 2 33 4" xfId="3689" xr:uid="{00000000-0005-0000-0000-0000D60F0000}"/>
    <cellStyle name="Normal 2 33 5" xfId="3690" xr:uid="{00000000-0005-0000-0000-0000D70F0000}"/>
    <cellStyle name="Normal 2 33 6" xfId="3691" xr:uid="{00000000-0005-0000-0000-0000D80F0000}"/>
    <cellStyle name="Normal 2 33 7" xfId="3692" xr:uid="{00000000-0005-0000-0000-0000D90F0000}"/>
    <cellStyle name="Normal 2 33 8" xfId="3693" xr:uid="{00000000-0005-0000-0000-0000DA0F0000}"/>
    <cellStyle name="Normal 2 33 9" xfId="3694" xr:uid="{00000000-0005-0000-0000-0000DB0F0000}"/>
    <cellStyle name="Normal 2 34" xfId="3695" xr:uid="{00000000-0005-0000-0000-0000DC0F0000}"/>
    <cellStyle name="Normal 2 34 10" xfId="3696" xr:uid="{00000000-0005-0000-0000-0000DD0F0000}"/>
    <cellStyle name="Normal 2 34 11" xfId="3697" xr:uid="{00000000-0005-0000-0000-0000DE0F0000}"/>
    <cellStyle name="Normal 2 34 12" xfId="3698" xr:uid="{00000000-0005-0000-0000-0000DF0F0000}"/>
    <cellStyle name="Normal 2 34 13" xfId="3699" xr:uid="{00000000-0005-0000-0000-0000E00F0000}"/>
    <cellStyle name="Normal 2 34 14" xfId="3700" xr:uid="{00000000-0005-0000-0000-0000E10F0000}"/>
    <cellStyle name="Normal 2 34 15" xfId="3701" xr:uid="{00000000-0005-0000-0000-0000E20F0000}"/>
    <cellStyle name="Normal 2 34 16" xfId="3702" xr:uid="{00000000-0005-0000-0000-0000E30F0000}"/>
    <cellStyle name="Normal 2 34 17" xfId="3703" xr:uid="{00000000-0005-0000-0000-0000E40F0000}"/>
    <cellStyle name="Normal 2 34 18" xfId="3704" xr:uid="{00000000-0005-0000-0000-0000E50F0000}"/>
    <cellStyle name="Normal 2 34 19" xfId="3705" xr:uid="{00000000-0005-0000-0000-0000E60F0000}"/>
    <cellStyle name="Normal 2 34 2" xfId="3706" xr:uid="{00000000-0005-0000-0000-0000E70F0000}"/>
    <cellStyle name="Normal 2 34 20" xfId="3707" xr:uid="{00000000-0005-0000-0000-0000E80F0000}"/>
    <cellStyle name="Normal 2 34 21" xfId="3708" xr:uid="{00000000-0005-0000-0000-0000E90F0000}"/>
    <cellStyle name="Normal 2 34 22" xfId="3709" xr:uid="{00000000-0005-0000-0000-0000EA0F0000}"/>
    <cellStyle name="Normal 2 34 23" xfId="3710" xr:uid="{00000000-0005-0000-0000-0000EB0F0000}"/>
    <cellStyle name="Normal 2 34 24" xfId="3711" xr:uid="{00000000-0005-0000-0000-0000EC0F0000}"/>
    <cellStyle name="Normal 2 34 25" xfId="3712" xr:uid="{00000000-0005-0000-0000-0000ED0F0000}"/>
    <cellStyle name="Normal 2 34 3" xfId="3713" xr:uid="{00000000-0005-0000-0000-0000EE0F0000}"/>
    <cellStyle name="Normal 2 34 4" xfId="3714" xr:uid="{00000000-0005-0000-0000-0000EF0F0000}"/>
    <cellStyle name="Normal 2 34 5" xfId="3715" xr:uid="{00000000-0005-0000-0000-0000F00F0000}"/>
    <cellStyle name="Normal 2 34 6" xfId="3716" xr:uid="{00000000-0005-0000-0000-0000F10F0000}"/>
    <cellStyle name="Normal 2 34 7" xfId="3717" xr:uid="{00000000-0005-0000-0000-0000F20F0000}"/>
    <cellStyle name="Normal 2 34 8" xfId="3718" xr:uid="{00000000-0005-0000-0000-0000F30F0000}"/>
    <cellStyle name="Normal 2 34 9" xfId="3719" xr:uid="{00000000-0005-0000-0000-0000F40F0000}"/>
    <cellStyle name="Normal 2 35" xfId="3720" xr:uid="{00000000-0005-0000-0000-0000F50F0000}"/>
    <cellStyle name="Normal 2 35 10" xfId="3721" xr:uid="{00000000-0005-0000-0000-0000F60F0000}"/>
    <cellStyle name="Normal 2 35 11" xfId="3722" xr:uid="{00000000-0005-0000-0000-0000F70F0000}"/>
    <cellStyle name="Normal 2 35 12" xfId="3723" xr:uid="{00000000-0005-0000-0000-0000F80F0000}"/>
    <cellStyle name="Normal 2 35 13" xfId="3724" xr:uid="{00000000-0005-0000-0000-0000F90F0000}"/>
    <cellStyle name="Normal 2 35 14" xfId="3725" xr:uid="{00000000-0005-0000-0000-0000FA0F0000}"/>
    <cellStyle name="Normal 2 35 15" xfId="3726" xr:uid="{00000000-0005-0000-0000-0000FB0F0000}"/>
    <cellStyle name="Normal 2 35 16" xfId="3727" xr:uid="{00000000-0005-0000-0000-0000FC0F0000}"/>
    <cellStyle name="Normal 2 35 17" xfId="3728" xr:uid="{00000000-0005-0000-0000-0000FD0F0000}"/>
    <cellStyle name="Normal 2 35 18" xfId="3729" xr:uid="{00000000-0005-0000-0000-0000FE0F0000}"/>
    <cellStyle name="Normal 2 35 19" xfId="3730" xr:uid="{00000000-0005-0000-0000-0000FF0F0000}"/>
    <cellStyle name="Normal 2 35 2" xfId="3731" xr:uid="{00000000-0005-0000-0000-000000100000}"/>
    <cellStyle name="Normal 2 35 20" xfId="3732" xr:uid="{00000000-0005-0000-0000-000001100000}"/>
    <cellStyle name="Normal 2 35 21" xfId="3733" xr:uid="{00000000-0005-0000-0000-000002100000}"/>
    <cellStyle name="Normal 2 35 22" xfId="3734" xr:uid="{00000000-0005-0000-0000-000003100000}"/>
    <cellStyle name="Normal 2 35 23" xfId="3735" xr:uid="{00000000-0005-0000-0000-000004100000}"/>
    <cellStyle name="Normal 2 35 24" xfId="3736" xr:uid="{00000000-0005-0000-0000-000005100000}"/>
    <cellStyle name="Normal 2 35 25" xfId="3737" xr:uid="{00000000-0005-0000-0000-000006100000}"/>
    <cellStyle name="Normal 2 35 3" xfId="3738" xr:uid="{00000000-0005-0000-0000-000007100000}"/>
    <cellStyle name="Normal 2 35 4" xfId="3739" xr:uid="{00000000-0005-0000-0000-000008100000}"/>
    <cellStyle name="Normal 2 35 5" xfId="3740" xr:uid="{00000000-0005-0000-0000-000009100000}"/>
    <cellStyle name="Normal 2 35 6" xfId="3741" xr:uid="{00000000-0005-0000-0000-00000A100000}"/>
    <cellStyle name="Normal 2 35 7" xfId="3742" xr:uid="{00000000-0005-0000-0000-00000B100000}"/>
    <cellStyle name="Normal 2 35 8" xfId="3743" xr:uid="{00000000-0005-0000-0000-00000C100000}"/>
    <cellStyle name="Normal 2 35 9" xfId="3744" xr:uid="{00000000-0005-0000-0000-00000D100000}"/>
    <cellStyle name="Normal 2 36" xfId="3745" xr:uid="{00000000-0005-0000-0000-00000E100000}"/>
    <cellStyle name="Normal 2 36 10" xfId="3746" xr:uid="{00000000-0005-0000-0000-00000F100000}"/>
    <cellStyle name="Normal 2 36 11" xfId="3747" xr:uid="{00000000-0005-0000-0000-000010100000}"/>
    <cellStyle name="Normal 2 36 12" xfId="3748" xr:uid="{00000000-0005-0000-0000-000011100000}"/>
    <cellStyle name="Normal 2 36 13" xfId="3749" xr:uid="{00000000-0005-0000-0000-000012100000}"/>
    <cellStyle name="Normal 2 36 14" xfId="3750" xr:uid="{00000000-0005-0000-0000-000013100000}"/>
    <cellStyle name="Normal 2 36 15" xfId="3751" xr:uid="{00000000-0005-0000-0000-000014100000}"/>
    <cellStyle name="Normal 2 36 16" xfId="3752" xr:uid="{00000000-0005-0000-0000-000015100000}"/>
    <cellStyle name="Normal 2 36 17" xfId="3753" xr:uid="{00000000-0005-0000-0000-000016100000}"/>
    <cellStyle name="Normal 2 36 18" xfId="3754" xr:uid="{00000000-0005-0000-0000-000017100000}"/>
    <cellStyle name="Normal 2 36 19" xfId="3755" xr:uid="{00000000-0005-0000-0000-000018100000}"/>
    <cellStyle name="Normal 2 36 2" xfId="3756" xr:uid="{00000000-0005-0000-0000-000019100000}"/>
    <cellStyle name="Normal 2 36 20" xfId="3757" xr:uid="{00000000-0005-0000-0000-00001A100000}"/>
    <cellStyle name="Normal 2 36 21" xfId="3758" xr:uid="{00000000-0005-0000-0000-00001B100000}"/>
    <cellStyle name="Normal 2 36 22" xfId="3759" xr:uid="{00000000-0005-0000-0000-00001C100000}"/>
    <cellStyle name="Normal 2 36 23" xfId="3760" xr:uid="{00000000-0005-0000-0000-00001D100000}"/>
    <cellStyle name="Normal 2 36 24" xfId="3761" xr:uid="{00000000-0005-0000-0000-00001E100000}"/>
    <cellStyle name="Normal 2 36 25" xfId="3762" xr:uid="{00000000-0005-0000-0000-00001F100000}"/>
    <cellStyle name="Normal 2 36 3" xfId="3763" xr:uid="{00000000-0005-0000-0000-000020100000}"/>
    <cellStyle name="Normal 2 36 4" xfId="3764" xr:uid="{00000000-0005-0000-0000-000021100000}"/>
    <cellStyle name="Normal 2 36 5" xfId="3765" xr:uid="{00000000-0005-0000-0000-000022100000}"/>
    <cellStyle name="Normal 2 36 6" xfId="3766" xr:uid="{00000000-0005-0000-0000-000023100000}"/>
    <cellStyle name="Normal 2 36 7" xfId="3767" xr:uid="{00000000-0005-0000-0000-000024100000}"/>
    <cellStyle name="Normal 2 36 8" xfId="3768" xr:uid="{00000000-0005-0000-0000-000025100000}"/>
    <cellStyle name="Normal 2 36 9" xfId="3769" xr:uid="{00000000-0005-0000-0000-000026100000}"/>
    <cellStyle name="Normal 2 37" xfId="3770" xr:uid="{00000000-0005-0000-0000-000027100000}"/>
    <cellStyle name="Normal 2 37 10" xfId="3771" xr:uid="{00000000-0005-0000-0000-000028100000}"/>
    <cellStyle name="Normal 2 37 11" xfId="3772" xr:uid="{00000000-0005-0000-0000-000029100000}"/>
    <cellStyle name="Normal 2 37 12" xfId="3773" xr:uid="{00000000-0005-0000-0000-00002A100000}"/>
    <cellStyle name="Normal 2 37 13" xfId="3774" xr:uid="{00000000-0005-0000-0000-00002B100000}"/>
    <cellStyle name="Normal 2 37 14" xfId="3775" xr:uid="{00000000-0005-0000-0000-00002C100000}"/>
    <cellStyle name="Normal 2 37 15" xfId="3776" xr:uid="{00000000-0005-0000-0000-00002D100000}"/>
    <cellStyle name="Normal 2 37 16" xfId="3777" xr:uid="{00000000-0005-0000-0000-00002E100000}"/>
    <cellStyle name="Normal 2 37 17" xfId="3778" xr:uid="{00000000-0005-0000-0000-00002F100000}"/>
    <cellStyle name="Normal 2 37 18" xfId="3779" xr:uid="{00000000-0005-0000-0000-000030100000}"/>
    <cellStyle name="Normal 2 37 19" xfId="3780" xr:uid="{00000000-0005-0000-0000-000031100000}"/>
    <cellStyle name="Normal 2 37 2" xfId="3781" xr:uid="{00000000-0005-0000-0000-000032100000}"/>
    <cellStyle name="Normal 2 37 20" xfId="3782" xr:uid="{00000000-0005-0000-0000-000033100000}"/>
    <cellStyle name="Normal 2 37 21" xfId="3783" xr:uid="{00000000-0005-0000-0000-000034100000}"/>
    <cellStyle name="Normal 2 37 22" xfId="3784" xr:uid="{00000000-0005-0000-0000-000035100000}"/>
    <cellStyle name="Normal 2 37 23" xfId="3785" xr:uid="{00000000-0005-0000-0000-000036100000}"/>
    <cellStyle name="Normal 2 37 24" xfId="3786" xr:uid="{00000000-0005-0000-0000-000037100000}"/>
    <cellStyle name="Normal 2 37 25" xfId="3787" xr:uid="{00000000-0005-0000-0000-000038100000}"/>
    <cellStyle name="Normal 2 37 3" xfId="3788" xr:uid="{00000000-0005-0000-0000-000039100000}"/>
    <cellStyle name="Normal 2 37 4" xfId="3789" xr:uid="{00000000-0005-0000-0000-00003A100000}"/>
    <cellStyle name="Normal 2 37 5" xfId="3790" xr:uid="{00000000-0005-0000-0000-00003B100000}"/>
    <cellStyle name="Normal 2 37 6" xfId="3791" xr:uid="{00000000-0005-0000-0000-00003C100000}"/>
    <cellStyle name="Normal 2 37 7" xfId="3792" xr:uid="{00000000-0005-0000-0000-00003D100000}"/>
    <cellStyle name="Normal 2 37 8" xfId="3793" xr:uid="{00000000-0005-0000-0000-00003E100000}"/>
    <cellStyle name="Normal 2 37 9" xfId="3794" xr:uid="{00000000-0005-0000-0000-00003F100000}"/>
    <cellStyle name="Normal 2 38" xfId="3795" xr:uid="{00000000-0005-0000-0000-000040100000}"/>
    <cellStyle name="Normal 2 38 10" xfId="3796" xr:uid="{00000000-0005-0000-0000-000041100000}"/>
    <cellStyle name="Normal 2 38 11" xfId="3797" xr:uid="{00000000-0005-0000-0000-000042100000}"/>
    <cellStyle name="Normal 2 38 12" xfId="3798" xr:uid="{00000000-0005-0000-0000-000043100000}"/>
    <cellStyle name="Normal 2 38 13" xfId="3799" xr:uid="{00000000-0005-0000-0000-000044100000}"/>
    <cellStyle name="Normal 2 38 14" xfId="3800" xr:uid="{00000000-0005-0000-0000-000045100000}"/>
    <cellStyle name="Normal 2 38 15" xfId="3801" xr:uid="{00000000-0005-0000-0000-000046100000}"/>
    <cellStyle name="Normal 2 38 16" xfId="3802" xr:uid="{00000000-0005-0000-0000-000047100000}"/>
    <cellStyle name="Normal 2 38 17" xfId="3803" xr:uid="{00000000-0005-0000-0000-000048100000}"/>
    <cellStyle name="Normal 2 38 18" xfId="3804" xr:uid="{00000000-0005-0000-0000-000049100000}"/>
    <cellStyle name="Normal 2 38 19" xfId="3805" xr:uid="{00000000-0005-0000-0000-00004A100000}"/>
    <cellStyle name="Normal 2 38 2" xfId="3806" xr:uid="{00000000-0005-0000-0000-00004B100000}"/>
    <cellStyle name="Normal 2 38 20" xfId="3807" xr:uid="{00000000-0005-0000-0000-00004C100000}"/>
    <cellStyle name="Normal 2 38 21" xfId="3808" xr:uid="{00000000-0005-0000-0000-00004D100000}"/>
    <cellStyle name="Normal 2 38 22" xfId="3809" xr:uid="{00000000-0005-0000-0000-00004E100000}"/>
    <cellStyle name="Normal 2 38 23" xfId="3810" xr:uid="{00000000-0005-0000-0000-00004F100000}"/>
    <cellStyle name="Normal 2 38 3" xfId="3811" xr:uid="{00000000-0005-0000-0000-000050100000}"/>
    <cellStyle name="Normal 2 38 4" xfId="3812" xr:uid="{00000000-0005-0000-0000-000051100000}"/>
    <cellStyle name="Normal 2 38 5" xfId="3813" xr:uid="{00000000-0005-0000-0000-000052100000}"/>
    <cellStyle name="Normal 2 38 6" xfId="3814" xr:uid="{00000000-0005-0000-0000-000053100000}"/>
    <cellStyle name="Normal 2 38 7" xfId="3815" xr:uid="{00000000-0005-0000-0000-000054100000}"/>
    <cellStyle name="Normal 2 38 8" xfId="3816" xr:uid="{00000000-0005-0000-0000-000055100000}"/>
    <cellStyle name="Normal 2 38 9" xfId="3817" xr:uid="{00000000-0005-0000-0000-000056100000}"/>
    <cellStyle name="Normal 2 39" xfId="3818" xr:uid="{00000000-0005-0000-0000-000057100000}"/>
    <cellStyle name="Normal 2 39 10" xfId="3819" xr:uid="{00000000-0005-0000-0000-000058100000}"/>
    <cellStyle name="Normal 2 39 11" xfId="3820" xr:uid="{00000000-0005-0000-0000-000059100000}"/>
    <cellStyle name="Normal 2 39 12" xfId="3821" xr:uid="{00000000-0005-0000-0000-00005A100000}"/>
    <cellStyle name="Normal 2 39 13" xfId="3822" xr:uid="{00000000-0005-0000-0000-00005B100000}"/>
    <cellStyle name="Normal 2 39 14" xfId="3823" xr:uid="{00000000-0005-0000-0000-00005C100000}"/>
    <cellStyle name="Normal 2 39 15" xfId="3824" xr:uid="{00000000-0005-0000-0000-00005D100000}"/>
    <cellStyle name="Normal 2 39 16" xfId="3825" xr:uid="{00000000-0005-0000-0000-00005E100000}"/>
    <cellStyle name="Normal 2 39 17" xfId="3826" xr:uid="{00000000-0005-0000-0000-00005F100000}"/>
    <cellStyle name="Normal 2 39 18" xfId="3827" xr:uid="{00000000-0005-0000-0000-000060100000}"/>
    <cellStyle name="Normal 2 39 19" xfId="3828" xr:uid="{00000000-0005-0000-0000-000061100000}"/>
    <cellStyle name="Normal 2 39 2" xfId="3829" xr:uid="{00000000-0005-0000-0000-000062100000}"/>
    <cellStyle name="Normal 2 39 20" xfId="3830" xr:uid="{00000000-0005-0000-0000-000063100000}"/>
    <cellStyle name="Normal 2 39 21" xfId="3831" xr:uid="{00000000-0005-0000-0000-000064100000}"/>
    <cellStyle name="Normal 2 39 22" xfId="3832" xr:uid="{00000000-0005-0000-0000-000065100000}"/>
    <cellStyle name="Normal 2 39 23" xfId="3833" xr:uid="{00000000-0005-0000-0000-000066100000}"/>
    <cellStyle name="Normal 2 39 3" xfId="3834" xr:uid="{00000000-0005-0000-0000-000067100000}"/>
    <cellStyle name="Normal 2 39 4" xfId="3835" xr:uid="{00000000-0005-0000-0000-000068100000}"/>
    <cellStyle name="Normal 2 39 5" xfId="3836" xr:uid="{00000000-0005-0000-0000-000069100000}"/>
    <cellStyle name="Normal 2 39 6" xfId="3837" xr:uid="{00000000-0005-0000-0000-00006A100000}"/>
    <cellStyle name="Normal 2 39 7" xfId="3838" xr:uid="{00000000-0005-0000-0000-00006B100000}"/>
    <cellStyle name="Normal 2 39 8" xfId="3839" xr:uid="{00000000-0005-0000-0000-00006C100000}"/>
    <cellStyle name="Normal 2 39 9" xfId="3840" xr:uid="{00000000-0005-0000-0000-00006D100000}"/>
    <cellStyle name="Normal 2 4" xfId="3841" xr:uid="{00000000-0005-0000-0000-00006E100000}"/>
    <cellStyle name="Normal 2 4 10" xfId="3842" xr:uid="{00000000-0005-0000-0000-00006F100000}"/>
    <cellStyle name="Normal 2 4 10 2" xfId="7099" xr:uid="{00000000-0005-0000-0000-000070100000}"/>
    <cellStyle name="Normal 2 4 11" xfId="3843" xr:uid="{00000000-0005-0000-0000-000071100000}"/>
    <cellStyle name="Normal 2 4 11 2" xfId="7155" xr:uid="{00000000-0005-0000-0000-000072100000}"/>
    <cellStyle name="Normal 2 4 12" xfId="3844" xr:uid="{00000000-0005-0000-0000-000073100000}"/>
    <cellStyle name="Normal 2 4 12 2" xfId="7096" xr:uid="{00000000-0005-0000-0000-000074100000}"/>
    <cellStyle name="Normal 2 4 13" xfId="3845" xr:uid="{00000000-0005-0000-0000-000075100000}"/>
    <cellStyle name="Normal 2 4 13 2" xfId="7159" xr:uid="{00000000-0005-0000-0000-000076100000}"/>
    <cellStyle name="Normal 2 4 14" xfId="3846" xr:uid="{00000000-0005-0000-0000-000077100000}"/>
    <cellStyle name="Normal 2 4 14 2" xfId="7092" xr:uid="{00000000-0005-0000-0000-000078100000}"/>
    <cellStyle name="Normal 2 4 15" xfId="7163" xr:uid="{00000000-0005-0000-0000-000079100000}"/>
    <cellStyle name="Normal 2 4 16" xfId="7088" xr:uid="{00000000-0005-0000-0000-00007A100000}"/>
    <cellStyle name="Normal 2 4 17" xfId="7284" xr:uid="{00000000-0005-0000-0000-00007B100000}"/>
    <cellStyle name="Normal 2 4 17 10" xfId="8432" xr:uid="{00000000-0005-0000-0000-00007C100000}"/>
    <cellStyle name="Normal 2 4 17 2" xfId="7738" xr:uid="{00000000-0005-0000-0000-00007D100000}"/>
    <cellStyle name="Normal 2 4 17 2 2" xfId="8057" xr:uid="{00000000-0005-0000-0000-00007E100000}"/>
    <cellStyle name="Normal 2 4 17 3" xfId="7733" xr:uid="{00000000-0005-0000-0000-00007F100000}"/>
    <cellStyle name="Normal 2 4 17 3 2" xfId="8054" xr:uid="{00000000-0005-0000-0000-000080100000}"/>
    <cellStyle name="Normal 2 4 17 4" xfId="7812" xr:uid="{00000000-0005-0000-0000-000081100000}"/>
    <cellStyle name="Normal 2 4 17 4 2" xfId="8138" xr:uid="{00000000-0005-0000-0000-000082100000}"/>
    <cellStyle name="Normal 2 4 17 5" xfId="7935" xr:uid="{00000000-0005-0000-0000-000083100000}"/>
    <cellStyle name="Normal 2 4 17 6" xfId="8266" xr:uid="{00000000-0005-0000-0000-000084100000}"/>
    <cellStyle name="Normal 2 4 17 7" xfId="8603" xr:uid="{00000000-0005-0000-0000-000085100000}"/>
    <cellStyle name="Normal 2 4 17 8" xfId="8353" xr:uid="{00000000-0005-0000-0000-000086100000}"/>
    <cellStyle name="Normal 2 4 17 9" xfId="8523" xr:uid="{00000000-0005-0000-0000-000087100000}"/>
    <cellStyle name="Normal 2 4 18" xfId="7628" xr:uid="{00000000-0005-0000-0000-000088100000}"/>
    <cellStyle name="Normal 2 4 18 10" xfId="8726" xr:uid="{00000000-0005-0000-0000-000089100000}"/>
    <cellStyle name="Normal 2 4 18 2" xfId="7739" xr:uid="{00000000-0005-0000-0000-00008A100000}"/>
    <cellStyle name="Normal 2 4 18 2 2" xfId="8058" xr:uid="{00000000-0005-0000-0000-00008B100000}"/>
    <cellStyle name="Normal 2 4 18 3" xfId="7732" xr:uid="{00000000-0005-0000-0000-00008C100000}"/>
    <cellStyle name="Normal 2 4 18 3 2" xfId="8053" xr:uid="{00000000-0005-0000-0000-00008D100000}"/>
    <cellStyle name="Normal 2 4 18 4" xfId="7813" xr:uid="{00000000-0005-0000-0000-00008E100000}"/>
    <cellStyle name="Normal 2 4 18 4 2" xfId="8139" xr:uid="{00000000-0005-0000-0000-00008F100000}"/>
    <cellStyle name="Normal 2 4 18 5" xfId="7971" xr:uid="{00000000-0005-0000-0000-000090100000}"/>
    <cellStyle name="Normal 2 4 18 6" xfId="8690" xr:uid="{00000000-0005-0000-0000-000091100000}"/>
    <cellStyle name="Normal 2 4 18 7" xfId="8704" xr:uid="{00000000-0005-0000-0000-000092100000}"/>
    <cellStyle name="Normal 2 4 18 8" xfId="8713" xr:uid="{00000000-0005-0000-0000-000093100000}"/>
    <cellStyle name="Normal 2 4 18 9" xfId="8717" xr:uid="{00000000-0005-0000-0000-000094100000}"/>
    <cellStyle name="Normal 2 4 19" xfId="7580" xr:uid="{00000000-0005-0000-0000-000095100000}"/>
    <cellStyle name="Normal 2 4 19 10" xfId="8721" xr:uid="{00000000-0005-0000-0000-000096100000}"/>
    <cellStyle name="Normal 2 4 19 2" xfId="7740" xr:uid="{00000000-0005-0000-0000-000097100000}"/>
    <cellStyle name="Normal 2 4 19 2 2" xfId="8059" xr:uid="{00000000-0005-0000-0000-000098100000}"/>
    <cellStyle name="Normal 2 4 19 3" xfId="7731" xr:uid="{00000000-0005-0000-0000-000099100000}"/>
    <cellStyle name="Normal 2 4 19 3 2" xfId="8052" xr:uid="{00000000-0005-0000-0000-00009A100000}"/>
    <cellStyle name="Normal 2 4 19 4" xfId="7814" xr:uid="{00000000-0005-0000-0000-00009B100000}"/>
    <cellStyle name="Normal 2 4 19 4 2" xfId="8140" xr:uid="{00000000-0005-0000-0000-00009C100000}"/>
    <cellStyle name="Normal 2 4 19 5" xfId="7970" xr:uid="{00000000-0005-0000-0000-00009D100000}"/>
    <cellStyle name="Normal 2 4 19 6" xfId="8682" xr:uid="{00000000-0005-0000-0000-00009E100000}"/>
    <cellStyle name="Normal 2 4 19 7" xfId="8277" xr:uid="{00000000-0005-0000-0000-00009F100000}"/>
    <cellStyle name="Normal 2 4 19 8" xfId="8596" xr:uid="{00000000-0005-0000-0000-0000A0100000}"/>
    <cellStyle name="Normal 2 4 19 9" xfId="8359" xr:uid="{00000000-0005-0000-0000-0000A1100000}"/>
    <cellStyle name="Normal 2 4 2" xfId="3847" xr:uid="{00000000-0005-0000-0000-0000A2100000}"/>
    <cellStyle name="Normal 2 4 2 10" xfId="7156" xr:uid="{00000000-0005-0000-0000-0000A3100000}"/>
    <cellStyle name="Normal 2 4 2 11" xfId="7095" xr:uid="{00000000-0005-0000-0000-0000A4100000}"/>
    <cellStyle name="Normal 2 4 2 12" xfId="7160" xr:uid="{00000000-0005-0000-0000-0000A5100000}"/>
    <cellStyle name="Normal 2 4 2 13" xfId="7091" xr:uid="{00000000-0005-0000-0000-0000A6100000}"/>
    <cellStyle name="Normal 2 4 2 14" xfId="7164" xr:uid="{00000000-0005-0000-0000-0000A7100000}"/>
    <cellStyle name="Normal 2 4 2 15" xfId="7087" xr:uid="{00000000-0005-0000-0000-0000A8100000}"/>
    <cellStyle name="Normal 2 4 2 16" xfId="7297" xr:uid="{00000000-0005-0000-0000-0000A9100000}"/>
    <cellStyle name="Normal 2 4 2 16 2" xfId="7293" xr:uid="{00000000-0005-0000-0000-0000AA100000}"/>
    <cellStyle name="Normal 2 4 2 16 3" xfId="7437" xr:uid="{00000000-0005-0000-0000-0000AB100000}"/>
    <cellStyle name="Normal 2 4 2 16 4" xfId="7306" xr:uid="{00000000-0005-0000-0000-0000AC100000}"/>
    <cellStyle name="Normal 2 4 2 17" xfId="7629" xr:uid="{00000000-0005-0000-0000-0000AD100000}"/>
    <cellStyle name="Normal 2 4 2 18" xfId="7579" xr:uid="{00000000-0005-0000-0000-0000AE100000}"/>
    <cellStyle name="Normal 2 4 2 19" xfId="7741" xr:uid="{00000000-0005-0000-0000-0000AF100000}"/>
    <cellStyle name="Normal 2 4 2 19 2" xfId="8060" xr:uid="{00000000-0005-0000-0000-0000B0100000}"/>
    <cellStyle name="Normal 2 4 2 2" xfId="3848" xr:uid="{00000000-0005-0000-0000-0000B1100000}"/>
    <cellStyle name="Normal 2 4 2 2 10" xfId="7086" xr:uid="{00000000-0005-0000-0000-0000B2100000}"/>
    <cellStyle name="Normal 2 4 2 2 11" xfId="7613" xr:uid="{00000000-0005-0000-0000-0000B3100000}"/>
    <cellStyle name="Normal 2 4 2 2 12" xfId="7584" xr:uid="{00000000-0005-0000-0000-0000B4100000}"/>
    <cellStyle name="Normal 2 4 2 2 13" xfId="7604" xr:uid="{00000000-0005-0000-0000-0000B5100000}"/>
    <cellStyle name="Normal 2 4 2 2 14" xfId="8820" xr:uid="{00000000-0005-0000-0000-0000B6100000}"/>
    <cellStyle name="Normal 2 4 2 2 2" xfId="3849" xr:uid="{00000000-0005-0000-0000-0000B7100000}"/>
    <cellStyle name="Normal 2 4 2 2 2 2" xfId="7080" xr:uid="{00000000-0005-0000-0000-0000B8100000}"/>
    <cellStyle name="Normal 2 4 2 2 2 3" xfId="7614" xr:uid="{00000000-0005-0000-0000-0000B9100000}"/>
    <cellStyle name="Normal 2 4 2 2 2 4" xfId="7583" xr:uid="{00000000-0005-0000-0000-0000BA100000}"/>
    <cellStyle name="Normal 2 4 2 2 2 5" xfId="7605" xr:uid="{00000000-0005-0000-0000-0000BB100000}"/>
    <cellStyle name="Normal 2 4 2 2 2 6" xfId="8821" xr:uid="{00000000-0005-0000-0000-0000BC100000}"/>
    <cellStyle name="Normal 2 4 2 2 2 7" xfId="7079" xr:uid="{00000000-0005-0000-0000-0000BD100000}"/>
    <cellStyle name="Normal 2 4 2 2 3" xfId="7154" xr:uid="{00000000-0005-0000-0000-0000BE100000}"/>
    <cellStyle name="Normal 2 4 2 2 4" xfId="7097" xr:uid="{00000000-0005-0000-0000-0000BF100000}"/>
    <cellStyle name="Normal 2 4 2 2 5" xfId="7157" xr:uid="{00000000-0005-0000-0000-0000C0100000}"/>
    <cellStyle name="Normal 2 4 2 2 6" xfId="7094" xr:uid="{00000000-0005-0000-0000-0000C1100000}"/>
    <cellStyle name="Normal 2 4 2 2 7" xfId="7161" xr:uid="{00000000-0005-0000-0000-0000C2100000}"/>
    <cellStyle name="Normal 2 4 2 2 8" xfId="7090" xr:uid="{00000000-0005-0000-0000-0000C3100000}"/>
    <cellStyle name="Normal 2 4 2 2 9" xfId="7165" xr:uid="{00000000-0005-0000-0000-0000C4100000}"/>
    <cellStyle name="Normal 2 4 2 20" xfId="7730" xr:uid="{00000000-0005-0000-0000-0000C5100000}"/>
    <cellStyle name="Normal 2 4 2 20 2" xfId="8051" xr:uid="{00000000-0005-0000-0000-0000C6100000}"/>
    <cellStyle name="Normal 2 4 2 21" xfId="7815" xr:uid="{00000000-0005-0000-0000-0000C7100000}"/>
    <cellStyle name="Normal 2 4 2 21 2" xfId="8141" xr:uid="{00000000-0005-0000-0000-0000C8100000}"/>
    <cellStyle name="Normal 2 4 2 22" xfId="7939" xr:uid="{00000000-0005-0000-0000-0000C9100000}"/>
    <cellStyle name="Normal 2 4 2 23" xfId="8270" xr:uid="{00000000-0005-0000-0000-0000CA100000}"/>
    <cellStyle name="Normal 2 4 2 24" xfId="8597" xr:uid="{00000000-0005-0000-0000-0000CB100000}"/>
    <cellStyle name="Normal 2 4 2 25" xfId="8358" xr:uid="{00000000-0005-0000-0000-0000CC100000}"/>
    <cellStyle name="Normal 2 4 2 26" xfId="8518" xr:uid="{00000000-0005-0000-0000-0000CD100000}"/>
    <cellStyle name="Normal 2 4 2 27" xfId="8436" xr:uid="{00000000-0005-0000-0000-0000CE100000}"/>
    <cellStyle name="Normal 2 4 2 28" xfId="8669" xr:uid="{00000000-0005-0000-0000-0000CF100000}"/>
    <cellStyle name="Normal 2 4 2 29" xfId="8445" xr:uid="{00000000-0005-0000-0000-0000D0100000}"/>
    <cellStyle name="Normal 2 4 2 3" xfId="3850" xr:uid="{00000000-0005-0000-0000-0000D1100000}"/>
    <cellStyle name="Normal 2 4 2 3 2" xfId="3851" xr:uid="{00000000-0005-0000-0000-0000D2100000}"/>
    <cellStyle name="Normal 2 4 2 30" xfId="7435" xr:uid="{00000000-0005-0000-0000-0000D3100000}"/>
    <cellStyle name="Normal 2 4 2 31" xfId="7308" xr:uid="{00000000-0005-0000-0000-0000D4100000}"/>
    <cellStyle name="Normal 2 4 2 32" xfId="8816" xr:uid="{00000000-0005-0000-0000-0000D5100000}"/>
    <cellStyle name="Normal 2 4 2 33" xfId="7067" xr:uid="{00000000-0005-0000-0000-0000D6100000}"/>
    <cellStyle name="Normal 2 4 2 4" xfId="3852" xr:uid="{00000000-0005-0000-0000-0000D7100000}"/>
    <cellStyle name="Normal 2 4 2 4 2" xfId="3853" xr:uid="{00000000-0005-0000-0000-0000D8100000}"/>
    <cellStyle name="Normal 2 4 2 5" xfId="3854" xr:uid="{00000000-0005-0000-0000-0000D9100000}"/>
    <cellStyle name="Normal 2 4 2 5 2" xfId="3855" xr:uid="{00000000-0005-0000-0000-0000DA100000}"/>
    <cellStyle name="Normal 2 4 2 6" xfId="3856" xr:uid="{00000000-0005-0000-0000-0000DB100000}"/>
    <cellStyle name="Normal 2 4 2 6 2" xfId="3857" xr:uid="{00000000-0005-0000-0000-0000DC100000}"/>
    <cellStyle name="Normal 2 4 2 7" xfId="3858" xr:uid="{00000000-0005-0000-0000-0000DD100000}"/>
    <cellStyle name="Normal 2 4 2 7 2" xfId="3859" xr:uid="{00000000-0005-0000-0000-0000DE100000}"/>
    <cellStyle name="Normal 2 4 2 8" xfId="3860" xr:uid="{00000000-0005-0000-0000-0000DF100000}"/>
    <cellStyle name="Normal 2 4 2 9" xfId="7098" xr:uid="{00000000-0005-0000-0000-0000E0100000}"/>
    <cellStyle name="Normal 2 4 20" xfId="8817" xr:uid="{00000000-0005-0000-0000-0000E1100000}"/>
    <cellStyle name="Normal 2 4 3" xfId="3861" xr:uid="{00000000-0005-0000-0000-0000E2100000}"/>
    <cellStyle name="Normal 2 4 3 10" xfId="7084" xr:uid="{00000000-0005-0000-0000-0000E3100000}"/>
    <cellStyle name="Normal 2 4 3 11" xfId="7395" xr:uid="{00000000-0005-0000-0000-0000E4100000}"/>
    <cellStyle name="Normal 2 4 3 11 2" xfId="8666" xr:uid="{00000000-0005-0000-0000-0000E5100000}"/>
    <cellStyle name="Normal 2 4 3 11 3" xfId="8798" xr:uid="{00000000-0005-0000-0000-0000E6100000}"/>
    <cellStyle name="Normal 2 4 3 11 4" xfId="8808" xr:uid="{00000000-0005-0000-0000-0000E7100000}"/>
    <cellStyle name="Normal 2 4 3 12" xfId="8446" xr:uid="{00000000-0005-0000-0000-0000E8100000}"/>
    <cellStyle name="Normal 2 4 3 13" xfId="7339" xr:uid="{00000000-0005-0000-0000-0000E9100000}"/>
    <cellStyle name="Normal 2 4 3 14" xfId="8780" xr:uid="{00000000-0005-0000-0000-0000EA100000}"/>
    <cellStyle name="Normal 2 4 3 15" xfId="8819" xr:uid="{00000000-0005-0000-0000-0000EB100000}"/>
    <cellStyle name="Normal 2 4 3 16" xfId="7068" xr:uid="{00000000-0005-0000-0000-0000EC100000}"/>
    <cellStyle name="Normal 2 4 3 2" xfId="3862" xr:uid="{00000000-0005-0000-0000-0000ED100000}"/>
    <cellStyle name="Normal 2 4 3 2 2" xfId="7081" xr:uid="{00000000-0005-0000-0000-0000EE100000}"/>
    <cellStyle name="Normal 2 4 3 2 2 2" xfId="8419" xr:uid="{00000000-0005-0000-0000-0000EF100000}"/>
    <cellStyle name="Normal 2 4 3 2 2 2 2" xfId="8489" xr:uid="{00000000-0005-0000-0000-0000F0100000}"/>
    <cellStyle name="Normal 2 4 3 2 2 2 3" xfId="8790" xr:uid="{00000000-0005-0000-0000-0000F1100000}"/>
    <cellStyle name="Normal 2 4 3 2 2 2 4" xfId="7433" xr:uid="{00000000-0005-0000-0000-0000F2100000}"/>
    <cellStyle name="Normal 2 4 3 2 2 3" xfId="8281" xr:uid="{00000000-0005-0000-0000-0000F3100000}"/>
    <cellStyle name="Normal 2 4 3 2 2 4" xfId="8786" xr:uid="{00000000-0005-0000-0000-0000F4100000}"/>
    <cellStyle name="Normal 2 4 3 2 2 5" xfId="7428" xr:uid="{00000000-0005-0000-0000-0000F5100000}"/>
    <cellStyle name="Normal 2 4 3 2 3" xfId="7396" xr:uid="{00000000-0005-0000-0000-0000F6100000}"/>
    <cellStyle name="Normal 2 4 3 2 3 2" xfId="8663" xr:uid="{00000000-0005-0000-0000-0000F7100000}"/>
    <cellStyle name="Normal 2 4 3 2 3 3" xfId="8797" xr:uid="{00000000-0005-0000-0000-0000F8100000}"/>
    <cellStyle name="Normal 2 4 3 2 3 4" xfId="8807" xr:uid="{00000000-0005-0000-0000-0000F9100000}"/>
    <cellStyle name="Normal 2 4 3 2 4" xfId="7336" xr:uid="{00000000-0005-0000-0000-0000FA100000}"/>
    <cellStyle name="Normal 2 4 3 2 5" xfId="8773" xr:uid="{00000000-0005-0000-0000-0000FB100000}"/>
    <cellStyle name="Normal 2 4 3 2 6" xfId="8822" xr:uid="{00000000-0005-0000-0000-0000FC100000}"/>
    <cellStyle name="Normal 2 4 3 2 7" xfId="7078" xr:uid="{00000000-0005-0000-0000-0000FD100000}"/>
    <cellStyle name="Normal 2 4 3 3" xfId="3863" xr:uid="{00000000-0005-0000-0000-0000FE100000}"/>
    <cellStyle name="Normal 2 4 3 3 2" xfId="7158" xr:uid="{00000000-0005-0000-0000-0000FF100000}"/>
    <cellStyle name="Normal 2 4 3 4" xfId="7093" xr:uid="{00000000-0005-0000-0000-000000110000}"/>
    <cellStyle name="Normal 2 4 3 5" xfId="7162" xr:uid="{00000000-0005-0000-0000-000001110000}"/>
    <cellStyle name="Normal 2 4 3 6" xfId="7089" xr:uid="{00000000-0005-0000-0000-000002110000}"/>
    <cellStyle name="Normal 2 4 3 7" xfId="7166" xr:uid="{00000000-0005-0000-0000-000003110000}"/>
    <cellStyle name="Normal 2 4 3 8" xfId="7085" xr:uid="{00000000-0005-0000-0000-000004110000}"/>
    <cellStyle name="Normal 2 4 3 9" xfId="7167" xr:uid="{00000000-0005-0000-0000-000005110000}"/>
    <cellStyle name="Normal 2 4 4" xfId="3864" xr:uid="{00000000-0005-0000-0000-000006110000}"/>
    <cellStyle name="Normal 2 4 4 2" xfId="3865" xr:uid="{00000000-0005-0000-0000-000007110000}"/>
    <cellStyle name="Normal 2 4 4 2 2" xfId="8305" xr:uid="{00000000-0005-0000-0000-000008110000}"/>
    <cellStyle name="Normal 2 4 4 2 2 2" xfId="8672" xr:uid="{00000000-0005-0000-0000-000009110000}"/>
    <cellStyle name="Normal 2 4 4 2 2 3" xfId="8799" xr:uid="{00000000-0005-0000-0000-00000A110000}"/>
    <cellStyle name="Normal 2 4 4 2 2 4" xfId="8809" xr:uid="{00000000-0005-0000-0000-00000B110000}"/>
    <cellStyle name="Normal 2 4 4 2 3" xfId="8708" xr:uid="{00000000-0005-0000-0000-00000C110000}"/>
    <cellStyle name="Normal 2 4 4 2 4" xfId="8784" xr:uid="{00000000-0005-0000-0000-00000D110000}"/>
    <cellStyle name="Normal 2 4 4 2 5" xfId="7427" xr:uid="{00000000-0005-0000-0000-00000E110000}"/>
    <cellStyle name="Normal 2 4 4 3" xfId="3866" xr:uid="{00000000-0005-0000-0000-00000F110000}"/>
    <cellStyle name="Normal 2 4 4 3 2" xfId="8700" xr:uid="{00000000-0005-0000-0000-000010110000}"/>
    <cellStyle name="Normal 2 4 4 3 3" xfId="8803" xr:uid="{00000000-0005-0000-0000-000011110000}"/>
    <cellStyle name="Normal 2 4 4 3 4" xfId="8813" xr:uid="{00000000-0005-0000-0000-000012110000}"/>
    <cellStyle name="Normal 2 4 4 3 5" xfId="7397" xr:uid="{00000000-0005-0000-0000-000013110000}"/>
    <cellStyle name="Normal 2 4 4 4" xfId="7335" xr:uid="{00000000-0005-0000-0000-000014110000}"/>
    <cellStyle name="Normal 2 4 4 5" xfId="7337" xr:uid="{00000000-0005-0000-0000-000015110000}"/>
    <cellStyle name="Normal 2 4 4 6" xfId="8823" xr:uid="{00000000-0005-0000-0000-000016110000}"/>
    <cellStyle name="Normal 2 4 4 7" xfId="7069" xr:uid="{00000000-0005-0000-0000-000017110000}"/>
    <cellStyle name="Normal 2 4 5" xfId="3867" xr:uid="{00000000-0005-0000-0000-000018110000}"/>
    <cellStyle name="Normal 2 4 5 2" xfId="7082" xr:uid="{00000000-0005-0000-0000-000019110000}"/>
    <cellStyle name="Normal 2 4 5 2 2" xfId="8697" xr:uid="{00000000-0005-0000-0000-00001A110000}"/>
    <cellStyle name="Normal 2 4 5 2 2 2" xfId="8495" xr:uid="{00000000-0005-0000-0000-00001B110000}"/>
    <cellStyle name="Normal 2 4 5 2 2 3" xfId="8791" xr:uid="{00000000-0005-0000-0000-00001C110000}"/>
    <cellStyle name="Normal 2 4 5 2 2 4" xfId="7434" xr:uid="{00000000-0005-0000-0000-00001D110000}"/>
    <cellStyle name="Normal 2 4 5 2 3" xfId="8601" xr:uid="{00000000-0005-0000-0000-00001E110000}"/>
    <cellStyle name="Normal 2 4 5 2 4" xfId="8802" xr:uid="{00000000-0005-0000-0000-00001F110000}"/>
    <cellStyle name="Normal 2 4 5 2 5" xfId="8812" xr:uid="{00000000-0005-0000-0000-000020110000}"/>
    <cellStyle name="Normal 2 4 5 3" xfId="7398" xr:uid="{00000000-0005-0000-0000-000021110000}"/>
    <cellStyle name="Normal 2 4 5 3 2" xfId="8447" xr:uid="{00000000-0005-0000-0000-000022110000}"/>
    <cellStyle name="Normal 2 4 5 3 3" xfId="8787" xr:uid="{00000000-0005-0000-0000-000023110000}"/>
    <cellStyle name="Normal 2 4 5 3 4" xfId="7429" xr:uid="{00000000-0005-0000-0000-000024110000}"/>
    <cellStyle name="Normal 2 4 5 4" xfId="7334" xr:uid="{00000000-0005-0000-0000-000025110000}"/>
    <cellStyle name="Normal 2 4 5 5" xfId="7338" xr:uid="{00000000-0005-0000-0000-000026110000}"/>
    <cellStyle name="Normal 2 4 5 6" xfId="8824" xr:uid="{00000000-0005-0000-0000-000027110000}"/>
    <cellStyle name="Normal 2 4 5 7" xfId="7071" xr:uid="{00000000-0005-0000-0000-000028110000}"/>
    <cellStyle name="Normal 2 4 6" xfId="3868" xr:uid="{00000000-0005-0000-0000-000029110000}"/>
    <cellStyle name="Normal 2 4 7" xfId="3869" xr:uid="{00000000-0005-0000-0000-00002A110000}"/>
    <cellStyle name="Normal 2 4 8" xfId="3870" xr:uid="{00000000-0005-0000-0000-00002B110000}"/>
    <cellStyle name="Normal 2 4 9" xfId="3871" xr:uid="{00000000-0005-0000-0000-00002C110000}"/>
    <cellStyle name="Normal 2 4 9 2" xfId="7153" xr:uid="{00000000-0005-0000-0000-00002D110000}"/>
    <cellStyle name="Normal 2 40" xfId="3872" xr:uid="{00000000-0005-0000-0000-00002E110000}"/>
    <cellStyle name="Normal 2 41" xfId="3873" xr:uid="{00000000-0005-0000-0000-00002F110000}"/>
    <cellStyle name="Normal 2 41 2" xfId="3874" xr:uid="{00000000-0005-0000-0000-000030110000}"/>
    <cellStyle name="Normal 2 41 3" xfId="3875" xr:uid="{00000000-0005-0000-0000-000031110000}"/>
    <cellStyle name="Normal 2 41 4" xfId="3876" xr:uid="{00000000-0005-0000-0000-000032110000}"/>
    <cellStyle name="Normal 2 42" xfId="3877" xr:uid="{00000000-0005-0000-0000-000033110000}"/>
    <cellStyle name="Normal 2 42 2" xfId="3878" xr:uid="{00000000-0005-0000-0000-000034110000}"/>
    <cellStyle name="Normal 2 42 3" xfId="3879" xr:uid="{00000000-0005-0000-0000-000035110000}"/>
    <cellStyle name="Normal 2 42 4" xfId="3880" xr:uid="{00000000-0005-0000-0000-000036110000}"/>
    <cellStyle name="Normal 2 43" xfId="3881" xr:uid="{00000000-0005-0000-0000-000037110000}"/>
    <cellStyle name="Normal 2 43 2" xfId="3882" xr:uid="{00000000-0005-0000-0000-000038110000}"/>
    <cellStyle name="Normal 2 43 3" xfId="3883" xr:uid="{00000000-0005-0000-0000-000039110000}"/>
    <cellStyle name="Normal 2 43 4" xfId="3884" xr:uid="{00000000-0005-0000-0000-00003A110000}"/>
    <cellStyle name="Normal 2 44" xfId="3885" xr:uid="{00000000-0005-0000-0000-00003B110000}"/>
    <cellStyle name="Normal 2 44 2" xfId="3886" xr:uid="{00000000-0005-0000-0000-00003C110000}"/>
    <cellStyle name="Normal 2 44 3" xfId="3887" xr:uid="{00000000-0005-0000-0000-00003D110000}"/>
    <cellStyle name="Normal 2 45" xfId="3888" xr:uid="{00000000-0005-0000-0000-00003E110000}"/>
    <cellStyle name="Normal 2 45 2" xfId="3889" xr:uid="{00000000-0005-0000-0000-00003F110000}"/>
    <cellStyle name="Normal 2 45 3" xfId="3890" xr:uid="{00000000-0005-0000-0000-000040110000}"/>
    <cellStyle name="Normal 2 46" xfId="3891" xr:uid="{00000000-0005-0000-0000-000041110000}"/>
    <cellStyle name="Normal 2 46 2" xfId="3892" xr:uid="{00000000-0005-0000-0000-000042110000}"/>
    <cellStyle name="Normal 2 46 3" xfId="3893" xr:uid="{00000000-0005-0000-0000-000043110000}"/>
    <cellStyle name="Normal 2 47" xfId="3894" xr:uid="{00000000-0005-0000-0000-000044110000}"/>
    <cellStyle name="Normal 2 47 2" xfId="3895" xr:uid="{00000000-0005-0000-0000-000045110000}"/>
    <cellStyle name="Normal 2 47 3" xfId="3896" xr:uid="{00000000-0005-0000-0000-000046110000}"/>
    <cellStyle name="Normal 2 48" xfId="3897" xr:uid="{00000000-0005-0000-0000-000047110000}"/>
    <cellStyle name="Normal 2 48 2" xfId="3898" xr:uid="{00000000-0005-0000-0000-000048110000}"/>
    <cellStyle name="Normal 2 48 3" xfId="3899" xr:uid="{00000000-0005-0000-0000-000049110000}"/>
    <cellStyle name="Normal 2 49" xfId="3900" xr:uid="{00000000-0005-0000-0000-00004A110000}"/>
    <cellStyle name="Normal 2 49 10" xfId="8671" xr:uid="{00000000-0005-0000-0000-00004B110000}"/>
    <cellStyle name="Normal 2 49 11" xfId="7168" xr:uid="{00000000-0005-0000-0000-00004C110000}"/>
    <cellStyle name="Normal 2 49 2" xfId="3901" xr:uid="{00000000-0005-0000-0000-00004D110000}"/>
    <cellStyle name="Normal 2 49 2 2" xfId="8061" xr:uid="{00000000-0005-0000-0000-00004E110000}"/>
    <cellStyle name="Normal 2 49 2 3" xfId="7742" xr:uid="{00000000-0005-0000-0000-00004F110000}"/>
    <cellStyle name="Normal 2 49 3" xfId="3902" xr:uid="{00000000-0005-0000-0000-000050110000}"/>
    <cellStyle name="Normal 2 49 3 2" xfId="8050" xr:uid="{00000000-0005-0000-0000-000051110000}"/>
    <cellStyle name="Normal 2 49 3 3" xfId="7729" xr:uid="{00000000-0005-0000-0000-000052110000}"/>
    <cellStyle name="Normal 2 49 4" xfId="7816" xr:uid="{00000000-0005-0000-0000-000053110000}"/>
    <cellStyle name="Normal 2 49 4 2" xfId="8142" xr:uid="{00000000-0005-0000-0000-000054110000}"/>
    <cellStyle name="Normal 2 49 5" xfId="7954" xr:uid="{00000000-0005-0000-0000-000055110000}"/>
    <cellStyle name="Normal 2 49 6" xfId="8657" xr:uid="{00000000-0005-0000-0000-000056110000}"/>
    <cellStyle name="Normal 2 49 7" xfId="8297" xr:uid="{00000000-0005-0000-0000-000057110000}"/>
    <cellStyle name="Normal 2 49 8" xfId="8577" xr:uid="{00000000-0005-0000-0000-000058110000}"/>
    <cellStyle name="Normal 2 49 9" xfId="8376" xr:uid="{00000000-0005-0000-0000-000059110000}"/>
    <cellStyle name="Normal 2 5" xfId="3903" xr:uid="{00000000-0005-0000-0000-00005A110000}"/>
    <cellStyle name="Normal 2 5 10" xfId="3904" xr:uid="{00000000-0005-0000-0000-00005B110000}"/>
    <cellStyle name="Normal 2 5 10 2" xfId="3905" xr:uid="{00000000-0005-0000-0000-00005C110000}"/>
    <cellStyle name="Normal 2 5 11" xfId="3906" xr:uid="{00000000-0005-0000-0000-00005D110000}"/>
    <cellStyle name="Normal 2 5 11 2" xfId="3907" xr:uid="{00000000-0005-0000-0000-00005E110000}"/>
    <cellStyle name="Normal 2 5 12" xfId="3908" xr:uid="{00000000-0005-0000-0000-00005F110000}"/>
    <cellStyle name="Normal 2 5 12 2" xfId="3909" xr:uid="{00000000-0005-0000-0000-000060110000}"/>
    <cellStyle name="Normal 2 5 13" xfId="3910" xr:uid="{00000000-0005-0000-0000-000061110000}"/>
    <cellStyle name="Normal 2 5 13 2" xfId="3911" xr:uid="{00000000-0005-0000-0000-000062110000}"/>
    <cellStyle name="Normal 2 5 14" xfId="3912" xr:uid="{00000000-0005-0000-0000-000063110000}"/>
    <cellStyle name="Normal 2 5 15" xfId="3913" xr:uid="{00000000-0005-0000-0000-000064110000}"/>
    <cellStyle name="Normal 2 5 16" xfId="3914" xr:uid="{00000000-0005-0000-0000-000065110000}"/>
    <cellStyle name="Normal 2 5 17" xfId="3915" xr:uid="{00000000-0005-0000-0000-000066110000}"/>
    <cellStyle name="Normal 2 5 18" xfId="3916" xr:uid="{00000000-0005-0000-0000-000067110000}"/>
    <cellStyle name="Normal 2 5 19" xfId="3917" xr:uid="{00000000-0005-0000-0000-000068110000}"/>
    <cellStyle name="Normal 2 5 2" xfId="3918" xr:uid="{00000000-0005-0000-0000-000069110000}"/>
    <cellStyle name="Normal 2 5 2 10" xfId="3919" xr:uid="{00000000-0005-0000-0000-00006A110000}"/>
    <cellStyle name="Normal 2 5 2 11" xfId="3920" xr:uid="{00000000-0005-0000-0000-00006B110000}"/>
    <cellStyle name="Normal 2 5 2 12" xfId="3921" xr:uid="{00000000-0005-0000-0000-00006C110000}"/>
    <cellStyle name="Normal 2 5 2 13" xfId="3922" xr:uid="{00000000-0005-0000-0000-00006D110000}"/>
    <cellStyle name="Normal 2 5 2 14" xfId="3923" xr:uid="{00000000-0005-0000-0000-00006E110000}"/>
    <cellStyle name="Normal 2 5 2 15" xfId="3924" xr:uid="{00000000-0005-0000-0000-00006F110000}"/>
    <cellStyle name="Normal 2 5 2 16" xfId="3925" xr:uid="{00000000-0005-0000-0000-000070110000}"/>
    <cellStyle name="Normal 2 5 2 17" xfId="3926" xr:uid="{00000000-0005-0000-0000-000071110000}"/>
    <cellStyle name="Normal 2 5 2 18" xfId="3927" xr:uid="{00000000-0005-0000-0000-000072110000}"/>
    <cellStyle name="Normal 2 5 2 19" xfId="3928" xr:uid="{00000000-0005-0000-0000-000073110000}"/>
    <cellStyle name="Normal 2 5 2 2" xfId="3929" xr:uid="{00000000-0005-0000-0000-000074110000}"/>
    <cellStyle name="Normal 2 5 2 2 10" xfId="3930" xr:uid="{00000000-0005-0000-0000-000075110000}"/>
    <cellStyle name="Normal 2 5 2 2 11" xfId="3931" xr:uid="{00000000-0005-0000-0000-000076110000}"/>
    <cellStyle name="Normal 2 5 2 2 12" xfId="3932" xr:uid="{00000000-0005-0000-0000-000077110000}"/>
    <cellStyle name="Normal 2 5 2 2 13" xfId="3933" xr:uid="{00000000-0005-0000-0000-000078110000}"/>
    <cellStyle name="Normal 2 5 2 2 14" xfId="3934" xr:uid="{00000000-0005-0000-0000-000079110000}"/>
    <cellStyle name="Normal 2 5 2 2 15" xfId="3935" xr:uid="{00000000-0005-0000-0000-00007A110000}"/>
    <cellStyle name="Normal 2 5 2 2 16" xfId="3936" xr:uid="{00000000-0005-0000-0000-00007B110000}"/>
    <cellStyle name="Normal 2 5 2 2 17" xfId="3937" xr:uid="{00000000-0005-0000-0000-00007C110000}"/>
    <cellStyle name="Normal 2 5 2 2 18" xfId="3938" xr:uid="{00000000-0005-0000-0000-00007D110000}"/>
    <cellStyle name="Normal 2 5 2 2 19" xfId="3939" xr:uid="{00000000-0005-0000-0000-00007E110000}"/>
    <cellStyle name="Normal 2 5 2 2 2" xfId="3940" xr:uid="{00000000-0005-0000-0000-00007F110000}"/>
    <cellStyle name="Normal 2 5 2 2 20" xfId="3941" xr:uid="{00000000-0005-0000-0000-000080110000}"/>
    <cellStyle name="Normal 2 5 2 2 21" xfId="3942" xr:uid="{00000000-0005-0000-0000-000081110000}"/>
    <cellStyle name="Normal 2 5 2 2 22" xfId="3943" xr:uid="{00000000-0005-0000-0000-000082110000}"/>
    <cellStyle name="Normal 2 5 2 2 23" xfId="3944" xr:uid="{00000000-0005-0000-0000-000083110000}"/>
    <cellStyle name="Normal 2 5 2 2 24" xfId="3945" xr:uid="{00000000-0005-0000-0000-000084110000}"/>
    <cellStyle name="Normal 2 5 2 2 25" xfId="3946" xr:uid="{00000000-0005-0000-0000-000085110000}"/>
    <cellStyle name="Normal 2 5 2 2 26" xfId="3947" xr:uid="{00000000-0005-0000-0000-000086110000}"/>
    <cellStyle name="Normal 2 5 2 2 27" xfId="3948" xr:uid="{00000000-0005-0000-0000-000087110000}"/>
    <cellStyle name="Normal 2 5 2 2 28" xfId="3949" xr:uid="{00000000-0005-0000-0000-000088110000}"/>
    <cellStyle name="Normal 2 5 2 2 29" xfId="3950" xr:uid="{00000000-0005-0000-0000-000089110000}"/>
    <cellStyle name="Normal 2 5 2 2 3" xfId="3951" xr:uid="{00000000-0005-0000-0000-00008A110000}"/>
    <cellStyle name="Normal 2 5 2 2 30" xfId="3952" xr:uid="{00000000-0005-0000-0000-00008B110000}"/>
    <cellStyle name="Normal 2 5 2 2 31" xfId="3953" xr:uid="{00000000-0005-0000-0000-00008C110000}"/>
    <cellStyle name="Normal 2 5 2 2 32" xfId="3954" xr:uid="{00000000-0005-0000-0000-00008D110000}"/>
    <cellStyle name="Normal 2 5 2 2 33" xfId="3955" xr:uid="{00000000-0005-0000-0000-00008E110000}"/>
    <cellStyle name="Normal 2 5 2 2 34" xfId="3956" xr:uid="{00000000-0005-0000-0000-00008F110000}"/>
    <cellStyle name="Normal 2 5 2 2 35" xfId="3957" xr:uid="{00000000-0005-0000-0000-000090110000}"/>
    <cellStyle name="Normal 2 5 2 2 36" xfId="3958" xr:uid="{00000000-0005-0000-0000-000091110000}"/>
    <cellStyle name="Normal 2 5 2 2 37" xfId="3959" xr:uid="{00000000-0005-0000-0000-000092110000}"/>
    <cellStyle name="Normal 2 5 2 2 38" xfId="3960" xr:uid="{00000000-0005-0000-0000-000093110000}"/>
    <cellStyle name="Normal 2 5 2 2 39" xfId="3961" xr:uid="{00000000-0005-0000-0000-000094110000}"/>
    <cellStyle name="Normal 2 5 2 2 4" xfId="3962" xr:uid="{00000000-0005-0000-0000-000095110000}"/>
    <cellStyle name="Normal 2 5 2 2 40" xfId="3963" xr:uid="{00000000-0005-0000-0000-000096110000}"/>
    <cellStyle name="Normal 2 5 2 2 41" xfId="3964" xr:uid="{00000000-0005-0000-0000-000097110000}"/>
    <cellStyle name="Normal 2 5 2 2 42" xfId="3965" xr:uid="{00000000-0005-0000-0000-000098110000}"/>
    <cellStyle name="Normal 2 5 2 2 43" xfId="3966" xr:uid="{00000000-0005-0000-0000-000099110000}"/>
    <cellStyle name="Normal 2 5 2 2 44" xfId="3967" xr:uid="{00000000-0005-0000-0000-00009A110000}"/>
    <cellStyle name="Normal 2 5 2 2 45" xfId="3968" xr:uid="{00000000-0005-0000-0000-00009B110000}"/>
    <cellStyle name="Normal 2 5 2 2 46" xfId="3969" xr:uid="{00000000-0005-0000-0000-00009C110000}"/>
    <cellStyle name="Normal 2 5 2 2 47" xfId="3970" xr:uid="{00000000-0005-0000-0000-00009D110000}"/>
    <cellStyle name="Normal 2 5 2 2 48" xfId="3971" xr:uid="{00000000-0005-0000-0000-00009E110000}"/>
    <cellStyle name="Normal 2 5 2 2 49" xfId="3972" xr:uid="{00000000-0005-0000-0000-00009F110000}"/>
    <cellStyle name="Normal 2 5 2 2 5" xfId="3973" xr:uid="{00000000-0005-0000-0000-0000A0110000}"/>
    <cellStyle name="Normal 2 5 2 2 50" xfId="3974" xr:uid="{00000000-0005-0000-0000-0000A1110000}"/>
    <cellStyle name="Normal 2 5 2 2 51" xfId="3975" xr:uid="{00000000-0005-0000-0000-0000A2110000}"/>
    <cellStyle name="Normal 2 5 2 2 52" xfId="3976" xr:uid="{00000000-0005-0000-0000-0000A3110000}"/>
    <cellStyle name="Normal 2 5 2 2 53" xfId="3977" xr:uid="{00000000-0005-0000-0000-0000A4110000}"/>
    <cellStyle name="Normal 2 5 2 2 54" xfId="3978" xr:uid="{00000000-0005-0000-0000-0000A5110000}"/>
    <cellStyle name="Normal 2 5 2 2 55" xfId="3979" xr:uid="{00000000-0005-0000-0000-0000A6110000}"/>
    <cellStyle name="Normal 2 5 2 2 6" xfId="3980" xr:uid="{00000000-0005-0000-0000-0000A7110000}"/>
    <cellStyle name="Normal 2 5 2 2 7" xfId="3981" xr:uid="{00000000-0005-0000-0000-0000A8110000}"/>
    <cellStyle name="Normal 2 5 2 2 8" xfId="3982" xr:uid="{00000000-0005-0000-0000-0000A9110000}"/>
    <cellStyle name="Normal 2 5 2 2 9" xfId="3983" xr:uid="{00000000-0005-0000-0000-0000AA110000}"/>
    <cellStyle name="Normal 2 5 2 20" xfId="3984" xr:uid="{00000000-0005-0000-0000-0000AB110000}"/>
    <cellStyle name="Normal 2 5 2 21" xfId="3985" xr:uid="{00000000-0005-0000-0000-0000AC110000}"/>
    <cellStyle name="Normal 2 5 2 22" xfId="3986" xr:uid="{00000000-0005-0000-0000-0000AD110000}"/>
    <cellStyle name="Normal 2 5 2 23" xfId="3987" xr:uid="{00000000-0005-0000-0000-0000AE110000}"/>
    <cellStyle name="Normal 2 5 2 24" xfId="3988" xr:uid="{00000000-0005-0000-0000-0000AF110000}"/>
    <cellStyle name="Normal 2 5 2 25" xfId="3989" xr:uid="{00000000-0005-0000-0000-0000B0110000}"/>
    <cellStyle name="Normal 2 5 2 26" xfId="3990" xr:uid="{00000000-0005-0000-0000-0000B1110000}"/>
    <cellStyle name="Normal 2 5 2 27" xfId="3991" xr:uid="{00000000-0005-0000-0000-0000B2110000}"/>
    <cellStyle name="Normal 2 5 2 28" xfId="3992" xr:uid="{00000000-0005-0000-0000-0000B3110000}"/>
    <cellStyle name="Normal 2 5 2 29" xfId="3993" xr:uid="{00000000-0005-0000-0000-0000B4110000}"/>
    <cellStyle name="Normal 2 5 2 3" xfId="3994" xr:uid="{00000000-0005-0000-0000-0000B5110000}"/>
    <cellStyle name="Normal 2 5 2 3 2" xfId="3995" xr:uid="{00000000-0005-0000-0000-0000B6110000}"/>
    <cellStyle name="Normal 2 5 2 30" xfId="3996" xr:uid="{00000000-0005-0000-0000-0000B7110000}"/>
    <cellStyle name="Normal 2 5 2 31" xfId="3997" xr:uid="{00000000-0005-0000-0000-0000B8110000}"/>
    <cellStyle name="Normal 2 5 2 32" xfId="3998" xr:uid="{00000000-0005-0000-0000-0000B9110000}"/>
    <cellStyle name="Normal 2 5 2 33" xfId="3999" xr:uid="{00000000-0005-0000-0000-0000BA110000}"/>
    <cellStyle name="Normal 2 5 2 34" xfId="4000" xr:uid="{00000000-0005-0000-0000-0000BB110000}"/>
    <cellStyle name="Normal 2 5 2 4" xfId="4001" xr:uid="{00000000-0005-0000-0000-0000BC110000}"/>
    <cellStyle name="Normal 2 5 2 4 2" xfId="4002" xr:uid="{00000000-0005-0000-0000-0000BD110000}"/>
    <cellStyle name="Normal 2 5 2 5" xfId="4003" xr:uid="{00000000-0005-0000-0000-0000BE110000}"/>
    <cellStyle name="Normal 2 5 2 5 2" xfId="4004" xr:uid="{00000000-0005-0000-0000-0000BF110000}"/>
    <cellStyle name="Normal 2 5 2 6" xfId="4005" xr:uid="{00000000-0005-0000-0000-0000C0110000}"/>
    <cellStyle name="Normal 2 5 2 6 2" xfId="4006" xr:uid="{00000000-0005-0000-0000-0000C1110000}"/>
    <cellStyle name="Normal 2 5 2 7" xfId="4007" xr:uid="{00000000-0005-0000-0000-0000C2110000}"/>
    <cellStyle name="Normal 2 5 2 7 2" xfId="4008" xr:uid="{00000000-0005-0000-0000-0000C3110000}"/>
    <cellStyle name="Normal 2 5 2 8" xfId="4009" xr:uid="{00000000-0005-0000-0000-0000C4110000}"/>
    <cellStyle name="Normal 2 5 2 9" xfId="4010" xr:uid="{00000000-0005-0000-0000-0000C5110000}"/>
    <cellStyle name="Normal 2 5 20" xfId="4011" xr:uid="{00000000-0005-0000-0000-0000C6110000}"/>
    <cellStyle name="Normal 2 5 21" xfId="4012" xr:uid="{00000000-0005-0000-0000-0000C7110000}"/>
    <cellStyle name="Normal 2 5 22" xfId="4013" xr:uid="{00000000-0005-0000-0000-0000C8110000}"/>
    <cellStyle name="Normal 2 5 23" xfId="4014" xr:uid="{00000000-0005-0000-0000-0000C9110000}"/>
    <cellStyle name="Normal 2 5 24" xfId="4015" xr:uid="{00000000-0005-0000-0000-0000CA110000}"/>
    <cellStyle name="Normal 2 5 25" xfId="4016" xr:uid="{00000000-0005-0000-0000-0000CB110000}"/>
    <cellStyle name="Normal 2 5 26" xfId="4017" xr:uid="{00000000-0005-0000-0000-0000CC110000}"/>
    <cellStyle name="Normal 2 5 27" xfId="4018" xr:uid="{00000000-0005-0000-0000-0000CD110000}"/>
    <cellStyle name="Normal 2 5 28" xfId="4019" xr:uid="{00000000-0005-0000-0000-0000CE110000}"/>
    <cellStyle name="Normal 2 5 29" xfId="4020" xr:uid="{00000000-0005-0000-0000-0000CF110000}"/>
    <cellStyle name="Normal 2 5 3" xfId="4021" xr:uid="{00000000-0005-0000-0000-0000D0110000}"/>
    <cellStyle name="Normal 2 5 3 2" xfId="4022" xr:uid="{00000000-0005-0000-0000-0000D1110000}"/>
    <cellStyle name="Normal 2 5 3 3" xfId="4023" xr:uid="{00000000-0005-0000-0000-0000D2110000}"/>
    <cellStyle name="Normal 2 5 30" xfId="4024" xr:uid="{00000000-0005-0000-0000-0000D3110000}"/>
    <cellStyle name="Normal 2 5 31" xfId="4025" xr:uid="{00000000-0005-0000-0000-0000D4110000}"/>
    <cellStyle name="Normal 2 5 32" xfId="4026" xr:uid="{00000000-0005-0000-0000-0000D5110000}"/>
    <cellStyle name="Normal 2 5 33" xfId="4027" xr:uid="{00000000-0005-0000-0000-0000D6110000}"/>
    <cellStyle name="Normal 2 5 34" xfId="4028" xr:uid="{00000000-0005-0000-0000-0000D7110000}"/>
    <cellStyle name="Normal 2 5 35" xfId="4029" xr:uid="{00000000-0005-0000-0000-0000D8110000}"/>
    <cellStyle name="Normal 2 5 36" xfId="4030" xr:uid="{00000000-0005-0000-0000-0000D9110000}"/>
    <cellStyle name="Normal 2 5 37" xfId="4031" xr:uid="{00000000-0005-0000-0000-0000DA110000}"/>
    <cellStyle name="Normal 2 5 38" xfId="4032" xr:uid="{00000000-0005-0000-0000-0000DB110000}"/>
    <cellStyle name="Normal 2 5 39" xfId="4033" xr:uid="{00000000-0005-0000-0000-0000DC110000}"/>
    <cellStyle name="Normal 2 5 4" xfId="4034" xr:uid="{00000000-0005-0000-0000-0000DD110000}"/>
    <cellStyle name="Normal 2 5 4 2" xfId="4035" xr:uid="{00000000-0005-0000-0000-0000DE110000}"/>
    <cellStyle name="Normal 2 5 4 3" xfId="4036" xr:uid="{00000000-0005-0000-0000-0000DF110000}"/>
    <cellStyle name="Normal 2 5 40" xfId="4037" xr:uid="{00000000-0005-0000-0000-0000E0110000}"/>
    <cellStyle name="Normal 2 5 41" xfId="4038" xr:uid="{00000000-0005-0000-0000-0000E1110000}"/>
    <cellStyle name="Normal 2 5 42" xfId="4039" xr:uid="{00000000-0005-0000-0000-0000E2110000}"/>
    <cellStyle name="Normal 2 5 43" xfId="4040" xr:uid="{00000000-0005-0000-0000-0000E3110000}"/>
    <cellStyle name="Normal 2 5 44" xfId="4041" xr:uid="{00000000-0005-0000-0000-0000E4110000}"/>
    <cellStyle name="Normal 2 5 45" xfId="4042" xr:uid="{00000000-0005-0000-0000-0000E5110000}"/>
    <cellStyle name="Normal 2 5 46" xfId="4043" xr:uid="{00000000-0005-0000-0000-0000E6110000}"/>
    <cellStyle name="Normal 2 5 47" xfId="4044" xr:uid="{00000000-0005-0000-0000-0000E7110000}"/>
    <cellStyle name="Normal 2 5 48" xfId="4045" xr:uid="{00000000-0005-0000-0000-0000E8110000}"/>
    <cellStyle name="Normal 2 5 49" xfId="4046" xr:uid="{00000000-0005-0000-0000-0000E9110000}"/>
    <cellStyle name="Normal 2 5 5" xfId="4047" xr:uid="{00000000-0005-0000-0000-0000EA110000}"/>
    <cellStyle name="Normal 2 5 5 2" xfId="4048" xr:uid="{00000000-0005-0000-0000-0000EB110000}"/>
    <cellStyle name="Normal 2 5 5 3" xfId="4049" xr:uid="{00000000-0005-0000-0000-0000EC110000}"/>
    <cellStyle name="Normal 2 5 50" xfId="4050" xr:uid="{00000000-0005-0000-0000-0000ED110000}"/>
    <cellStyle name="Normal 2 5 51" xfId="4051" xr:uid="{00000000-0005-0000-0000-0000EE110000}"/>
    <cellStyle name="Normal 2 5 52" xfId="4052" xr:uid="{00000000-0005-0000-0000-0000EF110000}"/>
    <cellStyle name="Normal 2 5 53" xfId="4053" xr:uid="{00000000-0005-0000-0000-0000F0110000}"/>
    <cellStyle name="Normal 2 5 54" xfId="4054" xr:uid="{00000000-0005-0000-0000-0000F1110000}"/>
    <cellStyle name="Normal 2 5 55" xfId="4055" xr:uid="{00000000-0005-0000-0000-0000F2110000}"/>
    <cellStyle name="Normal 2 5 56" xfId="4056" xr:uid="{00000000-0005-0000-0000-0000F3110000}"/>
    <cellStyle name="Normal 2 5 57" xfId="4057" xr:uid="{00000000-0005-0000-0000-0000F4110000}"/>
    <cellStyle name="Normal 2 5 58" xfId="4058" xr:uid="{00000000-0005-0000-0000-0000F5110000}"/>
    <cellStyle name="Normal 2 5 59" xfId="4059" xr:uid="{00000000-0005-0000-0000-0000F6110000}"/>
    <cellStyle name="Normal 2 5 6" xfId="4060" xr:uid="{00000000-0005-0000-0000-0000F7110000}"/>
    <cellStyle name="Normal 2 5 6 2" xfId="4061" xr:uid="{00000000-0005-0000-0000-0000F8110000}"/>
    <cellStyle name="Normal 2 5 6 3" xfId="4062" xr:uid="{00000000-0005-0000-0000-0000F9110000}"/>
    <cellStyle name="Normal 2 5 60" xfId="4063" xr:uid="{00000000-0005-0000-0000-0000FA110000}"/>
    <cellStyle name="Normal 2 5 61" xfId="4064" xr:uid="{00000000-0005-0000-0000-0000FB110000}"/>
    <cellStyle name="Normal 2 5 62" xfId="4065" xr:uid="{00000000-0005-0000-0000-0000FC110000}"/>
    <cellStyle name="Normal 2 5 63" xfId="4066" xr:uid="{00000000-0005-0000-0000-0000FD110000}"/>
    <cellStyle name="Normal 2 5 64" xfId="4067" xr:uid="{00000000-0005-0000-0000-0000FE110000}"/>
    <cellStyle name="Normal 2 5 65" xfId="4068" xr:uid="{00000000-0005-0000-0000-0000FF110000}"/>
    <cellStyle name="Normal 2 5 66" xfId="4069" xr:uid="{00000000-0005-0000-0000-000000120000}"/>
    <cellStyle name="Normal 2 5 67" xfId="4070" xr:uid="{00000000-0005-0000-0000-000001120000}"/>
    <cellStyle name="Normal 2 5 68" xfId="4071" xr:uid="{00000000-0005-0000-0000-000002120000}"/>
    <cellStyle name="Normal 2 5 69" xfId="4072" xr:uid="{00000000-0005-0000-0000-000003120000}"/>
    <cellStyle name="Normal 2 5 7" xfId="4073" xr:uid="{00000000-0005-0000-0000-000004120000}"/>
    <cellStyle name="Normal 2 5 7 2" xfId="4074" xr:uid="{00000000-0005-0000-0000-000005120000}"/>
    <cellStyle name="Normal 2 5 7 3" xfId="4075" xr:uid="{00000000-0005-0000-0000-000006120000}"/>
    <cellStyle name="Normal 2 5 70" xfId="4076" xr:uid="{00000000-0005-0000-0000-000007120000}"/>
    <cellStyle name="Normal 2 5 71" xfId="4077" xr:uid="{00000000-0005-0000-0000-000008120000}"/>
    <cellStyle name="Normal 2 5 72" xfId="4078" xr:uid="{00000000-0005-0000-0000-000009120000}"/>
    <cellStyle name="Normal 2 5 73" xfId="4079" xr:uid="{00000000-0005-0000-0000-00000A120000}"/>
    <cellStyle name="Normal 2 5 74" xfId="4080" xr:uid="{00000000-0005-0000-0000-00000B120000}"/>
    <cellStyle name="Normal 2 5 75" xfId="4081" xr:uid="{00000000-0005-0000-0000-00000C120000}"/>
    <cellStyle name="Normal 2 5 76" xfId="4082" xr:uid="{00000000-0005-0000-0000-00000D120000}"/>
    <cellStyle name="Normal 2 5 77" xfId="4083" xr:uid="{00000000-0005-0000-0000-00000E120000}"/>
    <cellStyle name="Normal 2 5 78" xfId="4084" xr:uid="{00000000-0005-0000-0000-00000F120000}"/>
    <cellStyle name="Normal 2 5 79" xfId="4085" xr:uid="{00000000-0005-0000-0000-000010120000}"/>
    <cellStyle name="Normal 2 5 8" xfId="4086" xr:uid="{00000000-0005-0000-0000-000011120000}"/>
    <cellStyle name="Normal 2 5 80" xfId="4087" xr:uid="{00000000-0005-0000-0000-000012120000}"/>
    <cellStyle name="Normal 2 5 81" xfId="4088" xr:uid="{00000000-0005-0000-0000-000013120000}"/>
    <cellStyle name="Normal 2 5 82" xfId="4089" xr:uid="{00000000-0005-0000-0000-000014120000}"/>
    <cellStyle name="Normal 2 5 83" xfId="4090" xr:uid="{00000000-0005-0000-0000-000015120000}"/>
    <cellStyle name="Normal 2 5 84" xfId="4091" xr:uid="{00000000-0005-0000-0000-000016120000}"/>
    <cellStyle name="Normal 2 5 85" xfId="4092" xr:uid="{00000000-0005-0000-0000-000017120000}"/>
    <cellStyle name="Normal 2 5 86" xfId="4093" xr:uid="{00000000-0005-0000-0000-000018120000}"/>
    <cellStyle name="Normal 2 5 87" xfId="4094" xr:uid="{00000000-0005-0000-0000-000019120000}"/>
    <cellStyle name="Normal 2 5 88" xfId="4095" xr:uid="{00000000-0005-0000-0000-00001A120000}"/>
    <cellStyle name="Normal 2 5 89" xfId="4096" xr:uid="{00000000-0005-0000-0000-00001B120000}"/>
    <cellStyle name="Normal 2 5 9" xfId="4097" xr:uid="{00000000-0005-0000-0000-00001C120000}"/>
    <cellStyle name="Normal 2 5 9 2" xfId="4098" xr:uid="{00000000-0005-0000-0000-00001D120000}"/>
    <cellStyle name="Normal 2 5 90" xfId="4099" xr:uid="{00000000-0005-0000-0000-00001E120000}"/>
    <cellStyle name="Normal 2 5_DEER 032008 Cost Summary Delivery - Rev 4 (2)" xfId="4100" xr:uid="{00000000-0005-0000-0000-00001F120000}"/>
    <cellStyle name="Normal 2 50" xfId="4101" xr:uid="{00000000-0005-0000-0000-000020120000}"/>
    <cellStyle name="Normal 2 50 10" xfId="8490" xr:uid="{00000000-0005-0000-0000-000021120000}"/>
    <cellStyle name="Normal 2 50 11" xfId="7485" xr:uid="{00000000-0005-0000-0000-000022120000}"/>
    <cellStyle name="Normal 2 50 2" xfId="4102" xr:uid="{00000000-0005-0000-0000-000023120000}"/>
    <cellStyle name="Normal 2 50 2 2" xfId="8062" xr:uid="{00000000-0005-0000-0000-000024120000}"/>
    <cellStyle name="Normal 2 50 2 3" xfId="7744" xr:uid="{00000000-0005-0000-0000-000025120000}"/>
    <cellStyle name="Normal 2 50 3" xfId="4103" xr:uid="{00000000-0005-0000-0000-000026120000}"/>
    <cellStyle name="Normal 2 50 3 2" xfId="8049" xr:uid="{00000000-0005-0000-0000-000027120000}"/>
    <cellStyle name="Normal 2 50 3 3" xfId="7727" xr:uid="{00000000-0005-0000-0000-000028120000}"/>
    <cellStyle name="Normal 2 50 4" xfId="7817" xr:uid="{00000000-0005-0000-0000-000029120000}"/>
    <cellStyle name="Normal 2 50 4 2" xfId="8143" xr:uid="{00000000-0005-0000-0000-00002A120000}"/>
    <cellStyle name="Normal 2 50 5" xfId="7955" xr:uid="{00000000-0005-0000-0000-00002B120000}"/>
    <cellStyle name="Normal 2 50 6" xfId="8658" xr:uid="{00000000-0005-0000-0000-00002C120000}"/>
    <cellStyle name="Normal 2 50 7" xfId="8296" xr:uid="{00000000-0005-0000-0000-00002D120000}"/>
    <cellStyle name="Normal 2 50 8" xfId="8578" xr:uid="{00000000-0005-0000-0000-00002E120000}"/>
    <cellStyle name="Normal 2 50 9" xfId="8375" xr:uid="{00000000-0005-0000-0000-00002F120000}"/>
    <cellStyle name="Normal 2 51" xfId="4104" xr:uid="{00000000-0005-0000-0000-000030120000}"/>
    <cellStyle name="Normal 2 51 10" xfId="8492" xr:uid="{00000000-0005-0000-0000-000031120000}"/>
    <cellStyle name="Normal 2 51 11" xfId="7491" xr:uid="{00000000-0005-0000-0000-000032120000}"/>
    <cellStyle name="Normal 2 51 2" xfId="4105" xr:uid="{00000000-0005-0000-0000-000033120000}"/>
    <cellStyle name="Normal 2 51 2 2" xfId="8063" xr:uid="{00000000-0005-0000-0000-000034120000}"/>
    <cellStyle name="Normal 2 51 2 3" xfId="7745" xr:uid="{00000000-0005-0000-0000-000035120000}"/>
    <cellStyle name="Normal 2 51 3" xfId="4106" xr:uid="{00000000-0005-0000-0000-000036120000}"/>
    <cellStyle name="Normal 2 51 3 2" xfId="8048" xr:uid="{00000000-0005-0000-0000-000037120000}"/>
    <cellStyle name="Normal 2 51 3 3" xfId="7726" xr:uid="{00000000-0005-0000-0000-000038120000}"/>
    <cellStyle name="Normal 2 51 4" xfId="7818" xr:uid="{00000000-0005-0000-0000-000039120000}"/>
    <cellStyle name="Normal 2 51 4 2" xfId="8144" xr:uid="{00000000-0005-0000-0000-00003A120000}"/>
    <cellStyle name="Normal 2 51 5" xfId="7956" xr:uid="{00000000-0005-0000-0000-00003B120000}"/>
    <cellStyle name="Normal 2 51 6" xfId="8659" xr:uid="{00000000-0005-0000-0000-00003C120000}"/>
    <cellStyle name="Normal 2 51 7" xfId="8295" xr:uid="{00000000-0005-0000-0000-00003D120000}"/>
    <cellStyle name="Normal 2 51 8" xfId="8579" xr:uid="{00000000-0005-0000-0000-00003E120000}"/>
    <cellStyle name="Normal 2 51 9" xfId="8374" xr:uid="{00000000-0005-0000-0000-00003F120000}"/>
    <cellStyle name="Normal 2 52" xfId="4107" xr:uid="{00000000-0005-0000-0000-000040120000}"/>
    <cellStyle name="Normal 2 52 10" xfId="8493" xr:uid="{00000000-0005-0000-0000-000041120000}"/>
    <cellStyle name="Normal 2 52 11" xfId="7496" xr:uid="{00000000-0005-0000-0000-000042120000}"/>
    <cellStyle name="Normal 2 52 2" xfId="4108" xr:uid="{00000000-0005-0000-0000-000043120000}"/>
    <cellStyle name="Normal 2 52 2 2" xfId="8064" xr:uid="{00000000-0005-0000-0000-000044120000}"/>
    <cellStyle name="Normal 2 52 2 3" xfId="7746" xr:uid="{00000000-0005-0000-0000-000045120000}"/>
    <cellStyle name="Normal 2 52 3" xfId="4109" xr:uid="{00000000-0005-0000-0000-000046120000}"/>
    <cellStyle name="Normal 2 52 3 2" xfId="8047" xr:uid="{00000000-0005-0000-0000-000047120000}"/>
    <cellStyle name="Normal 2 52 3 3" xfId="7725" xr:uid="{00000000-0005-0000-0000-000048120000}"/>
    <cellStyle name="Normal 2 52 4" xfId="7819" xr:uid="{00000000-0005-0000-0000-000049120000}"/>
    <cellStyle name="Normal 2 52 4 2" xfId="8145" xr:uid="{00000000-0005-0000-0000-00004A120000}"/>
    <cellStyle name="Normal 2 52 5" xfId="7957" xr:uid="{00000000-0005-0000-0000-00004B120000}"/>
    <cellStyle name="Normal 2 52 6" xfId="8661" xr:uid="{00000000-0005-0000-0000-00004C120000}"/>
    <cellStyle name="Normal 2 52 7" xfId="8294" xr:uid="{00000000-0005-0000-0000-00004D120000}"/>
    <cellStyle name="Normal 2 52 8" xfId="8580" xr:uid="{00000000-0005-0000-0000-00004E120000}"/>
    <cellStyle name="Normal 2 52 9" xfId="8373" xr:uid="{00000000-0005-0000-0000-00004F120000}"/>
    <cellStyle name="Normal 2 53" xfId="4110" xr:uid="{00000000-0005-0000-0000-000050120000}"/>
    <cellStyle name="Normal 2 53 10" xfId="8494" xr:uid="{00000000-0005-0000-0000-000051120000}"/>
    <cellStyle name="Normal 2 53 11" xfId="7508" xr:uid="{00000000-0005-0000-0000-000052120000}"/>
    <cellStyle name="Normal 2 53 2" xfId="4111" xr:uid="{00000000-0005-0000-0000-000053120000}"/>
    <cellStyle name="Normal 2 53 2 2" xfId="8065" xr:uid="{00000000-0005-0000-0000-000054120000}"/>
    <cellStyle name="Normal 2 53 2 3" xfId="7747" xr:uid="{00000000-0005-0000-0000-000055120000}"/>
    <cellStyle name="Normal 2 53 3" xfId="4112" xr:uid="{00000000-0005-0000-0000-000056120000}"/>
    <cellStyle name="Normal 2 53 3 2" xfId="8046" xr:uid="{00000000-0005-0000-0000-000057120000}"/>
    <cellStyle name="Normal 2 53 3 3" xfId="7724" xr:uid="{00000000-0005-0000-0000-000058120000}"/>
    <cellStyle name="Normal 2 53 4" xfId="7820" xr:uid="{00000000-0005-0000-0000-000059120000}"/>
    <cellStyle name="Normal 2 53 4 2" xfId="8146" xr:uid="{00000000-0005-0000-0000-00005A120000}"/>
    <cellStyle name="Normal 2 53 5" xfId="7958" xr:uid="{00000000-0005-0000-0000-00005B120000}"/>
    <cellStyle name="Normal 2 53 6" xfId="8662" xr:uid="{00000000-0005-0000-0000-00005C120000}"/>
    <cellStyle name="Normal 2 53 7" xfId="8293" xr:uid="{00000000-0005-0000-0000-00005D120000}"/>
    <cellStyle name="Normal 2 53 8" xfId="8581" xr:uid="{00000000-0005-0000-0000-00005E120000}"/>
    <cellStyle name="Normal 2 53 9" xfId="8371" xr:uid="{00000000-0005-0000-0000-00005F120000}"/>
    <cellStyle name="Normal 2 54" xfId="4113" xr:uid="{00000000-0005-0000-0000-000060120000}"/>
    <cellStyle name="Normal 2 54 10" xfId="8511" xr:uid="{00000000-0005-0000-0000-000061120000}"/>
    <cellStyle name="Normal 2 54 11" xfId="7561" xr:uid="{00000000-0005-0000-0000-000062120000}"/>
    <cellStyle name="Normal 2 54 2" xfId="4114" xr:uid="{00000000-0005-0000-0000-000063120000}"/>
    <cellStyle name="Normal 2 54 2 2" xfId="8066" xr:uid="{00000000-0005-0000-0000-000064120000}"/>
    <cellStyle name="Normal 2 54 2 3" xfId="7748" xr:uid="{00000000-0005-0000-0000-000065120000}"/>
    <cellStyle name="Normal 2 54 3" xfId="4115" xr:uid="{00000000-0005-0000-0000-000066120000}"/>
    <cellStyle name="Normal 2 54 3 2" xfId="8045" xr:uid="{00000000-0005-0000-0000-000067120000}"/>
    <cellStyle name="Normal 2 54 3 3" xfId="7723" xr:uid="{00000000-0005-0000-0000-000068120000}"/>
    <cellStyle name="Normal 2 54 4" xfId="7821" xr:uid="{00000000-0005-0000-0000-000069120000}"/>
    <cellStyle name="Normal 2 54 4 2" xfId="8147" xr:uid="{00000000-0005-0000-0000-00006A120000}"/>
    <cellStyle name="Normal 2 54 5" xfId="7966" xr:uid="{00000000-0005-0000-0000-00006B120000}"/>
    <cellStyle name="Normal 2 54 6" xfId="8676" xr:uid="{00000000-0005-0000-0000-00006C120000}"/>
    <cellStyle name="Normal 2 54 7" xfId="8283" xr:uid="{00000000-0005-0000-0000-00006D120000}"/>
    <cellStyle name="Normal 2 54 8" xfId="8591" xr:uid="{00000000-0005-0000-0000-00006E120000}"/>
    <cellStyle name="Normal 2 54 9" xfId="8363" xr:uid="{00000000-0005-0000-0000-00006F120000}"/>
    <cellStyle name="Normal 2 55" xfId="4116" xr:uid="{00000000-0005-0000-0000-000070120000}"/>
    <cellStyle name="Normal 2 55 10" xfId="8660" xr:uid="{00000000-0005-0000-0000-000071120000}"/>
    <cellStyle name="Normal 2 55 11" xfId="7476" xr:uid="{00000000-0005-0000-0000-000072120000}"/>
    <cellStyle name="Normal 2 55 2" xfId="4117" xr:uid="{00000000-0005-0000-0000-000073120000}"/>
    <cellStyle name="Normal 2 55 2 2" xfId="8067" xr:uid="{00000000-0005-0000-0000-000074120000}"/>
    <cellStyle name="Normal 2 55 2 3" xfId="7749" xr:uid="{00000000-0005-0000-0000-000075120000}"/>
    <cellStyle name="Normal 2 55 3" xfId="4118" xr:uid="{00000000-0005-0000-0000-000076120000}"/>
    <cellStyle name="Normal 2 55 3 2" xfId="8044" xr:uid="{00000000-0005-0000-0000-000077120000}"/>
    <cellStyle name="Normal 2 55 3 3" xfId="7722" xr:uid="{00000000-0005-0000-0000-000078120000}"/>
    <cellStyle name="Normal 2 55 4" xfId="7822" xr:uid="{00000000-0005-0000-0000-000079120000}"/>
    <cellStyle name="Normal 2 55 4 2" xfId="8148" xr:uid="{00000000-0005-0000-0000-00007A120000}"/>
    <cellStyle name="Normal 2 55 5" xfId="7953" xr:uid="{00000000-0005-0000-0000-00007B120000}"/>
    <cellStyle name="Normal 2 55 6" xfId="8656" xr:uid="{00000000-0005-0000-0000-00007C120000}"/>
    <cellStyle name="Normal 2 55 7" xfId="8298" xr:uid="{00000000-0005-0000-0000-00007D120000}"/>
    <cellStyle name="Normal 2 55 8" xfId="8576" xr:uid="{00000000-0005-0000-0000-00007E120000}"/>
    <cellStyle name="Normal 2 55 9" xfId="8377" xr:uid="{00000000-0005-0000-0000-00007F120000}"/>
    <cellStyle name="Normal 2 56" xfId="4119" xr:uid="{00000000-0005-0000-0000-000080120000}"/>
    <cellStyle name="Normal 2 56 10" xfId="8499" xr:uid="{00000000-0005-0000-0000-000081120000}"/>
    <cellStyle name="Normal 2 56 11" xfId="7518" xr:uid="{00000000-0005-0000-0000-000082120000}"/>
    <cellStyle name="Normal 2 56 2" xfId="4120" xr:uid="{00000000-0005-0000-0000-000083120000}"/>
    <cellStyle name="Normal 2 56 2 2" xfId="8068" xr:uid="{00000000-0005-0000-0000-000084120000}"/>
    <cellStyle name="Normal 2 56 2 3" xfId="7750" xr:uid="{00000000-0005-0000-0000-000085120000}"/>
    <cellStyle name="Normal 2 56 3" xfId="4121" xr:uid="{00000000-0005-0000-0000-000086120000}"/>
    <cellStyle name="Normal 2 56 3 2" xfId="8043" xr:uid="{00000000-0005-0000-0000-000087120000}"/>
    <cellStyle name="Normal 2 56 3 3" xfId="7721" xr:uid="{00000000-0005-0000-0000-000088120000}"/>
    <cellStyle name="Normal 2 56 4" xfId="7823" xr:uid="{00000000-0005-0000-0000-000089120000}"/>
    <cellStyle name="Normal 2 56 4 2" xfId="8149" xr:uid="{00000000-0005-0000-0000-00008A120000}"/>
    <cellStyle name="Normal 2 56 5" xfId="7959" xr:uid="{00000000-0005-0000-0000-00008B120000}"/>
    <cellStyle name="Normal 2 56 6" xfId="8664" xr:uid="{00000000-0005-0000-0000-00008C120000}"/>
    <cellStyle name="Normal 2 56 7" xfId="8292" xr:uid="{00000000-0005-0000-0000-00008D120000}"/>
    <cellStyle name="Normal 2 56 8" xfId="8583" xr:uid="{00000000-0005-0000-0000-00008E120000}"/>
    <cellStyle name="Normal 2 56 9" xfId="8370" xr:uid="{00000000-0005-0000-0000-00008F120000}"/>
    <cellStyle name="Normal 2 57" xfId="4122" xr:uid="{00000000-0005-0000-0000-000090120000}"/>
    <cellStyle name="Normal 2 57 10" xfId="8501" xr:uid="{00000000-0005-0000-0000-000091120000}"/>
    <cellStyle name="Normal 2 57 11" xfId="7522" xr:uid="{00000000-0005-0000-0000-000092120000}"/>
    <cellStyle name="Normal 2 57 2" xfId="4123" xr:uid="{00000000-0005-0000-0000-000093120000}"/>
    <cellStyle name="Normal 2 57 2 2" xfId="8069" xr:uid="{00000000-0005-0000-0000-000094120000}"/>
    <cellStyle name="Normal 2 57 2 3" xfId="7751" xr:uid="{00000000-0005-0000-0000-000095120000}"/>
    <cellStyle name="Normal 2 57 3" xfId="4124" xr:uid="{00000000-0005-0000-0000-000096120000}"/>
    <cellStyle name="Normal 2 57 3 2" xfId="8042" xr:uid="{00000000-0005-0000-0000-000097120000}"/>
    <cellStyle name="Normal 2 57 3 3" xfId="7720" xr:uid="{00000000-0005-0000-0000-000098120000}"/>
    <cellStyle name="Normal 2 57 4" xfId="7824" xr:uid="{00000000-0005-0000-0000-000099120000}"/>
    <cellStyle name="Normal 2 57 4 2" xfId="8150" xr:uid="{00000000-0005-0000-0000-00009A120000}"/>
    <cellStyle name="Normal 2 57 5" xfId="7960" xr:uid="{00000000-0005-0000-0000-00009B120000}"/>
    <cellStyle name="Normal 2 57 6" xfId="8665" xr:uid="{00000000-0005-0000-0000-00009C120000}"/>
    <cellStyle name="Normal 2 57 7" xfId="8290" xr:uid="{00000000-0005-0000-0000-00009D120000}"/>
    <cellStyle name="Normal 2 57 8" xfId="8584" xr:uid="{00000000-0005-0000-0000-00009E120000}"/>
    <cellStyle name="Normal 2 57 9" xfId="8369" xr:uid="{00000000-0005-0000-0000-00009F120000}"/>
    <cellStyle name="Normal 2 58" xfId="4125" xr:uid="{00000000-0005-0000-0000-0000A0120000}"/>
    <cellStyle name="Normal 2 58 10" xfId="8504" xr:uid="{00000000-0005-0000-0000-0000A1120000}"/>
    <cellStyle name="Normal 2 58 11" xfId="7528" xr:uid="{00000000-0005-0000-0000-0000A2120000}"/>
    <cellStyle name="Normal 2 58 2" xfId="4126" xr:uid="{00000000-0005-0000-0000-0000A3120000}"/>
    <cellStyle name="Normal 2 58 2 2" xfId="8070" xr:uid="{00000000-0005-0000-0000-0000A4120000}"/>
    <cellStyle name="Normal 2 58 2 3" xfId="7752" xr:uid="{00000000-0005-0000-0000-0000A5120000}"/>
    <cellStyle name="Normal 2 58 3" xfId="4127" xr:uid="{00000000-0005-0000-0000-0000A6120000}"/>
    <cellStyle name="Normal 2 58 3 2" xfId="8041" xr:uid="{00000000-0005-0000-0000-0000A7120000}"/>
    <cellStyle name="Normal 2 58 3 3" xfId="7719" xr:uid="{00000000-0005-0000-0000-0000A8120000}"/>
    <cellStyle name="Normal 2 58 4" xfId="7825" xr:uid="{00000000-0005-0000-0000-0000A9120000}"/>
    <cellStyle name="Normal 2 58 4 2" xfId="8151" xr:uid="{00000000-0005-0000-0000-0000AA120000}"/>
    <cellStyle name="Normal 2 58 5" xfId="7961" xr:uid="{00000000-0005-0000-0000-0000AB120000}"/>
    <cellStyle name="Normal 2 58 6" xfId="8667" xr:uid="{00000000-0005-0000-0000-0000AC120000}"/>
    <cellStyle name="Normal 2 58 7" xfId="8289" xr:uid="{00000000-0005-0000-0000-0000AD120000}"/>
    <cellStyle name="Normal 2 58 8" xfId="8585" xr:uid="{00000000-0005-0000-0000-0000AE120000}"/>
    <cellStyle name="Normal 2 58 9" xfId="8368" xr:uid="{00000000-0005-0000-0000-0000AF120000}"/>
    <cellStyle name="Normal 2 59" xfId="4128" xr:uid="{00000000-0005-0000-0000-0000B0120000}"/>
    <cellStyle name="Normal 2 59 10" xfId="8505" xr:uid="{00000000-0005-0000-0000-0000B1120000}"/>
    <cellStyle name="Normal 2 59 11" xfId="7532" xr:uid="{00000000-0005-0000-0000-0000B2120000}"/>
    <cellStyle name="Normal 2 59 2" xfId="4129" xr:uid="{00000000-0005-0000-0000-0000B3120000}"/>
    <cellStyle name="Normal 2 59 2 2" xfId="8071" xr:uid="{00000000-0005-0000-0000-0000B4120000}"/>
    <cellStyle name="Normal 2 59 2 3" xfId="7753" xr:uid="{00000000-0005-0000-0000-0000B5120000}"/>
    <cellStyle name="Normal 2 59 3" xfId="4130" xr:uid="{00000000-0005-0000-0000-0000B6120000}"/>
    <cellStyle name="Normal 2 59 3 2" xfId="8040" xr:uid="{00000000-0005-0000-0000-0000B7120000}"/>
    <cellStyle name="Normal 2 59 3 3" xfId="7718" xr:uid="{00000000-0005-0000-0000-0000B8120000}"/>
    <cellStyle name="Normal 2 59 4" xfId="7826" xr:uid="{00000000-0005-0000-0000-0000B9120000}"/>
    <cellStyle name="Normal 2 59 4 2" xfId="8152" xr:uid="{00000000-0005-0000-0000-0000BA120000}"/>
    <cellStyle name="Normal 2 59 5" xfId="7962" xr:uid="{00000000-0005-0000-0000-0000BB120000}"/>
    <cellStyle name="Normal 2 59 6" xfId="8668" xr:uid="{00000000-0005-0000-0000-0000BC120000}"/>
    <cellStyle name="Normal 2 59 7" xfId="8288" xr:uid="{00000000-0005-0000-0000-0000BD120000}"/>
    <cellStyle name="Normal 2 59 8" xfId="8586" xr:uid="{00000000-0005-0000-0000-0000BE120000}"/>
    <cellStyle name="Normal 2 59 9" xfId="8367" xr:uid="{00000000-0005-0000-0000-0000BF120000}"/>
    <cellStyle name="Normal 2 6" xfId="4131" xr:uid="{00000000-0005-0000-0000-0000C0120000}"/>
    <cellStyle name="Normal 2 6 10" xfId="4132" xr:uid="{00000000-0005-0000-0000-0000C1120000}"/>
    <cellStyle name="Normal 2 6 11" xfId="4133" xr:uid="{00000000-0005-0000-0000-0000C2120000}"/>
    <cellStyle name="Normal 2 6 12" xfId="4134" xr:uid="{00000000-0005-0000-0000-0000C3120000}"/>
    <cellStyle name="Normal 2 6 13" xfId="4135" xr:uid="{00000000-0005-0000-0000-0000C4120000}"/>
    <cellStyle name="Normal 2 6 14" xfId="4136" xr:uid="{00000000-0005-0000-0000-0000C5120000}"/>
    <cellStyle name="Normal 2 6 2" xfId="4137" xr:uid="{00000000-0005-0000-0000-0000C6120000}"/>
    <cellStyle name="Normal 2 6 2 2" xfId="4138" xr:uid="{00000000-0005-0000-0000-0000C7120000}"/>
    <cellStyle name="Normal 2 6 2 2 2" xfId="4139" xr:uid="{00000000-0005-0000-0000-0000C8120000}"/>
    <cellStyle name="Normal 2 6 2 3" xfId="4140" xr:uid="{00000000-0005-0000-0000-0000C9120000}"/>
    <cellStyle name="Normal 2 6 2 3 2" xfId="4141" xr:uid="{00000000-0005-0000-0000-0000CA120000}"/>
    <cellStyle name="Normal 2 6 2 4" xfId="4142" xr:uid="{00000000-0005-0000-0000-0000CB120000}"/>
    <cellStyle name="Normal 2 6 2 4 2" xfId="4143" xr:uid="{00000000-0005-0000-0000-0000CC120000}"/>
    <cellStyle name="Normal 2 6 2 5" xfId="4144" xr:uid="{00000000-0005-0000-0000-0000CD120000}"/>
    <cellStyle name="Normal 2 6 2 5 2" xfId="4145" xr:uid="{00000000-0005-0000-0000-0000CE120000}"/>
    <cellStyle name="Normal 2 6 2 6" xfId="4146" xr:uid="{00000000-0005-0000-0000-0000CF120000}"/>
    <cellStyle name="Normal 2 6 2 6 2" xfId="4147" xr:uid="{00000000-0005-0000-0000-0000D0120000}"/>
    <cellStyle name="Normal 2 6 2 7" xfId="4148" xr:uid="{00000000-0005-0000-0000-0000D1120000}"/>
    <cellStyle name="Normal 2 6 2 7 2" xfId="4149" xr:uid="{00000000-0005-0000-0000-0000D2120000}"/>
    <cellStyle name="Normal 2 6 2 8" xfId="4150" xr:uid="{00000000-0005-0000-0000-0000D3120000}"/>
    <cellStyle name="Normal 2 6 3" xfId="4151" xr:uid="{00000000-0005-0000-0000-0000D4120000}"/>
    <cellStyle name="Normal 2 6 3 2" xfId="4152" xr:uid="{00000000-0005-0000-0000-0000D5120000}"/>
    <cellStyle name="Normal 2 6 3 3" xfId="4153" xr:uid="{00000000-0005-0000-0000-0000D6120000}"/>
    <cellStyle name="Normal 2 6 4" xfId="4154" xr:uid="{00000000-0005-0000-0000-0000D7120000}"/>
    <cellStyle name="Normal 2 6 4 2" xfId="4155" xr:uid="{00000000-0005-0000-0000-0000D8120000}"/>
    <cellStyle name="Normal 2 6 4 3" xfId="4156" xr:uid="{00000000-0005-0000-0000-0000D9120000}"/>
    <cellStyle name="Normal 2 6 5" xfId="4157" xr:uid="{00000000-0005-0000-0000-0000DA120000}"/>
    <cellStyle name="Normal 2 6 6" xfId="4158" xr:uid="{00000000-0005-0000-0000-0000DB120000}"/>
    <cellStyle name="Normal 2 6 7" xfId="4159" xr:uid="{00000000-0005-0000-0000-0000DC120000}"/>
    <cellStyle name="Normal 2 6 8" xfId="4160" xr:uid="{00000000-0005-0000-0000-0000DD120000}"/>
    <cellStyle name="Normal 2 6 9" xfId="4161" xr:uid="{00000000-0005-0000-0000-0000DE120000}"/>
    <cellStyle name="Normal 2 60" xfId="4162" xr:uid="{00000000-0005-0000-0000-0000DF120000}"/>
    <cellStyle name="Normal 2 60 10" xfId="8507" xr:uid="{00000000-0005-0000-0000-0000E0120000}"/>
    <cellStyle name="Normal 2 60 11" xfId="7537" xr:uid="{00000000-0005-0000-0000-0000E1120000}"/>
    <cellStyle name="Normal 2 60 2" xfId="4163" xr:uid="{00000000-0005-0000-0000-0000E2120000}"/>
    <cellStyle name="Normal 2 60 2 2" xfId="8072" xr:uid="{00000000-0005-0000-0000-0000E3120000}"/>
    <cellStyle name="Normal 2 60 2 3" xfId="7754" xr:uid="{00000000-0005-0000-0000-0000E4120000}"/>
    <cellStyle name="Normal 2 60 3" xfId="4164" xr:uid="{00000000-0005-0000-0000-0000E5120000}"/>
    <cellStyle name="Normal 2 60 3 2" xfId="8039" xr:uid="{00000000-0005-0000-0000-0000E6120000}"/>
    <cellStyle name="Normal 2 60 3 3" xfId="7717" xr:uid="{00000000-0005-0000-0000-0000E7120000}"/>
    <cellStyle name="Normal 2 60 4" xfId="7827" xr:uid="{00000000-0005-0000-0000-0000E8120000}"/>
    <cellStyle name="Normal 2 60 4 2" xfId="8153" xr:uid="{00000000-0005-0000-0000-0000E9120000}"/>
    <cellStyle name="Normal 2 60 5" xfId="7963" xr:uid="{00000000-0005-0000-0000-0000EA120000}"/>
    <cellStyle name="Normal 2 60 6" xfId="8670" xr:uid="{00000000-0005-0000-0000-0000EB120000}"/>
    <cellStyle name="Normal 2 60 7" xfId="8287" xr:uid="{00000000-0005-0000-0000-0000EC120000}"/>
    <cellStyle name="Normal 2 60 8" xfId="8587" xr:uid="{00000000-0005-0000-0000-0000ED120000}"/>
    <cellStyle name="Normal 2 60 9" xfId="8366" xr:uid="{00000000-0005-0000-0000-0000EE120000}"/>
    <cellStyle name="Normal 2 61" xfId="4165" xr:uid="{00000000-0005-0000-0000-0000EF120000}"/>
    <cellStyle name="Normal 2 61 10" xfId="8508" xr:uid="{00000000-0005-0000-0000-0000F0120000}"/>
    <cellStyle name="Normal 2 61 11" xfId="7551" xr:uid="{00000000-0005-0000-0000-0000F1120000}"/>
    <cellStyle name="Normal 2 61 2" xfId="4166" xr:uid="{00000000-0005-0000-0000-0000F2120000}"/>
    <cellStyle name="Normal 2 61 2 2" xfId="8073" xr:uid="{00000000-0005-0000-0000-0000F3120000}"/>
    <cellStyle name="Normal 2 61 2 3" xfId="7755" xr:uid="{00000000-0005-0000-0000-0000F4120000}"/>
    <cellStyle name="Normal 2 61 3" xfId="4167" xr:uid="{00000000-0005-0000-0000-0000F5120000}"/>
    <cellStyle name="Normal 2 61 3 2" xfId="8038" xr:uid="{00000000-0005-0000-0000-0000F6120000}"/>
    <cellStyle name="Normal 2 61 3 3" xfId="7716" xr:uid="{00000000-0005-0000-0000-0000F7120000}"/>
    <cellStyle name="Normal 2 61 4" xfId="7828" xr:uid="{00000000-0005-0000-0000-0000F8120000}"/>
    <cellStyle name="Normal 2 61 4 2" xfId="8154" xr:uid="{00000000-0005-0000-0000-0000F9120000}"/>
    <cellStyle name="Normal 2 61 5" xfId="7964" xr:uid="{00000000-0005-0000-0000-0000FA120000}"/>
    <cellStyle name="Normal 2 61 6" xfId="8673" xr:uid="{00000000-0005-0000-0000-0000FB120000}"/>
    <cellStyle name="Normal 2 61 7" xfId="8286" xr:uid="{00000000-0005-0000-0000-0000FC120000}"/>
    <cellStyle name="Normal 2 61 8" xfId="8588" xr:uid="{00000000-0005-0000-0000-0000FD120000}"/>
    <cellStyle name="Normal 2 61 9" xfId="8365" xr:uid="{00000000-0005-0000-0000-0000FE120000}"/>
    <cellStyle name="Normal 2 62" xfId="4168" xr:uid="{00000000-0005-0000-0000-0000FF120000}"/>
    <cellStyle name="Normal 2 62 10" xfId="8510" xr:uid="{00000000-0005-0000-0000-000000130000}"/>
    <cellStyle name="Normal 2 62 11" xfId="7556" xr:uid="{00000000-0005-0000-0000-000001130000}"/>
    <cellStyle name="Normal 2 62 2" xfId="4169" xr:uid="{00000000-0005-0000-0000-000002130000}"/>
    <cellStyle name="Normal 2 62 2 2" xfId="8074" xr:uid="{00000000-0005-0000-0000-000003130000}"/>
    <cellStyle name="Normal 2 62 2 3" xfId="7756" xr:uid="{00000000-0005-0000-0000-000004130000}"/>
    <cellStyle name="Normal 2 62 3" xfId="4170" xr:uid="{00000000-0005-0000-0000-000005130000}"/>
    <cellStyle name="Normal 2 62 3 2" xfId="8037" xr:uid="{00000000-0005-0000-0000-000006130000}"/>
    <cellStyle name="Normal 2 62 3 3" xfId="7715" xr:uid="{00000000-0005-0000-0000-000007130000}"/>
    <cellStyle name="Normal 2 62 4" xfId="7829" xr:uid="{00000000-0005-0000-0000-000008130000}"/>
    <cellStyle name="Normal 2 62 4 2" xfId="8155" xr:uid="{00000000-0005-0000-0000-000009130000}"/>
    <cellStyle name="Normal 2 62 5" xfId="7965" xr:uid="{00000000-0005-0000-0000-00000A130000}"/>
    <cellStyle name="Normal 2 62 6" xfId="8675" xr:uid="{00000000-0005-0000-0000-00000B130000}"/>
    <cellStyle name="Normal 2 62 7" xfId="8284" xr:uid="{00000000-0005-0000-0000-00000C130000}"/>
    <cellStyle name="Normal 2 62 8" xfId="8590" xr:uid="{00000000-0005-0000-0000-00000D130000}"/>
    <cellStyle name="Normal 2 62 9" xfId="8364" xr:uid="{00000000-0005-0000-0000-00000E130000}"/>
    <cellStyle name="Normal 2 63" xfId="4171" xr:uid="{00000000-0005-0000-0000-00000F130000}"/>
    <cellStyle name="Normal 2 63 2" xfId="4172" xr:uid="{00000000-0005-0000-0000-000010130000}"/>
    <cellStyle name="Normal 2 63 3" xfId="4173" xr:uid="{00000000-0005-0000-0000-000011130000}"/>
    <cellStyle name="Normal 2 64" xfId="4174" xr:uid="{00000000-0005-0000-0000-000012130000}"/>
    <cellStyle name="Normal 2 64 2" xfId="4175" xr:uid="{00000000-0005-0000-0000-000013130000}"/>
    <cellStyle name="Normal 2 64 3" xfId="4176" xr:uid="{00000000-0005-0000-0000-000014130000}"/>
    <cellStyle name="Normal 2 65" xfId="4177" xr:uid="{00000000-0005-0000-0000-000015130000}"/>
    <cellStyle name="Normal 2 65 2" xfId="4178" xr:uid="{00000000-0005-0000-0000-000016130000}"/>
    <cellStyle name="Normal 2 65 3" xfId="4179" xr:uid="{00000000-0005-0000-0000-000017130000}"/>
    <cellStyle name="Normal 2 66" xfId="4180" xr:uid="{00000000-0005-0000-0000-000018130000}"/>
    <cellStyle name="Normal 2 66 2" xfId="4181" xr:uid="{00000000-0005-0000-0000-000019130000}"/>
    <cellStyle name="Normal 2 66 2 2" xfId="8056" xr:uid="{00000000-0005-0000-0000-00001A130000}"/>
    <cellStyle name="Normal 2 66 3" xfId="4182" xr:uid="{00000000-0005-0000-0000-00001B130000}"/>
    <cellStyle name="Normal 2 66 4" xfId="7736" xr:uid="{00000000-0005-0000-0000-00001C130000}"/>
    <cellStyle name="Normal 2 67" xfId="4183" xr:uid="{00000000-0005-0000-0000-00001D130000}"/>
    <cellStyle name="Normal 2 67 2" xfId="4184" xr:uid="{00000000-0005-0000-0000-00001E130000}"/>
    <cellStyle name="Normal 2 67 2 2" xfId="8055" xr:uid="{00000000-0005-0000-0000-00001F130000}"/>
    <cellStyle name="Normal 2 67 3" xfId="4185" xr:uid="{00000000-0005-0000-0000-000020130000}"/>
    <cellStyle name="Normal 2 67 4" xfId="7735" xr:uid="{00000000-0005-0000-0000-000021130000}"/>
    <cellStyle name="Normal 2 68" xfId="4186" xr:uid="{00000000-0005-0000-0000-000022130000}"/>
    <cellStyle name="Normal 2 68 2" xfId="4187" xr:uid="{00000000-0005-0000-0000-000023130000}"/>
    <cellStyle name="Normal 2 68 2 2" xfId="8137" xr:uid="{00000000-0005-0000-0000-000024130000}"/>
    <cellStyle name="Normal 2 68 3" xfId="4188" xr:uid="{00000000-0005-0000-0000-000025130000}"/>
    <cellStyle name="Normal 2 68 4" xfId="7811" xr:uid="{00000000-0005-0000-0000-000026130000}"/>
    <cellStyle name="Normal 2 69" xfId="4189" xr:uid="{00000000-0005-0000-0000-000027130000}"/>
    <cellStyle name="Normal 2 69 2" xfId="4190" xr:uid="{00000000-0005-0000-0000-000028130000}"/>
    <cellStyle name="Normal 2 69 3" xfId="4191" xr:uid="{00000000-0005-0000-0000-000029130000}"/>
    <cellStyle name="Normal 2 69 4" xfId="7892" xr:uid="{00000000-0005-0000-0000-00002A130000}"/>
    <cellStyle name="Normal 2 7" xfId="4192" xr:uid="{00000000-0005-0000-0000-00002B130000}"/>
    <cellStyle name="Normal 2 7 10" xfId="4193" xr:uid="{00000000-0005-0000-0000-00002C130000}"/>
    <cellStyle name="Normal 2 7 11" xfId="4194" xr:uid="{00000000-0005-0000-0000-00002D130000}"/>
    <cellStyle name="Normal 2 7 12" xfId="4195" xr:uid="{00000000-0005-0000-0000-00002E130000}"/>
    <cellStyle name="Normal 2 7 13" xfId="4196" xr:uid="{00000000-0005-0000-0000-00002F130000}"/>
    <cellStyle name="Normal 2 7 14" xfId="4197" xr:uid="{00000000-0005-0000-0000-000030130000}"/>
    <cellStyle name="Normal 2 7 2" xfId="4198" xr:uid="{00000000-0005-0000-0000-000031130000}"/>
    <cellStyle name="Normal 2 7 2 2" xfId="4199" xr:uid="{00000000-0005-0000-0000-000032130000}"/>
    <cellStyle name="Normal 2 7 2 2 2" xfId="4200" xr:uid="{00000000-0005-0000-0000-000033130000}"/>
    <cellStyle name="Normal 2 7 2 3" xfId="4201" xr:uid="{00000000-0005-0000-0000-000034130000}"/>
    <cellStyle name="Normal 2 7 2 3 2" xfId="4202" xr:uid="{00000000-0005-0000-0000-000035130000}"/>
    <cellStyle name="Normal 2 7 2 4" xfId="4203" xr:uid="{00000000-0005-0000-0000-000036130000}"/>
    <cellStyle name="Normal 2 7 2 4 2" xfId="4204" xr:uid="{00000000-0005-0000-0000-000037130000}"/>
    <cellStyle name="Normal 2 7 2 5" xfId="4205" xr:uid="{00000000-0005-0000-0000-000038130000}"/>
    <cellStyle name="Normal 2 7 2 5 2" xfId="4206" xr:uid="{00000000-0005-0000-0000-000039130000}"/>
    <cellStyle name="Normal 2 7 2 6" xfId="4207" xr:uid="{00000000-0005-0000-0000-00003A130000}"/>
    <cellStyle name="Normal 2 7 2 6 2" xfId="4208" xr:uid="{00000000-0005-0000-0000-00003B130000}"/>
    <cellStyle name="Normal 2 7 2 7" xfId="4209" xr:uid="{00000000-0005-0000-0000-00003C130000}"/>
    <cellStyle name="Normal 2 7 2 7 2" xfId="4210" xr:uid="{00000000-0005-0000-0000-00003D130000}"/>
    <cellStyle name="Normal 2 7 2 8" xfId="4211" xr:uid="{00000000-0005-0000-0000-00003E130000}"/>
    <cellStyle name="Normal 2 7 3" xfId="4212" xr:uid="{00000000-0005-0000-0000-00003F130000}"/>
    <cellStyle name="Normal 2 7 3 2" xfId="4213" xr:uid="{00000000-0005-0000-0000-000040130000}"/>
    <cellStyle name="Normal 2 7 3 3" xfId="4214" xr:uid="{00000000-0005-0000-0000-000041130000}"/>
    <cellStyle name="Normal 2 7 4" xfId="4215" xr:uid="{00000000-0005-0000-0000-000042130000}"/>
    <cellStyle name="Normal 2 7 4 2" xfId="4216" xr:uid="{00000000-0005-0000-0000-000043130000}"/>
    <cellStyle name="Normal 2 7 4 3" xfId="4217" xr:uid="{00000000-0005-0000-0000-000044130000}"/>
    <cellStyle name="Normal 2 7 5" xfId="4218" xr:uid="{00000000-0005-0000-0000-000045130000}"/>
    <cellStyle name="Normal 2 7 6" xfId="4219" xr:uid="{00000000-0005-0000-0000-000046130000}"/>
    <cellStyle name="Normal 2 7 7" xfId="4220" xr:uid="{00000000-0005-0000-0000-000047130000}"/>
    <cellStyle name="Normal 2 7 8" xfId="4221" xr:uid="{00000000-0005-0000-0000-000048130000}"/>
    <cellStyle name="Normal 2 7 9" xfId="4222" xr:uid="{00000000-0005-0000-0000-000049130000}"/>
    <cellStyle name="Normal 2 70" xfId="4223" xr:uid="{00000000-0005-0000-0000-00004A130000}"/>
    <cellStyle name="Normal 2 70 2" xfId="4224" xr:uid="{00000000-0005-0000-0000-00004B130000}"/>
    <cellStyle name="Normal 2 70 3" xfId="4225" xr:uid="{00000000-0005-0000-0000-00004C130000}"/>
    <cellStyle name="Normal 2 70 4" xfId="8218" xr:uid="{00000000-0005-0000-0000-00004D130000}"/>
    <cellStyle name="Normal 2 71" xfId="4226" xr:uid="{00000000-0005-0000-0000-00004E130000}"/>
    <cellStyle name="Normal 2 71 2" xfId="4227" xr:uid="{00000000-0005-0000-0000-00004F130000}"/>
    <cellStyle name="Normal 2 71 3" xfId="4228" xr:uid="{00000000-0005-0000-0000-000050130000}"/>
    <cellStyle name="Normal 2 71 4" xfId="8652" xr:uid="{00000000-0005-0000-0000-000051130000}"/>
    <cellStyle name="Normal 2 72" xfId="4229" xr:uid="{00000000-0005-0000-0000-000052130000}"/>
    <cellStyle name="Normal 2 72 2" xfId="4230" xr:uid="{00000000-0005-0000-0000-000053130000}"/>
    <cellStyle name="Normal 2 72 3" xfId="4231" xr:uid="{00000000-0005-0000-0000-000054130000}"/>
    <cellStyle name="Normal 2 72 4" xfId="8299" xr:uid="{00000000-0005-0000-0000-000055130000}"/>
    <cellStyle name="Normal 2 73" xfId="4232" xr:uid="{00000000-0005-0000-0000-000056130000}"/>
    <cellStyle name="Normal 2 73 2" xfId="4233" xr:uid="{00000000-0005-0000-0000-000057130000}"/>
    <cellStyle name="Normal 2 73 3" xfId="4234" xr:uid="{00000000-0005-0000-0000-000058130000}"/>
    <cellStyle name="Normal 2 73 4" xfId="8573" xr:uid="{00000000-0005-0000-0000-000059130000}"/>
    <cellStyle name="Normal 2 74" xfId="4235" xr:uid="{00000000-0005-0000-0000-00005A130000}"/>
    <cellStyle name="Normal 2 74 2" xfId="4236" xr:uid="{00000000-0005-0000-0000-00005B130000}"/>
    <cellStyle name="Normal 2 74 3" xfId="4237" xr:uid="{00000000-0005-0000-0000-00005C130000}"/>
    <cellStyle name="Normal 2 74 4" xfId="8380" xr:uid="{00000000-0005-0000-0000-00005D130000}"/>
    <cellStyle name="Normal 2 75" xfId="4238" xr:uid="{00000000-0005-0000-0000-00005E130000}"/>
    <cellStyle name="Normal 2 75 2" xfId="4239" xr:uid="{00000000-0005-0000-0000-00005F130000}"/>
    <cellStyle name="Normal 2 75 3" xfId="4240" xr:uid="{00000000-0005-0000-0000-000060130000}"/>
    <cellStyle name="Normal 2 75 4" xfId="8677" xr:uid="{00000000-0005-0000-0000-000061130000}"/>
    <cellStyle name="Normal 2 76" xfId="4241" xr:uid="{00000000-0005-0000-0000-000062130000}"/>
    <cellStyle name="Normal 2 76 2" xfId="4242" xr:uid="{00000000-0005-0000-0000-000063130000}"/>
    <cellStyle name="Normal 2 76 3" xfId="4243" xr:uid="{00000000-0005-0000-0000-000064130000}"/>
    <cellStyle name="Normal 2 76 4" xfId="8274" xr:uid="{00000000-0005-0000-0000-000065130000}"/>
    <cellStyle name="Normal 2 77" xfId="4244" xr:uid="{00000000-0005-0000-0000-000066130000}"/>
    <cellStyle name="Normal 2 77 2" xfId="4245" xr:uid="{00000000-0005-0000-0000-000067130000}"/>
    <cellStyle name="Normal 2 77 3" xfId="4246" xr:uid="{00000000-0005-0000-0000-000068130000}"/>
    <cellStyle name="Normal 2 77 4" xfId="7469" xr:uid="{00000000-0005-0000-0000-000069130000}"/>
    <cellStyle name="Normal 2 78" xfId="4247" xr:uid="{00000000-0005-0000-0000-00006A130000}"/>
    <cellStyle name="Normal 2 78 2" xfId="4248" xr:uid="{00000000-0005-0000-0000-00006B130000}"/>
    <cellStyle name="Normal 2 78 3" xfId="4249" xr:uid="{00000000-0005-0000-0000-00006C130000}"/>
    <cellStyle name="Normal 2 78 4" xfId="8758" xr:uid="{00000000-0005-0000-0000-00006D130000}"/>
    <cellStyle name="Normal 2 79" xfId="4250" xr:uid="{00000000-0005-0000-0000-00006E130000}"/>
    <cellStyle name="Normal 2 79 2" xfId="4251" xr:uid="{00000000-0005-0000-0000-00006F130000}"/>
    <cellStyle name="Normal 2 79 3" xfId="4252" xr:uid="{00000000-0005-0000-0000-000070130000}"/>
    <cellStyle name="Normal 2 8" xfId="4253" xr:uid="{00000000-0005-0000-0000-000071130000}"/>
    <cellStyle name="Normal 2 8 10" xfId="4254" xr:uid="{00000000-0005-0000-0000-000072130000}"/>
    <cellStyle name="Normal 2 8 11" xfId="4255" xr:uid="{00000000-0005-0000-0000-000073130000}"/>
    <cellStyle name="Normal 2 8 12" xfId="4256" xr:uid="{00000000-0005-0000-0000-000074130000}"/>
    <cellStyle name="Normal 2 8 13" xfId="4257" xr:uid="{00000000-0005-0000-0000-000075130000}"/>
    <cellStyle name="Normal 2 8 14" xfId="4258" xr:uid="{00000000-0005-0000-0000-000076130000}"/>
    <cellStyle name="Normal 2 8 15" xfId="4259" xr:uid="{00000000-0005-0000-0000-000077130000}"/>
    <cellStyle name="Normal 2 8 16" xfId="4260" xr:uid="{00000000-0005-0000-0000-000078130000}"/>
    <cellStyle name="Normal 2 8 17" xfId="4261" xr:uid="{00000000-0005-0000-0000-000079130000}"/>
    <cellStyle name="Normal 2 8 18" xfId="4262" xr:uid="{00000000-0005-0000-0000-00007A130000}"/>
    <cellStyle name="Normal 2 8 19" xfId="4263" xr:uid="{00000000-0005-0000-0000-00007B130000}"/>
    <cellStyle name="Normal 2 8 2" xfId="4264" xr:uid="{00000000-0005-0000-0000-00007C130000}"/>
    <cellStyle name="Normal 2 8 2 2" xfId="4265" xr:uid="{00000000-0005-0000-0000-00007D130000}"/>
    <cellStyle name="Normal 2 8 20" xfId="4266" xr:uid="{00000000-0005-0000-0000-00007E130000}"/>
    <cellStyle name="Normal 2 8 21" xfId="4267" xr:uid="{00000000-0005-0000-0000-00007F130000}"/>
    <cellStyle name="Normal 2 8 22" xfId="4268" xr:uid="{00000000-0005-0000-0000-000080130000}"/>
    <cellStyle name="Normal 2 8 23" xfId="4269" xr:uid="{00000000-0005-0000-0000-000081130000}"/>
    <cellStyle name="Normal 2 8 24" xfId="4270" xr:uid="{00000000-0005-0000-0000-000082130000}"/>
    <cellStyle name="Normal 2 8 25" xfId="4271" xr:uid="{00000000-0005-0000-0000-000083130000}"/>
    <cellStyle name="Normal 2 8 26" xfId="4272" xr:uid="{00000000-0005-0000-0000-000084130000}"/>
    <cellStyle name="Normal 2 8 3" xfId="4273" xr:uid="{00000000-0005-0000-0000-000085130000}"/>
    <cellStyle name="Normal 2 8 3 2" xfId="4274" xr:uid="{00000000-0005-0000-0000-000086130000}"/>
    <cellStyle name="Normal 2 8 4" xfId="4275" xr:uid="{00000000-0005-0000-0000-000087130000}"/>
    <cellStyle name="Normal 2 8 4 2" xfId="4276" xr:uid="{00000000-0005-0000-0000-000088130000}"/>
    <cellStyle name="Normal 2 8 5" xfId="4277" xr:uid="{00000000-0005-0000-0000-000089130000}"/>
    <cellStyle name="Normal 2 8 5 2" xfId="4278" xr:uid="{00000000-0005-0000-0000-00008A130000}"/>
    <cellStyle name="Normal 2 8 6" xfId="4279" xr:uid="{00000000-0005-0000-0000-00008B130000}"/>
    <cellStyle name="Normal 2 8 6 2" xfId="4280" xr:uid="{00000000-0005-0000-0000-00008C130000}"/>
    <cellStyle name="Normal 2 8 7" xfId="4281" xr:uid="{00000000-0005-0000-0000-00008D130000}"/>
    <cellStyle name="Normal 2 8 7 2" xfId="4282" xr:uid="{00000000-0005-0000-0000-00008E130000}"/>
    <cellStyle name="Normal 2 8 8" xfId="4283" xr:uid="{00000000-0005-0000-0000-00008F130000}"/>
    <cellStyle name="Normal 2 8 9" xfId="4284" xr:uid="{00000000-0005-0000-0000-000090130000}"/>
    <cellStyle name="Normal 2 80" xfId="4285" xr:uid="{00000000-0005-0000-0000-000091130000}"/>
    <cellStyle name="Normal 2 80 2" xfId="4286" xr:uid="{00000000-0005-0000-0000-000092130000}"/>
    <cellStyle name="Normal 2 80 3" xfId="4287" xr:uid="{00000000-0005-0000-0000-000093130000}"/>
    <cellStyle name="Normal 2 80 4" xfId="7070" xr:uid="{00000000-0005-0000-0000-000094130000}"/>
    <cellStyle name="Normal 2 81" xfId="4288" xr:uid="{00000000-0005-0000-0000-000095130000}"/>
    <cellStyle name="Normal 2 81 2" xfId="4289" xr:uid="{00000000-0005-0000-0000-000096130000}"/>
    <cellStyle name="Normal 2 81 3" xfId="4290" xr:uid="{00000000-0005-0000-0000-000097130000}"/>
    <cellStyle name="Normal 2 81 4" xfId="8837" xr:uid="{00000000-0005-0000-0000-000098130000}"/>
    <cellStyle name="Normal 2 82" xfId="4291" xr:uid="{00000000-0005-0000-0000-000099130000}"/>
    <cellStyle name="Normal 2 82 2" xfId="4292" xr:uid="{00000000-0005-0000-0000-00009A130000}"/>
    <cellStyle name="Normal 2 82 3" xfId="4293" xr:uid="{00000000-0005-0000-0000-00009B130000}"/>
    <cellStyle name="Normal 2 83" xfId="4294" xr:uid="{00000000-0005-0000-0000-00009C130000}"/>
    <cellStyle name="Normal 2 83 2" xfId="4295" xr:uid="{00000000-0005-0000-0000-00009D130000}"/>
    <cellStyle name="Normal 2 83 3" xfId="4296" xr:uid="{00000000-0005-0000-0000-00009E130000}"/>
    <cellStyle name="Normal 2 84" xfId="4297" xr:uid="{00000000-0005-0000-0000-00009F130000}"/>
    <cellStyle name="Normal 2 84 2" xfId="4298" xr:uid="{00000000-0005-0000-0000-0000A0130000}"/>
    <cellStyle name="Normal 2 84 3" xfId="4299" xr:uid="{00000000-0005-0000-0000-0000A1130000}"/>
    <cellStyle name="Normal 2 85" xfId="4300" xr:uid="{00000000-0005-0000-0000-0000A2130000}"/>
    <cellStyle name="Normal 2 85 2" xfId="4301" xr:uid="{00000000-0005-0000-0000-0000A3130000}"/>
    <cellStyle name="Normal 2 85 3" xfId="4302" xr:uid="{00000000-0005-0000-0000-0000A4130000}"/>
    <cellStyle name="Normal 2 86" xfId="4303" xr:uid="{00000000-0005-0000-0000-0000A5130000}"/>
    <cellStyle name="Normal 2 86 2" xfId="4304" xr:uid="{00000000-0005-0000-0000-0000A6130000}"/>
    <cellStyle name="Normal 2 86 3" xfId="4305" xr:uid="{00000000-0005-0000-0000-0000A7130000}"/>
    <cellStyle name="Normal 2 87" xfId="4306" xr:uid="{00000000-0005-0000-0000-0000A8130000}"/>
    <cellStyle name="Normal 2 87 2" xfId="4307" xr:uid="{00000000-0005-0000-0000-0000A9130000}"/>
    <cellStyle name="Normal 2 87 3" xfId="4308" xr:uid="{00000000-0005-0000-0000-0000AA130000}"/>
    <cellStyle name="Normal 2 88" xfId="4309" xr:uid="{00000000-0005-0000-0000-0000AB130000}"/>
    <cellStyle name="Normal 2 88 2" xfId="4310" xr:uid="{00000000-0005-0000-0000-0000AC130000}"/>
    <cellStyle name="Normal 2 88 3" xfId="4311" xr:uid="{00000000-0005-0000-0000-0000AD130000}"/>
    <cellStyle name="Normal 2 89" xfId="4312" xr:uid="{00000000-0005-0000-0000-0000AE130000}"/>
    <cellStyle name="Normal 2 89 2" xfId="4313" xr:uid="{00000000-0005-0000-0000-0000AF130000}"/>
    <cellStyle name="Normal 2 89 3" xfId="4314" xr:uid="{00000000-0005-0000-0000-0000B0130000}"/>
    <cellStyle name="Normal 2 9" xfId="4315" xr:uid="{00000000-0005-0000-0000-0000B1130000}"/>
    <cellStyle name="Normal 2 9 10" xfId="4316" xr:uid="{00000000-0005-0000-0000-0000B2130000}"/>
    <cellStyle name="Normal 2 9 11" xfId="4317" xr:uid="{00000000-0005-0000-0000-0000B3130000}"/>
    <cellStyle name="Normal 2 9 12" xfId="4318" xr:uid="{00000000-0005-0000-0000-0000B4130000}"/>
    <cellStyle name="Normal 2 9 13" xfId="4319" xr:uid="{00000000-0005-0000-0000-0000B5130000}"/>
    <cellStyle name="Normal 2 9 14" xfId="4320" xr:uid="{00000000-0005-0000-0000-0000B6130000}"/>
    <cellStyle name="Normal 2 9 15" xfId="4321" xr:uid="{00000000-0005-0000-0000-0000B7130000}"/>
    <cellStyle name="Normal 2 9 16" xfId="4322" xr:uid="{00000000-0005-0000-0000-0000B8130000}"/>
    <cellStyle name="Normal 2 9 17" xfId="4323" xr:uid="{00000000-0005-0000-0000-0000B9130000}"/>
    <cellStyle name="Normal 2 9 18" xfId="4324" xr:uid="{00000000-0005-0000-0000-0000BA130000}"/>
    <cellStyle name="Normal 2 9 19" xfId="4325" xr:uid="{00000000-0005-0000-0000-0000BB130000}"/>
    <cellStyle name="Normal 2 9 2" xfId="4326" xr:uid="{00000000-0005-0000-0000-0000BC130000}"/>
    <cellStyle name="Normal 2 9 2 2" xfId="4327" xr:uid="{00000000-0005-0000-0000-0000BD130000}"/>
    <cellStyle name="Normal 2 9 20" xfId="4328" xr:uid="{00000000-0005-0000-0000-0000BE130000}"/>
    <cellStyle name="Normal 2 9 21" xfId="4329" xr:uid="{00000000-0005-0000-0000-0000BF130000}"/>
    <cellStyle name="Normal 2 9 22" xfId="4330" xr:uid="{00000000-0005-0000-0000-0000C0130000}"/>
    <cellStyle name="Normal 2 9 23" xfId="4331" xr:uid="{00000000-0005-0000-0000-0000C1130000}"/>
    <cellStyle name="Normal 2 9 24" xfId="4332" xr:uid="{00000000-0005-0000-0000-0000C2130000}"/>
    <cellStyle name="Normal 2 9 25" xfId="4333" xr:uid="{00000000-0005-0000-0000-0000C3130000}"/>
    <cellStyle name="Normal 2 9 26" xfId="4334" xr:uid="{00000000-0005-0000-0000-0000C4130000}"/>
    <cellStyle name="Normal 2 9 3" xfId="4335" xr:uid="{00000000-0005-0000-0000-0000C5130000}"/>
    <cellStyle name="Normal 2 9 3 2" xfId="4336" xr:uid="{00000000-0005-0000-0000-0000C6130000}"/>
    <cellStyle name="Normal 2 9 4" xfId="4337" xr:uid="{00000000-0005-0000-0000-0000C7130000}"/>
    <cellStyle name="Normal 2 9 4 2" xfId="4338" xr:uid="{00000000-0005-0000-0000-0000C8130000}"/>
    <cellStyle name="Normal 2 9 5" xfId="4339" xr:uid="{00000000-0005-0000-0000-0000C9130000}"/>
    <cellStyle name="Normal 2 9 5 2" xfId="4340" xr:uid="{00000000-0005-0000-0000-0000CA130000}"/>
    <cellStyle name="Normal 2 9 6" xfId="4341" xr:uid="{00000000-0005-0000-0000-0000CB130000}"/>
    <cellStyle name="Normal 2 9 6 2" xfId="4342" xr:uid="{00000000-0005-0000-0000-0000CC130000}"/>
    <cellStyle name="Normal 2 9 7" xfId="4343" xr:uid="{00000000-0005-0000-0000-0000CD130000}"/>
    <cellStyle name="Normal 2 9 7 2" xfId="4344" xr:uid="{00000000-0005-0000-0000-0000CE130000}"/>
    <cellStyle name="Normal 2 9 8" xfId="4345" xr:uid="{00000000-0005-0000-0000-0000CF130000}"/>
    <cellStyle name="Normal 2 9 9" xfId="4346" xr:uid="{00000000-0005-0000-0000-0000D0130000}"/>
    <cellStyle name="Normal 2 90" xfId="4347" xr:uid="{00000000-0005-0000-0000-0000D1130000}"/>
    <cellStyle name="Normal 2 91" xfId="4348" xr:uid="{00000000-0005-0000-0000-0000D2130000}"/>
    <cellStyle name="Normal 2 92" xfId="4349" xr:uid="{00000000-0005-0000-0000-0000D3130000}"/>
    <cellStyle name="Normal 2 93" xfId="4350" xr:uid="{00000000-0005-0000-0000-0000D4130000}"/>
    <cellStyle name="Normal 2 94" xfId="4351" xr:uid="{00000000-0005-0000-0000-0000D5130000}"/>
    <cellStyle name="Normal 2 95" xfId="4352" xr:uid="{00000000-0005-0000-0000-0000D6130000}"/>
    <cellStyle name="Normal 2 96" xfId="4353" xr:uid="{00000000-0005-0000-0000-0000D7130000}"/>
    <cellStyle name="Normal 2 97" xfId="4354" xr:uid="{00000000-0005-0000-0000-0000D8130000}"/>
    <cellStyle name="Normal 2 98" xfId="4355" xr:uid="{00000000-0005-0000-0000-0000D9130000}"/>
    <cellStyle name="Normal 2 99" xfId="4356" xr:uid="{00000000-0005-0000-0000-0000DA130000}"/>
    <cellStyle name="Normal 2_DEER 032008 Cost Summary Delivery - Rev 4 (2)" xfId="4357" xr:uid="{00000000-0005-0000-0000-0000DB130000}"/>
    <cellStyle name="Normal 20" xfId="4358" xr:uid="{00000000-0005-0000-0000-0000DC130000}"/>
    <cellStyle name="Normal 20 2" xfId="4359" xr:uid="{00000000-0005-0000-0000-0000DD130000}"/>
    <cellStyle name="Normal 20 3" xfId="4360" xr:uid="{00000000-0005-0000-0000-0000DE130000}"/>
    <cellStyle name="Normal 20 4" xfId="4361" xr:uid="{00000000-0005-0000-0000-0000DF130000}"/>
    <cellStyle name="Normal 20 5" xfId="4362" xr:uid="{00000000-0005-0000-0000-0000E0130000}"/>
    <cellStyle name="Normal 20 6" xfId="4363" xr:uid="{00000000-0005-0000-0000-0000E1130000}"/>
    <cellStyle name="Normal 20 7" xfId="4364" xr:uid="{00000000-0005-0000-0000-0000E2130000}"/>
    <cellStyle name="Normal 20 8" xfId="4365" xr:uid="{00000000-0005-0000-0000-0000E3130000}"/>
    <cellStyle name="Normal 20 9" xfId="4366" xr:uid="{00000000-0005-0000-0000-0000E4130000}"/>
    <cellStyle name="Normal 200" xfId="4367" xr:uid="{00000000-0005-0000-0000-0000E5130000}"/>
    <cellStyle name="Normal 200 2" xfId="4368" xr:uid="{00000000-0005-0000-0000-0000E6130000}"/>
    <cellStyle name="Normal 200 3" xfId="4369" xr:uid="{00000000-0005-0000-0000-0000E7130000}"/>
    <cellStyle name="Normal 200 4" xfId="4370" xr:uid="{00000000-0005-0000-0000-0000E8130000}"/>
    <cellStyle name="Normal 201" xfId="4371" xr:uid="{00000000-0005-0000-0000-0000E9130000}"/>
    <cellStyle name="Normal 201 2" xfId="4372" xr:uid="{00000000-0005-0000-0000-0000EA130000}"/>
    <cellStyle name="Normal 201 3" xfId="4373" xr:uid="{00000000-0005-0000-0000-0000EB130000}"/>
    <cellStyle name="Normal 202" xfId="4374" xr:uid="{00000000-0005-0000-0000-0000EC130000}"/>
    <cellStyle name="Normal 203" xfId="4375" xr:uid="{00000000-0005-0000-0000-0000ED130000}"/>
    <cellStyle name="Normal 204" xfId="4376" xr:uid="{00000000-0005-0000-0000-0000EE130000}"/>
    <cellStyle name="Normal 205" xfId="4377" xr:uid="{00000000-0005-0000-0000-0000EF130000}"/>
    <cellStyle name="Normal 208" xfId="4378" xr:uid="{00000000-0005-0000-0000-0000F0130000}"/>
    <cellStyle name="Normal 21" xfId="4379" xr:uid="{00000000-0005-0000-0000-0000F1130000}"/>
    <cellStyle name="Normal 21 10" xfId="4380" xr:uid="{00000000-0005-0000-0000-0000F2130000}"/>
    <cellStyle name="Normal 21 11" xfId="4381" xr:uid="{00000000-0005-0000-0000-0000F3130000}"/>
    <cellStyle name="Normal 21 12" xfId="4382" xr:uid="{00000000-0005-0000-0000-0000F4130000}"/>
    <cellStyle name="Normal 21 2" xfId="4383" xr:uid="{00000000-0005-0000-0000-0000F5130000}"/>
    <cellStyle name="Normal 21 3" xfId="4384" xr:uid="{00000000-0005-0000-0000-0000F6130000}"/>
    <cellStyle name="Normal 21 4" xfId="4385" xr:uid="{00000000-0005-0000-0000-0000F7130000}"/>
    <cellStyle name="Normal 21 5" xfId="4386" xr:uid="{00000000-0005-0000-0000-0000F8130000}"/>
    <cellStyle name="Normal 21 6" xfId="4387" xr:uid="{00000000-0005-0000-0000-0000F9130000}"/>
    <cellStyle name="Normal 21 7" xfId="4388" xr:uid="{00000000-0005-0000-0000-0000FA130000}"/>
    <cellStyle name="Normal 21 8" xfId="4389" xr:uid="{00000000-0005-0000-0000-0000FB130000}"/>
    <cellStyle name="Normal 21 9" xfId="4390" xr:uid="{00000000-0005-0000-0000-0000FC130000}"/>
    <cellStyle name="Normal 211" xfId="4391" xr:uid="{00000000-0005-0000-0000-0000FD130000}"/>
    <cellStyle name="Normal 212" xfId="4392" xr:uid="{00000000-0005-0000-0000-0000FE130000}"/>
    <cellStyle name="Normal 22" xfId="4393" xr:uid="{00000000-0005-0000-0000-0000FF130000}"/>
    <cellStyle name="Normal 22 2" xfId="4394" xr:uid="{00000000-0005-0000-0000-000000140000}"/>
    <cellStyle name="Normal 22 3" xfId="4395" xr:uid="{00000000-0005-0000-0000-000001140000}"/>
    <cellStyle name="Normal 22 4" xfId="4396" xr:uid="{00000000-0005-0000-0000-000002140000}"/>
    <cellStyle name="Normal 22 5" xfId="4397" xr:uid="{00000000-0005-0000-0000-000003140000}"/>
    <cellStyle name="Normal 23" xfId="4398" xr:uid="{00000000-0005-0000-0000-000004140000}"/>
    <cellStyle name="Normal 23 2" xfId="4399" xr:uid="{00000000-0005-0000-0000-000005140000}"/>
    <cellStyle name="Normal 23 3" xfId="4400" xr:uid="{00000000-0005-0000-0000-000006140000}"/>
    <cellStyle name="Normal 23 4" xfId="4401" xr:uid="{00000000-0005-0000-0000-000007140000}"/>
    <cellStyle name="Normal 23 5" xfId="4402" xr:uid="{00000000-0005-0000-0000-000008140000}"/>
    <cellStyle name="Normal 24" xfId="4403" xr:uid="{00000000-0005-0000-0000-000009140000}"/>
    <cellStyle name="Normal 24 2" xfId="4404" xr:uid="{00000000-0005-0000-0000-00000A140000}"/>
    <cellStyle name="Normal 24 3" xfId="4405" xr:uid="{00000000-0005-0000-0000-00000B140000}"/>
    <cellStyle name="Normal 24 4" xfId="4406" xr:uid="{00000000-0005-0000-0000-00000C140000}"/>
    <cellStyle name="Normal 24 5" xfId="4407" xr:uid="{00000000-0005-0000-0000-00000D140000}"/>
    <cellStyle name="Normal 25" xfId="4408" xr:uid="{00000000-0005-0000-0000-00000E140000}"/>
    <cellStyle name="Normal 25 2" xfId="4409" xr:uid="{00000000-0005-0000-0000-00000F140000}"/>
    <cellStyle name="Normal 25 3" xfId="4410" xr:uid="{00000000-0005-0000-0000-000010140000}"/>
    <cellStyle name="Normal 25 4" xfId="4411" xr:uid="{00000000-0005-0000-0000-000011140000}"/>
    <cellStyle name="Normal 25 5" xfId="4412" xr:uid="{00000000-0005-0000-0000-000012140000}"/>
    <cellStyle name="Normal 26" xfId="4413" xr:uid="{00000000-0005-0000-0000-000013140000}"/>
    <cellStyle name="Normal 26 2" xfId="4414" xr:uid="{00000000-0005-0000-0000-000014140000}"/>
    <cellStyle name="Normal 26 3" xfId="4415" xr:uid="{00000000-0005-0000-0000-000015140000}"/>
    <cellStyle name="Normal 26 4" xfId="4416" xr:uid="{00000000-0005-0000-0000-000016140000}"/>
    <cellStyle name="Normal 26 5" xfId="4417" xr:uid="{00000000-0005-0000-0000-000017140000}"/>
    <cellStyle name="Normal 26 6" xfId="4418" xr:uid="{00000000-0005-0000-0000-000018140000}"/>
    <cellStyle name="Normal 26 7" xfId="4419" xr:uid="{00000000-0005-0000-0000-000019140000}"/>
    <cellStyle name="Normal 27" xfId="4420" xr:uid="{00000000-0005-0000-0000-00001A140000}"/>
    <cellStyle name="Normal 27 2" xfId="4421" xr:uid="{00000000-0005-0000-0000-00001B140000}"/>
    <cellStyle name="Normal 27 3" xfId="4422" xr:uid="{00000000-0005-0000-0000-00001C140000}"/>
    <cellStyle name="Normal 27 4" xfId="4423" xr:uid="{00000000-0005-0000-0000-00001D140000}"/>
    <cellStyle name="Normal 27 5" xfId="4424" xr:uid="{00000000-0005-0000-0000-00001E140000}"/>
    <cellStyle name="Normal 27 6" xfId="4425" xr:uid="{00000000-0005-0000-0000-00001F140000}"/>
    <cellStyle name="Normal 27 7" xfId="4426" xr:uid="{00000000-0005-0000-0000-000020140000}"/>
    <cellStyle name="Normal 27 8" xfId="4427" xr:uid="{00000000-0005-0000-0000-000021140000}"/>
    <cellStyle name="Normal 28" xfId="4428" xr:uid="{00000000-0005-0000-0000-000022140000}"/>
    <cellStyle name="Normal 28 2" xfId="4429" xr:uid="{00000000-0005-0000-0000-000023140000}"/>
    <cellStyle name="Normal 28 3" xfId="4430" xr:uid="{00000000-0005-0000-0000-000024140000}"/>
    <cellStyle name="Normal 28 3 10" xfId="8569" xr:uid="{00000000-0005-0000-0000-000025140000}"/>
    <cellStyle name="Normal 28 3 11" xfId="8592" xr:uid="{00000000-0005-0000-0000-000026140000}"/>
    <cellStyle name="Normal 28 3 12" xfId="8282" xr:uid="{00000000-0005-0000-0000-000027140000}"/>
    <cellStyle name="Normal 28 3 13" xfId="7331" xr:uid="{00000000-0005-0000-0000-000028140000}"/>
    <cellStyle name="Normal 28 3 14" xfId="8795" xr:uid="{00000000-0005-0000-0000-000029140000}"/>
    <cellStyle name="Normal 28 3 15" xfId="8825" xr:uid="{00000000-0005-0000-0000-00002A140000}"/>
    <cellStyle name="Normal 28 3 2" xfId="7399" xr:uid="{00000000-0005-0000-0000-00002B140000}"/>
    <cellStyle name="Normal 28 3 2 2" xfId="8075" xr:uid="{00000000-0005-0000-0000-00002C140000}"/>
    <cellStyle name="Normal 28 3 3" xfId="7714" xr:uid="{00000000-0005-0000-0000-00002D140000}"/>
    <cellStyle name="Normal 28 3 3 2" xfId="8036" xr:uid="{00000000-0005-0000-0000-00002E140000}"/>
    <cellStyle name="Normal 28 3 4" xfId="7830" xr:uid="{00000000-0005-0000-0000-00002F140000}"/>
    <cellStyle name="Normal 28 3 4 2" xfId="8156" xr:uid="{00000000-0005-0000-0000-000030140000}"/>
    <cellStyle name="Normal 28 3 5" xfId="7940" xr:uid="{00000000-0005-0000-0000-000031140000}"/>
    <cellStyle name="Normal 28 3 6" xfId="8472" xr:uid="{00000000-0005-0000-0000-000032140000}"/>
    <cellStyle name="Normal 28 3 7" xfId="8449" xr:uid="{00000000-0005-0000-0000-000033140000}"/>
    <cellStyle name="Normal 28 3 8" xfId="8686" xr:uid="{00000000-0005-0000-0000-000034140000}"/>
    <cellStyle name="Normal 28 3 9" xfId="8698" xr:uid="{00000000-0005-0000-0000-000035140000}"/>
    <cellStyle name="Normal 28 4" xfId="4431" xr:uid="{00000000-0005-0000-0000-000036140000}"/>
    <cellStyle name="Normal 28 4 10" xfId="8570" xr:uid="{00000000-0005-0000-0000-000037140000}"/>
    <cellStyle name="Normal 28 4 11" xfId="8582" xr:uid="{00000000-0005-0000-0000-000038140000}"/>
    <cellStyle name="Normal 28 4 12" xfId="8304" xr:uid="{00000000-0005-0000-0000-000039140000}"/>
    <cellStyle name="Normal 28 4 13" xfId="7330" xr:uid="{00000000-0005-0000-0000-00003A140000}"/>
    <cellStyle name="Normal 28 4 14" xfId="8792" xr:uid="{00000000-0005-0000-0000-00003B140000}"/>
    <cellStyle name="Normal 28 4 15" xfId="8826" xr:uid="{00000000-0005-0000-0000-00003C140000}"/>
    <cellStyle name="Normal 28 4 2" xfId="7400" xr:uid="{00000000-0005-0000-0000-00003D140000}"/>
    <cellStyle name="Normal 28 4 2 2" xfId="8076" xr:uid="{00000000-0005-0000-0000-00003E140000}"/>
    <cellStyle name="Normal 28 4 3" xfId="7713" xr:uid="{00000000-0005-0000-0000-00003F140000}"/>
    <cellStyle name="Normal 28 4 3 2" xfId="8035" xr:uid="{00000000-0005-0000-0000-000040140000}"/>
    <cellStyle name="Normal 28 4 4" xfId="7831" xr:uid="{00000000-0005-0000-0000-000041140000}"/>
    <cellStyle name="Normal 28 4 4 2" xfId="8157" xr:uid="{00000000-0005-0000-0000-000042140000}"/>
    <cellStyle name="Normal 28 4 5" xfId="7941" xr:uid="{00000000-0005-0000-0000-000043140000}"/>
    <cellStyle name="Normal 28 4 6" xfId="8473" xr:uid="{00000000-0005-0000-0000-000044140000}"/>
    <cellStyle name="Normal 28 4 7" xfId="8448" xr:uid="{00000000-0005-0000-0000-000045140000}"/>
    <cellStyle name="Normal 28 4 8" xfId="8685" xr:uid="{00000000-0005-0000-0000-000046140000}"/>
    <cellStyle name="Normal 28 4 9" xfId="8271" xr:uid="{00000000-0005-0000-0000-000047140000}"/>
    <cellStyle name="Normal 28 5" xfId="4432" xr:uid="{00000000-0005-0000-0000-000048140000}"/>
    <cellStyle name="Normal 28 6" xfId="4433" xr:uid="{00000000-0005-0000-0000-000049140000}"/>
    <cellStyle name="Normal 28 7" xfId="4434" xr:uid="{00000000-0005-0000-0000-00004A140000}"/>
    <cellStyle name="Normal 29" xfId="4435" xr:uid="{00000000-0005-0000-0000-00004B140000}"/>
    <cellStyle name="Normal 29 2" xfId="4436" xr:uid="{00000000-0005-0000-0000-00004C140000}"/>
    <cellStyle name="Normal 29 3" xfId="4437" xr:uid="{00000000-0005-0000-0000-00004D140000}"/>
    <cellStyle name="Normal 3" xfId="4438" xr:uid="{00000000-0005-0000-0000-00004E140000}"/>
    <cellStyle name="Normal 3 10" xfId="4439" xr:uid="{00000000-0005-0000-0000-00004F140000}"/>
    <cellStyle name="Normal 3 10 10" xfId="4440" xr:uid="{00000000-0005-0000-0000-000050140000}"/>
    <cellStyle name="Normal 3 10 11" xfId="4441" xr:uid="{00000000-0005-0000-0000-000051140000}"/>
    <cellStyle name="Normal 3 10 11 2" xfId="7615" xr:uid="{00000000-0005-0000-0000-000052140000}"/>
    <cellStyle name="Normal 3 10 11 3" xfId="8774" xr:uid="{00000000-0005-0000-0000-000053140000}"/>
    <cellStyle name="Normal 3 10 11 4" xfId="7382" xr:uid="{00000000-0005-0000-0000-000054140000}"/>
    <cellStyle name="Normal 3 10 11 5" xfId="7225" xr:uid="{00000000-0005-0000-0000-000055140000}"/>
    <cellStyle name="Normal 3 10 12" xfId="4442" xr:uid="{00000000-0005-0000-0000-000056140000}"/>
    <cellStyle name="Normal 3 10 13" xfId="4443" xr:uid="{00000000-0005-0000-0000-000057140000}"/>
    <cellStyle name="Normal 3 10 14" xfId="4444" xr:uid="{00000000-0005-0000-0000-000058140000}"/>
    <cellStyle name="Normal 3 10 14 2" xfId="8077" xr:uid="{00000000-0005-0000-0000-000059140000}"/>
    <cellStyle name="Normal 3 10 14 3" xfId="7757" xr:uid="{00000000-0005-0000-0000-00005A140000}"/>
    <cellStyle name="Normal 3 10 15" xfId="4445" xr:uid="{00000000-0005-0000-0000-00005B140000}"/>
    <cellStyle name="Normal 3 10 15 2" xfId="8034" xr:uid="{00000000-0005-0000-0000-00005C140000}"/>
    <cellStyle name="Normal 3 10 15 3" xfId="7712" xr:uid="{00000000-0005-0000-0000-00005D140000}"/>
    <cellStyle name="Normal 3 10 16" xfId="4446" xr:uid="{00000000-0005-0000-0000-00005E140000}"/>
    <cellStyle name="Normal 3 10 16 2" xfId="8158" xr:uid="{00000000-0005-0000-0000-00005F140000}"/>
    <cellStyle name="Normal 3 10 16 3" xfId="7832" xr:uid="{00000000-0005-0000-0000-000060140000}"/>
    <cellStyle name="Normal 3 10 17" xfId="4447" xr:uid="{00000000-0005-0000-0000-000061140000}"/>
    <cellStyle name="Normal 3 10 17 2" xfId="7905" xr:uid="{00000000-0005-0000-0000-000062140000}"/>
    <cellStyle name="Normal 3 10 18" xfId="4448" xr:uid="{00000000-0005-0000-0000-000063140000}"/>
    <cellStyle name="Normal 3 10 18 2" xfId="8235" xr:uid="{00000000-0005-0000-0000-000064140000}"/>
    <cellStyle name="Normal 3 10 19" xfId="4449" xr:uid="{00000000-0005-0000-0000-000065140000}"/>
    <cellStyle name="Normal 3 10 19 2" xfId="8636" xr:uid="{00000000-0005-0000-0000-000066140000}"/>
    <cellStyle name="Normal 3 10 2" xfId="4450" xr:uid="{00000000-0005-0000-0000-000067140000}"/>
    <cellStyle name="Normal 3 10 20" xfId="4451" xr:uid="{00000000-0005-0000-0000-000068140000}"/>
    <cellStyle name="Normal 3 10 20 2" xfId="8318" xr:uid="{00000000-0005-0000-0000-000069140000}"/>
    <cellStyle name="Normal 3 10 21" xfId="4452" xr:uid="{00000000-0005-0000-0000-00006A140000}"/>
    <cellStyle name="Normal 3 10 21 2" xfId="8556" xr:uid="{00000000-0005-0000-0000-00006B140000}"/>
    <cellStyle name="Normal 3 10 22" xfId="4453" xr:uid="{00000000-0005-0000-0000-00006C140000}"/>
    <cellStyle name="Normal 3 10 22 2" xfId="8398" xr:uid="{00000000-0005-0000-0000-00006D140000}"/>
    <cellStyle name="Normal 3 10 23" xfId="4454" xr:uid="{00000000-0005-0000-0000-00006E140000}"/>
    <cellStyle name="Normal 3 10 24" xfId="8563" xr:uid="{00000000-0005-0000-0000-00006F140000}"/>
    <cellStyle name="Normal 3 10 25" xfId="7445" xr:uid="{00000000-0005-0000-0000-000070140000}"/>
    <cellStyle name="Normal 3 10 26" xfId="7298" xr:uid="{00000000-0005-0000-0000-000071140000}"/>
    <cellStyle name="Normal 3 10 3" xfId="4455" xr:uid="{00000000-0005-0000-0000-000072140000}"/>
    <cellStyle name="Normal 3 10 4" xfId="4456" xr:uid="{00000000-0005-0000-0000-000073140000}"/>
    <cellStyle name="Normal 3 10 5" xfId="4457" xr:uid="{00000000-0005-0000-0000-000074140000}"/>
    <cellStyle name="Normal 3 10 6" xfId="4458" xr:uid="{00000000-0005-0000-0000-000075140000}"/>
    <cellStyle name="Normal 3 10 7" xfId="4459" xr:uid="{00000000-0005-0000-0000-000076140000}"/>
    <cellStyle name="Normal 3 10 8" xfId="4460" xr:uid="{00000000-0005-0000-0000-000077140000}"/>
    <cellStyle name="Normal 3 10 9" xfId="4461" xr:uid="{00000000-0005-0000-0000-000078140000}"/>
    <cellStyle name="Normal 3 11" xfId="4462" xr:uid="{00000000-0005-0000-0000-000079140000}"/>
    <cellStyle name="Normal 3 11 10" xfId="4463" xr:uid="{00000000-0005-0000-0000-00007A140000}"/>
    <cellStyle name="Normal 3 11 11" xfId="4464" xr:uid="{00000000-0005-0000-0000-00007B140000}"/>
    <cellStyle name="Normal 3 11 11 2" xfId="7616" xr:uid="{00000000-0005-0000-0000-00007C140000}"/>
    <cellStyle name="Normal 3 11 11 3" xfId="8775" xr:uid="{00000000-0005-0000-0000-00007D140000}"/>
    <cellStyle name="Normal 3 11 11 4" xfId="7383" xr:uid="{00000000-0005-0000-0000-00007E140000}"/>
    <cellStyle name="Normal 3 11 11 5" xfId="7229" xr:uid="{00000000-0005-0000-0000-00007F140000}"/>
    <cellStyle name="Normal 3 11 12" xfId="4465" xr:uid="{00000000-0005-0000-0000-000080140000}"/>
    <cellStyle name="Normal 3 11 13" xfId="4466" xr:uid="{00000000-0005-0000-0000-000081140000}"/>
    <cellStyle name="Normal 3 11 14" xfId="4467" xr:uid="{00000000-0005-0000-0000-000082140000}"/>
    <cellStyle name="Normal 3 11 14 2" xfId="8078" xr:uid="{00000000-0005-0000-0000-000083140000}"/>
    <cellStyle name="Normal 3 11 14 3" xfId="7758" xr:uid="{00000000-0005-0000-0000-000084140000}"/>
    <cellStyle name="Normal 3 11 15" xfId="4468" xr:uid="{00000000-0005-0000-0000-000085140000}"/>
    <cellStyle name="Normal 3 11 15 2" xfId="8033" xr:uid="{00000000-0005-0000-0000-000086140000}"/>
    <cellStyle name="Normal 3 11 15 3" xfId="7711" xr:uid="{00000000-0005-0000-0000-000087140000}"/>
    <cellStyle name="Normal 3 11 16" xfId="4469" xr:uid="{00000000-0005-0000-0000-000088140000}"/>
    <cellStyle name="Normal 3 11 16 2" xfId="8159" xr:uid="{00000000-0005-0000-0000-000089140000}"/>
    <cellStyle name="Normal 3 11 16 3" xfId="7833" xr:uid="{00000000-0005-0000-0000-00008A140000}"/>
    <cellStyle name="Normal 3 11 17" xfId="4470" xr:uid="{00000000-0005-0000-0000-00008B140000}"/>
    <cellStyle name="Normal 3 11 17 2" xfId="7908" xr:uid="{00000000-0005-0000-0000-00008C140000}"/>
    <cellStyle name="Normal 3 11 18" xfId="4471" xr:uid="{00000000-0005-0000-0000-00008D140000}"/>
    <cellStyle name="Normal 3 11 18 2" xfId="8238" xr:uid="{00000000-0005-0000-0000-00008E140000}"/>
    <cellStyle name="Normal 3 11 19" xfId="4472" xr:uid="{00000000-0005-0000-0000-00008F140000}"/>
    <cellStyle name="Normal 3 11 19 2" xfId="8632" xr:uid="{00000000-0005-0000-0000-000090140000}"/>
    <cellStyle name="Normal 3 11 2" xfId="4473" xr:uid="{00000000-0005-0000-0000-000091140000}"/>
    <cellStyle name="Normal 3 11 20" xfId="4474" xr:uid="{00000000-0005-0000-0000-000092140000}"/>
    <cellStyle name="Normal 3 11 20 2" xfId="8321" xr:uid="{00000000-0005-0000-0000-000093140000}"/>
    <cellStyle name="Normal 3 11 21" xfId="4475" xr:uid="{00000000-0005-0000-0000-000094140000}"/>
    <cellStyle name="Normal 3 11 21 2" xfId="8553" xr:uid="{00000000-0005-0000-0000-000095140000}"/>
    <cellStyle name="Normal 3 11 22" xfId="4476" xr:uid="{00000000-0005-0000-0000-000096140000}"/>
    <cellStyle name="Normal 3 11 22 2" xfId="8402" xr:uid="{00000000-0005-0000-0000-000097140000}"/>
    <cellStyle name="Normal 3 11 23" xfId="4477" xr:uid="{00000000-0005-0000-0000-000098140000}"/>
    <cellStyle name="Normal 3 11 24" xfId="8522" xr:uid="{00000000-0005-0000-0000-000099140000}"/>
    <cellStyle name="Normal 3 11 25" xfId="7444" xr:uid="{00000000-0005-0000-0000-00009A140000}"/>
    <cellStyle name="Normal 3 11 26" xfId="7299" xr:uid="{00000000-0005-0000-0000-00009B140000}"/>
    <cellStyle name="Normal 3 11 3" xfId="4478" xr:uid="{00000000-0005-0000-0000-00009C140000}"/>
    <cellStyle name="Normal 3 11 4" xfId="4479" xr:uid="{00000000-0005-0000-0000-00009D140000}"/>
    <cellStyle name="Normal 3 11 5" xfId="4480" xr:uid="{00000000-0005-0000-0000-00009E140000}"/>
    <cellStyle name="Normal 3 11 6" xfId="4481" xr:uid="{00000000-0005-0000-0000-00009F140000}"/>
    <cellStyle name="Normal 3 11 7" xfId="4482" xr:uid="{00000000-0005-0000-0000-0000A0140000}"/>
    <cellStyle name="Normal 3 11 8" xfId="4483" xr:uid="{00000000-0005-0000-0000-0000A1140000}"/>
    <cellStyle name="Normal 3 11 9" xfId="4484" xr:uid="{00000000-0005-0000-0000-0000A2140000}"/>
    <cellStyle name="Normal 3 12" xfId="4485" xr:uid="{00000000-0005-0000-0000-0000A3140000}"/>
    <cellStyle name="Normal 3 12 10" xfId="4486" xr:uid="{00000000-0005-0000-0000-0000A4140000}"/>
    <cellStyle name="Normal 3 12 10 2" xfId="8241" xr:uid="{00000000-0005-0000-0000-0000A5140000}"/>
    <cellStyle name="Normal 3 12 11" xfId="4487" xr:uid="{00000000-0005-0000-0000-0000A6140000}"/>
    <cellStyle name="Normal 3 12 11 2" xfId="8629" xr:uid="{00000000-0005-0000-0000-0000A7140000}"/>
    <cellStyle name="Normal 3 12 12" xfId="4488" xr:uid="{00000000-0005-0000-0000-0000A8140000}"/>
    <cellStyle name="Normal 3 12 12 2" xfId="8325" xr:uid="{00000000-0005-0000-0000-0000A9140000}"/>
    <cellStyle name="Normal 3 12 13" xfId="4489" xr:uid="{00000000-0005-0000-0000-0000AA140000}"/>
    <cellStyle name="Normal 3 12 13 2" xfId="8550" xr:uid="{00000000-0005-0000-0000-0000AB140000}"/>
    <cellStyle name="Normal 3 12 14" xfId="4490" xr:uid="{00000000-0005-0000-0000-0000AC140000}"/>
    <cellStyle name="Normal 3 12 14 2" xfId="8406" xr:uid="{00000000-0005-0000-0000-0000AD140000}"/>
    <cellStyle name="Normal 3 12 15" xfId="4491" xr:uid="{00000000-0005-0000-0000-0000AE140000}"/>
    <cellStyle name="Normal 3 12 16" xfId="4492" xr:uid="{00000000-0005-0000-0000-0000AF140000}"/>
    <cellStyle name="Normal 3 12 17" xfId="4493" xr:uid="{00000000-0005-0000-0000-0000B0140000}"/>
    <cellStyle name="Normal 3 12 17 2" xfId="7443" xr:uid="{00000000-0005-0000-0000-0000B1140000}"/>
    <cellStyle name="Normal 3 12 18" xfId="4494" xr:uid="{00000000-0005-0000-0000-0000B2140000}"/>
    <cellStyle name="Normal 3 12 18 2" xfId="7300" xr:uid="{00000000-0005-0000-0000-0000B3140000}"/>
    <cellStyle name="Normal 3 12 19" xfId="4495" xr:uid="{00000000-0005-0000-0000-0000B4140000}"/>
    <cellStyle name="Normal 3 12 2" xfId="4496" xr:uid="{00000000-0005-0000-0000-0000B5140000}"/>
    <cellStyle name="Normal 3 12 2 2" xfId="7402" xr:uid="{00000000-0005-0000-0000-0000B6140000}"/>
    <cellStyle name="Normal 3 12 2 3" xfId="7329" xr:uid="{00000000-0005-0000-0000-0000B7140000}"/>
    <cellStyle name="Normal 3 12 2 4" xfId="7347" xr:uid="{00000000-0005-0000-0000-0000B8140000}"/>
    <cellStyle name="Normal 3 12 2 5" xfId="7235" xr:uid="{00000000-0005-0000-0000-0000B9140000}"/>
    <cellStyle name="Normal 3 12 20" xfId="4497" xr:uid="{00000000-0005-0000-0000-0000BA140000}"/>
    <cellStyle name="Normal 3 12 21" xfId="4498" xr:uid="{00000000-0005-0000-0000-0000BB140000}"/>
    <cellStyle name="Normal 3 12 22" xfId="4499" xr:uid="{00000000-0005-0000-0000-0000BC140000}"/>
    <cellStyle name="Normal 3 12 23" xfId="4500" xr:uid="{00000000-0005-0000-0000-0000BD140000}"/>
    <cellStyle name="Normal 3 12 3" xfId="4501" xr:uid="{00000000-0005-0000-0000-0000BE140000}"/>
    <cellStyle name="Normal 3 12 4" xfId="4502" xr:uid="{00000000-0005-0000-0000-0000BF140000}"/>
    <cellStyle name="Normal 3 12 5" xfId="4503" xr:uid="{00000000-0005-0000-0000-0000C0140000}"/>
    <cellStyle name="Normal 3 12 6" xfId="4504" xr:uid="{00000000-0005-0000-0000-0000C1140000}"/>
    <cellStyle name="Normal 3 12 6 2" xfId="8079" xr:uid="{00000000-0005-0000-0000-0000C2140000}"/>
    <cellStyle name="Normal 3 12 6 3" xfId="7759" xr:uid="{00000000-0005-0000-0000-0000C3140000}"/>
    <cellStyle name="Normal 3 12 7" xfId="4505" xr:uid="{00000000-0005-0000-0000-0000C4140000}"/>
    <cellStyle name="Normal 3 12 7 2" xfId="8032" xr:uid="{00000000-0005-0000-0000-0000C5140000}"/>
    <cellStyle name="Normal 3 12 7 3" xfId="7710" xr:uid="{00000000-0005-0000-0000-0000C6140000}"/>
    <cellStyle name="Normal 3 12 8" xfId="4506" xr:uid="{00000000-0005-0000-0000-0000C7140000}"/>
    <cellStyle name="Normal 3 12 8 2" xfId="8160" xr:uid="{00000000-0005-0000-0000-0000C8140000}"/>
    <cellStyle name="Normal 3 12 8 3" xfId="7834" xr:uid="{00000000-0005-0000-0000-0000C9140000}"/>
    <cellStyle name="Normal 3 12 9" xfId="4507" xr:uid="{00000000-0005-0000-0000-0000CA140000}"/>
    <cellStyle name="Normal 3 12 9 2" xfId="7911" xr:uid="{00000000-0005-0000-0000-0000CB140000}"/>
    <cellStyle name="Normal 3 13" xfId="4508" xr:uid="{00000000-0005-0000-0000-0000CC140000}"/>
    <cellStyle name="Normal 3 13 10" xfId="4509" xr:uid="{00000000-0005-0000-0000-0000CD140000}"/>
    <cellStyle name="Normal 3 13 10 2" xfId="8244" xr:uid="{00000000-0005-0000-0000-0000CE140000}"/>
    <cellStyle name="Normal 3 13 11" xfId="4510" xr:uid="{00000000-0005-0000-0000-0000CF140000}"/>
    <cellStyle name="Normal 3 13 11 2" xfId="8626" xr:uid="{00000000-0005-0000-0000-0000D0140000}"/>
    <cellStyle name="Normal 3 13 12" xfId="4511" xr:uid="{00000000-0005-0000-0000-0000D1140000}"/>
    <cellStyle name="Normal 3 13 12 2" xfId="8328" xr:uid="{00000000-0005-0000-0000-0000D2140000}"/>
    <cellStyle name="Normal 3 13 13" xfId="4512" xr:uid="{00000000-0005-0000-0000-0000D3140000}"/>
    <cellStyle name="Normal 3 13 13 2" xfId="8547" xr:uid="{00000000-0005-0000-0000-0000D4140000}"/>
    <cellStyle name="Normal 3 13 14" xfId="4513" xr:uid="{00000000-0005-0000-0000-0000D5140000}"/>
    <cellStyle name="Normal 3 13 14 2" xfId="8409" xr:uid="{00000000-0005-0000-0000-0000D6140000}"/>
    <cellStyle name="Normal 3 13 15" xfId="4514" xr:uid="{00000000-0005-0000-0000-0000D7140000}"/>
    <cellStyle name="Normal 3 13 16" xfId="4515" xr:uid="{00000000-0005-0000-0000-0000D8140000}"/>
    <cellStyle name="Normal 3 13 17" xfId="4516" xr:uid="{00000000-0005-0000-0000-0000D9140000}"/>
    <cellStyle name="Normal 3 13 17 2" xfId="7442" xr:uid="{00000000-0005-0000-0000-0000DA140000}"/>
    <cellStyle name="Normal 3 13 18" xfId="4517" xr:uid="{00000000-0005-0000-0000-0000DB140000}"/>
    <cellStyle name="Normal 3 13 18 2" xfId="7301" xr:uid="{00000000-0005-0000-0000-0000DC140000}"/>
    <cellStyle name="Normal 3 13 19" xfId="4518" xr:uid="{00000000-0005-0000-0000-0000DD140000}"/>
    <cellStyle name="Normal 3 13 2" xfId="4519" xr:uid="{00000000-0005-0000-0000-0000DE140000}"/>
    <cellStyle name="Normal 3 13 2 2" xfId="7403" xr:uid="{00000000-0005-0000-0000-0000DF140000}"/>
    <cellStyle name="Normal 3 13 2 3" xfId="7328" xr:uid="{00000000-0005-0000-0000-0000E0140000}"/>
    <cellStyle name="Normal 3 13 2 4" xfId="7348" xr:uid="{00000000-0005-0000-0000-0000E1140000}"/>
    <cellStyle name="Normal 3 13 2 5" xfId="7241" xr:uid="{00000000-0005-0000-0000-0000E2140000}"/>
    <cellStyle name="Normal 3 13 20" xfId="4520" xr:uid="{00000000-0005-0000-0000-0000E3140000}"/>
    <cellStyle name="Normal 3 13 21" xfId="4521" xr:uid="{00000000-0005-0000-0000-0000E4140000}"/>
    <cellStyle name="Normal 3 13 22" xfId="4522" xr:uid="{00000000-0005-0000-0000-0000E5140000}"/>
    <cellStyle name="Normal 3 13 23" xfId="4523" xr:uid="{00000000-0005-0000-0000-0000E6140000}"/>
    <cellStyle name="Normal 3 13 3" xfId="4524" xr:uid="{00000000-0005-0000-0000-0000E7140000}"/>
    <cellStyle name="Normal 3 13 4" xfId="4525" xr:uid="{00000000-0005-0000-0000-0000E8140000}"/>
    <cellStyle name="Normal 3 13 5" xfId="4526" xr:uid="{00000000-0005-0000-0000-0000E9140000}"/>
    <cellStyle name="Normal 3 13 6" xfId="4527" xr:uid="{00000000-0005-0000-0000-0000EA140000}"/>
    <cellStyle name="Normal 3 13 6 2" xfId="8080" xr:uid="{00000000-0005-0000-0000-0000EB140000}"/>
    <cellStyle name="Normal 3 13 6 3" xfId="7760" xr:uid="{00000000-0005-0000-0000-0000EC140000}"/>
    <cellStyle name="Normal 3 13 7" xfId="4528" xr:uid="{00000000-0005-0000-0000-0000ED140000}"/>
    <cellStyle name="Normal 3 13 7 2" xfId="8031" xr:uid="{00000000-0005-0000-0000-0000EE140000}"/>
    <cellStyle name="Normal 3 13 7 3" xfId="7709" xr:uid="{00000000-0005-0000-0000-0000EF140000}"/>
    <cellStyle name="Normal 3 13 8" xfId="4529" xr:uid="{00000000-0005-0000-0000-0000F0140000}"/>
    <cellStyle name="Normal 3 13 8 2" xfId="8161" xr:uid="{00000000-0005-0000-0000-0000F1140000}"/>
    <cellStyle name="Normal 3 13 8 3" xfId="7835" xr:uid="{00000000-0005-0000-0000-0000F2140000}"/>
    <cellStyle name="Normal 3 13 9" xfId="4530" xr:uid="{00000000-0005-0000-0000-0000F3140000}"/>
    <cellStyle name="Normal 3 13 9 2" xfId="7914" xr:uid="{00000000-0005-0000-0000-0000F4140000}"/>
    <cellStyle name="Normal 3 14" xfId="4531" xr:uid="{00000000-0005-0000-0000-0000F5140000}"/>
    <cellStyle name="Normal 3 14 10" xfId="4532" xr:uid="{00000000-0005-0000-0000-0000F6140000}"/>
    <cellStyle name="Normal 3 14 10 2" xfId="8248" xr:uid="{00000000-0005-0000-0000-0000F7140000}"/>
    <cellStyle name="Normal 3 14 11" xfId="4533" xr:uid="{00000000-0005-0000-0000-0000F8140000}"/>
    <cellStyle name="Normal 3 14 11 2" xfId="8622" xr:uid="{00000000-0005-0000-0000-0000F9140000}"/>
    <cellStyle name="Normal 3 14 12" xfId="4534" xr:uid="{00000000-0005-0000-0000-0000FA140000}"/>
    <cellStyle name="Normal 3 14 12 2" xfId="8332" xr:uid="{00000000-0005-0000-0000-0000FB140000}"/>
    <cellStyle name="Normal 3 14 13" xfId="4535" xr:uid="{00000000-0005-0000-0000-0000FC140000}"/>
    <cellStyle name="Normal 3 14 13 2" xfId="8544" xr:uid="{00000000-0005-0000-0000-0000FD140000}"/>
    <cellStyle name="Normal 3 14 14" xfId="4536" xr:uid="{00000000-0005-0000-0000-0000FE140000}"/>
    <cellStyle name="Normal 3 14 14 2" xfId="8412" xr:uid="{00000000-0005-0000-0000-0000FF140000}"/>
    <cellStyle name="Normal 3 14 15" xfId="4537" xr:uid="{00000000-0005-0000-0000-000000150000}"/>
    <cellStyle name="Normal 3 14 16" xfId="4538" xr:uid="{00000000-0005-0000-0000-000001150000}"/>
    <cellStyle name="Normal 3 14 17" xfId="4539" xr:uid="{00000000-0005-0000-0000-000002150000}"/>
    <cellStyle name="Normal 3 14 17 2" xfId="7441" xr:uid="{00000000-0005-0000-0000-000003150000}"/>
    <cellStyle name="Normal 3 14 18" xfId="4540" xr:uid="{00000000-0005-0000-0000-000004150000}"/>
    <cellStyle name="Normal 3 14 18 2" xfId="7302" xr:uid="{00000000-0005-0000-0000-000005150000}"/>
    <cellStyle name="Normal 3 14 19" xfId="4541" xr:uid="{00000000-0005-0000-0000-000006150000}"/>
    <cellStyle name="Normal 3 14 2" xfId="4542" xr:uid="{00000000-0005-0000-0000-000007150000}"/>
    <cellStyle name="Normal 3 14 2 2" xfId="7404" xr:uid="{00000000-0005-0000-0000-000008150000}"/>
    <cellStyle name="Normal 3 14 2 3" xfId="7327" xr:uid="{00000000-0005-0000-0000-000009150000}"/>
    <cellStyle name="Normal 3 14 2 4" xfId="7349" xr:uid="{00000000-0005-0000-0000-00000A150000}"/>
    <cellStyle name="Normal 3 14 2 5" xfId="7247" xr:uid="{00000000-0005-0000-0000-00000B150000}"/>
    <cellStyle name="Normal 3 14 20" xfId="4543" xr:uid="{00000000-0005-0000-0000-00000C150000}"/>
    <cellStyle name="Normal 3 14 21" xfId="4544" xr:uid="{00000000-0005-0000-0000-00000D150000}"/>
    <cellStyle name="Normal 3 14 22" xfId="4545" xr:uid="{00000000-0005-0000-0000-00000E150000}"/>
    <cellStyle name="Normal 3 14 23" xfId="4546" xr:uid="{00000000-0005-0000-0000-00000F150000}"/>
    <cellStyle name="Normal 3 14 3" xfId="4547" xr:uid="{00000000-0005-0000-0000-000010150000}"/>
    <cellStyle name="Normal 3 14 4" xfId="4548" xr:uid="{00000000-0005-0000-0000-000011150000}"/>
    <cellStyle name="Normal 3 14 5" xfId="4549" xr:uid="{00000000-0005-0000-0000-000012150000}"/>
    <cellStyle name="Normal 3 14 6" xfId="4550" xr:uid="{00000000-0005-0000-0000-000013150000}"/>
    <cellStyle name="Normal 3 14 6 2" xfId="8081" xr:uid="{00000000-0005-0000-0000-000014150000}"/>
    <cellStyle name="Normal 3 14 6 3" xfId="7761" xr:uid="{00000000-0005-0000-0000-000015150000}"/>
    <cellStyle name="Normal 3 14 7" xfId="4551" xr:uid="{00000000-0005-0000-0000-000016150000}"/>
    <cellStyle name="Normal 3 14 7 2" xfId="8030" xr:uid="{00000000-0005-0000-0000-000017150000}"/>
    <cellStyle name="Normal 3 14 7 3" xfId="7708" xr:uid="{00000000-0005-0000-0000-000018150000}"/>
    <cellStyle name="Normal 3 14 8" xfId="4552" xr:uid="{00000000-0005-0000-0000-000019150000}"/>
    <cellStyle name="Normal 3 14 8 2" xfId="8162" xr:uid="{00000000-0005-0000-0000-00001A150000}"/>
    <cellStyle name="Normal 3 14 8 3" xfId="7836" xr:uid="{00000000-0005-0000-0000-00001B150000}"/>
    <cellStyle name="Normal 3 14 9" xfId="4553" xr:uid="{00000000-0005-0000-0000-00001C150000}"/>
    <cellStyle name="Normal 3 14 9 2" xfId="7917" xr:uid="{00000000-0005-0000-0000-00001D150000}"/>
    <cellStyle name="Normal 3 15" xfId="4554" xr:uid="{00000000-0005-0000-0000-00001E150000}"/>
    <cellStyle name="Normal 3 15 10" xfId="4555" xr:uid="{00000000-0005-0000-0000-00001F150000}"/>
    <cellStyle name="Normal 3 15 10 2" xfId="8251" xr:uid="{00000000-0005-0000-0000-000020150000}"/>
    <cellStyle name="Normal 3 15 11" xfId="4556" xr:uid="{00000000-0005-0000-0000-000021150000}"/>
    <cellStyle name="Normal 3 15 11 2" xfId="8619" xr:uid="{00000000-0005-0000-0000-000022150000}"/>
    <cellStyle name="Normal 3 15 12" xfId="4557" xr:uid="{00000000-0005-0000-0000-000023150000}"/>
    <cellStyle name="Normal 3 15 12 2" xfId="8336" xr:uid="{00000000-0005-0000-0000-000024150000}"/>
    <cellStyle name="Normal 3 15 13" xfId="4558" xr:uid="{00000000-0005-0000-0000-000025150000}"/>
    <cellStyle name="Normal 3 15 13 2" xfId="8540" xr:uid="{00000000-0005-0000-0000-000026150000}"/>
    <cellStyle name="Normal 3 15 14" xfId="4559" xr:uid="{00000000-0005-0000-0000-000027150000}"/>
    <cellStyle name="Normal 3 15 14 2" xfId="8415" xr:uid="{00000000-0005-0000-0000-000028150000}"/>
    <cellStyle name="Normal 3 15 15" xfId="4560" xr:uid="{00000000-0005-0000-0000-000029150000}"/>
    <cellStyle name="Normal 3 15 16" xfId="4561" xr:uid="{00000000-0005-0000-0000-00002A150000}"/>
    <cellStyle name="Normal 3 15 17" xfId="4562" xr:uid="{00000000-0005-0000-0000-00002B150000}"/>
    <cellStyle name="Normal 3 15 17 2" xfId="7440" xr:uid="{00000000-0005-0000-0000-00002C150000}"/>
    <cellStyle name="Normal 3 15 18" xfId="4563" xr:uid="{00000000-0005-0000-0000-00002D150000}"/>
    <cellStyle name="Normal 3 15 18 2" xfId="7303" xr:uid="{00000000-0005-0000-0000-00002E150000}"/>
    <cellStyle name="Normal 3 15 19" xfId="4564" xr:uid="{00000000-0005-0000-0000-00002F150000}"/>
    <cellStyle name="Normal 3 15 2" xfId="4565" xr:uid="{00000000-0005-0000-0000-000030150000}"/>
    <cellStyle name="Normal 3 15 2 2" xfId="7405" xr:uid="{00000000-0005-0000-0000-000031150000}"/>
    <cellStyle name="Normal 3 15 2 3" xfId="7326" xr:uid="{00000000-0005-0000-0000-000032150000}"/>
    <cellStyle name="Normal 3 15 2 4" xfId="7350" xr:uid="{00000000-0005-0000-0000-000033150000}"/>
    <cellStyle name="Normal 3 15 2 5" xfId="7253" xr:uid="{00000000-0005-0000-0000-000034150000}"/>
    <cellStyle name="Normal 3 15 20" xfId="4566" xr:uid="{00000000-0005-0000-0000-000035150000}"/>
    <cellStyle name="Normal 3 15 21" xfId="4567" xr:uid="{00000000-0005-0000-0000-000036150000}"/>
    <cellStyle name="Normal 3 15 22" xfId="4568" xr:uid="{00000000-0005-0000-0000-000037150000}"/>
    <cellStyle name="Normal 3 15 23" xfId="4569" xr:uid="{00000000-0005-0000-0000-000038150000}"/>
    <cellStyle name="Normal 3 15 3" xfId="4570" xr:uid="{00000000-0005-0000-0000-000039150000}"/>
    <cellStyle name="Normal 3 15 4" xfId="4571" xr:uid="{00000000-0005-0000-0000-00003A150000}"/>
    <cellStyle name="Normal 3 15 5" xfId="4572" xr:uid="{00000000-0005-0000-0000-00003B150000}"/>
    <cellStyle name="Normal 3 15 6" xfId="4573" xr:uid="{00000000-0005-0000-0000-00003C150000}"/>
    <cellStyle name="Normal 3 15 6 2" xfId="8082" xr:uid="{00000000-0005-0000-0000-00003D150000}"/>
    <cellStyle name="Normal 3 15 6 3" xfId="7762" xr:uid="{00000000-0005-0000-0000-00003E150000}"/>
    <cellStyle name="Normal 3 15 7" xfId="4574" xr:uid="{00000000-0005-0000-0000-00003F150000}"/>
    <cellStyle name="Normal 3 15 7 2" xfId="8029" xr:uid="{00000000-0005-0000-0000-000040150000}"/>
    <cellStyle name="Normal 3 15 7 3" xfId="7707" xr:uid="{00000000-0005-0000-0000-000041150000}"/>
    <cellStyle name="Normal 3 15 8" xfId="4575" xr:uid="{00000000-0005-0000-0000-000042150000}"/>
    <cellStyle name="Normal 3 15 8 2" xfId="8163" xr:uid="{00000000-0005-0000-0000-000043150000}"/>
    <cellStyle name="Normal 3 15 8 3" xfId="7837" xr:uid="{00000000-0005-0000-0000-000044150000}"/>
    <cellStyle name="Normal 3 15 9" xfId="4576" xr:uid="{00000000-0005-0000-0000-000045150000}"/>
    <cellStyle name="Normal 3 15 9 2" xfId="7920" xr:uid="{00000000-0005-0000-0000-000046150000}"/>
    <cellStyle name="Normal 3 16" xfId="4577" xr:uid="{00000000-0005-0000-0000-000047150000}"/>
    <cellStyle name="Normal 3 16 10" xfId="4578" xr:uid="{00000000-0005-0000-0000-000048150000}"/>
    <cellStyle name="Normal 3 16 10 2" xfId="8254" xr:uid="{00000000-0005-0000-0000-000049150000}"/>
    <cellStyle name="Normal 3 16 11" xfId="4579" xr:uid="{00000000-0005-0000-0000-00004A150000}"/>
    <cellStyle name="Normal 3 16 11 2" xfId="8616" xr:uid="{00000000-0005-0000-0000-00004B150000}"/>
    <cellStyle name="Normal 3 16 12" xfId="4580" xr:uid="{00000000-0005-0000-0000-00004C150000}"/>
    <cellStyle name="Normal 3 16 12 2" xfId="8339" xr:uid="{00000000-0005-0000-0000-00004D150000}"/>
    <cellStyle name="Normal 3 16 13" xfId="4581" xr:uid="{00000000-0005-0000-0000-00004E150000}"/>
    <cellStyle name="Normal 3 16 13 2" xfId="8536" xr:uid="{00000000-0005-0000-0000-00004F150000}"/>
    <cellStyle name="Normal 3 16 14" xfId="4582" xr:uid="{00000000-0005-0000-0000-000050150000}"/>
    <cellStyle name="Normal 3 16 14 2" xfId="8418" xr:uid="{00000000-0005-0000-0000-000051150000}"/>
    <cellStyle name="Normal 3 16 15" xfId="4583" xr:uid="{00000000-0005-0000-0000-000052150000}"/>
    <cellStyle name="Normal 3 16 16" xfId="4584" xr:uid="{00000000-0005-0000-0000-000053150000}"/>
    <cellStyle name="Normal 3 16 17" xfId="4585" xr:uid="{00000000-0005-0000-0000-000054150000}"/>
    <cellStyle name="Normal 3 16 17 2" xfId="7439" xr:uid="{00000000-0005-0000-0000-000055150000}"/>
    <cellStyle name="Normal 3 16 18" xfId="4586" xr:uid="{00000000-0005-0000-0000-000056150000}"/>
    <cellStyle name="Normal 3 16 18 2" xfId="7304" xr:uid="{00000000-0005-0000-0000-000057150000}"/>
    <cellStyle name="Normal 3 16 19" xfId="4587" xr:uid="{00000000-0005-0000-0000-000058150000}"/>
    <cellStyle name="Normal 3 16 2" xfId="4588" xr:uid="{00000000-0005-0000-0000-000059150000}"/>
    <cellStyle name="Normal 3 16 2 2" xfId="7406" xr:uid="{00000000-0005-0000-0000-00005A150000}"/>
    <cellStyle name="Normal 3 16 2 3" xfId="7325" xr:uid="{00000000-0005-0000-0000-00005B150000}"/>
    <cellStyle name="Normal 3 16 2 4" xfId="7351" xr:uid="{00000000-0005-0000-0000-00005C150000}"/>
    <cellStyle name="Normal 3 16 2 5" xfId="7259" xr:uid="{00000000-0005-0000-0000-00005D150000}"/>
    <cellStyle name="Normal 3 16 20" xfId="4589" xr:uid="{00000000-0005-0000-0000-00005E150000}"/>
    <cellStyle name="Normal 3 16 21" xfId="4590" xr:uid="{00000000-0005-0000-0000-00005F150000}"/>
    <cellStyle name="Normal 3 16 22" xfId="4591" xr:uid="{00000000-0005-0000-0000-000060150000}"/>
    <cellStyle name="Normal 3 16 23" xfId="4592" xr:uid="{00000000-0005-0000-0000-000061150000}"/>
    <cellStyle name="Normal 3 16 3" xfId="4593" xr:uid="{00000000-0005-0000-0000-000062150000}"/>
    <cellStyle name="Normal 3 16 4" xfId="4594" xr:uid="{00000000-0005-0000-0000-000063150000}"/>
    <cellStyle name="Normal 3 16 5" xfId="4595" xr:uid="{00000000-0005-0000-0000-000064150000}"/>
    <cellStyle name="Normal 3 16 6" xfId="4596" xr:uid="{00000000-0005-0000-0000-000065150000}"/>
    <cellStyle name="Normal 3 16 6 2" xfId="8083" xr:uid="{00000000-0005-0000-0000-000066150000}"/>
    <cellStyle name="Normal 3 16 6 3" xfId="7763" xr:uid="{00000000-0005-0000-0000-000067150000}"/>
    <cellStyle name="Normal 3 16 7" xfId="4597" xr:uid="{00000000-0005-0000-0000-000068150000}"/>
    <cellStyle name="Normal 3 16 7 2" xfId="8028" xr:uid="{00000000-0005-0000-0000-000069150000}"/>
    <cellStyle name="Normal 3 16 7 3" xfId="7706" xr:uid="{00000000-0005-0000-0000-00006A150000}"/>
    <cellStyle name="Normal 3 16 8" xfId="4598" xr:uid="{00000000-0005-0000-0000-00006B150000}"/>
    <cellStyle name="Normal 3 16 8 2" xfId="8164" xr:uid="{00000000-0005-0000-0000-00006C150000}"/>
    <cellStyle name="Normal 3 16 8 3" xfId="7838" xr:uid="{00000000-0005-0000-0000-00006D150000}"/>
    <cellStyle name="Normal 3 16 9" xfId="4599" xr:uid="{00000000-0005-0000-0000-00006E150000}"/>
    <cellStyle name="Normal 3 16 9 2" xfId="7923" xr:uid="{00000000-0005-0000-0000-00006F150000}"/>
    <cellStyle name="Normal 3 17" xfId="4600" xr:uid="{00000000-0005-0000-0000-000070150000}"/>
    <cellStyle name="Normal 3 17 10" xfId="4601" xr:uid="{00000000-0005-0000-0000-000071150000}"/>
    <cellStyle name="Normal 3 17 10 2" xfId="8256" xr:uid="{00000000-0005-0000-0000-000072150000}"/>
    <cellStyle name="Normal 3 17 11" xfId="4602" xr:uid="{00000000-0005-0000-0000-000073150000}"/>
    <cellStyle name="Normal 3 17 11 2" xfId="8614" xr:uid="{00000000-0005-0000-0000-000074150000}"/>
    <cellStyle name="Normal 3 17 12" xfId="4603" xr:uid="{00000000-0005-0000-0000-000075150000}"/>
    <cellStyle name="Normal 3 17 12 2" xfId="8342" xr:uid="{00000000-0005-0000-0000-000076150000}"/>
    <cellStyle name="Normal 3 17 13" xfId="4604" xr:uid="{00000000-0005-0000-0000-000077150000}"/>
    <cellStyle name="Normal 3 17 13 2" xfId="8533" xr:uid="{00000000-0005-0000-0000-000078150000}"/>
    <cellStyle name="Normal 3 17 14" xfId="4605" xr:uid="{00000000-0005-0000-0000-000079150000}"/>
    <cellStyle name="Normal 3 17 14 2" xfId="8421" xr:uid="{00000000-0005-0000-0000-00007A150000}"/>
    <cellStyle name="Normal 3 17 15" xfId="4606" xr:uid="{00000000-0005-0000-0000-00007B150000}"/>
    <cellStyle name="Normal 3 17 16" xfId="4607" xr:uid="{00000000-0005-0000-0000-00007C150000}"/>
    <cellStyle name="Normal 3 17 17" xfId="4608" xr:uid="{00000000-0005-0000-0000-00007D150000}"/>
    <cellStyle name="Normal 3 17 17 2" xfId="7438" xr:uid="{00000000-0005-0000-0000-00007E150000}"/>
    <cellStyle name="Normal 3 17 18" xfId="4609" xr:uid="{00000000-0005-0000-0000-00007F150000}"/>
    <cellStyle name="Normal 3 17 18 2" xfId="7305" xr:uid="{00000000-0005-0000-0000-000080150000}"/>
    <cellStyle name="Normal 3 17 19" xfId="4610" xr:uid="{00000000-0005-0000-0000-000081150000}"/>
    <cellStyle name="Normal 3 17 2" xfId="4611" xr:uid="{00000000-0005-0000-0000-000082150000}"/>
    <cellStyle name="Normal 3 17 2 2" xfId="7407" xr:uid="{00000000-0005-0000-0000-000083150000}"/>
    <cellStyle name="Normal 3 17 2 3" xfId="7324" xr:uid="{00000000-0005-0000-0000-000084150000}"/>
    <cellStyle name="Normal 3 17 2 4" xfId="7352" xr:uid="{00000000-0005-0000-0000-000085150000}"/>
    <cellStyle name="Normal 3 17 2 5" xfId="7264" xr:uid="{00000000-0005-0000-0000-000086150000}"/>
    <cellStyle name="Normal 3 17 20" xfId="4612" xr:uid="{00000000-0005-0000-0000-000087150000}"/>
    <cellStyle name="Normal 3 17 21" xfId="4613" xr:uid="{00000000-0005-0000-0000-000088150000}"/>
    <cellStyle name="Normal 3 17 22" xfId="4614" xr:uid="{00000000-0005-0000-0000-000089150000}"/>
    <cellStyle name="Normal 3 17 23" xfId="4615" xr:uid="{00000000-0005-0000-0000-00008A150000}"/>
    <cellStyle name="Normal 3 17 3" xfId="4616" xr:uid="{00000000-0005-0000-0000-00008B150000}"/>
    <cellStyle name="Normal 3 17 4" xfId="4617" xr:uid="{00000000-0005-0000-0000-00008C150000}"/>
    <cellStyle name="Normal 3 17 5" xfId="4618" xr:uid="{00000000-0005-0000-0000-00008D150000}"/>
    <cellStyle name="Normal 3 17 6" xfId="4619" xr:uid="{00000000-0005-0000-0000-00008E150000}"/>
    <cellStyle name="Normal 3 17 6 2" xfId="8084" xr:uid="{00000000-0005-0000-0000-00008F150000}"/>
    <cellStyle name="Normal 3 17 6 3" xfId="7764" xr:uid="{00000000-0005-0000-0000-000090150000}"/>
    <cellStyle name="Normal 3 17 7" xfId="4620" xr:uid="{00000000-0005-0000-0000-000091150000}"/>
    <cellStyle name="Normal 3 17 7 2" xfId="8027" xr:uid="{00000000-0005-0000-0000-000092150000}"/>
    <cellStyle name="Normal 3 17 7 3" xfId="7705" xr:uid="{00000000-0005-0000-0000-000093150000}"/>
    <cellStyle name="Normal 3 17 8" xfId="4621" xr:uid="{00000000-0005-0000-0000-000094150000}"/>
    <cellStyle name="Normal 3 17 8 2" xfId="8165" xr:uid="{00000000-0005-0000-0000-000095150000}"/>
    <cellStyle name="Normal 3 17 8 3" xfId="7839" xr:uid="{00000000-0005-0000-0000-000096150000}"/>
    <cellStyle name="Normal 3 17 9" xfId="4622" xr:uid="{00000000-0005-0000-0000-000097150000}"/>
    <cellStyle name="Normal 3 17 9 2" xfId="7925" xr:uid="{00000000-0005-0000-0000-000098150000}"/>
    <cellStyle name="Normal 3 18" xfId="4623" xr:uid="{00000000-0005-0000-0000-000099150000}"/>
    <cellStyle name="Normal 3 18 10" xfId="4624" xr:uid="{00000000-0005-0000-0000-00009A150000}"/>
    <cellStyle name="Normal 3 18 10 2" xfId="8258" xr:uid="{00000000-0005-0000-0000-00009B150000}"/>
    <cellStyle name="Normal 3 18 11" xfId="4625" xr:uid="{00000000-0005-0000-0000-00009C150000}"/>
    <cellStyle name="Normal 3 18 11 2" xfId="8612" xr:uid="{00000000-0005-0000-0000-00009D150000}"/>
    <cellStyle name="Normal 3 18 12" xfId="4626" xr:uid="{00000000-0005-0000-0000-00009E150000}"/>
    <cellStyle name="Normal 3 18 12 2" xfId="8345" xr:uid="{00000000-0005-0000-0000-00009F150000}"/>
    <cellStyle name="Normal 3 18 13" xfId="4627" xr:uid="{00000000-0005-0000-0000-0000A0150000}"/>
    <cellStyle name="Normal 3 18 13 2" xfId="8531" xr:uid="{00000000-0005-0000-0000-0000A1150000}"/>
    <cellStyle name="Normal 3 18 14" xfId="4628" xr:uid="{00000000-0005-0000-0000-0000A2150000}"/>
    <cellStyle name="Normal 3 18 14 2" xfId="8424" xr:uid="{00000000-0005-0000-0000-0000A3150000}"/>
    <cellStyle name="Normal 3 18 15" xfId="4629" xr:uid="{00000000-0005-0000-0000-0000A4150000}"/>
    <cellStyle name="Normal 3 18 16" xfId="4630" xr:uid="{00000000-0005-0000-0000-0000A5150000}"/>
    <cellStyle name="Normal 3 18 17" xfId="4631" xr:uid="{00000000-0005-0000-0000-0000A6150000}"/>
    <cellStyle name="Normal 3 18 18" xfId="4632" xr:uid="{00000000-0005-0000-0000-0000A7150000}"/>
    <cellStyle name="Normal 3 18 19" xfId="4633" xr:uid="{00000000-0005-0000-0000-0000A8150000}"/>
    <cellStyle name="Normal 3 18 2" xfId="4634" xr:uid="{00000000-0005-0000-0000-0000A9150000}"/>
    <cellStyle name="Normal 3 18 20" xfId="4635" xr:uid="{00000000-0005-0000-0000-0000AA150000}"/>
    <cellStyle name="Normal 3 18 21" xfId="4636" xr:uid="{00000000-0005-0000-0000-0000AB150000}"/>
    <cellStyle name="Normal 3 18 22" xfId="4637" xr:uid="{00000000-0005-0000-0000-0000AC150000}"/>
    <cellStyle name="Normal 3 18 23" xfId="4638" xr:uid="{00000000-0005-0000-0000-0000AD150000}"/>
    <cellStyle name="Normal 3 18 24" xfId="4639" xr:uid="{00000000-0005-0000-0000-0000AE150000}"/>
    <cellStyle name="Normal 3 18 25" xfId="4640" xr:uid="{00000000-0005-0000-0000-0000AF150000}"/>
    <cellStyle name="Normal 3 18 26" xfId="4641" xr:uid="{00000000-0005-0000-0000-0000B0150000}"/>
    <cellStyle name="Normal 3 18 27" xfId="7269" xr:uid="{00000000-0005-0000-0000-0000B1150000}"/>
    <cellStyle name="Normal 3 18 3" xfId="4642" xr:uid="{00000000-0005-0000-0000-0000B2150000}"/>
    <cellStyle name="Normal 3 18 4" xfId="4643" xr:uid="{00000000-0005-0000-0000-0000B3150000}"/>
    <cellStyle name="Normal 3 18 5" xfId="4644" xr:uid="{00000000-0005-0000-0000-0000B4150000}"/>
    <cellStyle name="Normal 3 18 6" xfId="4645" xr:uid="{00000000-0005-0000-0000-0000B5150000}"/>
    <cellStyle name="Normal 3 18 6 2" xfId="8085" xr:uid="{00000000-0005-0000-0000-0000B6150000}"/>
    <cellStyle name="Normal 3 18 6 3" xfId="7765" xr:uid="{00000000-0005-0000-0000-0000B7150000}"/>
    <cellStyle name="Normal 3 18 7" xfId="4646" xr:uid="{00000000-0005-0000-0000-0000B8150000}"/>
    <cellStyle name="Normal 3 18 7 2" xfId="8026" xr:uid="{00000000-0005-0000-0000-0000B9150000}"/>
    <cellStyle name="Normal 3 18 7 3" xfId="7704" xr:uid="{00000000-0005-0000-0000-0000BA150000}"/>
    <cellStyle name="Normal 3 18 8" xfId="4647" xr:uid="{00000000-0005-0000-0000-0000BB150000}"/>
    <cellStyle name="Normal 3 18 8 2" xfId="8166" xr:uid="{00000000-0005-0000-0000-0000BC150000}"/>
    <cellStyle name="Normal 3 18 8 3" xfId="7840" xr:uid="{00000000-0005-0000-0000-0000BD150000}"/>
    <cellStyle name="Normal 3 18 9" xfId="4648" xr:uid="{00000000-0005-0000-0000-0000BE150000}"/>
    <cellStyle name="Normal 3 18 9 2" xfId="7927" xr:uid="{00000000-0005-0000-0000-0000BF150000}"/>
    <cellStyle name="Normal 3 19" xfId="4649" xr:uid="{00000000-0005-0000-0000-0000C0150000}"/>
    <cellStyle name="Normal 3 19 10" xfId="4650" xr:uid="{00000000-0005-0000-0000-0000C1150000}"/>
    <cellStyle name="Normal 3 19 10 2" xfId="8260" xr:uid="{00000000-0005-0000-0000-0000C2150000}"/>
    <cellStyle name="Normal 3 19 11" xfId="4651" xr:uid="{00000000-0005-0000-0000-0000C3150000}"/>
    <cellStyle name="Normal 3 19 11 2" xfId="8610" xr:uid="{00000000-0005-0000-0000-0000C4150000}"/>
    <cellStyle name="Normal 3 19 12" xfId="4652" xr:uid="{00000000-0005-0000-0000-0000C5150000}"/>
    <cellStyle name="Normal 3 19 12 2" xfId="8347" xr:uid="{00000000-0005-0000-0000-0000C6150000}"/>
    <cellStyle name="Normal 3 19 13" xfId="4653" xr:uid="{00000000-0005-0000-0000-0000C7150000}"/>
    <cellStyle name="Normal 3 19 13 2" xfId="8529" xr:uid="{00000000-0005-0000-0000-0000C8150000}"/>
    <cellStyle name="Normal 3 19 14" xfId="4654" xr:uid="{00000000-0005-0000-0000-0000C9150000}"/>
    <cellStyle name="Normal 3 19 14 2" xfId="8426" xr:uid="{00000000-0005-0000-0000-0000CA150000}"/>
    <cellStyle name="Normal 3 19 15" xfId="4655" xr:uid="{00000000-0005-0000-0000-0000CB150000}"/>
    <cellStyle name="Normal 3 19 16" xfId="4656" xr:uid="{00000000-0005-0000-0000-0000CC150000}"/>
    <cellStyle name="Normal 3 19 17" xfId="4657" xr:uid="{00000000-0005-0000-0000-0000CD150000}"/>
    <cellStyle name="Normal 3 19 18" xfId="4658" xr:uid="{00000000-0005-0000-0000-0000CE150000}"/>
    <cellStyle name="Normal 3 19 19" xfId="4659" xr:uid="{00000000-0005-0000-0000-0000CF150000}"/>
    <cellStyle name="Normal 3 19 2" xfId="4660" xr:uid="{00000000-0005-0000-0000-0000D0150000}"/>
    <cellStyle name="Normal 3 19 20" xfId="4661" xr:uid="{00000000-0005-0000-0000-0000D1150000}"/>
    <cellStyle name="Normal 3 19 21" xfId="4662" xr:uid="{00000000-0005-0000-0000-0000D2150000}"/>
    <cellStyle name="Normal 3 19 22" xfId="4663" xr:uid="{00000000-0005-0000-0000-0000D3150000}"/>
    <cellStyle name="Normal 3 19 23" xfId="4664" xr:uid="{00000000-0005-0000-0000-0000D4150000}"/>
    <cellStyle name="Normal 3 19 24" xfId="4665" xr:uid="{00000000-0005-0000-0000-0000D5150000}"/>
    <cellStyle name="Normal 3 19 25" xfId="4666" xr:uid="{00000000-0005-0000-0000-0000D6150000}"/>
    <cellStyle name="Normal 3 19 26" xfId="4667" xr:uid="{00000000-0005-0000-0000-0000D7150000}"/>
    <cellStyle name="Normal 3 19 27" xfId="7274" xr:uid="{00000000-0005-0000-0000-0000D8150000}"/>
    <cellStyle name="Normal 3 19 3" xfId="4668" xr:uid="{00000000-0005-0000-0000-0000D9150000}"/>
    <cellStyle name="Normal 3 19 4" xfId="4669" xr:uid="{00000000-0005-0000-0000-0000DA150000}"/>
    <cellStyle name="Normal 3 19 5" xfId="4670" xr:uid="{00000000-0005-0000-0000-0000DB150000}"/>
    <cellStyle name="Normal 3 19 6" xfId="4671" xr:uid="{00000000-0005-0000-0000-0000DC150000}"/>
    <cellStyle name="Normal 3 19 6 2" xfId="8086" xr:uid="{00000000-0005-0000-0000-0000DD150000}"/>
    <cellStyle name="Normal 3 19 6 3" xfId="7766" xr:uid="{00000000-0005-0000-0000-0000DE150000}"/>
    <cellStyle name="Normal 3 19 7" xfId="4672" xr:uid="{00000000-0005-0000-0000-0000DF150000}"/>
    <cellStyle name="Normal 3 19 7 2" xfId="8025" xr:uid="{00000000-0005-0000-0000-0000E0150000}"/>
    <cellStyle name="Normal 3 19 7 3" xfId="7703" xr:uid="{00000000-0005-0000-0000-0000E1150000}"/>
    <cellStyle name="Normal 3 19 8" xfId="4673" xr:uid="{00000000-0005-0000-0000-0000E2150000}"/>
    <cellStyle name="Normal 3 19 8 2" xfId="8167" xr:uid="{00000000-0005-0000-0000-0000E3150000}"/>
    <cellStyle name="Normal 3 19 8 3" xfId="7841" xr:uid="{00000000-0005-0000-0000-0000E4150000}"/>
    <cellStyle name="Normal 3 19 9" xfId="4674" xr:uid="{00000000-0005-0000-0000-0000E5150000}"/>
    <cellStyle name="Normal 3 19 9 2" xfId="7929" xr:uid="{00000000-0005-0000-0000-0000E6150000}"/>
    <cellStyle name="Normal 3 2" xfId="21" xr:uid="{00000000-0005-0000-0000-0000E7150000}"/>
    <cellStyle name="Normal 3 2 10" xfId="4675" xr:uid="{00000000-0005-0000-0000-0000E8150000}"/>
    <cellStyle name="Normal 3 2 11" xfId="4676" xr:uid="{00000000-0005-0000-0000-0000E9150000}"/>
    <cellStyle name="Normal 3 2 12" xfId="4677" xr:uid="{00000000-0005-0000-0000-0000EA150000}"/>
    <cellStyle name="Normal 3 2 13" xfId="4678" xr:uid="{00000000-0005-0000-0000-0000EB150000}"/>
    <cellStyle name="Normal 3 2 14" xfId="4679" xr:uid="{00000000-0005-0000-0000-0000EC150000}"/>
    <cellStyle name="Normal 3 2 15" xfId="4680" xr:uid="{00000000-0005-0000-0000-0000ED150000}"/>
    <cellStyle name="Normal 3 2 16" xfId="4681" xr:uid="{00000000-0005-0000-0000-0000EE150000}"/>
    <cellStyle name="Normal 3 2 17" xfId="4682" xr:uid="{00000000-0005-0000-0000-0000EF150000}"/>
    <cellStyle name="Normal 3 2 18" xfId="4683" xr:uid="{00000000-0005-0000-0000-0000F0150000}"/>
    <cellStyle name="Normal 3 2 19" xfId="4684" xr:uid="{00000000-0005-0000-0000-0000F1150000}"/>
    <cellStyle name="Normal 3 2 2" xfId="4685" xr:uid="{00000000-0005-0000-0000-0000F2150000}"/>
    <cellStyle name="Normal 3 2 2 10" xfId="4686" xr:uid="{00000000-0005-0000-0000-0000F3150000}"/>
    <cellStyle name="Normal 3 2 2 11" xfId="4687" xr:uid="{00000000-0005-0000-0000-0000F4150000}"/>
    <cellStyle name="Normal 3 2 2 12" xfId="4688" xr:uid="{00000000-0005-0000-0000-0000F5150000}"/>
    <cellStyle name="Normal 3 2 2 13" xfId="4689" xr:uid="{00000000-0005-0000-0000-0000F6150000}"/>
    <cellStyle name="Normal 3 2 2 14" xfId="4690" xr:uid="{00000000-0005-0000-0000-0000F7150000}"/>
    <cellStyle name="Normal 3 2 2 15" xfId="4691" xr:uid="{00000000-0005-0000-0000-0000F8150000}"/>
    <cellStyle name="Normal 3 2 2 16" xfId="4692" xr:uid="{00000000-0005-0000-0000-0000F9150000}"/>
    <cellStyle name="Normal 3 2 2 17" xfId="4693" xr:uid="{00000000-0005-0000-0000-0000FA150000}"/>
    <cellStyle name="Normal 3 2 2 18" xfId="4694" xr:uid="{00000000-0005-0000-0000-0000FB150000}"/>
    <cellStyle name="Normal 3 2 2 19" xfId="4695" xr:uid="{00000000-0005-0000-0000-0000FC150000}"/>
    <cellStyle name="Normal 3 2 2 2" xfId="4696" xr:uid="{00000000-0005-0000-0000-0000FD150000}"/>
    <cellStyle name="Normal 3 2 2 20" xfId="4697" xr:uid="{00000000-0005-0000-0000-0000FE150000}"/>
    <cellStyle name="Normal 3 2 2 21" xfId="4698" xr:uid="{00000000-0005-0000-0000-0000FF150000}"/>
    <cellStyle name="Normal 3 2 2 22" xfId="4699" xr:uid="{00000000-0005-0000-0000-000000160000}"/>
    <cellStyle name="Normal 3 2 2 23" xfId="4700" xr:uid="{00000000-0005-0000-0000-000001160000}"/>
    <cellStyle name="Normal 3 2 2 24" xfId="4701" xr:uid="{00000000-0005-0000-0000-000002160000}"/>
    <cellStyle name="Normal 3 2 2 25" xfId="4702" xr:uid="{00000000-0005-0000-0000-000003160000}"/>
    <cellStyle name="Normal 3 2 2 26" xfId="4703" xr:uid="{00000000-0005-0000-0000-000004160000}"/>
    <cellStyle name="Normal 3 2 2 27" xfId="4704" xr:uid="{00000000-0005-0000-0000-000005160000}"/>
    <cellStyle name="Normal 3 2 2 28" xfId="4705" xr:uid="{00000000-0005-0000-0000-000006160000}"/>
    <cellStyle name="Normal 3 2 2 29" xfId="4706" xr:uid="{00000000-0005-0000-0000-000007160000}"/>
    <cellStyle name="Normal 3 2 2 3" xfId="4707" xr:uid="{00000000-0005-0000-0000-000008160000}"/>
    <cellStyle name="Normal 3 2 2 30" xfId="4708" xr:uid="{00000000-0005-0000-0000-000009160000}"/>
    <cellStyle name="Normal 3 2 2 31" xfId="4709" xr:uid="{00000000-0005-0000-0000-00000A160000}"/>
    <cellStyle name="Normal 3 2 2 32" xfId="4710" xr:uid="{00000000-0005-0000-0000-00000B160000}"/>
    <cellStyle name="Normal 3 2 2 33" xfId="4711" xr:uid="{00000000-0005-0000-0000-00000C160000}"/>
    <cellStyle name="Normal 3 2 2 34" xfId="8852" xr:uid="{00000000-0005-0000-0000-000052000000}"/>
    <cellStyle name="Normal 3 2 2 4" xfId="4712" xr:uid="{00000000-0005-0000-0000-00000D160000}"/>
    <cellStyle name="Normal 3 2 2 5" xfId="4713" xr:uid="{00000000-0005-0000-0000-00000E160000}"/>
    <cellStyle name="Normal 3 2 2 6" xfId="4714" xr:uid="{00000000-0005-0000-0000-00000F160000}"/>
    <cellStyle name="Normal 3 2 2 7" xfId="4715" xr:uid="{00000000-0005-0000-0000-000010160000}"/>
    <cellStyle name="Normal 3 2 2 8" xfId="4716" xr:uid="{00000000-0005-0000-0000-000011160000}"/>
    <cellStyle name="Normal 3 2 2 9" xfId="4717" xr:uid="{00000000-0005-0000-0000-000012160000}"/>
    <cellStyle name="Normal 3 2 20" xfId="4718" xr:uid="{00000000-0005-0000-0000-000013160000}"/>
    <cellStyle name="Normal 3 2 21" xfId="4719" xr:uid="{00000000-0005-0000-0000-000014160000}"/>
    <cellStyle name="Normal 3 2 22" xfId="4720" xr:uid="{00000000-0005-0000-0000-000015160000}"/>
    <cellStyle name="Normal 3 2 23" xfId="4721" xr:uid="{00000000-0005-0000-0000-000016160000}"/>
    <cellStyle name="Normal 3 2 24" xfId="4722" xr:uid="{00000000-0005-0000-0000-000017160000}"/>
    <cellStyle name="Normal 3 2 25" xfId="4723" xr:uid="{00000000-0005-0000-0000-000018160000}"/>
    <cellStyle name="Normal 3 2 25 2" xfId="8087" xr:uid="{00000000-0005-0000-0000-000019160000}"/>
    <cellStyle name="Normal 3 2 25 3" xfId="7767" xr:uid="{00000000-0005-0000-0000-00001A160000}"/>
    <cellStyle name="Normal 3 2 26" xfId="4724" xr:uid="{00000000-0005-0000-0000-00001B160000}"/>
    <cellStyle name="Normal 3 2 26 2" xfId="8024" xr:uid="{00000000-0005-0000-0000-00001C160000}"/>
    <cellStyle name="Normal 3 2 26 3" xfId="7702" xr:uid="{00000000-0005-0000-0000-00001D160000}"/>
    <cellStyle name="Normal 3 2 27" xfId="4725" xr:uid="{00000000-0005-0000-0000-00001E160000}"/>
    <cellStyle name="Normal 3 2 27 2" xfId="8168" xr:uid="{00000000-0005-0000-0000-00001F160000}"/>
    <cellStyle name="Normal 3 2 27 3" xfId="7842" xr:uid="{00000000-0005-0000-0000-000020160000}"/>
    <cellStyle name="Normal 3 2 28" xfId="4726" xr:uid="{00000000-0005-0000-0000-000021160000}"/>
    <cellStyle name="Normal 3 2 28 2" xfId="7895" xr:uid="{00000000-0005-0000-0000-000022160000}"/>
    <cellStyle name="Normal 3 2 29" xfId="4727" xr:uid="{00000000-0005-0000-0000-000023160000}"/>
    <cellStyle name="Normal 3 2 29 2" xfId="8223" xr:uid="{00000000-0005-0000-0000-000024160000}"/>
    <cellStyle name="Normal 3 2 3" xfId="4728" xr:uid="{00000000-0005-0000-0000-000025160000}"/>
    <cellStyle name="Normal 3 2 3 2" xfId="4729" xr:uid="{00000000-0005-0000-0000-000026160000}"/>
    <cellStyle name="Normal 3 2 3 2 2" xfId="7195" xr:uid="{00000000-0005-0000-0000-000027160000}"/>
    <cellStyle name="Normal 3 2 3 3" xfId="7454" xr:uid="{00000000-0005-0000-0000-000028160000}"/>
    <cellStyle name="Normal 3 2 3 4" xfId="8744" xr:uid="{00000000-0005-0000-0000-000029160000}"/>
    <cellStyle name="Normal 3 2 3 5" xfId="7191" xr:uid="{00000000-0005-0000-0000-00002A160000}"/>
    <cellStyle name="Normal 3 2 30" xfId="4730" xr:uid="{00000000-0005-0000-0000-00002B160000}"/>
    <cellStyle name="Normal 3 2 30 2" xfId="8647" xr:uid="{00000000-0005-0000-0000-00002C160000}"/>
    <cellStyle name="Normal 3 2 31" xfId="4731" xr:uid="{00000000-0005-0000-0000-00002D160000}"/>
    <cellStyle name="Normal 3 2 31 2" xfId="8306" xr:uid="{00000000-0005-0000-0000-00002E160000}"/>
    <cellStyle name="Normal 3 2 32" xfId="4732" xr:uid="{00000000-0005-0000-0000-00002F160000}"/>
    <cellStyle name="Normal 3 2 32 2" xfId="8567" xr:uid="{00000000-0005-0000-0000-000030160000}"/>
    <cellStyle name="Normal 3 2 33" xfId="4733" xr:uid="{00000000-0005-0000-0000-000031160000}"/>
    <cellStyle name="Normal 3 2 33 2" xfId="8387" xr:uid="{00000000-0005-0000-0000-000032160000}"/>
    <cellStyle name="Normal 3 2 34" xfId="4734" xr:uid="{00000000-0005-0000-0000-000033160000}"/>
    <cellStyle name="Normal 3 2 35" xfId="4735" xr:uid="{00000000-0005-0000-0000-000034160000}"/>
    <cellStyle name="Normal 3 2 36" xfId="4736" xr:uid="{00000000-0005-0000-0000-000035160000}"/>
    <cellStyle name="Normal 3 2 36 2" xfId="7456" xr:uid="{00000000-0005-0000-0000-000036160000}"/>
    <cellStyle name="Normal 3 2 37" xfId="4737" xr:uid="{00000000-0005-0000-0000-000037160000}"/>
    <cellStyle name="Normal 3 2 37 2" xfId="8746" xr:uid="{00000000-0005-0000-0000-000038160000}"/>
    <cellStyle name="Normal 3 2 38" xfId="4738" xr:uid="{00000000-0005-0000-0000-000039160000}"/>
    <cellStyle name="Normal 3 2 39" xfId="4739" xr:uid="{00000000-0005-0000-0000-00003A160000}"/>
    <cellStyle name="Normal 3 2 4" xfId="4740" xr:uid="{00000000-0005-0000-0000-00003B160000}"/>
    <cellStyle name="Normal 3 2 4 2" xfId="4741" xr:uid="{00000000-0005-0000-0000-00003C160000}"/>
    <cellStyle name="Normal 3 2 40" xfId="4742" xr:uid="{00000000-0005-0000-0000-00003D160000}"/>
    <cellStyle name="Normal 3 2 41" xfId="4743" xr:uid="{00000000-0005-0000-0000-00003E160000}"/>
    <cellStyle name="Normal 3 2 42" xfId="4744" xr:uid="{00000000-0005-0000-0000-00003F160000}"/>
    <cellStyle name="Normal 3 2 43" xfId="4745" xr:uid="{00000000-0005-0000-0000-000040160000}"/>
    <cellStyle name="Normal 3 2 44" xfId="4746" xr:uid="{00000000-0005-0000-0000-000041160000}"/>
    <cellStyle name="Normal 3 2 45" xfId="4747" xr:uid="{00000000-0005-0000-0000-000042160000}"/>
    <cellStyle name="Normal 3 2 46" xfId="4748" xr:uid="{00000000-0005-0000-0000-000043160000}"/>
    <cellStyle name="Normal 3 2 47" xfId="4749" xr:uid="{00000000-0005-0000-0000-000044160000}"/>
    <cellStyle name="Normal 3 2 48" xfId="4750" xr:uid="{00000000-0005-0000-0000-000045160000}"/>
    <cellStyle name="Normal 3 2 49" xfId="4751" xr:uid="{00000000-0005-0000-0000-000046160000}"/>
    <cellStyle name="Normal 3 2 5" xfId="4752" xr:uid="{00000000-0005-0000-0000-000047160000}"/>
    <cellStyle name="Normal 3 2 5 2" xfId="4753" xr:uid="{00000000-0005-0000-0000-000048160000}"/>
    <cellStyle name="Normal 3 2 50" xfId="4754" xr:uid="{00000000-0005-0000-0000-000049160000}"/>
    <cellStyle name="Normal 3 2 51" xfId="4755" xr:uid="{00000000-0005-0000-0000-00004A160000}"/>
    <cellStyle name="Normal 3 2 52" xfId="4756" xr:uid="{00000000-0005-0000-0000-00004B160000}"/>
    <cellStyle name="Normal 3 2 53" xfId="4757" xr:uid="{00000000-0005-0000-0000-00004C160000}"/>
    <cellStyle name="Normal 3 2 54" xfId="4758" xr:uid="{00000000-0005-0000-0000-00004D160000}"/>
    <cellStyle name="Normal 3 2 55" xfId="4759" xr:uid="{00000000-0005-0000-0000-00004E160000}"/>
    <cellStyle name="Normal 3 2 56" xfId="4760" xr:uid="{00000000-0005-0000-0000-00004F160000}"/>
    <cellStyle name="Normal 3 2 57" xfId="4761" xr:uid="{00000000-0005-0000-0000-000050160000}"/>
    <cellStyle name="Normal 3 2 58" xfId="4762" xr:uid="{00000000-0005-0000-0000-000051160000}"/>
    <cellStyle name="Normal 3 2 6" xfId="4763" xr:uid="{00000000-0005-0000-0000-000052160000}"/>
    <cellStyle name="Normal 3 2 6 2" xfId="4764" xr:uid="{00000000-0005-0000-0000-000053160000}"/>
    <cellStyle name="Normal 3 2 7" xfId="4765" xr:uid="{00000000-0005-0000-0000-000054160000}"/>
    <cellStyle name="Normal 3 2 7 2" xfId="4766" xr:uid="{00000000-0005-0000-0000-000055160000}"/>
    <cellStyle name="Normal 3 2 8" xfId="4767" xr:uid="{00000000-0005-0000-0000-000056160000}"/>
    <cellStyle name="Normal 3 2 9" xfId="4768" xr:uid="{00000000-0005-0000-0000-000057160000}"/>
    <cellStyle name="Normal 3 20" xfId="4769" xr:uid="{00000000-0005-0000-0000-000058160000}"/>
    <cellStyle name="Normal 3 20 10" xfId="4770" xr:uid="{00000000-0005-0000-0000-000059160000}"/>
    <cellStyle name="Normal 3 20 10 2" xfId="8262" xr:uid="{00000000-0005-0000-0000-00005A160000}"/>
    <cellStyle name="Normal 3 20 11" xfId="4771" xr:uid="{00000000-0005-0000-0000-00005B160000}"/>
    <cellStyle name="Normal 3 20 11 2" xfId="8608" xr:uid="{00000000-0005-0000-0000-00005C160000}"/>
    <cellStyle name="Normal 3 20 12" xfId="4772" xr:uid="{00000000-0005-0000-0000-00005D160000}"/>
    <cellStyle name="Normal 3 20 12 2" xfId="8349" xr:uid="{00000000-0005-0000-0000-00005E160000}"/>
    <cellStyle name="Normal 3 20 13" xfId="4773" xr:uid="{00000000-0005-0000-0000-00005F160000}"/>
    <cellStyle name="Normal 3 20 13 2" xfId="8527" xr:uid="{00000000-0005-0000-0000-000060160000}"/>
    <cellStyle name="Normal 3 20 14" xfId="4774" xr:uid="{00000000-0005-0000-0000-000061160000}"/>
    <cellStyle name="Normal 3 20 14 2" xfId="8428" xr:uid="{00000000-0005-0000-0000-000062160000}"/>
    <cellStyle name="Normal 3 20 15" xfId="4775" xr:uid="{00000000-0005-0000-0000-000063160000}"/>
    <cellStyle name="Normal 3 20 16" xfId="4776" xr:uid="{00000000-0005-0000-0000-000064160000}"/>
    <cellStyle name="Normal 3 20 17" xfId="4777" xr:uid="{00000000-0005-0000-0000-000065160000}"/>
    <cellStyle name="Normal 3 20 18" xfId="4778" xr:uid="{00000000-0005-0000-0000-000066160000}"/>
    <cellStyle name="Normal 3 20 19" xfId="4779" xr:uid="{00000000-0005-0000-0000-000067160000}"/>
    <cellStyle name="Normal 3 20 2" xfId="4780" xr:uid="{00000000-0005-0000-0000-000068160000}"/>
    <cellStyle name="Normal 3 20 20" xfId="4781" xr:uid="{00000000-0005-0000-0000-000069160000}"/>
    <cellStyle name="Normal 3 20 21" xfId="4782" xr:uid="{00000000-0005-0000-0000-00006A160000}"/>
    <cellStyle name="Normal 3 20 22" xfId="4783" xr:uid="{00000000-0005-0000-0000-00006B160000}"/>
    <cellStyle name="Normal 3 20 23" xfId="4784" xr:uid="{00000000-0005-0000-0000-00006C160000}"/>
    <cellStyle name="Normal 3 20 24" xfId="4785" xr:uid="{00000000-0005-0000-0000-00006D160000}"/>
    <cellStyle name="Normal 3 20 25" xfId="4786" xr:uid="{00000000-0005-0000-0000-00006E160000}"/>
    <cellStyle name="Normal 3 20 26" xfId="4787" xr:uid="{00000000-0005-0000-0000-00006F160000}"/>
    <cellStyle name="Normal 3 20 27" xfId="7278" xr:uid="{00000000-0005-0000-0000-000070160000}"/>
    <cellStyle name="Normal 3 20 3" xfId="4788" xr:uid="{00000000-0005-0000-0000-000071160000}"/>
    <cellStyle name="Normal 3 20 4" xfId="4789" xr:uid="{00000000-0005-0000-0000-000072160000}"/>
    <cellStyle name="Normal 3 20 5" xfId="4790" xr:uid="{00000000-0005-0000-0000-000073160000}"/>
    <cellStyle name="Normal 3 20 6" xfId="4791" xr:uid="{00000000-0005-0000-0000-000074160000}"/>
    <cellStyle name="Normal 3 20 6 2" xfId="8088" xr:uid="{00000000-0005-0000-0000-000075160000}"/>
    <cellStyle name="Normal 3 20 6 3" xfId="7768" xr:uid="{00000000-0005-0000-0000-000076160000}"/>
    <cellStyle name="Normal 3 20 7" xfId="4792" xr:uid="{00000000-0005-0000-0000-000077160000}"/>
    <cellStyle name="Normal 3 20 7 2" xfId="8023" xr:uid="{00000000-0005-0000-0000-000078160000}"/>
    <cellStyle name="Normal 3 20 7 3" xfId="7701" xr:uid="{00000000-0005-0000-0000-000079160000}"/>
    <cellStyle name="Normal 3 20 8" xfId="4793" xr:uid="{00000000-0005-0000-0000-00007A160000}"/>
    <cellStyle name="Normal 3 20 8 2" xfId="8169" xr:uid="{00000000-0005-0000-0000-00007B160000}"/>
    <cellStyle name="Normal 3 20 8 3" xfId="7843" xr:uid="{00000000-0005-0000-0000-00007C160000}"/>
    <cellStyle name="Normal 3 20 9" xfId="4794" xr:uid="{00000000-0005-0000-0000-00007D160000}"/>
    <cellStyle name="Normal 3 20 9 2" xfId="7931" xr:uid="{00000000-0005-0000-0000-00007E160000}"/>
    <cellStyle name="Normal 3 21" xfId="4795" xr:uid="{00000000-0005-0000-0000-00007F160000}"/>
    <cellStyle name="Normal 3 21 10" xfId="4796" xr:uid="{00000000-0005-0000-0000-000080160000}"/>
    <cellStyle name="Normal 3 21 10 2" xfId="8264" xr:uid="{00000000-0005-0000-0000-000081160000}"/>
    <cellStyle name="Normal 3 21 11" xfId="4797" xr:uid="{00000000-0005-0000-0000-000082160000}"/>
    <cellStyle name="Normal 3 21 11 2" xfId="8605" xr:uid="{00000000-0005-0000-0000-000083160000}"/>
    <cellStyle name="Normal 3 21 12" xfId="4798" xr:uid="{00000000-0005-0000-0000-000084160000}"/>
    <cellStyle name="Normal 3 21 12 2" xfId="8351" xr:uid="{00000000-0005-0000-0000-000085160000}"/>
    <cellStyle name="Normal 3 21 13" xfId="4799" xr:uid="{00000000-0005-0000-0000-000086160000}"/>
    <cellStyle name="Normal 3 21 13 2" xfId="8525" xr:uid="{00000000-0005-0000-0000-000087160000}"/>
    <cellStyle name="Normal 3 21 14" xfId="4800" xr:uid="{00000000-0005-0000-0000-000088160000}"/>
    <cellStyle name="Normal 3 21 14 2" xfId="8430" xr:uid="{00000000-0005-0000-0000-000089160000}"/>
    <cellStyle name="Normal 3 21 15" xfId="4801" xr:uid="{00000000-0005-0000-0000-00008A160000}"/>
    <cellStyle name="Normal 3 21 16" xfId="4802" xr:uid="{00000000-0005-0000-0000-00008B160000}"/>
    <cellStyle name="Normal 3 21 17" xfId="4803" xr:uid="{00000000-0005-0000-0000-00008C160000}"/>
    <cellStyle name="Normal 3 21 18" xfId="4804" xr:uid="{00000000-0005-0000-0000-00008D160000}"/>
    <cellStyle name="Normal 3 21 19" xfId="4805" xr:uid="{00000000-0005-0000-0000-00008E160000}"/>
    <cellStyle name="Normal 3 21 2" xfId="4806" xr:uid="{00000000-0005-0000-0000-00008F160000}"/>
    <cellStyle name="Normal 3 21 20" xfId="4807" xr:uid="{00000000-0005-0000-0000-000090160000}"/>
    <cellStyle name="Normal 3 21 21" xfId="4808" xr:uid="{00000000-0005-0000-0000-000091160000}"/>
    <cellStyle name="Normal 3 21 22" xfId="4809" xr:uid="{00000000-0005-0000-0000-000092160000}"/>
    <cellStyle name="Normal 3 21 23" xfId="4810" xr:uid="{00000000-0005-0000-0000-000093160000}"/>
    <cellStyle name="Normal 3 21 24" xfId="4811" xr:uid="{00000000-0005-0000-0000-000094160000}"/>
    <cellStyle name="Normal 3 21 25" xfId="4812" xr:uid="{00000000-0005-0000-0000-000095160000}"/>
    <cellStyle name="Normal 3 21 26" xfId="4813" xr:uid="{00000000-0005-0000-0000-000096160000}"/>
    <cellStyle name="Normal 3 21 27" xfId="7281" xr:uid="{00000000-0005-0000-0000-000097160000}"/>
    <cellStyle name="Normal 3 21 3" xfId="4814" xr:uid="{00000000-0005-0000-0000-000098160000}"/>
    <cellStyle name="Normal 3 21 4" xfId="4815" xr:uid="{00000000-0005-0000-0000-000099160000}"/>
    <cellStyle name="Normal 3 21 5" xfId="4816" xr:uid="{00000000-0005-0000-0000-00009A160000}"/>
    <cellStyle name="Normal 3 21 6" xfId="4817" xr:uid="{00000000-0005-0000-0000-00009B160000}"/>
    <cellStyle name="Normal 3 21 6 2" xfId="8089" xr:uid="{00000000-0005-0000-0000-00009C160000}"/>
    <cellStyle name="Normal 3 21 6 3" xfId="7769" xr:uid="{00000000-0005-0000-0000-00009D160000}"/>
    <cellStyle name="Normal 3 21 7" xfId="4818" xr:uid="{00000000-0005-0000-0000-00009E160000}"/>
    <cellStyle name="Normal 3 21 7 2" xfId="8022" xr:uid="{00000000-0005-0000-0000-00009F160000}"/>
    <cellStyle name="Normal 3 21 7 3" xfId="7700" xr:uid="{00000000-0005-0000-0000-0000A0160000}"/>
    <cellStyle name="Normal 3 21 8" xfId="4819" xr:uid="{00000000-0005-0000-0000-0000A1160000}"/>
    <cellStyle name="Normal 3 21 8 2" xfId="8170" xr:uid="{00000000-0005-0000-0000-0000A2160000}"/>
    <cellStyle name="Normal 3 21 8 3" xfId="7844" xr:uid="{00000000-0005-0000-0000-0000A3160000}"/>
    <cellStyle name="Normal 3 21 9" xfId="4820" xr:uid="{00000000-0005-0000-0000-0000A4160000}"/>
    <cellStyle name="Normal 3 21 9 2" xfId="7933" xr:uid="{00000000-0005-0000-0000-0000A5160000}"/>
    <cellStyle name="Normal 3 22" xfId="4821" xr:uid="{00000000-0005-0000-0000-0000A6160000}"/>
    <cellStyle name="Normal 3 22 10" xfId="4822" xr:uid="{00000000-0005-0000-0000-0000A7160000}"/>
    <cellStyle name="Normal 3 22 10 2" xfId="8267" xr:uid="{00000000-0005-0000-0000-0000A8160000}"/>
    <cellStyle name="Normal 3 22 11" xfId="4823" xr:uid="{00000000-0005-0000-0000-0000A9160000}"/>
    <cellStyle name="Normal 3 22 11 2" xfId="8600" xr:uid="{00000000-0005-0000-0000-0000AA160000}"/>
    <cellStyle name="Normal 3 22 12" xfId="4824" xr:uid="{00000000-0005-0000-0000-0000AB160000}"/>
    <cellStyle name="Normal 3 22 12 2" xfId="8354" xr:uid="{00000000-0005-0000-0000-0000AC160000}"/>
    <cellStyle name="Normal 3 22 13" xfId="4825" xr:uid="{00000000-0005-0000-0000-0000AD160000}"/>
    <cellStyle name="Normal 3 22 13 2" xfId="8521" xr:uid="{00000000-0005-0000-0000-0000AE160000}"/>
    <cellStyle name="Normal 3 22 14" xfId="4826" xr:uid="{00000000-0005-0000-0000-0000AF160000}"/>
    <cellStyle name="Normal 3 22 14 2" xfId="8433" xr:uid="{00000000-0005-0000-0000-0000B0160000}"/>
    <cellStyle name="Normal 3 22 15" xfId="4827" xr:uid="{00000000-0005-0000-0000-0000B1160000}"/>
    <cellStyle name="Normal 3 22 16" xfId="4828" xr:uid="{00000000-0005-0000-0000-0000B2160000}"/>
    <cellStyle name="Normal 3 22 17" xfId="4829" xr:uid="{00000000-0005-0000-0000-0000B3160000}"/>
    <cellStyle name="Normal 3 22 18" xfId="4830" xr:uid="{00000000-0005-0000-0000-0000B4160000}"/>
    <cellStyle name="Normal 3 22 19" xfId="4831" xr:uid="{00000000-0005-0000-0000-0000B5160000}"/>
    <cellStyle name="Normal 3 22 2" xfId="4832" xr:uid="{00000000-0005-0000-0000-0000B6160000}"/>
    <cellStyle name="Normal 3 22 20" xfId="4833" xr:uid="{00000000-0005-0000-0000-0000B7160000}"/>
    <cellStyle name="Normal 3 22 21" xfId="4834" xr:uid="{00000000-0005-0000-0000-0000B8160000}"/>
    <cellStyle name="Normal 3 22 22" xfId="4835" xr:uid="{00000000-0005-0000-0000-0000B9160000}"/>
    <cellStyle name="Normal 3 22 23" xfId="4836" xr:uid="{00000000-0005-0000-0000-0000BA160000}"/>
    <cellStyle name="Normal 3 22 24" xfId="4837" xr:uid="{00000000-0005-0000-0000-0000BB160000}"/>
    <cellStyle name="Normal 3 22 25" xfId="4838" xr:uid="{00000000-0005-0000-0000-0000BC160000}"/>
    <cellStyle name="Normal 3 22 26" xfId="4839" xr:uid="{00000000-0005-0000-0000-0000BD160000}"/>
    <cellStyle name="Normal 3 22 27" xfId="7288" xr:uid="{00000000-0005-0000-0000-0000BE160000}"/>
    <cellStyle name="Normal 3 22 3" xfId="4840" xr:uid="{00000000-0005-0000-0000-0000BF160000}"/>
    <cellStyle name="Normal 3 22 4" xfId="4841" xr:uid="{00000000-0005-0000-0000-0000C0160000}"/>
    <cellStyle name="Normal 3 22 5" xfId="4842" xr:uid="{00000000-0005-0000-0000-0000C1160000}"/>
    <cellStyle name="Normal 3 22 6" xfId="4843" xr:uid="{00000000-0005-0000-0000-0000C2160000}"/>
    <cellStyle name="Normal 3 22 6 2" xfId="8090" xr:uid="{00000000-0005-0000-0000-0000C3160000}"/>
    <cellStyle name="Normal 3 22 6 3" xfId="7770" xr:uid="{00000000-0005-0000-0000-0000C4160000}"/>
    <cellStyle name="Normal 3 22 7" xfId="4844" xr:uid="{00000000-0005-0000-0000-0000C5160000}"/>
    <cellStyle name="Normal 3 22 7 2" xfId="8021" xr:uid="{00000000-0005-0000-0000-0000C6160000}"/>
    <cellStyle name="Normal 3 22 7 3" xfId="7699" xr:uid="{00000000-0005-0000-0000-0000C7160000}"/>
    <cellStyle name="Normal 3 22 8" xfId="4845" xr:uid="{00000000-0005-0000-0000-0000C8160000}"/>
    <cellStyle name="Normal 3 22 8 2" xfId="8171" xr:uid="{00000000-0005-0000-0000-0000C9160000}"/>
    <cellStyle name="Normal 3 22 8 3" xfId="7845" xr:uid="{00000000-0005-0000-0000-0000CA160000}"/>
    <cellStyle name="Normal 3 22 9" xfId="4846" xr:uid="{00000000-0005-0000-0000-0000CB160000}"/>
    <cellStyle name="Normal 3 22 9 2" xfId="7936" xr:uid="{00000000-0005-0000-0000-0000CC160000}"/>
    <cellStyle name="Normal 3 23" xfId="4847" xr:uid="{00000000-0005-0000-0000-0000CD160000}"/>
    <cellStyle name="Normal 3 23 10" xfId="4848" xr:uid="{00000000-0005-0000-0000-0000CE160000}"/>
    <cellStyle name="Normal 3 23 11" xfId="4849" xr:uid="{00000000-0005-0000-0000-0000CF160000}"/>
    <cellStyle name="Normal 3 23 12" xfId="4850" xr:uid="{00000000-0005-0000-0000-0000D0160000}"/>
    <cellStyle name="Normal 3 23 13" xfId="4851" xr:uid="{00000000-0005-0000-0000-0000D1160000}"/>
    <cellStyle name="Normal 3 23 14" xfId="4852" xr:uid="{00000000-0005-0000-0000-0000D2160000}"/>
    <cellStyle name="Normal 3 23 15" xfId="4853" xr:uid="{00000000-0005-0000-0000-0000D3160000}"/>
    <cellStyle name="Normal 3 23 16" xfId="4854" xr:uid="{00000000-0005-0000-0000-0000D4160000}"/>
    <cellStyle name="Normal 3 23 17" xfId="4855" xr:uid="{00000000-0005-0000-0000-0000D5160000}"/>
    <cellStyle name="Normal 3 23 18" xfId="4856" xr:uid="{00000000-0005-0000-0000-0000D6160000}"/>
    <cellStyle name="Normal 3 23 19" xfId="4857" xr:uid="{00000000-0005-0000-0000-0000D7160000}"/>
    <cellStyle name="Normal 3 23 2" xfId="4858" xr:uid="{00000000-0005-0000-0000-0000D8160000}"/>
    <cellStyle name="Normal 3 23 20" xfId="4859" xr:uid="{00000000-0005-0000-0000-0000D9160000}"/>
    <cellStyle name="Normal 3 23 21" xfId="4860" xr:uid="{00000000-0005-0000-0000-0000DA160000}"/>
    <cellStyle name="Normal 3 23 22" xfId="4861" xr:uid="{00000000-0005-0000-0000-0000DB160000}"/>
    <cellStyle name="Normal 3 23 23" xfId="4862" xr:uid="{00000000-0005-0000-0000-0000DC160000}"/>
    <cellStyle name="Normal 3 23 24" xfId="4863" xr:uid="{00000000-0005-0000-0000-0000DD160000}"/>
    <cellStyle name="Normal 3 23 25" xfId="4864" xr:uid="{00000000-0005-0000-0000-0000DE160000}"/>
    <cellStyle name="Normal 3 23 26" xfId="4865" xr:uid="{00000000-0005-0000-0000-0000DF160000}"/>
    <cellStyle name="Normal 3 23 3" xfId="4866" xr:uid="{00000000-0005-0000-0000-0000E0160000}"/>
    <cellStyle name="Normal 3 23 4" xfId="4867" xr:uid="{00000000-0005-0000-0000-0000E1160000}"/>
    <cellStyle name="Normal 3 23 5" xfId="4868" xr:uid="{00000000-0005-0000-0000-0000E2160000}"/>
    <cellStyle name="Normal 3 23 6" xfId="4869" xr:uid="{00000000-0005-0000-0000-0000E3160000}"/>
    <cellStyle name="Normal 3 23 7" xfId="4870" xr:uid="{00000000-0005-0000-0000-0000E4160000}"/>
    <cellStyle name="Normal 3 23 8" xfId="4871" xr:uid="{00000000-0005-0000-0000-0000E5160000}"/>
    <cellStyle name="Normal 3 23 9" xfId="4872" xr:uid="{00000000-0005-0000-0000-0000E6160000}"/>
    <cellStyle name="Normal 3 24" xfId="4873" xr:uid="{00000000-0005-0000-0000-0000E7160000}"/>
    <cellStyle name="Normal 3 24 10" xfId="4874" xr:uid="{00000000-0005-0000-0000-0000E8160000}"/>
    <cellStyle name="Normal 3 24 11" xfId="4875" xr:uid="{00000000-0005-0000-0000-0000E9160000}"/>
    <cellStyle name="Normal 3 24 12" xfId="4876" xr:uid="{00000000-0005-0000-0000-0000EA160000}"/>
    <cellStyle name="Normal 3 24 13" xfId="4877" xr:uid="{00000000-0005-0000-0000-0000EB160000}"/>
    <cellStyle name="Normal 3 24 14" xfId="4878" xr:uid="{00000000-0005-0000-0000-0000EC160000}"/>
    <cellStyle name="Normal 3 24 15" xfId="4879" xr:uid="{00000000-0005-0000-0000-0000ED160000}"/>
    <cellStyle name="Normal 3 24 16" xfId="4880" xr:uid="{00000000-0005-0000-0000-0000EE160000}"/>
    <cellStyle name="Normal 3 24 17" xfId="4881" xr:uid="{00000000-0005-0000-0000-0000EF160000}"/>
    <cellStyle name="Normal 3 24 18" xfId="4882" xr:uid="{00000000-0005-0000-0000-0000F0160000}"/>
    <cellStyle name="Normal 3 24 19" xfId="4883" xr:uid="{00000000-0005-0000-0000-0000F1160000}"/>
    <cellStyle name="Normal 3 24 2" xfId="4884" xr:uid="{00000000-0005-0000-0000-0000F2160000}"/>
    <cellStyle name="Normal 3 24 20" xfId="4885" xr:uid="{00000000-0005-0000-0000-0000F3160000}"/>
    <cellStyle name="Normal 3 24 21" xfId="4886" xr:uid="{00000000-0005-0000-0000-0000F4160000}"/>
    <cellStyle name="Normal 3 24 22" xfId="4887" xr:uid="{00000000-0005-0000-0000-0000F5160000}"/>
    <cellStyle name="Normal 3 24 23" xfId="4888" xr:uid="{00000000-0005-0000-0000-0000F6160000}"/>
    <cellStyle name="Normal 3 24 24" xfId="4889" xr:uid="{00000000-0005-0000-0000-0000F7160000}"/>
    <cellStyle name="Normal 3 24 25" xfId="4890" xr:uid="{00000000-0005-0000-0000-0000F8160000}"/>
    <cellStyle name="Normal 3 24 26" xfId="4891" xr:uid="{00000000-0005-0000-0000-0000F9160000}"/>
    <cellStyle name="Normal 3 24 3" xfId="4892" xr:uid="{00000000-0005-0000-0000-0000FA160000}"/>
    <cellStyle name="Normal 3 24 4" xfId="4893" xr:uid="{00000000-0005-0000-0000-0000FB160000}"/>
    <cellStyle name="Normal 3 24 5" xfId="4894" xr:uid="{00000000-0005-0000-0000-0000FC160000}"/>
    <cellStyle name="Normal 3 24 6" xfId="4895" xr:uid="{00000000-0005-0000-0000-0000FD160000}"/>
    <cellStyle name="Normal 3 24 7" xfId="4896" xr:uid="{00000000-0005-0000-0000-0000FE160000}"/>
    <cellStyle name="Normal 3 24 8" xfId="4897" xr:uid="{00000000-0005-0000-0000-0000FF160000}"/>
    <cellStyle name="Normal 3 24 9" xfId="4898" xr:uid="{00000000-0005-0000-0000-000000170000}"/>
    <cellStyle name="Normal 3 25" xfId="4899" xr:uid="{00000000-0005-0000-0000-000001170000}"/>
    <cellStyle name="Normal 3 25 10" xfId="4900" xr:uid="{00000000-0005-0000-0000-000002170000}"/>
    <cellStyle name="Normal 3 25 11" xfId="4901" xr:uid="{00000000-0005-0000-0000-000003170000}"/>
    <cellStyle name="Normal 3 25 12" xfId="4902" xr:uid="{00000000-0005-0000-0000-000004170000}"/>
    <cellStyle name="Normal 3 25 13" xfId="4903" xr:uid="{00000000-0005-0000-0000-000005170000}"/>
    <cellStyle name="Normal 3 25 14" xfId="4904" xr:uid="{00000000-0005-0000-0000-000006170000}"/>
    <cellStyle name="Normal 3 25 15" xfId="4905" xr:uid="{00000000-0005-0000-0000-000007170000}"/>
    <cellStyle name="Normal 3 25 16" xfId="4906" xr:uid="{00000000-0005-0000-0000-000008170000}"/>
    <cellStyle name="Normal 3 25 17" xfId="4907" xr:uid="{00000000-0005-0000-0000-000009170000}"/>
    <cellStyle name="Normal 3 25 18" xfId="4908" xr:uid="{00000000-0005-0000-0000-00000A170000}"/>
    <cellStyle name="Normal 3 25 19" xfId="4909" xr:uid="{00000000-0005-0000-0000-00000B170000}"/>
    <cellStyle name="Normal 3 25 2" xfId="4910" xr:uid="{00000000-0005-0000-0000-00000C170000}"/>
    <cellStyle name="Normal 3 25 20" xfId="4911" xr:uid="{00000000-0005-0000-0000-00000D170000}"/>
    <cellStyle name="Normal 3 25 21" xfId="4912" xr:uid="{00000000-0005-0000-0000-00000E170000}"/>
    <cellStyle name="Normal 3 25 22" xfId="4913" xr:uid="{00000000-0005-0000-0000-00000F170000}"/>
    <cellStyle name="Normal 3 25 23" xfId="4914" xr:uid="{00000000-0005-0000-0000-000010170000}"/>
    <cellStyle name="Normal 3 25 24" xfId="4915" xr:uid="{00000000-0005-0000-0000-000011170000}"/>
    <cellStyle name="Normal 3 25 25" xfId="4916" xr:uid="{00000000-0005-0000-0000-000012170000}"/>
    <cellStyle name="Normal 3 25 26" xfId="4917" xr:uid="{00000000-0005-0000-0000-000013170000}"/>
    <cellStyle name="Normal 3 25 3" xfId="4918" xr:uid="{00000000-0005-0000-0000-000014170000}"/>
    <cellStyle name="Normal 3 25 4" xfId="4919" xr:uid="{00000000-0005-0000-0000-000015170000}"/>
    <cellStyle name="Normal 3 25 5" xfId="4920" xr:uid="{00000000-0005-0000-0000-000016170000}"/>
    <cellStyle name="Normal 3 25 6" xfId="4921" xr:uid="{00000000-0005-0000-0000-000017170000}"/>
    <cellStyle name="Normal 3 25 7" xfId="4922" xr:uid="{00000000-0005-0000-0000-000018170000}"/>
    <cellStyle name="Normal 3 25 8" xfId="4923" xr:uid="{00000000-0005-0000-0000-000019170000}"/>
    <cellStyle name="Normal 3 25 9" xfId="4924" xr:uid="{00000000-0005-0000-0000-00001A170000}"/>
    <cellStyle name="Normal 3 26" xfId="4925" xr:uid="{00000000-0005-0000-0000-00001B170000}"/>
    <cellStyle name="Normal 3 26 10" xfId="4926" xr:uid="{00000000-0005-0000-0000-00001C170000}"/>
    <cellStyle name="Normal 3 26 11" xfId="4927" xr:uid="{00000000-0005-0000-0000-00001D170000}"/>
    <cellStyle name="Normal 3 26 12" xfId="4928" xr:uid="{00000000-0005-0000-0000-00001E170000}"/>
    <cellStyle name="Normal 3 26 13" xfId="4929" xr:uid="{00000000-0005-0000-0000-00001F170000}"/>
    <cellStyle name="Normal 3 26 14" xfId="4930" xr:uid="{00000000-0005-0000-0000-000020170000}"/>
    <cellStyle name="Normal 3 26 15" xfId="4931" xr:uid="{00000000-0005-0000-0000-000021170000}"/>
    <cellStyle name="Normal 3 26 16" xfId="4932" xr:uid="{00000000-0005-0000-0000-000022170000}"/>
    <cellStyle name="Normal 3 26 17" xfId="4933" xr:uid="{00000000-0005-0000-0000-000023170000}"/>
    <cellStyle name="Normal 3 26 18" xfId="4934" xr:uid="{00000000-0005-0000-0000-000024170000}"/>
    <cellStyle name="Normal 3 26 19" xfId="4935" xr:uid="{00000000-0005-0000-0000-000025170000}"/>
    <cellStyle name="Normal 3 26 2" xfId="4936" xr:uid="{00000000-0005-0000-0000-000026170000}"/>
    <cellStyle name="Normal 3 26 20" xfId="4937" xr:uid="{00000000-0005-0000-0000-000027170000}"/>
    <cellStyle name="Normal 3 26 21" xfId="4938" xr:uid="{00000000-0005-0000-0000-000028170000}"/>
    <cellStyle name="Normal 3 26 22" xfId="4939" xr:uid="{00000000-0005-0000-0000-000029170000}"/>
    <cellStyle name="Normal 3 26 23" xfId="4940" xr:uid="{00000000-0005-0000-0000-00002A170000}"/>
    <cellStyle name="Normal 3 26 24" xfId="4941" xr:uid="{00000000-0005-0000-0000-00002B170000}"/>
    <cellStyle name="Normal 3 26 25" xfId="4942" xr:uid="{00000000-0005-0000-0000-00002C170000}"/>
    <cellStyle name="Normal 3 26 3" xfId="4943" xr:uid="{00000000-0005-0000-0000-00002D170000}"/>
    <cellStyle name="Normal 3 26 4" xfId="4944" xr:uid="{00000000-0005-0000-0000-00002E170000}"/>
    <cellStyle name="Normal 3 26 5" xfId="4945" xr:uid="{00000000-0005-0000-0000-00002F170000}"/>
    <cellStyle name="Normal 3 26 6" xfId="4946" xr:uid="{00000000-0005-0000-0000-000030170000}"/>
    <cellStyle name="Normal 3 26 7" xfId="4947" xr:uid="{00000000-0005-0000-0000-000031170000}"/>
    <cellStyle name="Normal 3 26 8" xfId="4948" xr:uid="{00000000-0005-0000-0000-000032170000}"/>
    <cellStyle name="Normal 3 26 9" xfId="4949" xr:uid="{00000000-0005-0000-0000-000033170000}"/>
    <cellStyle name="Normal 3 27" xfId="4950" xr:uid="{00000000-0005-0000-0000-000034170000}"/>
    <cellStyle name="Normal 3 27 10" xfId="4951" xr:uid="{00000000-0005-0000-0000-000035170000}"/>
    <cellStyle name="Normal 3 27 11" xfId="4952" xr:uid="{00000000-0005-0000-0000-000036170000}"/>
    <cellStyle name="Normal 3 27 12" xfId="4953" xr:uid="{00000000-0005-0000-0000-000037170000}"/>
    <cellStyle name="Normal 3 27 13" xfId="4954" xr:uid="{00000000-0005-0000-0000-000038170000}"/>
    <cellStyle name="Normal 3 27 14" xfId="4955" xr:uid="{00000000-0005-0000-0000-000039170000}"/>
    <cellStyle name="Normal 3 27 15" xfId="4956" xr:uid="{00000000-0005-0000-0000-00003A170000}"/>
    <cellStyle name="Normal 3 27 16" xfId="4957" xr:uid="{00000000-0005-0000-0000-00003B170000}"/>
    <cellStyle name="Normal 3 27 17" xfId="4958" xr:uid="{00000000-0005-0000-0000-00003C170000}"/>
    <cellStyle name="Normal 3 27 18" xfId="4959" xr:uid="{00000000-0005-0000-0000-00003D170000}"/>
    <cellStyle name="Normal 3 27 19" xfId="4960" xr:uid="{00000000-0005-0000-0000-00003E170000}"/>
    <cellStyle name="Normal 3 27 2" xfId="4961" xr:uid="{00000000-0005-0000-0000-00003F170000}"/>
    <cellStyle name="Normal 3 27 20" xfId="4962" xr:uid="{00000000-0005-0000-0000-000040170000}"/>
    <cellStyle name="Normal 3 27 21" xfId="4963" xr:uid="{00000000-0005-0000-0000-000041170000}"/>
    <cellStyle name="Normal 3 27 22" xfId="4964" xr:uid="{00000000-0005-0000-0000-000042170000}"/>
    <cellStyle name="Normal 3 27 23" xfId="4965" xr:uid="{00000000-0005-0000-0000-000043170000}"/>
    <cellStyle name="Normal 3 27 24" xfId="4966" xr:uid="{00000000-0005-0000-0000-000044170000}"/>
    <cellStyle name="Normal 3 27 25" xfId="4967" xr:uid="{00000000-0005-0000-0000-000045170000}"/>
    <cellStyle name="Normal 3 27 3" xfId="4968" xr:uid="{00000000-0005-0000-0000-000046170000}"/>
    <cellStyle name="Normal 3 27 4" xfId="4969" xr:uid="{00000000-0005-0000-0000-000047170000}"/>
    <cellStyle name="Normal 3 27 5" xfId="4970" xr:uid="{00000000-0005-0000-0000-000048170000}"/>
    <cellStyle name="Normal 3 27 6" xfId="4971" xr:uid="{00000000-0005-0000-0000-000049170000}"/>
    <cellStyle name="Normal 3 27 7" xfId="4972" xr:uid="{00000000-0005-0000-0000-00004A170000}"/>
    <cellStyle name="Normal 3 27 8" xfId="4973" xr:uid="{00000000-0005-0000-0000-00004B170000}"/>
    <cellStyle name="Normal 3 27 9" xfId="4974" xr:uid="{00000000-0005-0000-0000-00004C170000}"/>
    <cellStyle name="Normal 3 28" xfId="4975" xr:uid="{00000000-0005-0000-0000-00004D170000}"/>
    <cellStyle name="Normal 3 28 10" xfId="4976" xr:uid="{00000000-0005-0000-0000-00004E170000}"/>
    <cellStyle name="Normal 3 28 11" xfId="4977" xr:uid="{00000000-0005-0000-0000-00004F170000}"/>
    <cellStyle name="Normal 3 28 12" xfId="4978" xr:uid="{00000000-0005-0000-0000-000050170000}"/>
    <cellStyle name="Normal 3 28 13" xfId="4979" xr:uid="{00000000-0005-0000-0000-000051170000}"/>
    <cellStyle name="Normal 3 28 14" xfId="4980" xr:uid="{00000000-0005-0000-0000-000052170000}"/>
    <cellStyle name="Normal 3 28 15" xfId="4981" xr:uid="{00000000-0005-0000-0000-000053170000}"/>
    <cellStyle name="Normal 3 28 16" xfId="4982" xr:uid="{00000000-0005-0000-0000-000054170000}"/>
    <cellStyle name="Normal 3 28 17" xfId="4983" xr:uid="{00000000-0005-0000-0000-000055170000}"/>
    <cellStyle name="Normal 3 28 18" xfId="4984" xr:uid="{00000000-0005-0000-0000-000056170000}"/>
    <cellStyle name="Normal 3 28 19" xfId="4985" xr:uid="{00000000-0005-0000-0000-000057170000}"/>
    <cellStyle name="Normal 3 28 2" xfId="4986" xr:uid="{00000000-0005-0000-0000-000058170000}"/>
    <cellStyle name="Normal 3 28 20" xfId="4987" xr:uid="{00000000-0005-0000-0000-000059170000}"/>
    <cellStyle name="Normal 3 28 21" xfId="4988" xr:uid="{00000000-0005-0000-0000-00005A170000}"/>
    <cellStyle name="Normal 3 28 22" xfId="4989" xr:uid="{00000000-0005-0000-0000-00005B170000}"/>
    <cellStyle name="Normal 3 28 23" xfId="4990" xr:uid="{00000000-0005-0000-0000-00005C170000}"/>
    <cellStyle name="Normal 3 28 24" xfId="4991" xr:uid="{00000000-0005-0000-0000-00005D170000}"/>
    <cellStyle name="Normal 3 28 25" xfId="4992" xr:uid="{00000000-0005-0000-0000-00005E170000}"/>
    <cellStyle name="Normal 3 28 3" xfId="4993" xr:uid="{00000000-0005-0000-0000-00005F170000}"/>
    <cellStyle name="Normal 3 28 4" xfId="4994" xr:uid="{00000000-0005-0000-0000-000060170000}"/>
    <cellStyle name="Normal 3 28 5" xfId="4995" xr:uid="{00000000-0005-0000-0000-000061170000}"/>
    <cellStyle name="Normal 3 28 6" xfId="4996" xr:uid="{00000000-0005-0000-0000-000062170000}"/>
    <cellStyle name="Normal 3 28 7" xfId="4997" xr:uid="{00000000-0005-0000-0000-000063170000}"/>
    <cellStyle name="Normal 3 28 8" xfId="4998" xr:uid="{00000000-0005-0000-0000-000064170000}"/>
    <cellStyle name="Normal 3 28 9" xfId="4999" xr:uid="{00000000-0005-0000-0000-000065170000}"/>
    <cellStyle name="Normal 3 29" xfId="5000" xr:uid="{00000000-0005-0000-0000-000066170000}"/>
    <cellStyle name="Normal 3 29 10" xfId="5001" xr:uid="{00000000-0005-0000-0000-000067170000}"/>
    <cellStyle name="Normal 3 29 11" xfId="5002" xr:uid="{00000000-0005-0000-0000-000068170000}"/>
    <cellStyle name="Normal 3 29 12" xfId="5003" xr:uid="{00000000-0005-0000-0000-000069170000}"/>
    <cellStyle name="Normal 3 29 13" xfId="5004" xr:uid="{00000000-0005-0000-0000-00006A170000}"/>
    <cellStyle name="Normal 3 29 14" xfId="5005" xr:uid="{00000000-0005-0000-0000-00006B170000}"/>
    <cellStyle name="Normal 3 29 15" xfId="5006" xr:uid="{00000000-0005-0000-0000-00006C170000}"/>
    <cellStyle name="Normal 3 29 16" xfId="5007" xr:uid="{00000000-0005-0000-0000-00006D170000}"/>
    <cellStyle name="Normal 3 29 17" xfId="5008" xr:uid="{00000000-0005-0000-0000-00006E170000}"/>
    <cellStyle name="Normal 3 29 18" xfId="5009" xr:uid="{00000000-0005-0000-0000-00006F170000}"/>
    <cellStyle name="Normal 3 29 19" xfId="5010" xr:uid="{00000000-0005-0000-0000-000070170000}"/>
    <cellStyle name="Normal 3 29 2" xfId="5011" xr:uid="{00000000-0005-0000-0000-000071170000}"/>
    <cellStyle name="Normal 3 29 20" xfId="5012" xr:uid="{00000000-0005-0000-0000-000072170000}"/>
    <cellStyle name="Normal 3 29 21" xfId="5013" xr:uid="{00000000-0005-0000-0000-000073170000}"/>
    <cellStyle name="Normal 3 29 22" xfId="5014" xr:uid="{00000000-0005-0000-0000-000074170000}"/>
    <cellStyle name="Normal 3 29 23" xfId="5015" xr:uid="{00000000-0005-0000-0000-000075170000}"/>
    <cellStyle name="Normal 3 29 24" xfId="5016" xr:uid="{00000000-0005-0000-0000-000076170000}"/>
    <cellStyle name="Normal 3 29 25" xfId="5017" xr:uid="{00000000-0005-0000-0000-000077170000}"/>
    <cellStyle name="Normal 3 29 3" xfId="5018" xr:uid="{00000000-0005-0000-0000-000078170000}"/>
    <cellStyle name="Normal 3 29 4" xfId="5019" xr:uid="{00000000-0005-0000-0000-000079170000}"/>
    <cellStyle name="Normal 3 29 5" xfId="5020" xr:uid="{00000000-0005-0000-0000-00007A170000}"/>
    <cellStyle name="Normal 3 29 6" xfId="5021" xr:uid="{00000000-0005-0000-0000-00007B170000}"/>
    <cellStyle name="Normal 3 29 7" xfId="5022" xr:uid="{00000000-0005-0000-0000-00007C170000}"/>
    <cellStyle name="Normal 3 29 8" xfId="5023" xr:uid="{00000000-0005-0000-0000-00007D170000}"/>
    <cellStyle name="Normal 3 29 9" xfId="5024" xr:uid="{00000000-0005-0000-0000-00007E170000}"/>
    <cellStyle name="Normal 3 3" xfId="5025" xr:uid="{00000000-0005-0000-0000-00007F170000}"/>
    <cellStyle name="Normal 3 3 10" xfId="5026" xr:uid="{00000000-0005-0000-0000-000080170000}"/>
    <cellStyle name="Normal 3 3 10 10" xfId="8422" xr:uid="{00000000-0005-0000-0000-000081170000}"/>
    <cellStyle name="Normal 3 3 10 11" xfId="7267" xr:uid="{00000000-0005-0000-0000-000082170000}"/>
    <cellStyle name="Normal 3 3 10 2" xfId="7772" xr:uid="{00000000-0005-0000-0000-000083170000}"/>
    <cellStyle name="Normal 3 3 10 2 2" xfId="8092" xr:uid="{00000000-0005-0000-0000-000084170000}"/>
    <cellStyle name="Normal 3 3 10 3" xfId="7697" xr:uid="{00000000-0005-0000-0000-000085170000}"/>
    <cellStyle name="Normal 3 3 10 3 2" xfId="8019" xr:uid="{00000000-0005-0000-0000-000086170000}"/>
    <cellStyle name="Normal 3 3 10 4" xfId="7847" xr:uid="{00000000-0005-0000-0000-000087170000}"/>
    <cellStyle name="Normal 3 3 10 4 2" xfId="8173" xr:uid="{00000000-0005-0000-0000-000088170000}"/>
    <cellStyle name="Normal 3 3 10 5" xfId="7926" xr:uid="{00000000-0005-0000-0000-000089170000}"/>
    <cellStyle name="Normal 3 3 10 6" xfId="8257" xr:uid="{00000000-0005-0000-0000-00008A170000}"/>
    <cellStyle name="Normal 3 3 10 7" xfId="8613" xr:uid="{00000000-0005-0000-0000-00008B170000}"/>
    <cellStyle name="Normal 3 3 10 8" xfId="8344" xr:uid="{00000000-0005-0000-0000-00008C170000}"/>
    <cellStyle name="Normal 3 3 10 9" xfId="8532" xr:uid="{00000000-0005-0000-0000-00008D170000}"/>
    <cellStyle name="Normal 3 3 11" xfId="5027" xr:uid="{00000000-0005-0000-0000-00008E170000}"/>
    <cellStyle name="Normal 3 3 11 10" xfId="8425" xr:uid="{00000000-0005-0000-0000-00008F170000}"/>
    <cellStyle name="Normal 3 3 11 11" xfId="7272" xr:uid="{00000000-0005-0000-0000-000090170000}"/>
    <cellStyle name="Normal 3 3 11 2" xfId="7773" xr:uid="{00000000-0005-0000-0000-000091170000}"/>
    <cellStyle name="Normal 3 3 11 2 2" xfId="8093" xr:uid="{00000000-0005-0000-0000-000092170000}"/>
    <cellStyle name="Normal 3 3 11 3" xfId="7696" xr:uid="{00000000-0005-0000-0000-000093170000}"/>
    <cellStyle name="Normal 3 3 11 3 2" xfId="8018" xr:uid="{00000000-0005-0000-0000-000094170000}"/>
    <cellStyle name="Normal 3 3 11 4" xfId="7848" xr:uid="{00000000-0005-0000-0000-000095170000}"/>
    <cellStyle name="Normal 3 3 11 4 2" xfId="8174" xr:uid="{00000000-0005-0000-0000-000096170000}"/>
    <cellStyle name="Normal 3 3 11 5" xfId="7928" xr:uid="{00000000-0005-0000-0000-000097170000}"/>
    <cellStyle name="Normal 3 3 11 6" xfId="8259" xr:uid="{00000000-0005-0000-0000-000098170000}"/>
    <cellStyle name="Normal 3 3 11 7" xfId="8611" xr:uid="{00000000-0005-0000-0000-000099170000}"/>
    <cellStyle name="Normal 3 3 11 8" xfId="8346" xr:uid="{00000000-0005-0000-0000-00009A170000}"/>
    <cellStyle name="Normal 3 3 11 9" xfId="8530" xr:uid="{00000000-0005-0000-0000-00009B170000}"/>
    <cellStyle name="Normal 3 3 12" xfId="5028" xr:uid="{00000000-0005-0000-0000-00009C170000}"/>
    <cellStyle name="Normal 3 3 12 10" xfId="8427" xr:uid="{00000000-0005-0000-0000-00009D170000}"/>
    <cellStyle name="Normal 3 3 12 11" xfId="7276" xr:uid="{00000000-0005-0000-0000-00009E170000}"/>
    <cellStyle name="Normal 3 3 12 2" xfId="7774" xr:uid="{00000000-0005-0000-0000-00009F170000}"/>
    <cellStyle name="Normal 3 3 12 2 2" xfId="8094" xr:uid="{00000000-0005-0000-0000-0000A0170000}"/>
    <cellStyle name="Normal 3 3 12 3" xfId="7695" xr:uid="{00000000-0005-0000-0000-0000A1170000}"/>
    <cellStyle name="Normal 3 3 12 3 2" xfId="8017" xr:uid="{00000000-0005-0000-0000-0000A2170000}"/>
    <cellStyle name="Normal 3 3 12 4" xfId="7849" xr:uid="{00000000-0005-0000-0000-0000A3170000}"/>
    <cellStyle name="Normal 3 3 12 4 2" xfId="8175" xr:uid="{00000000-0005-0000-0000-0000A4170000}"/>
    <cellStyle name="Normal 3 3 12 5" xfId="7930" xr:uid="{00000000-0005-0000-0000-0000A5170000}"/>
    <cellStyle name="Normal 3 3 12 6" xfId="8261" xr:uid="{00000000-0005-0000-0000-0000A6170000}"/>
    <cellStyle name="Normal 3 3 12 7" xfId="8609" xr:uid="{00000000-0005-0000-0000-0000A7170000}"/>
    <cellStyle name="Normal 3 3 12 8" xfId="8348" xr:uid="{00000000-0005-0000-0000-0000A8170000}"/>
    <cellStyle name="Normal 3 3 12 9" xfId="8528" xr:uid="{00000000-0005-0000-0000-0000A9170000}"/>
    <cellStyle name="Normal 3 3 13" xfId="5029" xr:uid="{00000000-0005-0000-0000-0000AA170000}"/>
    <cellStyle name="Normal 3 3 13 10" xfId="8429" xr:uid="{00000000-0005-0000-0000-0000AB170000}"/>
    <cellStyle name="Normal 3 3 13 11" xfId="7280" xr:uid="{00000000-0005-0000-0000-0000AC170000}"/>
    <cellStyle name="Normal 3 3 13 2" xfId="7775" xr:uid="{00000000-0005-0000-0000-0000AD170000}"/>
    <cellStyle name="Normal 3 3 13 2 2" xfId="8095" xr:uid="{00000000-0005-0000-0000-0000AE170000}"/>
    <cellStyle name="Normal 3 3 13 3" xfId="7694" xr:uid="{00000000-0005-0000-0000-0000AF170000}"/>
    <cellStyle name="Normal 3 3 13 3 2" xfId="8016" xr:uid="{00000000-0005-0000-0000-0000B0170000}"/>
    <cellStyle name="Normal 3 3 13 4" xfId="7850" xr:uid="{00000000-0005-0000-0000-0000B1170000}"/>
    <cellStyle name="Normal 3 3 13 4 2" xfId="8176" xr:uid="{00000000-0005-0000-0000-0000B2170000}"/>
    <cellStyle name="Normal 3 3 13 5" xfId="7932" xr:uid="{00000000-0005-0000-0000-0000B3170000}"/>
    <cellStyle name="Normal 3 3 13 6" xfId="8263" xr:uid="{00000000-0005-0000-0000-0000B4170000}"/>
    <cellStyle name="Normal 3 3 13 7" xfId="8606" xr:uid="{00000000-0005-0000-0000-0000B5170000}"/>
    <cellStyle name="Normal 3 3 13 8" xfId="8350" xr:uid="{00000000-0005-0000-0000-0000B6170000}"/>
    <cellStyle name="Normal 3 3 13 9" xfId="8526" xr:uid="{00000000-0005-0000-0000-0000B7170000}"/>
    <cellStyle name="Normal 3 3 14" xfId="5030" xr:uid="{00000000-0005-0000-0000-0000B8170000}"/>
    <cellStyle name="Normal 3 3 14 10" xfId="8431" xr:uid="{00000000-0005-0000-0000-0000B9170000}"/>
    <cellStyle name="Normal 3 3 14 11" xfId="7283" xr:uid="{00000000-0005-0000-0000-0000BA170000}"/>
    <cellStyle name="Normal 3 3 14 2" xfId="7776" xr:uid="{00000000-0005-0000-0000-0000BB170000}"/>
    <cellStyle name="Normal 3 3 14 2 2" xfId="8096" xr:uid="{00000000-0005-0000-0000-0000BC170000}"/>
    <cellStyle name="Normal 3 3 14 3" xfId="7693" xr:uid="{00000000-0005-0000-0000-0000BD170000}"/>
    <cellStyle name="Normal 3 3 14 3 2" xfId="8015" xr:uid="{00000000-0005-0000-0000-0000BE170000}"/>
    <cellStyle name="Normal 3 3 14 4" xfId="7851" xr:uid="{00000000-0005-0000-0000-0000BF170000}"/>
    <cellStyle name="Normal 3 3 14 4 2" xfId="8177" xr:uid="{00000000-0005-0000-0000-0000C0170000}"/>
    <cellStyle name="Normal 3 3 14 5" xfId="7934" xr:uid="{00000000-0005-0000-0000-0000C1170000}"/>
    <cellStyle name="Normal 3 3 14 6" xfId="8265" xr:uid="{00000000-0005-0000-0000-0000C2170000}"/>
    <cellStyle name="Normal 3 3 14 7" xfId="8604" xr:uid="{00000000-0005-0000-0000-0000C3170000}"/>
    <cellStyle name="Normal 3 3 14 8" xfId="8352" xr:uid="{00000000-0005-0000-0000-0000C4170000}"/>
    <cellStyle name="Normal 3 3 14 9" xfId="8524" xr:uid="{00000000-0005-0000-0000-0000C5170000}"/>
    <cellStyle name="Normal 3 3 15" xfId="5031" xr:uid="{00000000-0005-0000-0000-0000C6170000}"/>
    <cellStyle name="Normal 3 3 15 10" xfId="8435" xr:uid="{00000000-0005-0000-0000-0000C7170000}"/>
    <cellStyle name="Normal 3 3 15 11" xfId="7291" xr:uid="{00000000-0005-0000-0000-0000C8170000}"/>
    <cellStyle name="Normal 3 3 15 2" xfId="7777" xr:uid="{00000000-0005-0000-0000-0000C9170000}"/>
    <cellStyle name="Normal 3 3 15 2 2" xfId="8097" xr:uid="{00000000-0005-0000-0000-0000CA170000}"/>
    <cellStyle name="Normal 3 3 15 3" xfId="7692" xr:uid="{00000000-0005-0000-0000-0000CB170000}"/>
    <cellStyle name="Normal 3 3 15 3 2" xfId="8014" xr:uid="{00000000-0005-0000-0000-0000CC170000}"/>
    <cellStyle name="Normal 3 3 15 4" xfId="7852" xr:uid="{00000000-0005-0000-0000-0000CD170000}"/>
    <cellStyle name="Normal 3 3 15 4 2" xfId="8178" xr:uid="{00000000-0005-0000-0000-0000CE170000}"/>
    <cellStyle name="Normal 3 3 15 5" xfId="7938" xr:uid="{00000000-0005-0000-0000-0000CF170000}"/>
    <cellStyle name="Normal 3 3 15 6" xfId="8269" xr:uid="{00000000-0005-0000-0000-0000D0170000}"/>
    <cellStyle name="Normal 3 3 15 7" xfId="8598" xr:uid="{00000000-0005-0000-0000-0000D1170000}"/>
    <cellStyle name="Normal 3 3 15 8" xfId="8356" xr:uid="{00000000-0005-0000-0000-0000D2170000}"/>
    <cellStyle name="Normal 3 3 15 9" xfId="8519" xr:uid="{00000000-0005-0000-0000-0000D3170000}"/>
    <cellStyle name="Normal 3 3 16" xfId="5032" xr:uid="{00000000-0005-0000-0000-0000D4170000}"/>
    <cellStyle name="Normal 3 3 16 10" xfId="8568" xr:uid="{00000000-0005-0000-0000-0000D5170000}"/>
    <cellStyle name="Normal 3 3 16 11" xfId="7401" xr:uid="{00000000-0005-0000-0000-0000D6170000}"/>
    <cellStyle name="Normal 3 3 16 2" xfId="7778" xr:uid="{00000000-0005-0000-0000-0000D7170000}"/>
    <cellStyle name="Normal 3 3 16 2 2" xfId="8098" xr:uid="{00000000-0005-0000-0000-0000D8170000}"/>
    <cellStyle name="Normal 3 3 16 3" xfId="7691" xr:uid="{00000000-0005-0000-0000-0000D9170000}"/>
    <cellStyle name="Normal 3 3 16 3 2" xfId="8013" xr:uid="{00000000-0005-0000-0000-0000DA170000}"/>
    <cellStyle name="Normal 3 3 16 4" xfId="7853" xr:uid="{00000000-0005-0000-0000-0000DB170000}"/>
    <cellStyle name="Normal 3 3 16 4 2" xfId="8179" xr:uid="{00000000-0005-0000-0000-0000DC170000}"/>
    <cellStyle name="Normal 3 3 16 5" xfId="7942" xr:uid="{00000000-0005-0000-0000-0000DD170000}"/>
    <cellStyle name="Normal 3 3 16 6" xfId="8474" xr:uid="{00000000-0005-0000-0000-0000DE170000}"/>
    <cellStyle name="Normal 3 3 16 7" xfId="8674" xr:uid="{00000000-0005-0000-0000-0000DF170000}"/>
    <cellStyle name="Normal 3 3 16 8" xfId="8285" xr:uid="{00000000-0005-0000-0000-0000E0170000}"/>
    <cellStyle name="Normal 3 3 16 9" xfId="8589" xr:uid="{00000000-0005-0000-0000-0000E1170000}"/>
    <cellStyle name="Normal 3 3 17" xfId="5033" xr:uid="{00000000-0005-0000-0000-0000E2170000}"/>
    <cellStyle name="Normal 3 3 17 10" xfId="8727" xr:uid="{00000000-0005-0000-0000-0000E3170000}"/>
    <cellStyle name="Normal 3 3 17 11" xfId="7631" xr:uid="{00000000-0005-0000-0000-0000E4170000}"/>
    <cellStyle name="Normal 3 3 17 2" xfId="7779" xr:uid="{00000000-0005-0000-0000-0000E5170000}"/>
    <cellStyle name="Normal 3 3 17 2 2" xfId="8099" xr:uid="{00000000-0005-0000-0000-0000E6170000}"/>
    <cellStyle name="Normal 3 3 17 3" xfId="7690" xr:uid="{00000000-0005-0000-0000-0000E7170000}"/>
    <cellStyle name="Normal 3 3 17 3 2" xfId="8012" xr:uid="{00000000-0005-0000-0000-0000E8170000}"/>
    <cellStyle name="Normal 3 3 17 4" xfId="7854" xr:uid="{00000000-0005-0000-0000-0000E9170000}"/>
    <cellStyle name="Normal 3 3 17 4 2" xfId="8180" xr:uid="{00000000-0005-0000-0000-0000EA170000}"/>
    <cellStyle name="Normal 3 3 17 5" xfId="7972" xr:uid="{00000000-0005-0000-0000-0000EB170000}"/>
    <cellStyle name="Normal 3 3 17 6" xfId="8692" xr:uid="{00000000-0005-0000-0000-0000EC170000}"/>
    <cellStyle name="Normal 3 3 17 7" xfId="8705" xr:uid="{00000000-0005-0000-0000-0000ED170000}"/>
    <cellStyle name="Normal 3 3 17 8" xfId="8714" xr:uid="{00000000-0005-0000-0000-0000EE170000}"/>
    <cellStyle name="Normal 3 3 17 9" xfId="8718" xr:uid="{00000000-0005-0000-0000-0000EF170000}"/>
    <cellStyle name="Normal 3 3 18" xfId="5034" xr:uid="{00000000-0005-0000-0000-0000F0170000}"/>
    <cellStyle name="Normal 3 3 18 10" xfId="8517" xr:uid="{00000000-0005-0000-0000-0000F1170000}"/>
    <cellStyle name="Normal 3 3 18 11" xfId="7577" xr:uid="{00000000-0005-0000-0000-0000F2170000}"/>
    <cellStyle name="Normal 3 3 18 2" xfId="7780" xr:uid="{00000000-0005-0000-0000-0000F3170000}"/>
    <cellStyle name="Normal 3 3 18 2 2" xfId="8100" xr:uid="{00000000-0005-0000-0000-0000F4170000}"/>
    <cellStyle name="Normal 3 3 18 3" xfId="7689" xr:uid="{00000000-0005-0000-0000-0000F5170000}"/>
    <cellStyle name="Normal 3 3 18 3 2" xfId="8011" xr:uid="{00000000-0005-0000-0000-0000F6170000}"/>
    <cellStyle name="Normal 3 3 18 4" xfId="7855" xr:uid="{00000000-0005-0000-0000-0000F7170000}"/>
    <cellStyle name="Normal 3 3 18 4 2" xfId="8181" xr:uid="{00000000-0005-0000-0000-0000F8170000}"/>
    <cellStyle name="Normal 3 3 18 5" xfId="7969" xr:uid="{00000000-0005-0000-0000-0000F9170000}"/>
    <cellStyle name="Normal 3 3 18 6" xfId="8680" xr:uid="{00000000-0005-0000-0000-0000FA170000}"/>
    <cellStyle name="Normal 3 3 18 7" xfId="8278" xr:uid="{00000000-0005-0000-0000-0000FB170000}"/>
    <cellStyle name="Normal 3 3 18 8" xfId="8595" xr:uid="{00000000-0005-0000-0000-0000FC170000}"/>
    <cellStyle name="Normal 3 3 18 9" xfId="8360" xr:uid="{00000000-0005-0000-0000-0000FD170000}"/>
    <cellStyle name="Normal 3 3 19" xfId="5035" xr:uid="{00000000-0005-0000-0000-0000FE170000}"/>
    <cellStyle name="Normal 3 3 19 2" xfId="8091" xr:uid="{00000000-0005-0000-0000-0000FF170000}"/>
    <cellStyle name="Normal 3 3 19 3" xfId="7771" xr:uid="{00000000-0005-0000-0000-000000180000}"/>
    <cellStyle name="Normal 3 3 2" xfId="5036" xr:uid="{00000000-0005-0000-0000-000001180000}"/>
    <cellStyle name="Normal 3 3 2 10" xfId="8234" xr:uid="{00000000-0005-0000-0000-000002180000}"/>
    <cellStyle name="Normal 3 3 2 11" xfId="8637" xr:uid="{00000000-0005-0000-0000-000003180000}"/>
    <cellStyle name="Normal 3 3 2 12" xfId="8317" xr:uid="{00000000-0005-0000-0000-000004180000}"/>
    <cellStyle name="Normal 3 3 2 13" xfId="8557" xr:uid="{00000000-0005-0000-0000-000005180000}"/>
    <cellStyle name="Normal 3 3 2 14" xfId="8397" xr:uid="{00000000-0005-0000-0000-000006180000}"/>
    <cellStyle name="Normal 3 3 2 15" xfId="8307" xr:uid="{00000000-0005-0000-0000-000007180000}"/>
    <cellStyle name="Normal 3 3 2 16" xfId="8534" xr:uid="{00000000-0005-0000-0000-000008180000}"/>
    <cellStyle name="Normal 3 3 2 17" xfId="7446" xr:uid="{00000000-0005-0000-0000-000009180000}"/>
    <cellStyle name="Normal 3 3 2 18" xfId="8736" xr:uid="{00000000-0005-0000-0000-00000A180000}"/>
    <cellStyle name="Normal 3 3 2 2" xfId="7220" xr:uid="{00000000-0005-0000-0000-00000B180000}"/>
    <cellStyle name="Normal 3 3 2 2 2" xfId="7408" xr:uid="{00000000-0005-0000-0000-00000C180000}"/>
    <cellStyle name="Normal 3 3 2 2 3" xfId="7323" xr:uid="{00000000-0005-0000-0000-00000D180000}"/>
    <cellStyle name="Normal 3 3 2 2 4" xfId="7353" xr:uid="{00000000-0005-0000-0000-00000E180000}"/>
    <cellStyle name="Normal 3 3 2 3" xfId="7617" xr:uid="{00000000-0005-0000-0000-00000F180000}"/>
    <cellStyle name="Normal 3 3 2 4" xfId="7582" xr:uid="{00000000-0005-0000-0000-000010180000}"/>
    <cellStyle name="Normal 3 3 2 5" xfId="7637" xr:uid="{00000000-0005-0000-0000-000011180000}"/>
    <cellStyle name="Normal 3 3 2 6" xfId="7781" xr:uid="{00000000-0005-0000-0000-000012180000}"/>
    <cellStyle name="Normal 3 3 2 6 2" xfId="8101" xr:uid="{00000000-0005-0000-0000-000013180000}"/>
    <cellStyle name="Normal 3 3 2 7" xfId="7688" xr:uid="{00000000-0005-0000-0000-000014180000}"/>
    <cellStyle name="Normal 3 3 2 7 2" xfId="8010" xr:uid="{00000000-0005-0000-0000-000015180000}"/>
    <cellStyle name="Normal 3 3 2 8" xfId="7856" xr:uid="{00000000-0005-0000-0000-000016180000}"/>
    <cellStyle name="Normal 3 3 2 8 2" xfId="8182" xr:uid="{00000000-0005-0000-0000-000017180000}"/>
    <cellStyle name="Normal 3 3 2 9" xfId="7904" xr:uid="{00000000-0005-0000-0000-000018180000}"/>
    <cellStyle name="Normal 3 3 20" xfId="5037" xr:uid="{00000000-0005-0000-0000-000019180000}"/>
    <cellStyle name="Normal 3 3 20 2" xfId="8020" xr:uid="{00000000-0005-0000-0000-00001A180000}"/>
    <cellStyle name="Normal 3 3 20 3" xfId="7698" xr:uid="{00000000-0005-0000-0000-00001B180000}"/>
    <cellStyle name="Normal 3 3 21" xfId="5038" xr:uid="{00000000-0005-0000-0000-00001C180000}"/>
    <cellStyle name="Normal 3 3 21 2" xfId="8172" xr:uid="{00000000-0005-0000-0000-00001D180000}"/>
    <cellStyle name="Normal 3 3 21 3" xfId="7846" xr:uid="{00000000-0005-0000-0000-00001E180000}"/>
    <cellStyle name="Normal 3 3 22" xfId="5039" xr:uid="{00000000-0005-0000-0000-00001F180000}"/>
    <cellStyle name="Normal 3 3 22 2" xfId="7896" xr:uid="{00000000-0005-0000-0000-000020180000}"/>
    <cellStyle name="Normal 3 3 23" xfId="5040" xr:uid="{00000000-0005-0000-0000-000021180000}"/>
    <cellStyle name="Normal 3 3 23 2" xfId="8224" xr:uid="{00000000-0005-0000-0000-000022180000}"/>
    <cellStyle name="Normal 3 3 24" xfId="8646" xr:uid="{00000000-0005-0000-0000-000023180000}"/>
    <cellStyle name="Normal 3 3 25" xfId="8308" xr:uid="{00000000-0005-0000-0000-000024180000}"/>
    <cellStyle name="Normal 3 3 26" xfId="8566" xr:uid="{00000000-0005-0000-0000-000025180000}"/>
    <cellStyle name="Normal 3 3 27" xfId="8388" xr:uid="{00000000-0005-0000-0000-000026180000}"/>
    <cellStyle name="Normal 3 3 28" xfId="8310" xr:uid="{00000000-0005-0000-0000-000027180000}"/>
    <cellStyle name="Normal 3 3 29" xfId="8723" xr:uid="{00000000-0005-0000-0000-000028180000}"/>
    <cellStyle name="Normal 3 3 3" xfId="5041" xr:uid="{00000000-0005-0000-0000-000029180000}"/>
    <cellStyle name="Normal 3 3 3 10" xfId="8237" xr:uid="{00000000-0005-0000-0000-00002A180000}"/>
    <cellStyle name="Normal 3 3 3 11" xfId="8633" xr:uid="{00000000-0005-0000-0000-00002B180000}"/>
    <cellStyle name="Normal 3 3 3 12" xfId="8320" xr:uid="{00000000-0005-0000-0000-00002C180000}"/>
    <cellStyle name="Normal 3 3 3 13" xfId="8554" xr:uid="{00000000-0005-0000-0000-00002D180000}"/>
    <cellStyle name="Normal 3 3 3 14" xfId="8401" xr:uid="{00000000-0005-0000-0000-00002E180000}"/>
    <cellStyle name="Normal 3 3 3 15" xfId="7193" xr:uid="{00000000-0005-0000-0000-00002F180000}"/>
    <cellStyle name="Normal 3 3 3 2" xfId="5042" xr:uid="{00000000-0005-0000-0000-000030180000}"/>
    <cellStyle name="Normal 3 3 3 2 2" xfId="7543" xr:uid="{00000000-0005-0000-0000-000031180000}"/>
    <cellStyle name="Normal 3 3 3 3" xfId="7645" xr:uid="{00000000-0005-0000-0000-000032180000}"/>
    <cellStyle name="Normal 3 3 3 4" xfId="7648" xr:uid="{00000000-0005-0000-0000-000033180000}"/>
    <cellStyle name="Normal 3 3 3 5" xfId="7651" xr:uid="{00000000-0005-0000-0000-000034180000}"/>
    <cellStyle name="Normal 3 3 3 6" xfId="7782" xr:uid="{00000000-0005-0000-0000-000035180000}"/>
    <cellStyle name="Normal 3 3 3 6 2" xfId="8102" xr:uid="{00000000-0005-0000-0000-000036180000}"/>
    <cellStyle name="Normal 3 3 3 7" xfId="7687" xr:uid="{00000000-0005-0000-0000-000037180000}"/>
    <cellStyle name="Normal 3 3 3 7 2" xfId="8009" xr:uid="{00000000-0005-0000-0000-000038180000}"/>
    <cellStyle name="Normal 3 3 3 8" xfId="7857" xr:uid="{00000000-0005-0000-0000-000039180000}"/>
    <cellStyle name="Normal 3 3 3 8 2" xfId="8183" xr:uid="{00000000-0005-0000-0000-00003A180000}"/>
    <cellStyle name="Normal 3 3 3 9" xfId="7907" xr:uid="{00000000-0005-0000-0000-00003B180000}"/>
    <cellStyle name="Normal 3 3 30" xfId="7455" xr:uid="{00000000-0005-0000-0000-00003C180000}"/>
    <cellStyle name="Normal 3 3 31" xfId="8745" xr:uid="{00000000-0005-0000-0000-00003D180000}"/>
    <cellStyle name="Normal 3 3 4" xfId="5043" xr:uid="{00000000-0005-0000-0000-00003E180000}"/>
    <cellStyle name="Normal 3 3 4 10" xfId="8240" xr:uid="{00000000-0005-0000-0000-00003F180000}"/>
    <cellStyle name="Normal 3 3 4 11" xfId="8630" xr:uid="{00000000-0005-0000-0000-000040180000}"/>
    <cellStyle name="Normal 3 3 4 12" xfId="8324" xr:uid="{00000000-0005-0000-0000-000041180000}"/>
    <cellStyle name="Normal 3 3 4 13" xfId="8551" xr:uid="{00000000-0005-0000-0000-000042180000}"/>
    <cellStyle name="Normal 3 3 4 14" xfId="8405" xr:uid="{00000000-0005-0000-0000-000043180000}"/>
    <cellStyle name="Normal 3 3 4 15" xfId="7233" xr:uid="{00000000-0005-0000-0000-000044180000}"/>
    <cellStyle name="Normal 3 3 4 2" xfId="5044" xr:uid="{00000000-0005-0000-0000-000045180000}"/>
    <cellStyle name="Normal 3 3 4 2 2" xfId="7505" xr:uid="{00000000-0005-0000-0000-000046180000}"/>
    <cellStyle name="Normal 3 3 4 3" xfId="7641" xr:uid="{00000000-0005-0000-0000-000047180000}"/>
    <cellStyle name="Normal 3 3 4 4" xfId="7569" xr:uid="{00000000-0005-0000-0000-000048180000}"/>
    <cellStyle name="Normal 3 3 4 5" xfId="7625" xr:uid="{00000000-0005-0000-0000-000049180000}"/>
    <cellStyle name="Normal 3 3 4 6" xfId="7783" xr:uid="{00000000-0005-0000-0000-00004A180000}"/>
    <cellStyle name="Normal 3 3 4 6 2" xfId="8103" xr:uid="{00000000-0005-0000-0000-00004B180000}"/>
    <cellStyle name="Normal 3 3 4 7" xfId="7686" xr:uid="{00000000-0005-0000-0000-00004C180000}"/>
    <cellStyle name="Normal 3 3 4 7 2" xfId="8008" xr:uid="{00000000-0005-0000-0000-00004D180000}"/>
    <cellStyle name="Normal 3 3 4 8" xfId="7858" xr:uid="{00000000-0005-0000-0000-00004E180000}"/>
    <cellStyle name="Normal 3 3 4 8 2" xfId="8184" xr:uid="{00000000-0005-0000-0000-00004F180000}"/>
    <cellStyle name="Normal 3 3 4 9" xfId="7910" xr:uid="{00000000-0005-0000-0000-000050180000}"/>
    <cellStyle name="Normal 3 3 5" xfId="5045" xr:uid="{00000000-0005-0000-0000-000051180000}"/>
    <cellStyle name="Normal 3 3 5 10" xfId="8243" xr:uid="{00000000-0005-0000-0000-000052180000}"/>
    <cellStyle name="Normal 3 3 5 11" xfId="8627" xr:uid="{00000000-0005-0000-0000-000053180000}"/>
    <cellStyle name="Normal 3 3 5 12" xfId="8327" xr:uid="{00000000-0005-0000-0000-000054180000}"/>
    <cellStyle name="Normal 3 3 5 13" xfId="8548" xr:uid="{00000000-0005-0000-0000-000055180000}"/>
    <cellStyle name="Normal 3 3 5 14" xfId="8408" xr:uid="{00000000-0005-0000-0000-000056180000}"/>
    <cellStyle name="Normal 3 3 5 15" xfId="7239" xr:uid="{00000000-0005-0000-0000-000057180000}"/>
    <cellStyle name="Normal 3 3 5 2" xfId="5046" xr:uid="{00000000-0005-0000-0000-000058180000}"/>
    <cellStyle name="Normal 3 3 5 2 2" xfId="7473" xr:uid="{00000000-0005-0000-0000-000059180000}"/>
    <cellStyle name="Normal 3 3 5 3" xfId="7639" xr:uid="{00000000-0005-0000-0000-00005A180000}"/>
    <cellStyle name="Normal 3 3 5 4" xfId="7571" xr:uid="{00000000-0005-0000-0000-00005B180000}"/>
    <cellStyle name="Normal 3 3 5 5" xfId="7623" xr:uid="{00000000-0005-0000-0000-00005C180000}"/>
    <cellStyle name="Normal 3 3 5 6" xfId="7784" xr:uid="{00000000-0005-0000-0000-00005D180000}"/>
    <cellStyle name="Normal 3 3 5 6 2" xfId="8104" xr:uid="{00000000-0005-0000-0000-00005E180000}"/>
    <cellStyle name="Normal 3 3 5 7" xfId="7685" xr:uid="{00000000-0005-0000-0000-00005F180000}"/>
    <cellStyle name="Normal 3 3 5 7 2" xfId="8007" xr:uid="{00000000-0005-0000-0000-000060180000}"/>
    <cellStyle name="Normal 3 3 5 8" xfId="7859" xr:uid="{00000000-0005-0000-0000-000061180000}"/>
    <cellStyle name="Normal 3 3 5 8 2" xfId="8185" xr:uid="{00000000-0005-0000-0000-000062180000}"/>
    <cellStyle name="Normal 3 3 5 9" xfId="7913" xr:uid="{00000000-0005-0000-0000-000063180000}"/>
    <cellStyle name="Normal 3 3 6" xfId="5047" xr:uid="{00000000-0005-0000-0000-000064180000}"/>
    <cellStyle name="Normal 3 3 6 10" xfId="8247" xr:uid="{00000000-0005-0000-0000-000065180000}"/>
    <cellStyle name="Normal 3 3 6 11" xfId="8623" xr:uid="{00000000-0005-0000-0000-000066180000}"/>
    <cellStyle name="Normal 3 3 6 12" xfId="8331" xr:uid="{00000000-0005-0000-0000-000067180000}"/>
    <cellStyle name="Normal 3 3 6 13" xfId="8545" xr:uid="{00000000-0005-0000-0000-000068180000}"/>
    <cellStyle name="Normal 3 3 6 14" xfId="8411" xr:uid="{00000000-0005-0000-0000-000069180000}"/>
    <cellStyle name="Normal 3 3 6 15" xfId="7245" xr:uid="{00000000-0005-0000-0000-00006A180000}"/>
    <cellStyle name="Normal 3 3 6 2" xfId="5048" xr:uid="{00000000-0005-0000-0000-00006B180000}"/>
    <cellStyle name="Normal 3 3 6 2 2" xfId="7513" xr:uid="{00000000-0005-0000-0000-00006C180000}"/>
    <cellStyle name="Normal 3 3 6 3" xfId="7643" xr:uid="{00000000-0005-0000-0000-00006D180000}"/>
    <cellStyle name="Normal 3 3 6 4" xfId="7567" xr:uid="{00000000-0005-0000-0000-00006E180000}"/>
    <cellStyle name="Normal 3 3 6 5" xfId="7627" xr:uid="{00000000-0005-0000-0000-00006F180000}"/>
    <cellStyle name="Normal 3 3 6 6" xfId="7785" xr:uid="{00000000-0005-0000-0000-000070180000}"/>
    <cellStyle name="Normal 3 3 6 6 2" xfId="8105" xr:uid="{00000000-0005-0000-0000-000071180000}"/>
    <cellStyle name="Normal 3 3 6 7" xfId="7684" xr:uid="{00000000-0005-0000-0000-000072180000}"/>
    <cellStyle name="Normal 3 3 6 7 2" xfId="8006" xr:uid="{00000000-0005-0000-0000-000073180000}"/>
    <cellStyle name="Normal 3 3 6 8" xfId="7860" xr:uid="{00000000-0005-0000-0000-000074180000}"/>
    <cellStyle name="Normal 3 3 6 8 2" xfId="8186" xr:uid="{00000000-0005-0000-0000-000075180000}"/>
    <cellStyle name="Normal 3 3 6 9" xfId="7916" xr:uid="{00000000-0005-0000-0000-000076180000}"/>
    <cellStyle name="Normal 3 3 7" xfId="5049" xr:uid="{00000000-0005-0000-0000-000077180000}"/>
    <cellStyle name="Normal 3 3 7 10" xfId="8414" xr:uid="{00000000-0005-0000-0000-000078180000}"/>
    <cellStyle name="Normal 3 3 7 11" xfId="7251" xr:uid="{00000000-0005-0000-0000-000079180000}"/>
    <cellStyle name="Normal 3 3 7 2" xfId="5050" xr:uid="{00000000-0005-0000-0000-00007A180000}"/>
    <cellStyle name="Normal 3 3 7 2 2" xfId="8106" xr:uid="{00000000-0005-0000-0000-00007B180000}"/>
    <cellStyle name="Normal 3 3 7 2 3" xfId="7786" xr:uid="{00000000-0005-0000-0000-00007C180000}"/>
    <cellStyle name="Normal 3 3 7 3" xfId="7683" xr:uid="{00000000-0005-0000-0000-00007D180000}"/>
    <cellStyle name="Normal 3 3 7 3 2" xfId="8005" xr:uid="{00000000-0005-0000-0000-00007E180000}"/>
    <cellStyle name="Normal 3 3 7 4" xfId="7861" xr:uid="{00000000-0005-0000-0000-00007F180000}"/>
    <cellStyle name="Normal 3 3 7 4 2" xfId="8187" xr:uid="{00000000-0005-0000-0000-000080180000}"/>
    <cellStyle name="Normal 3 3 7 5" xfId="7919" xr:uid="{00000000-0005-0000-0000-000081180000}"/>
    <cellStyle name="Normal 3 3 7 6" xfId="8250" xr:uid="{00000000-0005-0000-0000-000082180000}"/>
    <cellStyle name="Normal 3 3 7 7" xfId="8620" xr:uid="{00000000-0005-0000-0000-000083180000}"/>
    <cellStyle name="Normal 3 3 7 8" xfId="8334" xr:uid="{00000000-0005-0000-0000-000084180000}"/>
    <cellStyle name="Normal 3 3 7 9" xfId="8542" xr:uid="{00000000-0005-0000-0000-000085180000}"/>
    <cellStyle name="Normal 3 3 8" xfId="5051" xr:uid="{00000000-0005-0000-0000-000086180000}"/>
    <cellStyle name="Normal 3 3 8 10" xfId="8417" xr:uid="{00000000-0005-0000-0000-000087180000}"/>
    <cellStyle name="Normal 3 3 8 11" xfId="7257" xr:uid="{00000000-0005-0000-0000-000088180000}"/>
    <cellStyle name="Normal 3 3 8 2" xfId="7787" xr:uid="{00000000-0005-0000-0000-000089180000}"/>
    <cellStyle name="Normal 3 3 8 2 2" xfId="8107" xr:uid="{00000000-0005-0000-0000-00008A180000}"/>
    <cellStyle name="Normal 3 3 8 3" xfId="7682" xr:uid="{00000000-0005-0000-0000-00008B180000}"/>
    <cellStyle name="Normal 3 3 8 3 2" xfId="8004" xr:uid="{00000000-0005-0000-0000-00008C180000}"/>
    <cellStyle name="Normal 3 3 8 4" xfId="7862" xr:uid="{00000000-0005-0000-0000-00008D180000}"/>
    <cellStyle name="Normal 3 3 8 4 2" xfId="8188" xr:uid="{00000000-0005-0000-0000-00008E180000}"/>
    <cellStyle name="Normal 3 3 8 5" xfId="7922" xr:uid="{00000000-0005-0000-0000-00008F180000}"/>
    <cellStyle name="Normal 3 3 8 6" xfId="8253" xr:uid="{00000000-0005-0000-0000-000090180000}"/>
    <cellStyle name="Normal 3 3 8 7" xfId="8617" xr:uid="{00000000-0005-0000-0000-000091180000}"/>
    <cellStyle name="Normal 3 3 8 8" xfId="8338" xr:uid="{00000000-0005-0000-0000-000092180000}"/>
    <cellStyle name="Normal 3 3 8 9" xfId="8538" xr:uid="{00000000-0005-0000-0000-000093180000}"/>
    <cellStyle name="Normal 3 3 9" xfId="5052" xr:uid="{00000000-0005-0000-0000-000094180000}"/>
    <cellStyle name="Normal 3 3 9 10" xfId="8420" xr:uid="{00000000-0005-0000-0000-000095180000}"/>
    <cellStyle name="Normal 3 3 9 11" xfId="7262" xr:uid="{00000000-0005-0000-0000-000096180000}"/>
    <cellStyle name="Normal 3 3 9 2" xfId="7788" xr:uid="{00000000-0005-0000-0000-000097180000}"/>
    <cellStyle name="Normal 3 3 9 2 2" xfId="8108" xr:uid="{00000000-0005-0000-0000-000098180000}"/>
    <cellStyle name="Normal 3 3 9 3" xfId="7681" xr:uid="{00000000-0005-0000-0000-000099180000}"/>
    <cellStyle name="Normal 3 3 9 3 2" xfId="8003" xr:uid="{00000000-0005-0000-0000-00009A180000}"/>
    <cellStyle name="Normal 3 3 9 4" xfId="7863" xr:uid="{00000000-0005-0000-0000-00009B180000}"/>
    <cellStyle name="Normal 3 3 9 4 2" xfId="8189" xr:uid="{00000000-0005-0000-0000-00009C180000}"/>
    <cellStyle name="Normal 3 3 9 5" xfId="7924" xr:uid="{00000000-0005-0000-0000-00009D180000}"/>
    <cellStyle name="Normal 3 3 9 6" xfId="8255" xr:uid="{00000000-0005-0000-0000-00009E180000}"/>
    <cellStyle name="Normal 3 3 9 7" xfId="8615" xr:uid="{00000000-0005-0000-0000-00009F180000}"/>
    <cellStyle name="Normal 3 3 9 8" xfId="8341" xr:uid="{00000000-0005-0000-0000-0000A0180000}"/>
    <cellStyle name="Normal 3 3 9 9" xfId="8535" xr:uid="{00000000-0005-0000-0000-0000A1180000}"/>
    <cellStyle name="Normal 3 30" xfId="5053" xr:uid="{00000000-0005-0000-0000-0000A2180000}"/>
    <cellStyle name="Normal 3 30 10" xfId="5054" xr:uid="{00000000-0005-0000-0000-0000A3180000}"/>
    <cellStyle name="Normal 3 30 11" xfId="5055" xr:uid="{00000000-0005-0000-0000-0000A4180000}"/>
    <cellStyle name="Normal 3 30 12" xfId="5056" xr:uid="{00000000-0005-0000-0000-0000A5180000}"/>
    <cellStyle name="Normal 3 30 13" xfId="5057" xr:uid="{00000000-0005-0000-0000-0000A6180000}"/>
    <cellStyle name="Normal 3 30 14" xfId="5058" xr:uid="{00000000-0005-0000-0000-0000A7180000}"/>
    <cellStyle name="Normal 3 30 15" xfId="5059" xr:uid="{00000000-0005-0000-0000-0000A8180000}"/>
    <cellStyle name="Normal 3 30 16" xfId="5060" xr:uid="{00000000-0005-0000-0000-0000A9180000}"/>
    <cellStyle name="Normal 3 30 17" xfId="5061" xr:uid="{00000000-0005-0000-0000-0000AA180000}"/>
    <cellStyle name="Normal 3 30 18" xfId="5062" xr:uid="{00000000-0005-0000-0000-0000AB180000}"/>
    <cellStyle name="Normal 3 30 19" xfId="5063" xr:uid="{00000000-0005-0000-0000-0000AC180000}"/>
    <cellStyle name="Normal 3 30 2" xfId="5064" xr:uid="{00000000-0005-0000-0000-0000AD180000}"/>
    <cellStyle name="Normal 3 30 20" xfId="5065" xr:uid="{00000000-0005-0000-0000-0000AE180000}"/>
    <cellStyle name="Normal 3 30 21" xfId="5066" xr:uid="{00000000-0005-0000-0000-0000AF180000}"/>
    <cellStyle name="Normal 3 30 22" xfId="5067" xr:uid="{00000000-0005-0000-0000-0000B0180000}"/>
    <cellStyle name="Normal 3 30 23" xfId="5068" xr:uid="{00000000-0005-0000-0000-0000B1180000}"/>
    <cellStyle name="Normal 3 30 24" xfId="5069" xr:uid="{00000000-0005-0000-0000-0000B2180000}"/>
    <cellStyle name="Normal 3 30 25" xfId="5070" xr:uid="{00000000-0005-0000-0000-0000B3180000}"/>
    <cellStyle name="Normal 3 30 3" xfId="5071" xr:uid="{00000000-0005-0000-0000-0000B4180000}"/>
    <cellStyle name="Normal 3 30 4" xfId="5072" xr:uid="{00000000-0005-0000-0000-0000B5180000}"/>
    <cellStyle name="Normal 3 30 5" xfId="5073" xr:uid="{00000000-0005-0000-0000-0000B6180000}"/>
    <cellStyle name="Normal 3 30 6" xfId="5074" xr:uid="{00000000-0005-0000-0000-0000B7180000}"/>
    <cellStyle name="Normal 3 30 7" xfId="5075" xr:uid="{00000000-0005-0000-0000-0000B8180000}"/>
    <cellStyle name="Normal 3 30 8" xfId="5076" xr:uid="{00000000-0005-0000-0000-0000B9180000}"/>
    <cellStyle name="Normal 3 30 9" xfId="5077" xr:uid="{00000000-0005-0000-0000-0000BA180000}"/>
    <cellStyle name="Normal 3 31" xfId="5078" xr:uid="{00000000-0005-0000-0000-0000BB180000}"/>
    <cellStyle name="Normal 3 31 10" xfId="5079" xr:uid="{00000000-0005-0000-0000-0000BC180000}"/>
    <cellStyle name="Normal 3 31 11" xfId="5080" xr:uid="{00000000-0005-0000-0000-0000BD180000}"/>
    <cellStyle name="Normal 3 31 12" xfId="5081" xr:uid="{00000000-0005-0000-0000-0000BE180000}"/>
    <cellStyle name="Normal 3 31 13" xfId="5082" xr:uid="{00000000-0005-0000-0000-0000BF180000}"/>
    <cellStyle name="Normal 3 31 14" xfId="5083" xr:uid="{00000000-0005-0000-0000-0000C0180000}"/>
    <cellStyle name="Normal 3 31 15" xfId="5084" xr:uid="{00000000-0005-0000-0000-0000C1180000}"/>
    <cellStyle name="Normal 3 31 16" xfId="5085" xr:uid="{00000000-0005-0000-0000-0000C2180000}"/>
    <cellStyle name="Normal 3 31 17" xfId="5086" xr:uid="{00000000-0005-0000-0000-0000C3180000}"/>
    <cellStyle name="Normal 3 31 18" xfId="5087" xr:uid="{00000000-0005-0000-0000-0000C4180000}"/>
    <cellStyle name="Normal 3 31 19" xfId="5088" xr:uid="{00000000-0005-0000-0000-0000C5180000}"/>
    <cellStyle name="Normal 3 31 2" xfId="5089" xr:uid="{00000000-0005-0000-0000-0000C6180000}"/>
    <cellStyle name="Normal 3 31 20" xfId="5090" xr:uid="{00000000-0005-0000-0000-0000C7180000}"/>
    <cellStyle name="Normal 3 31 21" xfId="5091" xr:uid="{00000000-0005-0000-0000-0000C8180000}"/>
    <cellStyle name="Normal 3 31 22" xfId="5092" xr:uid="{00000000-0005-0000-0000-0000C9180000}"/>
    <cellStyle name="Normal 3 31 23" xfId="5093" xr:uid="{00000000-0005-0000-0000-0000CA180000}"/>
    <cellStyle name="Normal 3 31 24" xfId="5094" xr:uid="{00000000-0005-0000-0000-0000CB180000}"/>
    <cellStyle name="Normal 3 31 25" xfId="5095" xr:uid="{00000000-0005-0000-0000-0000CC180000}"/>
    <cellStyle name="Normal 3 31 3" xfId="5096" xr:uid="{00000000-0005-0000-0000-0000CD180000}"/>
    <cellStyle name="Normal 3 31 4" xfId="5097" xr:uid="{00000000-0005-0000-0000-0000CE180000}"/>
    <cellStyle name="Normal 3 31 5" xfId="5098" xr:uid="{00000000-0005-0000-0000-0000CF180000}"/>
    <cellStyle name="Normal 3 31 6" xfId="5099" xr:uid="{00000000-0005-0000-0000-0000D0180000}"/>
    <cellStyle name="Normal 3 31 7" xfId="5100" xr:uid="{00000000-0005-0000-0000-0000D1180000}"/>
    <cellStyle name="Normal 3 31 8" xfId="5101" xr:uid="{00000000-0005-0000-0000-0000D2180000}"/>
    <cellStyle name="Normal 3 31 9" xfId="5102" xr:uid="{00000000-0005-0000-0000-0000D3180000}"/>
    <cellStyle name="Normal 3 32" xfId="5103" xr:uid="{00000000-0005-0000-0000-0000D4180000}"/>
    <cellStyle name="Normal 3 32 10" xfId="5104" xr:uid="{00000000-0005-0000-0000-0000D5180000}"/>
    <cellStyle name="Normal 3 32 11" xfId="5105" xr:uid="{00000000-0005-0000-0000-0000D6180000}"/>
    <cellStyle name="Normal 3 32 12" xfId="5106" xr:uid="{00000000-0005-0000-0000-0000D7180000}"/>
    <cellStyle name="Normal 3 32 13" xfId="5107" xr:uid="{00000000-0005-0000-0000-0000D8180000}"/>
    <cellStyle name="Normal 3 32 14" xfId="5108" xr:uid="{00000000-0005-0000-0000-0000D9180000}"/>
    <cellStyle name="Normal 3 32 15" xfId="5109" xr:uid="{00000000-0005-0000-0000-0000DA180000}"/>
    <cellStyle name="Normal 3 32 16" xfId="5110" xr:uid="{00000000-0005-0000-0000-0000DB180000}"/>
    <cellStyle name="Normal 3 32 17" xfId="5111" xr:uid="{00000000-0005-0000-0000-0000DC180000}"/>
    <cellStyle name="Normal 3 32 18" xfId="5112" xr:uid="{00000000-0005-0000-0000-0000DD180000}"/>
    <cellStyle name="Normal 3 32 19" xfId="5113" xr:uid="{00000000-0005-0000-0000-0000DE180000}"/>
    <cellStyle name="Normal 3 32 2" xfId="5114" xr:uid="{00000000-0005-0000-0000-0000DF180000}"/>
    <cellStyle name="Normal 3 32 20" xfId="5115" xr:uid="{00000000-0005-0000-0000-0000E0180000}"/>
    <cellStyle name="Normal 3 32 21" xfId="5116" xr:uid="{00000000-0005-0000-0000-0000E1180000}"/>
    <cellStyle name="Normal 3 32 22" xfId="5117" xr:uid="{00000000-0005-0000-0000-0000E2180000}"/>
    <cellStyle name="Normal 3 32 23" xfId="5118" xr:uid="{00000000-0005-0000-0000-0000E3180000}"/>
    <cellStyle name="Normal 3 32 24" xfId="5119" xr:uid="{00000000-0005-0000-0000-0000E4180000}"/>
    <cellStyle name="Normal 3 32 25" xfId="5120" xr:uid="{00000000-0005-0000-0000-0000E5180000}"/>
    <cellStyle name="Normal 3 32 3" xfId="5121" xr:uid="{00000000-0005-0000-0000-0000E6180000}"/>
    <cellStyle name="Normal 3 32 4" xfId="5122" xr:uid="{00000000-0005-0000-0000-0000E7180000}"/>
    <cellStyle name="Normal 3 32 5" xfId="5123" xr:uid="{00000000-0005-0000-0000-0000E8180000}"/>
    <cellStyle name="Normal 3 32 6" xfId="5124" xr:uid="{00000000-0005-0000-0000-0000E9180000}"/>
    <cellStyle name="Normal 3 32 7" xfId="5125" xr:uid="{00000000-0005-0000-0000-0000EA180000}"/>
    <cellStyle name="Normal 3 32 8" xfId="5126" xr:uid="{00000000-0005-0000-0000-0000EB180000}"/>
    <cellStyle name="Normal 3 32 9" xfId="5127" xr:uid="{00000000-0005-0000-0000-0000EC180000}"/>
    <cellStyle name="Normal 3 33" xfId="5128" xr:uid="{00000000-0005-0000-0000-0000ED180000}"/>
    <cellStyle name="Normal 3 33 10" xfId="5129" xr:uid="{00000000-0005-0000-0000-0000EE180000}"/>
    <cellStyle name="Normal 3 33 11" xfId="5130" xr:uid="{00000000-0005-0000-0000-0000EF180000}"/>
    <cellStyle name="Normal 3 33 12" xfId="5131" xr:uid="{00000000-0005-0000-0000-0000F0180000}"/>
    <cellStyle name="Normal 3 33 13" xfId="5132" xr:uid="{00000000-0005-0000-0000-0000F1180000}"/>
    <cellStyle name="Normal 3 33 14" xfId="5133" xr:uid="{00000000-0005-0000-0000-0000F2180000}"/>
    <cellStyle name="Normal 3 33 15" xfId="5134" xr:uid="{00000000-0005-0000-0000-0000F3180000}"/>
    <cellStyle name="Normal 3 33 16" xfId="5135" xr:uid="{00000000-0005-0000-0000-0000F4180000}"/>
    <cellStyle name="Normal 3 33 17" xfId="5136" xr:uid="{00000000-0005-0000-0000-0000F5180000}"/>
    <cellStyle name="Normal 3 33 18" xfId="5137" xr:uid="{00000000-0005-0000-0000-0000F6180000}"/>
    <cellStyle name="Normal 3 33 19" xfId="5138" xr:uid="{00000000-0005-0000-0000-0000F7180000}"/>
    <cellStyle name="Normal 3 33 2" xfId="5139" xr:uid="{00000000-0005-0000-0000-0000F8180000}"/>
    <cellStyle name="Normal 3 33 20" xfId="5140" xr:uid="{00000000-0005-0000-0000-0000F9180000}"/>
    <cellStyle name="Normal 3 33 21" xfId="5141" xr:uid="{00000000-0005-0000-0000-0000FA180000}"/>
    <cellStyle name="Normal 3 33 22" xfId="5142" xr:uid="{00000000-0005-0000-0000-0000FB180000}"/>
    <cellStyle name="Normal 3 33 23" xfId="5143" xr:uid="{00000000-0005-0000-0000-0000FC180000}"/>
    <cellStyle name="Normal 3 33 24" xfId="5144" xr:uid="{00000000-0005-0000-0000-0000FD180000}"/>
    <cellStyle name="Normal 3 33 25" xfId="5145" xr:uid="{00000000-0005-0000-0000-0000FE180000}"/>
    <cellStyle name="Normal 3 33 3" xfId="5146" xr:uid="{00000000-0005-0000-0000-0000FF180000}"/>
    <cellStyle name="Normal 3 33 4" xfId="5147" xr:uid="{00000000-0005-0000-0000-000000190000}"/>
    <cellStyle name="Normal 3 33 5" xfId="5148" xr:uid="{00000000-0005-0000-0000-000001190000}"/>
    <cellStyle name="Normal 3 33 6" xfId="5149" xr:uid="{00000000-0005-0000-0000-000002190000}"/>
    <cellStyle name="Normal 3 33 7" xfId="5150" xr:uid="{00000000-0005-0000-0000-000003190000}"/>
    <cellStyle name="Normal 3 33 8" xfId="5151" xr:uid="{00000000-0005-0000-0000-000004190000}"/>
    <cellStyle name="Normal 3 33 9" xfId="5152" xr:uid="{00000000-0005-0000-0000-000005190000}"/>
    <cellStyle name="Normal 3 34" xfId="5153" xr:uid="{00000000-0005-0000-0000-000006190000}"/>
    <cellStyle name="Normal 3 34 2" xfId="5154" xr:uid="{00000000-0005-0000-0000-000007190000}"/>
    <cellStyle name="Normal 3 34 3" xfId="5155" xr:uid="{00000000-0005-0000-0000-000008190000}"/>
    <cellStyle name="Normal 3 35" xfId="5156" xr:uid="{00000000-0005-0000-0000-000009190000}"/>
    <cellStyle name="Normal 3 35 2" xfId="5157" xr:uid="{00000000-0005-0000-0000-00000A190000}"/>
    <cellStyle name="Normal 3 35 3" xfId="5158" xr:uid="{00000000-0005-0000-0000-00000B190000}"/>
    <cellStyle name="Normal 3 36" xfId="5159" xr:uid="{00000000-0005-0000-0000-00000C190000}"/>
    <cellStyle name="Normal 3 36 10" xfId="8654" xr:uid="{00000000-0005-0000-0000-00000D190000}"/>
    <cellStyle name="Normal 3 36 11" xfId="7412" xr:uid="{00000000-0005-0000-0000-00000E190000}"/>
    <cellStyle name="Normal 3 36 2" xfId="5160" xr:uid="{00000000-0005-0000-0000-00000F190000}"/>
    <cellStyle name="Normal 3 36 2 2" xfId="8109" xr:uid="{00000000-0005-0000-0000-000010190000}"/>
    <cellStyle name="Normal 3 36 2 3" xfId="7789" xr:uid="{00000000-0005-0000-0000-000011190000}"/>
    <cellStyle name="Normal 3 36 3" xfId="5161" xr:uid="{00000000-0005-0000-0000-000012190000}"/>
    <cellStyle name="Normal 3 36 3 2" xfId="8002" xr:uid="{00000000-0005-0000-0000-000013190000}"/>
    <cellStyle name="Normal 3 36 3 3" xfId="7680" xr:uid="{00000000-0005-0000-0000-000014190000}"/>
    <cellStyle name="Normal 3 36 4" xfId="7864" xr:uid="{00000000-0005-0000-0000-000015190000}"/>
    <cellStyle name="Normal 3 36 4 2" xfId="8190" xr:uid="{00000000-0005-0000-0000-000016190000}"/>
    <cellStyle name="Normal 3 36 5" xfId="7944" xr:uid="{00000000-0005-0000-0000-000017190000}"/>
    <cellStyle name="Normal 3 36 6" xfId="8477" xr:uid="{00000000-0005-0000-0000-000018190000}"/>
    <cellStyle name="Normal 3 36 7" xfId="8245" xr:uid="{00000000-0005-0000-0000-000019190000}"/>
    <cellStyle name="Normal 3 36 8" xfId="8625" xr:uid="{00000000-0005-0000-0000-00001A190000}"/>
    <cellStyle name="Normal 3 36 9" xfId="8329" xr:uid="{00000000-0005-0000-0000-00001B190000}"/>
    <cellStyle name="Normal 3 37" xfId="5162" xr:uid="{00000000-0005-0000-0000-00001C190000}"/>
    <cellStyle name="Normal 3 37 10" xfId="8729" xr:uid="{00000000-0005-0000-0000-00001D190000}"/>
    <cellStyle name="Normal 3 37 11" xfId="7634" xr:uid="{00000000-0005-0000-0000-00001E190000}"/>
    <cellStyle name="Normal 3 37 2" xfId="5163" xr:uid="{00000000-0005-0000-0000-00001F190000}"/>
    <cellStyle name="Normal 3 37 2 2" xfId="8110" xr:uid="{00000000-0005-0000-0000-000020190000}"/>
    <cellStyle name="Normal 3 37 2 3" xfId="7790" xr:uid="{00000000-0005-0000-0000-000021190000}"/>
    <cellStyle name="Normal 3 37 3" xfId="5164" xr:uid="{00000000-0005-0000-0000-000022190000}"/>
    <cellStyle name="Normal 3 37 3 2" xfId="8001" xr:uid="{00000000-0005-0000-0000-000023190000}"/>
    <cellStyle name="Normal 3 37 3 3" xfId="7679" xr:uid="{00000000-0005-0000-0000-000024190000}"/>
    <cellStyle name="Normal 3 37 4" xfId="7865" xr:uid="{00000000-0005-0000-0000-000025190000}"/>
    <cellStyle name="Normal 3 37 4 2" xfId="8191" xr:uid="{00000000-0005-0000-0000-000026190000}"/>
    <cellStyle name="Normal 3 37 5" xfId="7974" xr:uid="{00000000-0005-0000-0000-000027190000}"/>
    <cellStyle name="Normal 3 37 6" xfId="8694" xr:uid="{00000000-0005-0000-0000-000028190000}"/>
    <cellStyle name="Normal 3 37 7" xfId="8707" xr:uid="{00000000-0005-0000-0000-000029190000}"/>
    <cellStyle name="Normal 3 37 8" xfId="8716" xr:uid="{00000000-0005-0000-0000-00002A190000}"/>
    <cellStyle name="Normal 3 37 9" xfId="8720" xr:uid="{00000000-0005-0000-0000-00002B190000}"/>
    <cellStyle name="Normal 3 38" xfId="5165" xr:uid="{00000000-0005-0000-0000-00002C190000}"/>
    <cellStyle name="Normal 3 38 10" xfId="8515" xr:uid="{00000000-0005-0000-0000-00002D190000}"/>
    <cellStyle name="Normal 3 38 11" xfId="7574" xr:uid="{00000000-0005-0000-0000-00002E190000}"/>
    <cellStyle name="Normal 3 38 2" xfId="5166" xr:uid="{00000000-0005-0000-0000-00002F190000}"/>
    <cellStyle name="Normal 3 38 2 2" xfId="8111" xr:uid="{00000000-0005-0000-0000-000030190000}"/>
    <cellStyle name="Normal 3 38 2 3" xfId="7791" xr:uid="{00000000-0005-0000-0000-000031190000}"/>
    <cellStyle name="Normal 3 38 3" xfId="5167" xr:uid="{00000000-0005-0000-0000-000032190000}"/>
    <cellStyle name="Normal 3 38 3 2" xfId="8000" xr:uid="{00000000-0005-0000-0000-000033190000}"/>
    <cellStyle name="Normal 3 38 3 3" xfId="7678" xr:uid="{00000000-0005-0000-0000-000034190000}"/>
    <cellStyle name="Normal 3 38 4" xfId="7866" xr:uid="{00000000-0005-0000-0000-000035190000}"/>
    <cellStyle name="Normal 3 38 4 2" xfId="8192" xr:uid="{00000000-0005-0000-0000-000036190000}"/>
    <cellStyle name="Normal 3 38 5" xfId="7967" xr:uid="{00000000-0005-0000-0000-000037190000}"/>
    <cellStyle name="Normal 3 38 6" xfId="8678" xr:uid="{00000000-0005-0000-0000-000038190000}"/>
    <cellStyle name="Normal 3 38 7" xfId="8280" xr:uid="{00000000-0005-0000-0000-000039190000}"/>
    <cellStyle name="Normal 3 38 8" xfId="8593" xr:uid="{00000000-0005-0000-0000-00003A190000}"/>
    <cellStyle name="Normal 3 38 9" xfId="8362" xr:uid="{00000000-0005-0000-0000-00003B190000}"/>
    <cellStyle name="Normal 3 39" xfId="5168" xr:uid="{00000000-0005-0000-0000-00003C190000}"/>
    <cellStyle name="Normal 3 39 2" xfId="5169" xr:uid="{00000000-0005-0000-0000-00003D190000}"/>
    <cellStyle name="Normal 3 39 3" xfId="5170" xr:uid="{00000000-0005-0000-0000-00003E190000}"/>
    <cellStyle name="Normal 3 4" xfId="5171" xr:uid="{00000000-0005-0000-0000-00003F190000}"/>
    <cellStyle name="Normal 3 4 10" xfId="5172" xr:uid="{00000000-0005-0000-0000-000040190000}"/>
    <cellStyle name="Normal 3 4 10 10" xfId="8711" xr:uid="{00000000-0005-0000-0000-000041190000}"/>
    <cellStyle name="Normal 3 4 10 11" xfId="7411" xr:uid="{00000000-0005-0000-0000-000042190000}"/>
    <cellStyle name="Normal 3 4 10 2" xfId="7793" xr:uid="{00000000-0005-0000-0000-000043190000}"/>
    <cellStyle name="Normal 3 4 10 2 2" xfId="8113" xr:uid="{00000000-0005-0000-0000-000044190000}"/>
    <cellStyle name="Normal 3 4 10 3" xfId="7676" xr:uid="{00000000-0005-0000-0000-000045190000}"/>
    <cellStyle name="Normal 3 4 10 3 2" xfId="7998" xr:uid="{00000000-0005-0000-0000-000046190000}"/>
    <cellStyle name="Normal 3 4 10 4" xfId="7868" xr:uid="{00000000-0005-0000-0000-000047190000}"/>
    <cellStyle name="Normal 3 4 10 4 2" xfId="8194" xr:uid="{00000000-0005-0000-0000-000048190000}"/>
    <cellStyle name="Normal 3 4 10 5" xfId="7943" xr:uid="{00000000-0005-0000-0000-000049190000}"/>
    <cellStyle name="Normal 3 4 10 6" xfId="8476" xr:uid="{00000000-0005-0000-0000-00004A190000}"/>
    <cellStyle name="Normal 3 4 10 7" xfId="8444" xr:uid="{00000000-0005-0000-0000-00004B190000}"/>
    <cellStyle name="Normal 3 4 10 8" xfId="8687" xr:uid="{00000000-0005-0000-0000-00004C190000}"/>
    <cellStyle name="Normal 3 4 10 9" xfId="8699" xr:uid="{00000000-0005-0000-0000-00004D190000}"/>
    <cellStyle name="Normal 3 4 11" xfId="5173" xr:uid="{00000000-0005-0000-0000-00004E190000}"/>
    <cellStyle name="Normal 3 4 11 10" xfId="8728" xr:uid="{00000000-0005-0000-0000-00004F190000}"/>
    <cellStyle name="Normal 3 4 11 11" xfId="7633" xr:uid="{00000000-0005-0000-0000-000050190000}"/>
    <cellStyle name="Normal 3 4 11 2" xfId="7794" xr:uid="{00000000-0005-0000-0000-000051190000}"/>
    <cellStyle name="Normal 3 4 11 2 2" xfId="8114" xr:uid="{00000000-0005-0000-0000-000052190000}"/>
    <cellStyle name="Normal 3 4 11 3" xfId="7675" xr:uid="{00000000-0005-0000-0000-000053190000}"/>
    <cellStyle name="Normal 3 4 11 3 2" xfId="7997" xr:uid="{00000000-0005-0000-0000-000054190000}"/>
    <cellStyle name="Normal 3 4 11 4" xfId="7869" xr:uid="{00000000-0005-0000-0000-000055190000}"/>
    <cellStyle name="Normal 3 4 11 4 2" xfId="8195" xr:uid="{00000000-0005-0000-0000-000056190000}"/>
    <cellStyle name="Normal 3 4 11 5" xfId="7973" xr:uid="{00000000-0005-0000-0000-000057190000}"/>
    <cellStyle name="Normal 3 4 11 6" xfId="8693" xr:uid="{00000000-0005-0000-0000-000058190000}"/>
    <cellStyle name="Normal 3 4 11 7" xfId="8706" xr:uid="{00000000-0005-0000-0000-000059190000}"/>
    <cellStyle name="Normal 3 4 11 8" xfId="8715" xr:uid="{00000000-0005-0000-0000-00005A190000}"/>
    <cellStyle name="Normal 3 4 11 9" xfId="8719" xr:uid="{00000000-0005-0000-0000-00005B190000}"/>
    <cellStyle name="Normal 3 4 12" xfId="5174" xr:uid="{00000000-0005-0000-0000-00005C190000}"/>
    <cellStyle name="Normal 3 4 12 10" xfId="8516" xr:uid="{00000000-0005-0000-0000-00005D190000}"/>
    <cellStyle name="Normal 3 4 12 11" xfId="7575" xr:uid="{00000000-0005-0000-0000-00005E190000}"/>
    <cellStyle name="Normal 3 4 12 2" xfId="7795" xr:uid="{00000000-0005-0000-0000-00005F190000}"/>
    <cellStyle name="Normal 3 4 12 2 2" xfId="8115" xr:uid="{00000000-0005-0000-0000-000060190000}"/>
    <cellStyle name="Normal 3 4 12 3" xfId="7674" xr:uid="{00000000-0005-0000-0000-000061190000}"/>
    <cellStyle name="Normal 3 4 12 3 2" xfId="7996" xr:uid="{00000000-0005-0000-0000-000062190000}"/>
    <cellStyle name="Normal 3 4 12 4" xfId="7870" xr:uid="{00000000-0005-0000-0000-000063190000}"/>
    <cellStyle name="Normal 3 4 12 4 2" xfId="8196" xr:uid="{00000000-0005-0000-0000-000064190000}"/>
    <cellStyle name="Normal 3 4 12 5" xfId="7968" xr:uid="{00000000-0005-0000-0000-000065190000}"/>
    <cellStyle name="Normal 3 4 12 6" xfId="8679" xr:uid="{00000000-0005-0000-0000-000066190000}"/>
    <cellStyle name="Normal 3 4 12 7" xfId="8279" xr:uid="{00000000-0005-0000-0000-000067190000}"/>
    <cellStyle name="Normal 3 4 12 8" xfId="8594" xr:uid="{00000000-0005-0000-0000-000068190000}"/>
    <cellStyle name="Normal 3 4 12 9" xfId="8361" xr:uid="{00000000-0005-0000-0000-000069190000}"/>
    <cellStyle name="Normal 3 4 13" xfId="5175" xr:uid="{00000000-0005-0000-0000-00006A190000}"/>
    <cellStyle name="Normal 3 4 13 2" xfId="8112" xr:uid="{00000000-0005-0000-0000-00006B190000}"/>
    <cellStyle name="Normal 3 4 13 3" xfId="7792" xr:uid="{00000000-0005-0000-0000-00006C190000}"/>
    <cellStyle name="Normal 3 4 14" xfId="5176" xr:uid="{00000000-0005-0000-0000-00006D190000}"/>
    <cellStyle name="Normal 3 4 14 2" xfId="7999" xr:uid="{00000000-0005-0000-0000-00006E190000}"/>
    <cellStyle name="Normal 3 4 14 3" xfId="7677" xr:uid="{00000000-0005-0000-0000-00006F190000}"/>
    <cellStyle name="Normal 3 4 15" xfId="5177" xr:uid="{00000000-0005-0000-0000-000070190000}"/>
    <cellStyle name="Normal 3 4 15 2" xfId="8193" xr:uid="{00000000-0005-0000-0000-000071190000}"/>
    <cellStyle name="Normal 3 4 15 3" xfId="7867" xr:uid="{00000000-0005-0000-0000-000072190000}"/>
    <cellStyle name="Normal 3 4 16" xfId="5178" xr:uid="{00000000-0005-0000-0000-000073190000}"/>
    <cellStyle name="Normal 3 4 16 2" xfId="7897" xr:uid="{00000000-0005-0000-0000-000074190000}"/>
    <cellStyle name="Normal 3 4 17" xfId="5179" xr:uid="{00000000-0005-0000-0000-000075190000}"/>
    <cellStyle name="Normal 3 4 17 2" xfId="8226" xr:uid="{00000000-0005-0000-0000-000076190000}"/>
    <cellStyle name="Normal 3 4 18" xfId="5180" xr:uid="{00000000-0005-0000-0000-000077190000}"/>
    <cellStyle name="Normal 3 4 18 2" xfId="8645" xr:uid="{00000000-0005-0000-0000-000078190000}"/>
    <cellStyle name="Normal 3 4 19" xfId="5181" xr:uid="{00000000-0005-0000-0000-000079190000}"/>
    <cellStyle name="Normal 3 4 19 2" xfId="8309" xr:uid="{00000000-0005-0000-0000-00007A190000}"/>
    <cellStyle name="Normal 3 4 2" xfId="5182" xr:uid="{00000000-0005-0000-0000-00007B190000}"/>
    <cellStyle name="Normal 3 4 2 10" xfId="8233" xr:uid="{00000000-0005-0000-0000-00007C190000}"/>
    <cellStyle name="Normal 3 4 2 11" xfId="8639" xr:uid="{00000000-0005-0000-0000-00007D190000}"/>
    <cellStyle name="Normal 3 4 2 12" xfId="8316" xr:uid="{00000000-0005-0000-0000-00007E190000}"/>
    <cellStyle name="Normal 3 4 2 13" xfId="8558" xr:uid="{00000000-0005-0000-0000-00007F190000}"/>
    <cellStyle name="Normal 3 4 2 14" xfId="8396" xr:uid="{00000000-0005-0000-0000-000080190000}"/>
    <cellStyle name="Normal 3 4 2 15" xfId="8303" xr:uid="{00000000-0005-0000-0000-000081190000}"/>
    <cellStyle name="Normal 3 4 2 16" xfId="8722" xr:uid="{00000000-0005-0000-0000-000082190000}"/>
    <cellStyle name="Normal 3 4 2 17" xfId="7447" xr:uid="{00000000-0005-0000-0000-000083190000}"/>
    <cellStyle name="Normal 3 4 2 18" xfId="8737" xr:uid="{00000000-0005-0000-0000-000084190000}"/>
    <cellStyle name="Normal 3 4 2 2" xfId="7218" xr:uid="{00000000-0005-0000-0000-000085190000}"/>
    <cellStyle name="Normal 3 4 2 2 2" xfId="7409" xr:uid="{00000000-0005-0000-0000-000086190000}"/>
    <cellStyle name="Normal 3 4 2 2 3" xfId="7322" xr:uid="{00000000-0005-0000-0000-000087190000}"/>
    <cellStyle name="Normal 3 4 2 2 4" xfId="7354" xr:uid="{00000000-0005-0000-0000-000088190000}"/>
    <cellStyle name="Normal 3 4 2 3" xfId="7618" xr:uid="{00000000-0005-0000-0000-000089190000}"/>
    <cellStyle name="Normal 3 4 2 4" xfId="7581" xr:uid="{00000000-0005-0000-0000-00008A190000}"/>
    <cellStyle name="Normal 3 4 2 5" xfId="7638" xr:uid="{00000000-0005-0000-0000-00008B190000}"/>
    <cellStyle name="Normal 3 4 2 6" xfId="7796" xr:uid="{00000000-0005-0000-0000-00008C190000}"/>
    <cellStyle name="Normal 3 4 2 6 2" xfId="8116" xr:uid="{00000000-0005-0000-0000-00008D190000}"/>
    <cellStyle name="Normal 3 4 2 7" xfId="7673" xr:uid="{00000000-0005-0000-0000-00008E190000}"/>
    <cellStyle name="Normal 3 4 2 7 2" xfId="7995" xr:uid="{00000000-0005-0000-0000-00008F190000}"/>
    <cellStyle name="Normal 3 4 2 8" xfId="7871" xr:uid="{00000000-0005-0000-0000-000090190000}"/>
    <cellStyle name="Normal 3 4 2 8 2" xfId="8197" xr:uid="{00000000-0005-0000-0000-000091190000}"/>
    <cellStyle name="Normal 3 4 2 9" xfId="7903" xr:uid="{00000000-0005-0000-0000-000092190000}"/>
    <cellStyle name="Normal 3 4 20" xfId="5183" xr:uid="{00000000-0005-0000-0000-000093190000}"/>
    <cellStyle name="Normal 3 4 20 2" xfId="8565" xr:uid="{00000000-0005-0000-0000-000094190000}"/>
    <cellStyle name="Normal 3 4 21" xfId="5184" xr:uid="{00000000-0005-0000-0000-000095190000}"/>
    <cellStyle name="Normal 3 4 21 2" xfId="8390" xr:uid="{00000000-0005-0000-0000-000096190000}"/>
    <cellStyle name="Normal 3 4 22" xfId="5185" xr:uid="{00000000-0005-0000-0000-000097190000}"/>
    <cellStyle name="Normal 3 4 23" xfId="5186" xr:uid="{00000000-0005-0000-0000-000098190000}"/>
    <cellStyle name="Normal 3 4 24" xfId="7453" xr:uid="{00000000-0005-0000-0000-000099190000}"/>
    <cellStyle name="Normal 3 4 25" xfId="8743" xr:uid="{00000000-0005-0000-0000-00009A190000}"/>
    <cellStyle name="Normal 3 4 3" xfId="5187" xr:uid="{00000000-0005-0000-0000-00009B190000}"/>
    <cellStyle name="Normal 3 4 3 10" xfId="8236" xr:uid="{00000000-0005-0000-0000-00009C190000}"/>
    <cellStyle name="Normal 3 4 3 11" xfId="8635" xr:uid="{00000000-0005-0000-0000-00009D190000}"/>
    <cellStyle name="Normal 3 4 3 12" xfId="8319" xr:uid="{00000000-0005-0000-0000-00009E190000}"/>
    <cellStyle name="Normal 3 4 3 13" xfId="8555" xr:uid="{00000000-0005-0000-0000-00009F190000}"/>
    <cellStyle name="Normal 3 4 3 14" xfId="8400" xr:uid="{00000000-0005-0000-0000-0000A0190000}"/>
    <cellStyle name="Normal 3 4 3 15" xfId="7198" xr:uid="{00000000-0005-0000-0000-0000A1190000}"/>
    <cellStyle name="Normal 3 4 3 2" xfId="5188" xr:uid="{00000000-0005-0000-0000-0000A2190000}"/>
    <cellStyle name="Normal 3 4 3 2 2" xfId="7544" xr:uid="{00000000-0005-0000-0000-0000A3190000}"/>
    <cellStyle name="Normal 3 4 3 3" xfId="7646" xr:uid="{00000000-0005-0000-0000-0000A4190000}"/>
    <cellStyle name="Normal 3 4 3 4" xfId="7649" xr:uid="{00000000-0005-0000-0000-0000A5190000}"/>
    <cellStyle name="Normal 3 4 3 5" xfId="7652" xr:uid="{00000000-0005-0000-0000-0000A6190000}"/>
    <cellStyle name="Normal 3 4 3 6" xfId="7797" xr:uid="{00000000-0005-0000-0000-0000A7190000}"/>
    <cellStyle name="Normal 3 4 3 6 2" xfId="8117" xr:uid="{00000000-0005-0000-0000-0000A8190000}"/>
    <cellStyle name="Normal 3 4 3 7" xfId="7672" xr:uid="{00000000-0005-0000-0000-0000A9190000}"/>
    <cellStyle name="Normal 3 4 3 7 2" xfId="7994" xr:uid="{00000000-0005-0000-0000-0000AA190000}"/>
    <cellStyle name="Normal 3 4 3 8" xfId="7872" xr:uid="{00000000-0005-0000-0000-0000AB190000}"/>
    <cellStyle name="Normal 3 4 3 8 2" xfId="8198" xr:uid="{00000000-0005-0000-0000-0000AC190000}"/>
    <cellStyle name="Normal 3 4 3 9" xfId="7906" xr:uid="{00000000-0005-0000-0000-0000AD190000}"/>
    <cellStyle name="Normal 3 4 4" xfId="5189" xr:uid="{00000000-0005-0000-0000-0000AE190000}"/>
    <cellStyle name="Normal 3 4 4 10" xfId="8239" xr:uid="{00000000-0005-0000-0000-0000AF190000}"/>
    <cellStyle name="Normal 3 4 4 11" xfId="8631" xr:uid="{00000000-0005-0000-0000-0000B0190000}"/>
    <cellStyle name="Normal 3 4 4 12" xfId="8322" xr:uid="{00000000-0005-0000-0000-0000B1190000}"/>
    <cellStyle name="Normal 3 4 4 13" xfId="8552" xr:uid="{00000000-0005-0000-0000-0000B2190000}"/>
    <cellStyle name="Normal 3 4 4 14" xfId="8404" xr:uid="{00000000-0005-0000-0000-0000B3190000}"/>
    <cellStyle name="Normal 3 4 4 15" xfId="7231" xr:uid="{00000000-0005-0000-0000-0000B4190000}"/>
    <cellStyle name="Normal 3 4 4 2" xfId="5190" xr:uid="{00000000-0005-0000-0000-0000B5190000}"/>
    <cellStyle name="Normal 3 4 4 2 2" xfId="7504" xr:uid="{00000000-0005-0000-0000-0000B6190000}"/>
    <cellStyle name="Normal 3 4 4 3" xfId="7640" xr:uid="{00000000-0005-0000-0000-0000B7190000}"/>
    <cellStyle name="Normal 3 4 4 4" xfId="7570" xr:uid="{00000000-0005-0000-0000-0000B8190000}"/>
    <cellStyle name="Normal 3 4 4 5" xfId="7624" xr:uid="{00000000-0005-0000-0000-0000B9190000}"/>
    <cellStyle name="Normal 3 4 4 6" xfId="7798" xr:uid="{00000000-0005-0000-0000-0000BA190000}"/>
    <cellStyle name="Normal 3 4 4 6 2" xfId="8118" xr:uid="{00000000-0005-0000-0000-0000BB190000}"/>
    <cellStyle name="Normal 3 4 4 7" xfId="7671" xr:uid="{00000000-0005-0000-0000-0000BC190000}"/>
    <cellStyle name="Normal 3 4 4 7 2" xfId="7993" xr:uid="{00000000-0005-0000-0000-0000BD190000}"/>
    <cellStyle name="Normal 3 4 4 8" xfId="7873" xr:uid="{00000000-0005-0000-0000-0000BE190000}"/>
    <cellStyle name="Normal 3 4 4 8 2" xfId="8199" xr:uid="{00000000-0005-0000-0000-0000BF190000}"/>
    <cellStyle name="Normal 3 4 4 9" xfId="7909" xr:uid="{00000000-0005-0000-0000-0000C0190000}"/>
    <cellStyle name="Normal 3 4 5" xfId="5191" xr:uid="{00000000-0005-0000-0000-0000C1190000}"/>
    <cellStyle name="Normal 3 4 5 10" xfId="8242" xr:uid="{00000000-0005-0000-0000-0000C2190000}"/>
    <cellStyle name="Normal 3 4 5 11" xfId="8628" xr:uid="{00000000-0005-0000-0000-0000C3190000}"/>
    <cellStyle name="Normal 3 4 5 12" xfId="8326" xr:uid="{00000000-0005-0000-0000-0000C4190000}"/>
    <cellStyle name="Normal 3 4 5 13" xfId="8549" xr:uid="{00000000-0005-0000-0000-0000C5190000}"/>
    <cellStyle name="Normal 3 4 5 14" xfId="8407" xr:uid="{00000000-0005-0000-0000-0000C6190000}"/>
    <cellStyle name="Normal 3 4 5 15" xfId="7237" xr:uid="{00000000-0005-0000-0000-0000C7190000}"/>
    <cellStyle name="Normal 3 4 5 2" xfId="5192" xr:uid="{00000000-0005-0000-0000-0000C8190000}"/>
    <cellStyle name="Normal 3 4 5 2 2" xfId="7536" xr:uid="{00000000-0005-0000-0000-0000C9190000}"/>
    <cellStyle name="Normal 3 4 5 3" xfId="7644" xr:uid="{00000000-0005-0000-0000-0000CA190000}"/>
    <cellStyle name="Normal 3 4 5 4" xfId="7647" xr:uid="{00000000-0005-0000-0000-0000CB190000}"/>
    <cellStyle name="Normal 3 4 5 5" xfId="7650" xr:uid="{00000000-0005-0000-0000-0000CC190000}"/>
    <cellStyle name="Normal 3 4 5 6" xfId="7799" xr:uid="{00000000-0005-0000-0000-0000CD190000}"/>
    <cellStyle name="Normal 3 4 5 6 2" xfId="8119" xr:uid="{00000000-0005-0000-0000-0000CE190000}"/>
    <cellStyle name="Normal 3 4 5 7" xfId="7670" xr:uid="{00000000-0005-0000-0000-0000CF190000}"/>
    <cellStyle name="Normal 3 4 5 7 2" xfId="7992" xr:uid="{00000000-0005-0000-0000-0000D0190000}"/>
    <cellStyle name="Normal 3 4 5 8" xfId="7874" xr:uid="{00000000-0005-0000-0000-0000D1190000}"/>
    <cellStyle name="Normal 3 4 5 8 2" xfId="8200" xr:uid="{00000000-0005-0000-0000-0000D2190000}"/>
    <cellStyle name="Normal 3 4 5 9" xfId="7912" xr:uid="{00000000-0005-0000-0000-0000D3190000}"/>
    <cellStyle name="Normal 3 4 6" xfId="5193" xr:uid="{00000000-0005-0000-0000-0000D4190000}"/>
    <cellStyle name="Normal 3 4 6 10" xfId="8246" xr:uid="{00000000-0005-0000-0000-0000D5190000}"/>
    <cellStyle name="Normal 3 4 6 11" xfId="8624" xr:uid="{00000000-0005-0000-0000-0000D6190000}"/>
    <cellStyle name="Normal 3 4 6 12" xfId="8330" xr:uid="{00000000-0005-0000-0000-0000D7190000}"/>
    <cellStyle name="Normal 3 4 6 13" xfId="8546" xr:uid="{00000000-0005-0000-0000-0000D8190000}"/>
    <cellStyle name="Normal 3 4 6 14" xfId="8410" xr:uid="{00000000-0005-0000-0000-0000D9190000}"/>
    <cellStyle name="Normal 3 4 6 15" xfId="7243" xr:uid="{00000000-0005-0000-0000-0000DA190000}"/>
    <cellStyle name="Normal 3 4 6 2" xfId="5194" xr:uid="{00000000-0005-0000-0000-0000DB190000}"/>
    <cellStyle name="Normal 3 4 6 2 2" xfId="7512" xr:uid="{00000000-0005-0000-0000-0000DC190000}"/>
    <cellStyle name="Normal 3 4 6 3" xfId="7642" xr:uid="{00000000-0005-0000-0000-0000DD190000}"/>
    <cellStyle name="Normal 3 4 6 4" xfId="7568" xr:uid="{00000000-0005-0000-0000-0000DE190000}"/>
    <cellStyle name="Normal 3 4 6 5" xfId="7626" xr:uid="{00000000-0005-0000-0000-0000DF190000}"/>
    <cellStyle name="Normal 3 4 6 6" xfId="7800" xr:uid="{00000000-0005-0000-0000-0000E0190000}"/>
    <cellStyle name="Normal 3 4 6 6 2" xfId="8120" xr:uid="{00000000-0005-0000-0000-0000E1190000}"/>
    <cellStyle name="Normal 3 4 6 7" xfId="7669" xr:uid="{00000000-0005-0000-0000-0000E2190000}"/>
    <cellStyle name="Normal 3 4 6 7 2" xfId="7991" xr:uid="{00000000-0005-0000-0000-0000E3190000}"/>
    <cellStyle name="Normal 3 4 6 8" xfId="7875" xr:uid="{00000000-0005-0000-0000-0000E4190000}"/>
    <cellStyle name="Normal 3 4 6 8 2" xfId="8201" xr:uid="{00000000-0005-0000-0000-0000E5190000}"/>
    <cellStyle name="Normal 3 4 6 9" xfId="7915" xr:uid="{00000000-0005-0000-0000-0000E6190000}"/>
    <cellStyle name="Normal 3 4 7" xfId="5195" xr:uid="{00000000-0005-0000-0000-0000E7190000}"/>
    <cellStyle name="Normal 3 4 7 10" xfId="8413" xr:uid="{00000000-0005-0000-0000-0000E8190000}"/>
    <cellStyle name="Normal 3 4 7 11" xfId="7249" xr:uid="{00000000-0005-0000-0000-0000E9190000}"/>
    <cellStyle name="Normal 3 4 7 2" xfId="5196" xr:uid="{00000000-0005-0000-0000-0000EA190000}"/>
    <cellStyle name="Normal 3 4 7 2 2" xfId="8121" xr:uid="{00000000-0005-0000-0000-0000EB190000}"/>
    <cellStyle name="Normal 3 4 7 2 3" xfId="7801" xr:uid="{00000000-0005-0000-0000-0000EC190000}"/>
    <cellStyle name="Normal 3 4 7 3" xfId="7668" xr:uid="{00000000-0005-0000-0000-0000ED190000}"/>
    <cellStyle name="Normal 3 4 7 3 2" xfId="7990" xr:uid="{00000000-0005-0000-0000-0000EE190000}"/>
    <cellStyle name="Normal 3 4 7 4" xfId="7876" xr:uid="{00000000-0005-0000-0000-0000EF190000}"/>
    <cellStyle name="Normal 3 4 7 4 2" xfId="8202" xr:uid="{00000000-0005-0000-0000-0000F0190000}"/>
    <cellStyle name="Normal 3 4 7 5" xfId="7918" xr:uid="{00000000-0005-0000-0000-0000F1190000}"/>
    <cellStyle name="Normal 3 4 7 6" xfId="8249" xr:uid="{00000000-0005-0000-0000-0000F2190000}"/>
    <cellStyle name="Normal 3 4 7 7" xfId="8621" xr:uid="{00000000-0005-0000-0000-0000F3190000}"/>
    <cellStyle name="Normal 3 4 7 8" xfId="8333" xr:uid="{00000000-0005-0000-0000-0000F4190000}"/>
    <cellStyle name="Normal 3 4 7 9" xfId="8543" xr:uid="{00000000-0005-0000-0000-0000F5190000}"/>
    <cellStyle name="Normal 3 4 8" xfId="5197" xr:uid="{00000000-0005-0000-0000-0000F6190000}"/>
    <cellStyle name="Normal 3 4 8 10" xfId="8416" xr:uid="{00000000-0005-0000-0000-0000F7190000}"/>
    <cellStyle name="Normal 3 4 8 11" xfId="7255" xr:uid="{00000000-0005-0000-0000-0000F8190000}"/>
    <cellStyle name="Normal 3 4 8 2" xfId="7802" xr:uid="{00000000-0005-0000-0000-0000F9190000}"/>
    <cellStyle name="Normal 3 4 8 2 2" xfId="8122" xr:uid="{00000000-0005-0000-0000-0000FA190000}"/>
    <cellStyle name="Normal 3 4 8 3" xfId="7667" xr:uid="{00000000-0005-0000-0000-0000FB190000}"/>
    <cellStyle name="Normal 3 4 8 3 2" xfId="7989" xr:uid="{00000000-0005-0000-0000-0000FC190000}"/>
    <cellStyle name="Normal 3 4 8 4" xfId="7877" xr:uid="{00000000-0005-0000-0000-0000FD190000}"/>
    <cellStyle name="Normal 3 4 8 4 2" xfId="8203" xr:uid="{00000000-0005-0000-0000-0000FE190000}"/>
    <cellStyle name="Normal 3 4 8 5" xfId="7921" xr:uid="{00000000-0005-0000-0000-0000FF190000}"/>
    <cellStyle name="Normal 3 4 8 6" xfId="8252" xr:uid="{00000000-0005-0000-0000-0000001A0000}"/>
    <cellStyle name="Normal 3 4 8 7" xfId="8618" xr:uid="{00000000-0005-0000-0000-0000011A0000}"/>
    <cellStyle name="Normal 3 4 8 8" xfId="8337" xr:uid="{00000000-0005-0000-0000-0000021A0000}"/>
    <cellStyle name="Normal 3 4 8 9" xfId="8539" xr:uid="{00000000-0005-0000-0000-0000031A0000}"/>
    <cellStyle name="Normal 3 4 9" xfId="5198" xr:uid="{00000000-0005-0000-0000-0000041A0000}"/>
    <cellStyle name="Normal 3 4 9 10" xfId="8434" xr:uid="{00000000-0005-0000-0000-0000051A0000}"/>
    <cellStyle name="Normal 3 4 9 11" xfId="7289" xr:uid="{00000000-0005-0000-0000-0000061A0000}"/>
    <cellStyle name="Normal 3 4 9 2" xfId="7803" xr:uid="{00000000-0005-0000-0000-0000071A0000}"/>
    <cellStyle name="Normal 3 4 9 2 2" xfId="8123" xr:uid="{00000000-0005-0000-0000-0000081A0000}"/>
    <cellStyle name="Normal 3 4 9 3" xfId="7666" xr:uid="{00000000-0005-0000-0000-0000091A0000}"/>
    <cellStyle name="Normal 3 4 9 3 2" xfId="7988" xr:uid="{00000000-0005-0000-0000-00000A1A0000}"/>
    <cellStyle name="Normal 3 4 9 4" xfId="7878" xr:uid="{00000000-0005-0000-0000-00000B1A0000}"/>
    <cellStyle name="Normal 3 4 9 4 2" xfId="8204" xr:uid="{00000000-0005-0000-0000-00000C1A0000}"/>
    <cellStyle name="Normal 3 4 9 5" xfId="7937" xr:uid="{00000000-0005-0000-0000-00000D1A0000}"/>
    <cellStyle name="Normal 3 4 9 6" xfId="8268" xr:uid="{00000000-0005-0000-0000-00000E1A0000}"/>
    <cellStyle name="Normal 3 4 9 7" xfId="8599" xr:uid="{00000000-0005-0000-0000-00000F1A0000}"/>
    <cellStyle name="Normal 3 4 9 8" xfId="8355" xr:uid="{00000000-0005-0000-0000-0000101A0000}"/>
    <cellStyle name="Normal 3 4 9 9" xfId="8520" xr:uid="{00000000-0005-0000-0000-0000111A0000}"/>
    <cellStyle name="Normal 3 40" xfId="5199" xr:uid="{00000000-0005-0000-0000-0000121A0000}"/>
    <cellStyle name="Normal 3 40 2" xfId="5200" xr:uid="{00000000-0005-0000-0000-0000131A0000}"/>
    <cellStyle name="Normal 3 40 3" xfId="5201" xr:uid="{00000000-0005-0000-0000-0000141A0000}"/>
    <cellStyle name="Normal 3 41" xfId="5202" xr:uid="{00000000-0005-0000-0000-0000151A0000}"/>
    <cellStyle name="Normal 3 41 2" xfId="5203" xr:uid="{00000000-0005-0000-0000-0000161A0000}"/>
    <cellStyle name="Normal 3 41 3" xfId="5204" xr:uid="{00000000-0005-0000-0000-0000171A0000}"/>
    <cellStyle name="Normal 3 42" xfId="5205" xr:uid="{00000000-0005-0000-0000-0000181A0000}"/>
    <cellStyle name="Normal 3 42 2" xfId="5206" xr:uid="{00000000-0005-0000-0000-0000191A0000}"/>
    <cellStyle name="Normal 3 42 3" xfId="5207" xr:uid="{00000000-0005-0000-0000-00001A1A0000}"/>
    <cellStyle name="Normal 3 43" xfId="5208" xr:uid="{00000000-0005-0000-0000-00001B1A0000}"/>
    <cellStyle name="Normal 3 43 2" xfId="5209" xr:uid="{00000000-0005-0000-0000-00001C1A0000}"/>
    <cellStyle name="Normal 3 43 3" xfId="5210" xr:uid="{00000000-0005-0000-0000-00001D1A0000}"/>
    <cellStyle name="Normal 3 44" xfId="5211" xr:uid="{00000000-0005-0000-0000-00001E1A0000}"/>
    <cellStyle name="Normal 3 44 2" xfId="5212" xr:uid="{00000000-0005-0000-0000-00001F1A0000}"/>
    <cellStyle name="Normal 3 44 3" xfId="5213" xr:uid="{00000000-0005-0000-0000-0000201A0000}"/>
    <cellStyle name="Normal 3 45" xfId="5214" xr:uid="{00000000-0005-0000-0000-0000211A0000}"/>
    <cellStyle name="Normal 3 45 2" xfId="5215" xr:uid="{00000000-0005-0000-0000-0000221A0000}"/>
    <cellStyle name="Normal 3 45 3" xfId="5216" xr:uid="{00000000-0005-0000-0000-0000231A0000}"/>
    <cellStyle name="Normal 3 46" xfId="5217" xr:uid="{00000000-0005-0000-0000-0000241A0000}"/>
    <cellStyle name="Normal 3 46 2" xfId="5218" xr:uid="{00000000-0005-0000-0000-0000251A0000}"/>
    <cellStyle name="Normal 3 46 3" xfId="5219" xr:uid="{00000000-0005-0000-0000-0000261A0000}"/>
    <cellStyle name="Normal 3 47" xfId="5220" xr:uid="{00000000-0005-0000-0000-0000271A0000}"/>
    <cellStyle name="Normal 3 47 2" xfId="5221" xr:uid="{00000000-0005-0000-0000-0000281A0000}"/>
    <cellStyle name="Normal 3 47 3" xfId="5222" xr:uid="{00000000-0005-0000-0000-0000291A0000}"/>
    <cellStyle name="Normal 3 48" xfId="5223" xr:uid="{00000000-0005-0000-0000-00002A1A0000}"/>
    <cellStyle name="Normal 3 48 2" xfId="5224" xr:uid="{00000000-0005-0000-0000-00002B1A0000}"/>
    <cellStyle name="Normal 3 48 3" xfId="5225" xr:uid="{00000000-0005-0000-0000-00002C1A0000}"/>
    <cellStyle name="Normal 3 49" xfId="5226" xr:uid="{00000000-0005-0000-0000-00002D1A0000}"/>
    <cellStyle name="Normal 3 49 2" xfId="5227" xr:uid="{00000000-0005-0000-0000-00002E1A0000}"/>
    <cellStyle name="Normal 3 49 3" xfId="5228" xr:uid="{00000000-0005-0000-0000-00002F1A0000}"/>
    <cellStyle name="Normal 3 5" xfId="5229" xr:uid="{00000000-0005-0000-0000-0000301A0000}"/>
    <cellStyle name="Normal 3 5 10" xfId="5230" xr:uid="{00000000-0005-0000-0000-0000311A0000}"/>
    <cellStyle name="Normal 3 5 10 2" xfId="8227" xr:uid="{00000000-0005-0000-0000-0000321A0000}"/>
    <cellStyle name="Normal 3 5 11" xfId="5231" xr:uid="{00000000-0005-0000-0000-0000331A0000}"/>
    <cellStyle name="Normal 3 5 11 2" xfId="8644" xr:uid="{00000000-0005-0000-0000-0000341A0000}"/>
    <cellStyle name="Normal 3 5 12" xfId="5232" xr:uid="{00000000-0005-0000-0000-0000351A0000}"/>
    <cellStyle name="Normal 3 5 12 2" xfId="8311" xr:uid="{00000000-0005-0000-0000-0000361A0000}"/>
    <cellStyle name="Normal 3 5 13" xfId="5233" xr:uid="{00000000-0005-0000-0000-0000371A0000}"/>
    <cellStyle name="Normal 3 5 13 2" xfId="8564" xr:uid="{00000000-0005-0000-0000-0000381A0000}"/>
    <cellStyle name="Normal 3 5 14" xfId="5234" xr:uid="{00000000-0005-0000-0000-0000391A0000}"/>
    <cellStyle name="Normal 3 5 14 2" xfId="8391" xr:uid="{00000000-0005-0000-0000-00003A1A0000}"/>
    <cellStyle name="Normal 3 5 15" xfId="5235" xr:uid="{00000000-0005-0000-0000-00003B1A0000}"/>
    <cellStyle name="Normal 3 5 16" xfId="5236" xr:uid="{00000000-0005-0000-0000-00003C1A0000}"/>
    <cellStyle name="Normal 3 5 17" xfId="5237" xr:uid="{00000000-0005-0000-0000-00003D1A0000}"/>
    <cellStyle name="Normal 3 5 17 2" xfId="7452" xr:uid="{00000000-0005-0000-0000-00003E1A0000}"/>
    <cellStyle name="Normal 3 5 18" xfId="5238" xr:uid="{00000000-0005-0000-0000-00003F1A0000}"/>
    <cellStyle name="Normal 3 5 18 2" xfId="8742" xr:uid="{00000000-0005-0000-0000-0000401A0000}"/>
    <cellStyle name="Normal 3 5 19" xfId="5239" xr:uid="{00000000-0005-0000-0000-0000411A0000}"/>
    <cellStyle name="Normal 3 5 2" xfId="5240" xr:uid="{00000000-0005-0000-0000-0000421A0000}"/>
    <cellStyle name="Normal 3 5 20" xfId="5241" xr:uid="{00000000-0005-0000-0000-0000431A0000}"/>
    <cellStyle name="Normal 3 5 21" xfId="5242" xr:uid="{00000000-0005-0000-0000-0000441A0000}"/>
    <cellStyle name="Normal 3 5 22" xfId="5243" xr:uid="{00000000-0005-0000-0000-0000451A0000}"/>
    <cellStyle name="Normal 3 5 23" xfId="5244" xr:uid="{00000000-0005-0000-0000-0000461A0000}"/>
    <cellStyle name="Normal 3 5 3" xfId="5245" xr:uid="{00000000-0005-0000-0000-0000471A0000}"/>
    <cellStyle name="Normal 3 5 3 2" xfId="7294" xr:uid="{00000000-0005-0000-0000-0000481A0000}"/>
    <cellStyle name="Normal 3 5 3 3" xfId="7436" xr:uid="{00000000-0005-0000-0000-0000491A0000}"/>
    <cellStyle name="Normal 3 5 3 4" xfId="7307" xr:uid="{00000000-0005-0000-0000-00004A1A0000}"/>
    <cellStyle name="Normal 3 5 3 5" xfId="7202" xr:uid="{00000000-0005-0000-0000-00004B1A0000}"/>
    <cellStyle name="Normal 3 5 4" xfId="5246" xr:uid="{00000000-0005-0000-0000-00004C1A0000}"/>
    <cellStyle name="Normal 3 5 5" xfId="5247" xr:uid="{00000000-0005-0000-0000-00004D1A0000}"/>
    <cellStyle name="Normal 3 5 6" xfId="5248" xr:uid="{00000000-0005-0000-0000-00004E1A0000}"/>
    <cellStyle name="Normal 3 5 6 2" xfId="8124" xr:uid="{00000000-0005-0000-0000-00004F1A0000}"/>
    <cellStyle name="Normal 3 5 6 3" xfId="7804" xr:uid="{00000000-0005-0000-0000-0000501A0000}"/>
    <cellStyle name="Normal 3 5 7" xfId="5249" xr:uid="{00000000-0005-0000-0000-0000511A0000}"/>
    <cellStyle name="Normal 3 5 7 2" xfId="7987" xr:uid="{00000000-0005-0000-0000-0000521A0000}"/>
    <cellStyle name="Normal 3 5 7 3" xfId="7665" xr:uid="{00000000-0005-0000-0000-0000531A0000}"/>
    <cellStyle name="Normal 3 5 8" xfId="5250" xr:uid="{00000000-0005-0000-0000-0000541A0000}"/>
    <cellStyle name="Normal 3 5 8 2" xfId="8205" xr:uid="{00000000-0005-0000-0000-0000551A0000}"/>
    <cellStyle name="Normal 3 5 8 3" xfId="7879" xr:uid="{00000000-0005-0000-0000-0000561A0000}"/>
    <cellStyle name="Normal 3 5 9" xfId="5251" xr:uid="{00000000-0005-0000-0000-0000571A0000}"/>
    <cellStyle name="Normal 3 5 9 2" xfId="7898" xr:uid="{00000000-0005-0000-0000-0000581A0000}"/>
    <cellStyle name="Normal 3 50" xfId="5252" xr:uid="{00000000-0005-0000-0000-0000591A0000}"/>
    <cellStyle name="Normal 3 50 2" xfId="5253" xr:uid="{00000000-0005-0000-0000-00005A1A0000}"/>
    <cellStyle name="Normal 3 50 3" xfId="5254" xr:uid="{00000000-0005-0000-0000-00005B1A0000}"/>
    <cellStyle name="Normal 3 51" xfId="5255" xr:uid="{00000000-0005-0000-0000-00005C1A0000}"/>
    <cellStyle name="Normal 3 51 2" xfId="5256" xr:uid="{00000000-0005-0000-0000-00005D1A0000}"/>
    <cellStyle name="Normal 3 51 3" xfId="5257" xr:uid="{00000000-0005-0000-0000-00005E1A0000}"/>
    <cellStyle name="Normal 3 52" xfId="5258" xr:uid="{00000000-0005-0000-0000-00005F1A0000}"/>
    <cellStyle name="Normal 3 52 2" xfId="5259" xr:uid="{00000000-0005-0000-0000-0000601A0000}"/>
    <cellStyle name="Normal 3 52 3" xfId="5260" xr:uid="{00000000-0005-0000-0000-0000611A0000}"/>
    <cellStyle name="Normal 3 53" xfId="5261" xr:uid="{00000000-0005-0000-0000-0000621A0000}"/>
    <cellStyle name="Normal 3 53 2" xfId="5262" xr:uid="{00000000-0005-0000-0000-0000631A0000}"/>
    <cellStyle name="Normal 3 53 3" xfId="5263" xr:uid="{00000000-0005-0000-0000-0000641A0000}"/>
    <cellStyle name="Normal 3 54" xfId="5264" xr:uid="{00000000-0005-0000-0000-0000651A0000}"/>
    <cellStyle name="Normal 3 54 2" xfId="5265" xr:uid="{00000000-0005-0000-0000-0000661A0000}"/>
    <cellStyle name="Normal 3 54 3" xfId="5266" xr:uid="{00000000-0005-0000-0000-0000671A0000}"/>
    <cellStyle name="Normal 3 55" xfId="5267" xr:uid="{00000000-0005-0000-0000-0000681A0000}"/>
    <cellStyle name="Normal 3 55 2" xfId="5268" xr:uid="{00000000-0005-0000-0000-0000691A0000}"/>
    <cellStyle name="Normal 3 55 3" xfId="5269" xr:uid="{00000000-0005-0000-0000-00006A1A0000}"/>
    <cellStyle name="Normal 3 56" xfId="5270" xr:uid="{00000000-0005-0000-0000-00006B1A0000}"/>
    <cellStyle name="Normal 3 56 2" xfId="5271" xr:uid="{00000000-0005-0000-0000-00006C1A0000}"/>
    <cellStyle name="Normal 3 56 3" xfId="5272" xr:uid="{00000000-0005-0000-0000-00006D1A0000}"/>
    <cellStyle name="Normal 3 57" xfId="5273" xr:uid="{00000000-0005-0000-0000-00006E1A0000}"/>
    <cellStyle name="Normal 3 57 2" xfId="5274" xr:uid="{00000000-0005-0000-0000-00006F1A0000}"/>
    <cellStyle name="Normal 3 57 3" xfId="5275" xr:uid="{00000000-0005-0000-0000-0000701A0000}"/>
    <cellStyle name="Normal 3 58" xfId="5276" xr:uid="{00000000-0005-0000-0000-0000711A0000}"/>
    <cellStyle name="Normal 3 58 2" xfId="5277" xr:uid="{00000000-0005-0000-0000-0000721A0000}"/>
    <cellStyle name="Normal 3 58 3" xfId="5278" xr:uid="{00000000-0005-0000-0000-0000731A0000}"/>
    <cellStyle name="Normal 3 59" xfId="5279" xr:uid="{00000000-0005-0000-0000-0000741A0000}"/>
    <cellStyle name="Normal 3 59 2" xfId="5280" xr:uid="{00000000-0005-0000-0000-0000751A0000}"/>
    <cellStyle name="Normal 3 59 3" xfId="5281" xr:uid="{00000000-0005-0000-0000-0000761A0000}"/>
    <cellStyle name="Normal 3 6" xfId="5282" xr:uid="{00000000-0005-0000-0000-0000771A0000}"/>
    <cellStyle name="Normal 3 6 10" xfId="5283" xr:uid="{00000000-0005-0000-0000-0000781A0000}"/>
    <cellStyle name="Normal 3 6 11" xfId="5284" xr:uid="{00000000-0005-0000-0000-0000791A0000}"/>
    <cellStyle name="Normal 3 6 11 2" xfId="7619" xr:uid="{00000000-0005-0000-0000-00007A1A0000}"/>
    <cellStyle name="Normal 3 6 11 3" xfId="8776" xr:uid="{00000000-0005-0000-0000-00007B1A0000}"/>
    <cellStyle name="Normal 3 6 11 4" xfId="7384" xr:uid="{00000000-0005-0000-0000-00007C1A0000}"/>
    <cellStyle name="Normal 3 6 11 5" xfId="7206" xr:uid="{00000000-0005-0000-0000-00007D1A0000}"/>
    <cellStyle name="Normal 3 6 12" xfId="5285" xr:uid="{00000000-0005-0000-0000-00007E1A0000}"/>
    <cellStyle name="Normal 3 6 13" xfId="5286" xr:uid="{00000000-0005-0000-0000-00007F1A0000}"/>
    <cellStyle name="Normal 3 6 14" xfId="5287" xr:uid="{00000000-0005-0000-0000-0000801A0000}"/>
    <cellStyle name="Normal 3 6 14 2" xfId="8125" xr:uid="{00000000-0005-0000-0000-0000811A0000}"/>
    <cellStyle name="Normal 3 6 14 3" xfId="7805" xr:uid="{00000000-0005-0000-0000-0000821A0000}"/>
    <cellStyle name="Normal 3 6 15" xfId="5288" xr:uid="{00000000-0005-0000-0000-0000831A0000}"/>
    <cellStyle name="Normal 3 6 15 2" xfId="7986" xr:uid="{00000000-0005-0000-0000-0000841A0000}"/>
    <cellStyle name="Normal 3 6 15 3" xfId="7664" xr:uid="{00000000-0005-0000-0000-0000851A0000}"/>
    <cellStyle name="Normal 3 6 16" xfId="5289" xr:uid="{00000000-0005-0000-0000-0000861A0000}"/>
    <cellStyle name="Normal 3 6 16 2" xfId="8206" xr:uid="{00000000-0005-0000-0000-0000871A0000}"/>
    <cellStyle name="Normal 3 6 16 3" xfId="7880" xr:uid="{00000000-0005-0000-0000-0000881A0000}"/>
    <cellStyle name="Normal 3 6 17" xfId="5290" xr:uid="{00000000-0005-0000-0000-0000891A0000}"/>
    <cellStyle name="Normal 3 6 17 2" xfId="7899" xr:uid="{00000000-0005-0000-0000-00008A1A0000}"/>
    <cellStyle name="Normal 3 6 18" xfId="5291" xr:uid="{00000000-0005-0000-0000-00008B1A0000}"/>
    <cellStyle name="Normal 3 6 18 2" xfId="8228" xr:uid="{00000000-0005-0000-0000-00008C1A0000}"/>
    <cellStyle name="Normal 3 6 19" xfId="5292" xr:uid="{00000000-0005-0000-0000-00008D1A0000}"/>
    <cellStyle name="Normal 3 6 19 2" xfId="8643" xr:uid="{00000000-0005-0000-0000-00008E1A0000}"/>
    <cellStyle name="Normal 3 6 2" xfId="5293" xr:uid="{00000000-0005-0000-0000-00008F1A0000}"/>
    <cellStyle name="Normal 3 6 20" xfId="5294" xr:uid="{00000000-0005-0000-0000-0000901A0000}"/>
    <cellStyle name="Normal 3 6 20 2" xfId="8312" xr:uid="{00000000-0005-0000-0000-0000911A0000}"/>
    <cellStyle name="Normal 3 6 21" xfId="5295" xr:uid="{00000000-0005-0000-0000-0000921A0000}"/>
    <cellStyle name="Normal 3 6 21 2" xfId="8562" xr:uid="{00000000-0005-0000-0000-0000931A0000}"/>
    <cellStyle name="Normal 3 6 22" xfId="5296" xr:uid="{00000000-0005-0000-0000-0000941A0000}"/>
    <cellStyle name="Normal 3 6 22 2" xfId="8392" xr:uid="{00000000-0005-0000-0000-0000951A0000}"/>
    <cellStyle name="Normal 3 6 23" xfId="5297" xr:uid="{00000000-0005-0000-0000-0000961A0000}"/>
    <cellStyle name="Normal 3 6 24" xfId="8724" xr:uid="{00000000-0005-0000-0000-0000971A0000}"/>
    <cellStyle name="Normal 3 6 25" xfId="7451" xr:uid="{00000000-0005-0000-0000-0000981A0000}"/>
    <cellStyle name="Normal 3 6 26" xfId="8741" xr:uid="{00000000-0005-0000-0000-0000991A0000}"/>
    <cellStyle name="Normal 3 6 3" xfId="5298" xr:uid="{00000000-0005-0000-0000-00009A1A0000}"/>
    <cellStyle name="Normal 3 6 4" xfId="5299" xr:uid="{00000000-0005-0000-0000-00009B1A0000}"/>
    <cellStyle name="Normal 3 6 5" xfId="5300" xr:uid="{00000000-0005-0000-0000-00009C1A0000}"/>
    <cellStyle name="Normal 3 6 6" xfId="5301" xr:uid="{00000000-0005-0000-0000-00009D1A0000}"/>
    <cellStyle name="Normal 3 6 7" xfId="5302" xr:uid="{00000000-0005-0000-0000-00009E1A0000}"/>
    <cellStyle name="Normal 3 6 8" xfId="5303" xr:uid="{00000000-0005-0000-0000-00009F1A0000}"/>
    <cellStyle name="Normal 3 6 9" xfId="5304" xr:uid="{00000000-0005-0000-0000-0000A01A0000}"/>
    <cellStyle name="Normal 3 60" xfId="5305" xr:uid="{00000000-0005-0000-0000-0000A11A0000}"/>
    <cellStyle name="Normal 3 60 2" xfId="5306" xr:uid="{00000000-0005-0000-0000-0000A21A0000}"/>
    <cellStyle name="Normal 3 60 3" xfId="5307" xr:uid="{00000000-0005-0000-0000-0000A31A0000}"/>
    <cellStyle name="Normal 3 61" xfId="5308" xr:uid="{00000000-0005-0000-0000-0000A41A0000}"/>
    <cellStyle name="Normal 3 61 2" xfId="5309" xr:uid="{00000000-0005-0000-0000-0000A51A0000}"/>
    <cellStyle name="Normal 3 61 3" xfId="5310" xr:uid="{00000000-0005-0000-0000-0000A61A0000}"/>
    <cellStyle name="Normal 3 62" xfId="5311" xr:uid="{00000000-0005-0000-0000-0000A71A0000}"/>
    <cellStyle name="Normal 3 62 2" xfId="5312" xr:uid="{00000000-0005-0000-0000-0000A81A0000}"/>
    <cellStyle name="Normal 3 62 3" xfId="5313" xr:uid="{00000000-0005-0000-0000-0000A91A0000}"/>
    <cellStyle name="Normal 3 63" xfId="5314" xr:uid="{00000000-0005-0000-0000-0000AA1A0000}"/>
    <cellStyle name="Normal 3 63 2" xfId="5315" xr:uid="{00000000-0005-0000-0000-0000AB1A0000}"/>
    <cellStyle name="Normal 3 63 3" xfId="5316" xr:uid="{00000000-0005-0000-0000-0000AC1A0000}"/>
    <cellStyle name="Normal 3 64" xfId="5317" xr:uid="{00000000-0005-0000-0000-0000AD1A0000}"/>
    <cellStyle name="Normal 3 64 2" xfId="5318" xr:uid="{00000000-0005-0000-0000-0000AE1A0000}"/>
    <cellStyle name="Normal 3 64 3" xfId="5319" xr:uid="{00000000-0005-0000-0000-0000AF1A0000}"/>
    <cellStyle name="Normal 3 65" xfId="5320" xr:uid="{00000000-0005-0000-0000-0000B01A0000}"/>
    <cellStyle name="Normal 3 65 2" xfId="5321" xr:uid="{00000000-0005-0000-0000-0000B11A0000}"/>
    <cellStyle name="Normal 3 65 3" xfId="5322" xr:uid="{00000000-0005-0000-0000-0000B21A0000}"/>
    <cellStyle name="Normal 3 66" xfId="5323" xr:uid="{00000000-0005-0000-0000-0000B31A0000}"/>
    <cellStyle name="Normal 3 66 2" xfId="5324" xr:uid="{00000000-0005-0000-0000-0000B41A0000}"/>
    <cellStyle name="Normal 3 66 3" xfId="5325" xr:uid="{00000000-0005-0000-0000-0000B51A0000}"/>
    <cellStyle name="Normal 3 67" xfId="5326" xr:uid="{00000000-0005-0000-0000-0000B61A0000}"/>
    <cellStyle name="Normal 3 68" xfId="5327" xr:uid="{00000000-0005-0000-0000-0000B71A0000}"/>
    <cellStyle name="Normal 3 69" xfId="5328" xr:uid="{00000000-0005-0000-0000-0000B81A0000}"/>
    <cellStyle name="Normal 3 7" xfId="5329" xr:uid="{00000000-0005-0000-0000-0000B91A0000}"/>
    <cellStyle name="Normal 3 7 10" xfId="5330" xr:uid="{00000000-0005-0000-0000-0000BA1A0000}"/>
    <cellStyle name="Normal 3 7 11" xfId="5331" xr:uid="{00000000-0005-0000-0000-0000BB1A0000}"/>
    <cellStyle name="Normal 3 7 11 2" xfId="7620" xr:uid="{00000000-0005-0000-0000-0000BC1A0000}"/>
    <cellStyle name="Normal 3 7 11 3" xfId="8777" xr:uid="{00000000-0005-0000-0000-0000BD1A0000}"/>
    <cellStyle name="Normal 3 7 11 4" xfId="7385" xr:uid="{00000000-0005-0000-0000-0000BE1A0000}"/>
    <cellStyle name="Normal 3 7 11 5" xfId="7210" xr:uid="{00000000-0005-0000-0000-0000BF1A0000}"/>
    <cellStyle name="Normal 3 7 12" xfId="5332" xr:uid="{00000000-0005-0000-0000-0000C01A0000}"/>
    <cellStyle name="Normal 3 7 13" xfId="5333" xr:uid="{00000000-0005-0000-0000-0000C11A0000}"/>
    <cellStyle name="Normal 3 7 14" xfId="5334" xr:uid="{00000000-0005-0000-0000-0000C21A0000}"/>
    <cellStyle name="Normal 3 7 14 2" xfId="8126" xr:uid="{00000000-0005-0000-0000-0000C31A0000}"/>
    <cellStyle name="Normal 3 7 14 3" xfId="7806" xr:uid="{00000000-0005-0000-0000-0000C41A0000}"/>
    <cellStyle name="Normal 3 7 15" xfId="5335" xr:uid="{00000000-0005-0000-0000-0000C51A0000}"/>
    <cellStyle name="Normal 3 7 15 2" xfId="7985" xr:uid="{00000000-0005-0000-0000-0000C61A0000}"/>
    <cellStyle name="Normal 3 7 15 3" xfId="7663" xr:uid="{00000000-0005-0000-0000-0000C71A0000}"/>
    <cellStyle name="Normal 3 7 16" xfId="5336" xr:uid="{00000000-0005-0000-0000-0000C81A0000}"/>
    <cellStyle name="Normal 3 7 16 2" xfId="8207" xr:uid="{00000000-0005-0000-0000-0000C91A0000}"/>
    <cellStyle name="Normal 3 7 16 3" xfId="7881" xr:uid="{00000000-0005-0000-0000-0000CA1A0000}"/>
    <cellStyle name="Normal 3 7 17" xfId="5337" xr:uid="{00000000-0005-0000-0000-0000CB1A0000}"/>
    <cellStyle name="Normal 3 7 17 2" xfId="7900" xr:uid="{00000000-0005-0000-0000-0000CC1A0000}"/>
    <cellStyle name="Normal 3 7 18" xfId="5338" xr:uid="{00000000-0005-0000-0000-0000CD1A0000}"/>
    <cellStyle name="Normal 3 7 18 2" xfId="8229" xr:uid="{00000000-0005-0000-0000-0000CE1A0000}"/>
    <cellStyle name="Normal 3 7 19" xfId="5339" xr:uid="{00000000-0005-0000-0000-0000CF1A0000}"/>
    <cellStyle name="Normal 3 7 19 2" xfId="8642" xr:uid="{00000000-0005-0000-0000-0000D01A0000}"/>
    <cellStyle name="Normal 3 7 2" xfId="5340" xr:uid="{00000000-0005-0000-0000-0000D11A0000}"/>
    <cellStyle name="Normal 3 7 20" xfId="5341" xr:uid="{00000000-0005-0000-0000-0000D21A0000}"/>
    <cellStyle name="Normal 3 7 20 2" xfId="8313" xr:uid="{00000000-0005-0000-0000-0000D31A0000}"/>
    <cellStyle name="Normal 3 7 21" xfId="5342" xr:uid="{00000000-0005-0000-0000-0000D41A0000}"/>
    <cellStyle name="Normal 3 7 21 2" xfId="8561" xr:uid="{00000000-0005-0000-0000-0000D51A0000}"/>
    <cellStyle name="Normal 3 7 22" xfId="5343" xr:uid="{00000000-0005-0000-0000-0000D61A0000}"/>
    <cellStyle name="Normal 3 7 22 2" xfId="8393" xr:uid="{00000000-0005-0000-0000-0000D71A0000}"/>
    <cellStyle name="Normal 3 7 23" xfId="5344" xr:uid="{00000000-0005-0000-0000-0000D81A0000}"/>
    <cellStyle name="Normal 3 7 24" xfId="8733" xr:uid="{00000000-0005-0000-0000-0000D91A0000}"/>
    <cellStyle name="Normal 3 7 25" xfId="7450" xr:uid="{00000000-0005-0000-0000-0000DA1A0000}"/>
    <cellStyle name="Normal 3 7 26" xfId="8740" xr:uid="{00000000-0005-0000-0000-0000DB1A0000}"/>
    <cellStyle name="Normal 3 7 3" xfId="5345" xr:uid="{00000000-0005-0000-0000-0000DC1A0000}"/>
    <cellStyle name="Normal 3 7 4" xfId="5346" xr:uid="{00000000-0005-0000-0000-0000DD1A0000}"/>
    <cellStyle name="Normal 3 7 5" xfId="5347" xr:uid="{00000000-0005-0000-0000-0000DE1A0000}"/>
    <cellStyle name="Normal 3 7 6" xfId="5348" xr:uid="{00000000-0005-0000-0000-0000DF1A0000}"/>
    <cellStyle name="Normal 3 7 7" xfId="5349" xr:uid="{00000000-0005-0000-0000-0000E01A0000}"/>
    <cellStyle name="Normal 3 7 8" xfId="5350" xr:uid="{00000000-0005-0000-0000-0000E11A0000}"/>
    <cellStyle name="Normal 3 7 9" xfId="5351" xr:uid="{00000000-0005-0000-0000-0000E21A0000}"/>
    <cellStyle name="Normal 3 8" xfId="5352" xr:uid="{00000000-0005-0000-0000-0000E31A0000}"/>
    <cellStyle name="Normal 3 8 10" xfId="5353" xr:uid="{00000000-0005-0000-0000-0000E41A0000}"/>
    <cellStyle name="Normal 3 8 11" xfId="5354" xr:uid="{00000000-0005-0000-0000-0000E51A0000}"/>
    <cellStyle name="Normal 3 8 11 2" xfId="7621" xr:uid="{00000000-0005-0000-0000-0000E61A0000}"/>
    <cellStyle name="Normal 3 8 11 3" xfId="8778" xr:uid="{00000000-0005-0000-0000-0000E71A0000}"/>
    <cellStyle name="Normal 3 8 11 4" xfId="7386" xr:uid="{00000000-0005-0000-0000-0000E81A0000}"/>
    <cellStyle name="Normal 3 8 11 5" xfId="7213" xr:uid="{00000000-0005-0000-0000-0000E91A0000}"/>
    <cellStyle name="Normal 3 8 12" xfId="5355" xr:uid="{00000000-0005-0000-0000-0000EA1A0000}"/>
    <cellStyle name="Normal 3 8 13" xfId="5356" xr:uid="{00000000-0005-0000-0000-0000EB1A0000}"/>
    <cellStyle name="Normal 3 8 14" xfId="5357" xr:uid="{00000000-0005-0000-0000-0000EC1A0000}"/>
    <cellStyle name="Normal 3 8 14 2" xfId="8127" xr:uid="{00000000-0005-0000-0000-0000ED1A0000}"/>
    <cellStyle name="Normal 3 8 14 3" xfId="7807" xr:uid="{00000000-0005-0000-0000-0000EE1A0000}"/>
    <cellStyle name="Normal 3 8 15" xfId="5358" xr:uid="{00000000-0005-0000-0000-0000EF1A0000}"/>
    <cellStyle name="Normal 3 8 15 2" xfId="7984" xr:uid="{00000000-0005-0000-0000-0000F01A0000}"/>
    <cellStyle name="Normal 3 8 15 3" xfId="7662" xr:uid="{00000000-0005-0000-0000-0000F11A0000}"/>
    <cellStyle name="Normal 3 8 16" xfId="5359" xr:uid="{00000000-0005-0000-0000-0000F21A0000}"/>
    <cellStyle name="Normal 3 8 16 2" xfId="8208" xr:uid="{00000000-0005-0000-0000-0000F31A0000}"/>
    <cellStyle name="Normal 3 8 16 3" xfId="7882" xr:uid="{00000000-0005-0000-0000-0000F41A0000}"/>
    <cellStyle name="Normal 3 8 17" xfId="5360" xr:uid="{00000000-0005-0000-0000-0000F51A0000}"/>
    <cellStyle name="Normal 3 8 17 2" xfId="7901" xr:uid="{00000000-0005-0000-0000-0000F61A0000}"/>
    <cellStyle name="Normal 3 8 18" xfId="5361" xr:uid="{00000000-0005-0000-0000-0000F71A0000}"/>
    <cellStyle name="Normal 3 8 18 2" xfId="8230" xr:uid="{00000000-0005-0000-0000-0000F81A0000}"/>
    <cellStyle name="Normal 3 8 19" xfId="5362" xr:uid="{00000000-0005-0000-0000-0000F91A0000}"/>
    <cellStyle name="Normal 3 8 19 2" xfId="8641" xr:uid="{00000000-0005-0000-0000-0000FA1A0000}"/>
    <cellStyle name="Normal 3 8 2" xfId="5363" xr:uid="{00000000-0005-0000-0000-0000FB1A0000}"/>
    <cellStyle name="Normal 3 8 20" xfId="5364" xr:uid="{00000000-0005-0000-0000-0000FC1A0000}"/>
    <cellStyle name="Normal 3 8 20 2" xfId="8314" xr:uid="{00000000-0005-0000-0000-0000FD1A0000}"/>
    <cellStyle name="Normal 3 8 21" xfId="5365" xr:uid="{00000000-0005-0000-0000-0000FE1A0000}"/>
    <cellStyle name="Normal 3 8 21 2" xfId="8560" xr:uid="{00000000-0005-0000-0000-0000FF1A0000}"/>
    <cellStyle name="Normal 3 8 22" xfId="5366" xr:uid="{00000000-0005-0000-0000-0000001B0000}"/>
    <cellStyle name="Normal 3 8 22 2" xfId="8394" xr:uid="{00000000-0005-0000-0000-0000011B0000}"/>
    <cellStyle name="Normal 3 8 23" xfId="5367" xr:uid="{00000000-0005-0000-0000-0000021B0000}"/>
    <cellStyle name="Normal 3 8 24" xfId="8423" xr:uid="{00000000-0005-0000-0000-0000031B0000}"/>
    <cellStyle name="Normal 3 8 25" xfId="7449" xr:uid="{00000000-0005-0000-0000-0000041B0000}"/>
    <cellStyle name="Normal 3 8 26" xfId="8739" xr:uid="{00000000-0005-0000-0000-0000051B0000}"/>
    <cellStyle name="Normal 3 8 3" xfId="5368" xr:uid="{00000000-0005-0000-0000-0000061B0000}"/>
    <cellStyle name="Normal 3 8 4" xfId="5369" xr:uid="{00000000-0005-0000-0000-0000071B0000}"/>
    <cellStyle name="Normal 3 8 5" xfId="5370" xr:uid="{00000000-0005-0000-0000-0000081B0000}"/>
    <cellStyle name="Normal 3 8 6" xfId="5371" xr:uid="{00000000-0005-0000-0000-0000091B0000}"/>
    <cellStyle name="Normal 3 8 7" xfId="5372" xr:uid="{00000000-0005-0000-0000-00000A1B0000}"/>
    <cellStyle name="Normal 3 8 8" xfId="5373" xr:uid="{00000000-0005-0000-0000-00000B1B0000}"/>
    <cellStyle name="Normal 3 8 9" xfId="5374" xr:uid="{00000000-0005-0000-0000-00000C1B0000}"/>
    <cellStyle name="Normal 3 9" xfId="5375" xr:uid="{00000000-0005-0000-0000-00000D1B0000}"/>
    <cellStyle name="Normal 3 9 10" xfId="5376" xr:uid="{00000000-0005-0000-0000-00000E1B0000}"/>
    <cellStyle name="Normal 3 9 11" xfId="5377" xr:uid="{00000000-0005-0000-0000-00000F1B0000}"/>
    <cellStyle name="Normal 3 9 11 2" xfId="7622" xr:uid="{00000000-0005-0000-0000-0000101B0000}"/>
    <cellStyle name="Normal 3 9 11 3" xfId="8779" xr:uid="{00000000-0005-0000-0000-0000111B0000}"/>
    <cellStyle name="Normal 3 9 11 4" xfId="7387" xr:uid="{00000000-0005-0000-0000-0000121B0000}"/>
    <cellStyle name="Normal 3 9 11 5" xfId="7217" xr:uid="{00000000-0005-0000-0000-0000131B0000}"/>
    <cellStyle name="Normal 3 9 12" xfId="5378" xr:uid="{00000000-0005-0000-0000-0000141B0000}"/>
    <cellStyle name="Normal 3 9 13" xfId="5379" xr:uid="{00000000-0005-0000-0000-0000151B0000}"/>
    <cellStyle name="Normal 3 9 14" xfId="5380" xr:uid="{00000000-0005-0000-0000-0000161B0000}"/>
    <cellStyle name="Normal 3 9 14 2" xfId="8128" xr:uid="{00000000-0005-0000-0000-0000171B0000}"/>
    <cellStyle name="Normal 3 9 14 3" xfId="7808" xr:uid="{00000000-0005-0000-0000-0000181B0000}"/>
    <cellStyle name="Normal 3 9 15" xfId="5381" xr:uid="{00000000-0005-0000-0000-0000191B0000}"/>
    <cellStyle name="Normal 3 9 15 2" xfId="7983" xr:uid="{00000000-0005-0000-0000-00001A1B0000}"/>
    <cellStyle name="Normal 3 9 15 3" xfId="7661" xr:uid="{00000000-0005-0000-0000-00001B1B0000}"/>
    <cellStyle name="Normal 3 9 16" xfId="5382" xr:uid="{00000000-0005-0000-0000-00001C1B0000}"/>
    <cellStyle name="Normal 3 9 16 2" xfId="8209" xr:uid="{00000000-0005-0000-0000-00001D1B0000}"/>
    <cellStyle name="Normal 3 9 16 3" xfId="7883" xr:uid="{00000000-0005-0000-0000-00001E1B0000}"/>
    <cellStyle name="Normal 3 9 17" xfId="5383" xr:uid="{00000000-0005-0000-0000-00001F1B0000}"/>
    <cellStyle name="Normal 3 9 17 2" xfId="7902" xr:uid="{00000000-0005-0000-0000-0000201B0000}"/>
    <cellStyle name="Normal 3 9 18" xfId="5384" xr:uid="{00000000-0005-0000-0000-0000211B0000}"/>
    <cellStyle name="Normal 3 9 18 2" xfId="8231" xr:uid="{00000000-0005-0000-0000-0000221B0000}"/>
    <cellStyle name="Normal 3 9 19" xfId="5385" xr:uid="{00000000-0005-0000-0000-0000231B0000}"/>
    <cellStyle name="Normal 3 9 19 2" xfId="8640" xr:uid="{00000000-0005-0000-0000-0000241B0000}"/>
    <cellStyle name="Normal 3 9 2" xfId="5386" xr:uid="{00000000-0005-0000-0000-0000251B0000}"/>
    <cellStyle name="Normal 3 9 20" xfId="5387" xr:uid="{00000000-0005-0000-0000-0000261B0000}"/>
    <cellStyle name="Normal 3 9 20 2" xfId="8315" xr:uid="{00000000-0005-0000-0000-0000271B0000}"/>
    <cellStyle name="Normal 3 9 21" xfId="5388" xr:uid="{00000000-0005-0000-0000-0000281B0000}"/>
    <cellStyle name="Normal 3 9 21 2" xfId="8559" xr:uid="{00000000-0005-0000-0000-0000291B0000}"/>
    <cellStyle name="Normal 3 9 22" xfId="5389" xr:uid="{00000000-0005-0000-0000-00002A1B0000}"/>
    <cellStyle name="Normal 3 9 22 2" xfId="8395" xr:uid="{00000000-0005-0000-0000-00002B1B0000}"/>
    <cellStyle name="Normal 3 9 23" xfId="5390" xr:uid="{00000000-0005-0000-0000-00002C1B0000}"/>
    <cellStyle name="Normal 3 9 24" xfId="8389" xr:uid="{00000000-0005-0000-0000-00002D1B0000}"/>
    <cellStyle name="Normal 3 9 25" xfId="7448" xr:uid="{00000000-0005-0000-0000-00002E1B0000}"/>
    <cellStyle name="Normal 3 9 26" xfId="8738" xr:uid="{00000000-0005-0000-0000-00002F1B0000}"/>
    <cellStyle name="Normal 3 9 3" xfId="5391" xr:uid="{00000000-0005-0000-0000-0000301B0000}"/>
    <cellStyle name="Normal 3 9 4" xfId="5392" xr:uid="{00000000-0005-0000-0000-0000311B0000}"/>
    <cellStyle name="Normal 3 9 5" xfId="5393" xr:uid="{00000000-0005-0000-0000-0000321B0000}"/>
    <cellStyle name="Normal 3 9 6" xfId="5394" xr:uid="{00000000-0005-0000-0000-0000331B0000}"/>
    <cellStyle name="Normal 3 9 7" xfId="5395" xr:uid="{00000000-0005-0000-0000-0000341B0000}"/>
    <cellStyle name="Normal 3 9 8" xfId="5396" xr:uid="{00000000-0005-0000-0000-0000351B0000}"/>
    <cellStyle name="Normal 3 9 9" xfId="5397" xr:uid="{00000000-0005-0000-0000-0000361B0000}"/>
    <cellStyle name="Normal 30" xfId="5398" xr:uid="{00000000-0005-0000-0000-0000371B0000}"/>
    <cellStyle name="Normal 30 2" xfId="5399" xr:uid="{00000000-0005-0000-0000-0000381B0000}"/>
    <cellStyle name="Normal 30 2 10" xfId="8464" xr:uid="{00000000-0005-0000-0000-0000391B0000}"/>
    <cellStyle name="Normal 30 2 11" xfId="8343" xr:uid="{00000000-0005-0000-0000-00003A1B0000}"/>
    <cellStyle name="Normal 30 2 12" xfId="8731" xr:uid="{00000000-0005-0000-0000-00003B1B0000}"/>
    <cellStyle name="Normal 30 2 13" xfId="7321" xr:uid="{00000000-0005-0000-0000-00003C1B0000}"/>
    <cellStyle name="Normal 30 2 14" xfId="7355" xr:uid="{00000000-0005-0000-0000-00003D1B0000}"/>
    <cellStyle name="Normal 30 2 15" xfId="8827" xr:uid="{00000000-0005-0000-0000-00003E1B0000}"/>
    <cellStyle name="Normal 30 2 2" xfId="7413" xr:uid="{00000000-0005-0000-0000-00003F1B0000}"/>
    <cellStyle name="Normal 30 2 2 2" xfId="8129" xr:uid="{00000000-0005-0000-0000-0000401B0000}"/>
    <cellStyle name="Normal 30 2 3" xfId="7660" xr:uid="{00000000-0005-0000-0000-0000411B0000}"/>
    <cellStyle name="Normal 30 2 3 2" xfId="7982" xr:uid="{00000000-0005-0000-0000-0000421B0000}"/>
    <cellStyle name="Normal 30 2 4" xfId="7884" xr:uid="{00000000-0005-0000-0000-0000431B0000}"/>
    <cellStyle name="Normal 30 2 4 2" xfId="8210" xr:uid="{00000000-0005-0000-0000-0000441B0000}"/>
    <cellStyle name="Normal 30 2 5" xfId="7945" xr:uid="{00000000-0005-0000-0000-0000451B0000}"/>
    <cellStyle name="Normal 30 2 6" xfId="8478" xr:uid="{00000000-0005-0000-0000-0000461B0000}"/>
    <cellStyle name="Normal 30 2 7" xfId="8219" xr:uid="{00000000-0005-0000-0000-0000471B0000}"/>
    <cellStyle name="Normal 30 2 8" xfId="8651" xr:uid="{00000000-0005-0000-0000-0000481B0000}"/>
    <cellStyle name="Normal 30 2 9" xfId="8300" xr:uid="{00000000-0005-0000-0000-0000491B0000}"/>
    <cellStyle name="Normal 30 3" xfId="5400" xr:uid="{00000000-0005-0000-0000-00004A1B0000}"/>
    <cellStyle name="Normal 30 3 10" xfId="8465" xr:uid="{00000000-0005-0000-0000-00004B1B0000}"/>
    <cellStyle name="Normal 30 3 11" xfId="8340" xr:uid="{00000000-0005-0000-0000-00004C1B0000}"/>
    <cellStyle name="Normal 30 3 12" xfId="8732" xr:uid="{00000000-0005-0000-0000-00004D1B0000}"/>
    <cellStyle name="Normal 30 3 13" xfId="7320" xr:uid="{00000000-0005-0000-0000-00004E1B0000}"/>
    <cellStyle name="Normal 30 3 14" xfId="7356" xr:uid="{00000000-0005-0000-0000-00004F1B0000}"/>
    <cellStyle name="Normal 30 3 15" xfId="8828" xr:uid="{00000000-0005-0000-0000-0000501B0000}"/>
    <cellStyle name="Normal 30 3 2" xfId="7414" xr:uid="{00000000-0005-0000-0000-0000511B0000}"/>
    <cellStyle name="Normal 30 3 2 2" xfId="8130" xr:uid="{00000000-0005-0000-0000-0000521B0000}"/>
    <cellStyle name="Normal 30 3 3" xfId="7659" xr:uid="{00000000-0005-0000-0000-0000531B0000}"/>
    <cellStyle name="Normal 30 3 3 2" xfId="7981" xr:uid="{00000000-0005-0000-0000-0000541B0000}"/>
    <cellStyle name="Normal 30 3 4" xfId="7885" xr:uid="{00000000-0005-0000-0000-0000551B0000}"/>
    <cellStyle name="Normal 30 3 4 2" xfId="8211" xr:uid="{00000000-0005-0000-0000-0000561B0000}"/>
    <cellStyle name="Normal 30 3 5" xfId="7946" xr:uid="{00000000-0005-0000-0000-0000571B0000}"/>
    <cellStyle name="Normal 30 3 6" xfId="8479" xr:uid="{00000000-0005-0000-0000-0000581B0000}"/>
    <cellStyle name="Normal 30 3 7" xfId="8443" xr:uid="{00000000-0005-0000-0000-0000591B0000}"/>
    <cellStyle name="Normal 30 3 8" xfId="8684" xr:uid="{00000000-0005-0000-0000-00005A1B0000}"/>
    <cellStyle name="Normal 30 3 9" xfId="8272" xr:uid="{00000000-0005-0000-0000-00005B1B0000}"/>
    <cellStyle name="Normal 30 4" xfId="5401" xr:uid="{00000000-0005-0000-0000-00005C1B0000}"/>
    <cellStyle name="Normal 30 5" xfId="5402" xr:uid="{00000000-0005-0000-0000-00005D1B0000}"/>
    <cellStyle name="Normal 30 6" xfId="5403" xr:uid="{00000000-0005-0000-0000-00005E1B0000}"/>
    <cellStyle name="Normal 30 7" xfId="5404" xr:uid="{00000000-0005-0000-0000-00005F1B0000}"/>
    <cellStyle name="Normal 30 8" xfId="5405" xr:uid="{00000000-0005-0000-0000-0000601B0000}"/>
    <cellStyle name="Normal 30 8 10" xfId="8466" xr:uid="{00000000-0005-0000-0000-0000611B0000}"/>
    <cellStyle name="Normal 30 8 11" xfId="8335" xr:uid="{00000000-0005-0000-0000-0000621B0000}"/>
    <cellStyle name="Normal 30 8 12" xfId="8491" xr:uid="{00000000-0005-0000-0000-0000631B0000}"/>
    <cellStyle name="Normal 30 8 13" xfId="7319" xr:uid="{00000000-0005-0000-0000-0000641B0000}"/>
    <cellStyle name="Normal 30 8 14" xfId="7357" xr:uid="{00000000-0005-0000-0000-0000651B0000}"/>
    <cellStyle name="Normal 30 8 15" xfId="8829" xr:uid="{00000000-0005-0000-0000-0000661B0000}"/>
    <cellStyle name="Normal 30 8 2" xfId="7415" xr:uid="{00000000-0005-0000-0000-0000671B0000}"/>
    <cellStyle name="Normal 30 8 2 2" xfId="8131" xr:uid="{00000000-0005-0000-0000-0000681B0000}"/>
    <cellStyle name="Normal 30 8 3" xfId="7658" xr:uid="{00000000-0005-0000-0000-0000691B0000}"/>
    <cellStyle name="Normal 30 8 3 2" xfId="7980" xr:uid="{00000000-0005-0000-0000-00006A1B0000}"/>
    <cellStyle name="Normal 30 8 4" xfId="7886" xr:uid="{00000000-0005-0000-0000-00006B1B0000}"/>
    <cellStyle name="Normal 30 8 4 2" xfId="8212" xr:uid="{00000000-0005-0000-0000-00006C1B0000}"/>
    <cellStyle name="Normal 30 8 5" xfId="7947" xr:uid="{00000000-0005-0000-0000-00006D1B0000}"/>
    <cellStyle name="Normal 30 8 6" xfId="8480" xr:uid="{00000000-0005-0000-0000-00006E1B0000}"/>
    <cellStyle name="Normal 30 8 7" xfId="8442" xr:uid="{00000000-0005-0000-0000-00006F1B0000}"/>
    <cellStyle name="Normal 30 8 8" xfId="8683" xr:uid="{00000000-0005-0000-0000-0000701B0000}"/>
    <cellStyle name="Normal 30 8 9" xfId="8273" xr:uid="{00000000-0005-0000-0000-0000711B0000}"/>
    <cellStyle name="Normal 31" xfId="5406" xr:uid="{00000000-0005-0000-0000-0000721B0000}"/>
    <cellStyle name="Normal 31 2" xfId="5407" xr:uid="{00000000-0005-0000-0000-0000731B0000}"/>
    <cellStyle name="Normal 31 3" xfId="5408" xr:uid="{00000000-0005-0000-0000-0000741B0000}"/>
    <cellStyle name="Normal 31 4" xfId="5409" xr:uid="{00000000-0005-0000-0000-0000751B0000}"/>
    <cellStyle name="Normal 31 5" xfId="5410" xr:uid="{00000000-0005-0000-0000-0000761B0000}"/>
    <cellStyle name="Normal 31 6" xfId="5411" xr:uid="{00000000-0005-0000-0000-0000771B0000}"/>
    <cellStyle name="Normal 32" xfId="5412" xr:uid="{00000000-0005-0000-0000-0000781B0000}"/>
    <cellStyle name="Normal 32 2" xfId="5413" xr:uid="{00000000-0005-0000-0000-0000791B0000}"/>
    <cellStyle name="Normal 32 3" xfId="5414" xr:uid="{00000000-0005-0000-0000-00007A1B0000}"/>
    <cellStyle name="Normal 33" xfId="5415" xr:uid="{00000000-0005-0000-0000-00007B1B0000}"/>
    <cellStyle name="Normal 33 2" xfId="5416" xr:uid="{00000000-0005-0000-0000-00007C1B0000}"/>
    <cellStyle name="Normal 33 3" xfId="5417" xr:uid="{00000000-0005-0000-0000-00007D1B0000}"/>
    <cellStyle name="Normal 33 4" xfId="5418" xr:uid="{00000000-0005-0000-0000-00007E1B0000}"/>
    <cellStyle name="Normal 34" xfId="5419" xr:uid="{00000000-0005-0000-0000-00007F1B0000}"/>
    <cellStyle name="Normal 34 2" xfId="5420" xr:uid="{00000000-0005-0000-0000-0000801B0000}"/>
    <cellStyle name="Normal 34 3" xfId="5421" xr:uid="{00000000-0005-0000-0000-0000811B0000}"/>
    <cellStyle name="Normal 34 4" xfId="5422" xr:uid="{00000000-0005-0000-0000-0000821B0000}"/>
    <cellStyle name="Normal 34 5" xfId="5423" xr:uid="{00000000-0005-0000-0000-0000831B0000}"/>
    <cellStyle name="Normal 34 6" xfId="5424" xr:uid="{00000000-0005-0000-0000-0000841B0000}"/>
    <cellStyle name="Normal 35" xfId="5425" xr:uid="{00000000-0005-0000-0000-0000851B0000}"/>
    <cellStyle name="Normal 35 2" xfId="5426" xr:uid="{00000000-0005-0000-0000-0000861B0000}"/>
    <cellStyle name="Normal 35 3" xfId="5427" xr:uid="{00000000-0005-0000-0000-0000871B0000}"/>
    <cellStyle name="Normal 35 4" xfId="5428" xr:uid="{00000000-0005-0000-0000-0000881B0000}"/>
    <cellStyle name="Normal 36" xfId="5429" xr:uid="{00000000-0005-0000-0000-0000891B0000}"/>
    <cellStyle name="Normal 36 2" xfId="5430" xr:uid="{00000000-0005-0000-0000-00008A1B0000}"/>
    <cellStyle name="Normal 36 3" xfId="5431" xr:uid="{00000000-0005-0000-0000-00008B1B0000}"/>
    <cellStyle name="Normal 37" xfId="5432" xr:uid="{00000000-0005-0000-0000-00008C1B0000}"/>
    <cellStyle name="Normal 37 2" xfId="5433" xr:uid="{00000000-0005-0000-0000-00008D1B0000}"/>
    <cellStyle name="Normal 37 2 10" xfId="8467" xr:uid="{00000000-0005-0000-0000-00008E1B0000}"/>
    <cellStyle name="Normal 37 2 11" xfId="8454" xr:uid="{00000000-0005-0000-0000-00008F1B0000}"/>
    <cellStyle name="Normal 37 2 12" xfId="8574" xr:uid="{00000000-0005-0000-0000-0000901B0000}"/>
    <cellStyle name="Normal 37 2 13" xfId="8509" xr:uid="{00000000-0005-0000-0000-0000911B0000}"/>
    <cellStyle name="Normal 37 2 14" xfId="8514" xr:uid="{00000000-0005-0000-0000-0000921B0000}"/>
    <cellStyle name="Normal 37 2 15" xfId="7318" xr:uid="{00000000-0005-0000-0000-0000931B0000}"/>
    <cellStyle name="Normal 37 2 16" xfId="7358" xr:uid="{00000000-0005-0000-0000-0000941B0000}"/>
    <cellStyle name="Normal 37 2 17" xfId="8830" xr:uid="{00000000-0005-0000-0000-0000951B0000}"/>
    <cellStyle name="Normal 37 2 2" xfId="5434" xr:uid="{00000000-0005-0000-0000-0000961B0000}"/>
    <cellStyle name="Normal 37 2 3" xfId="5435" xr:uid="{00000000-0005-0000-0000-0000971B0000}"/>
    <cellStyle name="Normal 37 2 4" xfId="7416" xr:uid="{00000000-0005-0000-0000-0000981B0000}"/>
    <cellStyle name="Normal 37 2 4 2" xfId="8132" xr:uid="{00000000-0005-0000-0000-0000991B0000}"/>
    <cellStyle name="Normal 37 2 5" xfId="7657" xr:uid="{00000000-0005-0000-0000-00009A1B0000}"/>
    <cellStyle name="Normal 37 2 5 2" xfId="7979" xr:uid="{00000000-0005-0000-0000-00009B1B0000}"/>
    <cellStyle name="Normal 37 2 6" xfId="7887" xr:uid="{00000000-0005-0000-0000-00009C1B0000}"/>
    <cellStyle name="Normal 37 2 6 2" xfId="8213" xr:uid="{00000000-0005-0000-0000-00009D1B0000}"/>
    <cellStyle name="Normal 37 2 7" xfId="7948" xr:uid="{00000000-0005-0000-0000-00009E1B0000}"/>
    <cellStyle name="Normal 37 2 8" xfId="8482" xr:uid="{00000000-0005-0000-0000-00009F1B0000}"/>
    <cellStyle name="Normal 37 2 9" xfId="8441" xr:uid="{00000000-0005-0000-0000-0000A01B0000}"/>
    <cellStyle name="Normal 37 3" xfId="5436" xr:uid="{00000000-0005-0000-0000-0000A11B0000}"/>
    <cellStyle name="Normal 37 4" xfId="5437" xr:uid="{00000000-0005-0000-0000-0000A21B0000}"/>
    <cellStyle name="Normal 37 4 10" xfId="8357" xr:uid="{00000000-0005-0000-0000-0000A31B0000}"/>
    <cellStyle name="Normal 37 4 11" xfId="8502" xr:uid="{00000000-0005-0000-0000-0000A41B0000}"/>
    <cellStyle name="Normal 37 4 12" xfId="8513" xr:uid="{00000000-0005-0000-0000-0000A51B0000}"/>
    <cellStyle name="Normal 37 4 13" xfId="7317" xr:uid="{00000000-0005-0000-0000-0000A61B0000}"/>
    <cellStyle name="Normal 37 4 14" xfId="7359" xr:uid="{00000000-0005-0000-0000-0000A71B0000}"/>
    <cellStyle name="Normal 37 4 15" xfId="8831" xr:uid="{00000000-0005-0000-0000-0000A81B0000}"/>
    <cellStyle name="Normal 37 4 2" xfId="7417" xr:uid="{00000000-0005-0000-0000-0000A91B0000}"/>
    <cellStyle name="Normal 37 4 2 2" xfId="8133" xr:uid="{00000000-0005-0000-0000-0000AA1B0000}"/>
    <cellStyle name="Normal 37 4 3" xfId="7656" xr:uid="{00000000-0005-0000-0000-0000AB1B0000}"/>
    <cellStyle name="Normal 37 4 3 2" xfId="7978" xr:uid="{00000000-0005-0000-0000-0000AC1B0000}"/>
    <cellStyle name="Normal 37 4 4" xfId="7888" xr:uid="{00000000-0005-0000-0000-0000AD1B0000}"/>
    <cellStyle name="Normal 37 4 4 2" xfId="8214" xr:uid="{00000000-0005-0000-0000-0000AE1B0000}"/>
    <cellStyle name="Normal 37 4 5" xfId="7949" xr:uid="{00000000-0005-0000-0000-0000AF1B0000}"/>
    <cellStyle name="Normal 37 4 6" xfId="8483" xr:uid="{00000000-0005-0000-0000-0000B01B0000}"/>
    <cellStyle name="Normal 37 4 7" xfId="8440" xr:uid="{00000000-0005-0000-0000-0000B11B0000}"/>
    <cellStyle name="Normal 37 4 8" xfId="8468" xr:uid="{00000000-0005-0000-0000-0000B21B0000}"/>
    <cellStyle name="Normal 37 4 9" xfId="8453" xr:uid="{00000000-0005-0000-0000-0000B31B0000}"/>
    <cellStyle name="Normal 38" xfId="5438" xr:uid="{00000000-0005-0000-0000-0000B41B0000}"/>
    <cellStyle name="Normal 38 10" xfId="8469" xr:uid="{00000000-0005-0000-0000-0000B51B0000}"/>
    <cellStyle name="Normal 38 11" xfId="8452" xr:uid="{00000000-0005-0000-0000-0000B61B0000}"/>
    <cellStyle name="Normal 38 12" xfId="8232" xr:uid="{00000000-0005-0000-0000-0000B71B0000}"/>
    <cellStyle name="Normal 38 13" xfId="8500" xr:uid="{00000000-0005-0000-0000-0000B81B0000}"/>
    <cellStyle name="Normal 38 14" xfId="8725" xr:uid="{00000000-0005-0000-0000-0000B91B0000}"/>
    <cellStyle name="Normal 38 15" xfId="7316" xr:uid="{00000000-0005-0000-0000-0000BA1B0000}"/>
    <cellStyle name="Normal 38 16" xfId="7360" xr:uid="{00000000-0005-0000-0000-0000BB1B0000}"/>
    <cellStyle name="Normal 38 17" xfId="8832" xr:uid="{00000000-0005-0000-0000-0000BC1B0000}"/>
    <cellStyle name="Normal 38 2" xfId="5439" xr:uid="{00000000-0005-0000-0000-0000BD1B0000}"/>
    <cellStyle name="Normal 38 3" xfId="5440" xr:uid="{00000000-0005-0000-0000-0000BE1B0000}"/>
    <cellStyle name="Normal 38 4" xfId="5441" xr:uid="{00000000-0005-0000-0000-0000BF1B0000}"/>
    <cellStyle name="Normal 38 4 2" xfId="8134" xr:uid="{00000000-0005-0000-0000-0000C01B0000}"/>
    <cellStyle name="Normal 38 4 3" xfId="7418" xr:uid="{00000000-0005-0000-0000-0000C11B0000}"/>
    <cellStyle name="Normal 38 5" xfId="7655" xr:uid="{00000000-0005-0000-0000-0000C21B0000}"/>
    <cellStyle name="Normal 38 5 2" xfId="7977" xr:uid="{00000000-0005-0000-0000-0000C31B0000}"/>
    <cellStyle name="Normal 38 6" xfId="7889" xr:uid="{00000000-0005-0000-0000-0000C41B0000}"/>
    <cellStyle name="Normal 38 6 2" xfId="8215" xr:uid="{00000000-0005-0000-0000-0000C51B0000}"/>
    <cellStyle name="Normal 38 7" xfId="7950" xr:uid="{00000000-0005-0000-0000-0000C61B0000}"/>
    <cellStyle name="Normal 38 8" xfId="8484" xr:uid="{00000000-0005-0000-0000-0000C71B0000}"/>
    <cellStyle name="Normal 38 9" xfId="8439" xr:uid="{00000000-0005-0000-0000-0000C81B0000}"/>
    <cellStyle name="Normal 39" xfId="5442" xr:uid="{00000000-0005-0000-0000-0000C91B0000}"/>
    <cellStyle name="Normal 39 10" xfId="8470" xr:uid="{00000000-0005-0000-0000-0000CA1B0000}"/>
    <cellStyle name="Normal 39 11" xfId="8451" xr:uid="{00000000-0005-0000-0000-0000CB1B0000}"/>
    <cellStyle name="Normal 39 12" xfId="8712" xr:uid="{00000000-0005-0000-0000-0000CC1B0000}"/>
    <cellStyle name="Normal 39 13" xfId="8496" xr:uid="{00000000-0005-0000-0000-0000CD1B0000}"/>
    <cellStyle name="Normal 39 14" xfId="8506" xr:uid="{00000000-0005-0000-0000-0000CE1B0000}"/>
    <cellStyle name="Normal 39 15" xfId="7315" xr:uid="{00000000-0005-0000-0000-0000CF1B0000}"/>
    <cellStyle name="Normal 39 16" xfId="8761" xr:uid="{00000000-0005-0000-0000-0000D01B0000}"/>
    <cellStyle name="Normal 39 17" xfId="8833" xr:uid="{00000000-0005-0000-0000-0000D11B0000}"/>
    <cellStyle name="Normal 39 2" xfId="5443" xr:uid="{00000000-0005-0000-0000-0000D21B0000}"/>
    <cellStyle name="Normal 39 3" xfId="5444" xr:uid="{00000000-0005-0000-0000-0000D31B0000}"/>
    <cellStyle name="Normal 39 4" xfId="7419" xr:uid="{00000000-0005-0000-0000-0000D41B0000}"/>
    <cellStyle name="Normal 39 4 2" xfId="8135" xr:uid="{00000000-0005-0000-0000-0000D51B0000}"/>
    <cellStyle name="Normal 39 5" xfId="7654" xr:uid="{00000000-0005-0000-0000-0000D61B0000}"/>
    <cellStyle name="Normal 39 5 2" xfId="7976" xr:uid="{00000000-0005-0000-0000-0000D71B0000}"/>
    <cellStyle name="Normal 39 6" xfId="7890" xr:uid="{00000000-0005-0000-0000-0000D81B0000}"/>
    <cellStyle name="Normal 39 6 2" xfId="8216" xr:uid="{00000000-0005-0000-0000-0000D91B0000}"/>
    <cellStyle name="Normal 39 7" xfId="7951" xr:uid="{00000000-0005-0000-0000-0000DA1B0000}"/>
    <cellStyle name="Normal 39 8" xfId="8485" xr:uid="{00000000-0005-0000-0000-0000DB1B0000}"/>
    <cellStyle name="Normal 39 9" xfId="8438" xr:uid="{00000000-0005-0000-0000-0000DC1B0000}"/>
    <cellStyle name="Normal 4" xfId="22" xr:uid="{00000000-0005-0000-0000-0000DD1B0000}"/>
    <cellStyle name="Normal 4 10" xfId="5445" xr:uid="{00000000-0005-0000-0000-0000DE1B0000}"/>
    <cellStyle name="Normal 4 10 2" xfId="5446" xr:uid="{00000000-0005-0000-0000-0000DF1B0000}"/>
    <cellStyle name="Normal 4 10 3" xfId="5447" xr:uid="{00000000-0005-0000-0000-0000E01B0000}"/>
    <cellStyle name="Normal 4 11" xfId="5448" xr:uid="{00000000-0005-0000-0000-0000E11B0000}"/>
    <cellStyle name="Normal 4 11 2" xfId="5449" xr:uid="{00000000-0005-0000-0000-0000E21B0000}"/>
    <cellStyle name="Normal 4 11 3" xfId="5450" xr:uid="{00000000-0005-0000-0000-0000E31B0000}"/>
    <cellStyle name="Normal 4 12" xfId="5451" xr:uid="{00000000-0005-0000-0000-0000E41B0000}"/>
    <cellStyle name="Normal 4 13" xfId="5452" xr:uid="{00000000-0005-0000-0000-0000E51B0000}"/>
    <cellStyle name="Normal 4 14" xfId="5453" xr:uid="{00000000-0005-0000-0000-0000E61B0000}"/>
    <cellStyle name="Normal 4 15" xfId="5454" xr:uid="{00000000-0005-0000-0000-0000E71B0000}"/>
    <cellStyle name="Normal 4 16" xfId="5455" xr:uid="{00000000-0005-0000-0000-0000E81B0000}"/>
    <cellStyle name="Normal 4 17" xfId="5456" xr:uid="{00000000-0005-0000-0000-0000E91B0000}"/>
    <cellStyle name="Normal 4 18" xfId="5457" xr:uid="{00000000-0005-0000-0000-0000EA1B0000}"/>
    <cellStyle name="Normal 4 19" xfId="5458" xr:uid="{00000000-0005-0000-0000-0000EB1B0000}"/>
    <cellStyle name="Normal 4 2" xfId="5459" xr:uid="{00000000-0005-0000-0000-0000EC1B0000}"/>
    <cellStyle name="Normal 4 2 2" xfId="5460" xr:uid="{00000000-0005-0000-0000-0000ED1B0000}"/>
    <cellStyle name="Normal 4 2 2 2" xfId="5461" xr:uid="{00000000-0005-0000-0000-0000EE1B0000}"/>
    <cellStyle name="Normal 4 2 2 3" xfId="5462" xr:uid="{00000000-0005-0000-0000-0000EF1B0000}"/>
    <cellStyle name="Normal 4 2 2 4" xfId="5463" xr:uid="{00000000-0005-0000-0000-0000F01B0000}"/>
    <cellStyle name="Normal 4 2 2 5" xfId="5464" xr:uid="{00000000-0005-0000-0000-0000F11B0000}"/>
    <cellStyle name="Normal 4 2 2 6" xfId="5465" xr:uid="{00000000-0005-0000-0000-0000F21B0000}"/>
    <cellStyle name="Normal 4 2 3" xfId="5466" xr:uid="{00000000-0005-0000-0000-0000F31B0000}"/>
    <cellStyle name="Normal 4 2 3 2" xfId="5467" xr:uid="{00000000-0005-0000-0000-0000F41B0000}"/>
    <cellStyle name="Normal 4 2 3 3" xfId="5468" xr:uid="{00000000-0005-0000-0000-0000F51B0000}"/>
    <cellStyle name="Normal 4 2 3 4" xfId="5469" xr:uid="{00000000-0005-0000-0000-0000F61B0000}"/>
    <cellStyle name="Normal 4 2 3 5" xfId="5470" xr:uid="{00000000-0005-0000-0000-0000F71B0000}"/>
    <cellStyle name="Normal 4 2 3 6" xfId="5471" xr:uid="{00000000-0005-0000-0000-0000F81B0000}"/>
    <cellStyle name="Normal 4 2 3 7" xfId="5472" xr:uid="{00000000-0005-0000-0000-0000F91B0000}"/>
    <cellStyle name="Normal 4 2 4" xfId="5473" xr:uid="{00000000-0005-0000-0000-0000FA1B0000}"/>
    <cellStyle name="Normal 4 2 4 2" xfId="5474" xr:uid="{00000000-0005-0000-0000-0000FB1B0000}"/>
    <cellStyle name="Normal 4 2 5" xfId="5475" xr:uid="{00000000-0005-0000-0000-0000FC1B0000}"/>
    <cellStyle name="Normal 4 2 6" xfId="5476" xr:uid="{00000000-0005-0000-0000-0000FD1B0000}"/>
    <cellStyle name="Normal 4 2 7" xfId="5477" xr:uid="{00000000-0005-0000-0000-0000FE1B0000}"/>
    <cellStyle name="Normal 4 2 8" xfId="5478" xr:uid="{00000000-0005-0000-0000-0000FF1B0000}"/>
    <cellStyle name="Normal 4 2 9" xfId="5479" xr:uid="{00000000-0005-0000-0000-0000001C0000}"/>
    <cellStyle name="Normal 4 20" xfId="5480" xr:uid="{00000000-0005-0000-0000-0000011C0000}"/>
    <cellStyle name="Normal 4 20 2" xfId="5481" xr:uid="{00000000-0005-0000-0000-0000021C0000}"/>
    <cellStyle name="Normal 4 20 3" xfId="5482" xr:uid="{00000000-0005-0000-0000-0000031C0000}"/>
    <cellStyle name="Normal 4 21" xfId="5483" xr:uid="{00000000-0005-0000-0000-0000041C0000}"/>
    <cellStyle name="Normal 4 21 2" xfId="5484" xr:uid="{00000000-0005-0000-0000-0000051C0000}"/>
    <cellStyle name="Normal 4 21 3" xfId="5485" xr:uid="{00000000-0005-0000-0000-0000061C0000}"/>
    <cellStyle name="Normal 4 22" xfId="5486" xr:uid="{00000000-0005-0000-0000-0000071C0000}"/>
    <cellStyle name="Normal 4 22 2" xfId="5487" xr:uid="{00000000-0005-0000-0000-0000081C0000}"/>
    <cellStyle name="Normal 4 22 3" xfId="5488" xr:uid="{00000000-0005-0000-0000-0000091C0000}"/>
    <cellStyle name="Normal 4 23" xfId="5489" xr:uid="{00000000-0005-0000-0000-00000A1C0000}"/>
    <cellStyle name="Normal 4 24" xfId="5490" xr:uid="{00000000-0005-0000-0000-00000B1C0000}"/>
    <cellStyle name="Normal 4 25" xfId="5491" xr:uid="{00000000-0005-0000-0000-00000C1C0000}"/>
    <cellStyle name="Normal 4 26" xfId="5492" xr:uid="{00000000-0005-0000-0000-00000D1C0000}"/>
    <cellStyle name="Normal 4 27" xfId="5493" xr:uid="{00000000-0005-0000-0000-00000E1C0000}"/>
    <cellStyle name="Normal 4 28" xfId="5494" xr:uid="{00000000-0005-0000-0000-00000F1C0000}"/>
    <cellStyle name="Normal 4 29" xfId="5495" xr:uid="{00000000-0005-0000-0000-0000101C0000}"/>
    <cellStyle name="Normal 4 3" xfId="5496" xr:uid="{00000000-0005-0000-0000-0000111C0000}"/>
    <cellStyle name="Normal 4 3 2" xfId="5497" xr:uid="{00000000-0005-0000-0000-0000121C0000}"/>
    <cellStyle name="Normal 4 3 3" xfId="5498" xr:uid="{00000000-0005-0000-0000-0000131C0000}"/>
    <cellStyle name="Normal 4 3 4" xfId="5499" xr:uid="{00000000-0005-0000-0000-0000141C0000}"/>
    <cellStyle name="Normal 4 3 5" xfId="5500" xr:uid="{00000000-0005-0000-0000-0000151C0000}"/>
    <cellStyle name="Normal 4 3 6" xfId="5501" xr:uid="{00000000-0005-0000-0000-0000161C0000}"/>
    <cellStyle name="Normal 4 3 7" xfId="5502" xr:uid="{00000000-0005-0000-0000-0000171C0000}"/>
    <cellStyle name="Normal 4 3 8" xfId="5503" xr:uid="{00000000-0005-0000-0000-0000181C0000}"/>
    <cellStyle name="Normal 4 3 9" xfId="5504" xr:uid="{00000000-0005-0000-0000-0000191C0000}"/>
    <cellStyle name="Normal 4 4" xfId="5505" xr:uid="{00000000-0005-0000-0000-00001A1C0000}"/>
    <cellStyle name="Normal 4 4 2" xfId="5506" xr:uid="{00000000-0005-0000-0000-00001B1C0000}"/>
    <cellStyle name="Normal 4 4 3" xfId="5507" xr:uid="{00000000-0005-0000-0000-00001C1C0000}"/>
    <cellStyle name="Normal 4 4 4" xfId="5508" xr:uid="{00000000-0005-0000-0000-00001D1C0000}"/>
    <cellStyle name="Normal 4 4 5" xfId="5509" xr:uid="{00000000-0005-0000-0000-00001E1C0000}"/>
    <cellStyle name="Normal 4 4 6" xfId="5510" xr:uid="{00000000-0005-0000-0000-00001F1C0000}"/>
    <cellStyle name="Normal 4 4 7" xfId="5511" xr:uid="{00000000-0005-0000-0000-0000201C0000}"/>
    <cellStyle name="Normal 4 4 8" xfId="5512" xr:uid="{00000000-0005-0000-0000-0000211C0000}"/>
    <cellStyle name="Normal 4 4 9" xfId="5513" xr:uid="{00000000-0005-0000-0000-0000221C0000}"/>
    <cellStyle name="Normal 4 5" xfId="5514" xr:uid="{00000000-0005-0000-0000-0000231C0000}"/>
    <cellStyle name="Normal 4 5 2" xfId="5515" xr:uid="{00000000-0005-0000-0000-0000241C0000}"/>
    <cellStyle name="Normal 4 5 3" xfId="5516" xr:uid="{00000000-0005-0000-0000-0000251C0000}"/>
    <cellStyle name="Normal 4 5 4" xfId="5517" xr:uid="{00000000-0005-0000-0000-0000261C0000}"/>
    <cellStyle name="Normal 4 5 5" xfId="5518" xr:uid="{00000000-0005-0000-0000-0000271C0000}"/>
    <cellStyle name="Normal 4 5 6" xfId="5519" xr:uid="{00000000-0005-0000-0000-0000281C0000}"/>
    <cellStyle name="Normal 4 5 7" xfId="5520" xr:uid="{00000000-0005-0000-0000-0000291C0000}"/>
    <cellStyle name="Normal 4 5 8" xfId="5521" xr:uid="{00000000-0005-0000-0000-00002A1C0000}"/>
    <cellStyle name="Normal 4 5 9" xfId="5522" xr:uid="{00000000-0005-0000-0000-00002B1C0000}"/>
    <cellStyle name="Normal 4 6" xfId="5523" xr:uid="{00000000-0005-0000-0000-00002C1C0000}"/>
    <cellStyle name="Normal 4 6 2" xfId="5524" xr:uid="{00000000-0005-0000-0000-00002D1C0000}"/>
    <cellStyle name="Normal 4 6 3" xfId="5525" xr:uid="{00000000-0005-0000-0000-00002E1C0000}"/>
    <cellStyle name="Normal 4 6 4" xfId="5526" xr:uid="{00000000-0005-0000-0000-00002F1C0000}"/>
    <cellStyle name="Normal 4 6 5" xfId="5527" xr:uid="{00000000-0005-0000-0000-0000301C0000}"/>
    <cellStyle name="Normal 4 6 6" xfId="5528" xr:uid="{00000000-0005-0000-0000-0000311C0000}"/>
    <cellStyle name="Normal 4 6 7" xfId="5529" xr:uid="{00000000-0005-0000-0000-0000321C0000}"/>
    <cellStyle name="Normal 4 6 8" xfId="5530" xr:uid="{00000000-0005-0000-0000-0000331C0000}"/>
    <cellStyle name="Normal 4 7" xfId="5531" xr:uid="{00000000-0005-0000-0000-0000341C0000}"/>
    <cellStyle name="Normal 4 8" xfId="5532" xr:uid="{00000000-0005-0000-0000-0000351C0000}"/>
    <cellStyle name="Normal 4 9" xfId="5533" xr:uid="{00000000-0005-0000-0000-0000361C0000}"/>
    <cellStyle name="Normal 40" xfId="5534" xr:uid="{00000000-0005-0000-0000-0000371C0000}"/>
    <cellStyle name="Normal 40 10" xfId="8471" xr:uid="{00000000-0005-0000-0000-0000381C0000}"/>
    <cellStyle name="Normal 40 11" xfId="8450" xr:uid="{00000000-0005-0000-0000-0000391C0000}"/>
    <cellStyle name="Normal 40 12" xfId="8575" xr:uid="{00000000-0005-0000-0000-00003A1C0000}"/>
    <cellStyle name="Normal 40 13" xfId="8385" xr:uid="{00000000-0005-0000-0000-00003B1C0000}"/>
    <cellStyle name="Normal 40 14" xfId="8730" xr:uid="{00000000-0005-0000-0000-00003C1C0000}"/>
    <cellStyle name="Normal 40 15" xfId="7314" xr:uid="{00000000-0005-0000-0000-00003D1C0000}"/>
    <cellStyle name="Normal 40 16" xfId="7361" xr:uid="{00000000-0005-0000-0000-00003E1C0000}"/>
    <cellStyle name="Normal 40 17" xfId="8834" xr:uid="{00000000-0005-0000-0000-00003F1C0000}"/>
    <cellStyle name="Normal 40 2" xfId="5535" xr:uid="{00000000-0005-0000-0000-0000401C0000}"/>
    <cellStyle name="Normal 40 3" xfId="5536" xr:uid="{00000000-0005-0000-0000-0000411C0000}"/>
    <cellStyle name="Normal 40 4" xfId="7420" xr:uid="{00000000-0005-0000-0000-0000421C0000}"/>
    <cellStyle name="Normal 40 4 2" xfId="8136" xr:uid="{00000000-0005-0000-0000-0000431C0000}"/>
    <cellStyle name="Normal 40 5" xfId="7653" xr:uid="{00000000-0005-0000-0000-0000441C0000}"/>
    <cellStyle name="Normal 40 5 2" xfId="7975" xr:uid="{00000000-0005-0000-0000-0000451C0000}"/>
    <cellStyle name="Normal 40 6" xfId="7891" xr:uid="{00000000-0005-0000-0000-0000461C0000}"/>
    <cellStyle name="Normal 40 6 2" xfId="8217" xr:uid="{00000000-0005-0000-0000-0000471C0000}"/>
    <cellStyle name="Normal 40 7" xfId="7952" xr:uid="{00000000-0005-0000-0000-0000481C0000}"/>
    <cellStyle name="Normal 40 8" xfId="8486" xr:uid="{00000000-0005-0000-0000-0000491C0000}"/>
    <cellStyle name="Normal 40 9" xfId="8437" xr:uid="{00000000-0005-0000-0000-00004A1C0000}"/>
    <cellStyle name="Normal 41" xfId="5537" xr:uid="{00000000-0005-0000-0000-00004B1C0000}"/>
    <cellStyle name="Normal 41 2" xfId="5538" xr:uid="{00000000-0005-0000-0000-00004C1C0000}"/>
    <cellStyle name="Normal 41 3" xfId="5539" xr:uid="{00000000-0005-0000-0000-00004D1C0000}"/>
    <cellStyle name="Normal 41 4" xfId="5540" xr:uid="{00000000-0005-0000-0000-00004E1C0000}"/>
    <cellStyle name="Normal 42" xfId="5541" xr:uid="{00000000-0005-0000-0000-00004F1C0000}"/>
    <cellStyle name="Normal 43" xfId="5542" xr:uid="{00000000-0005-0000-0000-0000501C0000}"/>
    <cellStyle name="Normal 44" xfId="5543" xr:uid="{00000000-0005-0000-0000-0000511C0000}"/>
    <cellStyle name="Normal 44 2" xfId="5544" xr:uid="{00000000-0005-0000-0000-0000521C0000}"/>
    <cellStyle name="Normal 45" xfId="5545" xr:uid="{00000000-0005-0000-0000-0000531C0000}"/>
    <cellStyle name="Normal 45 2" xfId="5546" xr:uid="{00000000-0005-0000-0000-0000541C0000}"/>
    <cellStyle name="Normal 46" xfId="5547" xr:uid="{00000000-0005-0000-0000-0000551C0000}"/>
    <cellStyle name="Normal 47" xfId="5548" xr:uid="{00000000-0005-0000-0000-0000561C0000}"/>
    <cellStyle name="Normal 48" xfId="5549" xr:uid="{00000000-0005-0000-0000-0000571C0000}"/>
    <cellStyle name="Normal 48 2" xfId="5550" xr:uid="{00000000-0005-0000-0000-0000581C0000}"/>
    <cellStyle name="Normal 49" xfId="5551" xr:uid="{00000000-0005-0000-0000-0000591C0000}"/>
    <cellStyle name="Normal 49 2" xfId="5552" xr:uid="{00000000-0005-0000-0000-00005A1C0000}"/>
    <cellStyle name="Normal 5" xfId="23" xr:uid="{00000000-0005-0000-0000-00005B1C0000}"/>
    <cellStyle name="Normal 5 10" xfId="5553" xr:uid="{00000000-0005-0000-0000-00005C1C0000}"/>
    <cellStyle name="Normal 5 10 2" xfId="5554" xr:uid="{00000000-0005-0000-0000-00005D1C0000}"/>
    <cellStyle name="Normal 5 10 3" xfId="5555" xr:uid="{00000000-0005-0000-0000-00005E1C0000}"/>
    <cellStyle name="Normal 5 11" xfId="5556" xr:uid="{00000000-0005-0000-0000-00005F1C0000}"/>
    <cellStyle name="Normal 5 11 2" xfId="5557" xr:uid="{00000000-0005-0000-0000-0000601C0000}"/>
    <cellStyle name="Normal 5 11 3" xfId="5558" xr:uid="{00000000-0005-0000-0000-0000611C0000}"/>
    <cellStyle name="Normal 5 12" xfId="5559" xr:uid="{00000000-0005-0000-0000-0000621C0000}"/>
    <cellStyle name="Normal 5 12 2" xfId="5560" xr:uid="{00000000-0005-0000-0000-0000631C0000}"/>
    <cellStyle name="Normal 5 12 3" xfId="5561" xr:uid="{00000000-0005-0000-0000-0000641C0000}"/>
    <cellStyle name="Normal 5 13" xfId="5562" xr:uid="{00000000-0005-0000-0000-0000651C0000}"/>
    <cellStyle name="Normal 5 13 2" xfId="5563" xr:uid="{00000000-0005-0000-0000-0000661C0000}"/>
    <cellStyle name="Normal 5 13 3" xfId="5564" xr:uid="{00000000-0005-0000-0000-0000671C0000}"/>
    <cellStyle name="Normal 5 14" xfId="5565" xr:uid="{00000000-0005-0000-0000-0000681C0000}"/>
    <cellStyle name="Normal 5 14 2" xfId="5566" xr:uid="{00000000-0005-0000-0000-0000691C0000}"/>
    <cellStyle name="Normal 5 14 3" xfId="5567" xr:uid="{00000000-0005-0000-0000-00006A1C0000}"/>
    <cellStyle name="Normal 5 15" xfId="5568" xr:uid="{00000000-0005-0000-0000-00006B1C0000}"/>
    <cellStyle name="Normal 5 16" xfId="5569" xr:uid="{00000000-0005-0000-0000-00006C1C0000}"/>
    <cellStyle name="Normal 5 17" xfId="5570" xr:uid="{00000000-0005-0000-0000-00006D1C0000}"/>
    <cellStyle name="Normal 5 17 2" xfId="5571" xr:uid="{00000000-0005-0000-0000-00006E1C0000}"/>
    <cellStyle name="Normal 5 17 3" xfId="5572" xr:uid="{00000000-0005-0000-0000-00006F1C0000}"/>
    <cellStyle name="Normal 5 17 4" xfId="5573" xr:uid="{00000000-0005-0000-0000-0000701C0000}"/>
    <cellStyle name="Normal 5 17 5" xfId="7188" xr:uid="{00000000-0005-0000-0000-0000711C0000}"/>
    <cellStyle name="Normal 5 18" xfId="5574" xr:uid="{00000000-0005-0000-0000-0000721C0000}"/>
    <cellStyle name="Normal 5 18 2" xfId="5575" xr:uid="{00000000-0005-0000-0000-0000731C0000}"/>
    <cellStyle name="Normal 5 18 3" xfId="5576" xr:uid="{00000000-0005-0000-0000-0000741C0000}"/>
    <cellStyle name="Normal 5 18 4" xfId="5577" xr:uid="{00000000-0005-0000-0000-0000751C0000}"/>
    <cellStyle name="Normal 5 18 5" xfId="7459" xr:uid="{00000000-0005-0000-0000-0000761C0000}"/>
    <cellStyle name="Normal 5 19" xfId="5578" xr:uid="{00000000-0005-0000-0000-0000771C0000}"/>
    <cellStyle name="Normal 5 19 2" xfId="5579" xr:uid="{00000000-0005-0000-0000-0000781C0000}"/>
    <cellStyle name="Normal 5 19 3" xfId="5580" xr:uid="{00000000-0005-0000-0000-0000791C0000}"/>
    <cellStyle name="Normal 5 19 4" xfId="5581" xr:uid="{00000000-0005-0000-0000-00007A1C0000}"/>
    <cellStyle name="Normal 5 19 5" xfId="8748" xr:uid="{00000000-0005-0000-0000-00007B1C0000}"/>
    <cellStyle name="Normal 5 2" xfId="5582" xr:uid="{00000000-0005-0000-0000-00007C1C0000}"/>
    <cellStyle name="Normal 5 2 10" xfId="5583" xr:uid="{00000000-0005-0000-0000-00007D1C0000}"/>
    <cellStyle name="Normal 5 2 10 2" xfId="5584" xr:uid="{00000000-0005-0000-0000-00007E1C0000}"/>
    <cellStyle name="Normal 5 2 10 3" xfId="8384" xr:uid="{00000000-0005-0000-0000-00007F1C0000}"/>
    <cellStyle name="Normal 5 2 11" xfId="5585" xr:uid="{00000000-0005-0000-0000-0000801C0000}"/>
    <cellStyle name="Normal 5 2 11 2" xfId="8323" xr:uid="{00000000-0005-0000-0000-0000811C0000}"/>
    <cellStyle name="Normal 5 2 12" xfId="5586" xr:uid="{00000000-0005-0000-0000-0000821C0000}"/>
    <cellStyle name="Normal 5 2 13" xfId="5587" xr:uid="{00000000-0005-0000-0000-0000831C0000}"/>
    <cellStyle name="Normal 5 2 14" xfId="5588" xr:uid="{00000000-0005-0000-0000-0000841C0000}"/>
    <cellStyle name="Normal 5 2 15" xfId="5589" xr:uid="{00000000-0005-0000-0000-0000851C0000}"/>
    <cellStyle name="Normal 5 2 16" xfId="5590" xr:uid="{00000000-0005-0000-0000-0000861C0000}"/>
    <cellStyle name="Normal 5 2 17" xfId="5591" xr:uid="{00000000-0005-0000-0000-0000871C0000}"/>
    <cellStyle name="Normal 5 2 18" xfId="5592" xr:uid="{00000000-0005-0000-0000-0000881C0000}"/>
    <cellStyle name="Normal 5 2 19" xfId="5593" xr:uid="{00000000-0005-0000-0000-0000891C0000}"/>
    <cellStyle name="Normal 5 2 2" xfId="5594" xr:uid="{00000000-0005-0000-0000-00008A1C0000}"/>
    <cellStyle name="Normal 5 2 2 10" xfId="7362" xr:uid="{00000000-0005-0000-0000-00008B1C0000}"/>
    <cellStyle name="Normal 5 2 2 11" xfId="8854" xr:uid="{00000000-0005-0000-0000-000064000000}"/>
    <cellStyle name="Normal 5 2 2 2" xfId="7421" xr:uid="{00000000-0005-0000-0000-00008C1C0000}"/>
    <cellStyle name="Normal 5 2 2 2 2" xfId="7422" xr:uid="{00000000-0005-0000-0000-00008D1C0000}"/>
    <cellStyle name="Normal 5 2 2 2 3" xfId="7312" xr:uid="{00000000-0005-0000-0000-00008E1C0000}"/>
    <cellStyle name="Normal 5 2 2 2 4" xfId="8760" xr:uid="{00000000-0005-0000-0000-00008F1C0000}"/>
    <cellStyle name="Normal 5 2 2 3" xfId="7548" xr:uid="{00000000-0005-0000-0000-0000901C0000}"/>
    <cellStyle name="Normal 5 2 2 4" xfId="7500" xr:uid="{00000000-0005-0000-0000-0000911C0000}"/>
    <cellStyle name="Normal 5 2 2 5" xfId="7541" xr:uid="{00000000-0005-0000-0000-0000921C0000}"/>
    <cellStyle name="Normal 5 2 2 6" xfId="7506" xr:uid="{00000000-0005-0000-0000-0000931C0000}"/>
    <cellStyle name="Normal 5 2 2 7" xfId="8383" xr:uid="{00000000-0005-0000-0000-0000941C0000}"/>
    <cellStyle name="Normal 5 2 2 8" xfId="8463" xr:uid="{00000000-0005-0000-0000-0000951C0000}"/>
    <cellStyle name="Normal 5 2 2 9" xfId="7313" xr:uid="{00000000-0005-0000-0000-0000961C0000}"/>
    <cellStyle name="Normal 5 2 20" xfId="5595" xr:uid="{00000000-0005-0000-0000-0000971C0000}"/>
    <cellStyle name="Normal 5 2 21" xfId="5596" xr:uid="{00000000-0005-0000-0000-0000981C0000}"/>
    <cellStyle name="Normal 5 2 22" xfId="5597" xr:uid="{00000000-0005-0000-0000-0000991C0000}"/>
    <cellStyle name="Normal 5 2 23" xfId="5598" xr:uid="{00000000-0005-0000-0000-00009A1C0000}"/>
    <cellStyle name="Normal 5 2 24" xfId="5599" xr:uid="{00000000-0005-0000-0000-00009B1C0000}"/>
    <cellStyle name="Normal 5 2 25" xfId="8853" xr:uid="{00000000-0005-0000-0000-000063000000}"/>
    <cellStyle name="Normal 5 2 3" xfId="5600" xr:uid="{00000000-0005-0000-0000-00009C1C0000}"/>
    <cellStyle name="Normal 5 2 4" xfId="5601" xr:uid="{00000000-0005-0000-0000-00009D1C0000}"/>
    <cellStyle name="Normal 5 2 5" xfId="5602" xr:uid="{00000000-0005-0000-0000-00009E1C0000}"/>
    <cellStyle name="Normal 5 2 6" xfId="5603" xr:uid="{00000000-0005-0000-0000-00009F1C0000}"/>
    <cellStyle name="Normal 5 2 6 2" xfId="5604" xr:uid="{00000000-0005-0000-0000-0000A01C0000}"/>
    <cellStyle name="Normal 5 2 6 2 2" xfId="7547" xr:uid="{00000000-0005-0000-0000-0000A11C0000}"/>
    <cellStyle name="Normal 5 2 6 3" xfId="8769" xr:uid="{00000000-0005-0000-0000-0000A21C0000}"/>
    <cellStyle name="Normal 5 2 6 4" xfId="7379" xr:uid="{00000000-0005-0000-0000-0000A31C0000}"/>
    <cellStyle name="Normal 5 2 7" xfId="5605" xr:uid="{00000000-0005-0000-0000-0000A41C0000}"/>
    <cellStyle name="Normal 5 2 7 2" xfId="5606" xr:uid="{00000000-0005-0000-0000-0000A51C0000}"/>
    <cellStyle name="Normal 5 2 7 3" xfId="7501" xr:uid="{00000000-0005-0000-0000-0000A61C0000}"/>
    <cellStyle name="Normal 5 2 8" xfId="5607" xr:uid="{00000000-0005-0000-0000-0000A71C0000}"/>
    <cellStyle name="Normal 5 2 8 2" xfId="5608" xr:uid="{00000000-0005-0000-0000-0000A81C0000}"/>
    <cellStyle name="Normal 5 2 8 3" xfId="7540" xr:uid="{00000000-0005-0000-0000-0000A91C0000}"/>
    <cellStyle name="Normal 5 2 9" xfId="5609" xr:uid="{00000000-0005-0000-0000-0000AA1C0000}"/>
    <cellStyle name="Normal 5 2 9 2" xfId="5610" xr:uid="{00000000-0005-0000-0000-0000AB1C0000}"/>
    <cellStyle name="Normal 5 2 9 3" xfId="7507" xr:uid="{00000000-0005-0000-0000-0000AC1C0000}"/>
    <cellStyle name="Normal 5 20" xfId="5611" xr:uid="{00000000-0005-0000-0000-0000AD1C0000}"/>
    <cellStyle name="Normal 5 20 2" xfId="5612" xr:uid="{00000000-0005-0000-0000-0000AE1C0000}"/>
    <cellStyle name="Normal 5 21" xfId="5613" xr:uid="{00000000-0005-0000-0000-0000AF1C0000}"/>
    <cellStyle name="Normal 5 21 2" xfId="5614" xr:uid="{00000000-0005-0000-0000-0000B01C0000}"/>
    <cellStyle name="Normal 5 22" xfId="5615" xr:uid="{00000000-0005-0000-0000-0000B11C0000}"/>
    <cellStyle name="Normal 5 22 2" xfId="5616" xr:uid="{00000000-0005-0000-0000-0000B21C0000}"/>
    <cellStyle name="Normal 5 23" xfId="5617" xr:uid="{00000000-0005-0000-0000-0000B31C0000}"/>
    <cellStyle name="Normal 5 23 2" xfId="5618" xr:uid="{00000000-0005-0000-0000-0000B41C0000}"/>
    <cellStyle name="Normal 5 24" xfId="5619" xr:uid="{00000000-0005-0000-0000-0000B51C0000}"/>
    <cellStyle name="Normal 5 24 2" xfId="5620" xr:uid="{00000000-0005-0000-0000-0000B61C0000}"/>
    <cellStyle name="Normal 5 25" xfId="5621" xr:uid="{00000000-0005-0000-0000-0000B71C0000}"/>
    <cellStyle name="Normal 5 26" xfId="5622" xr:uid="{00000000-0005-0000-0000-0000B81C0000}"/>
    <cellStyle name="Normal 5 27" xfId="5623" xr:uid="{00000000-0005-0000-0000-0000B91C0000}"/>
    <cellStyle name="Normal 5 28" xfId="5624" xr:uid="{00000000-0005-0000-0000-0000BA1C0000}"/>
    <cellStyle name="Normal 5 3" xfId="5625" xr:uid="{00000000-0005-0000-0000-0000BB1C0000}"/>
    <cellStyle name="Normal 5 3 2" xfId="5626" xr:uid="{00000000-0005-0000-0000-0000BC1C0000}"/>
    <cellStyle name="Normal 5 3 3" xfId="5627" xr:uid="{00000000-0005-0000-0000-0000BD1C0000}"/>
    <cellStyle name="Normal 5 3 4" xfId="5628" xr:uid="{00000000-0005-0000-0000-0000BE1C0000}"/>
    <cellStyle name="Normal 5 3 5" xfId="5629" xr:uid="{00000000-0005-0000-0000-0000BF1C0000}"/>
    <cellStyle name="Normal 5 3 6" xfId="5630" xr:uid="{00000000-0005-0000-0000-0000C01C0000}"/>
    <cellStyle name="Normal 5 3 7" xfId="5631" xr:uid="{00000000-0005-0000-0000-0000C11C0000}"/>
    <cellStyle name="Normal 5 4" xfId="5632" xr:uid="{00000000-0005-0000-0000-0000C21C0000}"/>
    <cellStyle name="Normal 5 4 2" xfId="5633" xr:uid="{00000000-0005-0000-0000-0000C31C0000}"/>
    <cellStyle name="Normal 5 4 3" xfId="5634" xr:uid="{00000000-0005-0000-0000-0000C41C0000}"/>
    <cellStyle name="Normal 5 4 4" xfId="5635" xr:uid="{00000000-0005-0000-0000-0000C51C0000}"/>
    <cellStyle name="Normal 5 4 5" xfId="5636" xr:uid="{00000000-0005-0000-0000-0000C61C0000}"/>
    <cellStyle name="Normal 5 4 6" xfId="5637" xr:uid="{00000000-0005-0000-0000-0000C71C0000}"/>
    <cellStyle name="Normal 5 4 7" xfId="5638" xr:uid="{00000000-0005-0000-0000-0000C81C0000}"/>
    <cellStyle name="Normal 5 5" xfId="5639" xr:uid="{00000000-0005-0000-0000-0000C91C0000}"/>
    <cellStyle name="Normal 5 5 2" xfId="5640" xr:uid="{00000000-0005-0000-0000-0000CA1C0000}"/>
    <cellStyle name="Normal 5 6" xfId="5641" xr:uid="{00000000-0005-0000-0000-0000CB1C0000}"/>
    <cellStyle name="Normal 5 6 2" xfId="5642" xr:uid="{00000000-0005-0000-0000-0000CC1C0000}"/>
    <cellStyle name="Normal 5 6 3" xfId="5643" xr:uid="{00000000-0005-0000-0000-0000CD1C0000}"/>
    <cellStyle name="Normal 5 7" xfId="5644" xr:uid="{00000000-0005-0000-0000-0000CE1C0000}"/>
    <cellStyle name="Normal 5 7 2" xfId="5645" xr:uid="{00000000-0005-0000-0000-0000CF1C0000}"/>
    <cellStyle name="Normal 5 7 3" xfId="5646" xr:uid="{00000000-0005-0000-0000-0000D01C0000}"/>
    <cellStyle name="Normal 5 8" xfId="5647" xr:uid="{00000000-0005-0000-0000-0000D11C0000}"/>
    <cellStyle name="Normal 5 8 2" xfId="5648" xr:uid="{00000000-0005-0000-0000-0000D21C0000}"/>
    <cellStyle name="Normal 5 8 3" xfId="5649" xr:uid="{00000000-0005-0000-0000-0000D31C0000}"/>
    <cellStyle name="Normal 5 9" xfId="5650" xr:uid="{00000000-0005-0000-0000-0000D41C0000}"/>
    <cellStyle name="Normal 5 9 2" xfId="5651" xr:uid="{00000000-0005-0000-0000-0000D51C0000}"/>
    <cellStyle name="Normal 5 9 3" xfId="5652" xr:uid="{00000000-0005-0000-0000-0000D61C0000}"/>
    <cellStyle name="Normal 50" xfId="5653" xr:uid="{00000000-0005-0000-0000-0000D71C0000}"/>
    <cellStyle name="Normal 51" xfId="5654" xr:uid="{00000000-0005-0000-0000-0000D81C0000}"/>
    <cellStyle name="Normal 52" xfId="5655" xr:uid="{00000000-0005-0000-0000-0000D91C0000}"/>
    <cellStyle name="Normal 53" xfId="5656" xr:uid="{00000000-0005-0000-0000-0000DA1C0000}"/>
    <cellStyle name="Normal 54" xfId="5657" xr:uid="{00000000-0005-0000-0000-0000DB1C0000}"/>
    <cellStyle name="Normal 54 2" xfId="5658" xr:uid="{00000000-0005-0000-0000-0000DC1C0000}"/>
    <cellStyle name="Normal 55" xfId="5659" xr:uid="{00000000-0005-0000-0000-0000DD1C0000}"/>
    <cellStyle name="Normal 55 2" xfId="5660" xr:uid="{00000000-0005-0000-0000-0000DE1C0000}"/>
    <cellStyle name="Normal 56" xfId="5661" xr:uid="{00000000-0005-0000-0000-0000DF1C0000}"/>
    <cellStyle name="Normal 56 2" xfId="5662" xr:uid="{00000000-0005-0000-0000-0000E01C0000}"/>
    <cellStyle name="Normal 57" xfId="5663" xr:uid="{00000000-0005-0000-0000-0000E11C0000}"/>
    <cellStyle name="Normal 57 2" xfId="5664" xr:uid="{00000000-0005-0000-0000-0000E21C0000}"/>
    <cellStyle name="Normal 58" xfId="5665" xr:uid="{00000000-0005-0000-0000-0000E31C0000}"/>
    <cellStyle name="Normal 58 2" xfId="5666" xr:uid="{00000000-0005-0000-0000-0000E41C0000}"/>
    <cellStyle name="Normal 59" xfId="5667" xr:uid="{00000000-0005-0000-0000-0000E51C0000}"/>
    <cellStyle name="Normal 59 2" xfId="5668" xr:uid="{00000000-0005-0000-0000-0000E61C0000}"/>
    <cellStyle name="Normal 6" xfId="24" xr:uid="{00000000-0005-0000-0000-0000E71C0000}"/>
    <cellStyle name="Normal 6 10" xfId="5669" xr:uid="{00000000-0005-0000-0000-0000E81C0000}"/>
    <cellStyle name="Normal 6 11" xfId="5670" xr:uid="{00000000-0005-0000-0000-0000E91C0000}"/>
    <cellStyle name="Normal 6 12" xfId="5671" xr:uid="{00000000-0005-0000-0000-0000EA1C0000}"/>
    <cellStyle name="Normal 6 13" xfId="5672" xr:uid="{00000000-0005-0000-0000-0000EB1C0000}"/>
    <cellStyle name="Normal 6 14" xfId="5673" xr:uid="{00000000-0005-0000-0000-0000EC1C0000}"/>
    <cellStyle name="Normal 6 15" xfId="5674" xr:uid="{00000000-0005-0000-0000-0000ED1C0000}"/>
    <cellStyle name="Normal 6 16" xfId="5675" xr:uid="{00000000-0005-0000-0000-0000EE1C0000}"/>
    <cellStyle name="Normal 6 17" xfId="5676" xr:uid="{00000000-0005-0000-0000-0000EF1C0000}"/>
    <cellStyle name="Normal 6 18" xfId="5677" xr:uid="{00000000-0005-0000-0000-0000F01C0000}"/>
    <cellStyle name="Normal 6 19" xfId="5678" xr:uid="{00000000-0005-0000-0000-0000F11C0000}"/>
    <cellStyle name="Normal 6 2" xfId="5679" xr:uid="{00000000-0005-0000-0000-0000F21C0000}"/>
    <cellStyle name="Normal 6 2 10" xfId="8403" xr:uid="{00000000-0005-0000-0000-0000F31C0000}"/>
    <cellStyle name="Normal 6 2 11" xfId="8653" xr:uid="{00000000-0005-0000-0000-0000F41C0000}"/>
    <cellStyle name="Normal 6 2 12" xfId="7457" xr:uid="{00000000-0005-0000-0000-0000F51C0000}"/>
    <cellStyle name="Normal 6 2 13" xfId="8747" xr:uid="{00000000-0005-0000-0000-0000F61C0000}"/>
    <cellStyle name="Normal 6 2 14" xfId="8855" xr:uid="{00000000-0005-0000-0000-00006B000000}"/>
    <cellStyle name="Normal 6 2 2" xfId="5680" xr:uid="{00000000-0005-0000-0000-0000F71C0000}"/>
    <cellStyle name="Normal 6 2 2 10" xfId="7363" xr:uid="{00000000-0005-0000-0000-0000F81C0000}"/>
    <cellStyle name="Normal 6 2 2 2" xfId="7423" xr:uid="{00000000-0005-0000-0000-0000F91C0000}"/>
    <cellStyle name="Normal 6 2 2 2 2" xfId="7424" xr:uid="{00000000-0005-0000-0000-0000FA1C0000}"/>
    <cellStyle name="Normal 6 2 2 2 3" xfId="7310" xr:uid="{00000000-0005-0000-0000-0000FB1C0000}"/>
    <cellStyle name="Normal 6 2 2 2 4" xfId="7364" xr:uid="{00000000-0005-0000-0000-0000FC1C0000}"/>
    <cellStyle name="Normal 6 2 2 3" xfId="7550" xr:uid="{00000000-0005-0000-0000-0000FD1C0000}"/>
    <cellStyle name="Normal 6 2 2 4" xfId="7494" xr:uid="{00000000-0005-0000-0000-0000FE1C0000}"/>
    <cellStyle name="Normal 6 2 2 5" xfId="7546" xr:uid="{00000000-0005-0000-0000-0000FF1C0000}"/>
    <cellStyle name="Normal 6 2 2 6" xfId="7502" xr:uid="{00000000-0005-0000-0000-0000001D0000}"/>
    <cellStyle name="Normal 6 2 2 7" xfId="8399" xr:uid="{00000000-0005-0000-0000-0000011D0000}"/>
    <cellStyle name="Normal 6 2 2 8" xfId="8655" xr:uid="{00000000-0005-0000-0000-0000021D0000}"/>
    <cellStyle name="Normal 6 2 2 9" xfId="7311" xr:uid="{00000000-0005-0000-0000-0000031D0000}"/>
    <cellStyle name="Normal 6 2 3" xfId="5681" xr:uid="{00000000-0005-0000-0000-0000041D0000}"/>
    <cellStyle name="Normal 6 2 4" xfId="5682" xr:uid="{00000000-0005-0000-0000-0000051D0000}"/>
    <cellStyle name="Normal 6 2 5" xfId="5683" xr:uid="{00000000-0005-0000-0000-0000061D0000}"/>
    <cellStyle name="Normal 6 2 6" xfId="5684" xr:uid="{00000000-0005-0000-0000-0000071D0000}"/>
    <cellStyle name="Normal 6 2 6 2" xfId="7549" xr:uid="{00000000-0005-0000-0000-0000081D0000}"/>
    <cellStyle name="Normal 6 2 6 3" xfId="8770" xr:uid="{00000000-0005-0000-0000-0000091D0000}"/>
    <cellStyle name="Normal 6 2 6 4" xfId="7380" xr:uid="{00000000-0005-0000-0000-00000A1D0000}"/>
    <cellStyle name="Normal 6 2 6 5" xfId="7189" xr:uid="{00000000-0005-0000-0000-00000B1D0000}"/>
    <cellStyle name="Normal 6 2 7" xfId="7495" xr:uid="{00000000-0005-0000-0000-00000C1D0000}"/>
    <cellStyle name="Normal 6 2 8" xfId="7545" xr:uid="{00000000-0005-0000-0000-00000D1D0000}"/>
    <cellStyle name="Normal 6 2 9" xfId="7503" xr:uid="{00000000-0005-0000-0000-00000E1D0000}"/>
    <cellStyle name="Normal 6 20" xfId="5685" xr:uid="{00000000-0005-0000-0000-00000F1D0000}"/>
    <cellStyle name="Normal 6 21" xfId="5686" xr:uid="{00000000-0005-0000-0000-0000101D0000}"/>
    <cellStyle name="Normal 6 3" xfId="5687" xr:uid="{00000000-0005-0000-0000-0000111D0000}"/>
    <cellStyle name="Normal 6 3 2" xfId="5688" xr:uid="{00000000-0005-0000-0000-0000121D0000}"/>
    <cellStyle name="Normal 6 4" xfId="5689" xr:uid="{00000000-0005-0000-0000-0000131D0000}"/>
    <cellStyle name="Normal 6 4 2" xfId="5690" xr:uid="{00000000-0005-0000-0000-0000141D0000}"/>
    <cellStyle name="Normal 6 5" xfId="5691" xr:uid="{00000000-0005-0000-0000-0000151D0000}"/>
    <cellStyle name="Normal 6 5 2" xfId="5692" xr:uid="{00000000-0005-0000-0000-0000161D0000}"/>
    <cellStyle name="Normal 6 6" xfId="5693" xr:uid="{00000000-0005-0000-0000-0000171D0000}"/>
    <cellStyle name="Normal 6 7" xfId="5694" xr:uid="{00000000-0005-0000-0000-0000181D0000}"/>
    <cellStyle name="Normal 6 8" xfId="5695" xr:uid="{00000000-0005-0000-0000-0000191D0000}"/>
    <cellStyle name="Normal 6 9" xfId="5696" xr:uid="{00000000-0005-0000-0000-00001A1D0000}"/>
    <cellStyle name="Normal 60" xfId="5697" xr:uid="{00000000-0005-0000-0000-00001B1D0000}"/>
    <cellStyle name="Normal 60 2" xfId="5698" xr:uid="{00000000-0005-0000-0000-00001C1D0000}"/>
    <cellStyle name="Normal 61" xfId="5699" xr:uid="{00000000-0005-0000-0000-00001D1D0000}"/>
    <cellStyle name="Normal 62" xfId="5700" xr:uid="{00000000-0005-0000-0000-00001E1D0000}"/>
    <cellStyle name="Normal 63" xfId="5701" xr:uid="{00000000-0005-0000-0000-00001F1D0000}"/>
    <cellStyle name="Normal 64" xfId="5702" xr:uid="{00000000-0005-0000-0000-0000201D0000}"/>
    <cellStyle name="Normal 64 2" xfId="5703" xr:uid="{00000000-0005-0000-0000-0000211D0000}"/>
    <cellStyle name="Normal 65" xfId="5704" xr:uid="{00000000-0005-0000-0000-0000221D0000}"/>
    <cellStyle name="Normal 66" xfId="5705" xr:uid="{00000000-0005-0000-0000-0000231D0000}"/>
    <cellStyle name="Normal 66 2" xfId="5706" xr:uid="{00000000-0005-0000-0000-0000241D0000}"/>
    <cellStyle name="Normal 67" xfId="5707" xr:uid="{00000000-0005-0000-0000-0000251D0000}"/>
    <cellStyle name="Normal 67 2" xfId="5708" xr:uid="{00000000-0005-0000-0000-0000261D0000}"/>
    <cellStyle name="Normal 68" xfId="5709" xr:uid="{00000000-0005-0000-0000-0000271D0000}"/>
    <cellStyle name="Normal 69" xfId="5710" xr:uid="{00000000-0005-0000-0000-0000281D0000}"/>
    <cellStyle name="Normal 69 2" xfId="5711" xr:uid="{00000000-0005-0000-0000-0000291D0000}"/>
    <cellStyle name="Normal 7" xfId="25" xr:uid="{00000000-0005-0000-0000-00002A1D0000}"/>
    <cellStyle name="Normal 7 10" xfId="5712" xr:uid="{00000000-0005-0000-0000-00002B1D0000}"/>
    <cellStyle name="Normal 7 10 2" xfId="5713" xr:uid="{00000000-0005-0000-0000-00002C1D0000}"/>
    <cellStyle name="Normal 7 10 3" xfId="5714" xr:uid="{00000000-0005-0000-0000-00002D1D0000}"/>
    <cellStyle name="Normal 7 11" xfId="5715" xr:uid="{00000000-0005-0000-0000-00002E1D0000}"/>
    <cellStyle name="Normal 7 11 2" xfId="5716" xr:uid="{00000000-0005-0000-0000-00002F1D0000}"/>
    <cellStyle name="Normal 7 11 3" xfId="5717" xr:uid="{00000000-0005-0000-0000-0000301D0000}"/>
    <cellStyle name="Normal 7 11 4" xfId="5718" xr:uid="{00000000-0005-0000-0000-0000311D0000}"/>
    <cellStyle name="Normal 7 12" xfId="5719" xr:uid="{00000000-0005-0000-0000-0000321D0000}"/>
    <cellStyle name="Normal 7 12 2" xfId="5720" xr:uid="{00000000-0005-0000-0000-0000331D0000}"/>
    <cellStyle name="Normal 7 12 3" xfId="5721" xr:uid="{00000000-0005-0000-0000-0000341D0000}"/>
    <cellStyle name="Normal 7 12 4" xfId="5722" xr:uid="{00000000-0005-0000-0000-0000351D0000}"/>
    <cellStyle name="Normal 7 13" xfId="5723" xr:uid="{00000000-0005-0000-0000-0000361D0000}"/>
    <cellStyle name="Normal 7 13 2" xfId="5724" xr:uid="{00000000-0005-0000-0000-0000371D0000}"/>
    <cellStyle name="Normal 7 13 3" xfId="5725" xr:uid="{00000000-0005-0000-0000-0000381D0000}"/>
    <cellStyle name="Normal 7 13 4" xfId="5726" xr:uid="{00000000-0005-0000-0000-0000391D0000}"/>
    <cellStyle name="Normal 7 14" xfId="5727" xr:uid="{00000000-0005-0000-0000-00003A1D0000}"/>
    <cellStyle name="Normal 7 14 2" xfId="5728" xr:uid="{00000000-0005-0000-0000-00003B1D0000}"/>
    <cellStyle name="Normal 7 15" xfId="5729" xr:uid="{00000000-0005-0000-0000-00003C1D0000}"/>
    <cellStyle name="Normal 7 15 2" xfId="5730" xr:uid="{00000000-0005-0000-0000-00003D1D0000}"/>
    <cellStyle name="Normal 7 16" xfId="5731" xr:uid="{00000000-0005-0000-0000-00003E1D0000}"/>
    <cellStyle name="Normal 7 16 2" xfId="5732" xr:uid="{00000000-0005-0000-0000-00003F1D0000}"/>
    <cellStyle name="Normal 7 17" xfId="5733" xr:uid="{00000000-0005-0000-0000-0000401D0000}"/>
    <cellStyle name="Normal 7 17 2" xfId="5734" xr:uid="{00000000-0005-0000-0000-0000411D0000}"/>
    <cellStyle name="Normal 7 18" xfId="5735" xr:uid="{00000000-0005-0000-0000-0000421D0000}"/>
    <cellStyle name="Normal 7 18 2" xfId="5736" xr:uid="{00000000-0005-0000-0000-0000431D0000}"/>
    <cellStyle name="Normal 7 19" xfId="5737" xr:uid="{00000000-0005-0000-0000-0000441D0000}"/>
    <cellStyle name="Normal 7 2" xfId="5738" xr:uid="{00000000-0005-0000-0000-0000451D0000}"/>
    <cellStyle name="Normal 7 2 10" xfId="5739" xr:uid="{00000000-0005-0000-0000-0000461D0000}"/>
    <cellStyle name="Normal 7 2 11" xfId="5740" xr:uid="{00000000-0005-0000-0000-0000471D0000}"/>
    <cellStyle name="Normal 7 2 12" xfId="5741" xr:uid="{00000000-0005-0000-0000-0000481D0000}"/>
    <cellStyle name="Normal 7 2 13" xfId="5742" xr:uid="{00000000-0005-0000-0000-0000491D0000}"/>
    <cellStyle name="Normal 7 2 14" xfId="5743" xr:uid="{00000000-0005-0000-0000-00004A1D0000}"/>
    <cellStyle name="Normal 7 2 15" xfId="5744" xr:uid="{00000000-0005-0000-0000-00004B1D0000}"/>
    <cellStyle name="Normal 7 2 16" xfId="5745" xr:uid="{00000000-0005-0000-0000-00004C1D0000}"/>
    <cellStyle name="Normal 7 2 17" xfId="5746" xr:uid="{00000000-0005-0000-0000-00004D1D0000}"/>
    <cellStyle name="Normal 7 2 18" xfId="5747" xr:uid="{00000000-0005-0000-0000-00004E1D0000}"/>
    <cellStyle name="Normal 7 2 19" xfId="5748" xr:uid="{00000000-0005-0000-0000-00004F1D0000}"/>
    <cellStyle name="Normal 7 2 2" xfId="5749" xr:uid="{00000000-0005-0000-0000-0000501D0000}"/>
    <cellStyle name="Normal 7 2 20" xfId="5750" xr:uid="{00000000-0005-0000-0000-0000511D0000}"/>
    <cellStyle name="Normal 7 2 21" xfId="5751" xr:uid="{00000000-0005-0000-0000-0000521D0000}"/>
    <cellStyle name="Normal 7 2 22" xfId="5752" xr:uid="{00000000-0005-0000-0000-0000531D0000}"/>
    <cellStyle name="Normal 7 2 23" xfId="5753" xr:uid="{00000000-0005-0000-0000-0000541D0000}"/>
    <cellStyle name="Normal 7 2 24" xfId="5754" xr:uid="{00000000-0005-0000-0000-0000551D0000}"/>
    <cellStyle name="Normal 7 2 25" xfId="5755" xr:uid="{00000000-0005-0000-0000-0000561D0000}"/>
    <cellStyle name="Normal 7 2 26" xfId="8856" xr:uid="{00000000-0005-0000-0000-000070000000}"/>
    <cellStyle name="Normal 7 2 3" xfId="5756" xr:uid="{00000000-0005-0000-0000-0000571D0000}"/>
    <cellStyle name="Normal 7 2 4" xfId="5757" xr:uid="{00000000-0005-0000-0000-0000581D0000}"/>
    <cellStyle name="Normal 7 2 5" xfId="5758" xr:uid="{00000000-0005-0000-0000-0000591D0000}"/>
    <cellStyle name="Normal 7 2 6" xfId="5759" xr:uid="{00000000-0005-0000-0000-00005A1D0000}"/>
    <cellStyle name="Normal 7 2 7" xfId="5760" xr:uid="{00000000-0005-0000-0000-00005B1D0000}"/>
    <cellStyle name="Normal 7 2 8" xfId="5761" xr:uid="{00000000-0005-0000-0000-00005C1D0000}"/>
    <cellStyle name="Normal 7 2 9" xfId="5762" xr:uid="{00000000-0005-0000-0000-00005D1D0000}"/>
    <cellStyle name="Normal 7 20" xfId="5763" xr:uid="{00000000-0005-0000-0000-00005E1D0000}"/>
    <cellStyle name="Normal 7 21" xfId="5764" xr:uid="{00000000-0005-0000-0000-00005F1D0000}"/>
    <cellStyle name="Normal 7 22" xfId="5765" xr:uid="{00000000-0005-0000-0000-0000601D0000}"/>
    <cellStyle name="Normal 7 23" xfId="5766" xr:uid="{00000000-0005-0000-0000-0000611D0000}"/>
    <cellStyle name="Normal 7 24" xfId="5767" xr:uid="{00000000-0005-0000-0000-0000621D0000}"/>
    <cellStyle name="Normal 7 25" xfId="5768" xr:uid="{00000000-0005-0000-0000-0000631D0000}"/>
    <cellStyle name="Normal 7 26" xfId="5769" xr:uid="{00000000-0005-0000-0000-0000641D0000}"/>
    <cellStyle name="Normal 7 3" xfId="5770" xr:uid="{00000000-0005-0000-0000-0000651D0000}"/>
    <cellStyle name="Normal 7 3 2" xfId="5771" xr:uid="{00000000-0005-0000-0000-0000661D0000}"/>
    <cellStyle name="Normal 7 3 3" xfId="5772" xr:uid="{00000000-0005-0000-0000-0000671D0000}"/>
    <cellStyle name="Normal 7 4" xfId="5773" xr:uid="{00000000-0005-0000-0000-0000681D0000}"/>
    <cellStyle name="Normal 7 4 2" xfId="5774" xr:uid="{00000000-0005-0000-0000-0000691D0000}"/>
    <cellStyle name="Normal 7 4 3" xfId="5775" xr:uid="{00000000-0005-0000-0000-00006A1D0000}"/>
    <cellStyle name="Normal 7 5" xfId="5776" xr:uid="{00000000-0005-0000-0000-00006B1D0000}"/>
    <cellStyle name="Normal 7 5 2" xfId="5777" xr:uid="{00000000-0005-0000-0000-00006C1D0000}"/>
    <cellStyle name="Normal 7 5 3" xfId="5778" xr:uid="{00000000-0005-0000-0000-00006D1D0000}"/>
    <cellStyle name="Normal 7 6" xfId="5779" xr:uid="{00000000-0005-0000-0000-00006E1D0000}"/>
    <cellStyle name="Normal 7 6 2" xfId="5780" xr:uid="{00000000-0005-0000-0000-00006F1D0000}"/>
    <cellStyle name="Normal 7 6 3" xfId="5781" xr:uid="{00000000-0005-0000-0000-0000701D0000}"/>
    <cellStyle name="Normal 7 7" xfId="5782" xr:uid="{00000000-0005-0000-0000-0000711D0000}"/>
    <cellStyle name="Normal 7 7 2" xfId="5783" xr:uid="{00000000-0005-0000-0000-0000721D0000}"/>
    <cellStyle name="Normal 7 7 3" xfId="5784" xr:uid="{00000000-0005-0000-0000-0000731D0000}"/>
    <cellStyle name="Normal 7 8" xfId="5785" xr:uid="{00000000-0005-0000-0000-0000741D0000}"/>
    <cellStyle name="Normal 7 8 2" xfId="5786" xr:uid="{00000000-0005-0000-0000-0000751D0000}"/>
    <cellStyle name="Normal 7 8 3" xfId="5787" xr:uid="{00000000-0005-0000-0000-0000761D0000}"/>
    <cellStyle name="Normal 7 9" xfId="5788" xr:uid="{00000000-0005-0000-0000-0000771D0000}"/>
    <cellStyle name="Normal 7 9 2" xfId="5789" xr:uid="{00000000-0005-0000-0000-0000781D0000}"/>
    <cellStyle name="Normal 7 9 3" xfId="5790" xr:uid="{00000000-0005-0000-0000-0000791D0000}"/>
    <cellStyle name="Normal 70" xfId="5791" xr:uid="{00000000-0005-0000-0000-00007A1D0000}"/>
    <cellStyle name="Normal 71" xfId="5792" xr:uid="{00000000-0005-0000-0000-00007B1D0000}"/>
    <cellStyle name="Normal 72" xfId="5793" xr:uid="{00000000-0005-0000-0000-00007C1D0000}"/>
    <cellStyle name="Normal 73" xfId="5794" xr:uid="{00000000-0005-0000-0000-00007D1D0000}"/>
    <cellStyle name="Normal 74" xfId="5795" xr:uid="{00000000-0005-0000-0000-00007E1D0000}"/>
    <cellStyle name="Normal 75" xfId="5796" xr:uid="{00000000-0005-0000-0000-00007F1D0000}"/>
    <cellStyle name="Normal 76" xfId="5797" xr:uid="{00000000-0005-0000-0000-0000801D0000}"/>
    <cellStyle name="Normal 77" xfId="5798" xr:uid="{00000000-0005-0000-0000-0000811D0000}"/>
    <cellStyle name="Normal 78" xfId="5799" xr:uid="{00000000-0005-0000-0000-0000821D0000}"/>
    <cellStyle name="Normal 79" xfId="5800" xr:uid="{00000000-0005-0000-0000-0000831D0000}"/>
    <cellStyle name="Normal 8" xfId="26" xr:uid="{00000000-0005-0000-0000-0000841D0000}"/>
    <cellStyle name="Normal 8 10" xfId="5801" xr:uid="{00000000-0005-0000-0000-0000851D0000}"/>
    <cellStyle name="Normal 8 11" xfId="5802" xr:uid="{00000000-0005-0000-0000-0000861D0000}"/>
    <cellStyle name="Normal 8 12" xfId="5803" xr:uid="{00000000-0005-0000-0000-0000871D0000}"/>
    <cellStyle name="Normal 8 13" xfId="5804" xr:uid="{00000000-0005-0000-0000-0000881D0000}"/>
    <cellStyle name="Normal 8 14" xfId="5805" xr:uid="{00000000-0005-0000-0000-0000891D0000}"/>
    <cellStyle name="Normal 8 15" xfId="5806" xr:uid="{00000000-0005-0000-0000-00008A1D0000}"/>
    <cellStyle name="Normal 8 16" xfId="5807" xr:uid="{00000000-0005-0000-0000-00008B1D0000}"/>
    <cellStyle name="Normal 8 17" xfId="5808" xr:uid="{00000000-0005-0000-0000-00008C1D0000}"/>
    <cellStyle name="Normal 8 18" xfId="5809" xr:uid="{00000000-0005-0000-0000-00008D1D0000}"/>
    <cellStyle name="Normal 8 19" xfId="5810" xr:uid="{00000000-0005-0000-0000-00008E1D0000}"/>
    <cellStyle name="Normal 8 2" xfId="5811" xr:uid="{00000000-0005-0000-0000-00008F1D0000}"/>
    <cellStyle name="Normal 8 2 2" xfId="5812" xr:uid="{00000000-0005-0000-0000-0000901D0000}"/>
    <cellStyle name="Normal 8 2 3" xfId="5813" xr:uid="{00000000-0005-0000-0000-0000911D0000}"/>
    <cellStyle name="Normal 8 2 4" xfId="5814" xr:uid="{00000000-0005-0000-0000-0000921D0000}"/>
    <cellStyle name="Normal 8 2 5" xfId="5815" xr:uid="{00000000-0005-0000-0000-0000931D0000}"/>
    <cellStyle name="Normal 8 2 6" xfId="8857" xr:uid="{00000000-0005-0000-0000-000075000000}"/>
    <cellStyle name="Normal 8 20" xfId="5816" xr:uid="{00000000-0005-0000-0000-0000941D0000}"/>
    <cellStyle name="Normal 8 21" xfId="5817" xr:uid="{00000000-0005-0000-0000-0000951D0000}"/>
    <cellStyle name="Normal 8 22" xfId="5818" xr:uid="{00000000-0005-0000-0000-0000961D0000}"/>
    <cellStyle name="Normal 8 23" xfId="5819" xr:uid="{00000000-0005-0000-0000-0000971D0000}"/>
    <cellStyle name="Normal 8 24" xfId="5820" xr:uid="{00000000-0005-0000-0000-0000981D0000}"/>
    <cellStyle name="Normal 8 25" xfId="5821" xr:uid="{00000000-0005-0000-0000-0000991D0000}"/>
    <cellStyle name="Normal 8 26" xfId="5822" xr:uid="{00000000-0005-0000-0000-00009A1D0000}"/>
    <cellStyle name="Normal 8 3" xfId="5823" xr:uid="{00000000-0005-0000-0000-00009B1D0000}"/>
    <cellStyle name="Normal 8 3 2" xfId="5824" xr:uid="{00000000-0005-0000-0000-00009C1D0000}"/>
    <cellStyle name="Normal 8 4" xfId="5825" xr:uid="{00000000-0005-0000-0000-00009D1D0000}"/>
    <cellStyle name="Normal 8 4 2" xfId="5826" xr:uid="{00000000-0005-0000-0000-00009E1D0000}"/>
    <cellStyle name="Normal 8 5" xfId="5827" xr:uid="{00000000-0005-0000-0000-00009F1D0000}"/>
    <cellStyle name="Normal 8 5 2" xfId="5828" xr:uid="{00000000-0005-0000-0000-0000A01D0000}"/>
    <cellStyle name="Normal 8 6" xfId="5829" xr:uid="{00000000-0005-0000-0000-0000A11D0000}"/>
    <cellStyle name="Normal 8 7" xfId="5830" xr:uid="{00000000-0005-0000-0000-0000A21D0000}"/>
    <cellStyle name="Normal 8 8" xfId="5831" xr:uid="{00000000-0005-0000-0000-0000A31D0000}"/>
    <cellStyle name="Normal 8 9" xfId="5832" xr:uid="{00000000-0005-0000-0000-0000A41D0000}"/>
    <cellStyle name="Normal 80" xfId="5833" xr:uid="{00000000-0005-0000-0000-0000A51D0000}"/>
    <cellStyle name="Normal 81" xfId="5834" xr:uid="{00000000-0005-0000-0000-0000A61D0000}"/>
    <cellStyle name="Normal 82" xfId="5835" xr:uid="{00000000-0005-0000-0000-0000A71D0000}"/>
    <cellStyle name="Normal 83" xfId="5836" xr:uid="{00000000-0005-0000-0000-0000A81D0000}"/>
    <cellStyle name="Normal 84" xfId="5837" xr:uid="{00000000-0005-0000-0000-0000A91D0000}"/>
    <cellStyle name="Normal 85" xfId="5838" xr:uid="{00000000-0005-0000-0000-0000AA1D0000}"/>
    <cellStyle name="Normal 86" xfId="5839" xr:uid="{00000000-0005-0000-0000-0000AB1D0000}"/>
    <cellStyle name="Normal 87" xfId="5840" xr:uid="{00000000-0005-0000-0000-0000AC1D0000}"/>
    <cellStyle name="Normal 88" xfId="5841" xr:uid="{00000000-0005-0000-0000-0000AD1D0000}"/>
    <cellStyle name="Normal 88 2" xfId="8838" xr:uid="{00000000-0005-0000-0000-0000AE1D0000}"/>
    <cellStyle name="Normal 89" xfId="5842" xr:uid="{00000000-0005-0000-0000-0000AF1D0000}"/>
    <cellStyle name="Normal 9" xfId="27" xr:uid="{00000000-0005-0000-0000-0000B01D0000}"/>
    <cellStyle name="Normal 9 10" xfId="5843" xr:uid="{00000000-0005-0000-0000-0000B11D0000}"/>
    <cellStyle name="Normal 9 11" xfId="5844" xr:uid="{00000000-0005-0000-0000-0000B21D0000}"/>
    <cellStyle name="Normal 9 12" xfId="5845" xr:uid="{00000000-0005-0000-0000-0000B31D0000}"/>
    <cellStyle name="Normal 9 13" xfId="5846" xr:uid="{00000000-0005-0000-0000-0000B41D0000}"/>
    <cellStyle name="Normal 9 14" xfId="5847" xr:uid="{00000000-0005-0000-0000-0000B51D0000}"/>
    <cellStyle name="Normal 9 15" xfId="5848" xr:uid="{00000000-0005-0000-0000-0000B61D0000}"/>
    <cellStyle name="Normal 9 16" xfId="5849" xr:uid="{00000000-0005-0000-0000-0000B71D0000}"/>
    <cellStyle name="Normal 9 17" xfId="5850" xr:uid="{00000000-0005-0000-0000-0000B81D0000}"/>
    <cellStyle name="Normal 9 18" xfId="5851" xr:uid="{00000000-0005-0000-0000-0000B91D0000}"/>
    <cellStyle name="Normal 9 19" xfId="5852" xr:uid="{00000000-0005-0000-0000-0000BA1D0000}"/>
    <cellStyle name="Normal 9 2" xfId="5853" xr:uid="{00000000-0005-0000-0000-0000BB1D0000}"/>
    <cellStyle name="Normal 9 2 2" xfId="5854" xr:uid="{00000000-0005-0000-0000-0000BC1D0000}"/>
    <cellStyle name="Normal 9 2 3" xfId="5855" xr:uid="{00000000-0005-0000-0000-0000BD1D0000}"/>
    <cellStyle name="Normal 9 2 4" xfId="5856" xr:uid="{00000000-0005-0000-0000-0000BE1D0000}"/>
    <cellStyle name="Normal 9 2 5" xfId="5857" xr:uid="{00000000-0005-0000-0000-0000BF1D0000}"/>
    <cellStyle name="Normal 9 2 6" xfId="5858" xr:uid="{00000000-0005-0000-0000-0000C01D0000}"/>
    <cellStyle name="Normal 9 2 7" xfId="5859" xr:uid="{00000000-0005-0000-0000-0000C11D0000}"/>
    <cellStyle name="Normal 9 20" xfId="5860" xr:uid="{00000000-0005-0000-0000-0000C21D0000}"/>
    <cellStyle name="Normal 9 21" xfId="5861" xr:uid="{00000000-0005-0000-0000-0000C31D0000}"/>
    <cellStyle name="Normal 9 22" xfId="5862" xr:uid="{00000000-0005-0000-0000-0000C41D0000}"/>
    <cellStyle name="Normal 9 3" xfId="5863" xr:uid="{00000000-0005-0000-0000-0000C51D0000}"/>
    <cellStyle name="Normal 9 3 2" xfId="5864" xr:uid="{00000000-0005-0000-0000-0000C61D0000}"/>
    <cellStyle name="Normal 9 3 3" xfId="5865" xr:uid="{00000000-0005-0000-0000-0000C71D0000}"/>
    <cellStyle name="Normal 9 3 4" xfId="5866" xr:uid="{00000000-0005-0000-0000-0000C81D0000}"/>
    <cellStyle name="Normal 9 4" xfId="5867" xr:uid="{00000000-0005-0000-0000-0000C91D0000}"/>
    <cellStyle name="Normal 9 4 2" xfId="5868" xr:uid="{00000000-0005-0000-0000-0000CA1D0000}"/>
    <cellStyle name="Normal 9 4 3" xfId="5869" xr:uid="{00000000-0005-0000-0000-0000CB1D0000}"/>
    <cellStyle name="Normal 9 4 4" xfId="5870" xr:uid="{00000000-0005-0000-0000-0000CC1D0000}"/>
    <cellStyle name="Normal 9 5" xfId="5871" xr:uid="{00000000-0005-0000-0000-0000CD1D0000}"/>
    <cellStyle name="Normal 9 5 2" xfId="5872" xr:uid="{00000000-0005-0000-0000-0000CE1D0000}"/>
    <cellStyle name="Normal 9 6" xfId="5873" xr:uid="{00000000-0005-0000-0000-0000CF1D0000}"/>
    <cellStyle name="Normal 9 7" xfId="5874" xr:uid="{00000000-0005-0000-0000-0000D01D0000}"/>
    <cellStyle name="Normal 9 8" xfId="5875" xr:uid="{00000000-0005-0000-0000-0000D11D0000}"/>
    <cellStyle name="Normal 9 9" xfId="5876" xr:uid="{00000000-0005-0000-0000-0000D21D0000}"/>
    <cellStyle name="Normal 90" xfId="5877" xr:uid="{00000000-0005-0000-0000-0000D31D0000}"/>
    <cellStyle name="Normal 91" xfId="5878" xr:uid="{00000000-0005-0000-0000-0000D41D0000}"/>
    <cellStyle name="Normal 92" xfId="5879" xr:uid="{00000000-0005-0000-0000-0000D51D0000}"/>
    <cellStyle name="Normal 93" xfId="5880" xr:uid="{00000000-0005-0000-0000-0000D61D0000}"/>
    <cellStyle name="Normal 94" xfId="5881" xr:uid="{00000000-0005-0000-0000-0000D71D0000}"/>
    <cellStyle name="Normal 95" xfId="5882" xr:uid="{00000000-0005-0000-0000-0000D81D0000}"/>
    <cellStyle name="Normal 96" xfId="5883" xr:uid="{00000000-0005-0000-0000-0000D91D0000}"/>
    <cellStyle name="Normal 97" xfId="5884" xr:uid="{00000000-0005-0000-0000-0000DA1D0000}"/>
    <cellStyle name="Normal 98" xfId="5885" xr:uid="{00000000-0005-0000-0000-0000DB1D0000}"/>
    <cellStyle name="Normal 99" xfId="5886" xr:uid="{00000000-0005-0000-0000-0000DC1D0000}"/>
    <cellStyle name="Note 10 2" xfId="5887" xr:uid="{00000000-0005-0000-0000-0000DD1D0000}"/>
    <cellStyle name="Note 10 3" xfId="5888" xr:uid="{00000000-0005-0000-0000-0000DE1D0000}"/>
    <cellStyle name="Note 11 2" xfId="5889" xr:uid="{00000000-0005-0000-0000-0000DF1D0000}"/>
    <cellStyle name="Note 11 3" xfId="5890" xr:uid="{00000000-0005-0000-0000-0000E01D0000}"/>
    <cellStyle name="Note 12 2" xfId="5891" xr:uid="{00000000-0005-0000-0000-0000E11D0000}"/>
    <cellStyle name="Note 12 3" xfId="5892" xr:uid="{00000000-0005-0000-0000-0000E21D0000}"/>
    <cellStyle name="Note 13 2" xfId="5893" xr:uid="{00000000-0005-0000-0000-0000E31D0000}"/>
    <cellStyle name="Note 13 3" xfId="5894" xr:uid="{00000000-0005-0000-0000-0000E41D0000}"/>
    <cellStyle name="Note 14 2" xfId="5895" xr:uid="{00000000-0005-0000-0000-0000E51D0000}"/>
    <cellStyle name="Note 14 3" xfId="5896" xr:uid="{00000000-0005-0000-0000-0000E61D0000}"/>
    <cellStyle name="Note 15 2" xfId="5897" xr:uid="{00000000-0005-0000-0000-0000E71D0000}"/>
    <cellStyle name="Note 15 3" xfId="5898" xr:uid="{00000000-0005-0000-0000-0000E81D0000}"/>
    <cellStyle name="Note 16" xfId="5899" xr:uid="{00000000-0005-0000-0000-0000E91D0000}"/>
    <cellStyle name="Note 16 2" xfId="5900" xr:uid="{00000000-0005-0000-0000-0000EA1D0000}"/>
    <cellStyle name="Note 16 3" xfId="5901" xr:uid="{00000000-0005-0000-0000-0000EB1D0000}"/>
    <cellStyle name="Note 16 4" xfId="5902" xr:uid="{00000000-0005-0000-0000-0000EC1D0000}"/>
    <cellStyle name="Note 16 5" xfId="5903" xr:uid="{00000000-0005-0000-0000-0000ED1D0000}"/>
    <cellStyle name="Note 16 6" xfId="5904" xr:uid="{00000000-0005-0000-0000-0000EE1D0000}"/>
    <cellStyle name="Note 16 7" xfId="5905" xr:uid="{00000000-0005-0000-0000-0000EF1D0000}"/>
    <cellStyle name="Note 17" xfId="5906" xr:uid="{00000000-0005-0000-0000-0000F01D0000}"/>
    <cellStyle name="Note 18" xfId="5907" xr:uid="{00000000-0005-0000-0000-0000F11D0000}"/>
    <cellStyle name="Note 19" xfId="5908" xr:uid="{00000000-0005-0000-0000-0000F21D0000}"/>
    <cellStyle name="Note 2" xfId="5909" xr:uid="{00000000-0005-0000-0000-0000F31D0000}"/>
    <cellStyle name="Note 2 10" xfId="5910" xr:uid="{00000000-0005-0000-0000-0000F41D0000}"/>
    <cellStyle name="Note 2 11" xfId="5911" xr:uid="{00000000-0005-0000-0000-0000F51D0000}"/>
    <cellStyle name="Note 2 11 2" xfId="5912" xr:uid="{00000000-0005-0000-0000-0000F61D0000}"/>
    <cellStyle name="Note 2 11 2 2" xfId="5913" xr:uid="{00000000-0005-0000-0000-0000F71D0000}"/>
    <cellStyle name="Note 2 11 2 3" xfId="5914" xr:uid="{00000000-0005-0000-0000-0000F81D0000}"/>
    <cellStyle name="Note 2 11 2 4" xfId="5915" xr:uid="{00000000-0005-0000-0000-0000F91D0000}"/>
    <cellStyle name="Note 2 11 2 5" xfId="5916" xr:uid="{00000000-0005-0000-0000-0000FA1D0000}"/>
    <cellStyle name="Note 2 11 2 6" xfId="5917" xr:uid="{00000000-0005-0000-0000-0000FB1D0000}"/>
    <cellStyle name="Note 2 11 2 7" xfId="5918" xr:uid="{00000000-0005-0000-0000-0000FC1D0000}"/>
    <cellStyle name="Note 2 11 3" xfId="5919" xr:uid="{00000000-0005-0000-0000-0000FD1D0000}"/>
    <cellStyle name="Note 2 11 4" xfId="5920" xr:uid="{00000000-0005-0000-0000-0000FE1D0000}"/>
    <cellStyle name="Note 2 11 5" xfId="5921" xr:uid="{00000000-0005-0000-0000-0000FF1D0000}"/>
    <cellStyle name="Note 2 11 6" xfId="5922" xr:uid="{00000000-0005-0000-0000-0000001E0000}"/>
    <cellStyle name="Note 2 11 7" xfId="5923" xr:uid="{00000000-0005-0000-0000-0000011E0000}"/>
    <cellStyle name="Note 2 12" xfId="5924" xr:uid="{00000000-0005-0000-0000-0000021E0000}"/>
    <cellStyle name="Note 2 13" xfId="5925" xr:uid="{00000000-0005-0000-0000-0000031E0000}"/>
    <cellStyle name="Note 2 14" xfId="5926" xr:uid="{00000000-0005-0000-0000-0000041E0000}"/>
    <cellStyle name="Note 2 15" xfId="5927" xr:uid="{00000000-0005-0000-0000-0000051E0000}"/>
    <cellStyle name="Note 2 16" xfId="5928" xr:uid="{00000000-0005-0000-0000-0000061E0000}"/>
    <cellStyle name="Note 2 17" xfId="5929" xr:uid="{00000000-0005-0000-0000-0000071E0000}"/>
    <cellStyle name="Note 2 18" xfId="5930" xr:uid="{00000000-0005-0000-0000-0000081E0000}"/>
    <cellStyle name="Note 2 19" xfId="5931" xr:uid="{00000000-0005-0000-0000-0000091E0000}"/>
    <cellStyle name="Note 2 2" xfId="5932" xr:uid="{00000000-0005-0000-0000-00000A1E0000}"/>
    <cellStyle name="Note 2 2 2" xfId="5933" xr:uid="{00000000-0005-0000-0000-00000B1E0000}"/>
    <cellStyle name="Note 2 2 3" xfId="5934" xr:uid="{00000000-0005-0000-0000-00000C1E0000}"/>
    <cellStyle name="Note 2 20" xfId="5935" xr:uid="{00000000-0005-0000-0000-00000D1E0000}"/>
    <cellStyle name="Note 2 20 2" xfId="5936" xr:uid="{00000000-0005-0000-0000-00000E1E0000}"/>
    <cellStyle name="Note 2 20 2 2" xfId="5937" xr:uid="{00000000-0005-0000-0000-00000F1E0000}"/>
    <cellStyle name="Note 2 20 2 3" xfId="5938" xr:uid="{00000000-0005-0000-0000-0000101E0000}"/>
    <cellStyle name="Note 2 20 3" xfId="5939" xr:uid="{00000000-0005-0000-0000-0000111E0000}"/>
    <cellStyle name="Note 2 20 4" xfId="5940" xr:uid="{00000000-0005-0000-0000-0000121E0000}"/>
    <cellStyle name="Note 2 21" xfId="5941" xr:uid="{00000000-0005-0000-0000-0000131E0000}"/>
    <cellStyle name="Note 2 22" xfId="5942" xr:uid="{00000000-0005-0000-0000-0000141E0000}"/>
    <cellStyle name="Note 2 23" xfId="5943" xr:uid="{00000000-0005-0000-0000-0000151E0000}"/>
    <cellStyle name="Note 2 23 2" xfId="5944" xr:uid="{00000000-0005-0000-0000-0000161E0000}"/>
    <cellStyle name="Note 2 23 3" xfId="5945" xr:uid="{00000000-0005-0000-0000-0000171E0000}"/>
    <cellStyle name="Note 2 24" xfId="5946" xr:uid="{00000000-0005-0000-0000-0000181E0000}"/>
    <cellStyle name="Note 2 24 2" xfId="5947" xr:uid="{00000000-0005-0000-0000-0000191E0000}"/>
    <cellStyle name="Note 2 24 3" xfId="5948" xr:uid="{00000000-0005-0000-0000-00001A1E0000}"/>
    <cellStyle name="Note 2 25" xfId="5949" xr:uid="{00000000-0005-0000-0000-00001B1E0000}"/>
    <cellStyle name="Note 2 25 2" xfId="5950" xr:uid="{00000000-0005-0000-0000-00001C1E0000}"/>
    <cellStyle name="Note 2 25 3" xfId="5951" xr:uid="{00000000-0005-0000-0000-00001D1E0000}"/>
    <cellStyle name="Note 2 26" xfId="5952" xr:uid="{00000000-0005-0000-0000-00001E1E0000}"/>
    <cellStyle name="Note 2 26 2" xfId="5953" xr:uid="{00000000-0005-0000-0000-00001F1E0000}"/>
    <cellStyle name="Note 2 26 3" xfId="5954" xr:uid="{00000000-0005-0000-0000-0000201E0000}"/>
    <cellStyle name="Note 2 27" xfId="5955" xr:uid="{00000000-0005-0000-0000-0000211E0000}"/>
    <cellStyle name="Note 2 28" xfId="5956" xr:uid="{00000000-0005-0000-0000-0000221E0000}"/>
    <cellStyle name="Note 2 29" xfId="5957" xr:uid="{00000000-0005-0000-0000-0000231E0000}"/>
    <cellStyle name="Note 2 3" xfId="5958" xr:uid="{00000000-0005-0000-0000-0000241E0000}"/>
    <cellStyle name="Note 2 3 2" xfId="5959" xr:uid="{00000000-0005-0000-0000-0000251E0000}"/>
    <cellStyle name="Note 2 3 3" xfId="5960" xr:uid="{00000000-0005-0000-0000-0000261E0000}"/>
    <cellStyle name="Note 2 30" xfId="5961" xr:uid="{00000000-0005-0000-0000-0000271E0000}"/>
    <cellStyle name="Note 2 31" xfId="5962" xr:uid="{00000000-0005-0000-0000-0000281E0000}"/>
    <cellStyle name="Note 2 31 2" xfId="5963" xr:uid="{00000000-0005-0000-0000-0000291E0000}"/>
    <cellStyle name="Note 2 31 3" xfId="5964" xr:uid="{00000000-0005-0000-0000-00002A1E0000}"/>
    <cellStyle name="Note 2 32" xfId="5965" xr:uid="{00000000-0005-0000-0000-00002B1E0000}"/>
    <cellStyle name="Note 2 32 2" xfId="5966" xr:uid="{00000000-0005-0000-0000-00002C1E0000}"/>
    <cellStyle name="Note 2 32 3" xfId="5967" xr:uid="{00000000-0005-0000-0000-00002D1E0000}"/>
    <cellStyle name="Note 2 33" xfId="5968" xr:uid="{00000000-0005-0000-0000-00002E1E0000}"/>
    <cellStyle name="Note 2 34" xfId="5969" xr:uid="{00000000-0005-0000-0000-00002F1E0000}"/>
    <cellStyle name="Note 2 35" xfId="5970" xr:uid="{00000000-0005-0000-0000-0000301E0000}"/>
    <cellStyle name="Note 2 36" xfId="5971" xr:uid="{00000000-0005-0000-0000-0000311E0000}"/>
    <cellStyle name="Note 2 37" xfId="5972" xr:uid="{00000000-0005-0000-0000-0000321E0000}"/>
    <cellStyle name="Note 2 38" xfId="5973" xr:uid="{00000000-0005-0000-0000-0000331E0000}"/>
    <cellStyle name="Note 2 39" xfId="5974" xr:uid="{00000000-0005-0000-0000-0000341E0000}"/>
    <cellStyle name="Note 2 4" xfId="5975" xr:uid="{00000000-0005-0000-0000-0000351E0000}"/>
    <cellStyle name="Note 2 4 2" xfId="5976" xr:uid="{00000000-0005-0000-0000-0000361E0000}"/>
    <cellStyle name="Note 2 4 3" xfId="5977" xr:uid="{00000000-0005-0000-0000-0000371E0000}"/>
    <cellStyle name="Note 2 40" xfId="5978" xr:uid="{00000000-0005-0000-0000-0000381E0000}"/>
    <cellStyle name="Note 2 41" xfId="5979" xr:uid="{00000000-0005-0000-0000-0000391E0000}"/>
    <cellStyle name="Note 2 42" xfId="5980" xr:uid="{00000000-0005-0000-0000-00003A1E0000}"/>
    <cellStyle name="Note 2 43" xfId="5981" xr:uid="{00000000-0005-0000-0000-00003B1E0000}"/>
    <cellStyle name="Note 2 44" xfId="5982" xr:uid="{00000000-0005-0000-0000-00003C1E0000}"/>
    <cellStyle name="Note 2 45" xfId="5983" xr:uid="{00000000-0005-0000-0000-00003D1E0000}"/>
    <cellStyle name="Note 2 46" xfId="5984" xr:uid="{00000000-0005-0000-0000-00003E1E0000}"/>
    <cellStyle name="Note 2 47" xfId="5985" xr:uid="{00000000-0005-0000-0000-00003F1E0000}"/>
    <cellStyle name="Note 2 48" xfId="5986" xr:uid="{00000000-0005-0000-0000-0000401E0000}"/>
    <cellStyle name="Note 2 49" xfId="5987" xr:uid="{00000000-0005-0000-0000-0000411E0000}"/>
    <cellStyle name="Note 2 5" xfId="5988" xr:uid="{00000000-0005-0000-0000-0000421E0000}"/>
    <cellStyle name="Note 2 50" xfId="5989" xr:uid="{00000000-0005-0000-0000-0000431E0000}"/>
    <cellStyle name="Note 2 51" xfId="5990" xr:uid="{00000000-0005-0000-0000-0000441E0000}"/>
    <cellStyle name="Note 2 52" xfId="5991" xr:uid="{00000000-0005-0000-0000-0000451E0000}"/>
    <cellStyle name="Note 2 53" xfId="5992" xr:uid="{00000000-0005-0000-0000-0000461E0000}"/>
    <cellStyle name="Note 2 54" xfId="5993" xr:uid="{00000000-0005-0000-0000-0000471E0000}"/>
    <cellStyle name="Note 2 55" xfId="5994" xr:uid="{00000000-0005-0000-0000-0000481E0000}"/>
    <cellStyle name="Note 2 56" xfId="5995" xr:uid="{00000000-0005-0000-0000-0000491E0000}"/>
    <cellStyle name="Note 2 57" xfId="5996" xr:uid="{00000000-0005-0000-0000-00004A1E0000}"/>
    <cellStyle name="Note 2 58" xfId="5997" xr:uid="{00000000-0005-0000-0000-00004B1E0000}"/>
    <cellStyle name="Note 2 59" xfId="5998" xr:uid="{00000000-0005-0000-0000-00004C1E0000}"/>
    <cellStyle name="Note 2 6" xfId="5999" xr:uid="{00000000-0005-0000-0000-00004D1E0000}"/>
    <cellStyle name="Note 2 60" xfId="6000" xr:uid="{00000000-0005-0000-0000-00004E1E0000}"/>
    <cellStyle name="Note 2 61" xfId="6001" xr:uid="{00000000-0005-0000-0000-00004F1E0000}"/>
    <cellStyle name="Note 2 62" xfId="6002" xr:uid="{00000000-0005-0000-0000-0000501E0000}"/>
    <cellStyle name="Note 2 63" xfId="6003" xr:uid="{00000000-0005-0000-0000-0000511E0000}"/>
    <cellStyle name="Note 2 64" xfId="6004" xr:uid="{00000000-0005-0000-0000-0000521E0000}"/>
    <cellStyle name="Note 2 65" xfId="6005" xr:uid="{00000000-0005-0000-0000-0000531E0000}"/>
    <cellStyle name="Note 2 66" xfId="6006" xr:uid="{00000000-0005-0000-0000-0000541E0000}"/>
    <cellStyle name="Note 2 67" xfId="6007" xr:uid="{00000000-0005-0000-0000-0000551E0000}"/>
    <cellStyle name="Note 2 68" xfId="6008" xr:uid="{00000000-0005-0000-0000-0000561E0000}"/>
    <cellStyle name="Note 2 69" xfId="6009" xr:uid="{00000000-0005-0000-0000-0000571E0000}"/>
    <cellStyle name="Note 2 7" xfId="6010" xr:uid="{00000000-0005-0000-0000-0000581E0000}"/>
    <cellStyle name="Note 2 70" xfId="6011" xr:uid="{00000000-0005-0000-0000-0000591E0000}"/>
    <cellStyle name="Note 2 71" xfId="6012" xr:uid="{00000000-0005-0000-0000-00005A1E0000}"/>
    <cellStyle name="Note 2 72" xfId="6013" xr:uid="{00000000-0005-0000-0000-00005B1E0000}"/>
    <cellStyle name="Note 2 73" xfId="6014" xr:uid="{00000000-0005-0000-0000-00005C1E0000}"/>
    <cellStyle name="Note 2 74" xfId="6015" xr:uid="{00000000-0005-0000-0000-00005D1E0000}"/>
    <cellStyle name="Note 2 75" xfId="6016" xr:uid="{00000000-0005-0000-0000-00005E1E0000}"/>
    <cellStyle name="Note 2 76" xfId="6017" xr:uid="{00000000-0005-0000-0000-00005F1E0000}"/>
    <cellStyle name="Note 2 77" xfId="8879" xr:uid="{00000000-0005-0000-0000-00007B000000}"/>
    <cellStyle name="Note 2 8" xfId="6018" xr:uid="{00000000-0005-0000-0000-0000601E0000}"/>
    <cellStyle name="Note 2 8 10" xfId="6019" xr:uid="{00000000-0005-0000-0000-0000611E0000}"/>
    <cellStyle name="Note 2 8 11" xfId="6020" xr:uid="{00000000-0005-0000-0000-0000621E0000}"/>
    <cellStyle name="Note 2 8 2" xfId="6021" xr:uid="{00000000-0005-0000-0000-0000631E0000}"/>
    <cellStyle name="Note 2 8 2 2" xfId="6022" xr:uid="{00000000-0005-0000-0000-0000641E0000}"/>
    <cellStyle name="Note 2 8 2 3" xfId="6023" xr:uid="{00000000-0005-0000-0000-0000651E0000}"/>
    <cellStyle name="Note 2 8 2 4" xfId="6024" xr:uid="{00000000-0005-0000-0000-0000661E0000}"/>
    <cellStyle name="Note 2 8 2 5" xfId="6025" xr:uid="{00000000-0005-0000-0000-0000671E0000}"/>
    <cellStyle name="Note 2 8 2 6" xfId="6026" xr:uid="{00000000-0005-0000-0000-0000681E0000}"/>
    <cellStyle name="Note 2 8 2 7" xfId="6027" xr:uid="{00000000-0005-0000-0000-0000691E0000}"/>
    <cellStyle name="Note 2 8 2 8" xfId="6028" xr:uid="{00000000-0005-0000-0000-00006A1E0000}"/>
    <cellStyle name="Note 2 8 2 9" xfId="6029" xr:uid="{00000000-0005-0000-0000-00006B1E0000}"/>
    <cellStyle name="Note 2 8 3" xfId="6030" xr:uid="{00000000-0005-0000-0000-00006C1E0000}"/>
    <cellStyle name="Note 2 8 4" xfId="6031" xr:uid="{00000000-0005-0000-0000-00006D1E0000}"/>
    <cellStyle name="Note 2 8 5" xfId="6032" xr:uid="{00000000-0005-0000-0000-00006E1E0000}"/>
    <cellStyle name="Note 2 8 5 2" xfId="6033" xr:uid="{00000000-0005-0000-0000-00006F1E0000}"/>
    <cellStyle name="Note 2 8 5 3" xfId="6034" xr:uid="{00000000-0005-0000-0000-0000701E0000}"/>
    <cellStyle name="Note 2 8 6" xfId="6035" xr:uid="{00000000-0005-0000-0000-0000711E0000}"/>
    <cellStyle name="Note 2 8 6 2" xfId="6036" xr:uid="{00000000-0005-0000-0000-0000721E0000}"/>
    <cellStyle name="Note 2 8 6 3" xfId="6037" xr:uid="{00000000-0005-0000-0000-0000731E0000}"/>
    <cellStyle name="Note 2 8 7" xfId="6038" xr:uid="{00000000-0005-0000-0000-0000741E0000}"/>
    <cellStyle name="Note 2 8 7 2" xfId="6039" xr:uid="{00000000-0005-0000-0000-0000751E0000}"/>
    <cellStyle name="Note 2 8 7 3" xfId="6040" xr:uid="{00000000-0005-0000-0000-0000761E0000}"/>
    <cellStyle name="Note 2 8 8" xfId="6041" xr:uid="{00000000-0005-0000-0000-0000771E0000}"/>
    <cellStyle name="Note 2 8 8 2" xfId="6042" xr:uid="{00000000-0005-0000-0000-0000781E0000}"/>
    <cellStyle name="Note 2 8 8 3" xfId="6043" xr:uid="{00000000-0005-0000-0000-0000791E0000}"/>
    <cellStyle name="Note 2 8 9" xfId="6044" xr:uid="{00000000-0005-0000-0000-00007A1E0000}"/>
    <cellStyle name="Note 2 8 9 2" xfId="6045" xr:uid="{00000000-0005-0000-0000-00007B1E0000}"/>
    <cellStyle name="Note 2 8 9 3" xfId="6046" xr:uid="{00000000-0005-0000-0000-00007C1E0000}"/>
    <cellStyle name="Note 2 9" xfId="6047" xr:uid="{00000000-0005-0000-0000-00007D1E0000}"/>
    <cellStyle name="Note 20" xfId="6048" xr:uid="{00000000-0005-0000-0000-00007E1E0000}"/>
    <cellStyle name="Note 21" xfId="6049" xr:uid="{00000000-0005-0000-0000-00007F1E0000}"/>
    <cellStyle name="Note 22" xfId="6050" xr:uid="{00000000-0005-0000-0000-0000801E0000}"/>
    <cellStyle name="Note 23" xfId="6051" xr:uid="{00000000-0005-0000-0000-0000811E0000}"/>
    <cellStyle name="Note 24" xfId="6052" xr:uid="{00000000-0005-0000-0000-0000821E0000}"/>
    <cellStyle name="Note 25" xfId="6053" xr:uid="{00000000-0005-0000-0000-0000831E0000}"/>
    <cellStyle name="Note 3" xfId="6054" xr:uid="{00000000-0005-0000-0000-0000841E0000}"/>
    <cellStyle name="Note 3 10" xfId="8880" xr:uid="{00000000-0005-0000-0000-00007C000000}"/>
    <cellStyle name="Note 3 2" xfId="6055" xr:uid="{00000000-0005-0000-0000-0000851E0000}"/>
    <cellStyle name="Note 3 3" xfId="6056" xr:uid="{00000000-0005-0000-0000-0000861E0000}"/>
    <cellStyle name="Note 3 4" xfId="6057" xr:uid="{00000000-0005-0000-0000-0000871E0000}"/>
    <cellStyle name="Note 3 5" xfId="6058" xr:uid="{00000000-0005-0000-0000-0000881E0000}"/>
    <cellStyle name="Note 3 6" xfId="6059" xr:uid="{00000000-0005-0000-0000-0000891E0000}"/>
    <cellStyle name="Note 3 7" xfId="6060" xr:uid="{00000000-0005-0000-0000-00008A1E0000}"/>
    <cellStyle name="Note 3 8" xfId="6061" xr:uid="{00000000-0005-0000-0000-00008B1E0000}"/>
    <cellStyle name="Note 3 9" xfId="6062" xr:uid="{00000000-0005-0000-0000-00008C1E0000}"/>
    <cellStyle name="Note 4" xfId="6063" xr:uid="{00000000-0005-0000-0000-00008D1E0000}"/>
    <cellStyle name="Note 4 2" xfId="6064" xr:uid="{00000000-0005-0000-0000-00008E1E0000}"/>
    <cellStyle name="Note 4 3" xfId="6065" xr:uid="{00000000-0005-0000-0000-00008F1E0000}"/>
    <cellStyle name="Note 4 4" xfId="6066" xr:uid="{00000000-0005-0000-0000-0000901E0000}"/>
    <cellStyle name="Note 4 5" xfId="8881" xr:uid="{00000000-0005-0000-0000-00007D000000}"/>
    <cellStyle name="Note 5" xfId="6067" xr:uid="{00000000-0005-0000-0000-0000911E0000}"/>
    <cellStyle name="Note 5 2" xfId="6068" xr:uid="{00000000-0005-0000-0000-0000921E0000}"/>
    <cellStyle name="Note 5 3" xfId="6069" xr:uid="{00000000-0005-0000-0000-0000931E0000}"/>
    <cellStyle name="Note 6 2" xfId="6070" xr:uid="{00000000-0005-0000-0000-0000941E0000}"/>
    <cellStyle name="Note 6 3" xfId="6071" xr:uid="{00000000-0005-0000-0000-0000951E0000}"/>
    <cellStyle name="Note 7 2" xfId="6072" xr:uid="{00000000-0005-0000-0000-0000961E0000}"/>
    <cellStyle name="Note 7 3" xfId="6073" xr:uid="{00000000-0005-0000-0000-0000971E0000}"/>
    <cellStyle name="Note 8 2" xfId="6074" xr:uid="{00000000-0005-0000-0000-0000981E0000}"/>
    <cellStyle name="Note 8 3" xfId="6075" xr:uid="{00000000-0005-0000-0000-0000991E0000}"/>
    <cellStyle name="Note 9 2" xfId="6076" xr:uid="{00000000-0005-0000-0000-00009A1E0000}"/>
    <cellStyle name="Note 9 3" xfId="6077" xr:uid="{00000000-0005-0000-0000-00009B1E0000}"/>
    <cellStyle name="Output 10 2" xfId="6078" xr:uid="{00000000-0005-0000-0000-00009C1E0000}"/>
    <cellStyle name="Output 10 2 2" xfId="6079" xr:uid="{00000000-0005-0000-0000-00009D1E0000}"/>
    <cellStyle name="Output 10 2 3" xfId="6080" xr:uid="{00000000-0005-0000-0000-00009E1E0000}"/>
    <cellStyle name="Output 10 3" xfId="6081" xr:uid="{00000000-0005-0000-0000-00009F1E0000}"/>
    <cellStyle name="Output 10 3 2" xfId="6082" xr:uid="{00000000-0005-0000-0000-0000A01E0000}"/>
    <cellStyle name="Output 10 3 3" xfId="6083" xr:uid="{00000000-0005-0000-0000-0000A11E0000}"/>
    <cellStyle name="Output 11 2" xfId="6084" xr:uid="{00000000-0005-0000-0000-0000A21E0000}"/>
    <cellStyle name="Output 11 2 2" xfId="6085" xr:uid="{00000000-0005-0000-0000-0000A31E0000}"/>
    <cellStyle name="Output 11 2 3" xfId="6086" xr:uid="{00000000-0005-0000-0000-0000A41E0000}"/>
    <cellStyle name="Output 11 3" xfId="6087" xr:uid="{00000000-0005-0000-0000-0000A51E0000}"/>
    <cellStyle name="Output 11 3 2" xfId="6088" xr:uid="{00000000-0005-0000-0000-0000A61E0000}"/>
    <cellStyle name="Output 11 3 3" xfId="6089" xr:uid="{00000000-0005-0000-0000-0000A71E0000}"/>
    <cellStyle name="Output 12 2" xfId="6090" xr:uid="{00000000-0005-0000-0000-0000A81E0000}"/>
    <cellStyle name="Output 12 2 2" xfId="6091" xr:uid="{00000000-0005-0000-0000-0000A91E0000}"/>
    <cellStyle name="Output 12 2 3" xfId="6092" xr:uid="{00000000-0005-0000-0000-0000AA1E0000}"/>
    <cellStyle name="Output 12 3" xfId="6093" xr:uid="{00000000-0005-0000-0000-0000AB1E0000}"/>
    <cellStyle name="Output 12 3 2" xfId="6094" xr:uid="{00000000-0005-0000-0000-0000AC1E0000}"/>
    <cellStyle name="Output 12 3 3" xfId="6095" xr:uid="{00000000-0005-0000-0000-0000AD1E0000}"/>
    <cellStyle name="Output 13 2" xfId="6096" xr:uid="{00000000-0005-0000-0000-0000AE1E0000}"/>
    <cellStyle name="Output 13 2 2" xfId="6097" xr:uid="{00000000-0005-0000-0000-0000AF1E0000}"/>
    <cellStyle name="Output 13 2 3" xfId="6098" xr:uid="{00000000-0005-0000-0000-0000B01E0000}"/>
    <cellStyle name="Output 13 3" xfId="6099" xr:uid="{00000000-0005-0000-0000-0000B11E0000}"/>
    <cellStyle name="Output 13 3 2" xfId="6100" xr:uid="{00000000-0005-0000-0000-0000B21E0000}"/>
    <cellStyle name="Output 13 3 3" xfId="6101" xr:uid="{00000000-0005-0000-0000-0000B31E0000}"/>
    <cellStyle name="Output 14 2" xfId="6102" xr:uid="{00000000-0005-0000-0000-0000B41E0000}"/>
    <cellStyle name="Output 14 2 2" xfId="6103" xr:uid="{00000000-0005-0000-0000-0000B51E0000}"/>
    <cellStyle name="Output 14 2 3" xfId="6104" xr:uid="{00000000-0005-0000-0000-0000B61E0000}"/>
    <cellStyle name="Output 14 3" xfId="6105" xr:uid="{00000000-0005-0000-0000-0000B71E0000}"/>
    <cellStyle name="Output 14 3 2" xfId="6106" xr:uid="{00000000-0005-0000-0000-0000B81E0000}"/>
    <cellStyle name="Output 14 3 3" xfId="6107" xr:uid="{00000000-0005-0000-0000-0000B91E0000}"/>
    <cellStyle name="Output 15" xfId="6108" xr:uid="{00000000-0005-0000-0000-0000BA1E0000}"/>
    <cellStyle name="Output 15 2" xfId="6109" xr:uid="{00000000-0005-0000-0000-0000BB1E0000}"/>
    <cellStyle name="Output 15 2 2" xfId="6110" xr:uid="{00000000-0005-0000-0000-0000BC1E0000}"/>
    <cellStyle name="Output 15 2 3" xfId="6111" xr:uid="{00000000-0005-0000-0000-0000BD1E0000}"/>
    <cellStyle name="Output 15 3" xfId="6112" xr:uid="{00000000-0005-0000-0000-0000BE1E0000}"/>
    <cellStyle name="Output 15 3 2" xfId="6113" xr:uid="{00000000-0005-0000-0000-0000BF1E0000}"/>
    <cellStyle name="Output 15 3 3" xfId="6114" xr:uid="{00000000-0005-0000-0000-0000C01E0000}"/>
    <cellStyle name="Output 15 4" xfId="6115" xr:uid="{00000000-0005-0000-0000-0000C11E0000}"/>
    <cellStyle name="Output 15 4 2" xfId="6116" xr:uid="{00000000-0005-0000-0000-0000C21E0000}"/>
    <cellStyle name="Output 15 4 3" xfId="6117" xr:uid="{00000000-0005-0000-0000-0000C31E0000}"/>
    <cellStyle name="Output 15 5" xfId="6118" xr:uid="{00000000-0005-0000-0000-0000C41E0000}"/>
    <cellStyle name="Output 15 5 2" xfId="6119" xr:uid="{00000000-0005-0000-0000-0000C51E0000}"/>
    <cellStyle name="Output 15 5 3" xfId="6120" xr:uid="{00000000-0005-0000-0000-0000C61E0000}"/>
    <cellStyle name="Output 15 6" xfId="6121" xr:uid="{00000000-0005-0000-0000-0000C71E0000}"/>
    <cellStyle name="Output 15 6 2" xfId="6122" xr:uid="{00000000-0005-0000-0000-0000C81E0000}"/>
    <cellStyle name="Output 15 6 3" xfId="6123" xr:uid="{00000000-0005-0000-0000-0000C91E0000}"/>
    <cellStyle name="Output 15 7" xfId="6124" xr:uid="{00000000-0005-0000-0000-0000CA1E0000}"/>
    <cellStyle name="Output 15 7 2" xfId="6125" xr:uid="{00000000-0005-0000-0000-0000CB1E0000}"/>
    <cellStyle name="Output 15 7 3" xfId="6126" xr:uid="{00000000-0005-0000-0000-0000CC1E0000}"/>
    <cellStyle name="Output 15 8" xfId="6127" xr:uid="{00000000-0005-0000-0000-0000CD1E0000}"/>
    <cellStyle name="Output 15 9" xfId="6128" xr:uid="{00000000-0005-0000-0000-0000CE1E0000}"/>
    <cellStyle name="Output 16" xfId="6129" xr:uid="{00000000-0005-0000-0000-0000CF1E0000}"/>
    <cellStyle name="Output 16 2" xfId="6130" xr:uid="{00000000-0005-0000-0000-0000D01E0000}"/>
    <cellStyle name="Output 16 3" xfId="6131" xr:uid="{00000000-0005-0000-0000-0000D11E0000}"/>
    <cellStyle name="Output 17" xfId="6132" xr:uid="{00000000-0005-0000-0000-0000D21E0000}"/>
    <cellStyle name="Output 17 2" xfId="6133" xr:uid="{00000000-0005-0000-0000-0000D31E0000}"/>
    <cellStyle name="Output 17 3" xfId="6134" xr:uid="{00000000-0005-0000-0000-0000D41E0000}"/>
    <cellStyle name="Output 18" xfId="6135" xr:uid="{00000000-0005-0000-0000-0000D51E0000}"/>
    <cellStyle name="Output 18 2" xfId="6136" xr:uid="{00000000-0005-0000-0000-0000D61E0000}"/>
    <cellStyle name="Output 18 3" xfId="6137" xr:uid="{00000000-0005-0000-0000-0000D71E0000}"/>
    <cellStyle name="Output 19" xfId="6138" xr:uid="{00000000-0005-0000-0000-0000D81E0000}"/>
    <cellStyle name="Output 19 2" xfId="6139" xr:uid="{00000000-0005-0000-0000-0000D91E0000}"/>
    <cellStyle name="Output 19 3" xfId="6140" xr:uid="{00000000-0005-0000-0000-0000DA1E0000}"/>
    <cellStyle name="Output 2" xfId="6141" xr:uid="{00000000-0005-0000-0000-0000DB1E0000}"/>
    <cellStyle name="Output 2 2" xfId="6142" xr:uid="{00000000-0005-0000-0000-0000DC1E0000}"/>
    <cellStyle name="Output 2 2 2" xfId="6143" xr:uid="{00000000-0005-0000-0000-0000DD1E0000}"/>
    <cellStyle name="Output 2 2 3" xfId="6144" xr:uid="{00000000-0005-0000-0000-0000DE1E0000}"/>
    <cellStyle name="Output 2 3" xfId="6145" xr:uid="{00000000-0005-0000-0000-0000DF1E0000}"/>
    <cellStyle name="Output 2 3 2" xfId="6146" xr:uid="{00000000-0005-0000-0000-0000E01E0000}"/>
    <cellStyle name="Output 2 3 3" xfId="6147" xr:uid="{00000000-0005-0000-0000-0000E11E0000}"/>
    <cellStyle name="Output 2 4" xfId="6148" xr:uid="{00000000-0005-0000-0000-0000E21E0000}"/>
    <cellStyle name="Output 2 5" xfId="6149" xr:uid="{00000000-0005-0000-0000-0000E31E0000}"/>
    <cellStyle name="Output 2 6" xfId="6150" xr:uid="{00000000-0005-0000-0000-0000E41E0000}"/>
    <cellStyle name="Output 2 7" xfId="6151" xr:uid="{00000000-0005-0000-0000-0000E51E0000}"/>
    <cellStyle name="Output 20" xfId="6152" xr:uid="{00000000-0005-0000-0000-0000E61E0000}"/>
    <cellStyle name="Output 20 2" xfId="6153" xr:uid="{00000000-0005-0000-0000-0000E71E0000}"/>
    <cellStyle name="Output 20 3" xfId="6154" xr:uid="{00000000-0005-0000-0000-0000E81E0000}"/>
    <cellStyle name="Output 21" xfId="6155" xr:uid="{00000000-0005-0000-0000-0000E91E0000}"/>
    <cellStyle name="Output 21 2" xfId="6156" xr:uid="{00000000-0005-0000-0000-0000EA1E0000}"/>
    <cellStyle name="Output 21 3" xfId="6157" xr:uid="{00000000-0005-0000-0000-0000EB1E0000}"/>
    <cellStyle name="Output 22" xfId="6158" xr:uid="{00000000-0005-0000-0000-0000EC1E0000}"/>
    <cellStyle name="Output 22 2" xfId="6159" xr:uid="{00000000-0005-0000-0000-0000ED1E0000}"/>
    <cellStyle name="Output 22 3" xfId="6160" xr:uid="{00000000-0005-0000-0000-0000EE1E0000}"/>
    <cellStyle name="Output 3" xfId="6161" xr:uid="{00000000-0005-0000-0000-0000EF1E0000}"/>
    <cellStyle name="Output 3 2" xfId="6162" xr:uid="{00000000-0005-0000-0000-0000F01E0000}"/>
    <cellStyle name="Output 3 2 2" xfId="6163" xr:uid="{00000000-0005-0000-0000-0000F11E0000}"/>
    <cellStyle name="Output 3 2 3" xfId="6164" xr:uid="{00000000-0005-0000-0000-0000F21E0000}"/>
    <cellStyle name="Output 3 3" xfId="6165" xr:uid="{00000000-0005-0000-0000-0000F31E0000}"/>
    <cellStyle name="Output 3 3 2" xfId="6166" xr:uid="{00000000-0005-0000-0000-0000F41E0000}"/>
    <cellStyle name="Output 3 3 3" xfId="6167" xr:uid="{00000000-0005-0000-0000-0000F51E0000}"/>
    <cellStyle name="Output 4" xfId="6168" xr:uid="{00000000-0005-0000-0000-0000F61E0000}"/>
    <cellStyle name="Output 4 2" xfId="6169" xr:uid="{00000000-0005-0000-0000-0000F71E0000}"/>
    <cellStyle name="Output 4 2 2" xfId="6170" xr:uid="{00000000-0005-0000-0000-0000F81E0000}"/>
    <cellStyle name="Output 4 2 3" xfId="6171" xr:uid="{00000000-0005-0000-0000-0000F91E0000}"/>
    <cellStyle name="Output 4 3" xfId="6172" xr:uid="{00000000-0005-0000-0000-0000FA1E0000}"/>
    <cellStyle name="Output 4 3 2" xfId="6173" xr:uid="{00000000-0005-0000-0000-0000FB1E0000}"/>
    <cellStyle name="Output 4 3 3" xfId="6174" xr:uid="{00000000-0005-0000-0000-0000FC1E0000}"/>
    <cellStyle name="Output 5" xfId="6175" xr:uid="{00000000-0005-0000-0000-0000FD1E0000}"/>
    <cellStyle name="Output 5 2" xfId="6176" xr:uid="{00000000-0005-0000-0000-0000FE1E0000}"/>
    <cellStyle name="Output 5 2 2" xfId="6177" xr:uid="{00000000-0005-0000-0000-0000FF1E0000}"/>
    <cellStyle name="Output 5 2 3" xfId="6178" xr:uid="{00000000-0005-0000-0000-0000001F0000}"/>
    <cellStyle name="Output 5 3" xfId="6179" xr:uid="{00000000-0005-0000-0000-0000011F0000}"/>
    <cellStyle name="Output 5 3 2" xfId="6180" xr:uid="{00000000-0005-0000-0000-0000021F0000}"/>
    <cellStyle name="Output 5 3 3" xfId="6181" xr:uid="{00000000-0005-0000-0000-0000031F0000}"/>
    <cellStyle name="Output 6 2" xfId="6182" xr:uid="{00000000-0005-0000-0000-0000041F0000}"/>
    <cellStyle name="Output 6 2 2" xfId="6183" xr:uid="{00000000-0005-0000-0000-0000051F0000}"/>
    <cellStyle name="Output 6 2 3" xfId="6184" xr:uid="{00000000-0005-0000-0000-0000061F0000}"/>
    <cellStyle name="Output 6 3" xfId="6185" xr:uid="{00000000-0005-0000-0000-0000071F0000}"/>
    <cellStyle name="Output 6 3 2" xfId="6186" xr:uid="{00000000-0005-0000-0000-0000081F0000}"/>
    <cellStyle name="Output 6 3 3" xfId="6187" xr:uid="{00000000-0005-0000-0000-0000091F0000}"/>
    <cellStyle name="Output 7 2" xfId="6188" xr:uid="{00000000-0005-0000-0000-00000A1F0000}"/>
    <cellStyle name="Output 7 2 2" xfId="6189" xr:uid="{00000000-0005-0000-0000-00000B1F0000}"/>
    <cellStyle name="Output 7 2 3" xfId="6190" xr:uid="{00000000-0005-0000-0000-00000C1F0000}"/>
    <cellStyle name="Output 7 3" xfId="6191" xr:uid="{00000000-0005-0000-0000-00000D1F0000}"/>
    <cellStyle name="Output 7 3 2" xfId="6192" xr:uid="{00000000-0005-0000-0000-00000E1F0000}"/>
    <cellStyle name="Output 7 3 3" xfId="6193" xr:uid="{00000000-0005-0000-0000-00000F1F0000}"/>
    <cellStyle name="Output 8 2" xfId="6194" xr:uid="{00000000-0005-0000-0000-0000101F0000}"/>
    <cellStyle name="Output 8 2 2" xfId="6195" xr:uid="{00000000-0005-0000-0000-0000111F0000}"/>
    <cellStyle name="Output 8 2 3" xfId="6196" xr:uid="{00000000-0005-0000-0000-0000121F0000}"/>
    <cellStyle name="Output 8 3" xfId="6197" xr:uid="{00000000-0005-0000-0000-0000131F0000}"/>
    <cellStyle name="Output 8 3 2" xfId="6198" xr:uid="{00000000-0005-0000-0000-0000141F0000}"/>
    <cellStyle name="Output 8 3 3" xfId="6199" xr:uid="{00000000-0005-0000-0000-0000151F0000}"/>
    <cellStyle name="Output 9 2" xfId="6200" xr:uid="{00000000-0005-0000-0000-0000161F0000}"/>
    <cellStyle name="Output 9 2 2" xfId="6201" xr:uid="{00000000-0005-0000-0000-0000171F0000}"/>
    <cellStyle name="Output 9 2 3" xfId="6202" xr:uid="{00000000-0005-0000-0000-0000181F0000}"/>
    <cellStyle name="Output 9 3" xfId="6203" xr:uid="{00000000-0005-0000-0000-0000191F0000}"/>
    <cellStyle name="Output 9 3 2" xfId="6204" xr:uid="{00000000-0005-0000-0000-00001A1F0000}"/>
    <cellStyle name="Output 9 3 3" xfId="6205" xr:uid="{00000000-0005-0000-0000-00001B1F0000}"/>
    <cellStyle name="Percent" xfId="33" builtinId="5"/>
    <cellStyle name="Percent 10" xfId="6206" xr:uid="{00000000-0005-0000-0000-00001D1F0000}"/>
    <cellStyle name="Percent 10 10" xfId="6207" xr:uid="{00000000-0005-0000-0000-00001E1F0000}"/>
    <cellStyle name="Percent 10 11" xfId="6208" xr:uid="{00000000-0005-0000-0000-00001F1F0000}"/>
    <cellStyle name="Percent 10 2" xfId="6209" xr:uid="{00000000-0005-0000-0000-0000201F0000}"/>
    <cellStyle name="Percent 10 2 2" xfId="6210" xr:uid="{00000000-0005-0000-0000-0000211F0000}"/>
    <cellStyle name="Percent 10 2 3" xfId="6211" xr:uid="{00000000-0005-0000-0000-0000221F0000}"/>
    <cellStyle name="Percent 10 2 4" xfId="6212" xr:uid="{00000000-0005-0000-0000-0000231F0000}"/>
    <cellStyle name="Percent 10 2 5" xfId="6213" xr:uid="{00000000-0005-0000-0000-0000241F0000}"/>
    <cellStyle name="Percent 10 3" xfId="6214" xr:uid="{00000000-0005-0000-0000-0000251F0000}"/>
    <cellStyle name="Percent 10 4" xfId="6215" xr:uid="{00000000-0005-0000-0000-0000261F0000}"/>
    <cellStyle name="Percent 10 5" xfId="6216" xr:uid="{00000000-0005-0000-0000-0000271F0000}"/>
    <cellStyle name="Percent 10 6" xfId="6217" xr:uid="{00000000-0005-0000-0000-0000281F0000}"/>
    <cellStyle name="Percent 10 7" xfId="6218" xr:uid="{00000000-0005-0000-0000-0000291F0000}"/>
    <cellStyle name="Percent 10 8" xfId="6219" xr:uid="{00000000-0005-0000-0000-00002A1F0000}"/>
    <cellStyle name="Percent 10 9" xfId="6220" xr:uid="{00000000-0005-0000-0000-00002B1F0000}"/>
    <cellStyle name="Percent 11" xfId="6221" xr:uid="{00000000-0005-0000-0000-00002C1F0000}"/>
    <cellStyle name="Percent 11 2" xfId="6222" xr:uid="{00000000-0005-0000-0000-00002D1F0000}"/>
    <cellStyle name="Percent 12" xfId="6223" xr:uid="{00000000-0005-0000-0000-00002E1F0000}"/>
    <cellStyle name="Percent 12 2" xfId="6224" xr:uid="{00000000-0005-0000-0000-00002F1F0000}"/>
    <cellStyle name="Percent 13" xfId="6225" xr:uid="{00000000-0005-0000-0000-0000301F0000}"/>
    <cellStyle name="Percent 13 2" xfId="6226" xr:uid="{00000000-0005-0000-0000-0000311F0000}"/>
    <cellStyle name="Percent 14" xfId="6227" xr:uid="{00000000-0005-0000-0000-0000321F0000}"/>
    <cellStyle name="Percent 14 2" xfId="6228" xr:uid="{00000000-0005-0000-0000-0000331F0000}"/>
    <cellStyle name="Percent 15" xfId="6229" xr:uid="{00000000-0005-0000-0000-0000341F0000}"/>
    <cellStyle name="Percent 15 2" xfId="6230" xr:uid="{00000000-0005-0000-0000-0000351F0000}"/>
    <cellStyle name="Percent 16" xfId="6231" xr:uid="{00000000-0005-0000-0000-0000361F0000}"/>
    <cellStyle name="Percent 16 2" xfId="6232" xr:uid="{00000000-0005-0000-0000-0000371F0000}"/>
    <cellStyle name="Percent 17" xfId="6233" xr:uid="{00000000-0005-0000-0000-0000381F0000}"/>
    <cellStyle name="Percent 17 2" xfId="6234" xr:uid="{00000000-0005-0000-0000-0000391F0000}"/>
    <cellStyle name="Percent 18" xfId="6235" xr:uid="{00000000-0005-0000-0000-00003A1F0000}"/>
    <cellStyle name="Percent 18 2" xfId="6236" xr:uid="{00000000-0005-0000-0000-00003B1F0000}"/>
    <cellStyle name="Percent 19" xfId="6237" xr:uid="{00000000-0005-0000-0000-00003C1F0000}"/>
    <cellStyle name="Percent 19 2" xfId="6238" xr:uid="{00000000-0005-0000-0000-00003D1F0000}"/>
    <cellStyle name="Percent 2" xfId="6239" xr:uid="{00000000-0005-0000-0000-00003E1F0000}"/>
    <cellStyle name="Percent 2 10" xfId="6240" xr:uid="{00000000-0005-0000-0000-00003F1F0000}"/>
    <cellStyle name="Percent 2 11" xfId="6241" xr:uid="{00000000-0005-0000-0000-0000401F0000}"/>
    <cellStyle name="Percent 2 12" xfId="6242" xr:uid="{00000000-0005-0000-0000-0000411F0000}"/>
    <cellStyle name="Percent 2 13" xfId="6243" xr:uid="{00000000-0005-0000-0000-0000421F0000}"/>
    <cellStyle name="Percent 2 14" xfId="6244" xr:uid="{00000000-0005-0000-0000-0000431F0000}"/>
    <cellStyle name="Percent 2 14 2" xfId="6245" xr:uid="{00000000-0005-0000-0000-0000441F0000}"/>
    <cellStyle name="Percent 2 14 3" xfId="6246" xr:uid="{00000000-0005-0000-0000-0000451F0000}"/>
    <cellStyle name="Percent 2 15" xfId="6247" xr:uid="{00000000-0005-0000-0000-0000461F0000}"/>
    <cellStyle name="Percent 2 15 2" xfId="6248" xr:uid="{00000000-0005-0000-0000-0000471F0000}"/>
    <cellStyle name="Percent 2 15 3" xfId="6249" xr:uid="{00000000-0005-0000-0000-0000481F0000}"/>
    <cellStyle name="Percent 2 16" xfId="6250" xr:uid="{00000000-0005-0000-0000-0000491F0000}"/>
    <cellStyle name="Percent 2 16 2" xfId="6251" xr:uid="{00000000-0005-0000-0000-00004A1F0000}"/>
    <cellStyle name="Percent 2 16 3" xfId="6252" xr:uid="{00000000-0005-0000-0000-00004B1F0000}"/>
    <cellStyle name="Percent 2 17" xfId="6253" xr:uid="{00000000-0005-0000-0000-00004C1F0000}"/>
    <cellStyle name="Percent 2 17 2" xfId="6254" xr:uid="{00000000-0005-0000-0000-00004D1F0000}"/>
    <cellStyle name="Percent 2 17 3" xfId="6255" xr:uid="{00000000-0005-0000-0000-00004E1F0000}"/>
    <cellStyle name="Percent 2 18" xfId="6256" xr:uid="{00000000-0005-0000-0000-00004F1F0000}"/>
    <cellStyle name="Percent 2 18 2" xfId="6257" xr:uid="{00000000-0005-0000-0000-0000501F0000}"/>
    <cellStyle name="Percent 2 18 3" xfId="6258" xr:uid="{00000000-0005-0000-0000-0000511F0000}"/>
    <cellStyle name="Percent 2 19" xfId="6259" xr:uid="{00000000-0005-0000-0000-0000521F0000}"/>
    <cellStyle name="Percent 2 19 2" xfId="6260" xr:uid="{00000000-0005-0000-0000-0000531F0000}"/>
    <cellStyle name="Percent 2 19 3" xfId="6261" xr:uid="{00000000-0005-0000-0000-0000541F0000}"/>
    <cellStyle name="Percent 2 2" xfId="28" xr:uid="{00000000-0005-0000-0000-0000551F0000}"/>
    <cellStyle name="Percent 2 2 10" xfId="6262" xr:uid="{00000000-0005-0000-0000-0000561F0000}"/>
    <cellStyle name="Percent 2 2 10 2" xfId="6263" xr:uid="{00000000-0005-0000-0000-0000571F0000}"/>
    <cellStyle name="Percent 2 2 10 3" xfId="6264" xr:uid="{00000000-0005-0000-0000-0000581F0000}"/>
    <cellStyle name="Percent 2 2 11" xfId="6265" xr:uid="{00000000-0005-0000-0000-0000591F0000}"/>
    <cellStyle name="Percent 2 2 11 2" xfId="6266" xr:uid="{00000000-0005-0000-0000-00005A1F0000}"/>
    <cellStyle name="Percent 2 2 11 3" xfId="6267" xr:uid="{00000000-0005-0000-0000-00005B1F0000}"/>
    <cellStyle name="Percent 2 2 12" xfId="6268" xr:uid="{00000000-0005-0000-0000-00005C1F0000}"/>
    <cellStyle name="Percent 2 2 12 2" xfId="6269" xr:uid="{00000000-0005-0000-0000-00005D1F0000}"/>
    <cellStyle name="Percent 2 2 12 3" xfId="6270" xr:uid="{00000000-0005-0000-0000-00005E1F0000}"/>
    <cellStyle name="Percent 2 2 13" xfId="6271" xr:uid="{00000000-0005-0000-0000-00005F1F0000}"/>
    <cellStyle name="Percent 2 2 13 2" xfId="6272" xr:uid="{00000000-0005-0000-0000-0000601F0000}"/>
    <cellStyle name="Percent 2 2 13 3" xfId="6273" xr:uid="{00000000-0005-0000-0000-0000611F0000}"/>
    <cellStyle name="Percent 2 2 14" xfId="6274" xr:uid="{00000000-0005-0000-0000-0000621F0000}"/>
    <cellStyle name="Percent 2 2 14 2" xfId="6275" xr:uid="{00000000-0005-0000-0000-0000631F0000}"/>
    <cellStyle name="Percent 2 2 14 3" xfId="6276" xr:uid="{00000000-0005-0000-0000-0000641F0000}"/>
    <cellStyle name="Percent 2 2 15" xfId="6277" xr:uid="{00000000-0005-0000-0000-0000651F0000}"/>
    <cellStyle name="Percent 2 2 16" xfId="6278" xr:uid="{00000000-0005-0000-0000-0000661F0000}"/>
    <cellStyle name="Percent 2 2 17" xfId="6279" xr:uid="{00000000-0005-0000-0000-0000671F0000}"/>
    <cellStyle name="Percent 2 2 18" xfId="6280" xr:uid="{00000000-0005-0000-0000-0000681F0000}"/>
    <cellStyle name="Percent 2 2 19" xfId="6281" xr:uid="{00000000-0005-0000-0000-0000691F0000}"/>
    <cellStyle name="Percent 2 2 2" xfId="6282" xr:uid="{00000000-0005-0000-0000-00006A1F0000}"/>
    <cellStyle name="Percent 2 2 2 10" xfId="6283" xr:uid="{00000000-0005-0000-0000-00006B1F0000}"/>
    <cellStyle name="Percent 2 2 2 11" xfId="6284" xr:uid="{00000000-0005-0000-0000-00006C1F0000}"/>
    <cellStyle name="Percent 2 2 2 12" xfId="6285" xr:uid="{00000000-0005-0000-0000-00006D1F0000}"/>
    <cellStyle name="Percent 2 2 2 13" xfId="6286" xr:uid="{00000000-0005-0000-0000-00006E1F0000}"/>
    <cellStyle name="Percent 2 2 2 14" xfId="6287" xr:uid="{00000000-0005-0000-0000-00006F1F0000}"/>
    <cellStyle name="Percent 2 2 2 15" xfId="6288" xr:uid="{00000000-0005-0000-0000-0000701F0000}"/>
    <cellStyle name="Percent 2 2 2 2" xfId="6289" xr:uid="{00000000-0005-0000-0000-0000711F0000}"/>
    <cellStyle name="Percent 2 2 2 3" xfId="6290" xr:uid="{00000000-0005-0000-0000-0000721F0000}"/>
    <cellStyle name="Percent 2 2 2 4" xfId="6291" xr:uid="{00000000-0005-0000-0000-0000731F0000}"/>
    <cellStyle name="Percent 2 2 2 5" xfId="6292" xr:uid="{00000000-0005-0000-0000-0000741F0000}"/>
    <cellStyle name="Percent 2 2 2 6" xfId="6293" xr:uid="{00000000-0005-0000-0000-0000751F0000}"/>
    <cellStyle name="Percent 2 2 2 7" xfId="6294" xr:uid="{00000000-0005-0000-0000-0000761F0000}"/>
    <cellStyle name="Percent 2 2 2 8" xfId="6295" xr:uid="{00000000-0005-0000-0000-0000771F0000}"/>
    <cellStyle name="Percent 2 2 2 9" xfId="6296" xr:uid="{00000000-0005-0000-0000-0000781F0000}"/>
    <cellStyle name="Percent 2 2 20" xfId="6297" xr:uid="{00000000-0005-0000-0000-0000791F0000}"/>
    <cellStyle name="Percent 2 2 21" xfId="6298" xr:uid="{00000000-0005-0000-0000-00007A1F0000}"/>
    <cellStyle name="Percent 2 2 3" xfId="6299" xr:uid="{00000000-0005-0000-0000-00007B1F0000}"/>
    <cellStyle name="Percent 2 2 3 2" xfId="6300" xr:uid="{00000000-0005-0000-0000-00007C1F0000}"/>
    <cellStyle name="Percent 2 2 3 3" xfId="6301" xr:uid="{00000000-0005-0000-0000-00007D1F0000}"/>
    <cellStyle name="Percent 2 2 4" xfId="6302" xr:uid="{00000000-0005-0000-0000-00007E1F0000}"/>
    <cellStyle name="Percent 2 2 4 2" xfId="6303" xr:uid="{00000000-0005-0000-0000-00007F1F0000}"/>
    <cellStyle name="Percent 2 2 4 3" xfId="6304" xr:uid="{00000000-0005-0000-0000-0000801F0000}"/>
    <cellStyle name="Percent 2 2 5" xfId="6305" xr:uid="{00000000-0005-0000-0000-0000811F0000}"/>
    <cellStyle name="Percent 2 2 5 2" xfId="6306" xr:uid="{00000000-0005-0000-0000-0000821F0000}"/>
    <cellStyle name="Percent 2 2 5 3" xfId="6307" xr:uid="{00000000-0005-0000-0000-0000831F0000}"/>
    <cellStyle name="Percent 2 2 6" xfId="6308" xr:uid="{00000000-0005-0000-0000-0000841F0000}"/>
    <cellStyle name="Percent 2 2 6 2" xfId="6309" xr:uid="{00000000-0005-0000-0000-0000851F0000}"/>
    <cellStyle name="Percent 2 2 6 3" xfId="6310" xr:uid="{00000000-0005-0000-0000-0000861F0000}"/>
    <cellStyle name="Percent 2 2 7" xfId="6311" xr:uid="{00000000-0005-0000-0000-0000871F0000}"/>
    <cellStyle name="Percent 2 2 7 2" xfId="6312" xr:uid="{00000000-0005-0000-0000-0000881F0000}"/>
    <cellStyle name="Percent 2 2 7 3" xfId="6313" xr:uid="{00000000-0005-0000-0000-0000891F0000}"/>
    <cellStyle name="Percent 2 2 8" xfId="6314" xr:uid="{00000000-0005-0000-0000-00008A1F0000}"/>
    <cellStyle name="Percent 2 2 8 2" xfId="6315" xr:uid="{00000000-0005-0000-0000-00008B1F0000}"/>
    <cellStyle name="Percent 2 2 8 3" xfId="6316" xr:uid="{00000000-0005-0000-0000-00008C1F0000}"/>
    <cellStyle name="Percent 2 2 9" xfId="6317" xr:uid="{00000000-0005-0000-0000-00008D1F0000}"/>
    <cellStyle name="Percent 2 2 9 2" xfId="6318" xr:uid="{00000000-0005-0000-0000-00008E1F0000}"/>
    <cellStyle name="Percent 2 2 9 3" xfId="6319" xr:uid="{00000000-0005-0000-0000-00008F1F0000}"/>
    <cellStyle name="Percent 2 20" xfId="6320" xr:uid="{00000000-0005-0000-0000-0000901F0000}"/>
    <cellStyle name="Percent 2 20 2" xfId="6321" xr:uid="{00000000-0005-0000-0000-0000911F0000}"/>
    <cellStyle name="Percent 2 20 3" xfId="6322" xr:uid="{00000000-0005-0000-0000-0000921F0000}"/>
    <cellStyle name="Percent 2 21" xfId="6323" xr:uid="{00000000-0005-0000-0000-0000931F0000}"/>
    <cellStyle name="Percent 2 22" xfId="6324" xr:uid="{00000000-0005-0000-0000-0000941F0000}"/>
    <cellStyle name="Percent 2 23" xfId="6325" xr:uid="{00000000-0005-0000-0000-0000951F0000}"/>
    <cellStyle name="Percent 2 24" xfId="6326" xr:uid="{00000000-0005-0000-0000-0000961F0000}"/>
    <cellStyle name="Percent 2 25" xfId="6327" xr:uid="{00000000-0005-0000-0000-0000971F0000}"/>
    <cellStyle name="Percent 2 26" xfId="6328" xr:uid="{00000000-0005-0000-0000-0000981F0000}"/>
    <cellStyle name="Percent 2 27" xfId="6329" xr:uid="{00000000-0005-0000-0000-0000991F0000}"/>
    <cellStyle name="Percent 2 27 2" xfId="6330" xr:uid="{00000000-0005-0000-0000-00009A1F0000}"/>
    <cellStyle name="Percent 2 27 3" xfId="6331" xr:uid="{00000000-0005-0000-0000-00009B1F0000}"/>
    <cellStyle name="Percent 2 28" xfId="6332" xr:uid="{00000000-0005-0000-0000-00009C1F0000}"/>
    <cellStyle name="Percent 2 28 2" xfId="6333" xr:uid="{00000000-0005-0000-0000-00009D1F0000}"/>
    <cellStyle name="Percent 2 28 3" xfId="6334" xr:uid="{00000000-0005-0000-0000-00009E1F0000}"/>
    <cellStyle name="Percent 2 29" xfId="6335" xr:uid="{00000000-0005-0000-0000-00009F1F0000}"/>
    <cellStyle name="Percent 2 29 2" xfId="6336" xr:uid="{00000000-0005-0000-0000-0000A01F0000}"/>
    <cellStyle name="Percent 2 29 3" xfId="6337" xr:uid="{00000000-0005-0000-0000-0000A11F0000}"/>
    <cellStyle name="Percent 2 3" xfId="6338" xr:uid="{00000000-0005-0000-0000-0000A21F0000}"/>
    <cellStyle name="Percent 2 3 10" xfId="6339" xr:uid="{00000000-0005-0000-0000-0000A31F0000}"/>
    <cellStyle name="Percent 2 3 2" xfId="6340" xr:uid="{00000000-0005-0000-0000-0000A41F0000}"/>
    <cellStyle name="Percent 2 3 2 2" xfId="6341" xr:uid="{00000000-0005-0000-0000-0000A51F0000}"/>
    <cellStyle name="Percent 2 3 2 3" xfId="6342" xr:uid="{00000000-0005-0000-0000-0000A61F0000}"/>
    <cellStyle name="Percent 2 3 3" xfId="6343" xr:uid="{00000000-0005-0000-0000-0000A71F0000}"/>
    <cellStyle name="Percent 2 3 4" xfId="6344" xr:uid="{00000000-0005-0000-0000-0000A81F0000}"/>
    <cellStyle name="Percent 2 3 5" xfId="6345" xr:uid="{00000000-0005-0000-0000-0000A91F0000}"/>
    <cellStyle name="Percent 2 3 6" xfId="6346" xr:uid="{00000000-0005-0000-0000-0000AA1F0000}"/>
    <cellStyle name="Percent 2 3 7" xfId="6347" xr:uid="{00000000-0005-0000-0000-0000AB1F0000}"/>
    <cellStyle name="Percent 2 3 8" xfId="6348" xr:uid="{00000000-0005-0000-0000-0000AC1F0000}"/>
    <cellStyle name="Percent 2 3 9" xfId="6349" xr:uid="{00000000-0005-0000-0000-0000AD1F0000}"/>
    <cellStyle name="Percent 2 30" xfId="6350" xr:uid="{00000000-0005-0000-0000-0000AE1F0000}"/>
    <cellStyle name="Percent 2 30 2" xfId="6351" xr:uid="{00000000-0005-0000-0000-0000AF1F0000}"/>
    <cellStyle name="Percent 2 30 3" xfId="6352" xr:uid="{00000000-0005-0000-0000-0000B01F0000}"/>
    <cellStyle name="Percent 2 31" xfId="6353" xr:uid="{00000000-0005-0000-0000-0000B11F0000}"/>
    <cellStyle name="Percent 2 31 2" xfId="6354" xr:uid="{00000000-0005-0000-0000-0000B21F0000}"/>
    <cellStyle name="Percent 2 31 3" xfId="6355" xr:uid="{00000000-0005-0000-0000-0000B31F0000}"/>
    <cellStyle name="Percent 2 32" xfId="6356" xr:uid="{00000000-0005-0000-0000-0000B41F0000}"/>
    <cellStyle name="Percent 2 32 2" xfId="6357" xr:uid="{00000000-0005-0000-0000-0000B51F0000}"/>
    <cellStyle name="Percent 2 32 3" xfId="6358" xr:uid="{00000000-0005-0000-0000-0000B61F0000}"/>
    <cellStyle name="Percent 2 33" xfId="6359" xr:uid="{00000000-0005-0000-0000-0000B71F0000}"/>
    <cellStyle name="Percent 2 33 2" xfId="6360" xr:uid="{00000000-0005-0000-0000-0000B81F0000}"/>
    <cellStyle name="Percent 2 33 3" xfId="6361" xr:uid="{00000000-0005-0000-0000-0000B91F0000}"/>
    <cellStyle name="Percent 2 34" xfId="6362" xr:uid="{00000000-0005-0000-0000-0000BA1F0000}"/>
    <cellStyle name="Percent 2 34 2" xfId="6363" xr:uid="{00000000-0005-0000-0000-0000BB1F0000}"/>
    <cellStyle name="Percent 2 34 3" xfId="6364" xr:uid="{00000000-0005-0000-0000-0000BC1F0000}"/>
    <cellStyle name="Percent 2 35" xfId="6365" xr:uid="{00000000-0005-0000-0000-0000BD1F0000}"/>
    <cellStyle name="Percent 2 35 2" xfId="6366" xr:uid="{00000000-0005-0000-0000-0000BE1F0000}"/>
    <cellStyle name="Percent 2 35 3" xfId="6367" xr:uid="{00000000-0005-0000-0000-0000BF1F0000}"/>
    <cellStyle name="Percent 2 36" xfId="6368" xr:uid="{00000000-0005-0000-0000-0000C01F0000}"/>
    <cellStyle name="Percent 2 37" xfId="6369" xr:uid="{00000000-0005-0000-0000-0000C11F0000}"/>
    <cellStyle name="Percent 2 38" xfId="6370" xr:uid="{00000000-0005-0000-0000-0000C21F0000}"/>
    <cellStyle name="Percent 2 39" xfId="6371" xr:uid="{00000000-0005-0000-0000-0000C31F0000}"/>
    <cellStyle name="Percent 2 4" xfId="6372" xr:uid="{00000000-0005-0000-0000-0000C41F0000}"/>
    <cellStyle name="Percent 2 4 10" xfId="6373" xr:uid="{00000000-0005-0000-0000-0000C51F0000}"/>
    <cellStyle name="Percent 2 4 2" xfId="6374" xr:uid="{00000000-0005-0000-0000-0000C61F0000}"/>
    <cellStyle name="Percent 2 4 3" xfId="6375" xr:uid="{00000000-0005-0000-0000-0000C71F0000}"/>
    <cellStyle name="Percent 2 4 4" xfId="6376" xr:uid="{00000000-0005-0000-0000-0000C81F0000}"/>
    <cellStyle name="Percent 2 4 5" xfId="6377" xr:uid="{00000000-0005-0000-0000-0000C91F0000}"/>
    <cellStyle name="Percent 2 4 6" xfId="6378" xr:uid="{00000000-0005-0000-0000-0000CA1F0000}"/>
    <cellStyle name="Percent 2 4 7" xfId="6379" xr:uid="{00000000-0005-0000-0000-0000CB1F0000}"/>
    <cellStyle name="Percent 2 4 8" xfId="6380" xr:uid="{00000000-0005-0000-0000-0000CC1F0000}"/>
    <cellStyle name="Percent 2 4 9" xfId="6381" xr:uid="{00000000-0005-0000-0000-0000CD1F0000}"/>
    <cellStyle name="Percent 2 40" xfId="6382" xr:uid="{00000000-0005-0000-0000-0000CE1F0000}"/>
    <cellStyle name="Percent 2 41" xfId="6383" xr:uid="{00000000-0005-0000-0000-0000CF1F0000}"/>
    <cellStyle name="Percent 2 42" xfId="6384" xr:uid="{00000000-0005-0000-0000-0000D01F0000}"/>
    <cellStyle name="Percent 2 43" xfId="6385" xr:uid="{00000000-0005-0000-0000-0000D11F0000}"/>
    <cellStyle name="Percent 2 44" xfId="6386" xr:uid="{00000000-0005-0000-0000-0000D21F0000}"/>
    <cellStyle name="Percent 2 45" xfId="6387" xr:uid="{00000000-0005-0000-0000-0000D31F0000}"/>
    <cellStyle name="Percent 2 46" xfId="6388" xr:uid="{00000000-0005-0000-0000-0000D41F0000}"/>
    <cellStyle name="Percent 2 47" xfId="6389" xr:uid="{00000000-0005-0000-0000-0000D51F0000}"/>
    <cellStyle name="Percent 2 48" xfId="6390" xr:uid="{00000000-0005-0000-0000-0000D61F0000}"/>
    <cellStyle name="Percent 2 49" xfId="6391" xr:uid="{00000000-0005-0000-0000-0000D71F0000}"/>
    <cellStyle name="Percent 2 5" xfId="6392" xr:uid="{00000000-0005-0000-0000-0000D81F0000}"/>
    <cellStyle name="Percent 2 5 10" xfId="6393" xr:uid="{00000000-0005-0000-0000-0000D91F0000}"/>
    <cellStyle name="Percent 2 5 2" xfId="6394" xr:uid="{00000000-0005-0000-0000-0000DA1F0000}"/>
    <cellStyle name="Percent 2 5 3" xfId="6395" xr:uid="{00000000-0005-0000-0000-0000DB1F0000}"/>
    <cellStyle name="Percent 2 5 4" xfId="6396" xr:uid="{00000000-0005-0000-0000-0000DC1F0000}"/>
    <cellStyle name="Percent 2 5 5" xfId="6397" xr:uid="{00000000-0005-0000-0000-0000DD1F0000}"/>
    <cellStyle name="Percent 2 5 6" xfId="6398" xr:uid="{00000000-0005-0000-0000-0000DE1F0000}"/>
    <cellStyle name="Percent 2 5 7" xfId="6399" xr:uid="{00000000-0005-0000-0000-0000DF1F0000}"/>
    <cellStyle name="Percent 2 5 8" xfId="6400" xr:uid="{00000000-0005-0000-0000-0000E01F0000}"/>
    <cellStyle name="Percent 2 5 9" xfId="6401" xr:uid="{00000000-0005-0000-0000-0000E11F0000}"/>
    <cellStyle name="Percent 2 50" xfId="6402" xr:uid="{00000000-0005-0000-0000-0000E21F0000}"/>
    <cellStyle name="Percent 2 51" xfId="6403" xr:uid="{00000000-0005-0000-0000-0000E31F0000}"/>
    <cellStyle name="Percent 2 52" xfId="6404" xr:uid="{00000000-0005-0000-0000-0000E41F0000}"/>
    <cellStyle name="Percent 2 53" xfId="6405" xr:uid="{00000000-0005-0000-0000-0000E51F0000}"/>
    <cellStyle name="Percent 2 54" xfId="6406" xr:uid="{00000000-0005-0000-0000-0000E61F0000}"/>
    <cellStyle name="Percent 2 55" xfId="6407" xr:uid="{00000000-0005-0000-0000-0000E71F0000}"/>
    <cellStyle name="Percent 2 56" xfId="6408" xr:uid="{00000000-0005-0000-0000-0000E81F0000}"/>
    <cellStyle name="Percent 2 57" xfId="6409" xr:uid="{00000000-0005-0000-0000-0000E91F0000}"/>
    <cellStyle name="Percent 2 58" xfId="6410" xr:uid="{00000000-0005-0000-0000-0000EA1F0000}"/>
    <cellStyle name="Percent 2 59" xfId="6411" xr:uid="{00000000-0005-0000-0000-0000EB1F0000}"/>
    <cellStyle name="Percent 2 6" xfId="6412" xr:uid="{00000000-0005-0000-0000-0000EC1F0000}"/>
    <cellStyle name="Percent 2 6 10" xfId="6413" xr:uid="{00000000-0005-0000-0000-0000ED1F0000}"/>
    <cellStyle name="Percent 2 6 2" xfId="6414" xr:uid="{00000000-0005-0000-0000-0000EE1F0000}"/>
    <cellStyle name="Percent 2 6 3" xfId="6415" xr:uid="{00000000-0005-0000-0000-0000EF1F0000}"/>
    <cellStyle name="Percent 2 6 4" xfId="6416" xr:uid="{00000000-0005-0000-0000-0000F01F0000}"/>
    <cellStyle name="Percent 2 6 5" xfId="6417" xr:uid="{00000000-0005-0000-0000-0000F11F0000}"/>
    <cellStyle name="Percent 2 6 6" xfId="6418" xr:uid="{00000000-0005-0000-0000-0000F21F0000}"/>
    <cellStyle name="Percent 2 6 7" xfId="6419" xr:uid="{00000000-0005-0000-0000-0000F31F0000}"/>
    <cellStyle name="Percent 2 6 8" xfId="6420" xr:uid="{00000000-0005-0000-0000-0000F41F0000}"/>
    <cellStyle name="Percent 2 6 9" xfId="6421" xr:uid="{00000000-0005-0000-0000-0000F51F0000}"/>
    <cellStyle name="Percent 2 60" xfId="6422" xr:uid="{00000000-0005-0000-0000-0000F61F0000}"/>
    <cellStyle name="Percent 2 61" xfId="6423" xr:uid="{00000000-0005-0000-0000-0000F71F0000}"/>
    <cellStyle name="Percent 2 62" xfId="6424" xr:uid="{00000000-0005-0000-0000-0000F81F0000}"/>
    <cellStyle name="Percent 2 63" xfId="6425" xr:uid="{00000000-0005-0000-0000-0000F91F0000}"/>
    <cellStyle name="Percent 2 64" xfId="6426" xr:uid="{00000000-0005-0000-0000-0000FA1F0000}"/>
    <cellStyle name="Percent 2 65" xfId="6427" xr:uid="{00000000-0005-0000-0000-0000FB1F0000}"/>
    <cellStyle name="Percent 2 66" xfId="6428" xr:uid="{00000000-0005-0000-0000-0000FC1F0000}"/>
    <cellStyle name="Percent 2 67" xfId="6429" xr:uid="{00000000-0005-0000-0000-0000FD1F0000}"/>
    <cellStyle name="Percent 2 68" xfId="6430" xr:uid="{00000000-0005-0000-0000-0000FE1F0000}"/>
    <cellStyle name="Percent 2 69" xfId="6431" xr:uid="{00000000-0005-0000-0000-0000FF1F0000}"/>
    <cellStyle name="Percent 2 7" xfId="6432" xr:uid="{00000000-0005-0000-0000-000000200000}"/>
    <cellStyle name="Percent 2 70" xfId="6433" xr:uid="{00000000-0005-0000-0000-000001200000}"/>
    <cellStyle name="Percent 2 71" xfId="6434" xr:uid="{00000000-0005-0000-0000-000002200000}"/>
    <cellStyle name="Percent 2 72" xfId="6435" xr:uid="{00000000-0005-0000-0000-000003200000}"/>
    <cellStyle name="Percent 2 8" xfId="6436" xr:uid="{00000000-0005-0000-0000-000004200000}"/>
    <cellStyle name="Percent 2 9" xfId="6437" xr:uid="{00000000-0005-0000-0000-000005200000}"/>
    <cellStyle name="Percent 20" xfId="6438" xr:uid="{00000000-0005-0000-0000-000006200000}"/>
    <cellStyle name="Percent 20 2" xfId="6439" xr:uid="{00000000-0005-0000-0000-000007200000}"/>
    <cellStyle name="Percent 21" xfId="6440" xr:uid="{00000000-0005-0000-0000-000008200000}"/>
    <cellStyle name="Percent 21 2" xfId="6441" xr:uid="{00000000-0005-0000-0000-000009200000}"/>
    <cellStyle name="Percent 22" xfId="6442" xr:uid="{00000000-0005-0000-0000-00000A200000}"/>
    <cellStyle name="Percent 22 2" xfId="6443" xr:uid="{00000000-0005-0000-0000-00000B200000}"/>
    <cellStyle name="Percent 23" xfId="6444" xr:uid="{00000000-0005-0000-0000-00000C200000}"/>
    <cellStyle name="Percent 24" xfId="6445" xr:uid="{00000000-0005-0000-0000-00000D200000}"/>
    <cellStyle name="Percent 25" xfId="6446" xr:uid="{00000000-0005-0000-0000-00000E200000}"/>
    <cellStyle name="Percent 26" xfId="6447" xr:uid="{00000000-0005-0000-0000-00000F200000}"/>
    <cellStyle name="Percent 27" xfId="6448" xr:uid="{00000000-0005-0000-0000-000010200000}"/>
    <cellStyle name="Percent 28" xfId="6449" xr:uid="{00000000-0005-0000-0000-000011200000}"/>
    <cellStyle name="Percent 29" xfId="6450" xr:uid="{00000000-0005-0000-0000-000012200000}"/>
    <cellStyle name="Percent 3" xfId="29" xr:uid="{00000000-0005-0000-0000-000013200000}"/>
    <cellStyle name="Percent 3 10" xfId="6451" xr:uid="{00000000-0005-0000-0000-000014200000}"/>
    <cellStyle name="Percent 3 10 2" xfId="6452" xr:uid="{00000000-0005-0000-0000-000015200000}"/>
    <cellStyle name="Percent 3 10 3" xfId="6453" xr:uid="{00000000-0005-0000-0000-000016200000}"/>
    <cellStyle name="Percent 3 10 4" xfId="6454" xr:uid="{00000000-0005-0000-0000-000017200000}"/>
    <cellStyle name="Percent 3 11" xfId="6455" xr:uid="{00000000-0005-0000-0000-000018200000}"/>
    <cellStyle name="Percent 3 11 2" xfId="6456" xr:uid="{00000000-0005-0000-0000-000019200000}"/>
    <cellStyle name="Percent 3 11 3" xfId="6457" xr:uid="{00000000-0005-0000-0000-00001A200000}"/>
    <cellStyle name="Percent 3 12" xfId="6458" xr:uid="{00000000-0005-0000-0000-00001B200000}"/>
    <cellStyle name="Percent 3 13" xfId="6459" xr:uid="{00000000-0005-0000-0000-00001C200000}"/>
    <cellStyle name="Percent 3 13 2" xfId="6460" xr:uid="{00000000-0005-0000-0000-00001D200000}"/>
    <cellStyle name="Percent 3 13 3" xfId="6461" xr:uid="{00000000-0005-0000-0000-00001E200000}"/>
    <cellStyle name="Percent 3 14" xfId="6462" xr:uid="{00000000-0005-0000-0000-00001F200000}"/>
    <cellStyle name="Percent 3 15" xfId="6463" xr:uid="{00000000-0005-0000-0000-000020200000}"/>
    <cellStyle name="Percent 3 16" xfId="6464" xr:uid="{00000000-0005-0000-0000-000021200000}"/>
    <cellStyle name="Percent 3 17" xfId="6465" xr:uid="{00000000-0005-0000-0000-000022200000}"/>
    <cellStyle name="Percent 3 18" xfId="6466" xr:uid="{00000000-0005-0000-0000-000023200000}"/>
    <cellStyle name="Percent 3 19" xfId="6467" xr:uid="{00000000-0005-0000-0000-000024200000}"/>
    <cellStyle name="Percent 3 2" xfId="30" xr:uid="{00000000-0005-0000-0000-000025200000}"/>
    <cellStyle name="Percent 3 2 2" xfId="6468" xr:uid="{00000000-0005-0000-0000-000026200000}"/>
    <cellStyle name="Percent 3 2 3" xfId="6469" xr:uid="{00000000-0005-0000-0000-000027200000}"/>
    <cellStyle name="Percent 3 20" xfId="6470" xr:uid="{00000000-0005-0000-0000-000028200000}"/>
    <cellStyle name="Percent 3 21" xfId="6471" xr:uid="{00000000-0005-0000-0000-000029200000}"/>
    <cellStyle name="Percent 3 22" xfId="6472" xr:uid="{00000000-0005-0000-0000-00002A200000}"/>
    <cellStyle name="Percent 3 23" xfId="6473" xr:uid="{00000000-0005-0000-0000-00002B200000}"/>
    <cellStyle name="Percent 3 24" xfId="6474" xr:uid="{00000000-0005-0000-0000-00002C200000}"/>
    <cellStyle name="Percent 3 25" xfId="6475" xr:uid="{00000000-0005-0000-0000-00002D200000}"/>
    <cellStyle name="Percent 3 26" xfId="6476" xr:uid="{00000000-0005-0000-0000-00002E200000}"/>
    <cellStyle name="Percent 3 27" xfId="6477" xr:uid="{00000000-0005-0000-0000-00002F200000}"/>
    <cellStyle name="Percent 3 28" xfId="6478" xr:uid="{00000000-0005-0000-0000-000030200000}"/>
    <cellStyle name="Percent 3 29" xfId="6479" xr:uid="{00000000-0005-0000-0000-000031200000}"/>
    <cellStyle name="Percent 3 3" xfId="6480" xr:uid="{00000000-0005-0000-0000-000032200000}"/>
    <cellStyle name="Percent 3 3 2" xfId="6481" xr:uid="{00000000-0005-0000-0000-000033200000}"/>
    <cellStyle name="Percent 3 3 3" xfId="6482" xr:uid="{00000000-0005-0000-0000-000034200000}"/>
    <cellStyle name="Percent 3 3 4" xfId="8849" xr:uid="{00000000-0005-0000-0000-000083000000}"/>
    <cellStyle name="Percent 3 30" xfId="6483" xr:uid="{00000000-0005-0000-0000-000035200000}"/>
    <cellStyle name="Percent 3 31" xfId="6484" xr:uid="{00000000-0005-0000-0000-000036200000}"/>
    <cellStyle name="Percent 3 32" xfId="6485" xr:uid="{00000000-0005-0000-0000-000037200000}"/>
    <cellStyle name="Percent 3 33" xfId="6486" xr:uid="{00000000-0005-0000-0000-000038200000}"/>
    <cellStyle name="Percent 3 34" xfId="6487" xr:uid="{00000000-0005-0000-0000-000039200000}"/>
    <cellStyle name="Percent 3 35" xfId="6488" xr:uid="{00000000-0005-0000-0000-00003A200000}"/>
    <cellStyle name="Percent 3 36" xfId="6489" xr:uid="{00000000-0005-0000-0000-00003B200000}"/>
    <cellStyle name="Percent 3 37" xfId="6490" xr:uid="{00000000-0005-0000-0000-00003C200000}"/>
    <cellStyle name="Percent 3 38" xfId="6491" xr:uid="{00000000-0005-0000-0000-00003D200000}"/>
    <cellStyle name="Percent 3 39" xfId="6492" xr:uid="{00000000-0005-0000-0000-00003E200000}"/>
    <cellStyle name="Percent 3 4" xfId="6493" xr:uid="{00000000-0005-0000-0000-00003F200000}"/>
    <cellStyle name="Percent 3 4 2" xfId="6494" xr:uid="{00000000-0005-0000-0000-000040200000}"/>
    <cellStyle name="Percent 3 4 3" xfId="6495" xr:uid="{00000000-0005-0000-0000-000041200000}"/>
    <cellStyle name="Percent 3 40" xfId="6496" xr:uid="{00000000-0005-0000-0000-000042200000}"/>
    <cellStyle name="Percent 3 41" xfId="6497" xr:uid="{00000000-0005-0000-0000-000043200000}"/>
    <cellStyle name="Percent 3 42" xfId="6498" xr:uid="{00000000-0005-0000-0000-000044200000}"/>
    <cellStyle name="Percent 3 43" xfId="6499" xr:uid="{00000000-0005-0000-0000-000045200000}"/>
    <cellStyle name="Percent 3 44" xfId="6500" xr:uid="{00000000-0005-0000-0000-000046200000}"/>
    <cellStyle name="Percent 3 45" xfId="6501" xr:uid="{00000000-0005-0000-0000-000047200000}"/>
    <cellStyle name="Percent 3 46" xfId="6502" xr:uid="{00000000-0005-0000-0000-000048200000}"/>
    <cellStyle name="Percent 3 47" xfId="6503" xr:uid="{00000000-0005-0000-0000-000049200000}"/>
    <cellStyle name="Percent 3 48" xfId="6504" xr:uid="{00000000-0005-0000-0000-00004A200000}"/>
    <cellStyle name="Percent 3 49" xfId="6505" xr:uid="{00000000-0005-0000-0000-00004B200000}"/>
    <cellStyle name="Percent 3 5" xfId="6506" xr:uid="{00000000-0005-0000-0000-00004C200000}"/>
    <cellStyle name="Percent 3 5 2" xfId="6507" xr:uid="{00000000-0005-0000-0000-00004D200000}"/>
    <cellStyle name="Percent 3 5 3" xfId="6508" xr:uid="{00000000-0005-0000-0000-00004E200000}"/>
    <cellStyle name="Percent 3 50" xfId="6509" xr:uid="{00000000-0005-0000-0000-00004F200000}"/>
    <cellStyle name="Percent 3 51" xfId="6510" xr:uid="{00000000-0005-0000-0000-000050200000}"/>
    <cellStyle name="Percent 3 6" xfId="6511" xr:uid="{00000000-0005-0000-0000-000051200000}"/>
    <cellStyle name="Percent 3 6 2" xfId="6512" xr:uid="{00000000-0005-0000-0000-000052200000}"/>
    <cellStyle name="Percent 3 6 3" xfId="6513" xr:uid="{00000000-0005-0000-0000-000053200000}"/>
    <cellStyle name="Percent 3 6 4" xfId="6514" xr:uid="{00000000-0005-0000-0000-000054200000}"/>
    <cellStyle name="Percent 3 7" xfId="6515" xr:uid="{00000000-0005-0000-0000-000055200000}"/>
    <cellStyle name="Percent 3 7 2" xfId="6516" xr:uid="{00000000-0005-0000-0000-000056200000}"/>
    <cellStyle name="Percent 3 7 3" xfId="6517" xr:uid="{00000000-0005-0000-0000-000057200000}"/>
    <cellStyle name="Percent 3 7 4" xfId="6518" xr:uid="{00000000-0005-0000-0000-000058200000}"/>
    <cellStyle name="Percent 3 8" xfId="6519" xr:uid="{00000000-0005-0000-0000-000059200000}"/>
    <cellStyle name="Percent 3 8 2" xfId="6520" xr:uid="{00000000-0005-0000-0000-00005A200000}"/>
    <cellStyle name="Percent 3 8 3" xfId="6521" xr:uid="{00000000-0005-0000-0000-00005B200000}"/>
    <cellStyle name="Percent 3 8 4" xfId="6522" xr:uid="{00000000-0005-0000-0000-00005C200000}"/>
    <cellStyle name="Percent 3 9" xfId="6523" xr:uid="{00000000-0005-0000-0000-00005D200000}"/>
    <cellStyle name="Percent 3 9 2" xfId="6524" xr:uid="{00000000-0005-0000-0000-00005E200000}"/>
    <cellStyle name="Percent 3 9 3" xfId="6525" xr:uid="{00000000-0005-0000-0000-00005F200000}"/>
    <cellStyle name="Percent 3 9 4" xfId="6526" xr:uid="{00000000-0005-0000-0000-000060200000}"/>
    <cellStyle name="Percent 30" xfId="6527" xr:uid="{00000000-0005-0000-0000-000061200000}"/>
    <cellStyle name="Percent 31" xfId="6528" xr:uid="{00000000-0005-0000-0000-000062200000}"/>
    <cellStyle name="Percent 32" xfId="6529" xr:uid="{00000000-0005-0000-0000-000063200000}"/>
    <cellStyle name="Percent 33" xfId="6530" xr:uid="{00000000-0005-0000-0000-000064200000}"/>
    <cellStyle name="Percent 34" xfId="6531" xr:uid="{00000000-0005-0000-0000-000065200000}"/>
    <cellStyle name="Percent 35" xfId="6532" xr:uid="{00000000-0005-0000-0000-000066200000}"/>
    <cellStyle name="Percent 36" xfId="6533" xr:uid="{00000000-0005-0000-0000-000067200000}"/>
    <cellStyle name="Percent 37" xfId="6534" xr:uid="{00000000-0005-0000-0000-000068200000}"/>
    <cellStyle name="Percent 38" xfId="6535" xr:uid="{00000000-0005-0000-0000-000069200000}"/>
    <cellStyle name="Percent 39" xfId="6536" xr:uid="{00000000-0005-0000-0000-00006A200000}"/>
    <cellStyle name="Percent 39 2" xfId="6537" xr:uid="{00000000-0005-0000-0000-00006B200000}"/>
    <cellStyle name="Percent 39 2 2" xfId="6538" xr:uid="{00000000-0005-0000-0000-00006C200000}"/>
    <cellStyle name="Percent 39 3" xfId="6539" xr:uid="{00000000-0005-0000-0000-00006D200000}"/>
    <cellStyle name="Percent 39 3 2" xfId="6540" xr:uid="{00000000-0005-0000-0000-00006E200000}"/>
    <cellStyle name="Percent 39 4" xfId="6541" xr:uid="{00000000-0005-0000-0000-00006F200000}"/>
    <cellStyle name="Percent 39 4 2" xfId="6542" xr:uid="{00000000-0005-0000-0000-000070200000}"/>
    <cellStyle name="Percent 39 5" xfId="6543" xr:uid="{00000000-0005-0000-0000-000071200000}"/>
    <cellStyle name="Percent 39 5 2" xfId="6544" xr:uid="{00000000-0005-0000-0000-000072200000}"/>
    <cellStyle name="Percent 39 6" xfId="6545" xr:uid="{00000000-0005-0000-0000-000073200000}"/>
    <cellStyle name="Percent 39 6 2" xfId="6546" xr:uid="{00000000-0005-0000-0000-000074200000}"/>
    <cellStyle name="Percent 39 7" xfId="6547" xr:uid="{00000000-0005-0000-0000-000075200000}"/>
    <cellStyle name="Percent 39 7 2" xfId="6548" xr:uid="{00000000-0005-0000-0000-000076200000}"/>
    <cellStyle name="Percent 39 8" xfId="6549" xr:uid="{00000000-0005-0000-0000-000077200000}"/>
    <cellStyle name="Percent 4" xfId="31" xr:uid="{00000000-0005-0000-0000-000078200000}"/>
    <cellStyle name="Percent 4 10" xfId="6550" xr:uid="{00000000-0005-0000-0000-000079200000}"/>
    <cellStyle name="Percent 4 10 2" xfId="8276" xr:uid="{00000000-0005-0000-0000-00007A200000}"/>
    <cellStyle name="Percent 4 11" xfId="6551" xr:uid="{00000000-0005-0000-0000-00007B200000}"/>
    <cellStyle name="Percent 4 12" xfId="6552" xr:uid="{00000000-0005-0000-0000-00007C200000}"/>
    <cellStyle name="Percent 4 12 2" xfId="7458" xr:uid="{00000000-0005-0000-0000-00007D200000}"/>
    <cellStyle name="Percent 4 13" xfId="6553" xr:uid="{00000000-0005-0000-0000-00007E200000}"/>
    <cellStyle name="Percent 4 2" xfId="6554" xr:uid="{00000000-0005-0000-0000-00007F200000}"/>
    <cellStyle name="Percent 4 2 10" xfId="7374" xr:uid="{00000000-0005-0000-0000-000080200000}"/>
    <cellStyle name="Percent 4 2 2" xfId="7470" xr:uid="{00000000-0005-0000-0000-000081200000}"/>
    <cellStyle name="Percent 4 2 2 2" xfId="7431" xr:uid="{00000000-0005-0000-0000-000082200000}"/>
    <cellStyle name="Percent 4 2 2 3" xfId="7309" xr:uid="{00000000-0005-0000-0000-000083200000}"/>
    <cellStyle name="Percent 4 2 2 4" xfId="7370" xr:uid="{00000000-0005-0000-0000-000084200000}"/>
    <cellStyle name="Percent 4 2 3" xfId="7560" xr:uid="{00000000-0005-0000-0000-000085200000}"/>
    <cellStyle name="Percent 4 2 4" xfId="7489" xr:uid="{00000000-0005-0000-0000-000086200000}"/>
    <cellStyle name="Percent 4 2 5" xfId="7555" xr:uid="{00000000-0005-0000-0000-000087200000}"/>
    <cellStyle name="Percent 4 2 6" xfId="7490" xr:uid="{00000000-0005-0000-0000-000088200000}"/>
    <cellStyle name="Percent 4 2 7" xfId="8372" xr:uid="{00000000-0005-0000-0000-000089200000}"/>
    <cellStyle name="Percent 4 2 8" xfId="8602" xr:uid="{00000000-0005-0000-0000-00008A200000}"/>
    <cellStyle name="Percent 4 2 9" xfId="8759" xr:uid="{00000000-0005-0000-0000-00008B200000}"/>
    <cellStyle name="Percent 4 3" xfId="6555" xr:uid="{00000000-0005-0000-0000-00008C200000}"/>
    <cellStyle name="Percent 4 3 2" xfId="8860" xr:uid="{00000000-0005-0000-0000-000089000000}"/>
    <cellStyle name="Percent 4 4" xfId="6556" xr:uid="{00000000-0005-0000-0000-00008D200000}"/>
    <cellStyle name="Percent 4 4 2" xfId="8867" xr:uid="{00000000-0005-0000-0000-00008A000000}"/>
    <cellStyle name="Percent 4 5" xfId="6557" xr:uid="{00000000-0005-0000-0000-00008E200000}"/>
    <cellStyle name="Percent 4 5 2" xfId="8873" xr:uid="{00000000-0005-0000-0000-00008B000000}"/>
    <cellStyle name="Percent 4 6" xfId="6558" xr:uid="{00000000-0005-0000-0000-00008F200000}"/>
    <cellStyle name="Percent 4 6 2" xfId="7563" xr:uid="{00000000-0005-0000-0000-000090200000}"/>
    <cellStyle name="Percent 4 6 3" xfId="8772" xr:uid="{00000000-0005-0000-0000-000091200000}"/>
    <cellStyle name="Percent 4 6 4" xfId="7381" xr:uid="{00000000-0005-0000-0000-000092200000}"/>
    <cellStyle name="Percent 4 7" xfId="6559" xr:uid="{00000000-0005-0000-0000-000093200000}"/>
    <cellStyle name="Percent 4 7 2" xfId="7474" xr:uid="{00000000-0005-0000-0000-000094200000}"/>
    <cellStyle name="Percent 4 8" xfId="6560" xr:uid="{00000000-0005-0000-0000-000095200000}"/>
    <cellStyle name="Percent 4 8 2" xfId="7562" xr:uid="{00000000-0005-0000-0000-000096200000}"/>
    <cellStyle name="Percent 4 9" xfId="6561" xr:uid="{00000000-0005-0000-0000-000097200000}"/>
    <cellStyle name="Percent 4 9 2" xfId="7481" xr:uid="{00000000-0005-0000-0000-000098200000}"/>
    <cellStyle name="Percent 40" xfId="6562" xr:uid="{00000000-0005-0000-0000-000099200000}"/>
    <cellStyle name="Percent 40 2" xfId="6563" xr:uid="{00000000-0005-0000-0000-00009A200000}"/>
    <cellStyle name="Percent 40 2 2" xfId="6564" xr:uid="{00000000-0005-0000-0000-00009B200000}"/>
    <cellStyle name="Percent 40 3" xfId="6565" xr:uid="{00000000-0005-0000-0000-00009C200000}"/>
    <cellStyle name="Percent 40 3 2" xfId="6566" xr:uid="{00000000-0005-0000-0000-00009D200000}"/>
    <cellStyle name="Percent 40 4" xfId="6567" xr:uid="{00000000-0005-0000-0000-00009E200000}"/>
    <cellStyle name="Percent 40 4 2" xfId="6568" xr:uid="{00000000-0005-0000-0000-00009F200000}"/>
    <cellStyle name="Percent 40 5" xfId="6569" xr:uid="{00000000-0005-0000-0000-0000A0200000}"/>
    <cellStyle name="Percent 40 5 2" xfId="6570" xr:uid="{00000000-0005-0000-0000-0000A1200000}"/>
    <cellStyle name="Percent 40 6" xfId="6571" xr:uid="{00000000-0005-0000-0000-0000A2200000}"/>
    <cellStyle name="Percent 40 6 2" xfId="6572" xr:uid="{00000000-0005-0000-0000-0000A3200000}"/>
    <cellStyle name="Percent 40 7" xfId="6573" xr:uid="{00000000-0005-0000-0000-0000A4200000}"/>
    <cellStyle name="Percent 40 7 2" xfId="6574" xr:uid="{00000000-0005-0000-0000-0000A5200000}"/>
    <cellStyle name="Percent 40 8" xfId="6575" xr:uid="{00000000-0005-0000-0000-0000A6200000}"/>
    <cellStyle name="Percent 41" xfId="6576" xr:uid="{00000000-0005-0000-0000-0000A7200000}"/>
    <cellStyle name="Percent 41 2" xfId="6577" xr:uid="{00000000-0005-0000-0000-0000A8200000}"/>
    <cellStyle name="Percent 42" xfId="6578" xr:uid="{00000000-0005-0000-0000-0000A9200000}"/>
    <cellStyle name="Percent 42 2" xfId="6579" xr:uid="{00000000-0005-0000-0000-0000AA200000}"/>
    <cellStyle name="Percent 42 2 2" xfId="6580" xr:uid="{00000000-0005-0000-0000-0000AB200000}"/>
    <cellStyle name="Percent 42 3" xfId="6581" xr:uid="{00000000-0005-0000-0000-0000AC200000}"/>
    <cellStyle name="Percent 42 3 2" xfId="6582" xr:uid="{00000000-0005-0000-0000-0000AD200000}"/>
    <cellStyle name="Percent 42 4" xfId="6583" xr:uid="{00000000-0005-0000-0000-0000AE200000}"/>
    <cellStyle name="Percent 42 4 2" xfId="6584" xr:uid="{00000000-0005-0000-0000-0000AF200000}"/>
    <cellStyle name="Percent 42 5" xfId="6585" xr:uid="{00000000-0005-0000-0000-0000B0200000}"/>
    <cellStyle name="Percent 42 5 2" xfId="6586" xr:uid="{00000000-0005-0000-0000-0000B1200000}"/>
    <cellStyle name="Percent 42 6" xfId="6587" xr:uid="{00000000-0005-0000-0000-0000B2200000}"/>
    <cellStyle name="Percent 42 6 2" xfId="6588" xr:uid="{00000000-0005-0000-0000-0000B3200000}"/>
    <cellStyle name="Percent 42 7" xfId="6589" xr:uid="{00000000-0005-0000-0000-0000B4200000}"/>
    <cellStyle name="Percent 42 7 2" xfId="6590" xr:uid="{00000000-0005-0000-0000-0000B5200000}"/>
    <cellStyle name="Percent 42 8" xfId="6591" xr:uid="{00000000-0005-0000-0000-0000B6200000}"/>
    <cellStyle name="Percent 43" xfId="6592" xr:uid="{00000000-0005-0000-0000-0000B7200000}"/>
    <cellStyle name="Percent 43 10" xfId="6593" xr:uid="{00000000-0005-0000-0000-0000B8200000}"/>
    <cellStyle name="Percent 43 2" xfId="6594" xr:uid="{00000000-0005-0000-0000-0000B9200000}"/>
    <cellStyle name="Percent 43 3" xfId="6595" xr:uid="{00000000-0005-0000-0000-0000BA200000}"/>
    <cellStyle name="Percent 43 4" xfId="6596" xr:uid="{00000000-0005-0000-0000-0000BB200000}"/>
    <cellStyle name="Percent 43 5" xfId="6597" xr:uid="{00000000-0005-0000-0000-0000BC200000}"/>
    <cellStyle name="Percent 43 6" xfId="6598" xr:uid="{00000000-0005-0000-0000-0000BD200000}"/>
    <cellStyle name="Percent 43 7" xfId="6599" xr:uid="{00000000-0005-0000-0000-0000BE200000}"/>
    <cellStyle name="Percent 43 8" xfId="6600" xr:uid="{00000000-0005-0000-0000-0000BF200000}"/>
    <cellStyle name="Percent 43 9" xfId="6601" xr:uid="{00000000-0005-0000-0000-0000C0200000}"/>
    <cellStyle name="Percent 44" xfId="6602" xr:uid="{00000000-0005-0000-0000-0000C1200000}"/>
    <cellStyle name="Percent 44 10" xfId="6603" xr:uid="{00000000-0005-0000-0000-0000C2200000}"/>
    <cellStyle name="Percent 44 2" xfId="6604" xr:uid="{00000000-0005-0000-0000-0000C3200000}"/>
    <cellStyle name="Percent 44 3" xfId="6605" xr:uid="{00000000-0005-0000-0000-0000C4200000}"/>
    <cellStyle name="Percent 44 4" xfId="6606" xr:uid="{00000000-0005-0000-0000-0000C5200000}"/>
    <cellStyle name="Percent 44 5" xfId="6607" xr:uid="{00000000-0005-0000-0000-0000C6200000}"/>
    <cellStyle name="Percent 44 6" xfId="6608" xr:uid="{00000000-0005-0000-0000-0000C7200000}"/>
    <cellStyle name="Percent 44 7" xfId="6609" xr:uid="{00000000-0005-0000-0000-0000C8200000}"/>
    <cellStyle name="Percent 44 8" xfId="6610" xr:uid="{00000000-0005-0000-0000-0000C9200000}"/>
    <cellStyle name="Percent 44 9" xfId="6611" xr:uid="{00000000-0005-0000-0000-0000CA200000}"/>
    <cellStyle name="Percent 45" xfId="6612" xr:uid="{00000000-0005-0000-0000-0000CB200000}"/>
    <cellStyle name="Percent 45 10" xfId="6613" xr:uid="{00000000-0005-0000-0000-0000CC200000}"/>
    <cellStyle name="Percent 45 2" xfId="6614" xr:uid="{00000000-0005-0000-0000-0000CD200000}"/>
    <cellStyle name="Percent 45 3" xfId="6615" xr:uid="{00000000-0005-0000-0000-0000CE200000}"/>
    <cellStyle name="Percent 45 4" xfId="6616" xr:uid="{00000000-0005-0000-0000-0000CF200000}"/>
    <cellStyle name="Percent 45 5" xfId="6617" xr:uid="{00000000-0005-0000-0000-0000D0200000}"/>
    <cellStyle name="Percent 45 6" xfId="6618" xr:uid="{00000000-0005-0000-0000-0000D1200000}"/>
    <cellStyle name="Percent 45 7" xfId="6619" xr:uid="{00000000-0005-0000-0000-0000D2200000}"/>
    <cellStyle name="Percent 45 8" xfId="6620" xr:uid="{00000000-0005-0000-0000-0000D3200000}"/>
    <cellStyle name="Percent 45 9" xfId="6621" xr:uid="{00000000-0005-0000-0000-0000D4200000}"/>
    <cellStyle name="Percent 46" xfId="6622" xr:uid="{00000000-0005-0000-0000-0000D5200000}"/>
    <cellStyle name="Percent 46 10" xfId="6623" xr:uid="{00000000-0005-0000-0000-0000D6200000}"/>
    <cellStyle name="Percent 46 2" xfId="6624" xr:uid="{00000000-0005-0000-0000-0000D7200000}"/>
    <cellStyle name="Percent 46 3" xfId="6625" xr:uid="{00000000-0005-0000-0000-0000D8200000}"/>
    <cellStyle name="Percent 46 4" xfId="6626" xr:uid="{00000000-0005-0000-0000-0000D9200000}"/>
    <cellStyle name="Percent 46 5" xfId="6627" xr:uid="{00000000-0005-0000-0000-0000DA200000}"/>
    <cellStyle name="Percent 46 6" xfId="6628" xr:uid="{00000000-0005-0000-0000-0000DB200000}"/>
    <cellStyle name="Percent 46 7" xfId="6629" xr:uid="{00000000-0005-0000-0000-0000DC200000}"/>
    <cellStyle name="Percent 46 8" xfId="6630" xr:uid="{00000000-0005-0000-0000-0000DD200000}"/>
    <cellStyle name="Percent 46 9" xfId="6631" xr:uid="{00000000-0005-0000-0000-0000DE200000}"/>
    <cellStyle name="Percent 47" xfId="6632" xr:uid="{00000000-0005-0000-0000-0000DF200000}"/>
    <cellStyle name="Percent 47 10" xfId="6633" xr:uid="{00000000-0005-0000-0000-0000E0200000}"/>
    <cellStyle name="Percent 47 2" xfId="6634" xr:uid="{00000000-0005-0000-0000-0000E1200000}"/>
    <cellStyle name="Percent 47 3" xfId="6635" xr:uid="{00000000-0005-0000-0000-0000E2200000}"/>
    <cellStyle name="Percent 47 4" xfId="6636" xr:uid="{00000000-0005-0000-0000-0000E3200000}"/>
    <cellStyle name="Percent 47 5" xfId="6637" xr:uid="{00000000-0005-0000-0000-0000E4200000}"/>
    <cellStyle name="Percent 47 6" xfId="6638" xr:uid="{00000000-0005-0000-0000-0000E5200000}"/>
    <cellStyle name="Percent 47 7" xfId="6639" xr:uid="{00000000-0005-0000-0000-0000E6200000}"/>
    <cellStyle name="Percent 47 8" xfId="6640" xr:uid="{00000000-0005-0000-0000-0000E7200000}"/>
    <cellStyle name="Percent 47 9" xfId="6641" xr:uid="{00000000-0005-0000-0000-0000E8200000}"/>
    <cellStyle name="Percent 48" xfId="6642" xr:uid="{00000000-0005-0000-0000-0000E9200000}"/>
    <cellStyle name="Percent 48 10" xfId="6643" xr:uid="{00000000-0005-0000-0000-0000EA200000}"/>
    <cellStyle name="Percent 48 2" xfId="6644" xr:uid="{00000000-0005-0000-0000-0000EB200000}"/>
    <cellStyle name="Percent 48 3" xfId="6645" xr:uid="{00000000-0005-0000-0000-0000EC200000}"/>
    <cellStyle name="Percent 48 4" xfId="6646" xr:uid="{00000000-0005-0000-0000-0000ED200000}"/>
    <cellStyle name="Percent 48 5" xfId="6647" xr:uid="{00000000-0005-0000-0000-0000EE200000}"/>
    <cellStyle name="Percent 48 6" xfId="6648" xr:uid="{00000000-0005-0000-0000-0000EF200000}"/>
    <cellStyle name="Percent 48 7" xfId="6649" xr:uid="{00000000-0005-0000-0000-0000F0200000}"/>
    <cellStyle name="Percent 48 8" xfId="6650" xr:uid="{00000000-0005-0000-0000-0000F1200000}"/>
    <cellStyle name="Percent 48 9" xfId="6651" xr:uid="{00000000-0005-0000-0000-0000F2200000}"/>
    <cellStyle name="Percent 49" xfId="6652" xr:uid="{00000000-0005-0000-0000-0000F3200000}"/>
    <cellStyle name="Percent 5" xfId="6653" xr:uid="{00000000-0005-0000-0000-0000F4200000}"/>
    <cellStyle name="Percent 5 2" xfId="6654" xr:uid="{00000000-0005-0000-0000-0000F5200000}"/>
    <cellStyle name="Percent 5 2 2" xfId="6655" xr:uid="{00000000-0005-0000-0000-0000F6200000}"/>
    <cellStyle name="Percent 5 2 3" xfId="6656" xr:uid="{00000000-0005-0000-0000-0000F7200000}"/>
    <cellStyle name="Percent 5 3" xfId="6657" xr:uid="{00000000-0005-0000-0000-0000F8200000}"/>
    <cellStyle name="Percent 5 3 2" xfId="6658" xr:uid="{00000000-0005-0000-0000-0000F9200000}"/>
    <cellStyle name="Percent 5 3 3" xfId="6659" xr:uid="{00000000-0005-0000-0000-0000FA200000}"/>
    <cellStyle name="Percent 5 4" xfId="6660" xr:uid="{00000000-0005-0000-0000-0000FB200000}"/>
    <cellStyle name="Percent 5 4 2" xfId="6661" xr:uid="{00000000-0005-0000-0000-0000FC200000}"/>
    <cellStyle name="Percent 5 4 3" xfId="6662" xr:uid="{00000000-0005-0000-0000-0000FD200000}"/>
    <cellStyle name="Percent 5 5" xfId="6663" xr:uid="{00000000-0005-0000-0000-0000FE200000}"/>
    <cellStyle name="Percent 5 6" xfId="6664" xr:uid="{00000000-0005-0000-0000-0000FF200000}"/>
    <cellStyle name="Percent 5 7" xfId="6665" xr:uid="{00000000-0005-0000-0000-000000210000}"/>
    <cellStyle name="Percent 5 8" xfId="8882" xr:uid="{00000000-0005-0000-0000-00008C000000}"/>
    <cellStyle name="Percent 50" xfId="6666" xr:uid="{00000000-0005-0000-0000-000001210000}"/>
    <cellStyle name="Percent 51 2" xfId="6667" xr:uid="{00000000-0005-0000-0000-000002210000}"/>
    <cellStyle name="Percent 51 3" xfId="6668" xr:uid="{00000000-0005-0000-0000-000003210000}"/>
    <cellStyle name="Percent 51 4" xfId="6669" xr:uid="{00000000-0005-0000-0000-000004210000}"/>
    <cellStyle name="Percent 52 2" xfId="6670" xr:uid="{00000000-0005-0000-0000-000005210000}"/>
    <cellStyle name="Percent 52 3" xfId="6671" xr:uid="{00000000-0005-0000-0000-000006210000}"/>
    <cellStyle name="Percent 52 4" xfId="6672" xr:uid="{00000000-0005-0000-0000-000007210000}"/>
    <cellStyle name="Percent 52 5" xfId="6673" xr:uid="{00000000-0005-0000-0000-000008210000}"/>
    <cellStyle name="Percent 52 6" xfId="6674" xr:uid="{00000000-0005-0000-0000-000009210000}"/>
    <cellStyle name="Percent 52 7" xfId="6675" xr:uid="{00000000-0005-0000-0000-00000A210000}"/>
    <cellStyle name="Percent 52 8" xfId="6676" xr:uid="{00000000-0005-0000-0000-00000B210000}"/>
    <cellStyle name="Percent 55 2" xfId="6677" xr:uid="{00000000-0005-0000-0000-00000C210000}"/>
    <cellStyle name="Percent 55 3" xfId="6678" xr:uid="{00000000-0005-0000-0000-00000D210000}"/>
    <cellStyle name="Percent 57 2" xfId="6679" xr:uid="{00000000-0005-0000-0000-00000E210000}"/>
    <cellStyle name="Percent 57 2 2" xfId="6680" xr:uid="{00000000-0005-0000-0000-00000F210000}"/>
    <cellStyle name="Percent 57 2 3" xfId="6681" xr:uid="{00000000-0005-0000-0000-000010210000}"/>
    <cellStyle name="Percent 57 3" xfId="6682" xr:uid="{00000000-0005-0000-0000-000011210000}"/>
    <cellStyle name="Percent 57 4" xfId="6683" xr:uid="{00000000-0005-0000-0000-000012210000}"/>
    <cellStyle name="Percent 58 2" xfId="6684" xr:uid="{00000000-0005-0000-0000-000013210000}"/>
    <cellStyle name="Percent 58 3" xfId="6685" xr:uid="{00000000-0005-0000-0000-000014210000}"/>
    <cellStyle name="Percent 59 2" xfId="6686" xr:uid="{00000000-0005-0000-0000-000015210000}"/>
    <cellStyle name="Percent 59 3" xfId="6687" xr:uid="{00000000-0005-0000-0000-000016210000}"/>
    <cellStyle name="Percent 6" xfId="6688" xr:uid="{00000000-0005-0000-0000-000017210000}"/>
    <cellStyle name="Percent 6 2" xfId="6689" xr:uid="{00000000-0005-0000-0000-000018210000}"/>
    <cellStyle name="Percent 6 3" xfId="6690" xr:uid="{00000000-0005-0000-0000-000019210000}"/>
    <cellStyle name="Percent 6 4" xfId="6691" xr:uid="{00000000-0005-0000-0000-00001A210000}"/>
    <cellStyle name="Percent 6 5" xfId="6692" xr:uid="{00000000-0005-0000-0000-00001B210000}"/>
    <cellStyle name="Percent 60 2" xfId="6693" xr:uid="{00000000-0005-0000-0000-00001C210000}"/>
    <cellStyle name="Percent 60 3" xfId="6694" xr:uid="{00000000-0005-0000-0000-00001D210000}"/>
    <cellStyle name="Percent 61 2" xfId="6695" xr:uid="{00000000-0005-0000-0000-00001E210000}"/>
    <cellStyle name="Percent 61 3" xfId="6696" xr:uid="{00000000-0005-0000-0000-00001F210000}"/>
    <cellStyle name="Percent 62" xfId="6697" xr:uid="{00000000-0005-0000-0000-000020210000}"/>
    <cellStyle name="Percent 64" xfId="6698" xr:uid="{00000000-0005-0000-0000-000021210000}"/>
    <cellStyle name="Percent 68" xfId="6699" xr:uid="{00000000-0005-0000-0000-000022210000}"/>
    <cellStyle name="Percent 7" xfId="6700" xr:uid="{00000000-0005-0000-0000-000023210000}"/>
    <cellStyle name="Percent 7 10" xfId="6701" xr:uid="{00000000-0005-0000-0000-000024210000}"/>
    <cellStyle name="Percent 7 11" xfId="6702" xr:uid="{00000000-0005-0000-0000-000025210000}"/>
    <cellStyle name="Percent 7 2" xfId="6703" xr:uid="{00000000-0005-0000-0000-000026210000}"/>
    <cellStyle name="Percent 7 2 10" xfId="6704" xr:uid="{00000000-0005-0000-0000-000027210000}"/>
    <cellStyle name="Percent 7 2 2" xfId="6705" xr:uid="{00000000-0005-0000-0000-000028210000}"/>
    <cellStyle name="Percent 7 2 3" xfId="6706" xr:uid="{00000000-0005-0000-0000-000029210000}"/>
    <cellStyle name="Percent 7 2 4" xfId="6707" xr:uid="{00000000-0005-0000-0000-00002A210000}"/>
    <cellStyle name="Percent 7 2 5" xfId="6708" xr:uid="{00000000-0005-0000-0000-00002B210000}"/>
    <cellStyle name="Percent 7 2 6" xfId="6709" xr:uid="{00000000-0005-0000-0000-00002C210000}"/>
    <cellStyle name="Percent 7 2 7" xfId="6710" xr:uid="{00000000-0005-0000-0000-00002D210000}"/>
    <cellStyle name="Percent 7 2 8" xfId="6711" xr:uid="{00000000-0005-0000-0000-00002E210000}"/>
    <cellStyle name="Percent 7 2 9" xfId="6712" xr:uid="{00000000-0005-0000-0000-00002F210000}"/>
    <cellStyle name="Percent 7 3" xfId="6713" xr:uid="{00000000-0005-0000-0000-000030210000}"/>
    <cellStyle name="Percent 7 3 10" xfId="6714" xr:uid="{00000000-0005-0000-0000-000031210000}"/>
    <cellStyle name="Percent 7 3 2" xfId="6715" xr:uid="{00000000-0005-0000-0000-000032210000}"/>
    <cellStyle name="Percent 7 3 3" xfId="6716" xr:uid="{00000000-0005-0000-0000-000033210000}"/>
    <cellStyle name="Percent 7 3 4" xfId="6717" xr:uid="{00000000-0005-0000-0000-000034210000}"/>
    <cellStyle name="Percent 7 3 5" xfId="6718" xr:uid="{00000000-0005-0000-0000-000035210000}"/>
    <cellStyle name="Percent 7 3 6" xfId="6719" xr:uid="{00000000-0005-0000-0000-000036210000}"/>
    <cellStyle name="Percent 7 3 7" xfId="6720" xr:uid="{00000000-0005-0000-0000-000037210000}"/>
    <cellStyle name="Percent 7 3 8" xfId="6721" xr:uid="{00000000-0005-0000-0000-000038210000}"/>
    <cellStyle name="Percent 7 3 9" xfId="6722" xr:uid="{00000000-0005-0000-0000-000039210000}"/>
    <cellStyle name="Percent 7 4" xfId="6723" xr:uid="{00000000-0005-0000-0000-00003A210000}"/>
    <cellStyle name="Percent 7 4 10" xfId="6724" xr:uid="{00000000-0005-0000-0000-00003B210000}"/>
    <cellStyle name="Percent 7 4 2" xfId="6725" xr:uid="{00000000-0005-0000-0000-00003C210000}"/>
    <cellStyle name="Percent 7 4 3" xfId="6726" xr:uid="{00000000-0005-0000-0000-00003D210000}"/>
    <cellStyle name="Percent 7 4 4" xfId="6727" xr:uid="{00000000-0005-0000-0000-00003E210000}"/>
    <cellStyle name="Percent 7 4 5" xfId="6728" xr:uid="{00000000-0005-0000-0000-00003F210000}"/>
    <cellStyle name="Percent 7 4 6" xfId="6729" xr:uid="{00000000-0005-0000-0000-000040210000}"/>
    <cellStyle name="Percent 7 4 7" xfId="6730" xr:uid="{00000000-0005-0000-0000-000041210000}"/>
    <cellStyle name="Percent 7 4 8" xfId="6731" xr:uid="{00000000-0005-0000-0000-000042210000}"/>
    <cellStyle name="Percent 7 4 9" xfId="6732" xr:uid="{00000000-0005-0000-0000-000043210000}"/>
    <cellStyle name="Percent 7 5" xfId="6733" xr:uid="{00000000-0005-0000-0000-000044210000}"/>
    <cellStyle name="Percent 7 5 10" xfId="6734" xr:uid="{00000000-0005-0000-0000-000045210000}"/>
    <cellStyle name="Percent 7 5 2" xfId="6735" xr:uid="{00000000-0005-0000-0000-000046210000}"/>
    <cellStyle name="Percent 7 5 3" xfId="6736" xr:uid="{00000000-0005-0000-0000-000047210000}"/>
    <cellStyle name="Percent 7 5 4" xfId="6737" xr:uid="{00000000-0005-0000-0000-000048210000}"/>
    <cellStyle name="Percent 7 5 5" xfId="6738" xr:uid="{00000000-0005-0000-0000-000049210000}"/>
    <cellStyle name="Percent 7 5 6" xfId="6739" xr:uid="{00000000-0005-0000-0000-00004A210000}"/>
    <cellStyle name="Percent 7 5 7" xfId="6740" xr:uid="{00000000-0005-0000-0000-00004B210000}"/>
    <cellStyle name="Percent 7 5 8" xfId="6741" xr:uid="{00000000-0005-0000-0000-00004C210000}"/>
    <cellStyle name="Percent 7 5 9" xfId="6742" xr:uid="{00000000-0005-0000-0000-00004D210000}"/>
    <cellStyle name="Percent 7 6" xfId="6743" xr:uid="{00000000-0005-0000-0000-00004E210000}"/>
    <cellStyle name="Percent 7 6 10" xfId="6744" xr:uid="{00000000-0005-0000-0000-00004F210000}"/>
    <cellStyle name="Percent 7 6 2" xfId="6745" xr:uid="{00000000-0005-0000-0000-000050210000}"/>
    <cellStyle name="Percent 7 6 3" xfId="6746" xr:uid="{00000000-0005-0000-0000-000051210000}"/>
    <cellStyle name="Percent 7 6 4" xfId="6747" xr:uid="{00000000-0005-0000-0000-000052210000}"/>
    <cellStyle name="Percent 7 6 5" xfId="6748" xr:uid="{00000000-0005-0000-0000-000053210000}"/>
    <cellStyle name="Percent 7 6 6" xfId="6749" xr:uid="{00000000-0005-0000-0000-000054210000}"/>
    <cellStyle name="Percent 7 6 7" xfId="6750" xr:uid="{00000000-0005-0000-0000-000055210000}"/>
    <cellStyle name="Percent 7 6 8" xfId="6751" xr:uid="{00000000-0005-0000-0000-000056210000}"/>
    <cellStyle name="Percent 7 6 9" xfId="6752" xr:uid="{00000000-0005-0000-0000-000057210000}"/>
    <cellStyle name="Percent 7 7" xfId="6753" xr:uid="{00000000-0005-0000-0000-000058210000}"/>
    <cellStyle name="Percent 7 7 10" xfId="6754" xr:uid="{00000000-0005-0000-0000-000059210000}"/>
    <cellStyle name="Percent 7 7 2" xfId="6755" xr:uid="{00000000-0005-0000-0000-00005A210000}"/>
    <cellStyle name="Percent 7 7 3" xfId="6756" xr:uid="{00000000-0005-0000-0000-00005B210000}"/>
    <cellStyle name="Percent 7 7 4" xfId="6757" xr:uid="{00000000-0005-0000-0000-00005C210000}"/>
    <cellStyle name="Percent 7 7 5" xfId="6758" xr:uid="{00000000-0005-0000-0000-00005D210000}"/>
    <cellStyle name="Percent 7 7 6" xfId="6759" xr:uid="{00000000-0005-0000-0000-00005E210000}"/>
    <cellStyle name="Percent 7 7 7" xfId="6760" xr:uid="{00000000-0005-0000-0000-00005F210000}"/>
    <cellStyle name="Percent 7 7 8" xfId="6761" xr:uid="{00000000-0005-0000-0000-000060210000}"/>
    <cellStyle name="Percent 7 7 9" xfId="6762" xr:uid="{00000000-0005-0000-0000-000061210000}"/>
    <cellStyle name="Percent 7 8" xfId="6763" xr:uid="{00000000-0005-0000-0000-000062210000}"/>
    <cellStyle name="Percent 7 9" xfId="6764" xr:uid="{00000000-0005-0000-0000-000063210000}"/>
    <cellStyle name="Percent 8" xfId="6765" xr:uid="{00000000-0005-0000-0000-000064210000}"/>
    <cellStyle name="Percent 8 10" xfId="6766" xr:uid="{00000000-0005-0000-0000-000065210000}"/>
    <cellStyle name="Percent 8 11" xfId="6767" xr:uid="{00000000-0005-0000-0000-000066210000}"/>
    <cellStyle name="Percent 8 2" xfId="6768" xr:uid="{00000000-0005-0000-0000-000067210000}"/>
    <cellStyle name="Percent 8 2 10" xfId="6769" xr:uid="{00000000-0005-0000-0000-000068210000}"/>
    <cellStyle name="Percent 8 2 2" xfId="6770" xr:uid="{00000000-0005-0000-0000-000069210000}"/>
    <cellStyle name="Percent 8 2 3" xfId="6771" xr:uid="{00000000-0005-0000-0000-00006A210000}"/>
    <cellStyle name="Percent 8 2 4" xfId="6772" xr:uid="{00000000-0005-0000-0000-00006B210000}"/>
    <cellStyle name="Percent 8 2 5" xfId="6773" xr:uid="{00000000-0005-0000-0000-00006C210000}"/>
    <cellStyle name="Percent 8 2 6" xfId="6774" xr:uid="{00000000-0005-0000-0000-00006D210000}"/>
    <cellStyle name="Percent 8 2 7" xfId="6775" xr:uid="{00000000-0005-0000-0000-00006E210000}"/>
    <cellStyle name="Percent 8 2 8" xfId="6776" xr:uid="{00000000-0005-0000-0000-00006F210000}"/>
    <cellStyle name="Percent 8 2 9" xfId="6777" xr:uid="{00000000-0005-0000-0000-000070210000}"/>
    <cellStyle name="Percent 8 3" xfId="6778" xr:uid="{00000000-0005-0000-0000-000071210000}"/>
    <cellStyle name="Percent 8 3 10" xfId="6779" xr:uid="{00000000-0005-0000-0000-000072210000}"/>
    <cellStyle name="Percent 8 3 2" xfId="6780" xr:uid="{00000000-0005-0000-0000-000073210000}"/>
    <cellStyle name="Percent 8 3 3" xfId="6781" xr:uid="{00000000-0005-0000-0000-000074210000}"/>
    <cellStyle name="Percent 8 3 4" xfId="6782" xr:uid="{00000000-0005-0000-0000-000075210000}"/>
    <cellStyle name="Percent 8 3 5" xfId="6783" xr:uid="{00000000-0005-0000-0000-000076210000}"/>
    <cellStyle name="Percent 8 3 6" xfId="6784" xr:uid="{00000000-0005-0000-0000-000077210000}"/>
    <cellStyle name="Percent 8 3 7" xfId="6785" xr:uid="{00000000-0005-0000-0000-000078210000}"/>
    <cellStyle name="Percent 8 3 8" xfId="6786" xr:uid="{00000000-0005-0000-0000-000079210000}"/>
    <cellStyle name="Percent 8 3 9" xfId="6787" xr:uid="{00000000-0005-0000-0000-00007A210000}"/>
    <cellStyle name="Percent 8 4" xfId="6788" xr:uid="{00000000-0005-0000-0000-00007B210000}"/>
    <cellStyle name="Percent 8 4 10" xfId="6789" xr:uid="{00000000-0005-0000-0000-00007C210000}"/>
    <cellStyle name="Percent 8 4 2" xfId="6790" xr:uid="{00000000-0005-0000-0000-00007D210000}"/>
    <cellStyle name="Percent 8 4 3" xfId="6791" xr:uid="{00000000-0005-0000-0000-00007E210000}"/>
    <cellStyle name="Percent 8 4 4" xfId="6792" xr:uid="{00000000-0005-0000-0000-00007F210000}"/>
    <cellStyle name="Percent 8 4 5" xfId="6793" xr:uid="{00000000-0005-0000-0000-000080210000}"/>
    <cellStyle name="Percent 8 4 6" xfId="6794" xr:uid="{00000000-0005-0000-0000-000081210000}"/>
    <cellStyle name="Percent 8 4 7" xfId="6795" xr:uid="{00000000-0005-0000-0000-000082210000}"/>
    <cellStyle name="Percent 8 4 8" xfId="6796" xr:uid="{00000000-0005-0000-0000-000083210000}"/>
    <cellStyle name="Percent 8 4 9" xfId="6797" xr:uid="{00000000-0005-0000-0000-000084210000}"/>
    <cellStyle name="Percent 8 5" xfId="6798" xr:uid="{00000000-0005-0000-0000-000085210000}"/>
    <cellStyle name="Percent 8 5 10" xfId="6799" xr:uid="{00000000-0005-0000-0000-000086210000}"/>
    <cellStyle name="Percent 8 5 2" xfId="6800" xr:uid="{00000000-0005-0000-0000-000087210000}"/>
    <cellStyle name="Percent 8 5 3" xfId="6801" xr:uid="{00000000-0005-0000-0000-000088210000}"/>
    <cellStyle name="Percent 8 5 4" xfId="6802" xr:uid="{00000000-0005-0000-0000-000089210000}"/>
    <cellStyle name="Percent 8 5 5" xfId="6803" xr:uid="{00000000-0005-0000-0000-00008A210000}"/>
    <cellStyle name="Percent 8 5 6" xfId="6804" xr:uid="{00000000-0005-0000-0000-00008B210000}"/>
    <cellStyle name="Percent 8 5 7" xfId="6805" xr:uid="{00000000-0005-0000-0000-00008C210000}"/>
    <cellStyle name="Percent 8 5 8" xfId="6806" xr:uid="{00000000-0005-0000-0000-00008D210000}"/>
    <cellStyle name="Percent 8 5 9" xfId="6807" xr:uid="{00000000-0005-0000-0000-00008E210000}"/>
    <cellStyle name="Percent 8 6" xfId="6808" xr:uid="{00000000-0005-0000-0000-00008F210000}"/>
    <cellStyle name="Percent 8 6 10" xfId="6809" xr:uid="{00000000-0005-0000-0000-000090210000}"/>
    <cellStyle name="Percent 8 6 2" xfId="6810" xr:uid="{00000000-0005-0000-0000-000091210000}"/>
    <cellStyle name="Percent 8 6 3" xfId="6811" xr:uid="{00000000-0005-0000-0000-000092210000}"/>
    <cellStyle name="Percent 8 6 4" xfId="6812" xr:uid="{00000000-0005-0000-0000-000093210000}"/>
    <cellStyle name="Percent 8 6 5" xfId="6813" xr:uid="{00000000-0005-0000-0000-000094210000}"/>
    <cellStyle name="Percent 8 6 6" xfId="6814" xr:uid="{00000000-0005-0000-0000-000095210000}"/>
    <cellStyle name="Percent 8 6 7" xfId="6815" xr:uid="{00000000-0005-0000-0000-000096210000}"/>
    <cellStyle name="Percent 8 6 8" xfId="6816" xr:uid="{00000000-0005-0000-0000-000097210000}"/>
    <cellStyle name="Percent 8 6 9" xfId="6817" xr:uid="{00000000-0005-0000-0000-000098210000}"/>
    <cellStyle name="Percent 8 7" xfId="6818" xr:uid="{00000000-0005-0000-0000-000099210000}"/>
    <cellStyle name="Percent 8 7 10" xfId="6819" xr:uid="{00000000-0005-0000-0000-00009A210000}"/>
    <cellStyle name="Percent 8 7 2" xfId="6820" xr:uid="{00000000-0005-0000-0000-00009B210000}"/>
    <cellStyle name="Percent 8 7 3" xfId="6821" xr:uid="{00000000-0005-0000-0000-00009C210000}"/>
    <cellStyle name="Percent 8 7 4" xfId="6822" xr:uid="{00000000-0005-0000-0000-00009D210000}"/>
    <cellStyle name="Percent 8 7 5" xfId="6823" xr:uid="{00000000-0005-0000-0000-00009E210000}"/>
    <cellStyle name="Percent 8 7 6" xfId="6824" xr:uid="{00000000-0005-0000-0000-00009F210000}"/>
    <cellStyle name="Percent 8 7 7" xfId="6825" xr:uid="{00000000-0005-0000-0000-0000A0210000}"/>
    <cellStyle name="Percent 8 7 8" xfId="6826" xr:uid="{00000000-0005-0000-0000-0000A1210000}"/>
    <cellStyle name="Percent 8 7 9" xfId="6827" xr:uid="{00000000-0005-0000-0000-0000A2210000}"/>
    <cellStyle name="Percent 8 8" xfId="6828" xr:uid="{00000000-0005-0000-0000-0000A3210000}"/>
    <cellStyle name="Percent 8 9" xfId="6829" xr:uid="{00000000-0005-0000-0000-0000A4210000}"/>
    <cellStyle name="Percent 9" xfId="6830" xr:uid="{00000000-0005-0000-0000-0000A5210000}"/>
    <cellStyle name="Percent 9 2" xfId="6831" xr:uid="{00000000-0005-0000-0000-0000A6210000}"/>
    <cellStyle name="Percent 9 3" xfId="6832" xr:uid="{00000000-0005-0000-0000-0000A7210000}"/>
    <cellStyle name="Percent 9 4" xfId="6833" xr:uid="{00000000-0005-0000-0000-0000A8210000}"/>
    <cellStyle name="Percent 9 5" xfId="6834" xr:uid="{00000000-0005-0000-0000-0000A9210000}"/>
    <cellStyle name="Style 1" xfId="6835" xr:uid="{00000000-0005-0000-0000-0000AA210000}"/>
    <cellStyle name="Title 10 2" xfId="6836" xr:uid="{00000000-0005-0000-0000-0000AB210000}"/>
    <cellStyle name="Title 10 3" xfId="6837" xr:uid="{00000000-0005-0000-0000-0000AC210000}"/>
    <cellStyle name="Title 11 2" xfId="6838" xr:uid="{00000000-0005-0000-0000-0000AD210000}"/>
    <cellStyle name="Title 11 3" xfId="6839" xr:uid="{00000000-0005-0000-0000-0000AE210000}"/>
    <cellStyle name="Title 12 2" xfId="6840" xr:uid="{00000000-0005-0000-0000-0000AF210000}"/>
    <cellStyle name="Title 12 3" xfId="6841" xr:uid="{00000000-0005-0000-0000-0000B0210000}"/>
    <cellStyle name="Title 13 2" xfId="6842" xr:uid="{00000000-0005-0000-0000-0000B1210000}"/>
    <cellStyle name="Title 13 3" xfId="6843" xr:uid="{00000000-0005-0000-0000-0000B2210000}"/>
    <cellStyle name="Title 14 2" xfId="6844" xr:uid="{00000000-0005-0000-0000-0000B3210000}"/>
    <cellStyle name="Title 14 3" xfId="6845" xr:uid="{00000000-0005-0000-0000-0000B4210000}"/>
    <cellStyle name="Title 15" xfId="6846" xr:uid="{00000000-0005-0000-0000-0000B5210000}"/>
    <cellStyle name="Title 15 2" xfId="6847" xr:uid="{00000000-0005-0000-0000-0000B6210000}"/>
    <cellStyle name="Title 15 3" xfId="6848" xr:uid="{00000000-0005-0000-0000-0000B7210000}"/>
    <cellStyle name="Title 15 4" xfId="6849" xr:uid="{00000000-0005-0000-0000-0000B8210000}"/>
    <cellStyle name="Title 15 5" xfId="6850" xr:uid="{00000000-0005-0000-0000-0000B9210000}"/>
    <cellStyle name="Title 15 6" xfId="6851" xr:uid="{00000000-0005-0000-0000-0000BA210000}"/>
    <cellStyle name="Title 15 7" xfId="6852" xr:uid="{00000000-0005-0000-0000-0000BB210000}"/>
    <cellStyle name="Title 16" xfId="6853" xr:uid="{00000000-0005-0000-0000-0000BC210000}"/>
    <cellStyle name="Title 17" xfId="6854" xr:uid="{00000000-0005-0000-0000-0000BD210000}"/>
    <cellStyle name="Title 18" xfId="6855" xr:uid="{00000000-0005-0000-0000-0000BE210000}"/>
    <cellStyle name="Title 19" xfId="6856" xr:uid="{00000000-0005-0000-0000-0000BF210000}"/>
    <cellStyle name="Title 2" xfId="6857" xr:uid="{00000000-0005-0000-0000-0000C0210000}"/>
    <cellStyle name="Title 2 10" xfId="6858" xr:uid="{00000000-0005-0000-0000-0000C1210000}"/>
    <cellStyle name="Title 2 11" xfId="6859" xr:uid="{00000000-0005-0000-0000-0000C2210000}"/>
    <cellStyle name="Title 2 12" xfId="6860" xr:uid="{00000000-0005-0000-0000-0000C3210000}"/>
    <cellStyle name="Title 2 2" xfId="6861" xr:uid="{00000000-0005-0000-0000-0000C4210000}"/>
    <cellStyle name="Title 2 3" xfId="6862" xr:uid="{00000000-0005-0000-0000-0000C5210000}"/>
    <cellStyle name="Title 2 4" xfId="6863" xr:uid="{00000000-0005-0000-0000-0000C6210000}"/>
    <cellStyle name="Title 2 5" xfId="6864" xr:uid="{00000000-0005-0000-0000-0000C7210000}"/>
    <cellStyle name="Title 2 6" xfId="6865" xr:uid="{00000000-0005-0000-0000-0000C8210000}"/>
    <cellStyle name="Title 2 7" xfId="6866" xr:uid="{00000000-0005-0000-0000-0000C9210000}"/>
    <cellStyle name="Title 2 8" xfId="6867" xr:uid="{00000000-0005-0000-0000-0000CA210000}"/>
    <cellStyle name="Title 2 9" xfId="6868" xr:uid="{00000000-0005-0000-0000-0000CB210000}"/>
    <cellStyle name="Title 20" xfId="6869" xr:uid="{00000000-0005-0000-0000-0000CC210000}"/>
    <cellStyle name="Title 21" xfId="6870" xr:uid="{00000000-0005-0000-0000-0000CD210000}"/>
    <cellStyle name="Title 22" xfId="6871" xr:uid="{00000000-0005-0000-0000-0000CE210000}"/>
    <cellStyle name="Title 3" xfId="6872" xr:uid="{00000000-0005-0000-0000-0000CF210000}"/>
    <cellStyle name="Title 3 2" xfId="6873" xr:uid="{00000000-0005-0000-0000-0000D0210000}"/>
    <cellStyle name="Title 3 3" xfId="6874" xr:uid="{00000000-0005-0000-0000-0000D1210000}"/>
    <cellStyle name="Title 4" xfId="6875" xr:uid="{00000000-0005-0000-0000-0000D2210000}"/>
    <cellStyle name="Title 4 2" xfId="6876" xr:uid="{00000000-0005-0000-0000-0000D3210000}"/>
    <cellStyle name="Title 4 3" xfId="6877" xr:uid="{00000000-0005-0000-0000-0000D4210000}"/>
    <cellStyle name="Title 5" xfId="6878" xr:uid="{00000000-0005-0000-0000-0000D5210000}"/>
    <cellStyle name="Title 5 2" xfId="6879" xr:uid="{00000000-0005-0000-0000-0000D6210000}"/>
    <cellStyle name="Title 5 3" xfId="6880" xr:uid="{00000000-0005-0000-0000-0000D7210000}"/>
    <cellStyle name="Title 6 2" xfId="6881" xr:uid="{00000000-0005-0000-0000-0000D8210000}"/>
    <cellStyle name="Title 6 3" xfId="6882" xr:uid="{00000000-0005-0000-0000-0000D9210000}"/>
    <cellStyle name="Title 7 2" xfId="6883" xr:uid="{00000000-0005-0000-0000-0000DA210000}"/>
    <cellStyle name="Title 7 3" xfId="6884" xr:uid="{00000000-0005-0000-0000-0000DB210000}"/>
    <cellStyle name="Title 8 2" xfId="6885" xr:uid="{00000000-0005-0000-0000-0000DC210000}"/>
    <cellStyle name="Title 8 3" xfId="6886" xr:uid="{00000000-0005-0000-0000-0000DD210000}"/>
    <cellStyle name="Title 9 2" xfId="6887" xr:uid="{00000000-0005-0000-0000-0000DE210000}"/>
    <cellStyle name="Title 9 3" xfId="6888" xr:uid="{00000000-0005-0000-0000-0000DF210000}"/>
    <cellStyle name="Total 10 2" xfId="6889" xr:uid="{00000000-0005-0000-0000-0000E0210000}"/>
    <cellStyle name="Total 10 2 2" xfId="6890" xr:uid="{00000000-0005-0000-0000-0000E1210000}"/>
    <cellStyle name="Total 10 2 3" xfId="6891" xr:uid="{00000000-0005-0000-0000-0000E2210000}"/>
    <cellStyle name="Total 10 3" xfId="6892" xr:uid="{00000000-0005-0000-0000-0000E3210000}"/>
    <cellStyle name="Total 10 3 2" xfId="6893" xr:uid="{00000000-0005-0000-0000-0000E4210000}"/>
    <cellStyle name="Total 10 3 3" xfId="6894" xr:uid="{00000000-0005-0000-0000-0000E5210000}"/>
    <cellStyle name="Total 11 2" xfId="6895" xr:uid="{00000000-0005-0000-0000-0000E6210000}"/>
    <cellStyle name="Total 11 2 2" xfId="6896" xr:uid="{00000000-0005-0000-0000-0000E7210000}"/>
    <cellStyle name="Total 11 2 3" xfId="6897" xr:uid="{00000000-0005-0000-0000-0000E8210000}"/>
    <cellStyle name="Total 11 3" xfId="6898" xr:uid="{00000000-0005-0000-0000-0000E9210000}"/>
    <cellStyle name="Total 11 3 2" xfId="6899" xr:uid="{00000000-0005-0000-0000-0000EA210000}"/>
    <cellStyle name="Total 11 3 3" xfId="6900" xr:uid="{00000000-0005-0000-0000-0000EB210000}"/>
    <cellStyle name="Total 12 2" xfId="6901" xr:uid="{00000000-0005-0000-0000-0000EC210000}"/>
    <cellStyle name="Total 12 2 2" xfId="6902" xr:uid="{00000000-0005-0000-0000-0000ED210000}"/>
    <cellStyle name="Total 12 2 3" xfId="6903" xr:uid="{00000000-0005-0000-0000-0000EE210000}"/>
    <cellStyle name="Total 12 3" xfId="6904" xr:uid="{00000000-0005-0000-0000-0000EF210000}"/>
    <cellStyle name="Total 12 3 2" xfId="6905" xr:uid="{00000000-0005-0000-0000-0000F0210000}"/>
    <cellStyle name="Total 12 3 3" xfId="6906" xr:uid="{00000000-0005-0000-0000-0000F1210000}"/>
    <cellStyle name="Total 13 2" xfId="6907" xr:uid="{00000000-0005-0000-0000-0000F2210000}"/>
    <cellStyle name="Total 13 2 2" xfId="6908" xr:uid="{00000000-0005-0000-0000-0000F3210000}"/>
    <cellStyle name="Total 13 2 3" xfId="6909" xr:uid="{00000000-0005-0000-0000-0000F4210000}"/>
    <cellStyle name="Total 13 3" xfId="6910" xr:uid="{00000000-0005-0000-0000-0000F5210000}"/>
    <cellStyle name="Total 13 3 2" xfId="6911" xr:uid="{00000000-0005-0000-0000-0000F6210000}"/>
    <cellStyle name="Total 13 3 3" xfId="6912" xr:uid="{00000000-0005-0000-0000-0000F7210000}"/>
    <cellStyle name="Total 14 2" xfId="6913" xr:uid="{00000000-0005-0000-0000-0000F8210000}"/>
    <cellStyle name="Total 14 2 2" xfId="6914" xr:uid="{00000000-0005-0000-0000-0000F9210000}"/>
    <cellStyle name="Total 14 2 3" xfId="6915" xr:uid="{00000000-0005-0000-0000-0000FA210000}"/>
    <cellStyle name="Total 14 3" xfId="6916" xr:uid="{00000000-0005-0000-0000-0000FB210000}"/>
    <cellStyle name="Total 14 3 2" xfId="6917" xr:uid="{00000000-0005-0000-0000-0000FC210000}"/>
    <cellStyle name="Total 14 3 3" xfId="6918" xr:uid="{00000000-0005-0000-0000-0000FD210000}"/>
    <cellStyle name="Total 15" xfId="6919" xr:uid="{00000000-0005-0000-0000-0000FE210000}"/>
    <cellStyle name="Total 15 2" xfId="6920" xr:uid="{00000000-0005-0000-0000-0000FF210000}"/>
    <cellStyle name="Total 15 2 2" xfId="6921" xr:uid="{00000000-0005-0000-0000-000000220000}"/>
    <cellStyle name="Total 15 2 3" xfId="6922" xr:uid="{00000000-0005-0000-0000-000001220000}"/>
    <cellStyle name="Total 15 3" xfId="6923" xr:uid="{00000000-0005-0000-0000-000002220000}"/>
    <cellStyle name="Total 15 3 2" xfId="6924" xr:uid="{00000000-0005-0000-0000-000003220000}"/>
    <cellStyle name="Total 15 3 3" xfId="6925" xr:uid="{00000000-0005-0000-0000-000004220000}"/>
    <cellStyle name="Total 15 4" xfId="6926" xr:uid="{00000000-0005-0000-0000-000005220000}"/>
    <cellStyle name="Total 15 4 2" xfId="6927" xr:uid="{00000000-0005-0000-0000-000006220000}"/>
    <cellStyle name="Total 15 4 3" xfId="6928" xr:uid="{00000000-0005-0000-0000-000007220000}"/>
    <cellStyle name="Total 15 5" xfId="6929" xr:uid="{00000000-0005-0000-0000-000008220000}"/>
    <cellStyle name="Total 15 5 2" xfId="6930" xr:uid="{00000000-0005-0000-0000-000009220000}"/>
    <cellStyle name="Total 15 5 3" xfId="6931" xr:uid="{00000000-0005-0000-0000-00000A220000}"/>
    <cellStyle name="Total 15 6" xfId="6932" xr:uid="{00000000-0005-0000-0000-00000B220000}"/>
    <cellStyle name="Total 15 6 2" xfId="6933" xr:uid="{00000000-0005-0000-0000-00000C220000}"/>
    <cellStyle name="Total 15 6 3" xfId="6934" xr:uid="{00000000-0005-0000-0000-00000D220000}"/>
    <cellStyle name="Total 15 7" xfId="6935" xr:uid="{00000000-0005-0000-0000-00000E220000}"/>
    <cellStyle name="Total 15 7 2" xfId="6936" xr:uid="{00000000-0005-0000-0000-00000F220000}"/>
    <cellStyle name="Total 15 7 3" xfId="6937" xr:uid="{00000000-0005-0000-0000-000010220000}"/>
    <cellStyle name="Total 15 8" xfId="6938" xr:uid="{00000000-0005-0000-0000-000011220000}"/>
    <cellStyle name="Total 15 9" xfId="6939" xr:uid="{00000000-0005-0000-0000-000012220000}"/>
    <cellStyle name="Total 16" xfId="6940" xr:uid="{00000000-0005-0000-0000-000013220000}"/>
    <cellStyle name="Total 16 2" xfId="6941" xr:uid="{00000000-0005-0000-0000-000014220000}"/>
    <cellStyle name="Total 16 3" xfId="6942" xr:uid="{00000000-0005-0000-0000-000015220000}"/>
    <cellStyle name="Total 17" xfId="6943" xr:uid="{00000000-0005-0000-0000-000016220000}"/>
    <cellStyle name="Total 17 2" xfId="6944" xr:uid="{00000000-0005-0000-0000-000017220000}"/>
    <cellStyle name="Total 17 3" xfId="6945" xr:uid="{00000000-0005-0000-0000-000018220000}"/>
    <cellStyle name="Total 18" xfId="6946" xr:uid="{00000000-0005-0000-0000-000019220000}"/>
    <cellStyle name="Total 18 2" xfId="6947" xr:uid="{00000000-0005-0000-0000-00001A220000}"/>
    <cellStyle name="Total 18 3" xfId="6948" xr:uid="{00000000-0005-0000-0000-00001B220000}"/>
    <cellStyle name="Total 19" xfId="6949" xr:uid="{00000000-0005-0000-0000-00001C220000}"/>
    <cellStyle name="Total 19 2" xfId="6950" xr:uid="{00000000-0005-0000-0000-00001D220000}"/>
    <cellStyle name="Total 19 3" xfId="6951" xr:uid="{00000000-0005-0000-0000-00001E220000}"/>
    <cellStyle name="Total 2" xfId="6952" xr:uid="{00000000-0005-0000-0000-00001F220000}"/>
    <cellStyle name="Total 2 2" xfId="6953" xr:uid="{00000000-0005-0000-0000-000020220000}"/>
    <cellStyle name="Total 2 2 2" xfId="6954" xr:uid="{00000000-0005-0000-0000-000021220000}"/>
    <cellStyle name="Total 2 2 3" xfId="6955" xr:uid="{00000000-0005-0000-0000-000022220000}"/>
    <cellStyle name="Total 2 3" xfId="6956" xr:uid="{00000000-0005-0000-0000-000023220000}"/>
    <cellStyle name="Total 2 3 2" xfId="6957" xr:uid="{00000000-0005-0000-0000-000024220000}"/>
    <cellStyle name="Total 2 3 3" xfId="6958" xr:uid="{00000000-0005-0000-0000-000025220000}"/>
    <cellStyle name="Total 2 4" xfId="6959" xr:uid="{00000000-0005-0000-0000-000026220000}"/>
    <cellStyle name="Total 2 5" xfId="6960" xr:uid="{00000000-0005-0000-0000-000027220000}"/>
    <cellStyle name="Total 2 6" xfId="6961" xr:uid="{00000000-0005-0000-0000-000028220000}"/>
    <cellStyle name="Total 2 7" xfId="6962" xr:uid="{00000000-0005-0000-0000-000029220000}"/>
    <cellStyle name="Total 20" xfId="6963" xr:uid="{00000000-0005-0000-0000-00002A220000}"/>
    <cellStyle name="Total 20 2" xfId="6964" xr:uid="{00000000-0005-0000-0000-00002B220000}"/>
    <cellStyle name="Total 20 3" xfId="6965" xr:uid="{00000000-0005-0000-0000-00002C220000}"/>
    <cellStyle name="Total 21" xfId="6966" xr:uid="{00000000-0005-0000-0000-00002D220000}"/>
    <cellStyle name="Total 21 2" xfId="6967" xr:uid="{00000000-0005-0000-0000-00002E220000}"/>
    <cellStyle name="Total 21 3" xfId="6968" xr:uid="{00000000-0005-0000-0000-00002F220000}"/>
    <cellStyle name="Total 22" xfId="6969" xr:uid="{00000000-0005-0000-0000-000030220000}"/>
    <cellStyle name="Total 22 2" xfId="6970" xr:uid="{00000000-0005-0000-0000-000031220000}"/>
    <cellStyle name="Total 22 3" xfId="6971" xr:uid="{00000000-0005-0000-0000-000032220000}"/>
    <cellStyle name="Total 3" xfId="6972" xr:uid="{00000000-0005-0000-0000-000033220000}"/>
    <cellStyle name="Total 3 2" xfId="6973" xr:uid="{00000000-0005-0000-0000-000034220000}"/>
    <cellStyle name="Total 3 2 2" xfId="6974" xr:uid="{00000000-0005-0000-0000-000035220000}"/>
    <cellStyle name="Total 3 2 3" xfId="6975" xr:uid="{00000000-0005-0000-0000-000036220000}"/>
    <cellStyle name="Total 3 3" xfId="6976" xr:uid="{00000000-0005-0000-0000-000037220000}"/>
    <cellStyle name="Total 3 3 2" xfId="6977" xr:uid="{00000000-0005-0000-0000-000038220000}"/>
    <cellStyle name="Total 3 3 3" xfId="6978" xr:uid="{00000000-0005-0000-0000-000039220000}"/>
    <cellStyle name="Total 4" xfId="6979" xr:uid="{00000000-0005-0000-0000-00003A220000}"/>
    <cellStyle name="Total 4 2" xfId="6980" xr:uid="{00000000-0005-0000-0000-00003B220000}"/>
    <cellStyle name="Total 4 2 2" xfId="6981" xr:uid="{00000000-0005-0000-0000-00003C220000}"/>
    <cellStyle name="Total 4 2 3" xfId="6982" xr:uid="{00000000-0005-0000-0000-00003D220000}"/>
    <cellStyle name="Total 4 3" xfId="6983" xr:uid="{00000000-0005-0000-0000-00003E220000}"/>
    <cellStyle name="Total 4 3 2" xfId="6984" xr:uid="{00000000-0005-0000-0000-00003F220000}"/>
    <cellStyle name="Total 4 3 3" xfId="6985" xr:uid="{00000000-0005-0000-0000-000040220000}"/>
    <cellStyle name="Total 5" xfId="6986" xr:uid="{00000000-0005-0000-0000-000041220000}"/>
    <cellStyle name="Total 5 2" xfId="6987" xr:uid="{00000000-0005-0000-0000-000042220000}"/>
    <cellStyle name="Total 5 2 2" xfId="6988" xr:uid="{00000000-0005-0000-0000-000043220000}"/>
    <cellStyle name="Total 5 2 3" xfId="6989" xr:uid="{00000000-0005-0000-0000-000044220000}"/>
    <cellStyle name="Total 5 3" xfId="6990" xr:uid="{00000000-0005-0000-0000-000045220000}"/>
    <cellStyle name="Total 5 3 2" xfId="6991" xr:uid="{00000000-0005-0000-0000-000046220000}"/>
    <cellStyle name="Total 5 3 3" xfId="6992" xr:uid="{00000000-0005-0000-0000-000047220000}"/>
    <cellStyle name="Total 6 2" xfId="6993" xr:uid="{00000000-0005-0000-0000-000048220000}"/>
    <cellStyle name="Total 6 2 2" xfId="6994" xr:uid="{00000000-0005-0000-0000-000049220000}"/>
    <cellStyle name="Total 6 2 3" xfId="6995" xr:uid="{00000000-0005-0000-0000-00004A220000}"/>
    <cellStyle name="Total 6 3" xfId="6996" xr:uid="{00000000-0005-0000-0000-00004B220000}"/>
    <cellStyle name="Total 6 3 2" xfId="6997" xr:uid="{00000000-0005-0000-0000-00004C220000}"/>
    <cellStyle name="Total 6 3 3" xfId="6998" xr:uid="{00000000-0005-0000-0000-00004D220000}"/>
    <cellStyle name="Total 7 2" xfId="6999" xr:uid="{00000000-0005-0000-0000-00004E220000}"/>
    <cellStyle name="Total 7 2 2" xfId="7000" xr:uid="{00000000-0005-0000-0000-00004F220000}"/>
    <cellStyle name="Total 7 2 3" xfId="7001" xr:uid="{00000000-0005-0000-0000-000050220000}"/>
    <cellStyle name="Total 7 3" xfId="7002" xr:uid="{00000000-0005-0000-0000-000051220000}"/>
    <cellStyle name="Total 7 3 2" xfId="7003" xr:uid="{00000000-0005-0000-0000-000052220000}"/>
    <cellStyle name="Total 7 3 3" xfId="7004" xr:uid="{00000000-0005-0000-0000-000053220000}"/>
    <cellStyle name="Total 8 2" xfId="7005" xr:uid="{00000000-0005-0000-0000-000054220000}"/>
    <cellStyle name="Total 8 2 2" xfId="7006" xr:uid="{00000000-0005-0000-0000-000055220000}"/>
    <cellStyle name="Total 8 2 3" xfId="7007" xr:uid="{00000000-0005-0000-0000-000056220000}"/>
    <cellStyle name="Total 8 3" xfId="7008" xr:uid="{00000000-0005-0000-0000-000057220000}"/>
    <cellStyle name="Total 8 3 2" xfId="7009" xr:uid="{00000000-0005-0000-0000-000058220000}"/>
    <cellStyle name="Total 8 3 3" xfId="7010" xr:uid="{00000000-0005-0000-0000-000059220000}"/>
    <cellStyle name="Total 9 2" xfId="7011" xr:uid="{00000000-0005-0000-0000-00005A220000}"/>
    <cellStyle name="Total 9 2 2" xfId="7012" xr:uid="{00000000-0005-0000-0000-00005B220000}"/>
    <cellStyle name="Total 9 2 3" xfId="7013" xr:uid="{00000000-0005-0000-0000-00005C220000}"/>
    <cellStyle name="Total 9 3" xfId="7014" xr:uid="{00000000-0005-0000-0000-00005D220000}"/>
    <cellStyle name="Total 9 3 2" xfId="7015" xr:uid="{00000000-0005-0000-0000-00005E220000}"/>
    <cellStyle name="Total 9 3 3" xfId="7016" xr:uid="{00000000-0005-0000-0000-00005F220000}"/>
    <cellStyle name="TRANSMISSION RELIABILITY PORTION OF PROJECT" xfId="8845" xr:uid="{00000000-0005-0000-0000-000060220000}"/>
    <cellStyle name="Warning Text 10 2" xfId="7017" xr:uid="{00000000-0005-0000-0000-000061220000}"/>
    <cellStyle name="Warning Text 10 3" xfId="7018" xr:uid="{00000000-0005-0000-0000-000062220000}"/>
    <cellStyle name="Warning Text 11 2" xfId="7019" xr:uid="{00000000-0005-0000-0000-000063220000}"/>
    <cellStyle name="Warning Text 11 3" xfId="7020" xr:uid="{00000000-0005-0000-0000-000064220000}"/>
    <cellStyle name="Warning Text 12 2" xfId="7021" xr:uid="{00000000-0005-0000-0000-000065220000}"/>
    <cellStyle name="Warning Text 12 3" xfId="7022" xr:uid="{00000000-0005-0000-0000-000066220000}"/>
    <cellStyle name="Warning Text 13 2" xfId="7023" xr:uid="{00000000-0005-0000-0000-000067220000}"/>
    <cellStyle name="Warning Text 13 3" xfId="7024" xr:uid="{00000000-0005-0000-0000-000068220000}"/>
    <cellStyle name="Warning Text 14 2" xfId="7025" xr:uid="{00000000-0005-0000-0000-000069220000}"/>
    <cellStyle name="Warning Text 14 3" xfId="7026" xr:uid="{00000000-0005-0000-0000-00006A220000}"/>
    <cellStyle name="Warning Text 15" xfId="7027" xr:uid="{00000000-0005-0000-0000-00006B220000}"/>
    <cellStyle name="Warning Text 15 2" xfId="7028" xr:uid="{00000000-0005-0000-0000-00006C220000}"/>
    <cellStyle name="Warning Text 15 3" xfId="7029" xr:uid="{00000000-0005-0000-0000-00006D220000}"/>
    <cellStyle name="Warning Text 15 4" xfId="7030" xr:uid="{00000000-0005-0000-0000-00006E220000}"/>
    <cellStyle name="Warning Text 15 5" xfId="7031" xr:uid="{00000000-0005-0000-0000-00006F220000}"/>
    <cellStyle name="Warning Text 15 6" xfId="7032" xr:uid="{00000000-0005-0000-0000-000070220000}"/>
    <cellStyle name="Warning Text 15 7" xfId="7033" xr:uid="{00000000-0005-0000-0000-000071220000}"/>
    <cellStyle name="Warning Text 16" xfId="7034" xr:uid="{00000000-0005-0000-0000-000072220000}"/>
    <cellStyle name="Warning Text 17" xfId="7035" xr:uid="{00000000-0005-0000-0000-000073220000}"/>
    <cellStyle name="Warning Text 18" xfId="7036" xr:uid="{00000000-0005-0000-0000-000074220000}"/>
    <cellStyle name="Warning Text 19" xfId="7037" xr:uid="{00000000-0005-0000-0000-000075220000}"/>
    <cellStyle name="Warning Text 2" xfId="7038" xr:uid="{00000000-0005-0000-0000-000076220000}"/>
    <cellStyle name="Warning Text 2 2" xfId="7039" xr:uid="{00000000-0005-0000-0000-000077220000}"/>
    <cellStyle name="Warning Text 2 3" xfId="7040" xr:uid="{00000000-0005-0000-0000-000078220000}"/>
    <cellStyle name="Warning Text 2 4" xfId="7041" xr:uid="{00000000-0005-0000-0000-000079220000}"/>
    <cellStyle name="Warning Text 20" xfId="7042" xr:uid="{00000000-0005-0000-0000-00007A220000}"/>
    <cellStyle name="Warning Text 21" xfId="7043" xr:uid="{00000000-0005-0000-0000-00007B220000}"/>
    <cellStyle name="Warning Text 22" xfId="7044" xr:uid="{00000000-0005-0000-0000-00007C220000}"/>
    <cellStyle name="Warning Text 3" xfId="7045" xr:uid="{00000000-0005-0000-0000-00007D220000}"/>
    <cellStyle name="Warning Text 3 2" xfId="7046" xr:uid="{00000000-0005-0000-0000-00007E220000}"/>
    <cellStyle name="Warning Text 3 3" xfId="7047" xr:uid="{00000000-0005-0000-0000-00007F220000}"/>
    <cellStyle name="Warning Text 4" xfId="7048" xr:uid="{00000000-0005-0000-0000-000080220000}"/>
    <cellStyle name="Warning Text 4 2" xfId="7049" xr:uid="{00000000-0005-0000-0000-000081220000}"/>
    <cellStyle name="Warning Text 4 3" xfId="7050" xr:uid="{00000000-0005-0000-0000-000082220000}"/>
    <cellStyle name="Warning Text 5" xfId="7051" xr:uid="{00000000-0005-0000-0000-000083220000}"/>
    <cellStyle name="Warning Text 5 2" xfId="7052" xr:uid="{00000000-0005-0000-0000-000084220000}"/>
    <cellStyle name="Warning Text 5 3" xfId="7053" xr:uid="{00000000-0005-0000-0000-000085220000}"/>
    <cellStyle name="Warning Text 6 2" xfId="7054" xr:uid="{00000000-0005-0000-0000-000086220000}"/>
    <cellStyle name="Warning Text 6 3" xfId="7055" xr:uid="{00000000-0005-0000-0000-000087220000}"/>
    <cellStyle name="Warning Text 7 2" xfId="7056" xr:uid="{00000000-0005-0000-0000-000088220000}"/>
    <cellStyle name="Warning Text 7 3" xfId="7057" xr:uid="{00000000-0005-0000-0000-000089220000}"/>
    <cellStyle name="Warning Text 8 2" xfId="7058" xr:uid="{00000000-0005-0000-0000-00008A220000}"/>
    <cellStyle name="Warning Text 8 3" xfId="7059" xr:uid="{00000000-0005-0000-0000-00008B220000}"/>
    <cellStyle name="Warning Text 9 2" xfId="7060" xr:uid="{00000000-0005-0000-0000-00008C220000}"/>
    <cellStyle name="Warning Text 9 3" xfId="7061" xr:uid="{00000000-0005-0000-0000-00008D220000}"/>
    <cellStyle name="표준_ENERGY CONSUMP" xfId="7062" xr:uid="{00000000-0005-0000-0000-00008E220000}"/>
    <cellStyle name="常规_海外市场服务网站资料操作BOM" xfId="7063" xr:uid="{00000000-0005-0000-0000-00008F220000}"/>
  </cellStyles>
  <dxfs count="378"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color theme="0"/>
      </font>
      <fill>
        <patternFill patternType="solid">
          <fgColor indexed="64"/>
          <bgColor rgb="FF1A1D5D"/>
        </patternFill>
      </fill>
      <alignment horizontal="center" readingOrder="0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sz val="9"/>
      </font>
    </dxf>
    <dxf>
      <numFmt numFmtId="172" formatCode="_(&quot;$&quot;* #,##0_);_(&quot;$&quot;* \(#,##0\);_(&quot;$&quot;* &quot;-&quot;??_);_(@_)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color theme="0"/>
      </font>
    </dxf>
    <dxf>
      <fill>
        <patternFill patternType="solid">
          <bgColor rgb="FF1A1D5D"/>
        </patternFill>
      </fill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 patternType="solid">
          <bgColor rgb="FF1A1D5D"/>
        </patternFill>
      </fill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color theme="0"/>
      </font>
      <fill>
        <patternFill patternType="solid">
          <fgColor indexed="64"/>
          <bgColor rgb="FF1A1D5D"/>
        </patternFill>
      </fill>
      <alignment horizontal="center" readingOrder="0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sz val="9"/>
      </font>
    </dxf>
    <dxf>
      <numFmt numFmtId="172" formatCode="_(&quot;$&quot;* #,##0_);_(&quot;$&quot;* \(#,##0\);_(&quot;$&quot;* &quot;-&quot;??_);_(@_)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color theme="0"/>
      </font>
    </dxf>
    <dxf>
      <fill>
        <patternFill patternType="solid">
          <bgColor rgb="FF1A1D5D"/>
        </patternFill>
      </fill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 patternType="solid">
          <bgColor rgb="FF1A1D5D"/>
        </patternFill>
      </fill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numFmt numFmtId="35" formatCode="_(* #,##0.00_);_(* \(#,##0.0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numFmt numFmtId="35" formatCode="_(* #,##0.00_);_(* \(#,##0.0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color theme="0"/>
      </font>
      <fill>
        <patternFill patternType="solid">
          <fgColor indexed="64"/>
          <bgColor rgb="FF1A1D5D"/>
        </patternFill>
      </fill>
      <alignment horizontal="center" readingOrder="0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sz val="9"/>
      </font>
    </dxf>
    <dxf>
      <numFmt numFmtId="172" formatCode="_(&quot;$&quot;* #,##0_);_(&quot;$&quot;* \(#,##0\);_(&quot;$&quot;* &quot;-&quot;??_);_(@_)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color theme="0"/>
      </font>
    </dxf>
    <dxf>
      <fill>
        <patternFill patternType="solid">
          <bgColor rgb="FF1A1D5D"/>
        </patternFill>
      </fill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 patternType="solid">
          <bgColor rgb="FF1A1D5D"/>
        </patternFill>
      </fill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sz val="10"/>
        <family val="2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alignment vertical="center" inden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color theme="0"/>
      </font>
      <fill>
        <patternFill patternType="solid">
          <fgColor indexed="64"/>
          <bgColor rgb="FF1A1D5D"/>
        </patternFill>
      </fill>
      <alignment horizontal="center" readingOrder="0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sz val="9"/>
      </font>
    </dxf>
    <dxf>
      <numFmt numFmtId="172" formatCode="_(&quot;$&quot;* #,##0_);_(&quot;$&quot;* \(#,##0\);_(&quot;$&quot;* &quot;-&quot;??_);_(@_)"/>
    </dxf>
    <dxf>
      <font>
        <color theme="0"/>
      </font>
      <fill>
        <patternFill patternType="solid">
          <fgColor indexed="64"/>
          <bgColor rgb="FF1A1D5D"/>
        </patternFill>
      </fill>
    </dxf>
    <dxf>
      <font>
        <color theme="0"/>
      </font>
    </dxf>
    <dxf>
      <fill>
        <patternFill patternType="solid">
          <bgColor rgb="FF1A1D5D"/>
        </patternFill>
      </fill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 patternType="solid">
          <bgColor rgb="FF1A1D5D"/>
        </patternFill>
      </fill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numFmt numFmtId="35" formatCode="_(* #,##0.00_);_(* \(#,##0.0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numFmt numFmtId="35" formatCode="_(* #,##0.00_);_(* \(#,##0.0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font>
        <color theme="0"/>
        <name val="Segoe UI Semilight"/>
        <scheme val="none"/>
      </font>
      <fill>
        <patternFill patternType="solid">
          <fgColor indexed="64"/>
          <bgColor rgb="FF1C1D4D"/>
        </patternFill>
      </fill>
      <alignment horizontal="center" vertical="center" wrapText="1"/>
    </dxf>
    <dxf>
      <numFmt numFmtId="178" formatCode="&quot;$&quot;#,##0"/>
    </dxf>
    <dxf>
      <numFmt numFmtId="173" formatCode="_(* #,##0.0_);_(* \(#,##0.0\);_(* &quot;-&quot;??_);_(@_)"/>
    </dxf>
    <dxf>
      <numFmt numFmtId="35" formatCode="_(* #,##0.00_);_(* \(#,##0.0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(* #,##0.00_);_(* \(#,##0.0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72" formatCode="_(&quot;$&quot;* #,##0_);_(&quot;$&quot;* \(#,##0\);_(&quot;$&quot;* &quot;-&quot;??_);_(@_)"/>
    </dxf>
    <dxf>
      <numFmt numFmtId="172" formatCode="_(&quot;$&quot;* #,##0_);_(&quot;$&quot;* \(#,##0\);_(&quot;$&quot;* &quot;-&quot;??_);_(@_)"/>
    </dxf>
    <dxf>
      <numFmt numFmtId="177" formatCode="0.0000"/>
    </dxf>
    <dxf>
      <numFmt numFmtId="177" formatCode="0.0000"/>
    </dxf>
    <dxf>
      <numFmt numFmtId="177" formatCode="0.0000"/>
    </dxf>
    <dxf>
      <numFmt numFmtId="177" formatCode="0.0000"/>
    </dxf>
    <dxf>
      <font>
        <color theme="0"/>
        <family val="2"/>
      </font>
    </dxf>
    <dxf>
      <fill>
        <patternFill>
          <bgColor rgb="FF1C1D4D"/>
        </patternFill>
      </fill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color theme="0"/>
      </font>
      <fill>
        <patternFill patternType="solid">
          <fgColor indexed="64"/>
          <bgColor rgb="FF1A1D5D"/>
        </patternFill>
      </fill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</font>
    </dxf>
    <dxf>
      <font>
        <b/>
      </font>
    </dxf>
    <dxf>
      <numFmt numFmtId="164" formatCode="_(* #,##0_);_(* \(#,##0\);_(* &quot;-&quot;??_);_(@_)"/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font>
        <color theme="0"/>
        <family val="2"/>
      </font>
    </dxf>
    <dxf>
      <fill>
        <patternFill>
          <bgColor rgb="FF1C1D4D"/>
        </patternFill>
      </fill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name val="Segoe UI Semilight"/>
        <family val="2"/>
        <scheme val="none"/>
      </font>
    </dxf>
    <dxf>
      <font>
        <color theme="0"/>
      </font>
      <fill>
        <patternFill patternType="solid">
          <fgColor indexed="64"/>
          <bgColor rgb="FF1A1D5D"/>
        </patternFill>
      </fill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</font>
    </dxf>
    <dxf>
      <font>
        <b/>
      </font>
    </dxf>
    <dxf>
      <numFmt numFmtId="164" formatCode="_(* #,##0_);_(* \(#,##0\);_(* &quot;-&quot;??_);_(@_)"/>
    </dxf>
    <dxf>
      <border>
        <left style="thin">
          <color rgb="FFD9D9D9"/>
        </left>
        <right style="thin">
          <color rgb="FFD9D9D9"/>
        </right>
        <top style="thin">
          <color rgb="FFD9D9D9"/>
        </top>
        <bottom style="thin">
          <color rgb="FFD9D9D9"/>
        </bottom>
        <vertical style="thin">
          <color rgb="FFD9D9D9"/>
        </vertical>
        <horizontal style="thin">
          <color rgb="FFD9D9D9"/>
        </horizontal>
      </border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font>
        <color theme="0"/>
      </font>
    </dxf>
    <dxf>
      <fill>
        <patternFill patternType="solid">
          <bgColor rgb="FF1A1D5D"/>
        </patternFill>
      </fill>
    </dxf>
    <dxf>
      <numFmt numFmtId="35" formatCode="_(* #,##0.00_);_(* \(#,##0.00\);_(* &quot;-&quot;??_);_(@_)"/>
    </dxf>
    <dxf>
      <font>
        <sz val="11"/>
      </font>
    </dxf>
    <dxf>
      <numFmt numFmtId="176" formatCode="0.000"/>
    </dxf>
    <dxf>
      <font>
        <name val="Segoe UI Semilight"/>
        <scheme val="none"/>
      </font>
    </dxf>
    <dxf>
      <font>
        <name val="Segoe UI Semilight"/>
        <scheme val="none"/>
      </font>
    </dxf>
    <dxf>
      <font>
        <name val="Segoe UI Semilight"/>
        <scheme val="none"/>
      </font>
    </dxf>
    <dxf>
      <font>
        <name val="Segoe UI Semilight"/>
        <scheme val="none"/>
      </font>
    </dxf>
    <dxf>
      <font>
        <name val="Segoe UI Semilight"/>
        <scheme val="none"/>
      </font>
    </dxf>
  </dxfs>
  <tableStyles count="0" defaultTableStyle="TableStyleMedium9" defaultPivotStyle="PivotStyleLight16"/>
  <colors>
    <mruColors>
      <color rgb="FF348490"/>
      <color rgb="FFFF7F00"/>
      <color rgb="FFD05B00"/>
      <color rgb="FF006B99"/>
      <color rgb="FFCCFFCC"/>
      <color rgb="FF1C1D4D"/>
      <color rgb="FF7E3F00"/>
      <color rgb="FF990000"/>
      <color rgb="FF3399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Summer Demand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Potential'!$B$42</c:f>
              <c:strCache>
                <c:ptCount val="1"/>
                <c:pt idx="0">
                  <c:v>Baseline Forecast (Summer MW)</c:v>
                </c:pt>
              </c:strCache>
            </c:strRef>
          </c:tx>
          <c:spPr>
            <a:ln>
              <a:solidFill>
                <a:srgbClr val="1A1D5D"/>
              </a:solidFill>
            </a:ln>
            <a:effectLst/>
          </c:spPr>
          <c:marker>
            <c:symbol val="none"/>
          </c:marker>
          <c:cat>
            <c:numRef>
              <c:f>'Overall Potential'!$C$41:$V$41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Potential'!$C$42:$V$42</c:f>
              <c:numCache>
                <c:formatCode>_(* #,##0.0_);_(* \(#,##0.0\);_(* "-"??_);_(@_)</c:formatCode>
                <c:ptCount val="20"/>
                <c:pt idx="0">
                  <c:v>938.0842243674457</c:v>
                </c:pt>
                <c:pt idx="1">
                  <c:v>940.53147173183936</c:v>
                </c:pt>
                <c:pt idx="2">
                  <c:v>944.48129354427783</c:v>
                </c:pt>
                <c:pt idx="3">
                  <c:v>947.60165439575292</c:v>
                </c:pt>
                <c:pt idx="4">
                  <c:v>952.02575608536051</c:v>
                </c:pt>
                <c:pt idx="5">
                  <c:v>956.49546236907054</c:v>
                </c:pt>
                <c:pt idx="6">
                  <c:v>961.01063231085902</c:v>
                </c:pt>
                <c:pt idx="7">
                  <c:v>965.57113759631761</c:v>
                </c:pt>
                <c:pt idx="8">
                  <c:v>970.17686221714791</c:v>
                </c:pt>
                <c:pt idx="9">
                  <c:v>974.82770216552342</c:v>
                </c:pt>
                <c:pt idx="10">
                  <c:v>979.52356513803159</c:v>
                </c:pt>
                <c:pt idx="11">
                  <c:v>984.26437024890924</c:v>
                </c:pt>
                <c:pt idx="12">
                  <c:v>989.05004775229986</c:v>
                </c:pt>
                <c:pt idx="13">
                  <c:v>993.88053877326547</c:v>
                </c:pt>
                <c:pt idx="14">
                  <c:v>998.75579504729842</c:v>
                </c:pt>
                <c:pt idx="15">
                  <c:v>1003.6757786680771</c:v>
                </c:pt>
                <c:pt idx="16">
                  <c:v>1008.6404618432292</c:v>
                </c:pt>
                <c:pt idx="17">
                  <c:v>1013.6498266578628</c:v>
                </c:pt>
                <c:pt idx="18">
                  <c:v>1018.7038648456396</c:v>
                </c:pt>
                <c:pt idx="19">
                  <c:v>1023.8025775671668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2-468A-9CA3-2DA62D8BB514}"/>
            </c:ext>
          </c:extLst>
        </c:ser>
        <c:ser>
          <c:idx val="0"/>
          <c:order val="1"/>
          <c:tx>
            <c:strRef>
              <c:f>'Overall Potential'!$B$44</c:f>
              <c:strCache>
                <c:ptCount val="1"/>
                <c:pt idx="0">
                  <c:v>Potential Forecast</c:v>
                </c:pt>
              </c:strCache>
            </c:strRef>
          </c:tx>
          <c:marker>
            <c:symbol val="none"/>
          </c:marker>
          <c:cat>
            <c:numRef>
              <c:f>'Overall Potential'!$C$41:$V$41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Potential'!$C$44:$V$44</c:f>
              <c:numCache>
                <c:formatCode>_(* #,##0.0_);_(* \(#,##0.0\);_(* "-"??_);_(@_)</c:formatCode>
                <c:ptCount val="20"/>
                <c:pt idx="0">
                  <c:v>937.56728094667858</c:v>
                </c:pt>
                <c:pt idx="1">
                  <c:v>924.95926223960339</c:v>
                </c:pt>
                <c:pt idx="2">
                  <c:v>913.34628698207075</c:v>
                </c:pt>
                <c:pt idx="3">
                  <c:v>895.44059790083372</c:v>
                </c:pt>
                <c:pt idx="4">
                  <c:v>889.44774096837818</c:v>
                </c:pt>
                <c:pt idx="5">
                  <c:v>885.83111286732355</c:v>
                </c:pt>
                <c:pt idx="6">
                  <c:v>885.17485209065637</c:v>
                </c:pt>
                <c:pt idx="7">
                  <c:v>883.20045277800091</c:v>
                </c:pt>
                <c:pt idx="8">
                  <c:v>881.16992429345362</c:v>
                </c:pt>
                <c:pt idx="9">
                  <c:v>878.89823835716118</c:v>
                </c:pt>
                <c:pt idx="10">
                  <c:v>875.68663841123953</c:v>
                </c:pt>
                <c:pt idx="11">
                  <c:v>878.85591883144889</c:v>
                </c:pt>
                <c:pt idx="12">
                  <c:v>881.7921020402124</c:v>
                </c:pt>
                <c:pt idx="13">
                  <c:v>884.80145567177783</c:v>
                </c:pt>
                <c:pt idx="14">
                  <c:v>887.72011075691694</c:v>
                </c:pt>
                <c:pt idx="15">
                  <c:v>890.52494486560124</c:v>
                </c:pt>
                <c:pt idx="16">
                  <c:v>893.92584062204105</c:v>
                </c:pt>
                <c:pt idx="17">
                  <c:v>897.31561267895177</c:v>
                </c:pt>
                <c:pt idx="18">
                  <c:v>900.57724198243488</c:v>
                </c:pt>
                <c:pt idx="19">
                  <c:v>903.83058905109522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2-468A-9CA3-2DA62D8B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23744"/>
        <c:axId val="432424304"/>
      </c:lineChart>
      <c:catAx>
        <c:axId val="4324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432424304"/>
        <c:crosses val="autoZero"/>
        <c:auto val="1"/>
        <c:lblAlgn val="ctr"/>
        <c:lblOffset val="100"/>
        <c:noMultiLvlLbl val="0"/>
      </c:catAx>
      <c:valAx>
        <c:axId val="43242430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crossAx val="4324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Summer Baseline Forecasts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to Previous'!$C$67:$Z$67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'Comparison to Previous'!$C$73:$Z$73</c:f>
              <c:numCache>
                <c:formatCode>_(* #,##0.0_);_(* \(#,##0.0\);_(* "-"??_);_(@_)</c:formatCode>
                <c:ptCount val="24"/>
                <c:pt idx="0">
                  <c:v>1369.3507400415001</c:v>
                </c:pt>
                <c:pt idx="1">
                  <c:v>1375.5973921410809</c:v>
                </c:pt>
                <c:pt idx="2">
                  <c:v>1382.3451354860588</c:v>
                </c:pt>
                <c:pt idx="3">
                  <c:v>1389.0150309521919</c:v>
                </c:pt>
                <c:pt idx="4">
                  <c:v>1395.3344664974807</c:v>
                </c:pt>
                <c:pt idx="5">
                  <c:v>1400.6333999071242</c:v>
                </c:pt>
                <c:pt idx="6">
                  <c:v>1406.0032992567913</c:v>
                </c:pt>
                <c:pt idx="7">
                  <c:v>1411.4437396841577</c:v>
                </c:pt>
                <c:pt idx="8">
                  <c:v>1416.9543257324851</c:v>
                </c:pt>
                <c:pt idx="9">
                  <c:v>1422.5346905693573</c:v>
                </c:pt>
                <c:pt idx="10">
                  <c:v>1428.1844952317144</c:v>
                </c:pt>
                <c:pt idx="11">
                  <c:v>1433.9034278963716</c:v>
                </c:pt>
                <c:pt idx="12">
                  <c:v>1439.6912031752213</c:v>
                </c:pt>
                <c:pt idx="13">
                  <c:v>1445.5475614343625</c:v>
                </c:pt>
                <c:pt idx="14">
                  <c:v>1451.472268136406</c:v>
                </c:pt>
                <c:pt idx="15">
                  <c:v>1457.4651132052411</c:v>
                </c:pt>
                <c:pt idx="16">
                  <c:v>1463.5259104125691</c:v>
                </c:pt>
                <c:pt idx="17">
                  <c:v>1469.6544967855241</c:v>
                </c:pt>
                <c:pt idx="18">
                  <c:v>1475.8507320347353</c:v>
                </c:pt>
                <c:pt idx="19">
                  <c:v>1482.1144980021986</c:v>
                </c:pt>
                <c:pt idx="20">
                  <c:v>1488.4456981283436</c:v>
                </c:pt>
                <c:pt idx="21">
                  <c:v>1494.844256937705</c:v>
                </c:pt>
                <c:pt idx="22">
                  <c:v>1501.3101195426325</c:v>
                </c:pt>
                <c:pt idx="23">
                  <c:v>1507.8432511644739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D-49A8-A57A-C0D946E2FD20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to Previous'!$C$67:$Z$67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'Comparison to Previous'!$C$85:$Z$85</c:f>
              <c:numCache>
                <c:formatCode>_(* #,##0.0_);_(* \(#,##0.0\);_(* "-"??_);_(@_)</c:formatCode>
                <c:ptCount val="24"/>
                <c:pt idx="0">
                  <c:v>1400.3963157119022</c:v>
                </c:pt>
                <c:pt idx="1">
                  <c:v>1403.7529458230629</c:v>
                </c:pt>
                <c:pt idx="2">
                  <c:v>1409.2073842876384</c:v>
                </c:pt>
                <c:pt idx="3">
                  <c:v>1414.1813057520224</c:v>
                </c:pt>
                <c:pt idx="4">
                  <c:v>1419.8727545089603</c:v>
                </c:pt>
                <c:pt idx="5">
                  <c:v>1425.6612276357255</c:v>
                </c:pt>
                <c:pt idx="6">
                  <c:v>1431.5454956412786</c:v>
                </c:pt>
                <c:pt idx="7">
                  <c:v>1437.524409220666</c:v>
                </c:pt>
                <c:pt idx="8">
                  <c:v>1443.5968955245885</c:v>
                </c:pt>
                <c:pt idx="9">
                  <c:v>1449.7619546215465</c:v>
                </c:pt>
                <c:pt idx="10">
                  <c:v>1456.018656142501</c:v>
                </c:pt>
                <c:pt idx="11">
                  <c:v>1462.3661360985177</c:v>
                </c:pt>
                <c:pt idx="12">
                  <c:v>1468.8035938623718</c:v>
                </c:pt>
                <c:pt idx="13">
                  <c:v>1475.3302893055709</c:v>
                </c:pt>
                <c:pt idx="14">
                  <c:v>1481.9455400827028</c:v>
                </c:pt>
                <c:pt idx="15">
                  <c:v>1488.6487190554406</c:v>
                </c:pt>
                <c:pt idx="16">
                  <c:v>1495.439251848954</c:v>
                </c:pt>
                <c:pt idx="17">
                  <c:v>1502.3166145338455</c:v>
                </c:pt>
                <c:pt idx="18">
                  <c:v>1509.2803314271082</c:v>
                </c:pt>
                <c:pt idx="19">
                  <c:v>1516.3299730059312</c:v>
                </c:pt>
                <c:pt idx="20">
                  <c:v>1523.4651539285187</c:v>
                </c:pt>
                <c:pt idx="21">
                  <c:v>1530.6855311563891</c:v>
                </c:pt>
                <c:pt idx="22">
                  <c:v>1537.9908021729109</c:v>
                </c:pt>
                <c:pt idx="23">
                  <c:v>1545.3807032931163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D-49A8-A57A-C0D946E2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 Potential Forecasts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'Comparison to Previous'!$C$66:$Z$66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'Comparison to Previous'!$C$70:$Z$70</c:f>
              <c:numCache>
                <c:formatCode>_(* #,##0.0_);_(* \(#,##0.0\);_(* "-"??_);_(@_)</c:formatCode>
                <c:ptCount val="24"/>
                <c:pt idx="0">
                  <c:v>1289.5946195156887</c:v>
                </c:pt>
                <c:pt idx="1">
                  <c:v>1277.9847970671372</c:v>
                </c:pt>
                <c:pt idx="2">
                  <c:v>1247.9665588205155</c:v>
                </c:pt>
                <c:pt idx="3">
                  <c:v>1236.3085492383887</c:v>
                </c:pt>
                <c:pt idx="4">
                  <c:v>1233.1260437364474</c:v>
                </c:pt>
                <c:pt idx="5">
                  <c:v>1233.1360428182029</c:v>
                </c:pt>
                <c:pt idx="6">
                  <c:v>1231.3070129703563</c:v>
                </c:pt>
                <c:pt idx="7">
                  <c:v>1228.2065705294767</c:v>
                </c:pt>
                <c:pt idx="8">
                  <c:v>1223.7553743132291</c:v>
                </c:pt>
                <c:pt idx="9">
                  <c:v>1221.3750934590403</c:v>
                </c:pt>
                <c:pt idx="10">
                  <c:v>1220.1690709615468</c:v>
                </c:pt>
                <c:pt idx="11">
                  <c:v>1218.783537059626</c:v>
                </c:pt>
                <c:pt idx="12">
                  <c:v>1217.1903430095826</c:v>
                </c:pt>
                <c:pt idx="13">
                  <c:v>1215.154536453543</c:v>
                </c:pt>
                <c:pt idx="14">
                  <c:v>1214.0588378942857</c:v>
                </c:pt>
                <c:pt idx="15">
                  <c:v>1212.6579986260335</c:v>
                </c:pt>
                <c:pt idx="16">
                  <c:v>1210.8986984233879</c:v>
                </c:pt>
                <c:pt idx="17">
                  <c:v>1208.7180739189489</c:v>
                </c:pt>
                <c:pt idx="18">
                  <c:v>1206.0419637447592</c:v>
                </c:pt>
                <c:pt idx="19">
                  <c:v>1202.7828314735186</c:v>
                </c:pt>
                <c:pt idx="20">
                  <c:v>1200.192013291638</c:v>
                </c:pt>
                <c:pt idx="21">
                  <c:v>1196.8173716669075</c:v>
                </c:pt>
                <c:pt idx="22">
                  <c:v>1192.5149426941664</c:v>
                </c:pt>
                <c:pt idx="23">
                  <c:v>1187.1145019344049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6-4C16-8CA0-BC361AC05923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'Comparison to Previous'!$C$82:$Z$82</c:f>
              <c:numCache>
                <c:formatCode>_(* #,##0.0_);_(* \(#,##0.0\);_(* "-"??_);_(@_)</c:formatCode>
                <c:ptCount val="24"/>
                <c:pt idx="0">
                  <c:v>1362.0291694574075</c:v>
                </c:pt>
                <c:pt idx="1">
                  <c:v>1349.59814392314</c:v>
                </c:pt>
                <c:pt idx="2">
                  <c:v>1338.6509215988995</c:v>
                </c:pt>
                <c:pt idx="3">
                  <c:v>1326.186568431604</c:v>
                </c:pt>
                <c:pt idx="4">
                  <c:v>1323.5396481487169</c:v>
                </c:pt>
                <c:pt idx="5">
                  <c:v>1323.5605166288362</c:v>
                </c:pt>
                <c:pt idx="6">
                  <c:v>1325.9163577570839</c:v>
                </c:pt>
                <c:pt idx="7">
                  <c:v>1328.0981848722254</c:v>
                </c:pt>
                <c:pt idx="8">
                  <c:v>1330.3075512886123</c:v>
                </c:pt>
                <c:pt idx="9">
                  <c:v>1332.416546698058</c:v>
                </c:pt>
                <c:pt idx="10">
                  <c:v>1334.092187117526</c:v>
                </c:pt>
                <c:pt idx="11">
                  <c:v>1339.0885203747</c:v>
                </c:pt>
                <c:pt idx="12">
                  <c:v>1343.9762532968234</c:v>
                </c:pt>
                <c:pt idx="13">
                  <c:v>1348.9355448092667</c:v>
                </c:pt>
                <c:pt idx="14">
                  <c:v>1353.8779902959493</c:v>
                </c:pt>
                <c:pt idx="15">
                  <c:v>1358.7498961133349</c:v>
                </c:pt>
                <c:pt idx="16">
                  <c:v>1364.1405394943379</c:v>
                </c:pt>
                <c:pt idx="17">
                  <c:v>1369.5310267327793</c:v>
                </c:pt>
                <c:pt idx="18">
                  <c:v>1374.8502815710594</c:v>
                </c:pt>
                <c:pt idx="19">
                  <c:v>1380.1432560770011</c:v>
                </c:pt>
                <c:pt idx="20">
                  <c:v>1385.3562313958175</c:v>
                </c:pt>
                <c:pt idx="21">
                  <c:v>1390.3900186961066</c:v>
                </c:pt>
                <c:pt idx="22">
                  <c:v>1396.6346281930021</c:v>
                </c:pt>
                <c:pt idx="23">
                  <c:v>1403.0096071423318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6-4C16-8CA0-BC361AC05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Summer Potential Forecasts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'Comparison to Previous'!$C$66:$Z$66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'Comparison to Previous'!$C$75:$Z$75</c:f>
              <c:numCache>
                <c:formatCode>_(* #,##0.0_);_(* \(#,##0.0\);_(* "-"??_);_(@_)</c:formatCode>
                <c:ptCount val="24"/>
                <c:pt idx="0">
                  <c:v>1327.1305467914353</c:v>
                </c:pt>
                <c:pt idx="1">
                  <c:v>1314.8470997756622</c:v>
                </c:pt>
                <c:pt idx="2">
                  <c:v>1281.6438973871188</c:v>
                </c:pt>
                <c:pt idx="3">
                  <c:v>1267.9638470035561</c:v>
                </c:pt>
                <c:pt idx="4">
                  <c:v>1263.4834301353451</c:v>
                </c:pt>
                <c:pt idx="5">
                  <c:v>1263.9479521218332</c:v>
                </c:pt>
                <c:pt idx="6">
                  <c:v>1263.392132201996</c:v>
                </c:pt>
                <c:pt idx="7">
                  <c:v>1262.1047458004484</c:v>
                </c:pt>
                <c:pt idx="8">
                  <c:v>1259.9968145596249</c:v>
                </c:pt>
                <c:pt idx="9">
                  <c:v>1258.7650941079951</c:v>
                </c:pt>
                <c:pt idx="10">
                  <c:v>1257.9459301810607</c:v>
                </c:pt>
                <c:pt idx="11">
                  <c:v>1256.8457224158722</c:v>
                </c:pt>
                <c:pt idx="12">
                  <c:v>1255.4321282421138</c:v>
                </c:pt>
                <c:pt idx="13">
                  <c:v>1253.5676641966045</c:v>
                </c:pt>
                <c:pt idx="14">
                  <c:v>1251.9217305656093</c:v>
                </c:pt>
                <c:pt idx="15">
                  <c:v>1249.8475450015781</c:v>
                </c:pt>
                <c:pt idx="16">
                  <c:v>1247.291808938025</c:v>
                </c:pt>
                <c:pt idx="17">
                  <c:v>1244.1936459966228</c:v>
                </c:pt>
                <c:pt idx="18">
                  <c:v>1240.48334803802</c:v>
                </c:pt>
                <c:pt idx="19">
                  <c:v>1236.0809006711809</c:v>
                </c:pt>
                <c:pt idx="20">
                  <c:v>1231.8769411784547</c:v>
                </c:pt>
                <c:pt idx="21">
                  <c:v>1231.6575601715938</c:v>
                </c:pt>
                <c:pt idx="22">
                  <c:v>1230.8440298643479</c:v>
                </c:pt>
                <c:pt idx="23">
                  <c:v>1229.3229231710613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9-4162-8B0D-3E4C5ECEDF1E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'Comparison to Previous'!$C$87:$Z$87</c:f>
              <c:numCache>
                <c:formatCode>_(* #,##0.0_);_(* \(#,##0.0\);_(* "-"??_);_(@_)</c:formatCode>
                <c:ptCount val="24"/>
                <c:pt idx="0">
                  <c:v>1399.879372291135</c:v>
                </c:pt>
                <c:pt idx="1">
                  <c:v>1385.2060819128412</c:v>
                </c:pt>
                <c:pt idx="2">
                  <c:v>1369.4339705983009</c:v>
                </c:pt>
                <c:pt idx="3">
                  <c:v>1346.7660638322359</c:v>
                </c:pt>
                <c:pt idx="4">
                  <c:v>1340.3341501243567</c:v>
                </c:pt>
                <c:pt idx="5">
                  <c:v>1338.4462371767172</c:v>
                </c:pt>
                <c:pt idx="6">
                  <c:v>1341.2615007232603</c:v>
                </c:pt>
                <c:pt idx="7">
                  <c:v>1343.4956675501289</c:v>
                </c:pt>
                <c:pt idx="8">
                  <c:v>1345.7467643846703</c:v>
                </c:pt>
                <c:pt idx="9">
                  <c:v>1347.8864343369464</c:v>
                </c:pt>
                <c:pt idx="10">
                  <c:v>1349.6216709974158</c:v>
                </c:pt>
                <c:pt idx="11">
                  <c:v>1354.3602951912214</c:v>
                </c:pt>
                <c:pt idx="12">
                  <c:v>1358.9730519866491</c:v>
                </c:pt>
                <c:pt idx="13">
                  <c:v>1363.6395201498819</c:v>
                </c:pt>
                <c:pt idx="14">
                  <c:v>1368.2706957651346</c:v>
                </c:pt>
                <c:pt idx="15">
                  <c:v>1372.8122662362066</c:v>
                </c:pt>
                <c:pt idx="16">
                  <c:v>1377.8528696637393</c:v>
                </c:pt>
                <c:pt idx="17">
                  <c:v>1382.8729524887426</c:v>
                </c:pt>
                <c:pt idx="18">
                  <c:v>1387.8007573250336</c:v>
                </c:pt>
                <c:pt idx="19">
                  <c:v>1392.6805332664865</c:v>
                </c:pt>
                <c:pt idx="20">
                  <c:v>1397.4578360550506</c:v>
                </c:pt>
                <c:pt idx="21">
                  <c:v>1402.0327284284247</c:v>
                </c:pt>
                <c:pt idx="22">
                  <c:v>1408.3546280145003</c:v>
                </c:pt>
                <c:pt idx="23">
                  <c:v>1414.8058754216399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9-4162-8B0D-3E4C5ECED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 Potential Savings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'Comparison to Previous'!$C$66:$Z$66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'Comparison to Previous'!$C$69:$Z$69</c:f>
              <c:numCache>
                <c:formatCode>_(* #,##0.0_);_(* \(#,##0.0\);_(* "-"??_);_(@_)</c:formatCode>
                <c:ptCount val="24"/>
                <c:pt idx="0">
                  <c:v>41.064702296177508</c:v>
                </c:pt>
                <c:pt idx="1">
                  <c:v>58.608981297714784</c:v>
                </c:pt>
                <c:pt idx="2">
                  <c:v>95.018739347616233</c:v>
                </c:pt>
                <c:pt idx="3">
                  <c:v>112.99147321695351</c:v>
                </c:pt>
                <c:pt idx="4">
                  <c:v>122.16362916438857</c:v>
                </c:pt>
                <c:pt idx="5">
                  <c:v>127.19522411535223</c:v>
                </c:pt>
                <c:pt idx="6">
                  <c:v>134.13574608618472</c:v>
                </c:pt>
                <c:pt idx="7">
                  <c:v>142.41713613976745</c:v>
                </c:pt>
                <c:pt idx="8">
                  <c:v>152.11832250631929</c:v>
                </c:pt>
                <c:pt idx="9">
                  <c:v>159.81725195380389</c:v>
                </c:pt>
                <c:pt idx="10">
                  <c:v>166.41022548613944</c:v>
                </c:pt>
                <c:pt idx="11">
                  <c:v>173.25068421759514</c:v>
                </c:pt>
                <c:pt idx="12">
                  <c:v>180.36647488598771</c:v>
                </c:pt>
                <c:pt idx="13">
                  <c:v>187.9922737948589</c:v>
                </c:pt>
                <c:pt idx="14">
                  <c:v>194.74510967265007</c:v>
                </c:pt>
                <c:pt idx="15">
                  <c:v>201.87000509862304</c:v>
                </c:pt>
                <c:pt idx="16">
                  <c:v>209.42007819264617</c:v>
                </c:pt>
                <c:pt idx="17">
                  <c:v>217.45801363761126</c:v>
                </c:pt>
                <c:pt idx="18">
                  <c:v>226.05781695869678</c:v>
                </c:pt>
                <c:pt idx="19">
                  <c:v>235.3068910228838</c:v>
                </c:pt>
                <c:pt idx="20">
                  <c:v>243.9537878260389</c:v>
                </c:pt>
                <c:pt idx="21">
                  <c:v>253.4505543041933</c:v>
                </c:pt>
                <c:pt idx="22">
                  <c:v>263.94108448505199</c:v>
                </c:pt>
                <c:pt idx="23">
                  <c:v>275.5955531637411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D-4595-9AA0-63ED3203A218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'Comparison to Previous'!$C$81:$Z$81</c:f>
              <c:numCache>
                <c:formatCode>_(* #,##0.0_);_(* \(#,##0.0\);_(* "-"??_);_(@_)</c:formatCode>
                <c:ptCount val="24"/>
                <c:pt idx="0">
                  <c:v>0.51422322607878113</c:v>
                </c:pt>
                <c:pt idx="1">
                  <c:v>15.920061283810469</c:v>
                </c:pt>
                <c:pt idx="2">
                  <c:v>31.96143890380241</c:v>
                </c:pt>
                <c:pt idx="3">
                  <c:v>49.057325807289587</c:v>
                </c:pt>
                <c:pt idx="4">
                  <c:v>56.998469102090212</c:v>
                </c:pt>
                <c:pt idx="5">
                  <c:v>62.366571656378888</c:v>
                </c:pt>
                <c:pt idx="6">
                  <c:v>65.493184128420324</c:v>
                </c:pt>
                <c:pt idx="7">
                  <c:v>68.886108468626858</c:v>
                </c:pt>
                <c:pt idx="8">
                  <c:v>72.342683628787555</c:v>
                </c:pt>
                <c:pt idx="9">
                  <c:v>75.989785585880384</c:v>
                </c:pt>
                <c:pt idx="10">
                  <c:v>80.15943400442319</c:v>
                </c:pt>
                <c:pt idx="11">
                  <c:v>81.096683535669541</c:v>
                </c:pt>
                <c:pt idx="12">
                  <c:v>82.229993579138565</c:v>
                </c:pt>
                <c:pt idx="13">
                  <c:v>83.378432291395896</c:v>
                </c:pt>
                <c:pt idx="14">
                  <c:v>84.629689481770839</c:v>
                </c:pt>
                <c:pt idx="15">
                  <c:v>86.036799495561425</c:v>
                </c:pt>
                <c:pt idx="16">
                  <c:v>87.00987884104444</c:v>
                </c:pt>
                <c:pt idx="17">
                  <c:v>88.067265662716494</c:v>
                </c:pt>
                <c:pt idx="18">
                  <c:v>89.279529131512135</c:v>
                </c:pt>
                <c:pt idx="19">
                  <c:v>90.601256459826189</c:v>
                </c:pt>
                <c:pt idx="20">
                  <c:v>92.085750149474279</c:v>
                </c:pt>
                <c:pt idx="21">
                  <c:v>93.831825148108763</c:v>
                </c:pt>
                <c:pt idx="22">
                  <c:v>94.449138025662734</c:v>
                </c:pt>
                <c:pt idx="23">
                  <c:v>95.01784727195809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D-4595-9AA0-63ED3203A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Summer Potential Savings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'Comparison to Previous'!$C$66:$Z$66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'Comparison to Previous'!$C$74:$Z$74</c:f>
              <c:numCache>
                <c:formatCode>_(* #,##0.0_);_(* \(#,##0.0\);_(* "-"??_);_(@_)</c:formatCode>
                <c:ptCount val="24"/>
                <c:pt idx="0">
                  <c:v>42.220193250067084</c:v>
                </c:pt>
                <c:pt idx="1">
                  <c:v>60.750292365418751</c:v>
                </c:pt>
                <c:pt idx="2">
                  <c:v>100.70123809893987</c:v>
                </c:pt>
                <c:pt idx="3">
                  <c:v>121.05118394863582</c:v>
                </c:pt>
                <c:pt idx="4">
                  <c:v>131.85103636213566</c:v>
                </c:pt>
                <c:pt idx="5">
                  <c:v>136.68544778529099</c:v>
                </c:pt>
                <c:pt idx="6">
                  <c:v>142.61116705479529</c:v>
                </c:pt>
                <c:pt idx="7">
                  <c:v>149.33899388370921</c:v>
                </c:pt>
                <c:pt idx="8">
                  <c:v>156.95751117286014</c:v>
                </c:pt>
                <c:pt idx="9">
                  <c:v>163.76959646136211</c:v>
                </c:pt>
                <c:pt idx="10">
                  <c:v>170.23856505065368</c:v>
                </c:pt>
                <c:pt idx="11">
                  <c:v>177.05770548049949</c:v>
                </c:pt>
                <c:pt idx="12">
                  <c:v>184.25907493310757</c:v>
                </c:pt>
                <c:pt idx="13">
                  <c:v>191.97989723775805</c:v>
                </c:pt>
                <c:pt idx="14">
                  <c:v>199.55053757079671</c:v>
                </c:pt>
                <c:pt idx="15">
                  <c:v>207.61756820366315</c:v>
                </c:pt>
                <c:pt idx="16">
                  <c:v>216.23410147454402</c:v>
                </c:pt>
                <c:pt idx="17">
                  <c:v>225.46085078890135</c:v>
                </c:pt>
                <c:pt idx="18">
                  <c:v>235.36738399671523</c:v>
                </c:pt>
                <c:pt idx="19">
                  <c:v>246.03359733101772</c:v>
                </c:pt>
                <c:pt idx="20">
                  <c:v>256.56875694988889</c:v>
                </c:pt>
                <c:pt idx="21">
                  <c:v>263.1866967661112</c:v>
                </c:pt>
                <c:pt idx="22">
                  <c:v>270.4660896782845</c:v>
                </c:pt>
                <c:pt idx="23">
                  <c:v>278.52032799341265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8-4622-A278-CC27967DD7A4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'Comparison to Previous'!$C$86:$Z$86</c:f>
              <c:numCache>
                <c:formatCode>_(* #,##0.0_);_(* \(#,##0.0\);_(* "-"??_);_(@_)</c:formatCode>
                <c:ptCount val="24"/>
                <c:pt idx="0">
                  <c:v>0.51694342076708044</c:v>
                </c:pt>
                <c:pt idx="1">
                  <c:v>18.546863910221692</c:v>
                </c:pt>
                <c:pt idx="2">
                  <c:v>39.773413689337495</c:v>
                </c:pt>
                <c:pt idx="3">
                  <c:v>67.415241919786467</c:v>
                </c:pt>
                <c:pt idx="4">
                  <c:v>79.538604384603559</c:v>
                </c:pt>
                <c:pt idx="5">
                  <c:v>87.214990459008163</c:v>
                </c:pt>
                <c:pt idx="6">
                  <c:v>90.283994918018308</c:v>
                </c:pt>
                <c:pt idx="7">
                  <c:v>94.02874167053703</c:v>
                </c:pt>
                <c:pt idx="8">
                  <c:v>97.850131139918233</c:v>
                </c:pt>
                <c:pt idx="9">
                  <c:v>101.87552028460006</c:v>
                </c:pt>
                <c:pt idx="10">
                  <c:v>106.39698514508518</c:v>
                </c:pt>
                <c:pt idx="11">
                  <c:v>108.00584090729618</c:v>
                </c:pt>
                <c:pt idx="12">
                  <c:v>109.83054187572279</c:v>
                </c:pt>
                <c:pt idx="13">
                  <c:v>111.690769155689</c:v>
                </c:pt>
                <c:pt idx="14">
                  <c:v>113.67484431756817</c:v>
                </c:pt>
                <c:pt idx="15">
                  <c:v>115.83645281923395</c:v>
                </c:pt>
                <c:pt idx="16">
                  <c:v>117.58638218521477</c:v>
                </c:pt>
                <c:pt idx="17">
                  <c:v>119.44366204510277</c:v>
                </c:pt>
                <c:pt idx="18">
                  <c:v>121.47957410207451</c:v>
                </c:pt>
                <c:pt idx="19">
                  <c:v>123.64943973944474</c:v>
                </c:pt>
                <c:pt idx="20">
                  <c:v>126.00731787346803</c:v>
                </c:pt>
                <c:pt idx="21">
                  <c:v>128.65280272796443</c:v>
                </c:pt>
                <c:pt idx="22">
                  <c:v>129.63617415841054</c:v>
                </c:pt>
                <c:pt idx="23">
                  <c:v>130.57482787147629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8-4622-A278-CC27967DD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</a:t>
            </a:r>
            <a:r>
              <a:rPr lang="en-US" baseline="0"/>
              <a:t> Study- </a:t>
            </a:r>
            <a:r>
              <a:rPr lang="en-US"/>
              <a:t>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Previous'!$I$104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Previous'!$J$104:$N$104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  <c:pt idx="3">
                  <c:v>1.9185363871884777</c:v>
                </c:pt>
                <c:pt idx="4">
                  <c:v>5.0413220056932868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4-4977-AE84-42409F1F5795}"/>
            </c:ext>
          </c:extLst>
        </c:ser>
        <c:ser>
          <c:idx val="2"/>
          <c:order val="1"/>
          <c:tx>
            <c:strRef>
              <c:f>'Comparison to Previous'!$I$105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Previous'!$J$105:$N$105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1.2326863172883482</c:v>
                </c:pt>
                <c:pt idx="2">
                  <c:v>2.3528111739369644</c:v>
                </c:pt>
                <c:pt idx="3">
                  <c:v>2.0937520018525775</c:v>
                </c:pt>
                <c:pt idx="4">
                  <c:v>2.1199014380704009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E74-4977-AE84-42409F1F5795}"/>
            </c:ext>
          </c:extLst>
        </c:ser>
        <c:ser>
          <c:idx val="3"/>
          <c:order val="2"/>
          <c:tx>
            <c:strRef>
              <c:f>'Comparison to Previous'!$I$106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Previous'!$J$106:$N$106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0.88427063456746846</c:v>
                </c:pt>
                <c:pt idx="2">
                  <c:v>5.8431959681714076</c:v>
                </c:pt>
                <c:pt idx="3">
                  <c:v>19.846255964907392</c:v>
                </c:pt>
                <c:pt idx="4">
                  <c:v>25.191814226889612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4-4977-AE84-42409F1F5795}"/>
            </c:ext>
          </c:extLst>
        </c:ser>
        <c:ser>
          <c:idx val="4"/>
          <c:order val="3"/>
          <c:tx>
            <c:strRef>
              <c:f>'Comparison to Previous'!$I$107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Previous'!$J$107:$N$107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2.893908561799588E-2</c:v>
                </c:pt>
                <c:pt idx="2">
                  <c:v>0.21108066353412622</c:v>
                </c:pt>
                <c:pt idx="3">
                  <c:v>0.76007058220419366</c:v>
                </c:pt>
                <c:pt idx="4">
                  <c:v>1.0853876947837076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4-4977-AE84-42409F1F5795}"/>
            </c:ext>
          </c:extLst>
        </c:ser>
        <c:ser>
          <c:idx val="0"/>
          <c:order val="4"/>
          <c:tx>
            <c:strRef>
              <c:f>'Comparison to Previous'!$I$108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Previous'!$J$108:$N$108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4-4977-AE84-42409F1F5795}"/>
            </c:ext>
          </c:extLst>
        </c:ser>
        <c:ser>
          <c:idx val="5"/>
          <c:order val="5"/>
          <c:tx>
            <c:strRef>
              <c:f>'Comparison to Previous'!$I$109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Previous'!$J$109:$N$109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  <c:pt idx="3">
                  <c:v>0.88944392269174322</c:v>
                </c:pt>
                <c:pt idx="4">
                  <c:v>5.4061188384905989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74-4977-AE84-42409F1F5795}"/>
            </c:ext>
          </c:extLst>
        </c:ser>
        <c:ser>
          <c:idx val="6"/>
          <c:order val="6"/>
          <c:tx>
            <c:strRef>
              <c:f>'Comparison to Previous'!$I$110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Previous'!$J$110:$N$110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  <c:pt idx="3">
                  <c:v>3.0330302620650231</c:v>
                </c:pt>
                <c:pt idx="4">
                  <c:v>3.362657636153743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74-4977-AE84-42409F1F5795}"/>
            </c:ext>
          </c:extLst>
        </c:ser>
        <c:ser>
          <c:idx val="7"/>
          <c:order val="7"/>
          <c:tx>
            <c:strRef>
              <c:f>'Comparison to Previous'!$I$111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Previous'!$J$111:$N$111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74-4977-AE84-42409F1F5795}"/>
            </c:ext>
          </c:extLst>
        </c:ser>
        <c:ser>
          <c:idx val="8"/>
          <c:order val="8"/>
          <c:tx>
            <c:strRef>
              <c:f>'Comparison to Previous'!$I$112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Previous'!$J$112:$N$112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3.1441871658472103</c:v>
                </c:pt>
                <c:pt idx="3">
                  <c:v>4.7275104579037155</c:v>
                </c:pt>
                <c:pt idx="4">
                  <c:v>5.2418139487186703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8E74-4977-AE84-42409F1F5795}"/>
            </c:ext>
          </c:extLst>
        </c:ser>
        <c:ser>
          <c:idx val="9"/>
          <c:order val="9"/>
          <c:tx>
            <c:strRef>
              <c:f>'Comparison to Previous'!$I$113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Previous'!$J$113:$N$113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8E74-4977-AE84-42409F1F5795}"/>
            </c:ext>
          </c:extLst>
        </c:ser>
        <c:ser>
          <c:idx val="10"/>
          <c:order val="10"/>
          <c:tx>
            <c:strRef>
              <c:f>'Comparison to Previous'!$I$114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Previous'!$J$114:$N$114</c:f>
              <c:numCache>
                <c:formatCode>#,##0.0;\-#,##0.0;\-;@</c:formatCode>
                <c:ptCount val="5"/>
                <c:pt idx="0">
                  <c:v>0.51422322607878113</c:v>
                </c:pt>
                <c:pt idx="1">
                  <c:v>0.455825024916722</c:v>
                </c:pt>
                <c:pt idx="2">
                  <c:v>0.4007896633814062</c:v>
                </c:pt>
                <c:pt idx="3">
                  <c:v>0.40280247597554075</c:v>
                </c:pt>
                <c:pt idx="4">
                  <c:v>0.40839348423729893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74-4977-AE84-42409F1F5795}"/>
            </c:ext>
          </c:extLst>
        </c:ser>
        <c:ser>
          <c:idx val="11"/>
          <c:order val="11"/>
          <c:tx>
            <c:strRef>
              <c:f>'Comparison to Previous'!$I$115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Previous'!$J$115:$N$115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8E74-4977-AE84-42409F1F5795}"/>
            </c:ext>
          </c:extLst>
        </c:ser>
        <c:ser>
          <c:idx val="12"/>
          <c:order val="12"/>
          <c:tx>
            <c:strRef>
              <c:f>'Comparison to Previous'!$I$116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Previous'!$J$116:$N$116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10.697516736065239</c:v>
                </c:pt>
                <c:pt idx="2">
                  <c:v>23.169627797421178</c:v>
                </c:pt>
                <c:pt idx="3">
                  <c:v>23.061613728834658</c:v>
                </c:pt>
                <c:pt idx="4">
                  <c:v>22.965960988952666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74-4977-AE84-42409F1F5795}"/>
            </c:ext>
          </c:extLst>
        </c:ser>
        <c:ser>
          <c:idx val="13"/>
          <c:order val="13"/>
          <c:tx>
            <c:strRef>
              <c:f>'Comparison to Previous'!$I$117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Previous'!$J$117:$N$117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0.59925794567070123</c:v>
                </c:pt>
                <c:pt idx="2">
                  <c:v>5.1207699282197296</c:v>
                </c:pt>
                <c:pt idx="3">
                  <c:v>5.1913292188796261</c:v>
                </c:pt>
                <c:pt idx="4">
                  <c:v>5.2263392603164638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8E74-4977-AE84-42409F1F5795}"/>
            </c:ext>
          </c:extLst>
        </c:ser>
        <c:ser>
          <c:idx val="14"/>
          <c:order val="14"/>
          <c:tx>
            <c:strRef>
              <c:f>'Comparison to Previous'!$I$118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Previous'!$J$118:$N$118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74-4977-AE84-42409F1F5795}"/>
            </c:ext>
          </c:extLst>
        </c:ser>
        <c:ser>
          <c:idx val="15"/>
          <c:order val="15"/>
          <c:tx>
            <c:strRef>
              <c:f>'Comparison to Previous'!$I$119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Previous'!$J$119:$N$119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0.35145932154501341</c:v>
                </c:pt>
                <c:pt idx="2">
                  <c:v>2.6444416881336723</c:v>
                </c:pt>
                <c:pt idx="3">
                  <c:v>2.8694931486326998</c:v>
                </c:pt>
                <c:pt idx="4">
                  <c:v>2.8370182799027974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74-4977-AE84-42409F1F5795}"/>
            </c:ext>
          </c:extLst>
        </c:ser>
        <c:ser>
          <c:idx val="16"/>
          <c:order val="16"/>
          <c:tx>
            <c:strRef>
              <c:f>'Comparison to Previous'!$I$120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Previous'!$J$120:$N$120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0.83260980569447696</c:v>
                </c:pt>
                <c:pt idx="2">
                  <c:v>6.3959375646576779</c:v>
                </c:pt>
                <c:pt idx="3">
                  <c:v>6.2334670688042886</c:v>
                </c:pt>
                <c:pt idx="4">
                  <c:v>6.2967032093403752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3-4A7F-93E9-6026F39C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5060352912949591"/>
          <c:h val="0.730347005631969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</a:t>
            </a:r>
            <a:r>
              <a:rPr lang="en-US" baseline="0"/>
              <a:t> </a:t>
            </a:r>
            <a:r>
              <a:rPr lang="en-US"/>
              <a:t>Winter DR</a:t>
            </a:r>
            <a:r>
              <a:rPr lang="en-US" baseline="0"/>
              <a:t> </a:t>
            </a:r>
            <a:r>
              <a:rPr lang="en-US"/>
              <a:t>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Previous'!$B$104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Previous'!$C$104:$G$104</c:f>
              <c:numCache>
                <c:formatCode>#,##0.0;\-#,##0.0;\-;@</c:formatCode>
                <c:ptCount val="5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  <c:pt idx="3">
                  <c:v>5.0486163423477333</c:v>
                </c:pt>
                <c:pt idx="4">
                  <c:v>5.564660720449834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6-4333-B19B-46D43136052A}"/>
            </c:ext>
          </c:extLst>
        </c:ser>
        <c:ser>
          <c:idx val="2"/>
          <c:order val="1"/>
          <c:tx>
            <c:strRef>
              <c:f>'Comparison to Previous'!$B$105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Previous'!$C$105:$G$105</c:f>
              <c:numCache>
                <c:formatCode>#,##0.0;\-#,##0.0;\-;@</c:formatCode>
                <c:ptCount val="5"/>
                <c:pt idx="0">
                  <c:v>0.57156207024371253</c:v>
                </c:pt>
                <c:pt idx="1">
                  <c:v>1.3073065333071716</c:v>
                </c:pt>
                <c:pt idx="2">
                  <c:v>2.9814145224750561</c:v>
                </c:pt>
                <c:pt idx="3">
                  <c:v>3.1499951524323668</c:v>
                </c:pt>
                <c:pt idx="4">
                  <c:v>3.3249600930232037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216-4333-B19B-46D43136052A}"/>
            </c:ext>
          </c:extLst>
        </c:ser>
        <c:ser>
          <c:idx val="3"/>
          <c:order val="2"/>
          <c:tx>
            <c:strRef>
              <c:f>'Comparison to Previous'!$B$106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Previous'!$C$106:$G$106</c:f>
              <c:numCache>
                <c:formatCode>#,##0.0;\-#,##0.0;\-;@</c:formatCode>
                <c:ptCount val="5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  <c:pt idx="3">
                  <c:v>26.325985926498898</c:v>
                </c:pt>
                <c:pt idx="4">
                  <c:v>48.857337137687601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6-4333-B19B-46D43136052A}"/>
            </c:ext>
          </c:extLst>
        </c:ser>
        <c:ser>
          <c:idx val="0"/>
          <c:order val="4"/>
          <c:tx>
            <c:strRef>
              <c:f>'Comparison to Previous'!$B$108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Previous'!$C$108:$G$108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6-4333-B19B-46D43136052A}"/>
            </c:ext>
          </c:extLst>
        </c:ser>
        <c:ser>
          <c:idx val="5"/>
          <c:order val="5"/>
          <c:tx>
            <c:strRef>
              <c:f>'Comparison to Previous'!$B$109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Previous'!$C$109:$G$109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  <c:pt idx="3">
                  <c:v>5.5999378881129545</c:v>
                </c:pt>
                <c:pt idx="4">
                  <c:v>30.219630164946313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16-4333-B19B-46D43136052A}"/>
            </c:ext>
          </c:extLst>
        </c:ser>
        <c:ser>
          <c:idx val="6"/>
          <c:order val="6"/>
          <c:tx>
            <c:strRef>
              <c:f>'Comparison to Previous'!$B$110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Previous'!$C$110:$G$110</c:f>
              <c:numCache>
                <c:formatCode>#,##0.0;\-#,##0.0;\-;@</c:formatCode>
                <c:ptCount val="5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  <c:pt idx="3">
                  <c:v>3.3410087429359292</c:v>
                </c:pt>
                <c:pt idx="4">
                  <c:v>3.6999328060164318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3216-4333-B19B-46D43136052A}"/>
            </c:ext>
          </c:extLst>
        </c:ser>
        <c:ser>
          <c:idx val="7"/>
          <c:order val="7"/>
          <c:tx>
            <c:strRef>
              <c:f>'Comparison to Previous'!$B$111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Previous'!$C$111:$G$111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16-4333-B19B-46D43136052A}"/>
            </c:ext>
          </c:extLst>
        </c:ser>
        <c:ser>
          <c:idx val="8"/>
          <c:order val="8"/>
          <c:tx>
            <c:strRef>
              <c:f>'Comparison to Previous'!$B$112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Previous'!$C$112:$G$112</c:f>
              <c:numCache>
                <c:formatCode>#,##0.0;\-#,##0.0;\-;@</c:formatCode>
                <c:ptCount val="5"/>
                <c:pt idx="0">
                  <c:v>0.85893692894351126</c:v>
                </c:pt>
                <c:pt idx="1">
                  <c:v>2.6038839021476812</c:v>
                </c:pt>
                <c:pt idx="2">
                  <c:v>7.9768228143036009</c:v>
                </c:pt>
                <c:pt idx="3">
                  <c:v>9.8101264399535779</c:v>
                </c:pt>
                <c:pt idx="4">
                  <c:v>10.86061853113431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3216-4333-B19B-46D43136052A}"/>
            </c:ext>
          </c:extLst>
        </c:ser>
        <c:ser>
          <c:idx val="9"/>
          <c:order val="9"/>
          <c:tx>
            <c:strRef>
              <c:f>'Comparison to Previous'!$B$113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Previous'!$C$113:$G$113</c:f>
              <c:numCache>
                <c:formatCode>#,##0.0;\-#,##0.0;\-;@</c:formatCode>
                <c:ptCount val="5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  <c:pt idx="3">
                  <c:v>5.4917202203580588</c:v>
                </c:pt>
                <c:pt idx="4">
                  <c:v>5.5199247725602465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3216-4333-B19B-46D43136052A}"/>
            </c:ext>
          </c:extLst>
        </c:ser>
        <c:ser>
          <c:idx val="11"/>
          <c:order val="11"/>
          <c:tx>
            <c:strRef>
              <c:f>'Comparison to Previous'!$B$115</c:f>
              <c:strCache>
                <c:ptCount val="1"/>
                <c:pt idx="0">
                  <c:v>Thermal Energy Storage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Previous'!$C$115:$G$115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3216-4333-B19B-46D43136052A}"/>
            </c:ext>
          </c:extLst>
        </c:ser>
        <c:ser>
          <c:idx val="12"/>
          <c:order val="12"/>
          <c:tx>
            <c:strRef>
              <c:f>'Comparison to Previous'!$B$116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Previous'!$C$116:$G$116</c:f>
              <c:numCache>
                <c:formatCode>#,##0.0;\-#,##0.0;\-;@</c:formatCode>
                <c:ptCount val="5"/>
                <c:pt idx="0">
                  <c:v>4.5669206474788764</c:v>
                </c:pt>
                <c:pt idx="1">
                  <c:v>10.029168523630107</c:v>
                </c:pt>
                <c:pt idx="2">
                  <c:v>21.882800119943862</c:v>
                </c:pt>
                <c:pt idx="3">
                  <c:v>21.827068918057645</c:v>
                </c:pt>
                <c:pt idx="4">
                  <c:v>21.893724439322288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16-4333-B19B-46D43136052A}"/>
            </c:ext>
          </c:extLst>
        </c:ser>
        <c:ser>
          <c:idx val="13"/>
          <c:order val="13"/>
          <c:tx>
            <c:strRef>
              <c:f>'Comparison to Previous'!$B$117</c:f>
              <c:strCache>
                <c:ptCount val="1"/>
                <c:pt idx="0">
                  <c:v>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Previous'!$C$117:$G$117</c:f>
              <c:numCache>
                <c:formatCode>#,##0.0;\-#,##0.0;\-;@</c:formatCode>
                <c:ptCount val="5"/>
                <c:pt idx="0">
                  <c:v>0.56355222019582407</c:v>
                </c:pt>
                <c:pt idx="1">
                  <c:v>1.9081921430139062</c:v>
                </c:pt>
                <c:pt idx="2">
                  <c:v>6.4417179260546149</c:v>
                </c:pt>
                <c:pt idx="3">
                  <c:v>7.4525325891899179</c:v>
                </c:pt>
                <c:pt idx="4">
                  <c:v>7.7672598931943995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3216-4333-B19B-46D43136052A}"/>
            </c:ext>
          </c:extLst>
        </c:ser>
        <c:ser>
          <c:idx val="14"/>
          <c:order val="14"/>
          <c:tx>
            <c:strRef>
              <c:f>'Comparison to Previous'!$B$118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Previous'!$C$118:$G$118</c:f>
              <c:numCache>
                <c:formatCode>#,##0.0;\-#,##0.0;\-;@</c:formatCode>
                <c:ptCount val="5"/>
                <c:pt idx="0">
                  <c:v>30.07010105016219</c:v>
                </c:pt>
                <c:pt idx="1">
                  <c:v>28.814446877583112</c:v>
                </c:pt>
                <c:pt idx="2">
                  <c:v>28.530952178494807</c:v>
                </c:pt>
                <c:pt idx="3">
                  <c:v>28.882111564350431</c:v>
                </c:pt>
                <c:pt idx="4">
                  <c:v>29.921563703636977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16-4333-B19B-46D43136052A}"/>
            </c:ext>
          </c:extLst>
        </c:ser>
        <c:ser>
          <c:idx val="15"/>
          <c:order val="15"/>
          <c:tx>
            <c:strRef>
              <c:f>'Comparison to Previous'!$B$119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Previous'!$C$119:$G$119</c:f>
              <c:numCache>
                <c:formatCode>#,##0.0;\-#,##0.0;\-;@</c:formatCode>
                <c:ptCount val="5"/>
                <c:pt idx="0">
                  <c:v>1.9029326514991241</c:v>
                </c:pt>
                <c:pt idx="1">
                  <c:v>6.4891718974123878</c:v>
                </c:pt>
                <c:pt idx="2">
                  <c:v>22.049245263840874</c:v>
                </c:pt>
                <c:pt idx="3">
                  <c:v>25.662342457545797</c:v>
                </c:pt>
                <c:pt idx="4">
                  <c:v>26.906051087455371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216-4333-B19B-46D431360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'Comparison to Previous'!$B$107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'Comparison to Previous'!$C$107:$G$107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216-4333-B19B-46D43136052A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Previous'!$B$114</c15:sqref>
                        </c15:formulaRef>
                      </c:ext>
                    </c:extLst>
                    <c:strCache>
                      <c:ptCount val="1"/>
                      <c:pt idx="0">
                        <c:v>Real Time Pricing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Previous'!$C$114:$G$114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216-4333-B19B-46D43136052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Study-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Previous'!$I$134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Previous'!$J$134:$N$134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  <c:pt idx="3">
                  <c:v>1.9185363871884777</c:v>
                </c:pt>
                <c:pt idx="4">
                  <c:v>5.0413220056932868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6-4AC8-95F7-4C95051F5257}"/>
            </c:ext>
          </c:extLst>
        </c:ser>
        <c:ser>
          <c:idx val="2"/>
          <c:order val="1"/>
          <c:tx>
            <c:strRef>
              <c:f>'Comparison to Previous'!$I$135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Previous'!$J$135:$N$135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1.3186241323756369</c:v>
                </c:pt>
                <c:pt idx="2">
                  <c:v>2.5111714004790979</c:v>
                </c:pt>
                <c:pt idx="3">
                  <c:v>2.2320990276362593</c:v>
                </c:pt>
                <c:pt idx="4">
                  <c:v>2.2587048166824202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226-4AC8-95F7-4C95051F5257}"/>
            </c:ext>
          </c:extLst>
        </c:ser>
        <c:ser>
          <c:idx val="3"/>
          <c:order val="2"/>
          <c:tx>
            <c:strRef>
              <c:f>'Comparison to Previous'!$I$136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Previous'!$J$136:$N$136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  <c:pt idx="3">
                  <c:v>18.556768036289945</c:v>
                </c:pt>
                <c:pt idx="4">
                  <c:v>23.52847776876942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6-4AC8-95F7-4C95051F5257}"/>
            </c:ext>
          </c:extLst>
        </c:ser>
        <c:ser>
          <c:idx val="4"/>
          <c:order val="3"/>
          <c:tx>
            <c:strRef>
              <c:f>'Comparison to Previous'!$I$137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Previous'!$J$137:$N$137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1.9564295110000879E-2</c:v>
                </c:pt>
                <c:pt idx="2">
                  <c:v>0.14840222174899442</c:v>
                </c:pt>
                <c:pt idx="3">
                  <c:v>0.54563078542111354</c:v>
                </c:pt>
                <c:pt idx="4">
                  <c:v>0.80877748064730193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6-4AC8-95F7-4C95051F5257}"/>
            </c:ext>
          </c:extLst>
        </c:ser>
        <c:ser>
          <c:idx val="0"/>
          <c:order val="4"/>
          <c:tx>
            <c:strRef>
              <c:f>'Comparison to Previous'!$I$138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Previous'!$J$138:$N$138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0.8911356356747494</c:v>
                </c:pt>
                <c:pt idx="2">
                  <c:v>7.9748174565799319</c:v>
                </c:pt>
                <c:pt idx="3">
                  <c:v>9.7557796874024802</c:v>
                </c:pt>
                <c:pt idx="4">
                  <c:v>12.136900026900605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6-4AC8-95F7-4C95051F5257}"/>
            </c:ext>
          </c:extLst>
        </c:ser>
        <c:ser>
          <c:idx val="5"/>
          <c:order val="5"/>
          <c:tx>
            <c:strRef>
              <c:f>'Comparison to Previous'!$I$139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Previous'!$J$139:$N$139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  <c:pt idx="3">
                  <c:v>0.88944392269174322</c:v>
                </c:pt>
                <c:pt idx="4">
                  <c:v>5.4061188384905989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6-4AC8-95F7-4C95051F5257}"/>
            </c:ext>
          </c:extLst>
        </c:ser>
        <c:ser>
          <c:idx val="6"/>
          <c:order val="6"/>
          <c:tx>
            <c:strRef>
              <c:f>'Comparison to Previous'!$I$140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Previous'!$J$140:$N$140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  <c:pt idx="3">
                  <c:v>3.0330302620650231</c:v>
                </c:pt>
                <c:pt idx="4">
                  <c:v>3.362657636153743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26-4AC8-95F7-4C95051F5257}"/>
            </c:ext>
          </c:extLst>
        </c:ser>
        <c:ser>
          <c:idx val="7"/>
          <c:order val="7"/>
          <c:tx>
            <c:strRef>
              <c:f>'Comparison to Previous'!$I$141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Previous'!$J$141:$N$141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1.7971305215154705</c:v>
                </c:pt>
                <c:pt idx="2">
                  <c:v>17.288452433165556</c:v>
                </c:pt>
                <c:pt idx="3">
                  <c:v>21.493585882273123</c:v>
                </c:pt>
                <c:pt idx="4">
                  <c:v>27.181781561675905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26-4AC8-95F7-4C95051F5257}"/>
            </c:ext>
          </c:extLst>
        </c:ser>
        <c:ser>
          <c:idx val="8"/>
          <c:order val="8"/>
          <c:tx>
            <c:strRef>
              <c:f>'Comparison to Previous'!$I$142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Previous'!$J$142:$N$142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E226-4AC8-95F7-4C95051F5257}"/>
            </c:ext>
          </c:extLst>
        </c:ser>
        <c:ser>
          <c:idx val="9"/>
          <c:order val="9"/>
          <c:tx>
            <c:strRef>
              <c:f>'Comparison to Previous'!$I$143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Previous'!$J$143:$N$143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E226-4AC8-95F7-4C95051F5257}"/>
            </c:ext>
          </c:extLst>
        </c:ser>
        <c:ser>
          <c:idx val="10"/>
          <c:order val="10"/>
          <c:tx>
            <c:strRef>
              <c:f>'Comparison to Previous'!$I$144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Previous'!$J$144:$N$144</c:f>
              <c:numCache>
                <c:formatCode>#,##0.0;\-#,##0.0;\-;@</c:formatCode>
                <c:ptCount val="5"/>
                <c:pt idx="0">
                  <c:v>0.51694342076708044</c:v>
                </c:pt>
                <c:pt idx="1">
                  <c:v>0.45823629836507773</c:v>
                </c:pt>
                <c:pt idx="2">
                  <c:v>0.40290980470945992</c:v>
                </c:pt>
                <c:pt idx="3">
                  <c:v>0.4049332649014652</c:v>
                </c:pt>
                <c:pt idx="4">
                  <c:v>0.41055384909485104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26-4AC8-95F7-4C95051F5257}"/>
            </c:ext>
          </c:extLst>
        </c:ser>
        <c:ser>
          <c:idx val="11"/>
          <c:order val="11"/>
          <c:tx>
            <c:strRef>
              <c:f>'Comparison to Previous'!$I$145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Previous'!$J$145:$N$145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5.8344541238114389E-2</c:v>
                </c:pt>
                <c:pt idx="2">
                  <c:v>0.58410177566989296</c:v>
                </c:pt>
                <c:pt idx="3">
                  <c:v>0.63676939690688927</c:v>
                </c:pt>
                <c:pt idx="4">
                  <c:v>0.66110260098869067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E226-4AC8-95F7-4C95051F5257}"/>
            </c:ext>
          </c:extLst>
        </c:ser>
        <c:ser>
          <c:idx val="12"/>
          <c:order val="12"/>
          <c:tx>
            <c:strRef>
              <c:f>'Comparison to Previous'!$I$146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Previous'!$J$146:$N$146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10.483046075161552</c:v>
                </c:pt>
                <c:pt idx="2">
                  <c:v>22.725284729015378</c:v>
                </c:pt>
                <c:pt idx="3">
                  <c:v>22.62457310959568</c:v>
                </c:pt>
                <c:pt idx="4">
                  <c:v>22.542531889035224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6-4AC8-95F7-4C95051F5257}"/>
            </c:ext>
          </c:extLst>
        </c:ser>
        <c:ser>
          <c:idx val="13"/>
          <c:order val="13"/>
          <c:tx>
            <c:strRef>
              <c:f>'Comparison to Previous'!$I$147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Previous'!$J$147:$N$147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0.62783100514252821</c:v>
                </c:pt>
                <c:pt idx="2">
                  <c:v>5.3583453180626783</c:v>
                </c:pt>
                <c:pt idx="3">
                  <c:v>5.4183002307320249</c:v>
                </c:pt>
                <c:pt idx="4">
                  <c:v>5.4550291834903586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E226-4AC8-95F7-4C95051F5257}"/>
            </c:ext>
          </c:extLst>
        </c:ser>
        <c:ser>
          <c:idx val="14"/>
          <c:order val="14"/>
          <c:tx>
            <c:strRef>
              <c:f>'Comparison to Previous'!$I$148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Previous'!$J$148:$N$148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26-4AC8-95F7-4C95051F5257}"/>
            </c:ext>
          </c:extLst>
        </c:ser>
        <c:ser>
          <c:idx val="15"/>
          <c:order val="15"/>
          <c:tx>
            <c:strRef>
              <c:f>'Comparison to Previous'!$I$149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Previous'!$J$149:$N$149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0.34272445476328212</c:v>
                </c:pt>
                <c:pt idx="2">
                  <c:v>2.580689423104165</c:v>
                </c:pt>
                <c:pt idx="3">
                  <c:v>2.8006906739162734</c:v>
                </c:pt>
                <c:pt idx="4">
                  <c:v>2.770083837114834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26-4AC8-95F7-4C95051F5257}"/>
            </c:ext>
          </c:extLst>
        </c:ser>
        <c:ser>
          <c:idx val="16"/>
          <c:order val="16"/>
          <c:tx>
            <c:strRef>
              <c:f>'Comparison to Previous'!$I$150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Previous'!$J$150:$N$150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0.88483320478377903</c:v>
                </c:pt>
                <c:pt idx="2">
                  <c:v>6.7825097910550856</c:v>
                </c:pt>
                <c:pt idx="3">
                  <c:v>6.6028992516391467</c:v>
                </c:pt>
                <c:pt idx="4">
                  <c:v>6.667572796430898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1-4791-B8A5-D8751EA8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5060352912949591"/>
          <c:h val="0.730347005631969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Previous'!$B$134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Previous'!$C$134:$G$134</c:f>
              <c:numCache>
                <c:formatCode>#,##0.0;\-#,##0.0;\-;@</c:formatCode>
                <c:ptCount val="5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  <c:pt idx="3">
                  <c:v>5.0486163423477333</c:v>
                </c:pt>
                <c:pt idx="4">
                  <c:v>5.564660720449834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1-433E-BC74-A1FBC07AC2FA}"/>
            </c:ext>
          </c:extLst>
        </c:ser>
        <c:ser>
          <c:idx val="2"/>
          <c:order val="1"/>
          <c:tx>
            <c:strRef>
              <c:f>'Comparison to Previous'!$B$135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Previous'!$C$135:$G$135</c:f>
              <c:numCache>
                <c:formatCode>#,##0.0;\-#,##0.0;\-;@</c:formatCode>
                <c:ptCount val="5"/>
                <c:pt idx="0">
                  <c:v>0.61314539153743985</c:v>
                </c:pt>
                <c:pt idx="1">
                  <c:v>1.3985152155388549</c:v>
                </c:pt>
                <c:pt idx="2">
                  <c:v>3.1821454142540357</c:v>
                </c:pt>
                <c:pt idx="3">
                  <c:v>3.3612528332669114</c:v>
                </c:pt>
                <c:pt idx="4">
                  <c:v>3.5470488122424317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3E1-433E-BC74-A1FBC07AC2FA}"/>
            </c:ext>
          </c:extLst>
        </c:ser>
        <c:ser>
          <c:idx val="3"/>
          <c:order val="2"/>
          <c:tx>
            <c:strRef>
              <c:f>'Comparison to Previous'!$B$136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Previous'!$C$136:$G$136</c:f>
              <c:numCache>
                <c:formatCode>#,##0.0;\-#,##0.0;\-;@</c:formatCode>
                <c:ptCount val="5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  <c:pt idx="3">
                  <c:v>26.325985926498898</c:v>
                </c:pt>
                <c:pt idx="4">
                  <c:v>48.857337137687601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1-433E-BC74-A1FBC07AC2FA}"/>
            </c:ext>
          </c:extLst>
        </c:ser>
        <c:ser>
          <c:idx val="0"/>
          <c:order val="4"/>
          <c:tx>
            <c:strRef>
              <c:f>'Comparison to Previous'!$B$138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Previous'!$C$138:$G$138</c:f>
              <c:numCache>
                <c:formatCode>#,##0.0;\-#,##0.0;\-;@</c:formatCode>
                <c:ptCount val="5"/>
                <c:pt idx="0">
                  <c:v>0.7904097264190838</c:v>
                </c:pt>
                <c:pt idx="1">
                  <c:v>2.5338655821960208</c:v>
                </c:pt>
                <c:pt idx="2">
                  <c:v>8.6804671566308595</c:v>
                </c:pt>
                <c:pt idx="3">
                  <c:v>18.676738062366478</c:v>
                </c:pt>
                <c:pt idx="4">
                  <c:v>30.488520534747025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1-433E-BC74-A1FBC07AC2FA}"/>
            </c:ext>
          </c:extLst>
        </c:ser>
        <c:ser>
          <c:idx val="5"/>
          <c:order val="5"/>
          <c:tx>
            <c:strRef>
              <c:f>'Comparison to Previous'!$B$139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Previous'!$C$139:$G$139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  <c:pt idx="3">
                  <c:v>5.5999378881129545</c:v>
                </c:pt>
                <c:pt idx="4">
                  <c:v>30.219630164946313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1-433E-BC74-A1FBC07AC2FA}"/>
            </c:ext>
          </c:extLst>
        </c:ser>
        <c:ser>
          <c:idx val="6"/>
          <c:order val="6"/>
          <c:tx>
            <c:strRef>
              <c:f>'Comparison to Previous'!$B$140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Previous'!$C$140:$G$140</c:f>
              <c:numCache>
                <c:formatCode>#,##0.0;\-#,##0.0;\-;@</c:formatCode>
                <c:ptCount val="5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  <c:pt idx="3">
                  <c:v>3.3410087429359292</c:v>
                </c:pt>
                <c:pt idx="4">
                  <c:v>3.6999328060164318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6-93E1-433E-BC74-A1FBC07AC2FA}"/>
            </c:ext>
          </c:extLst>
        </c:ser>
        <c:ser>
          <c:idx val="7"/>
          <c:order val="7"/>
          <c:tx>
            <c:strRef>
              <c:f>'Comparison to Previous'!$B$141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Previous'!$C$141:$G$141</c:f>
              <c:numCache>
                <c:formatCode>#,##0.0;\-#,##0.0;\-;@</c:formatCode>
                <c:ptCount val="5"/>
                <c:pt idx="0">
                  <c:v>1.5808194528381678</c:v>
                </c:pt>
                <c:pt idx="1">
                  <c:v>5.0677311643920415</c:v>
                </c:pt>
                <c:pt idx="2">
                  <c:v>17.360934313261716</c:v>
                </c:pt>
                <c:pt idx="3">
                  <c:v>37.353476124732957</c:v>
                </c:pt>
                <c:pt idx="4">
                  <c:v>60.977041069494057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E1-433E-BC74-A1FBC07AC2FA}"/>
            </c:ext>
          </c:extLst>
        </c:ser>
        <c:ser>
          <c:idx val="8"/>
          <c:order val="8"/>
          <c:tx>
            <c:strRef>
              <c:f>'Comparison to Previous'!$B$142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Previous'!$C$142:$G$142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3E1-433E-BC74-A1FBC07AC2FA}"/>
            </c:ext>
          </c:extLst>
        </c:ser>
        <c:ser>
          <c:idx val="9"/>
          <c:order val="9"/>
          <c:tx>
            <c:strRef>
              <c:f>'Comparison to Previous'!$B$143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Previous'!$C$143:$G$143</c:f>
              <c:numCache>
                <c:formatCode>#,##0.0;\-#,##0.0;\-;@</c:formatCode>
                <c:ptCount val="5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  <c:pt idx="3">
                  <c:v>5.4917202203580588</c:v>
                </c:pt>
                <c:pt idx="4">
                  <c:v>5.5199247725602465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93E1-433E-BC74-A1FBC07AC2FA}"/>
            </c:ext>
          </c:extLst>
        </c:ser>
        <c:ser>
          <c:idx val="11"/>
          <c:order val="11"/>
          <c:tx>
            <c:strRef>
              <c:f>'Comparison to Previous'!$B$145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Previous'!$C$145:$G$145</c:f>
              <c:numCache>
                <c:formatCode>#,##0.0;\-#,##0.0;\-;@</c:formatCode>
                <c:ptCount val="5"/>
                <c:pt idx="0">
                  <c:v>5.5044828892028816E-2</c:v>
                </c:pt>
                <c:pt idx="1">
                  <c:v>0.19410305181611459</c:v>
                </c:pt>
                <c:pt idx="2">
                  <c:v>0.67582236036828325</c:v>
                </c:pt>
                <c:pt idx="3">
                  <c:v>0.78752127192310117</c:v>
                </c:pt>
                <c:pt idx="4">
                  <c:v>0.83007303089125006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7-93E1-433E-BC74-A1FBC07AC2FA}"/>
            </c:ext>
          </c:extLst>
        </c:ser>
        <c:ser>
          <c:idx val="12"/>
          <c:order val="12"/>
          <c:tx>
            <c:strRef>
              <c:f>'Comparison to Previous'!$B$146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Previous'!$C$146:$G$146</c:f>
              <c:numCache>
                <c:formatCode>#,##0.0;\-#,##0.0;\-;@</c:formatCode>
                <c:ptCount val="5"/>
                <c:pt idx="0">
                  <c:v>4.4553794178840436</c:v>
                </c:pt>
                <c:pt idx="1">
                  <c:v>9.7964369888725962</c:v>
                </c:pt>
                <c:pt idx="2">
                  <c:v>21.39814040866127</c:v>
                </c:pt>
                <c:pt idx="3">
                  <c:v>21.344222597727288</c:v>
                </c:pt>
                <c:pt idx="4">
                  <c:v>21.41154371517279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E1-433E-BC74-A1FBC07AC2FA}"/>
            </c:ext>
          </c:extLst>
        </c:ser>
        <c:ser>
          <c:idx val="13"/>
          <c:order val="13"/>
          <c:tx>
            <c:strRef>
              <c:f>'Comparison to Previous'!$B$147</c:f>
              <c:strCache>
                <c:ptCount val="1"/>
                <c:pt idx="0">
                  <c:v>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Previous'!$C$147:$G$147</c:f>
              <c:numCache>
                <c:formatCode>#,##0.0;\-#,##0.0;\-;@</c:formatCode>
                <c:ptCount val="5"/>
                <c:pt idx="0">
                  <c:v>0.59049730134676603</c:v>
                </c:pt>
                <c:pt idx="1">
                  <c:v>1.9976929763132876</c:v>
                </c:pt>
                <c:pt idx="2">
                  <c:v>6.740002425618818</c:v>
                </c:pt>
                <c:pt idx="3">
                  <c:v>7.8038622497468442</c:v>
                </c:pt>
                <c:pt idx="4">
                  <c:v>8.1389672801372122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93E1-433E-BC74-A1FBC07AC2FA}"/>
            </c:ext>
          </c:extLst>
        </c:ser>
        <c:ser>
          <c:idx val="14"/>
          <c:order val="14"/>
          <c:tx>
            <c:strRef>
              <c:f>'Comparison to Previous'!$B$148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Previous'!$C$148:$G$148</c:f>
              <c:numCache>
                <c:formatCode>#,##0.0;\-#,##0.0;\-;@</c:formatCode>
                <c:ptCount val="5"/>
                <c:pt idx="0">
                  <c:v>31.17662385956304</c:v>
                </c:pt>
                <c:pt idx="1">
                  <c:v>29.869384756385259</c:v>
                </c:pt>
                <c:pt idx="2">
                  <c:v>29.576847909503947</c:v>
                </c:pt>
                <c:pt idx="3">
                  <c:v>29.97391419813215</c:v>
                </c:pt>
                <c:pt idx="4">
                  <c:v>31.082806291746664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E1-433E-BC74-A1FBC07AC2FA}"/>
            </c:ext>
          </c:extLst>
        </c:ser>
        <c:ser>
          <c:idx val="15"/>
          <c:order val="15"/>
          <c:tx>
            <c:strRef>
              <c:f>'Comparison to Previous'!$B$149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Previous'!$C$149:$G$149</c:f>
              <c:numCache>
                <c:formatCode>#,##0.0;\-#,##0.0;\-;@</c:formatCode>
                <c:ptCount val="5"/>
                <c:pt idx="0">
                  <c:v>1.9969415739417409</c:v>
                </c:pt>
                <c:pt idx="1">
                  <c:v>6.7996193590560132</c:v>
                </c:pt>
                <c:pt idx="2">
                  <c:v>23.078310044840578</c:v>
                </c:pt>
                <c:pt idx="3">
                  <c:v>26.871640779608732</c:v>
                </c:pt>
                <c:pt idx="4">
                  <c:v>28.182841657320807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E1-433E-BC74-A1FBC07AC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'Comparison to Previous'!$B$137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'Comparison to Previous'!$C$137:$G$137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3E1-433E-BC74-A1FBC07AC2FA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Previous'!$B$144</c15:sqref>
                        </c15:formulaRef>
                      </c:ext>
                    </c:extLst>
                    <c:strCache>
                      <c:ptCount val="1"/>
                      <c:pt idx="0">
                        <c:v>Real Time Pricing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Previous'!$C$144:$G$144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3E1-433E-BC74-A1FBC07AC2F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Study- 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'Comparison to Previous'!$I$104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Previous'!$J$104:$N$104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  <c:pt idx="3">
                  <c:v>1.9185363871884777</c:v>
                </c:pt>
                <c:pt idx="4">
                  <c:v>5.0413220056932868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1-41C8-854F-BBFF457319EA}"/>
            </c:ext>
          </c:extLst>
        </c:ser>
        <c:ser>
          <c:idx val="2"/>
          <c:order val="1"/>
          <c:tx>
            <c:strRef>
              <c:f>'Comparison to Previous'!$I$105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Previous'!$J$105:$N$105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1.2326863172883482</c:v>
                </c:pt>
                <c:pt idx="2">
                  <c:v>2.3528111739369644</c:v>
                </c:pt>
                <c:pt idx="3">
                  <c:v>2.0937520018525775</c:v>
                </c:pt>
                <c:pt idx="4">
                  <c:v>2.1199014380704009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B11-41C8-854F-BBFF457319EA}"/>
            </c:ext>
          </c:extLst>
        </c:ser>
        <c:ser>
          <c:idx val="3"/>
          <c:order val="2"/>
          <c:tx>
            <c:strRef>
              <c:f>'Comparison to Previous'!$I$106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Previous'!$J$106:$N$106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0.88427063456746846</c:v>
                </c:pt>
                <c:pt idx="2">
                  <c:v>5.8431959681714076</c:v>
                </c:pt>
                <c:pt idx="3">
                  <c:v>19.846255964907392</c:v>
                </c:pt>
                <c:pt idx="4">
                  <c:v>25.191814226889612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11-41C8-854F-BBFF457319EA}"/>
            </c:ext>
          </c:extLst>
        </c:ser>
        <c:ser>
          <c:idx val="4"/>
          <c:order val="3"/>
          <c:tx>
            <c:strRef>
              <c:f>'Comparison to Previous'!$I$107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Previous'!$J$107:$N$107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2.893908561799588E-2</c:v>
                </c:pt>
                <c:pt idx="2">
                  <c:v>0.21108066353412622</c:v>
                </c:pt>
                <c:pt idx="3">
                  <c:v>0.76007058220419366</c:v>
                </c:pt>
                <c:pt idx="4">
                  <c:v>1.0853876947837076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11-41C8-854F-BBFF457319EA}"/>
            </c:ext>
          </c:extLst>
        </c:ser>
        <c:ser>
          <c:idx val="0"/>
          <c:order val="4"/>
          <c:tx>
            <c:strRef>
              <c:f>'Comparison to Previous'!$I$108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Previous'!$J$108:$N$108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11-41C8-854F-BBFF457319EA}"/>
            </c:ext>
          </c:extLst>
        </c:ser>
        <c:ser>
          <c:idx val="5"/>
          <c:order val="5"/>
          <c:tx>
            <c:strRef>
              <c:f>'Comparison to Previous'!$I$109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Previous'!$J$109:$N$109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  <c:pt idx="3">
                  <c:v>0.88944392269174322</c:v>
                </c:pt>
                <c:pt idx="4">
                  <c:v>5.4061188384905989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11-41C8-854F-BBFF457319EA}"/>
            </c:ext>
          </c:extLst>
        </c:ser>
        <c:ser>
          <c:idx val="6"/>
          <c:order val="6"/>
          <c:tx>
            <c:strRef>
              <c:f>'Comparison to Previous'!$I$110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Previous'!$J$110:$N$110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  <c:pt idx="3">
                  <c:v>3.0330302620650231</c:v>
                </c:pt>
                <c:pt idx="4">
                  <c:v>3.362657636153743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11-41C8-854F-BBFF457319EA}"/>
            </c:ext>
          </c:extLst>
        </c:ser>
        <c:ser>
          <c:idx val="7"/>
          <c:order val="7"/>
          <c:tx>
            <c:strRef>
              <c:f>'Comparison to Previous'!$I$111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Previous'!$J$111:$N$111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11-41C8-854F-BBFF457319EA}"/>
            </c:ext>
          </c:extLst>
        </c:ser>
        <c:ser>
          <c:idx val="8"/>
          <c:order val="8"/>
          <c:tx>
            <c:strRef>
              <c:f>'Comparison to Previous'!$I$112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Previous'!$J$112:$N$112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3.1441871658472103</c:v>
                </c:pt>
                <c:pt idx="3">
                  <c:v>4.7275104579037155</c:v>
                </c:pt>
                <c:pt idx="4">
                  <c:v>5.2418139487186703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5B11-41C8-854F-BBFF457319EA}"/>
            </c:ext>
          </c:extLst>
        </c:ser>
        <c:ser>
          <c:idx val="9"/>
          <c:order val="9"/>
          <c:tx>
            <c:strRef>
              <c:f>'Comparison to Previous'!$I$113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Previous'!$J$113:$N$113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5B11-41C8-854F-BBFF457319EA}"/>
            </c:ext>
          </c:extLst>
        </c:ser>
        <c:ser>
          <c:idx val="10"/>
          <c:order val="10"/>
          <c:tx>
            <c:strRef>
              <c:f>'Comparison to Previous'!$I$114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Previous'!$J$114:$N$114</c:f>
              <c:numCache>
                <c:formatCode>#,##0.0;\-#,##0.0;\-;@</c:formatCode>
                <c:ptCount val="5"/>
                <c:pt idx="0">
                  <c:v>0.51422322607878113</c:v>
                </c:pt>
                <c:pt idx="1">
                  <c:v>0.455825024916722</c:v>
                </c:pt>
                <c:pt idx="2">
                  <c:v>0.4007896633814062</c:v>
                </c:pt>
                <c:pt idx="3">
                  <c:v>0.40280247597554075</c:v>
                </c:pt>
                <c:pt idx="4">
                  <c:v>0.40839348423729893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11-41C8-854F-BBFF457319EA}"/>
            </c:ext>
          </c:extLst>
        </c:ser>
        <c:ser>
          <c:idx val="11"/>
          <c:order val="11"/>
          <c:tx>
            <c:strRef>
              <c:f>'Comparison to Previous'!$I$115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Previous'!$J$115:$N$115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5B11-41C8-854F-BBFF457319EA}"/>
            </c:ext>
          </c:extLst>
        </c:ser>
        <c:ser>
          <c:idx val="12"/>
          <c:order val="12"/>
          <c:tx>
            <c:strRef>
              <c:f>'Comparison to Previous'!$I$116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Previous'!$J$116:$N$116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10.697516736065239</c:v>
                </c:pt>
                <c:pt idx="2">
                  <c:v>23.169627797421178</c:v>
                </c:pt>
                <c:pt idx="3">
                  <c:v>23.061613728834658</c:v>
                </c:pt>
                <c:pt idx="4">
                  <c:v>22.965960988952666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1-41C8-854F-BBFF457319EA}"/>
            </c:ext>
          </c:extLst>
        </c:ser>
        <c:ser>
          <c:idx val="13"/>
          <c:order val="13"/>
          <c:tx>
            <c:strRef>
              <c:f>'Comparison to Previous'!$I$117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Previous'!$J$117:$N$117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0.59925794567070123</c:v>
                </c:pt>
                <c:pt idx="2">
                  <c:v>5.1207699282197296</c:v>
                </c:pt>
                <c:pt idx="3">
                  <c:v>5.1913292188796261</c:v>
                </c:pt>
                <c:pt idx="4">
                  <c:v>5.2263392603164638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5B11-41C8-854F-BBFF457319EA}"/>
            </c:ext>
          </c:extLst>
        </c:ser>
        <c:ser>
          <c:idx val="14"/>
          <c:order val="14"/>
          <c:tx>
            <c:strRef>
              <c:f>'Comparison to Previous'!$I$118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Previous'!$J$118:$N$118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11-41C8-854F-BBFF457319EA}"/>
            </c:ext>
          </c:extLst>
        </c:ser>
        <c:ser>
          <c:idx val="15"/>
          <c:order val="15"/>
          <c:tx>
            <c:strRef>
              <c:f>'Comparison to Previous'!$I$119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Previous'!$J$119:$N$119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0.35145932154501341</c:v>
                </c:pt>
                <c:pt idx="2">
                  <c:v>2.6444416881336723</c:v>
                </c:pt>
                <c:pt idx="3">
                  <c:v>2.8694931486326998</c:v>
                </c:pt>
                <c:pt idx="4">
                  <c:v>2.8370182799027974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11-41C8-854F-BBFF457319EA}"/>
            </c:ext>
          </c:extLst>
        </c:ser>
        <c:ser>
          <c:idx val="16"/>
          <c:order val="16"/>
          <c:tx>
            <c:strRef>
              <c:f>'Comparison to Previous'!$I$120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Previous'!$J$120:$N$120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0.83260980569447696</c:v>
                </c:pt>
                <c:pt idx="2">
                  <c:v>6.3959375646576779</c:v>
                </c:pt>
                <c:pt idx="3">
                  <c:v>6.2334670688042886</c:v>
                </c:pt>
                <c:pt idx="4">
                  <c:v>6.2967032093403752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9-4FC1-9C36-914E981FF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2026828363906034"/>
          <c:h val="0.6658093432360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Winter Demand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Potential'!$B$72</c:f>
              <c:strCache>
                <c:ptCount val="1"/>
                <c:pt idx="0">
                  <c:v>Baseline Forecast (Winter MW)</c:v>
                </c:pt>
              </c:strCache>
            </c:strRef>
          </c:tx>
          <c:spPr>
            <a:ln>
              <a:solidFill>
                <a:srgbClr val="1A1D5D"/>
              </a:solidFill>
            </a:ln>
            <a:effectLst/>
          </c:spPr>
          <c:marker>
            <c:symbol val="none"/>
          </c:marker>
          <c:cat>
            <c:numRef>
              <c:f>'Overall Potential'!$C$71:$V$71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Potential'!$C$72:$V$72</c:f>
              <c:numCache>
                <c:formatCode>_(* #,##0.0_);_(* \(#,##0.0\);_(* "-"??_);_(@_)</c:formatCode>
                <c:ptCount val="20"/>
                <c:pt idx="0">
                  <c:v>907.95688184680205</c:v>
                </c:pt>
                <c:pt idx="1">
                  <c:v>910.14422214767967</c:v>
                </c:pt>
                <c:pt idx="2">
                  <c:v>913.85562853390707</c:v>
                </c:pt>
                <c:pt idx="3">
                  <c:v>916.75260604346886</c:v>
                </c:pt>
                <c:pt idx="4">
                  <c:v>920.90471179554584</c:v>
                </c:pt>
                <c:pt idx="5">
                  <c:v>925.10073736154686</c:v>
                </c:pt>
                <c:pt idx="6">
                  <c:v>929.34053244277573</c:v>
                </c:pt>
                <c:pt idx="7">
                  <c:v>933.62395923165104</c:v>
                </c:pt>
                <c:pt idx="8">
                  <c:v>937.95089209743264</c:v>
                </c:pt>
                <c:pt idx="9">
                  <c:v>942.32121728176037</c:v>
                </c:pt>
                <c:pt idx="10">
                  <c:v>946.7348326037195</c:v>
                </c:pt>
                <c:pt idx="11">
                  <c:v>951.19164717414844</c:v>
                </c:pt>
                <c:pt idx="12">
                  <c:v>955.6915811189175</c:v>
                </c:pt>
                <c:pt idx="13">
                  <c:v>960.23456531091483</c:v>
                </c:pt>
                <c:pt idx="14">
                  <c:v>964.82054111048046</c:v>
                </c:pt>
                <c:pt idx="15">
                  <c:v>969.44946011404431</c:v>
                </c:pt>
                <c:pt idx="16">
                  <c:v>974.12128391072099</c:v>
                </c:pt>
                <c:pt idx="17">
                  <c:v>978.8359838466323</c:v>
                </c:pt>
                <c:pt idx="18">
                  <c:v>983.59354079672619</c:v>
                </c:pt>
                <c:pt idx="19">
                  <c:v>988.39394494387659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351-A0CE-BFAA942D9C00}"/>
            </c:ext>
          </c:extLst>
        </c:ser>
        <c:ser>
          <c:idx val="0"/>
          <c:order val="1"/>
          <c:tx>
            <c:strRef>
              <c:f>'Overall Potential'!$B$74</c:f>
              <c:strCache>
                <c:ptCount val="1"/>
                <c:pt idx="0">
                  <c:v>Potential Forecast</c:v>
                </c:pt>
              </c:strCache>
            </c:strRef>
          </c:tx>
          <c:marker>
            <c:symbol val="none"/>
          </c:marker>
          <c:cat>
            <c:numRef>
              <c:f>'Overall Potential'!$C$71:$V$71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Potential'!$C$74:$V$74</c:f>
              <c:numCache>
                <c:formatCode>_(* #,##0.00_);_(* \(#,##0.00\);_(* "-"??_);_(@_)</c:formatCode>
                <c:ptCount val="20"/>
                <c:pt idx="0">
                  <c:v>907.44265862072325</c:v>
                </c:pt>
                <c:pt idx="1">
                  <c:v>896.4648198808228</c:v>
                </c:pt>
                <c:pt idx="2">
                  <c:v>888.34516906588283</c:v>
                </c:pt>
                <c:pt idx="3">
                  <c:v>877.93074666540372</c:v>
                </c:pt>
                <c:pt idx="4">
                  <c:v>874.52893272047822</c:v>
                </c:pt>
                <c:pt idx="5">
                  <c:v>872.08541383238969</c:v>
                </c:pt>
                <c:pt idx="6">
                  <c:v>870.83371446759998</c:v>
                </c:pt>
                <c:pt idx="7">
                  <c:v>868.52400159126228</c:v>
                </c:pt>
                <c:pt idx="8">
                  <c:v>866.15974016974099</c:v>
                </c:pt>
                <c:pt idx="9">
                  <c:v>863.55613492376506</c:v>
                </c:pt>
                <c:pt idx="10">
                  <c:v>859.9385171614548</c:v>
                </c:pt>
                <c:pt idx="11">
                  <c:v>863.27906426973732</c:v>
                </c:pt>
                <c:pt idx="12">
                  <c:v>866.39818522867233</c:v>
                </c:pt>
                <c:pt idx="13">
                  <c:v>869.60254472509791</c:v>
                </c:pt>
                <c:pt idx="14">
                  <c:v>872.72868290266172</c:v>
                </c:pt>
                <c:pt idx="15">
                  <c:v>875.75389884616106</c:v>
                </c:pt>
                <c:pt idx="16">
                  <c:v>879.38850944632065</c:v>
                </c:pt>
                <c:pt idx="17">
                  <c:v>883.02577673198141</c:v>
                </c:pt>
                <c:pt idx="18">
                  <c:v>886.54914250117088</c:v>
                </c:pt>
                <c:pt idx="19">
                  <c:v>890.07894197477162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351-A0CE-BFAA942D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23744"/>
        <c:axId val="432424304"/>
      </c:lineChart>
      <c:catAx>
        <c:axId val="4324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432424304"/>
        <c:crosses val="autoZero"/>
        <c:auto val="1"/>
        <c:lblAlgn val="ctr"/>
        <c:lblOffset val="100"/>
        <c:noMultiLvlLbl val="0"/>
      </c:catAx>
      <c:valAx>
        <c:axId val="43242430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crossAx val="4324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</a:t>
            </a:r>
            <a:r>
              <a:rPr lang="en-US" baseline="0"/>
              <a:t> Study- </a:t>
            </a:r>
            <a:r>
              <a:rPr lang="en-US"/>
              <a:t>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'Comparison to Previous'!$B$104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Previous'!$C$104:$G$104</c:f>
              <c:numCache>
                <c:formatCode>#,##0.0;\-#,##0.0;\-;@</c:formatCode>
                <c:ptCount val="5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  <c:pt idx="3">
                  <c:v>5.0486163423477333</c:v>
                </c:pt>
                <c:pt idx="4">
                  <c:v>5.564660720449834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E-4737-8D4F-80AA928C8A0A}"/>
            </c:ext>
          </c:extLst>
        </c:ser>
        <c:ser>
          <c:idx val="2"/>
          <c:order val="1"/>
          <c:tx>
            <c:strRef>
              <c:f>'Comparison to Previous'!$B$105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Previous'!$C$105:$G$105</c:f>
              <c:numCache>
                <c:formatCode>#,##0.0;\-#,##0.0;\-;@</c:formatCode>
                <c:ptCount val="5"/>
                <c:pt idx="0">
                  <c:v>0.57156207024371253</c:v>
                </c:pt>
                <c:pt idx="1">
                  <c:v>1.3073065333071716</c:v>
                </c:pt>
                <c:pt idx="2">
                  <c:v>2.9814145224750561</c:v>
                </c:pt>
                <c:pt idx="3">
                  <c:v>3.1499951524323668</c:v>
                </c:pt>
                <c:pt idx="4">
                  <c:v>3.3249600930232037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19E-4737-8D4F-80AA928C8A0A}"/>
            </c:ext>
          </c:extLst>
        </c:ser>
        <c:ser>
          <c:idx val="3"/>
          <c:order val="2"/>
          <c:tx>
            <c:strRef>
              <c:f>'Comparison to Previous'!$B$106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Previous'!$C$106:$G$106</c:f>
              <c:numCache>
                <c:formatCode>#,##0.0;\-#,##0.0;\-;@</c:formatCode>
                <c:ptCount val="5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  <c:pt idx="3">
                  <c:v>26.325985926498898</c:v>
                </c:pt>
                <c:pt idx="4">
                  <c:v>48.857337137687601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E-4737-8D4F-80AA928C8A0A}"/>
            </c:ext>
          </c:extLst>
        </c:ser>
        <c:ser>
          <c:idx val="0"/>
          <c:order val="4"/>
          <c:tx>
            <c:strRef>
              <c:f>'Comparison to Previous'!$B$108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Previous'!$C$108:$G$108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9E-4737-8D4F-80AA928C8A0A}"/>
            </c:ext>
          </c:extLst>
        </c:ser>
        <c:ser>
          <c:idx val="5"/>
          <c:order val="5"/>
          <c:tx>
            <c:strRef>
              <c:f>'Comparison to Previous'!$B$109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Previous'!$C$109:$G$109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  <c:pt idx="3">
                  <c:v>5.5999378881129545</c:v>
                </c:pt>
                <c:pt idx="4">
                  <c:v>30.219630164946313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9E-4737-8D4F-80AA928C8A0A}"/>
            </c:ext>
          </c:extLst>
        </c:ser>
        <c:ser>
          <c:idx val="6"/>
          <c:order val="6"/>
          <c:tx>
            <c:strRef>
              <c:f>'Comparison to Previous'!$B$110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Previous'!$C$110:$G$110</c:f>
              <c:numCache>
                <c:formatCode>#,##0.0;\-#,##0.0;\-;@</c:formatCode>
                <c:ptCount val="5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  <c:pt idx="3">
                  <c:v>3.3410087429359292</c:v>
                </c:pt>
                <c:pt idx="4">
                  <c:v>3.6999328060164318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6-919E-4737-8D4F-80AA928C8A0A}"/>
            </c:ext>
          </c:extLst>
        </c:ser>
        <c:ser>
          <c:idx val="7"/>
          <c:order val="7"/>
          <c:tx>
            <c:strRef>
              <c:f>'Comparison to Previous'!$B$111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Previous'!$C$111:$G$111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9E-4737-8D4F-80AA928C8A0A}"/>
            </c:ext>
          </c:extLst>
        </c:ser>
        <c:ser>
          <c:idx val="8"/>
          <c:order val="8"/>
          <c:tx>
            <c:strRef>
              <c:f>'Comparison to Previous'!$B$112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Previous'!$C$112:$G$112</c:f>
              <c:numCache>
                <c:formatCode>#,##0.0;\-#,##0.0;\-;@</c:formatCode>
                <c:ptCount val="5"/>
                <c:pt idx="0">
                  <c:v>0.85893692894351126</c:v>
                </c:pt>
                <c:pt idx="1">
                  <c:v>2.6038839021476812</c:v>
                </c:pt>
                <c:pt idx="2">
                  <c:v>7.9768228143036009</c:v>
                </c:pt>
                <c:pt idx="3">
                  <c:v>9.8101264399535779</c:v>
                </c:pt>
                <c:pt idx="4">
                  <c:v>10.86061853113431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19E-4737-8D4F-80AA928C8A0A}"/>
            </c:ext>
          </c:extLst>
        </c:ser>
        <c:ser>
          <c:idx val="9"/>
          <c:order val="9"/>
          <c:tx>
            <c:strRef>
              <c:f>'Comparison to Previous'!$B$113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Previous'!$C$113:$G$113</c:f>
              <c:numCache>
                <c:formatCode>#,##0.0;\-#,##0.0;\-;@</c:formatCode>
                <c:ptCount val="5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  <c:pt idx="3">
                  <c:v>5.4917202203580588</c:v>
                </c:pt>
                <c:pt idx="4">
                  <c:v>5.5199247725602465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919E-4737-8D4F-80AA928C8A0A}"/>
            </c:ext>
          </c:extLst>
        </c:ser>
        <c:ser>
          <c:idx val="10"/>
          <c:order val="10"/>
          <c:tx>
            <c:strRef>
              <c:f>'Comparison to Previous'!$B$114</c:f>
              <c:strCache>
                <c:ptCount val="1"/>
                <c:pt idx="0">
                  <c:v>Real Time Pricing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Previous'!$C$114:$G$114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9E-4737-8D4F-80AA928C8A0A}"/>
            </c:ext>
          </c:extLst>
        </c:ser>
        <c:ser>
          <c:idx val="11"/>
          <c:order val="11"/>
          <c:tx>
            <c:strRef>
              <c:f>'Comparison to Previous'!$B$115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Previous'!$C$115:$G$115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7-919E-4737-8D4F-80AA928C8A0A}"/>
            </c:ext>
          </c:extLst>
        </c:ser>
        <c:ser>
          <c:idx val="12"/>
          <c:order val="12"/>
          <c:tx>
            <c:strRef>
              <c:f>'Comparison to Previous'!$B$116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Previous'!$C$116:$G$116</c:f>
              <c:numCache>
                <c:formatCode>#,##0.0;\-#,##0.0;\-;@</c:formatCode>
                <c:ptCount val="5"/>
                <c:pt idx="0">
                  <c:v>4.5669206474788764</c:v>
                </c:pt>
                <c:pt idx="1">
                  <c:v>10.029168523630107</c:v>
                </c:pt>
                <c:pt idx="2">
                  <c:v>21.882800119943862</c:v>
                </c:pt>
                <c:pt idx="3">
                  <c:v>21.827068918057645</c:v>
                </c:pt>
                <c:pt idx="4">
                  <c:v>21.893724439322288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9E-4737-8D4F-80AA928C8A0A}"/>
            </c:ext>
          </c:extLst>
        </c:ser>
        <c:ser>
          <c:idx val="13"/>
          <c:order val="13"/>
          <c:tx>
            <c:strRef>
              <c:f>'Comparison to Previous'!$B$117</c:f>
              <c:strCache>
                <c:ptCount val="1"/>
                <c:pt idx="0">
                  <c:v>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Previous'!$C$117:$G$117</c:f>
              <c:numCache>
                <c:formatCode>#,##0.0;\-#,##0.0;\-;@</c:formatCode>
                <c:ptCount val="5"/>
                <c:pt idx="0">
                  <c:v>0.56355222019582407</c:v>
                </c:pt>
                <c:pt idx="1">
                  <c:v>1.9081921430139062</c:v>
                </c:pt>
                <c:pt idx="2">
                  <c:v>6.4417179260546149</c:v>
                </c:pt>
                <c:pt idx="3">
                  <c:v>7.4525325891899179</c:v>
                </c:pt>
                <c:pt idx="4">
                  <c:v>7.7672598931943995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919E-4737-8D4F-80AA928C8A0A}"/>
            </c:ext>
          </c:extLst>
        </c:ser>
        <c:ser>
          <c:idx val="14"/>
          <c:order val="14"/>
          <c:tx>
            <c:strRef>
              <c:f>'Comparison to Previous'!$B$118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Previous'!$C$118:$G$118</c:f>
              <c:numCache>
                <c:formatCode>#,##0.0;\-#,##0.0;\-;@</c:formatCode>
                <c:ptCount val="5"/>
                <c:pt idx="0">
                  <c:v>30.07010105016219</c:v>
                </c:pt>
                <c:pt idx="1">
                  <c:v>28.814446877583112</c:v>
                </c:pt>
                <c:pt idx="2">
                  <c:v>28.530952178494807</c:v>
                </c:pt>
                <c:pt idx="3">
                  <c:v>28.882111564350431</c:v>
                </c:pt>
                <c:pt idx="4">
                  <c:v>29.921563703636977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9E-4737-8D4F-80AA928C8A0A}"/>
            </c:ext>
          </c:extLst>
        </c:ser>
        <c:ser>
          <c:idx val="15"/>
          <c:order val="15"/>
          <c:tx>
            <c:strRef>
              <c:f>'Comparison to Previous'!$B$119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Previous'!$C$119:$G$119</c:f>
              <c:numCache>
                <c:formatCode>#,##0.0;\-#,##0.0;\-;@</c:formatCode>
                <c:ptCount val="5"/>
                <c:pt idx="0">
                  <c:v>1.9029326514991241</c:v>
                </c:pt>
                <c:pt idx="1">
                  <c:v>6.4891718974123878</c:v>
                </c:pt>
                <c:pt idx="2">
                  <c:v>22.049245263840874</c:v>
                </c:pt>
                <c:pt idx="3">
                  <c:v>25.662342457545797</c:v>
                </c:pt>
                <c:pt idx="4">
                  <c:v>26.906051087455371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19E-4737-8D4F-80AA928C8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'Comparison to Previous'!$B$107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'Comparison to Previous'!$C$107:$G$107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19E-4737-8D4F-80AA928C8A0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3965886535651187"/>
          <c:h val="0.97937127708578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Study-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'Comparison to Previous'!$I$134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Previous'!$J$134:$N$134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  <c:pt idx="3">
                  <c:v>1.9185363871884777</c:v>
                </c:pt>
                <c:pt idx="4">
                  <c:v>5.0413220056932868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681-B988-52E11999D732}"/>
            </c:ext>
          </c:extLst>
        </c:ser>
        <c:ser>
          <c:idx val="2"/>
          <c:order val="1"/>
          <c:tx>
            <c:strRef>
              <c:f>'Comparison to Previous'!$I$135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Previous'!$J$135:$N$135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1.3186241323756369</c:v>
                </c:pt>
                <c:pt idx="2">
                  <c:v>2.5111714004790979</c:v>
                </c:pt>
                <c:pt idx="3">
                  <c:v>2.2320990276362593</c:v>
                </c:pt>
                <c:pt idx="4">
                  <c:v>2.2587048166824202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3CD-4681-B988-52E11999D732}"/>
            </c:ext>
          </c:extLst>
        </c:ser>
        <c:ser>
          <c:idx val="3"/>
          <c:order val="2"/>
          <c:tx>
            <c:strRef>
              <c:f>'Comparison to Previous'!$I$136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Previous'!$J$136:$N$136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  <c:pt idx="3">
                  <c:v>18.556768036289945</c:v>
                </c:pt>
                <c:pt idx="4">
                  <c:v>23.52847776876942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CD-4681-B988-52E11999D732}"/>
            </c:ext>
          </c:extLst>
        </c:ser>
        <c:ser>
          <c:idx val="4"/>
          <c:order val="3"/>
          <c:tx>
            <c:strRef>
              <c:f>'Comparison to Previous'!$I$137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Previous'!$J$137:$N$137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1.9564295110000879E-2</c:v>
                </c:pt>
                <c:pt idx="2">
                  <c:v>0.14840222174899442</c:v>
                </c:pt>
                <c:pt idx="3">
                  <c:v>0.54563078542111354</c:v>
                </c:pt>
                <c:pt idx="4">
                  <c:v>0.80877748064730193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CD-4681-B988-52E11999D732}"/>
            </c:ext>
          </c:extLst>
        </c:ser>
        <c:ser>
          <c:idx val="0"/>
          <c:order val="4"/>
          <c:tx>
            <c:strRef>
              <c:f>'Comparison to Previous'!$I$138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Previous'!$J$138:$N$138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0.8911356356747494</c:v>
                </c:pt>
                <c:pt idx="2">
                  <c:v>7.9748174565799319</c:v>
                </c:pt>
                <c:pt idx="3">
                  <c:v>9.7557796874024802</c:v>
                </c:pt>
                <c:pt idx="4">
                  <c:v>12.136900026900605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CD-4681-B988-52E11999D732}"/>
            </c:ext>
          </c:extLst>
        </c:ser>
        <c:ser>
          <c:idx val="5"/>
          <c:order val="5"/>
          <c:tx>
            <c:strRef>
              <c:f>'Comparison to Previous'!$I$139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Previous'!$J$139:$N$139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  <c:pt idx="3">
                  <c:v>0.88944392269174322</c:v>
                </c:pt>
                <c:pt idx="4">
                  <c:v>5.4061188384905989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CD-4681-B988-52E11999D732}"/>
            </c:ext>
          </c:extLst>
        </c:ser>
        <c:ser>
          <c:idx val="6"/>
          <c:order val="6"/>
          <c:tx>
            <c:strRef>
              <c:f>'Comparison to Previous'!$I$140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Previous'!$J$140:$N$140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  <c:pt idx="3">
                  <c:v>3.0330302620650231</c:v>
                </c:pt>
                <c:pt idx="4">
                  <c:v>3.362657636153743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CD-4681-B988-52E11999D732}"/>
            </c:ext>
          </c:extLst>
        </c:ser>
        <c:ser>
          <c:idx val="7"/>
          <c:order val="7"/>
          <c:tx>
            <c:strRef>
              <c:f>'Comparison to Previous'!$I$141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Previous'!$J$141:$N$141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1.7971305215154705</c:v>
                </c:pt>
                <c:pt idx="2">
                  <c:v>17.288452433165556</c:v>
                </c:pt>
                <c:pt idx="3">
                  <c:v>21.493585882273123</c:v>
                </c:pt>
                <c:pt idx="4">
                  <c:v>27.181781561675905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CD-4681-B988-52E11999D732}"/>
            </c:ext>
          </c:extLst>
        </c:ser>
        <c:ser>
          <c:idx val="8"/>
          <c:order val="8"/>
          <c:tx>
            <c:strRef>
              <c:f>'Comparison to Previous'!$I$142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Previous'!$J$142:$N$142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63CD-4681-B988-52E11999D732}"/>
            </c:ext>
          </c:extLst>
        </c:ser>
        <c:ser>
          <c:idx val="9"/>
          <c:order val="9"/>
          <c:tx>
            <c:strRef>
              <c:f>'Comparison to Previous'!$I$143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Previous'!$J$143:$N$143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63CD-4681-B988-52E11999D732}"/>
            </c:ext>
          </c:extLst>
        </c:ser>
        <c:ser>
          <c:idx val="10"/>
          <c:order val="10"/>
          <c:tx>
            <c:strRef>
              <c:f>'Comparison to Previous'!$I$144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Previous'!$J$144:$N$144</c:f>
              <c:numCache>
                <c:formatCode>#,##0.0;\-#,##0.0;\-;@</c:formatCode>
                <c:ptCount val="5"/>
                <c:pt idx="0">
                  <c:v>0.51694342076708044</c:v>
                </c:pt>
                <c:pt idx="1">
                  <c:v>0.45823629836507773</c:v>
                </c:pt>
                <c:pt idx="2">
                  <c:v>0.40290980470945992</c:v>
                </c:pt>
                <c:pt idx="3">
                  <c:v>0.4049332649014652</c:v>
                </c:pt>
                <c:pt idx="4">
                  <c:v>0.41055384909485104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CD-4681-B988-52E11999D732}"/>
            </c:ext>
          </c:extLst>
        </c:ser>
        <c:ser>
          <c:idx val="11"/>
          <c:order val="11"/>
          <c:tx>
            <c:strRef>
              <c:f>'Comparison to Previous'!$I$145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Previous'!$J$145:$N$145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5.8344541238114389E-2</c:v>
                </c:pt>
                <c:pt idx="2">
                  <c:v>0.58410177566989296</c:v>
                </c:pt>
                <c:pt idx="3">
                  <c:v>0.63676939690688927</c:v>
                </c:pt>
                <c:pt idx="4">
                  <c:v>0.66110260098869067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63CD-4681-B988-52E11999D732}"/>
            </c:ext>
          </c:extLst>
        </c:ser>
        <c:ser>
          <c:idx val="12"/>
          <c:order val="12"/>
          <c:tx>
            <c:strRef>
              <c:f>'Comparison to Previous'!$I$146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Previous'!$J$146:$N$146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10.483046075161552</c:v>
                </c:pt>
                <c:pt idx="2">
                  <c:v>22.725284729015378</c:v>
                </c:pt>
                <c:pt idx="3">
                  <c:v>22.62457310959568</c:v>
                </c:pt>
                <c:pt idx="4">
                  <c:v>22.542531889035224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CD-4681-B988-52E11999D732}"/>
            </c:ext>
          </c:extLst>
        </c:ser>
        <c:ser>
          <c:idx val="13"/>
          <c:order val="13"/>
          <c:tx>
            <c:strRef>
              <c:f>'Comparison to Previous'!$I$147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Previous'!$J$147:$N$147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0.62783100514252821</c:v>
                </c:pt>
                <c:pt idx="2">
                  <c:v>5.3583453180626783</c:v>
                </c:pt>
                <c:pt idx="3">
                  <c:v>5.4183002307320249</c:v>
                </c:pt>
                <c:pt idx="4">
                  <c:v>5.4550291834903586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63CD-4681-B988-52E11999D732}"/>
            </c:ext>
          </c:extLst>
        </c:ser>
        <c:ser>
          <c:idx val="14"/>
          <c:order val="14"/>
          <c:tx>
            <c:strRef>
              <c:f>'Comparison to Previous'!$I$148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Previous'!$J$148:$N$148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CD-4681-B988-52E11999D732}"/>
            </c:ext>
          </c:extLst>
        </c:ser>
        <c:ser>
          <c:idx val="15"/>
          <c:order val="15"/>
          <c:tx>
            <c:strRef>
              <c:f>'Comparison to Previous'!$I$149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Previous'!$J$149:$N$149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0.34272445476328212</c:v>
                </c:pt>
                <c:pt idx="2">
                  <c:v>2.580689423104165</c:v>
                </c:pt>
                <c:pt idx="3">
                  <c:v>2.8006906739162734</c:v>
                </c:pt>
                <c:pt idx="4">
                  <c:v>2.770083837114834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CD-4681-B988-52E11999D732}"/>
            </c:ext>
          </c:extLst>
        </c:ser>
        <c:ser>
          <c:idx val="16"/>
          <c:order val="16"/>
          <c:tx>
            <c:strRef>
              <c:f>'Comparison to Previous'!$I$150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Previous'!$J$92:$N$92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12</c:v>
                </c:pt>
                <c:pt idx="4">
                  <c:v>Year 20</c:v>
                </c:pt>
              </c:strCache>
            </c:strRef>
          </c:cat>
          <c:val>
            <c:numRef>
              <c:f>'Comparison to Previous'!$J$150:$N$150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0.88483320478377903</c:v>
                </c:pt>
                <c:pt idx="2">
                  <c:v>6.7825097910550856</c:v>
                </c:pt>
                <c:pt idx="3">
                  <c:v>6.6028992516391467</c:v>
                </c:pt>
                <c:pt idx="4">
                  <c:v>6.667572796430898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8-44D0-9827-6175BC969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2026828363906034"/>
          <c:h val="0.6658093432360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'Comparison to Previous'!$B$134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Previous'!$C$134:$G$134</c:f>
              <c:numCache>
                <c:formatCode>#,##0.0;\-#,##0.0;\-;@</c:formatCode>
                <c:ptCount val="5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  <c:pt idx="3">
                  <c:v>5.0486163423477333</c:v>
                </c:pt>
                <c:pt idx="4">
                  <c:v>5.564660720449834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D-4F26-9FBF-1753B5DF168B}"/>
            </c:ext>
          </c:extLst>
        </c:ser>
        <c:ser>
          <c:idx val="2"/>
          <c:order val="1"/>
          <c:tx>
            <c:strRef>
              <c:f>'Comparison to Previous'!$B$135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Previous'!$C$135:$G$135</c:f>
              <c:numCache>
                <c:formatCode>#,##0.0;\-#,##0.0;\-;@</c:formatCode>
                <c:ptCount val="5"/>
                <c:pt idx="0">
                  <c:v>0.61314539153743985</c:v>
                </c:pt>
                <c:pt idx="1">
                  <c:v>1.3985152155388549</c:v>
                </c:pt>
                <c:pt idx="2">
                  <c:v>3.1821454142540357</c:v>
                </c:pt>
                <c:pt idx="3">
                  <c:v>3.3612528332669114</c:v>
                </c:pt>
                <c:pt idx="4">
                  <c:v>3.5470488122424317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ED-4F26-9FBF-1753B5DF168B}"/>
            </c:ext>
          </c:extLst>
        </c:ser>
        <c:ser>
          <c:idx val="3"/>
          <c:order val="2"/>
          <c:tx>
            <c:strRef>
              <c:f>'Comparison to Previous'!$B$136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Previous'!$C$136:$G$136</c:f>
              <c:numCache>
                <c:formatCode>#,##0.0;\-#,##0.0;\-;@</c:formatCode>
                <c:ptCount val="5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  <c:pt idx="3">
                  <c:v>26.325985926498898</c:v>
                </c:pt>
                <c:pt idx="4">
                  <c:v>48.857337137687601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D-4F26-9FBF-1753B5DF168B}"/>
            </c:ext>
          </c:extLst>
        </c:ser>
        <c:ser>
          <c:idx val="0"/>
          <c:order val="4"/>
          <c:tx>
            <c:strRef>
              <c:f>'Comparison to Previous'!$B$138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Previous'!$C$138:$G$138</c:f>
              <c:numCache>
                <c:formatCode>#,##0.0;\-#,##0.0;\-;@</c:formatCode>
                <c:ptCount val="5"/>
                <c:pt idx="0">
                  <c:v>0.7904097264190838</c:v>
                </c:pt>
                <c:pt idx="1">
                  <c:v>2.5338655821960208</c:v>
                </c:pt>
                <c:pt idx="2">
                  <c:v>8.6804671566308595</c:v>
                </c:pt>
                <c:pt idx="3">
                  <c:v>18.676738062366478</c:v>
                </c:pt>
                <c:pt idx="4">
                  <c:v>30.488520534747025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ED-4F26-9FBF-1753B5DF168B}"/>
            </c:ext>
          </c:extLst>
        </c:ser>
        <c:ser>
          <c:idx val="5"/>
          <c:order val="5"/>
          <c:tx>
            <c:strRef>
              <c:f>'Comparison to Previous'!$B$139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Previous'!$C$139:$G$139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  <c:pt idx="3">
                  <c:v>5.5999378881129545</c:v>
                </c:pt>
                <c:pt idx="4">
                  <c:v>30.219630164946313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ED-4F26-9FBF-1753B5DF168B}"/>
            </c:ext>
          </c:extLst>
        </c:ser>
        <c:ser>
          <c:idx val="6"/>
          <c:order val="6"/>
          <c:tx>
            <c:strRef>
              <c:f>'Comparison to Previous'!$B$140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Previous'!$C$140:$G$140</c:f>
              <c:numCache>
                <c:formatCode>#,##0.0;\-#,##0.0;\-;@</c:formatCode>
                <c:ptCount val="5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  <c:pt idx="3">
                  <c:v>3.3410087429359292</c:v>
                </c:pt>
                <c:pt idx="4">
                  <c:v>3.6999328060164318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6-E8ED-4F26-9FBF-1753B5DF168B}"/>
            </c:ext>
          </c:extLst>
        </c:ser>
        <c:ser>
          <c:idx val="7"/>
          <c:order val="7"/>
          <c:tx>
            <c:strRef>
              <c:f>'Comparison to Previous'!$B$141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Previous'!$C$141:$G$141</c:f>
              <c:numCache>
                <c:formatCode>#,##0.0;\-#,##0.0;\-;@</c:formatCode>
                <c:ptCount val="5"/>
                <c:pt idx="0">
                  <c:v>1.5808194528381678</c:v>
                </c:pt>
                <c:pt idx="1">
                  <c:v>5.0677311643920415</c:v>
                </c:pt>
                <c:pt idx="2">
                  <c:v>17.360934313261716</c:v>
                </c:pt>
                <c:pt idx="3">
                  <c:v>37.353476124732957</c:v>
                </c:pt>
                <c:pt idx="4">
                  <c:v>60.977041069494057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ED-4F26-9FBF-1753B5DF168B}"/>
            </c:ext>
          </c:extLst>
        </c:ser>
        <c:ser>
          <c:idx val="8"/>
          <c:order val="8"/>
          <c:tx>
            <c:strRef>
              <c:f>'Comparison to Previous'!$B$142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Previous'!$C$142:$G$142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E8ED-4F26-9FBF-1753B5DF168B}"/>
            </c:ext>
          </c:extLst>
        </c:ser>
        <c:ser>
          <c:idx val="9"/>
          <c:order val="9"/>
          <c:tx>
            <c:strRef>
              <c:f>'Comparison to Previous'!$B$143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Previous'!$C$143:$G$143</c:f>
              <c:numCache>
                <c:formatCode>#,##0.0;\-#,##0.0;\-;@</c:formatCode>
                <c:ptCount val="5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  <c:pt idx="3">
                  <c:v>5.4917202203580588</c:v>
                </c:pt>
                <c:pt idx="4">
                  <c:v>5.5199247725602465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E8ED-4F26-9FBF-1753B5DF168B}"/>
            </c:ext>
          </c:extLst>
        </c:ser>
        <c:ser>
          <c:idx val="10"/>
          <c:order val="10"/>
          <c:tx>
            <c:strRef>
              <c:f>'Comparison to Previous'!$B$144</c:f>
              <c:strCache>
                <c:ptCount val="1"/>
                <c:pt idx="0">
                  <c:v>Real Time Pricing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Previous'!$C$144:$G$144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ED-4F26-9FBF-1753B5DF168B}"/>
            </c:ext>
          </c:extLst>
        </c:ser>
        <c:ser>
          <c:idx val="11"/>
          <c:order val="11"/>
          <c:tx>
            <c:strRef>
              <c:f>'Comparison to Previous'!$B$145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Previous'!$C$145:$G$145</c:f>
              <c:numCache>
                <c:formatCode>#,##0.0;\-#,##0.0;\-;@</c:formatCode>
                <c:ptCount val="5"/>
                <c:pt idx="0">
                  <c:v>5.5044828892028816E-2</c:v>
                </c:pt>
                <c:pt idx="1">
                  <c:v>0.19410305181611459</c:v>
                </c:pt>
                <c:pt idx="2">
                  <c:v>0.67582236036828325</c:v>
                </c:pt>
                <c:pt idx="3">
                  <c:v>0.78752127192310117</c:v>
                </c:pt>
                <c:pt idx="4">
                  <c:v>0.83007303089125006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7-E8ED-4F26-9FBF-1753B5DF168B}"/>
            </c:ext>
          </c:extLst>
        </c:ser>
        <c:ser>
          <c:idx val="12"/>
          <c:order val="12"/>
          <c:tx>
            <c:strRef>
              <c:f>'Comparison to Previous'!$B$146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rgbClr val="348490"/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Previous'!$C$146:$G$146</c:f>
              <c:numCache>
                <c:formatCode>#,##0.0;\-#,##0.0;\-;@</c:formatCode>
                <c:ptCount val="5"/>
                <c:pt idx="0">
                  <c:v>4.4553794178840436</c:v>
                </c:pt>
                <c:pt idx="1">
                  <c:v>9.7964369888725962</c:v>
                </c:pt>
                <c:pt idx="2">
                  <c:v>21.39814040866127</c:v>
                </c:pt>
                <c:pt idx="3">
                  <c:v>21.344222597727288</c:v>
                </c:pt>
                <c:pt idx="4">
                  <c:v>21.41154371517279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ED-4F26-9FBF-1753B5DF168B}"/>
            </c:ext>
          </c:extLst>
        </c:ser>
        <c:ser>
          <c:idx val="13"/>
          <c:order val="13"/>
          <c:tx>
            <c:strRef>
              <c:f>'Comparison to Previous'!$B$147</c:f>
              <c:strCache>
                <c:ptCount val="1"/>
                <c:pt idx="0">
                  <c:v>Time-of-Use Opt-in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Previous'!$C$147:$G$147</c:f>
              <c:numCache>
                <c:formatCode>#,##0.0;\-#,##0.0;\-;@</c:formatCode>
                <c:ptCount val="5"/>
                <c:pt idx="0">
                  <c:v>0.59049730134676603</c:v>
                </c:pt>
                <c:pt idx="1">
                  <c:v>1.9976929763132876</c:v>
                </c:pt>
                <c:pt idx="2">
                  <c:v>6.740002425618818</c:v>
                </c:pt>
                <c:pt idx="3">
                  <c:v>7.8038622497468442</c:v>
                </c:pt>
                <c:pt idx="4">
                  <c:v>8.1389672801372122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E8ED-4F26-9FBF-1753B5DF168B}"/>
            </c:ext>
          </c:extLst>
        </c:ser>
        <c:ser>
          <c:idx val="14"/>
          <c:order val="14"/>
          <c:tx>
            <c:strRef>
              <c:f>'Comparison to Previous'!$B$148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Previous'!$C$148:$G$148</c:f>
              <c:numCache>
                <c:formatCode>#,##0.0;\-#,##0.0;\-;@</c:formatCode>
                <c:ptCount val="5"/>
                <c:pt idx="0">
                  <c:v>31.17662385956304</c:v>
                </c:pt>
                <c:pt idx="1">
                  <c:v>29.869384756385259</c:v>
                </c:pt>
                <c:pt idx="2">
                  <c:v>29.576847909503947</c:v>
                </c:pt>
                <c:pt idx="3">
                  <c:v>29.97391419813215</c:v>
                </c:pt>
                <c:pt idx="4">
                  <c:v>31.082806291746664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8ED-4F26-9FBF-1753B5DF168B}"/>
            </c:ext>
          </c:extLst>
        </c:ser>
        <c:ser>
          <c:idx val="15"/>
          <c:order val="15"/>
          <c:tx>
            <c:strRef>
              <c:f>'Comparison to Previous'!$B$149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'Comparison to Previous'!$C$92:$G$92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  <c:pt idx="3">
                  <c:v>Year 14</c:v>
                </c:pt>
                <c:pt idx="4">
                  <c:v>Year 24</c:v>
                </c:pt>
              </c:strCache>
            </c:strRef>
          </c:cat>
          <c:val>
            <c:numRef>
              <c:f>'Comparison to Previous'!$C$149:$G$149</c:f>
              <c:numCache>
                <c:formatCode>#,##0.0;\-#,##0.0;\-;@</c:formatCode>
                <c:ptCount val="5"/>
                <c:pt idx="0">
                  <c:v>1.9969415739417409</c:v>
                </c:pt>
                <c:pt idx="1">
                  <c:v>6.7996193590560132</c:v>
                </c:pt>
                <c:pt idx="2">
                  <c:v>23.078310044840578</c:v>
                </c:pt>
                <c:pt idx="3">
                  <c:v>26.871640779608732</c:v>
                </c:pt>
                <c:pt idx="4">
                  <c:v>28.182841657320807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ED-4F26-9FBF-1753B5DF1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'Comparison to Previous'!$B$137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'Comparison to Previous'!$C$92:$G$92</c15:sqref>
                        </c15:formulaRef>
                      </c:ext>
                    </c:extLst>
                    <c:strCache>
                      <c:ptCount val="5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  <c:pt idx="3">
                        <c:v>Year 14</c:v>
                      </c:pt>
                      <c:pt idx="4">
                        <c:v>Year 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'Comparison to Previous'!$C$137:$G$137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8ED-4F26-9FBF-1753B5DF168B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658407311274461"/>
          <c:h val="0.97937127708578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</a:t>
            </a:r>
            <a:r>
              <a:rPr lang="en-US" baseline="0"/>
              <a:t> Study- </a:t>
            </a:r>
            <a:r>
              <a:rPr lang="en-US"/>
              <a:t>Winter DLC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Previous'!$I$104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Previous'!$J$104:$N$104</c15:sqref>
                  </c15:fullRef>
                </c:ext>
              </c:extLst>
              <c:f>'Comparison to Previous'!$J$104:$L$104</c:f>
              <c:numCache>
                <c:formatCode>#,##0.0;\-#,##0.0;\-;@</c:formatCode>
                <c:ptCount val="3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7-45FF-AFEF-8BFD579104B1}"/>
            </c:ext>
          </c:extLst>
        </c:ser>
        <c:ser>
          <c:idx val="3"/>
          <c:order val="2"/>
          <c:tx>
            <c:strRef>
              <c:f>'Comparison to Previous'!$I$106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Previous'!$J$106:$N$106</c15:sqref>
                  </c15:fullRef>
                </c:ext>
              </c:extLst>
              <c:f>'Comparison to Previous'!$J$106:$L$106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0.88427063456746846</c:v>
                </c:pt>
                <c:pt idx="2">
                  <c:v>5.8431959681714076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7-45FF-AFEF-8BFD579104B1}"/>
            </c:ext>
          </c:extLst>
        </c:ser>
        <c:ser>
          <c:idx val="4"/>
          <c:order val="3"/>
          <c:tx>
            <c:strRef>
              <c:f>'Comparison to Previous'!$I$107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Previous'!$J$107:$N$107</c15:sqref>
                  </c15:fullRef>
                </c:ext>
              </c:extLst>
              <c:f>'Comparison to Previous'!$J$107:$L$107</c:f>
              <c:numCache>
                <c:formatCode>#,##0.0;\-#,##0.0;\-;@</c:formatCode>
                <c:ptCount val="3"/>
                <c:pt idx="0">
                  <c:v>0</c:v>
                </c:pt>
                <c:pt idx="1">
                  <c:v>2.893908561799588E-2</c:v>
                </c:pt>
                <c:pt idx="2">
                  <c:v>0.21108066353412622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7-45FF-AFEF-8BFD579104B1}"/>
            </c:ext>
          </c:extLst>
        </c:ser>
        <c:ser>
          <c:idx val="0"/>
          <c:order val="4"/>
          <c:tx>
            <c:strRef>
              <c:f>'Comparison to Previous'!$I$108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Previous'!$J$108:$N$108</c15:sqref>
                  </c15:fullRef>
                </c:ext>
              </c:extLst>
              <c:f>'Comparison to Previous'!$J$108:$L$108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7-45FF-AFEF-8BFD579104B1}"/>
            </c:ext>
          </c:extLst>
        </c:ser>
        <c:ser>
          <c:idx val="5"/>
          <c:order val="5"/>
          <c:tx>
            <c:strRef>
              <c:f>'Comparison to Previous'!$I$109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Previous'!$J$109:$N$109</c15:sqref>
                  </c15:fullRef>
                </c:ext>
              </c:extLst>
              <c:f>'Comparison to Previous'!$J$109:$L$109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07-45FF-AFEF-8BFD579104B1}"/>
            </c:ext>
          </c:extLst>
        </c:ser>
        <c:ser>
          <c:idx val="6"/>
          <c:order val="6"/>
          <c:tx>
            <c:strRef>
              <c:f>'Comparison to Previous'!$I$110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Previous'!$J$110:$N$110</c15:sqref>
                  </c15:fullRef>
                </c:ext>
              </c:extLst>
              <c:f>'Comparison to Previous'!$J$110:$L$110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7-45FF-AFEF-8BFD579104B1}"/>
            </c:ext>
          </c:extLst>
        </c:ser>
        <c:ser>
          <c:idx val="7"/>
          <c:order val="7"/>
          <c:tx>
            <c:strRef>
              <c:f>'Comparison to Previous'!$I$111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Previous'!$J$111:$N$111</c15:sqref>
                  </c15:fullRef>
                </c:ext>
              </c:extLst>
              <c:f>'Comparison to Previous'!$J$111:$L$111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07-45FF-AFEF-8BFD579104B1}"/>
            </c:ext>
          </c:extLst>
        </c:ser>
        <c:ser>
          <c:idx val="8"/>
          <c:order val="8"/>
          <c:tx>
            <c:strRef>
              <c:f>'Comparison to Previous'!$I$112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Previous'!$J$112:$N$112</c15:sqref>
                  </c15:fullRef>
                </c:ext>
              </c:extLst>
              <c:f>'Comparison to Previous'!$J$112:$L$112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3.1441871658472103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8207-45FF-AFEF-8BFD579104B1}"/>
            </c:ext>
          </c:extLst>
        </c:ser>
        <c:ser>
          <c:idx val="9"/>
          <c:order val="9"/>
          <c:tx>
            <c:strRef>
              <c:f>'Comparison to Previous'!$I$113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Previous'!$J$113:$N$113</c15:sqref>
                  </c15:fullRef>
                </c:ext>
              </c:extLst>
              <c:f>'Comparison to Previous'!$J$113:$L$113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8207-45FF-AFEF-8BFD579104B1}"/>
            </c:ext>
          </c:extLst>
        </c:ser>
        <c:ser>
          <c:idx val="11"/>
          <c:order val="11"/>
          <c:tx>
            <c:strRef>
              <c:f>'Comparison to Previous'!$I$115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Previous'!$J$115:$N$115</c15:sqref>
                  </c15:fullRef>
                </c:ext>
              </c:extLst>
              <c:f>'Comparison to Previous'!$J$115:$L$115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8207-45FF-AFEF-8BFD5791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Previous'!$I$105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Previous'!$J$105:$N$105</c15:sqref>
                        </c15:fullRef>
                        <c15:formulaRef>
                          <c15:sqref>'Comparison to Previous'!$J$105:$L$105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1.2326863172883482</c:v>
                      </c:pt>
                      <c:pt idx="2">
                        <c:v>2.3528111739369644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207-45FF-AFEF-8BFD579104B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Previous'!$I$114</c15:sqref>
                        </c15:formulaRef>
                      </c:ext>
                    </c:extLst>
                    <c:strCache>
                      <c:ptCount val="1"/>
                      <c:pt idx="0">
                        <c:v>Electric Vehicle TOU Opt-in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Previous'!$J$114:$N$114</c15:sqref>
                        </c15:fullRef>
                        <c15:formulaRef>
                          <c15:sqref>'Comparison to Previous'!$J$114:$L$114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0.51422322607878113</c:v>
                      </c:pt>
                      <c:pt idx="1">
                        <c:v>0.455825024916722</c:v>
                      </c:pt>
                      <c:pt idx="2">
                        <c:v>0.4007896633814062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207-45FF-AFEF-8BFD579104B1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Previous'!$J$116:$N$116</c15:sqref>
                        </c15:fullRef>
                        <c15:formulaRef>
                          <c15:sqref>'Comparison to Previous'!$J$116:$L$116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10.697516736065239</c:v>
                      </c:pt>
                      <c:pt idx="2">
                        <c:v>23.169627797421178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207-45FF-AFEF-8BFD579104B1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Previous'!$I$117</c15:sqref>
                        </c15:formulaRef>
                      </c:ext>
                    </c:extLst>
                    <c:strCache>
                      <c:ptCount val="1"/>
                      <c:pt idx="0">
                        <c:v>Parent-Time-of-Use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Previous'!$J$117:$N$117</c15:sqref>
                        </c15:fullRef>
                        <c15:formulaRef>
                          <c15:sqref>'Comparison to Previous'!$J$117:$L$117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0.59925794567070123</c:v>
                      </c:pt>
                      <c:pt idx="2">
                        <c:v>5.1207699282197296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207-45FF-AFEF-8BFD579104B1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Previous'!$J$118:$N$118</c15:sqref>
                        </c15:fullRef>
                        <c15:formulaRef>
                          <c15:sqref>'Comparison to Previous'!$J$118:$L$118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207-45FF-AFEF-8BFD579104B1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Previous'!$J$119:$N$119</c15:sqref>
                        </c15:fullRef>
                        <c15:formulaRef>
                          <c15:sqref>'Comparison to Previous'!$J$119:$L$119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0.35145932154501341</c:v>
                      </c:pt>
                      <c:pt idx="2">
                        <c:v>2.6444416881336723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207-45FF-AFEF-8BFD579104B1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</a:t>
            </a:r>
            <a:r>
              <a:rPr lang="en-US" baseline="0"/>
              <a:t> </a:t>
            </a:r>
            <a:r>
              <a:rPr lang="en-US"/>
              <a:t>Winter DLC</a:t>
            </a:r>
            <a:r>
              <a:rPr lang="en-US" baseline="0"/>
              <a:t> </a:t>
            </a:r>
            <a:r>
              <a:rPr lang="en-US"/>
              <a:t>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Previous'!$B$104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Previous'!$C$104:$G$104</c15:sqref>
                  </c15:fullRef>
                </c:ext>
              </c:extLst>
              <c:f>'Comparison to Previous'!$C$104:$E$104</c:f>
              <c:numCache>
                <c:formatCode>#,##0.0;\-#,##0.0;\-;@</c:formatCode>
                <c:ptCount val="3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A-41CE-849D-0899FFBA69D4}"/>
            </c:ext>
          </c:extLst>
        </c:ser>
        <c:ser>
          <c:idx val="3"/>
          <c:order val="2"/>
          <c:tx>
            <c:strRef>
              <c:f>'Comparison to Previous'!$B$106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Previous'!$C$106:$G$106</c15:sqref>
                  </c15:fullRef>
                </c:ext>
              </c:extLst>
              <c:f>'Comparison to Previous'!$C$106:$E$106</c:f>
              <c:numCache>
                <c:formatCode>#,##0.0;\-#,##0.0;\-;@</c:formatCode>
                <c:ptCount val="3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0A-41CE-849D-0899FFBA69D4}"/>
            </c:ext>
          </c:extLst>
        </c:ser>
        <c:ser>
          <c:idx val="0"/>
          <c:order val="4"/>
          <c:tx>
            <c:strRef>
              <c:f>'Comparison to Previous'!$B$108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Previous'!$C$108:$G$108</c15:sqref>
                  </c15:fullRef>
                </c:ext>
              </c:extLst>
              <c:f>'Comparison to Previous'!$C$108:$E$108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A-41CE-849D-0899FFBA69D4}"/>
            </c:ext>
          </c:extLst>
        </c:ser>
        <c:ser>
          <c:idx val="5"/>
          <c:order val="5"/>
          <c:tx>
            <c:strRef>
              <c:f>'Comparison to Previous'!$B$109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Previous'!$C$109:$G$109</c15:sqref>
                  </c15:fullRef>
                </c:ext>
              </c:extLst>
              <c:f>'Comparison to Previous'!$C$109:$E$109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0A-41CE-849D-0899FFBA69D4}"/>
            </c:ext>
          </c:extLst>
        </c:ser>
        <c:ser>
          <c:idx val="6"/>
          <c:order val="6"/>
          <c:tx>
            <c:strRef>
              <c:f>'Comparison to Previous'!$B$110</c:f>
              <c:strCache>
                <c:ptCount val="1"/>
                <c:pt idx="0">
                  <c:v>DLC Smart Appliances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Previous'!$C$110:$G$110</c15:sqref>
                  </c15:fullRef>
                </c:ext>
              </c:extLst>
              <c:f>'Comparison to Previous'!$C$110:$E$110</c:f>
              <c:numCache>
                <c:formatCode>#,##0.0;\-#,##0.0;\-;@</c:formatCode>
                <c:ptCount val="3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060A-41CE-849D-0899FFBA69D4}"/>
            </c:ext>
          </c:extLst>
        </c:ser>
        <c:ser>
          <c:idx val="7"/>
          <c:order val="7"/>
          <c:tx>
            <c:strRef>
              <c:f>'Comparison to Previous'!$B$111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Previous'!$C$111:$G$111</c15:sqref>
                  </c15:fullRef>
                </c:ext>
              </c:extLst>
              <c:f>'Comparison to Previous'!$C$111:$E$111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0A-41CE-849D-0899FFBA69D4}"/>
            </c:ext>
          </c:extLst>
        </c:ser>
        <c:ser>
          <c:idx val="8"/>
          <c:order val="8"/>
          <c:tx>
            <c:strRef>
              <c:f>'Comparison to Previous'!$B$112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Previous'!$C$112:$G$112</c15:sqref>
                  </c15:fullRef>
                </c:ext>
              </c:extLst>
              <c:f>'Comparison to Previous'!$C$112:$E$112</c:f>
              <c:numCache>
                <c:formatCode>#,##0.0;\-#,##0.0;\-;@</c:formatCode>
                <c:ptCount val="3"/>
                <c:pt idx="0">
                  <c:v>0.85893692894351126</c:v>
                </c:pt>
                <c:pt idx="1">
                  <c:v>2.6038839021476812</c:v>
                </c:pt>
                <c:pt idx="2">
                  <c:v>7.9768228143036009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060A-41CE-849D-0899FFBA69D4}"/>
            </c:ext>
          </c:extLst>
        </c:ser>
        <c:ser>
          <c:idx val="9"/>
          <c:order val="9"/>
          <c:tx>
            <c:strRef>
              <c:f>'Comparison to Previous'!$B$113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Previous'!$C$113:$G$113</c15:sqref>
                  </c15:fullRef>
                </c:ext>
              </c:extLst>
              <c:f>'Comparison to Previous'!$C$113:$E$113</c:f>
              <c:numCache>
                <c:formatCode>#,##0.0;\-#,##0.0;\-;@</c:formatCode>
                <c:ptCount val="3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060A-41CE-849D-0899FFBA69D4}"/>
            </c:ext>
          </c:extLst>
        </c:ser>
        <c:ser>
          <c:idx val="11"/>
          <c:order val="11"/>
          <c:tx>
            <c:strRef>
              <c:f>'Comparison to Previous'!$B$115</c:f>
              <c:strCache>
                <c:ptCount val="1"/>
                <c:pt idx="0">
                  <c:v>Thermal Energy Storage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Previous'!$C$115:$G$115</c15:sqref>
                  </c15:fullRef>
                </c:ext>
              </c:extLst>
              <c:f>'Comparison to Previous'!$C$115:$E$115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060A-41CE-849D-0899FFBA6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Previous'!$B$105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Previous'!$C$105:$G$105</c15:sqref>
                        </c15:fullRef>
                        <c15:formulaRef>
                          <c15:sqref>'Comparison to Previous'!$C$105:$E$105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0.57156207024371253</c:v>
                      </c:pt>
                      <c:pt idx="1">
                        <c:v>1.3073065333071716</c:v>
                      </c:pt>
                      <c:pt idx="2">
                        <c:v>2.9814145224750561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60A-41CE-849D-0899FFBA69D4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Previous'!$B$107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Previous'!$C$107:$G$107</c15:sqref>
                        </c15:fullRef>
                        <c15:formulaRef>
                          <c15:sqref>'Comparison to Previous'!$C$107:$E$107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60A-41CE-849D-0899FFBA69D4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Previous'!$B$114</c15:sqref>
                        </c15:formulaRef>
                      </c:ext>
                    </c:extLst>
                    <c:strCache>
                      <c:ptCount val="1"/>
                      <c:pt idx="0">
                        <c:v>Real Time Pricing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Previous'!$C$114:$G$114</c15:sqref>
                        </c15:fullRef>
                        <c15:formulaRef>
                          <c15:sqref>'Comparison to Previous'!$C$114:$E$114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60A-41CE-849D-0899FFBA69D4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Previous'!$C$116:$G$116</c15:sqref>
                        </c15:fullRef>
                        <c15:formulaRef>
                          <c15:sqref>'Comparison to Previous'!$C$116:$E$116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4.5669206474788764</c:v>
                      </c:pt>
                      <c:pt idx="1">
                        <c:v>10.029168523630107</c:v>
                      </c:pt>
                      <c:pt idx="2">
                        <c:v>21.882800119943862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60A-41CE-849D-0899FFBA69D4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Previous'!$B$117</c15:sqref>
                        </c15:formulaRef>
                      </c:ext>
                    </c:extLst>
                    <c:strCache>
                      <c:ptCount val="1"/>
                      <c:pt idx="0">
                        <c:v>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Previous'!$C$117:$G$117</c15:sqref>
                        </c15:fullRef>
                        <c15:formulaRef>
                          <c15:sqref>'Comparison to Previous'!$C$117:$E$117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0.56355222019582407</c:v>
                      </c:pt>
                      <c:pt idx="1">
                        <c:v>1.9081921430139062</c:v>
                      </c:pt>
                      <c:pt idx="2">
                        <c:v>6.4417179260546149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60A-41CE-849D-0899FFBA69D4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Previous'!$C$118:$G$118</c15:sqref>
                        </c15:fullRef>
                        <c15:formulaRef>
                          <c15:sqref>'Comparison to Previous'!$C$118:$E$118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30.07010105016219</c:v>
                      </c:pt>
                      <c:pt idx="1">
                        <c:v>28.814446877583112</c:v>
                      </c:pt>
                      <c:pt idx="2">
                        <c:v>28.530952178494807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60A-41CE-849D-0899FFBA69D4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Previous'!$C$119:$G$119</c15:sqref>
                        </c15:fullRef>
                        <c15:formulaRef>
                          <c15:sqref>'Comparison to Previous'!$C$119:$E$119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1.9029326514991241</c:v>
                      </c:pt>
                      <c:pt idx="1">
                        <c:v>6.4891718974123878</c:v>
                      </c:pt>
                      <c:pt idx="2">
                        <c:v>22.049245263840874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60A-41CE-849D-0899FFBA69D4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Study- Summer DLC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Previous'!$I$134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Previous'!$J$134:$N$134</c15:sqref>
                  </c15:fullRef>
                </c:ext>
              </c:extLst>
              <c:f>'Comparison to Previous'!$J$134:$L$134</c:f>
              <c:numCache>
                <c:formatCode>#,##0.0;\-#,##0.0;\-;@</c:formatCode>
                <c:ptCount val="3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5-49D8-966D-4217C632F773}"/>
            </c:ext>
          </c:extLst>
        </c:ser>
        <c:ser>
          <c:idx val="3"/>
          <c:order val="2"/>
          <c:tx>
            <c:strRef>
              <c:f>'Comparison to Previous'!$I$136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Previous'!$J$136:$N$136</c15:sqref>
                  </c15:fullRef>
                </c:ext>
              </c:extLst>
              <c:f>'Comparison to Previous'!$J$136:$L$136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5-49D8-966D-4217C632F773}"/>
            </c:ext>
          </c:extLst>
        </c:ser>
        <c:ser>
          <c:idx val="4"/>
          <c:order val="3"/>
          <c:tx>
            <c:strRef>
              <c:f>'Comparison to Previous'!$I$137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Previous'!$J$137:$N$137</c15:sqref>
                  </c15:fullRef>
                </c:ext>
              </c:extLst>
              <c:f>'Comparison to Previous'!$J$137:$L$137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1.9564295110000879E-2</c:v>
                </c:pt>
                <c:pt idx="2">
                  <c:v>0.14840222174899442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5-49D8-966D-4217C632F773}"/>
            </c:ext>
          </c:extLst>
        </c:ser>
        <c:ser>
          <c:idx val="0"/>
          <c:order val="4"/>
          <c:tx>
            <c:strRef>
              <c:f>'Comparison to Previous'!$I$138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Previous'!$J$138:$N$138</c15:sqref>
                  </c15:fullRef>
                </c:ext>
              </c:extLst>
              <c:f>'Comparison to Previous'!$J$138:$L$138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0.8911356356747494</c:v>
                </c:pt>
                <c:pt idx="2">
                  <c:v>7.9748174565799319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95-49D8-966D-4217C632F773}"/>
            </c:ext>
          </c:extLst>
        </c:ser>
        <c:ser>
          <c:idx val="5"/>
          <c:order val="5"/>
          <c:tx>
            <c:strRef>
              <c:f>'Comparison to Previous'!$I$139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Previous'!$J$139:$N$139</c15:sqref>
                  </c15:fullRef>
                </c:ext>
              </c:extLst>
              <c:f>'Comparison to Previous'!$J$139:$L$139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95-49D8-966D-4217C632F773}"/>
            </c:ext>
          </c:extLst>
        </c:ser>
        <c:ser>
          <c:idx val="6"/>
          <c:order val="6"/>
          <c:tx>
            <c:strRef>
              <c:f>'Comparison to Previous'!$I$140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Previous'!$J$140:$N$140</c15:sqref>
                  </c15:fullRef>
                </c:ext>
              </c:extLst>
              <c:f>'Comparison to Previous'!$J$140:$L$140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5-49D8-966D-4217C632F773}"/>
            </c:ext>
          </c:extLst>
        </c:ser>
        <c:ser>
          <c:idx val="7"/>
          <c:order val="7"/>
          <c:tx>
            <c:strRef>
              <c:f>'Comparison to Previous'!$I$141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Previous'!$J$141:$N$141</c15:sqref>
                  </c15:fullRef>
                </c:ext>
              </c:extLst>
              <c:f>'Comparison to Previous'!$J$141:$L$141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1.7971305215154705</c:v>
                </c:pt>
                <c:pt idx="2">
                  <c:v>17.288452433165556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5-49D8-966D-4217C632F773}"/>
            </c:ext>
          </c:extLst>
        </c:ser>
        <c:ser>
          <c:idx val="8"/>
          <c:order val="8"/>
          <c:tx>
            <c:strRef>
              <c:f>'Comparison to Previous'!$I$142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Previous'!$J$142:$N$142</c15:sqref>
                  </c15:fullRef>
                </c:ext>
              </c:extLst>
              <c:f>'Comparison to Previous'!$J$142:$L$142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0195-49D8-966D-4217C632F773}"/>
            </c:ext>
          </c:extLst>
        </c:ser>
        <c:ser>
          <c:idx val="9"/>
          <c:order val="9"/>
          <c:tx>
            <c:strRef>
              <c:f>'Comparison to Previous'!$I$143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Previous'!$J$143:$N$143</c15:sqref>
                  </c15:fullRef>
                </c:ext>
              </c:extLst>
              <c:f>'Comparison to Previous'!$J$143:$L$143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0195-49D8-966D-4217C632F773}"/>
            </c:ext>
          </c:extLst>
        </c:ser>
        <c:ser>
          <c:idx val="11"/>
          <c:order val="11"/>
          <c:tx>
            <c:strRef>
              <c:f>'Comparison to Previous'!$I$145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Previous'!$J$145:$N$145</c15:sqref>
                  </c15:fullRef>
                </c:ext>
              </c:extLst>
              <c:f>'Comparison to Previous'!$J$145:$L$145</c:f>
              <c:numCache>
                <c:formatCode>#,##0.0;\-#,##0.0;\-;@</c:formatCode>
                <c:ptCount val="3"/>
                <c:pt idx="0">
                  <c:v>0</c:v>
                </c:pt>
                <c:pt idx="1">
                  <c:v>5.8344541238114389E-2</c:v>
                </c:pt>
                <c:pt idx="2">
                  <c:v>0.58410177566989296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0195-49D8-966D-4217C632F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Previous'!$I$135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Previous'!$J$135:$N$135</c15:sqref>
                        </c15:fullRef>
                        <c15:formulaRef>
                          <c15:sqref>'Comparison to Previous'!$J$135:$L$135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1.3186241323756369</c:v>
                      </c:pt>
                      <c:pt idx="2">
                        <c:v>2.5111714004790979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195-49D8-966D-4217C632F77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Previous'!$I$144</c15:sqref>
                        </c15:formulaRef>
                      </c:ext>
                    </c:extLst>
                    <c:strCache>
                      <c:ptCount val="1"/>
                      <c:pt idx="0">
                        <c:v>Electric Vehicle TOU Opt-in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Previous'!$J$144:$N$144</c15:sqref>
                        </c15:fullRef>
                        <c15:formulaRef>
                          <c15:sqref>'Comparison to Previous'!$J$144:$L$144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0.51694342076708044</c:v>
                      </c:pt>
                      <c:pt idx="1">
                        <c:v>0.45823629836507773</c:v>
                      </c:pt>
                      <c:pt idx="2">
                        <c:v>0.40290980470945992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195-49D8-966D-4217C632F77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Previous'!$J$146:$N$146</c15:sqref>
                        </c15:fullRef>
                        <c15:formulaRef>
                          <c15:sqref>'Comparison to Previous'!$J$146:$L$146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10.483046075161552</c:v>
                      </c:pt>
                      <c:pt idx="2">
                        <c:v>22.725284729015378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195-49D8-966D-4217C632F773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Previous'!$I$147</c15:sqref>
                        </c15:formulaRef>
                      </c:ext>
                    </c:extLst>
                    <c:strCache>
                      <c:ptCount val="1"/>
                      <c:pt idx="0">
                        <c:v>Parent-Time-of-Use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Previous'!$J$147:$N$147</c15:sqref>
                        </c15:fullRef>
                        <c15:formulaRef>
                          <c15:sqref>'Comparison to Previous'!$J$147:$L$147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0.62783100514252821</c:v>
                      </c:pt>
                      <c:pt idx="2">
                        <c:v>5.3583453180626783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195-49D8-966D-4217C632F773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Previous'!$J$148:$N$148</c15:sqref>
                        </c15:fullRef>
                        <c15:formulaRef>
                          <c15:sqref>'Comparison to Previous'!$J$148:$L$148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195-49D8-966D-4217C632F773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Previous'!$J$149:$N$149</c15:sqref>
                        </c15:fullRef>
                        <c15:formulaRef>
                          <c15:sqref>'Comparison to Previous'!$J$149:$L$149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0.34272445476328212</c:v>
                      </c:pt>
                      <c:pt idx="2">
                        <c:v>2.580689423104165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195-49D8-966D-4217C632F773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 Summer DLC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Previous'!$B$134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Previous'!$C$134:$G$134</c15:sqref>
                  </c15:fullRef>
                </c:ext>
              </c:extLst>
              <c:f>'Comparison to Previous'!$C$134:$E$134</c:f>
              <c:numCache>
                <c:formatCode>#,##0.0;\-#,##0.0;\-;@</c:formatCode>
                <c:ptCount val="3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7-429E-BD17-84BAA71D4C4A}"/>
            </c:ext>
          </c:extLst>
        </c:ser>
        <c:ser>
          <c:idx val="3"/>
          <c:order val="2"/>
          <c:tx>
            <c:strRef>
              <c:f>'Comparison to Previous'!$B$136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Previous'!$C$136:$G$136</c15:sqref>
                  </c15:fullRef>
                </c:ext>
              </c:extLst>
              <c:f>'Comparison to Previous'!$C$136:$E$136</c:f>
              <c:numCache>
                <c:formatCode>#,##0.0;\-#,##0.0;\-;@</c:formatCode>
                <c:ptCount val="3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E7-429E-BD17-84BAA71D4C4A}"/>
            </c:ext>
          </c:extLst>
        </c:ser>
        <c:ser>
          <c:idx val="0"/>
          <c:order val="4"/>
          <c:tx>
            <c:strRef>
              <c:f>'Comparison to Previous'!$B$138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Previous'!$C$138:$G$138</c15:sqref>
                  </c15:fullRef>
                </c:ext>
              </c:extLst>
              <c:f>'Comparison to Previous'!$C$138:$E$138</c:f>
              <c:numCache>
                <c:formatCode>#,##0.0;\-#,##0.0;\-;@</c:formatCode>
                <c:ptCount val="3"/>
                <c:pt idx="0">
                  <c:v>0.7904097264190838</c:v>
                </c:pt>
                <c:pt idx="1">
                  <c:v>2.5338655821960208</c:v>
                </c:pt>
                <c:pt idx="2">
                  <c:v>8.6804671566308595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E7-429E-BD17-84BAA71D4C4A}"/>
            </c:ext>
          </c:extLst>
        </c:ser>
        <c:ser>
          <c:idx val="5"/>
          <c:order val="5"/>
          <c:tx>
            <c:strRef>
              <c:f>'Comparison to Previous'!$B$139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Previous'!$C$139:$G$139</c15:sqref>
                  </c15:fullRef>
                </c:ext>
              </c:extLst>
              <c:f>'Comparison to Previous'!$C$139:$E$139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E7-429E-BD17-84BAA71D4C4A}"/>
            </c:ext>
          </c:extLst>
        </c:ser>
        <c:ser>
          <c:idx val="6"/>
          <c:order val="6"/>
          <c:tx>
            <c:strRef>
              <c:f>'Comparison to Previous'!$B$140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Previous'!$C$140:$G$140</c15:sqref>
                  </c15:fullRef>
                </c:ext>
              </c:extLst>
              <c:f>'Comparison to Previous'!$C$140:$E$140</c:f>
              <c:numCache>
                <c:formatCode>#,##0.0;\-#,##0.0;\-;@</c:formatCode>
                <c:ptCount val="3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9EE7-429E-BD17-84BAA71D4C4A}"/>
            </c:ext>
          </c:extLst>
        </c:ser>
        <c:ser>
          <c:idx val="7"/>
          <c:order val="7"/>
          <c:tx>
            <c:strRef>
              <c:f>'Comparison to Previous'!$B$141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Previous'!$C$141:$G$141</c15:sqref>
                  </c15:fullRef>
                </c:ext>
              </c:extLst>
              <c:f>'Comparison to Previous'!$C$141:$E$141</c:f>
              <c:numCache>
                <c:formatCode>#,##0.0;\-#,##0.0;\-;@</c:formatCode>
                <c:ptCount val="3"/>
                <c:pt idx="0">
                  <c:v>1.5808194528381678</c:v>
                </c:pt>
                <c:pt idx="1">
                  <c:v>5.0677311643920415</c:v>
                </c:pt>
                <c:pt idx="2">
                  <c:v>17.360934313261716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E7-429E-BD17-84BAA71D4C4A}"/>
            </c:ext>
          </c:extLst>
        </c:ser>
        <c:ser>
          <c:idx val="8"/>
          <c:order val="8"/>
          <c:tx>
            <c:strRef>
              <c:f>'Comparison to Previous'!$B$142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Previous'!$C$142:$G$142</c15:sqref>
                  </c15:fullRef>
                </c:ext>
              </c:extLst>
              <c:f>'Comparison to Previous'!$C$142:$E$142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EE7-429E-BD17-84BAA71D4C4A}"/>
            </c:ext>
          </c:extLst>
        </c:ser>
        <c:ser>
          <c:idx val="9"/>
          <c:order val="9"/>
          <c:tx>
            <c:strRef>
              <c:f>'Comparison to Previous'!$B$143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Previous'!$C$143:$G$143</c15:sqref>
                  </c15:fullRef>
                </c:ext>
              </c:extLst>
              <c:f>'Comparison to Previous'!$C$143:$E$143</c:f>
              <c:numCache>
                <c:formatCode>#,##0.0;\-#,##0.0;\-;@</c:formatCode>
                <c:ptCount val="3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9EE7-429E-BD17-84BAA71D4C4A}"/>
            </c:ext>
          </c:extLst>
        </c:ser>
        <c:ser>
          <c:idx val="11"/>
          <c:order val="11"/>
          <c:tx>
            <c:strRef>
              <c:f>'Comparison to Previous'!$B$145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Previous'!$C$145:$G$145</c15:sqref>
                  </c15:fullRef>
                </c:ext>
              </c:extLst>
              <c:f>'Comparison to Previous'!$C$145:$E$145</c:f>
              <c:numCache>
                <c:formatCode>#,##0.0;\-#,##0.0;\-;@</c:formatCode>
                <c:ptCount val="3"/>
                <c:pt idx="0">
                  <c:v>5.5044828892028816E-2</c:v>
                </c:pt>
                <c:pt idx="1">
                  <c:v>0.19410305181611459</c:v>
                </c:pt>
                <c:pt idx="2">
                  <c:v>0.67582236036828325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9EE7-429E-BD17-84BAA71D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Previous'!$B$135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Previous'!$C$135:$G$135</c15:sqref>
                        </c15:fullRef>
                        <c15:formulaRef>
                          <c15:sqref>'Comparison to Previous'!$C$135:$E$135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0.61314539153743985</c:v>
                      </c:pt>
                      <c:pt idx="1">
                        <c:v>1.3985152155388549</c:v>
                      </c:pt>
                      <c:pt idx="2">
                        <c:v>3.1821454142540357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EE7-429E-BD17-84BAA71D4C4A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Previous'!$B$137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Previous'!$C$137:$G$137</c15:sqref>
                        </c15:fullRef>
                        <c15:formulaRef>
                          <c15:sqref>'Comparison to Previous'!$C$137:$E$137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9EE7-429E-BD17-84BAA71D4C4A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Previous'!$B$144</c15:sqref>
                        </c15:formulaRef>
                      </c:ext>
                    </c:extLst>
                    <c:strCache>
                      <c:ptCount val="1"/>
                      <c:pt idx="0">
                        <c:v>Real Time Pricing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Previous'!$C$144:$G$144</c15:sqref>
                        </c15:fullRef>
                        <c15:formulaRef>
                          <c15:sqref>'Comparison to Previous'!$C$144:$E$144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EE7-429E-BD17-84BAA71D4C4A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Previous'!$C$146:$G$146</c15:sqref>
                        </c15:fullRef>
                        <c15:formulaRef>
                          <c15:sqref>'Comparison to Previous'!$C$146:$E$146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4.4553794178840436</c:v>
                      </c:pt>
                      <c:pt idx="1">
                        <c:v>9.7964369888725962</c:v>
                      </c:pt>
                      <c:pt idx="2">
                        <c:v>21.39814040866127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EE7-429E-BD17-84BAA71D4C4A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Previous'!$B$147</c15:sqref>
                        </c15:formulaRef>
                      </c:ext>
                    </c:extLst>
                    <c:strCache>
                      <c:ptCount val="1"/>
                      <c:pt idx="0">
                        <c:v>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Previous'!$C$147:$G$147</c15:sqref>
                        </c15:fullRef>
                        <c15:formulaRef>
                          <c15:sqref>'Comparison to Previous'!$C$147:$E$147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0.59049730134676603</c:v>
                      </c:pt>
                      <c:pt idx="1">
                        <c:v>1.9976929763132876</c:v>
                      </c:pt>
                      <c:pt idx="2">
                        <c:v>6.740002425618818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EE7-429E-BD17-84BAA71D4C4A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Previous'!$C$148:$G$148</c15:sqref>
                        </c15:fullRef>
                        <c15:formulaRef>
                          <c15:sqref>'Comparison to Previous'!$C$148:$E$148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31.17662385956304</c:v>
                      </c:pt>
                      <c:pt idx="1">
                        <c:v>29.869384756385259</c:v>
                      </c:pt>
                      <c:pt idx="2">
                        <c:v>29.576847909503947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EE7-429E-BD17-84BAA71D4C4A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Previous'!$C$149:$G$149</c15:sqref>
                        </c15:fullRef>
                        <c15:formulaRef>
                          <c15:sqref>'Comparison to Previous'!$C$149:$E$149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1.9969415739417409</c:v>
                      </c:pt>
                      <c:pt idx="1">
                        <c:v>6.7996193590560132</c:v>
                      </c:pt>
                      <c:pt idx="2">
                        <c:v>23.078310044840578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EE7-429E-BD17-84BAA71D4C4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</a:t>
            </a:r>
            <a:r>
              <a:rPr lang="en-US" baseline="0"/>
              <a:t> Study- </a:t>
            </a:r>
            <a:r>
              <a:rPr lang="en-US"/>
              <a:t>Winter Rates/Other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'Comparison to Previous'!$I$105</c:f>
              <c:strCache>
                <c:ptCount val="1"/>
                <c:pt idx="0">
                  <c:v>Behavioral</c:v>
                </c:pt>
              </c:strCache>
              <c:extLst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Previous'!$J$105:$N$105</c15:sqref>
                  </c15:fullRef>
                </c:ext>
              </c:extLst>
              <c:f>'Comparison to Previous'!$J$105:$L$105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1.2326863172883482</c:v>
                </c:pt>
                <c:pt idx="2">
                  <c:v>2.3528111739369644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DCEC-4C22-9DA3-75331D11B305}"/>
            </c:ext>
          </c:extLst>
        </c:ser>
        <c:ser>
          <c:idx val="10"/>
          <c:order val="10"/>
          <c:tx>
            <c:strRef>
              <c:f>'Comparison to Previous'!$I$114</c:f>
              <c:strCache>
                <c:ptCount val="1"/>
                <c:pt idx="0">
                  <c:v>Electric Vehicle TOU Opt-in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Previous'!$J$114:$N$114</c15:sqref>
                  </c15:fullRef>
                </c:ext>
              </c:extLst>
              <c:f>'Comparison to Previous'!$J$114:$L$114</c:f>
              <c:numCache>
                <c:formatCode>#,##0.0;\-#,##0.0;\-;@</c:formatCode>
                <c:ptCount val="3"/>
                <c:pt idx="0">
                  <c:v>0.51422322607878113</c:v>
                </c:pt>
                <c:pt idx="1">
                  <c:v>0.455825024916722</c:v>
                </c:pt>
                <c:pt idx="2">
                  <c:v>0.4007896633814062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DCEC-4C22-9DA3-75331D11B305}"/>
            </c:ext>
          </c:extLst>
        </c:ser>
        <c:ser>
          <c:idx val="12"/>
          <c:order val="12"/>
          <c:tx>
            <c:strRef>
              <c:f>'Comparison to Previous'!$I$116</c:f>
              <c:strCache>
                <c:ptCount val="1"/>
                <c:pt idx="0">
                  <c:v>Third Party Contracts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Previous'!$J$116:$N$116</c15:sqref>
                  </c15:fullRef>
                </c:ext>
              </c:extLst>
              <c:f>'Comparison to Previous'!$J$116:$L$116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10.697516736065239</c:v>
                </c:pt>
                <c:pt idx="2">
                  <c:v>23.169627797421178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DCEC-4C22-9DA3-75331D11B305}"/>
            </c:ext>
          </c:extLst>
        </c:ser>
        <c:ser>
          <c:idx val="13"/>
          <c:order val="13"/>
          <c:tx>
            <c:strRef>
              <c:f>'Comparison to Previous'!$I$117</c:f>
              <c:strCache>
                <c:ptCount val="1"/>
                <c:pt idx="0">
                  <c:v>Parent-Time-of-Use Opt-in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Previous'!$J$117:$N$117</c15:sqref>
                  </c15:fullRef>
                </c:ext>
              </c:extLst>
              <c:f>'Comparison to Previous'!$J$117:$L$117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0.59925794567070123</c:v>
                </c:pt>
                <c:pt idx="2">
                  <c:v>5.1207699282197296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DCEC-4C22-9DA3-75331D11B305}"/>
            </c:ext>
          </c:extLst>
        </c:ser>
        <c:ser>
          <c:idx val="14"/>
          <c:order val="14"/>
          <c:tx>
            <c:strRef>
              <c:f>'Comparison to Previous'!$I$118</c:f>
              <c:strCache>
                <c:ptCount val="1"/>
                <c:pt idx="0">
                  <c:v>Time-of-Use Opt-out</c:v>
                </c:pt>
              </c:strCache>
              <c:extLst xmlns:c15="http://schemas.microsoft.com/office/drawing/2012/chart"/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Previous'!$J$118:$N$118</c15:sqref>
                  </c15:fullRef>
                </c:ext>
              </c:extLst>
              <c:f>'Comparison to Previous'!$J$118:$L$118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DCEC-4C22-9DA3-75331D11B305}"/>
            </c:ext>
          </c:extLst>
        </c:ser>
        <c:ser>
          <c:idx val="15"/>
          <c:order val="15"/>
          <c:tx>
            <c:strRef>
              <c:f>'Comparison to Previous'!$I$119</c:f>
              <c:strCache>
                <c:ptCount val="1"/>
                <c:pt idx="0">
                  <c:v>Variable Peak Pricing Rates</c:v>
                </c:pt>
              </c:strCache>
              <c:extLst xmlns:c15="http://schemas.microsoft.com/office/drawing/2012/chart"/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Previous'!$J$119:$N$119</c15:sqref>
                  </c15:fullRef>
                </c:ext>
              </c:extLst>
              <c:f>'Comparison to Previous'!$J$119:$L$119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0.35145932154501341</c:v>
                </c:pt>
                <c:pt idx="2">
                  <c:v>2.6444416881336723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DCEC-4C22-9DA3-75331D11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'Comparison to Previous'!$I$104</c15:sqref>
                        </c15:formulaRef>
                      </c:ext>
                    </c:extLst>
                    <c:strCache>
                      <c:ptCount val="1"/>
                      <c:pt idx="0">
                        <c:v>Battery Energy Storage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Previous'!$J$104:$N$104</c15:sqref>
                        </c15:fullRef>
                        <c15:formulaRef>
                          <c15:sqref>'Comparison to Previous'!$J$104:$L$104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7.459035071420253E-2</c:v>
                      </c:pt>
                      <c:pt idx="2">
                        <c:v>0.52219483964956304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CEC-4C22-9DA3-75331D11B305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Previous'!$I$106</c15:sqref>
                        </c15:formulaRef>
                      </c:ext>
                    </c:extLst>
                    <c:strCache>
                      <c:ptCount val="1"/>
                      <c:pt idx="0">
                        <c:v>Parent-CTA-2045 ERWH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Previous'!$J$106:$N$106</c15:sqref>
                        </c15:fullRef>
                        <c15:formulaRef>
                          <c15:sqref>'Comparison to Previous'!$J$106:$L$106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0.88427063456746846</c:v>
                      </c:pt>
                      <c:pt idx="2">
                        <c:v>5.8431959681714076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CEC-4C22-9DA3-75331D11B305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Previous'!$I$107</c15:sqref>
                        </c15:formulaRef>
                      </c:ext>
                    </c:extLst>
                    <c:strCache>
                      <c:ptCount val="1"/>
                      <c:pt idx="0">
                        <c:v>Parent-CTA-2045 HPWH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Previous'!$J$107:$N$107</c15:sqref>
                        </c15:fullRef>
                        <c15:formulaRef>
                          <c15:sqref>'Comparison to Previous'!$J$107:$L$107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2.893908561799588E-2</c:v>
                      </c:pt>
                      <c:pt idx="2">
                        <c:v>0.21108066353412622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CEC-4C22-9DA3-75331D11B305}"/>
                  </c:ext>
                </c:extLst>
              </c15:ser>
            </c15:filteredBarSeries>
            <c15:filteredBar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Previous'!$I$108</c15:sqref>
                        </c15:formulaRef>
                      </c:ext>
                    </c:extLst>
                    <c:strCache>
                      <c:ptCount val="1"/>
                      <c:pt idx="0">
                        <c:v>DLC Central AC</c:v>
                      </c:pt>
                    </c:strCache>
                  </c:strRef>
                </c:tx>
                <c:spPr>
                  <a:solidFill>
                    <a:schemeClr val="accent6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Previous'!$J$108:$N$108</c15:sqref>
                        </c15:fullRef>
                        <c15:formulaRef>
                          <c15:sqref>'Comparison to Previous'!$J$108:$L$108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CEC-4C22-9DA3-75331D11B30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Previous'!$I$109</c15:sqref>
                        </c15:formulaRef>
                      </c:ext>
                    </c:extLst>
                    <c:strCache>
                      <c:ptCount val="1"/>
                      <c:pt idx="0">
                        <c:v>DLC Electric Vehicle Charging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Previous'!$J$109:$N$109</c15:sqref>
                        </c15:fullRef>
                        <c15:formulaRef>
                          <c15:sqref>'Comparison to Previous'!$J$109:$L$109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2.0998149789175854E-2</c:v>
                      </c:pt>
                      <c:pt idx="2">
                        <c:v>0.3248386125688959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CEC-4C22-9DA3-75331D11B30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Previous'!$I$110</c15:sqref>
                        </c15:formulaRef>
                      </c:ext>
                    </c:extLst>
                    <c:strCache>
                      <c:ptCount val="1"/>
                      <c:pt idx="0">
                        <c:v>DLC Smart Appliances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Previous'!$J$110:$N$110</c15:sqref>
                        </c15:fullRef>
                        <c15:formulaRef>
                          <c15:sqref>'Comparison to Previous'!$J$110:$L$110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0.27928018159303392</c:v>
                      </c:pt>
                      <c:pt idx="2">
                        <c:v>2.5936321612042352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CEC-4C22-9DA3-75331D11B305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Previous'!$I$111</c15:sqref>
                        </c15:formulaRef>
                      </c:ext>
                    </c:extLst>
                    <c:strCache>
                      <c:ptCount val="1"/>
                      <c:pt idx="0">
                        <c:v>DLC Smart Thermostats - Cooling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Previous'!$J$111:$N$111</c15:sqref>
                        </c15:fullRef>
                        <c15:formulaRef>
                          <c15:sqref>'Comparison to Previous'!$J$111:$L$111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CEC-4C22-9DA3-75331D11B305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Previous'!$I$112</c15:sqref>
                        </c15:formulaRef>
                      </c:ext>
                    </c:extLst>
                    <c:strCache>
                      <c:ptCount val="1"/>
                      <c:pt idx="0">
                        <c:v>DLC Smart Thermostats - Heating</c:v>
                      </c:pt>
                    </c:strCache>
                  </c:strRef>
                </c:tx>
                <c:spPr>
                  <a:solidFill>
                    <a:schemeClr val="bg2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Previous'!$J$112:$N$112</c15:sqref>
                        </c15:fullRef>
                        <c15:formulaRef>
                          <c15:sqref>'Comparison to Previous'!$J$112:$L$112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3.1441871658472103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CEC-4C22-9DA3-75331D11B305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Previous'!$I$113</c15:sqref>
                        </c15:formulaRef>
                      </c:ext>
                    </c:extLst>
                    <c:strCache>
                      <c:ptCount val="1"/>
                      <c:pt idx="0">
                        <c:v>DLC Water Heating</c:v>
                      </c:pt>
                    </c:strCache>
                  </c:strRef>
                </c:tx>
                <c:spPr>
                  <a:solidFill>
                    <a:schemeClr val="accent3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Previous'!$J$113:$N$113</c15:sqref>
                        </c15:fullRef>
                        <c15:formulaRef>
                          <c15:sqref>'Comparison to Previous'!$J$113:$L$113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0.46262773034808741</c:v>
                      </c:pt>
                      <c:pt idx="2">
                        <c:v>4.2749618753641494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CEC-4C22-9DA3-75331D11B305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Previous'!$I$115</c15:sqref>
                        </c15:formulaRef>
                      </c:ext>
                    </c:extLst>
                    <c:strCache>
                      <c:ptCount val="1"/>
                      <c:pt idx="0">
                        <c:v>Thermal Energy Storage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Previous'!$J$115:$N$115</c15:sqref>
                        </c15:fullRef>
                        <c15:formulaRef>
                          <c15:sqref>'Comparison to Previous'!$J$115:$L$115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CEC-4C22-9DA3-75331D11B305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</a:t>
            </a:r>
            <a:r>
              <a:rPr lang="en-US" baseline="0"/>
              <a:t> </a:t>
            </a:r>
            <a:r>
              <a:rPr lang="en-US"/>
              <a:t>Winter Rates/Other</a:t>
            </a:r>
            <a:r>
              <a:rPr lang="en-US" baseline="0"/>
              <a:t> </a:t>
            </a:r>
            <a:r>
              <a:rPr lang="en-US"/>
              <a:t>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'Comparison to Previous'!$B$105</c:f>
              <c:strCache>
                <c:ptCount val="1"/>
                <c:pt idx="0">
                  <c:v>Behavioral</c:v>
                </c:pt>
              </c:strCache>
              <c:extLst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Previous'!$C$105:$G$105</c15:sqref>
                  </c15:fullRef>
                </c:ext>
              </c:extLst>
              <c:f>'Comparison to Previous'!$C$105:$E$105</c:f>
              <c:numCache>
                <c:formatCode>#,##0.0;\-#,##0.0;\-;@</c:formatCode>
                <c:ptCount val="3"/>
                <c:pt idx="0">
                  <c:v>0.57156207024371253</c:v>
                </c:pt>
                <c:pt idx="1">
                  <c:v>1.3073065333071716</c:v>
                </c:pt>
                <c:pt idx="2">
                  <c:v>2.9814145224750561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765-403C-8BCC-2DEC5384E1F6}"/>
            </c:ext>
          </c:extLst>
        </c:ser>
        <c:ser>
          <c:idx val="10"/>
          <c:order val="10"/>
          <c:tx>
            <c:strRef>
              <c:f>'Comparison to Previous'!$B$114</c:f>
              <c:strCache>
                <c:ptCount val="1"/>
                <c:pt idx="0">
                  <c:v>Real Time Pricing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Previous'!$C$114:$G$114</c15:sqref>
                  </c15:fullRef>
                </c:ext>
              </c:extLst>
              <c:f>'Comparison to Previous'!$C$114:$E$114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9765-403C-8BCC-2DEC5384E1F6}"/>
            </c:ext>
          </c:extLst>
        </c:ser>
        <c:ser>
          <c:idx val="12"/>
          <c:order val="12"/>
          <c:tx>
            <c:strRef>
              <c:f>'Comparison to Previous'!$B$116</c:f>
              <c:strCache>
                <c:ptCount val="1"/>
                <c:pt idx="0">
                  <c:v>Third Party Contracts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Previous'!$C$116:$G$116</c15:sqref>
                  </c15:fullRef>
                </c:ext>
              </c:extLst>
              <c:f>'Comparison to Previous'!$C$116:$E$116</c:f>
              <c:numCache>
                <c:formatCode>#,##0.0;\-#,##0.0;\-;@</c:formatCode>
                <c:ptCount val="3"/>
                <c:pt idx="0">
                  <c:v>4.5669206474788764</c:v>
                </c:pt>
                <c:pt idx="1">
                  <c:v>10.029168523630107</c:v>
                </c:pt>
                <c:pt idx="2">
                  <c:v>21.882800119943862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9765-403C-8BCC-2DEC5384E1F6}"/>
            </c:ext>
          </c:extLst>
        </c:ser>
        <c:ser>
          <c:idx val="13"/>
          <c:order val="13"/>
          <c:tx>
            <c:strRef>
              <c:f>'Comparison to Previous'!$B$117</c:f>
              <c:strCache>
                <c:ptCount val="1"/>
                <c:pt idx="0">
                  <c:v>Time-of-Use Opt-in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Previous'!$C$117:$G$117</c15:sqref>
                  </c15:fullRef>
                </c:ext>
              </c:extLst>
              <c:f>'Comparison to Previous'!$C$117:$E$117</c:f>
              <c:numCache>
                <c:formatCode>#,##0.0;\-#,##0.0;\-;@</c:formatCode>
                <c:ptCount val="3"/>
                <c:pt idx="0">
                  <c:v>0.56355222019582407</c:v>
                </c:pt>
                <c:pt idx="1">
                  <c:v>1.9081921430139062</c:v>
                </c:pt>
                <c:pt idx="2">
                  <c:v>6.4417179260546149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9765-403C-8BCC-2DEC5384E1F6}"/>
            </c:ext>
          </c:extLst>
        </c:ser>
        <c:ser>
          <c:idx val="14"/>
          <c:order val="14"/>
          <c:tx>
            <c:strRef>
              <c:f>'Comparison to Previous'!$B$118</c:f>
              <c:strCache>
                <c:ptCount val="1"/>
                <c:pt idx="0">
                  <c:v>Time-of-Use Opt-out</c:v>
                </c:pt>
              </c:strCache>
              <c:extLst xmlns:c15="http://schemas.microsoft.com/office/drawing/2012/chart"/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Previous'!$C$118:$G$118</c15:sqref>
                  </c15:fullRef>
                </c:ext>
              </c:extLst>
              <c:f>'Comparison to Previous'!$C$118:$E$118</c:f>
              <c:numCache>
                <c:formatCode>#,##0.0;\-#,##0.0;\-;@</c:formatCode>
                <c:ptCount val="3"/>
                <c:pt idx="0">
                  <c:v>30.07010105016219</c:v>
                </c:pt>
                <c:pt idx="1">
                  <c:v>28.814446877583112</c:v>
                </c:pt>
                <c:pt idx="2">
                  <c:v>28.530952178494807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9765-403C-8BCC-2DEC5384E1F6}"/>
            </c:ext>
          </c:extLst>
        </c:ser>
        <c:ser>
          <c:idx val="15"/>
          <c:order val="15"/>
          <c:tx>
            <c:strRef>
              <c:f>'Comparison to Previous'!$B$119</c:f>
              <c:strCache>
                <c:ptCount val="1"/>
                <c:pt idx="0">
                  <c:v>Variable Peak Pricing Rates</c:v>
                </c:pt>
              </c:strCache>
              <c:extLst xmlns:c15="http://schemas.microsoft.com/office/drawing/2012/chart"/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Previous'!$C$119:$G$119</c15:sqref>
                  </c15:fullRef>
                </c:ext>
              </c:extLst>
              <c:f>'Comparison to Previous'!$C$119:$E$119</c:f>
              <c:numCache>
                <c:formatCode>#,##0.0;\-#,##0.0;\-;@</c:formatCode>
                <c:ptCount val="3"/>
                <c:pt idx="0">
                  <c:v>1.9029326514991241</c:v>
                </c:pt>
                <c:pt idx="1">
                  <c:v>6.4891718974123878</c:v>
                </c:pt>
                <c:pt idx="2">
                  <c:v>22.049245263840874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9765-403C-8BCC-2DEC5384E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'Comparison to Previous'!$B$104</c15:sqref>
                        </c15:formulaRef>
                      </c:ext>
                    </c:extLst>
                    <c:strCache>
                      <c:ptCount val="1"/>
                      <c:pt idx="0">
                        <c:v>Battery Energy Storage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Previous'!$C$104:$G$104</c15:sqref>
                        </c15:fullRef>
                        <c15:formulaRef>
                          <c15:sqref>'Comparison to Previous'!$C$104:$E$104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6.8269483469512643E-2</c:v>
                      </c:pt>
                      <c:pt idx="1">
                        <c:v>0.23772307564949105</c:v>
                      </c:pt>
                      <c:pt idx="2">
                        <c:v>0.73352307149325702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765-403C-8BCC-2DEC5384E1F6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Previous'!$B$106</c15:sqref>
                        </c15:formulaRef>
                      </c:ext>
                    </c:extLst>
                    <c:strCache>
                      <c:ptCount val="1"/>
                      <c:pt idx="0">
                        <c:v>CTA-2045 WH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Previous'!$C$106:$G$106</c15:sqref>
                        </c15:fullRef>
                        <c15:formulaRef>
                          <c15:sqref>'Comparison to Previous'!$C$106:$E$106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5.4106384732365467E-2</c:v>
                      </c:pt>
                      <c:pt idx="1">
                        <c:v>0.3276589910898392</c:v>
                      </c:pt>
                      <c:pt idx="2">
                        <c:v>1.6696959032939613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765-403C-8BCC-2DEC5384E1F6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Previous'!$B$107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Previous'!$C$107:$G$107</c15:sqref>
                        </c15:fullRef>
                        <c15:formulaRef>
                          <c15:sqref>'Comparison to Previous'!$C$107:$E$107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765-403C-8BCC-2DEC5384E1F6}"/>
                  </c:ext>
                </c:extLst>
              </c15:ser>
            </c15:filteredBarSeries>
            <c15:filteredBar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Previous'!$B$108</c15:sqref>
                        </c15:formulaRef>
                      </c:ext>
                    </c:extLst>
                    <c:strCache>
                      <c:ptCount val="1"/>
                      <c:pt idx="0">
                        <c:v>DLC Central AC</c:v>
                      </c:pt>
                    </c:strCache>
                  </c:strRef>
                </c:tx>
                <c:spPr>
                  <a:solidFill>
                    <a:schemeClr val="accent6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Previous'!$C$108:$G$108</c15:sqref>
                        </c15:fullRef>
                        <c15:formulaRef>
                          <c15:sqref>'Comparison to Previous'!$C$108:$E$108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765-403C-8BCC-2DEC5384E1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Previous'!$B$109</c15:sqref>
                        </c15:formulaRef>
                      </c:ext>
                    </c:extLst>
                    <c:strCache>
                      <c:ptCount val="1"/>
                      <c:pt idx="0">
                        <c:v>DLC Electric Vehicle Charging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Previous'!$C$109:$G$109</c15:sqref>
                        </c15:fullRef>
                        <c15:formulaRef>
                          <c15:sqref>'Comparison to Previous'!$C$109:$E$109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0.31138016997900553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765-403C-8BCC-2DEC5384E1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Previous'!$B$110</c15:sqref>
                        </c15:formulaRef>
                      </c:ext>
                    </c:extLst>
                    <c:strCache>
                      <c:ptCount val="1"/>
                      <c:pt idx="0">
                        <c:v>DLC Smart Appliances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Previous'!$C$110:$G$110</c15:sqref>
                        </c15:fullRef>
                        <c15:formulaRef>
                          <c15:sqref>'Comparison to Previous'!$C$110:$E$110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0.29242065237170312</c:v>
                      </c:pt>
                      <c:pt idx="1">
                        <c:v>0.88649063667678907</c:v>
                      </c:pt>
                      <c:pt idx="2">
                        <c:v>2.7157986069272506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765-403C-8BCC-2DEC5384E1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Previous'!$B$111</c15:sqref>
                        </c15:formulaRef>
                      </c:ext>
                    </c:extLst>
                    <c:strCache>
                      <c:ptCount val="1"/>
                      <c:pt idx="0">
                        <c:v>DLC Smart Thermostats - Cooling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Previous'!$C$111:$G$111</c15:sqref>
                        </c15:fullRef>
                        <c15:formulaRef>
                          <c15:sqref>'Comparison to Previous'!$C$111:$E$111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765-403C-8BCC-2DEC5384E1F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Previous'!$B$112</c15:sqref>
                        </c15:formulaRef>
                      </c:ext>
                    </c:extLst>
                    <c:strCache>
                      <c:ptCount val="1"/>
                      <c:pt idx="0">
                        <c:v>DLC Smart Thermostats - Heating</c:v>
                      </c:pt>
                    </c:strCache>
                  </c:strRef>
                </c:tx>
                <c:spPr>
                  <a:solidFill>
                    <a:schemeClr val="bg2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Previous'!$C$112:$G$112</c15:sqref>
                        </c15:fullRef>
                        <c15:formulaRef>
                          <c15:sqref>'Comparison to Previous'!$C$112:$E$112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0.85893692894351126</c:v>
                      </c:pt>
                      <c:pt idx="1">
                        <c:v>2.6038839021476812</c:v>
                      </c:pt>
                      <c:pt idx="2">
                        <c:v>7.9768228143036009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765-403C-8BCC-2DEC5384E1F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Previous'!$B$113</c15:sqref>
                        </c15:formulaRef>
                      </c:ext>
                    </c:extLst>
                    <c:strCache>
                      <c:ptCount val="1"/>
                      <c:pt idx="0">
                        <c:v>DLC Water Heating</c:v>
                      </c:pt>
                    </c:strCache>
                  </c:strRef>
                </c:tx>
                <c:spPr>
                  <a:solidFill>
                    <a:schemeClr val="accent3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Previous'!$C$113:$G$113</c15:sqref>
                        </c15:fullRef>
                        <c15:formulaRef>
                          <c15:sqref>'Comparison to Previous'!$C$113:$E$113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0.54653517707121679</c:v>
                      </c:pt>
                      <c:pt idx="1">
                        <c:v>1.6410705674324384</c:v>
                      </c:pt>
                      <c:pt idx="2">
                        <c:v>4.9281161638028648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765-403C-8BCC-2DEC5384E1F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Previous'!$B$115</c15:sqref>
                        </c15:formulaRef>
                      </c:ext>
                    </c:extLst>
                    <c:strCache>
                      <c:ptCount val="1"/>
                      <c:pt idx="0">
                        <c:v>Thermal Energy Storage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Previous'!$C$115:$G$115</c15:sqref>
                        </c15:fullRef>
                        <c15:formulaRef>
                          <c15:sqref>'Comparison to Previous'!$C$115:$E$115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765-403C-8BCC-2DEC5384E1F6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Study- Summer DLC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Previous'!$I$134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Previous'!$J$134:$N$134</c15:sqref>
                  </c15:fullRef>
                </c:ext>
              </c:extLst>
              <c:f>'Comparison to Previous'!$J$134:$L$134</c:f>
              <c:numCache>
                <c:formatCode>#,##0.0;\-#,##0.0;\-;@</c:formatCode>
                <c:ptCount val="3"/>
                <c:pt idx="0">
                  <c:v>0</c:v>
                </c:pt>
                <c:pt idx="1">
                  <c:v>7.459035071420253E-2</c:v>
                </c:pt>
                <c:pt idx="2">
                  <c:v>0.52219483964956304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8-46BF-813E-835A55BF2C9D}"/>
            </c:ext>
          </c:extLst>
        </c:ser>
        <c:ser>
          <c:idx val="3"/>
          <c:order val="2"/>
          <c:tx>
            <c:strRef>
              <c:f>'Comparison to Previous'!$I$136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Previous'!$J$136:$N$136</c15:sqref>
                  </c15:fullRef>
                </c:ext>
              </c:extLst>
              <c:f>'Comparison to Previous'!$J$136:$L$136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8-46BF-813E-835A55BF2C9D}"/>
            </c:ext>
          </c:extLst>
        </c:ser>
        <c:ser>
          <c:idx val="4"/>
          <c:order val="3"/>
          <c:tx>
            <c:strRef>
              <c:f>'Comparison to Previous'!$I$137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Previous'!$J$137:$N$137</c15:sqref>
                  </c15:fullRef>
                </c:ext>
              </c:extLst>
              <c:f>'Comparison to Previous'!$J$137:$L$137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1.9564295110000879E-2</c:v>
                </c:pt>
                <c:pt idx="2">
                  <c:v>0.14840222174899442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8-46BF-813E-835A55BF2C9D}"/>
            </c:ext>
          </c:extLst>
        </c:ser>
        <c:ser>
          <c:idx val="0"/>
          <c:order val="4"/>
          <c:tx>
            <c:strRef>
              <c:f>'Comparison to Previous'!$I$138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Previous'!$J$138:$N$138</c15:sqref>
                  </c15:fullRef>
                </c:ext>
              </c:extLst>
              <c:f>'Comparison to Previous'!$J$138:$L$138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0.8911356356747494</c:v>
                </c:pt>
                <c:pt idx="2">
                  <c:v>7.9748174565799319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48-46BF-813E-835A55BF2C9D}"/>
            </c:ext>
          </c:extLst>
        </c:ser>
        <c:ser>
          <c:idx val="5"/>
          <c:order val="5"/>
          <c:tx>
            <c:strRef>
              <c:f>'Comparison to Previous'!$I$139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Previous'!$J$139:$N$139</c15:sqref>
                  </c15:fullRef>
                </c:ext>
              </c:extLst>
              <c:f>'Comparison to Previous'!$J$139:$L$139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2.0998149789175854E-2</c:v>
                </c:pt>
                <c:pt idx="2">
                  <c:v>0.3248386125688959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8-46BF-813E-835A55BF2C9D}"/>
            </c:ext>
          </c:extLst>
        </c:ser>
        <c:ser>
          <c:idx val="6"/>
          <c:order val="6"/>
          <c:tx>
            <c:strRef>
              <c:f>'Comparison to Previous'!$I$140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Previous'!$J$140:$N$140</c15:sqref>
                  </c15:fullRef>
                </c:ext>
              </c:extLst>
              <c:f>'Comparison to Previous'!$J$140:$L$140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0.27928018159303392</c:v>
                </c:pt>
                <c:pt idx="2">
                  <c:v>2.5936321612042352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48-46BF-813E-835A55BF2C9D}"/>
            </c:ext>
          </c:extLst>
        </c:ser>
        <c:ser>
          <c:idx val="7"/>
          <c:order val="7"/>
          <c:tx>
            <c:strRef>
              <c:f>'Comparison to Previous'!$I$141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Previous'!$J$141:$N$141</c15:sqref>
                  </c15:fullRef>
                </c:ext>
              </c:extLst>
              <c:f>'Comparison to Previous'!$J$141:$L$141</c:f>
              <c:numCache>
                <c:formatCode>#,##0.0;\-#,##0.0;\-;@</c:formatCode>
                <c:ptCount val="3"/>
                <c:pt idx="0">
                  <c:v>0</c:v>
                </c:pt>
                <c:pt idx="1">
                  <c:v>1.7971305215154705</c:v>
                </c:pt>
                <c:pt idx="2">
                  <c:v>17.288452433165556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48-46BF-813E-835A55BF2C9D}"/>
            </c:ext>
          </c:extLst>
        </c:ser>
        <c:ser>
          <c:idx val="8"/>
          <c:order val="8"/>
          <c:tx>
            <c:strRef>
              <c:f>'Comparison to Previous'!$I$142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Previous'!$J$142:$N$142</c15:sqref>
                  </c15:fullRef>
                </c:ext>
              </c:extLst>
              <c:f>'Comparison to Previous'!$J$142:$L$142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D748-46BF-813E-835A55BF2C9D}"/>
            </c:ext>
          </c:extLst>
        </c:ser>
        <c:ser>
          <c:idx val="9"/>
          <c:order val="9"/>
          <c:tx>
            <c:strRef>
              <c:f>'Comparison to Previous'!$I$143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Previous'!$J$143:$N$143</c15:sqref>
                  </c15:fullRef>
                </c:ext>
              </c:extLst>
              <c:f>'Comparison to Previous'!$J$143:$L$143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D748-46BF-813E-835A55BF2C9D}"/>
            </c:ext>
          </c:extLst>
        </c:ser>
        <c:ser>
          <c:idx val="11"/>
          <c:order val="11"/>
          <c:tx>
            <c:strRef>
              <c:f>'Comparison to Previous'!$I$145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Previous'!$J$92:$N$92</c15:sqref>
                  </c15:fullRef>
                </c:ext>
              </c:extLst>
              <c:f>'Comparison to Previous'!$J$92:$L$92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Previous'!$J$145:$N$145</c15:sqref>
                  </c15:fullRef>
                </c:ext>
              </c:extLst>
              <c:f>'Comparison to Previous'!$J$145:$L$145</c:f>
              <c:numCache>
                <c:formatCode>#,##0.0;\-#,##0.0;\-;@</c:formatCode>
                <c:ptCount val="3"/>
                <c:pt idx="0">
                  <c:v>0</c:v>
                </c:pt>
                <c:pt idx="1">
                  <c:v>5.8344541238114389E-2</c:v>
                </c:pt>
                <c:pt idx="2">
                  <c:v>0.58410177566989296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D748-46BF-813E-835A55BF2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Previous'!$I$135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Previous'!$J$135:$N$135</c15:sqref>
                        </c15:fullRef>
                        <c15:formulaRef>
                          <c15:sqref>'Comparison to Previous'!$J$135:$L$135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1.3186241323756369</c:v>
                      </c:pt>
                      <c:pt idx="2">
                        <c:v>2.5111714004790979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748-46BF-813E-835A55BF2C9D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Previous'!$I$144</c15:sqref>
                        </c15:formulaRef>
                      </c:ext>
                    </c:extLst>
                    <c:strCache>
                      <c:ptCount val="1"/>
                      <c:pt idx="0">
                        <c:v>Electric Vehicle TOU Opt-in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Previous'!$J$144:$N$144</c15:sqref>
                        </c15:fullRef>
                        <c15:formulaRef>
                          <c15:sqref>'Comparison to Previous'!$J$144:$L$144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0.51694342076708044</c:v>
                      </c:pt>
                      <c:pt idx="1">
                        <c:v>0.45823629836507773</c:v>
                      </c:pt>
                      <c:pt idx="2">
                        <c:v>0.40290980470945992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748-46BF-813E-835A55BF2C9D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Previous'!$J$146:$N$146</c15:sqref>
                        </c15:fullRef>
                        <c15:formulaRef>
                          <c15:sqref>'Comparison to Previous'!$J$146:$L$146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10.483046075161552</c:v>
                      </c:pt>
                      <c:pt idx="2">
                        <c:v>22.725284729015378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748-46BF-813E-835A55BF2C9D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Previous'!$I$147</c15:sqref>
                        </c15:formulaRef>
                      </c:ext>
                    </c:extLst>
                    <c:strCache>
                      <c:ptCount val="1"/>
                      <c:pt idx="0">
                        <c:v>Parent-Time-of-Use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Previous'!$J$147:$N$147</c15:sqref>
                        </c15:fullRef>
                        <c15:formulaRef>
                          <c15:sqref>'Comparison to Previous'!$J$147:$L$147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0.62783100514252821</c:v>
                      </c:pt>
                      <c:pt idx="2">
                        <c:v>5.3583453180626783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748-46BF-813E-835A55BF2C9D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Previous'!$J$148:$N$148</c15:sqref>
                        </c15:fullRef>
                        <c15:formulaRef>
                          <c15:sqref>'Comparison to Previous'!$J$148:$L$148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748-46BF-813E-835A55BF2C9D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Previous'!$I$149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Previous'!$J$92:$N$92</c15:sqref>
                        </c15:fullRef>
                        <c15:formulaRef>
                          <c15:sqref>'Comparison to Previous'!$J$92:$L$92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Previous'!$J$149:$N$149</c15:sqref>
                        </c15:fullRef>
                        <c15:formulaRef>
                          <c15:sqref>'Comparison to Previous'!$J$149:$L$149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0.34272445476328212</c:v>
                      </c:pt>
                      <c:pt idx="2">
                        <c:v>2.580689423104165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748-46BF-813E-835A55BF2C9D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Summer Demand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Potential'!$B$46</c:f>
              <c:strCache>
                <c:ptCount val="1"/>
                <c:pt idx="0">
                  <c:v>Baseline Forecast (Summer MW)</c:v>
                </c:pt>
              </c:strCache>
            </c:strRef>
          </c:tx>
          <c:spPr>
            <a:ln>
              <a:solidFill>
                <a:srgbClr val="1A1D5D"/>
              </a:solidFill>
            </a:ln>
            <a:effectLst/>
          </c:spPr>
          <c:marker>
            <c:symbol val="none"/>
          </c:marker>
          <c:cat>
            <c:numRef>
              <c:f>'Overall Potential'!$C$45:$V$45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Potential'!$C$46:$V$46</c:f>
              <c:numCache>
                <c:formatCode>_(* #,##0.0_);_(* \(#,##0.0\);_(* "-"??_);_(@_)</c:formatCode>
                <c:ptCount val="20"/>
                <c:pt idx="0">
                  <c:v>462.31209134445646</c:v>
                </c:pt>
                <c:pt idx="1">
                  <c:v>463.22147409122363</c:v>
                </c:pt>
                <c:pt idx="2">
                  <c:v>464.72609074336066</c:v>
                </c:pt>
                <c:pt idx="3">
                  <c:v>466.57965135626938</c:v>
                </c:pt>
                <c:pt idx="4">
                  <c:v>467.84699842359976</c:v>
                </c:pt>
                <c:pt idx="5">
                  <c:v>469.16576526665494</c:v>
                </c:pt>
                <c:pt idx="6">
                  <c:v>470.53486333041974</c:v>
                </c:pt>
                <c:pt idx="7">
                  <c:v>471.95327162434847</c:v>
                </c:pt>
                <c:pt idx="8">
                  <c:v>473.42003330744052</c:v>
                </c:pt>
                <c:pt idx="9">
                  <c:v>474.93425245602293</c:v>
                </c:pt>
                <c:pt idx="10">
                  <c:v>476.49509100446943</c:v>
                </c:pt>
                <c:pt idx="11">
                  <c:v>478.10176584960851</c:v>
                </c:pt>
                <c:pt idx="12">
                  <c:v>479.75354611007197</c:v>
                </c:pt>
                <c:pt idx="13">
                  <c:v>481.44975053230542</c:v>
                </c:pt>
                <c:pt idx="14">
                  <c:v>483.18974503540426</c:v>
                </c:pt>
                <c:pt idx="15">
                  <c:v>484.97294038736339</c:v>
                </c:pt>
                <c:pt idx="16">
                  <c:v>486.79879000572475</c:v>
                </c:pt>
                <c:pt idx="17">
                  <c:v>488.66678787598278</c:v>
                </c:pt>
                <c:pt idx="18">
                  <c:v>490.57646658146871</c:v>
                </c:pt>
                <c:pt idx="19">
                  <c:v>492.52739543876419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6-4E7D-9C79-0D06A5228B25}"/>
            </c:ext>
          </c:extLst>
        </c:ser>
        <c:ser>
          <c:idx val="0"/>
          <c:order val="1"/>
          <c:tx>
            <c:strRef>
              <c:f>'Overall Potential'!$B$48</c:f>
              <c:strCache>
                <c:ptCount val="1"/>
                <c:pt idx="0">
                  <c:v>Potential Forecast</c:v>
                </c:pt>
              </c:strCache>
            </c:strRef>
          </c:tx>
          <c:marker>
            <c:symbol val="none"/>
          </c:marker>
          <c:cat>
            <c:numRef>
              <c:f>'Overall Potential'!$C$45:$V$45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Potential'!$C$48:$V$48</c:f>
              <c:numCache>
                <c:formatCode>_(* #,##0.0_);_(* \(#,##0.0\);_(* "-"??_);_(@_)</c:formatCode>
                <c:ptCount val="20"/>
                <c:pt idx="0">
                  <c:v>462.31209134445646</c:v>
                </c:pt>
                <c:pt idx="1">
                  <c:v>457.05051734829811</c:v>
                </c:pt>
                <c:pt idx="2">
                  <c:v>448.6424595440937</c:v>
                </c:pt>
                <c:pt idx="3">
                  <c:v>437.53320138115839</c:v>
                </c:pt>
                <c:pt idx="4">
                  <c:v>433.09625532455561</c:v>
                </c:pt>
                <c:pt idx="5">
                  <c:v>431.27493949666831</c:v>
                </c:pt>
                <c:pt idx="6">
                  <c:v>432.02303514028097</c:v>
                </c:pt>
                <c:pt idx="7">
                  <c:v>432.78696770466615</c:v>
                </c:pt>
                <c:pt idx="8">
                  <c:v>433.56934176505257</c:v>
                </c:pt>
                <c:pt idx="9">
                  <c:v>434.30177364541629</c:v>
                </c:pt>
                <c:pt idx="10">
                  <c:v>435.04256414711392</c:v>
                </c:pt>
                <c:pt idx="11">
                  <c:v>435.78650469625967</c:v>
                </c:pt>
                <c:pt idx="12">
                  <c:v>436.46095079102872</c:v>
                </c:pt>
                <c:pt idx="13">
                  <c:v>437.12406810878542</c:v>
                </c:pt>
                <c:pt idx="14">
                  <c:v>437.76776782536251</c:v>
                </c:pt>
                <c:pt idx="15">
                  <c:v>438.3135356018887</c:v>
                </c:pt>
                <c:pt idx="16">
                  <c:v>439.23688774741106</c:v>
                </c:pt>
                <c:pt idx="17">
                  <c:v>440.11539357316531</c:v>
                </c:pt>
                <c:pt idx="18">
                  <c:v>440.9336965232892</c:v>
                </c:pt>
                <c:pt idx="19">
                  <c:v>441.67355599776596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6-4E7D-9C79-0D06A5228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23744"/>
        <c:axId val="432424304"/>
      </c:lineChart>
      <c:catAx>
        <c:axId val="4324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432424304"/>
        <c:crosses val="autoZero"/>
        <c:auto val="1"/>
        <c:lblAlgn val="ctr"/>
        <c:lblOffset val="100"/>
        <c:noMultiLvlLbl val="0"/>
      </c:catAx>
      <c:valAx>
        <c:axId val="43242430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crossAx val="4324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Previous Study- Summer Rates/Other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'Comparison to Previous'!$B$134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Previous'!$C$134:$G$134</c15:sqref>
                  </c15:fullRef>
                </c:ext>
              </c:extLst>
              <c:f>'Comparison to Previous'!$C$134:$E$134</c:f>
              <c:numCache>
                <c:formatCode>#,##0.0;\-#,##0.0;\-;@</c:formatCode>
                <c:ptCount val="3"/>
                <c:pt idx="0">
                  <c:v>6.8269483469512643E-2</c:v>
                </c:pt>
                <c:pt idx="1">
                  <c:v>0.23772307564949105</c:v>
                </c:pt>
                <c:pt idx="2">
                  <c:v>0.73352307149325702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5-41F9-A59E-3996E56F7148}"/>
            </c:ext>
          </c:extLst>
        </c:ser>
        <c:ser>
          <c:idx val="3"/>
          <c:order val="2"/>
          <c:tx>
            <c:strRef>
              <c:f>'Comparison to Previous'!$B$136</c:f>
              <c:strCache>
                <c:ptCount val="1"/>
                <c:pt idx="0">
                  <c:v>CTA-2045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Previous'!$C$136:$G$136</c15:sqref>
                  </c15:fullRef>
                </c:ext>
              </c:extLst>
              <c:f>'Comparison to Previous'!$C$136:$E$136</c:f>
              <c:numCache>
                <c:formatCode>#,##0.0;\-#,##0.0;\-;@</c:formatCode>
                <c:ptCount val="3"/>
                <c:pt idx="0">
                  <c:v>5.4106384732365467E-2</c:v>
                </c:pt>
                <c:pt idx="1">
                  <c:v>0.3276589910898392</c:v>
                </c:pt>
                <c:pt idx="2">
                  <c:v>1.6696959032939613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5-41F9-A59E-3996E56F7148}"/>
            </c:ext>
          </c:extLst>
        </c:ser>
        <c:ser>
          <c:idx val="0"/>
          <c:order val="4"/>
          <c:tx>
            <c:strRef>
              <c:f>'Comparison to Previous'!$B$138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Previous'!$C$138:$G$138</c15:sqref>
                  </c15:fullRef>
                </c:ext>
              </c:extLst>
              <c:f>'Comparison to Previous'!$C$138:$E$138</c:f>
              <c:numCache>
                <c:formatCode>#,##0.0;\-#,##0.0;\-;@</c:formatCode>
                <c:ptCount val="3"/>
                <c:pt idx="0">
                  <c:v>0.7904097264190838</c:v>
                </c:pt>
                <c:pt idx="1">
                  <c:v>2.5338655821960208</c:v>
                </c:pt>
                <c:pt idx="2">
                  <c:v>8.6804671566308595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5-41F9-A59E-3996E56F7148}"/>
            </c:ext>
          </c:extLst>
        </c:ser>
        <c:ser>
          <c:idx val="5"/>
          <c:order val="5"/>
          <c:tx>
            <c:strRef>
              <c:f>'Comparison to Previous'!$B$139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Previous'!$C$139:$G$139</c15:sqref>
                  </c15:fullRef>
                </c:ext>
              </c:extLst>
              <c:f>'Comparison to Previous'!$C$139:$E$139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0.31138016997900553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5-41F9-A59E-3996E56F7148}"/>
            </c:ext>
          </c:extLst>
        </c:ser>
        <c:ser>
          <c:idx val="6"/>
          <c:order val="6"/>
          <c:tx>
            <c:strRef>
              <c:f>'Comparison to Previous'!$B$140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Previous'!$C$140:$G$140</c15:sqref>
                  </c15:fullRef>
                </c:ext>
              </c:extLst>
              <c:f>'Comparison to Previous'!$C$140:$E$140</c:f>
              <c:numCache>
                <c:formatCode>#,##0.0;\-#,##0.0;\-;@</c:formatCode>
                <c:ptCount val="3"/>
                <c:pt idx="0">
                  <c:v>0.29242065237170312</c:v>
                </c:pt>
                <c:pt idx="1">
                  <c:v>0.88649063667678907</c:v>
                </c:pt>
                <c:pt idx="2">
                  <c:v>2.7157986069272506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B555-41F9-A59E-3996E56F7148}"/>
            </c:ext>
          </c:extLst>
        </c:ser>
        <c:ser>
          <c:idx val="7"/>
          <c:order val="7"/>
          <c:tx>
            <c:strRef>
              <c:f>'Comparison to Previous'!$B$141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Previous'!$C$141:$G$141</c15:sqref>
                  </c15:fullRef>
                </c:ext>
              </c:extLst>
              <c:f>'Comparison to Previous'!$C$141:$E$141</c:f>
              <c:numCache>
                <c:formatCode>#,##0.0;\-#,##0.0;\-;@</c:formatCode>
                <c:ptCount val="3"/>
                <c:pt idx="0">
                  <c:v>1.5808194528381678</c:v>
                </c:pt>
                <c:pt idx="1">
                  <c:v>5.0677311643920415</c:v>
                </c:pt>
                <c:pt idx="2">
                  <c:v>17.360934313261716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55-41F9-A59E-3996E56F7148}"/>
            </c:ext>
          </c:extLst>
        </c:ser>
        <c:ser>
          <c:idx val="8"/>
          <c:order val="8"/>
          <c:tx>
            <c:strRef>
              <c:f>'Comparison to Previous'!$B$142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Previous'!$C$142:$G$142</c15:sqref>
                  </c15:fullRef>
                </c:ext>
              </c:extLst>
              <c:f>'Comparison to Previous'!$C$142:$E$142</c:f>
              <c:numCache>
                <c:formatCode>#,##0.0;\-#,##0.0;\-;@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B555-41F9-A59E-3996E56F7148}"/>
            </c:ext>
          </c:extLst>
        </c:ser>
        <c:ser>
          <c:idx val="9"/>
          <c:order val="9"/>
          <c:tx>
            <c:strRef>
              <c:f>'Comparison to Previous'!$B$143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Previous'!$C$143:$G$143</c15:sqref>
                  </c15:fullRef>
                </c:ext>
              </c:extLst>
              <c:f>'Comparison to Previous'!$C$143:$E$143</c:f>
              <c:numCache>
                <c:formatCode>#,##0.0;\-#,##0.0;\-;@</c:formatCode>
                <c:ptCount val="3"/>
                <c:pt idx="0">
                  <c:v>0.54653517707121679</c:v>
                </c:pt>
                <c:pt idx="1">
                  <c:v>1.6410705674324384</c:v>
                </c:pt>
                <c:pt idx="2">
                  <c:v>4.9281161638028648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B555-41F9-A59E-3996E56F7148}"/>
            </c:ext>
          </c:extLst>
        </c:ser>
        <c:ser>
          <c:idx val="11"/>
          <c:order val="11"/>
          <c:tx>
            <c:strRef>
              <c:f>'Comparison to Previous'!$B$145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'Comparison to Previous'!$C$92:$G$92</c15:sqref>
                  </c15:fullRef>
                </c:ext>
              </c:extLst>
              <c:f>'Comparison to Previous'!$C$92:$E$92</c:f>
              <c:strCache>
                <c:ptCount val="3"/>
                <c:pt idx="0">
                  <c:v>Year 1</c:v>
                </c:pt>
                <c:pt idx="1">
                  <c:v>Year 2</c:v>
                </c:pt>
                <c:pt idx="2">
                  <c:v>Year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'Comparison to Previous'!$C$145:$G$145</c15:sqref>
                  </c15:fullRef>
                </c:ext>
              </c:extLst>
              <c:f>'Comparison to Previous'!$C$145:$E$145</c:f>
              <c:numCache>
                <c:formatCode>#,##0.0;\-#,##0.0;\-;@</c:formatCode>
                <c:ptCount val="3"/>
                <c:pt idx="0">
                  <c:v>5.5044828892028816E-2</c:v>
                </c:pt>
                <c:pt idx="1">
                  <c:v>0.19410305181611459</c:v>
                </c:pt>
                <c:pt idx="2">
                  <c:v>0.67582236036828325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B555-41F9-A59E-3996E56F7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'Comparison to Previous'!$B$135</c15:sqref>
                        </c15:formulaRef>
                      </c:ext>
                    </c:extLst>
                    <c:strCache>
                      <c:ptCount val="1"/>
                      <c:pt idx="0">
                        <c:v>Behavioral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'Comparison to Previous'!$C$135:$G$135</c15:sqref>
                        </c15:fullRef>
                        <c15:formulaRef>
                          <c15:sqref>'Comparison to Previous'!$C$135:$E$135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0.61314539153743985</c:v>
                      </c:pt>
                      <c:pt idx="1">
                        <c:v>1.3985152155388549</c:v>
                      </c:pt>
                      <c:pt idx="2">
                        <c:v>3.1821454142540357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B555-41F9-A59E-3996E56F7148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Previous'!$B$137</c15:sqref>
                        </c15:formulaRef>
                      </c:ext>
                    </c:extLst>
                    <c:strCache>
                      <c:ptCount val="1"/>
                      <c:pt idx="0">
                        <c:v>0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Previous'!$C$137:$G$137</c15:sqref>
                        </c15:fullRef>
                        <c15:formulaRef>
                          <c15:sqref>'Comparison to Previous'!$C$137:$E$137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555-41F9-A59E-3996E56F7148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Previous'!$B$144</c15:sqref>
                        </c15:formulaRef>
                      </c:ext>
                    </c:extLst>
                    <c:strCache>
                      <c:ptCount val="1"/>
                      <c:pt idx="0">
                        <c:v>Real Time Pricing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Previous'!$C$144:$G$144</c15:sqref>
                        </c15:fullRef>
                        <c15:formulaRef>
                          <c15:sqref>'Comparison to Previous'!$C$144:$E$144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555-41F9-A59E-3996E56F7148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Previous'!$B$146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Previous'!$C$146:$G$146</c15:sqref>
                        </c15:fullRef>
                        <c15:formulaRef>
                          <c15:sqref>'Comparison to Previous'!$C$146:$E$146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4.4553794178840436</c:v>
                      </c:pt>
                      <c:pt idx="1">
                        <c:v>9.7964369888725962</c:v>
                      </c:pt>
                      <c:pt idx="2">
                        <c:v>21.39814040866127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555-41F9-A59E-3996E56F7148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Previous'!$B$147</c15:sqref>
                        </c15:formulaRef>
                      </c:ext>
                    </c:extLst>
                    <c:strCache>
                      <c:ptCount val="1"/>
                      <c:pt idx="0">
                        <c:v>Time-of-Use Opt-in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Previous'!$C$147:$G$147</c15:sqref>
                        </c15:fullRef>
                        <c15:formulaRef>
                          <c15:sqref>'Comparison to Previous'!$C$147:$E$147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0.59049730134676603</c:v>
                      </c:pt>
                      <c:pt idx="1">
                        <c:v>1.9976929763132876</c:v>
                      </c:pt>
                      <c:pt idx="2">
                        <c:v>6.740002425618818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555-41F9-A59E-3996E56F7148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Previous'!$B$148</c15:sqref>
                        </c15:formulaRef>
                      </c:ext>
                    </c:extLst>
                    <c:strCache>
                      <c:ptCount val="1"/>
                      <c:pt idx="0">
                        <c:v>Time-of-Use Opt-out</c:v>
                      </c:pt>
                    </c:strCache>
                  </c:strRef>
                </c:tx>
                <c:spPr>
                  <a:solidFill>
                    <a:schemeClr val="bg1">
                      <a:lumMod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Previous'!$C$148:$G$148</c15:sqref>
                        </c15:fullRef>
                        <c15:formulaRef>
                          <c15:sqref>'Comparison to Previous'!$C$148:$E$148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31.17662385956304</c:v>
                      </c:pt>
                      <c:pt idx="1">
                        <c:v>29.869384756385259</c:v>
                      </c:pt>
                      <c:pt idx="2">
                        <c:v>29.576847909503947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555-41F9-A59E-3996E56F7148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'Comparison to Previous'!$B$149</c15:sqref>
                        </c15:formulaRef>
                      </c:ext>
                    </c:extLst>
                    <c:strCache>
                      <c:ptCount val="1"/>
                      <c:pt idx="0">
                        <c:v>Variable Peak Pricing Rates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Previous'!$C$92:$G$92</c15:sqref>
                        </c15:fullRef>
                        <c15:formulaRef>
                          <c15:sqref>'Comparison to Previous'!$C$92:$E$92</c15:sqref>
                        </c15:formulaRef>
                      </c:ext>
                    </c:extLst>
                    <c:strCache>
                      <c:ptCount val="3"/>
                      <c:pt idx="0">
                        <c:v>Year 1</c:v>
                      </c:pt>
                      <c:pt idx="1">
                        <c:v>Year 2</c:v>
                      </c:pt>
                      <c:pt idx="2">
                        <c:v>Year 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'Comparison to Previous'!$C$149:$G$149</c15:sqref>
                        </c15:fullRef>
                        <c15:formulaRef>
                          <c15:sqref>'Comparison to Previous'!$C$149:$E$149</c15:sqref>
                        </c15:formulaRef>
                      </c:ext>
                    </c:extLst>
                    <c:numCache>
                      <c:formatCode>#,##0.0;\-#,##0.0;\-;@</c:formatCode>
                      <c:ptCount val="3"/>
                      <c:pt idx="0">
                        <c:v>1.9969415739417409</c:v>
                      </c:pt>
                      <c:pt idx="1">
                        <c:v>6.7996193590560132</c:v>
                      </c:pt>
                      <c:pt idx="2">
                        <c:v>23.078310044840578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555-41F9-A59E-3996E56F7148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64398979213472"/>
          <c:h val="0.95959272819904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Option'!$B$6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Option'!$C$6:$G$6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5.5214556298729803E-2</c:v>
                </c:pt>
                <c:pt idx="2">
                  <c:v>0.34002290204688945</c:v>
                </c:pt>
                <c:pt idx="3">
                  <c:v>1.2427583858698226</c:v>
                </c:pt>
                <c:pt idx="4">
                  <c:v>3.2317462142857423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A3A-40BF-90C1-2CB2ABB54DD8}"/>
            </c:ext>
          </c:extLst>
        </c:ser>
        <c:ser>
          <c:idx val="2"/>
          <c:order val="1"/>
          <c:tx>
            <c:strRef>
              <c:f>'Potential by Option'!$B$7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Option'!$C$7:$G$7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0.29040565129449775</c:v>
                </c:pt>
                <c:pt idx="2">
                  <c:v>2.7844178049551918</c:v>
                </c:pt>
                <c:pt idx="3">
                  <c:v>3.4404309736094558</c:v>
                </c:pt>
                <c:pt idx="4">
                  <c:v>4.2979293261962832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21-DA3A-40BF-90C1-2CB2ABB54DD8}"/>
            </c:ext>
          </c:extLst>
        </c:ser>
        <c:ser>
          <c:idx val="4"/>
          <c:order val="3"/>
          <c:tx>
            <c:strRef>
              <c:f>'Potential by Option'!$B$9</c:f>
              <c:strCache>
                <c:ptCount val="1"/>
                <c:pt idx="0">
                  <c:v>Parent-Ancillary HPWH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Option'!$C$9:$G$9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1.9564295110000879E-2</c:v>
                </c:pt>
                <c:pt idx="2">
                  <c:v>0.14840222174899442</c:v>
                </c:pt>
                <c:pt idx="3">
                  <c:v>0.54563078542111354</c:v>
                </c:pt>
                <c:pt idx="4">
                  <c:v>0.80877748064730193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A3A-40BF-90C1-2CB2ABB54DD8}"/>
            </c:ext>
          </c:extLst>
        </c:ser>
        <c:ser>
          <c:idx val="0"/>
          <c:order val="4"/>
          <c:tx>
            <c:strRef>
              <c:f>'Potential by Option'!$B$10</c:f>
              <c:strCache>
                <c:ptCount val="1"/>
                <c:pt idx="0">
                  <c:v>Parent-Ancillary ERWH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Option'!$C$10:$G$10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  <c:pt idx="3">
                  <c:v>18.556768036289945</c:v>
                </c:pt>
                <c:pt idx="4">
                  <c:v>23.52847776876942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A3A-40BF-90C1-2CB2ABB54DD8}"/>
            </c:ext>
          </c:extLst>
        </c:ser>
        <c:ser>
          <c:idx val="5"/>
          <c:order val="5"/>
          <c:tx>
            <c:strRef>
              <c:f>'Potential by Option'!$B$11</c:f>
              <c:strCache>
                <c:ptCount val="1"/>
                <c:pt idx="0">
                  <c:v>Ancillary EV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Option'!$C$11:$G$11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5.7515773076711159E-3</c:v>
                </c:pt>
                <c:pt idx="2">
                  <c:v>8.8619012019090962E-2</c:v>
                </c:pt>
                <c:pt idx="3">
                  <c:v>0.24087013863704237</c:v>
                </c:pt>
                <c:pt idx="4">
                  <c:v>1.4430408130159873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A3A-40BF-90C1-2CB2ABB54DD8}"/>
            </c:ext>
          </c:extLst>
        </c:ser>
        <c:ser>
          <c:idx val="6"/>
          <c:order val="6"/>
          <c:tx>
            <c:strRef>
              <c:f>'Potential by Option'!$B$12</c:f>
              <c:strCache>
                <c:ptCount val="1"/>
                <c:pt idx="0">
                  <c:v>Ancillary Heating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Option'!$C$12:$G$12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DA3A-40BF-90C1-2CB2ABB54DD8}"/>
            </c:ext>
          </c:extLst>
        </c:ser>
        <c:ser>
          <c:idx val="7"/>
          <c:order val="7"/>
          <c:tx>
            <c:strRef>
              <c:f>'Potential by Option'!$B$13</c:f>
              <c:strCache>
                <c:ptCount val="1"/>
                <c:pt idx="0">
                  <c:v>Ancillary Third Party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Option'!$C$13:$G$13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1.0415114473023701</c:v>
                </c:pt>
                <c:pt idx="2">
                  <c:v>2.0832808713398649</c:v>
                </c:pt>
                <c:pt idx="3">
                  <c:v>2.0927624087551031</c:v>
                </c:pt>
                <c:pt idx="4">
                  <c:v>2.1186532642779792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A3A-40BF-90C1-2CB2ABB54DD8}"/>
            </c:ext>
          </c:extLst>
        </c:ser>
        <c:ser>
          <c:idx val="9"/>
          <c:order val="9"/>
          <c:tx>
            <c:strRef>
              <c:f>'Potential by Option'!$B$15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Option'!$C$15:$G$15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1.0057955592305705</c:v>
                </c:pt>
                <c:pt idx="2">
                  <c:v>1.7070993449999339</c:v>
                </c:pt>
                <c:pt idx="3">
                  <c:v>1.4224654041380711</c:v>
                </c:pt>
                <c:pt idx="4">
                  <c:v>1.3925282550871632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1-DA3A-40BF-90C1-2CB2ABB54DD8}"/>
            </c:ext>
          </c:extLst>
        </c:ser>
        <c:ser>
          <c:idx val="10"/>
          <c:order val="10"/>
          <c:tx>
            <c:strRef>
              <c:f>'Potential by Option'!$B$16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Option'!$C$16:$G$16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0.57605445009183387</c:v>
                </c:pt>
                <c:pt idx="2">
                  <c:v>5.1421316272973918</c:v>
                </c:pt>
                <c:pt idx="3">
                  <c:v>6.2541622081024766</c:v>
                </c:pt>
                <c:pt idx="4">
                  <c:v>7.690802547326018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A3A-40BF-90C1-2CB2ABB54DD8}"/>
            </c:ext>
          </c:extLst>
        </c:ser>
        <c:ser>
          <c:idx val="11"/>
          <c:order val="11"/>
          <c:tx>
            <c:strRef>
              <c:f>'Potential by Option'!$B$17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Option'!$C$17:$G$17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1.1503154615342232E-2</c:v>
                </c:pt>
                <c:pt idx="2">
                  <c:v>0.17723802403818192</c:v>
                </c:pt>
                <c:pt idx="3">
                  <c:v>0.48174027727408475</c:v>
                </c:pt>
                <c:pt idx="4">
                  <c:v>2.8860816260319746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5-DA3A-40BF-90C1-2CB2ABB54DD8}"/>
            </c:ext>
          </c:extLst>
        </c:ser>
        <c:ser>
          <c:idx val="12"/>
          <c:order val="12"/>
          <c:tx>
            <c:strRef>
              <c:f>'Potential by Option'!$B$18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Option'!$C$18:$G$18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0.1820456925955726</c:v>
                </c:pt>
                <c:pt idx="2">
                  <c:v>1.6856777106629792</c:v>
                </c:pt>
                <c:pt idx="3">
                  <c:v>1.9605591536808546</c:v>
                </c:pt>
                <c:pt idx="4">
                  <c:v>2.150455524003104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DA3A-40BF-90C1-2CB2ABB54DD8}"/>
            </c:ext>
          </c:extLst>
        </c:ser>
        <c:ser>
          <c:idx val="13"/>
          <c:order val="13"/>
          <c:tx>
            <c:strRef>
              <c:f>'Potential by Option'!$B$19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Option'!$C$19:$G$19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1.161622605177991</c:v>
                </c:pt>
                <c:pt idx="2">
                  <c:v>11.137671219820767</c:v>
                </c:pt>
                <c:pt idx="3">
                  <c:v>13.761723894437823</c:v>
                </c:pt>
                <c:pt idx="4">
                  <c:v>17.191717304785133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39-DA3A-40BF-90C1-2CB2ABB54DD8}"/>
            </c:ext>
          </c:extLst>
        </c:ser>
        <c:ser>
          <c:idx val="14"/>
          <c:order val="14"/>
          <c:tx>
            <c:strRef>
              <c:f>'Potential by Option'!$B$20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Option'!$C$20:$G$20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4-4506-90FC-0D49834B15BE}"/>
            </c:ext>
          </c:extLst>
        </c:ser>
        <c:ser>
          <c:idx val="15"/>
          <c:order val="15"/>
          <c:tx>
            <c:strRef>
              <c:f>'Potential by Option'!$B$21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Option'!$C$21:$G$21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AA-44B3-8E74-1C4B018F99D1}"/>
            </c:ext>
          </c:extLst>
        </c:ser>
        <c:ser>
          <c:idx val="18"/>
          <c:order val="18"/>
          <c:tx>
            <c:strRef>
              <c:f>'Potential by Option'!$B$24</c:f>
              <c:strCache>
                <c:ptCount val="1"/>
                <c:pt idx="0">
                  <c:v>Pilot-CTA-2045 ERWH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Option'!$C$24:$G$24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A6-4FC0-83E7-20520E481C8A}"/>
            </c:ext>
          </c:extLst>
        </c:ser>
        <c:ser>
          <c:idx val="19"/>
          <c:order val="19"/>
          <c:tx>
            <c:strRef>
              <c:f>'Potential by Option'!$B$25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Option'!$C$25:$G$25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0.82789733364699858</c:v>
                </c:pt>
                <c:pt idx="2">
                  <c:v>5.466292542226471</c:v>
                </c:pt>
                <c:pt idx="3">
                  <c:v>18.556768036289945</c:v>
                </c:pt>
                <c:pt idx="4">
                  <c:v>23.52847776876942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A6-4FC0-83E7-20520E481C8A}"/>
            </c:ext>
          </c:extLst>
        </c:ser>
        <c:ser>
          <c:idx val="20"/>
          <c:order val="20"/>
          <c:tx>
            <c:strRef>
              <c:f>'Potential by Option'!$B$26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Option'!$C$26:$G$26</c:f>
              <c:numCache>
                <c:formatCode>#,##0.0;\-#,##0.0;\-;@</c:formatCode>
                <c:ptCount val="5"/>
                <c:pt idx="0">
                  <c:v>0.51694342076708044</c:v>
                </c:pt>
                <c:pt idx="1">
                  <c:v>0.45823629836507773</c:v>
                </c:pt>
                <c:pt idx="2">
                  <c:v>0.40290980470945992</c:v>
                </c:pt>
                <c:pt idx="3">
                  <c:v>0.4049332649014652</c:v>
                </c:pt>
                <c:pt idx="4">
                  <c:v>0.41055384909485104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A6-4FC0-83E7-20520E481C8A}"/>
            </c:ext>
          </c:extLst>
        </c:ser>
        <c:ser>
          <c:idx val="21"/>
          <c:order val="21"/>
          <c:tx>
            <c:strRef>
              <c:f>'Potential by Option'!$B$27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Option'!$C$27:$G$27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4.1842854758379969E-2</c:v>
                </c:pt>
                <c:pt idx="2">
                  <c:v>0.36393722620215985</c:v>
                </c:pt>
                <c:pt idx="3">
                  <c:v>0.38631987120907829</c:v>
                </c:pt>
                <c:pt idx="4">
                  <c:v>0.39429323197762112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A6-4FC0-83E7-20520E481C8A}"/>
            </c:ext>
          </c:extLst>
        </c:ser>
        <c:ser>
          <c:idx val="22"/>
          <c:order val="22"/>
          <c:tx>
            <c:strRef>
              <c:f>'Potential by Option'!$B$28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Option'!$C$28:$G$28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7.6102445945392567</c:v>
                </c:pt>
                <c:pt idx="2">
                  <c:v>15.222374205377749</c:v>
                </c:pt>
                <c:pt idx="3">
                  <c:v>15.291655075068745</c:v>
                </c:pt>
                <c:pt idx="4">
                  <c:v>15.480837578824522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B-4B7A-B96B-5F622814C03B}"/>
            </c:ext>
          </c:extLst>
        </c:ser>
        <c:ser>
          <c:idx val="23"/>
          <c:order val="23"/>
          <c:tx>
            <c:strRef>
              <c:f>'Potential by Option'!$B$29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Option'!$C$29:$G$29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B-4B7A-B96B-5F622814C03B}"/>
            </c:ext>
          </c:extLst>
        </c:ser>
        <c:ser>
          <c:idx val="24"/>
          <c:order val="24"/>
          <c:tx>
            <c:strRef>
              <c:f>'Potential by Option'!$B$30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Option'!$C$30:$G$30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0.24218406408226106</c:v>
                </c:pt>
                <c:pt idx="2">
                  <c:v>1.6967626786833154</c:v>
                </c:pt>
                <c:pt idx="3">
                  <c:v>1.8538977111787556</c:v>
                </c:pt>
                <c:pt idx="4">
                  <c:v>1.8555613370410706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B-4B7A-B96B-5F622814C03B}"/>
            </c:ext>
          </c:extLst>
        </c:ser>
        <c:ser>
          <c:idx val="25"/>
          <c:order val="25"/>
          <c:tx>
            <c:strRef>
              <c:f>'Potential by Option'!$B$31</c:f>
              <c:strCache>
                <c:ptCount val="1"/>
                <c:pt idx="0">
                  <c:v>Pilot-Time-of-Use Opt-in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Option'!$C$31:$G$31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0B-4B7A-B96B-5F622814C03B}"/>
            </c:ext>
          </c:extLst>
        </c:ser>
        <c:ser>
          <c:idx val="26"/>
          <c:order val="26"/>
          <c:tx>
            <c:strRef>
              <c:f>'Potential by Option'!$B$32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Option'!$C$32:$G$32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0.47227188713623491</c:v>
                </c:pt>
                <c:pt idx="2">
                  <c:v>3.6297960061586001</c:v>
                </c:pt>
                <c:pt idx="3">
                  <c:v>3.4965279530556685</c:v>
                </c:pt>
                <c:pt idx="4">
                  <c:v>3.4416141579495942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0B-4B7A-B96B-5F622814C03B}"/>
            </c:ext>
          </c:extLst>
        </c:ser>
        <c:ser>
          <c:idx val="27"/>
          <c:order val="27"/>
          <c:tx>
            <c:strRef>
              <c:f>'Potential by Option'!$B$33</c:f>
              <c:strCache>
                <c:ptCount val="1"/>
                <c:pt idx="0">
                  <c:v>Pilot-Peak Time Rebate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Option'!$C$33:$G$33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0B-4B7A-B96B-5F622814C03B}"/>
            </c:ext>
          </c:extLst>
        </c:ser>
        <c:ser>
          <c:idx val="28"/>
          <c:order val="28"/>
          <c:tx>
            <c:strRef>
              <c:f>'Potential by Option'!$B$34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Option'!$C$34:$G$34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0.66738728562747551</c:v>
                </c:pt>
                <c:pt idx="2">
                  <c:v>4.5466642486729549</c:v>
                </c:pt>
                <c:pt idx="3">
                  <c:v>4.1511010591518254</c:v>
                </c:pt>
                <c:pt idx="4">
                  <c:v>4.0799167730554089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0B-4B7A-B96B-5F622814C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'Potential by Option'!$B$8</c15:sqref>
                        </c15:formulaRef>
                      </c:ext>
                    </c:extLst>
                    <c:strCache>
                      <c:ptCount val="1"/>
                      <c:pt idx="0">
                        <c:v>Ancillary DLC WH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'Potential by Option'!$C$3:$G$3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'Potential by Option'!$C$8:$G$8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DA3A-40BF-90C1-2CB2ABB54DD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Option'!$B$14</c15:sqref>
                        </c15:formulaRef>
                      </c:ext>
                    </c:extLst>
                    <c:strCache>
                      <c:ptCount val="1"/>
                      <c:pt idx="0">
                        <c:v>Battery Energy Storage</c:v>
                      </c:pt>
                    </c:strCache>
                  </c:strRef>
                </c:tx>
                <c:spPr>
                  <a:solidFill>
                    <a:schemeClr val="bg2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Option'!$C$3:$G$3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Option'!$C$14:$G$14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5.5214556298729803E-2</c:v>
                      </c:pt>
                      <c:pt idx="2">
                        <c:v>0.34002290204688945</c:v>
                      </c:pt>
                      <c:pt idx="3">
                        <c:v>1.2427583858698226</c:v>
                      </c:pt>
                      <c:pt idx="4">
                        <c:v>3.2317462142857423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DA3A-40BF-90C1-2CB2ABB54DD8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Option'!$B$22</c15:sqref>
                        </c15:formulaRef>
                      </c:ext>
                    </c:extLst>
                    <c:strCache>
                      <c:ptCount val="1"/>
                      <c:pt idx="0">
                        <c:v>Pilot-CTA-2045 HPWH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Option'!$C$3:$G$3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Option'!$C$22:$G$22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B3A6-4FC0-83E7-20520E481C8A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Option'!$B$23</c15:sqref>
                        </c15:formulaRef>
                      </c:ext>
                    </c:extLst>
                    <c:strCache>
                      <c:ptCount val="1"/>
                      <c:pt idx="0">
                        <c:v>Parent-CTA-2045 HPWH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Option'!$C$3:$G$3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Option'!$C$23:$G$23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1.9564295110000879E-2</c:v>
                      </c:pt>
                      <c:pt idx="2">
                        <c:v>0.14840222174899442</c:v>
                      </c:pt>
                      <c:pt idx="3">
                        <c:v>0.54563078542111354</c:v>
                      </c:pt>
                      <c:pt idx="4">
                        <c:v>0.80877748064730193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3A6-4FC0-83E7-20520E481C8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096265456432803"/>
          <c:h val="0.967682880035471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9718664441353"/>
          <c:y val="4.9651624693354046E-2"/>
          <c:w val="0.58181520926389552"/>
          <c:h val="0.84427971710810656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29F-440E-ACB8-78EE5A911882}"/>
            </c:ext>
          </c:extLst>
        </c:ser>
        <c:ser>
          <c:idx val="2"/>
          <c:order val="1"/>
          <c:spPr>
            <a:solidFill>
              <a:schemeClr val="accent1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29F-440E-ACB8-78EE5A911882}"/>
            </c:ext>
          </c:extLst>
        </c:ser>
        <c:ser>
          <c:idx val="3"/>
          <c:order val="2"/>
          <c:spPr>
            <a:solidFill>
              <a:srgbClr val="FFC000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29F-440E-ACB8-78EE5A911882}"/>
            </c:ext>
          </c:extLst>
        </c:ser>
        <c:ser>
          <c:idx val="4"/>
          <c:order val="3"/>
          <c:spPr>
            <a:solidFill>
              <a:schemeClr val="accent3">
                <a:lumMod val="50000"/>
              </a:schemeClr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29F-440E-ACB8-78EE5A911882}"/>
            </c:ext>
          </c:extLst>
        </c:ser>
        <c:ser>
          <c:idx val="0"/>
          <c:order val="4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29F-440E-ACB8-78EE5A911882}"/>
            </c:ext>
          </c:extLst>
        </c:ser>
        <c:ser>
          <c:idx val="5"/>
          <c:order val="5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C29F-440E-ACB8-78EE5A911882}"/>
            </c:ext>
          </c:extLst>
        </c:ser>
        <c:ser>
          <c:idx val="6"/>
          <c:order val="6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C29F-440E-ACB8-78EE5A911882}"/>
            </c:ext>
          </c:extLst>
        </c:ser>
        <c:ser>
          <c:idx val="7"/>
          <c:order val="7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C29F-440E-ACB8-78EE5A911882}"/>
            </c:ext>
          </c:extLst>
        </c:ser>
        <c:ser>
          <c:idx val="8"/>
          <c:order val="8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29F-440E-ACB8-78EE5A911882}"/>
            </c:ext>
          </c:extLst>
        </c:ser>
        <c:ser>
          <c:idx val="9"/>
          <c:order val="9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29F-440E-ACB8-78EE5A911882}"/>
            </c:ext>
          </c:extLst>
        </c:ser>
        <c:ser>
          <c:idx val="10"/>
          <c:order val="10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C29F-440E-ACB8-78EE5A911882}"/>
            </c:ext>
          </c:extLst>
        </c:ser>
        <c:ser>
          <c:idx val="11"/>
          <c:order val="11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C29F-440E-ACB8-78EE5A911882}"/>
            </c:ext>
          </c:extLst>
        </c:ser>
        <c:ser>
          <c:idx val="12"/>
          <c:order val="12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C29F-440E-ACB8-78EE5A911882}"/>
            </c:ext>
          </c:extLst>
        </c:ser>
        <c:ser>
          <c:idx val="13"/>
          <c:order val="13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C29F-440E-ACB8-78EE5A911882}"/>
            </c:ext>
          </c:extLst>
        </c:ser>
        <c:ser>
          <c:idx val="14"/>
          <c:order val="14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C29F-440E-ACB8-78EE5A911882}"/>
            </c:ext>
          </c:extLst>
        </c:ser>
        <c:ser>
          <c:idx val="15"/>
          <c:order val="15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910-4B1B-90CA-D3C40149679C}"/>
            </c:ext>
          </c:extLst>
        </c:ser>
        <c:ser>
          <c:idx val="16"/>
          <c:order val="16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910-4B1B-90CA-D3C40149679C}"/>
            </c:ext>
          </c:extLst>
        </c:ser>
        <c:ser>
          <c:idx val="17"/>
          <c:order val="17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F0-44D8-BC08-3A1DBCC1E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429712"/>
        <c:axId val="436430272"/>
      </c:barChart>
      <c:catAx>
        <c:axId val="43642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6430272"/>
        <c:crosses val="autoZero"/>
        <c:auto val="1"/>
        <c:lblAlgn val="ctr"/>
        <c:lblOffset val="100"/>
        <c:noMultiLvlLbl val="0"/>
      </c:catAx>
      <c:valAx>
        <c:axId val="43643027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'Potential by Option'!$B$5</c:f>
              <c:strCache>
                <c:ptCount val="1"/>
                <c:pt idx="0">
                  <c:v>Achievable Potential (MW)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642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823649454756921"/>
          <c:y val="3.584991416905503E-2"/>
          <c:w val="0.23178603799212302"/>
          <c:h val="0.86441802339181018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WA Summer DR Potential in 2042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Option'!$C$146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E3-4602-9E83-B709047419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E3-4602-9E83-B709047419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E3-4602-9E83-B709047419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E3-4602-9E83-B709047419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E3-4602-9E83-B709047419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E3-4602-9E83-B709047419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C536-4ADC-941F-35A29EBB47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2E3-4602-9E83-B709047419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2E3-4602-9E83-B709047419A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2E3-4602-9E83-B709047419A0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'Potential by Option'!$B$148:$B$178</c15:sqref>
                  </c15:fullRef>
                </c:ext>
              </c:extLst>
              <c:f>('Potential by Option'!$B$148:$B$149,'Potential by Option'!$B$151:$B$153,'Potential by Option'!$B$155:$B$161,'Potential by Option'!$B$165,'Potential by Option'!$B$167:$B$172,'Potential by Option'!$B$174,'Potential by Option'!$B$176)</c:f>
              <c:strCache>
                <c:ptCount val="21"/>
                <c:pt idx="0">
                  <c:v>Ancillary Battery Storage</c:v>
                </c:pt>
                <c:pt idx="1">
                  <c:v>Ancillary Cooling</c:v>
                </c:pt>
                <c:pt idx="2">
                  <c:v>Parent-Ancillary HPWH</c:v>
                </c:pt>
                <c:pt idx="3">
                  <c:v>Parent-Ancillary ERWH</c:v>
                </c:pt>
                <c:pt idx="4">
                  <c:v>Ancillary EV</c:v>
                </c:pt>
                <c:pt idx="5">
                  <c:v>Ancillary Third Party</c:v>
                </c:pt>
                <c:pt idx="6">
                  <c:v>Battery Energy Storage</c:v>
                </c:pt>
                <c:pt idx="7">
                  <c:v>Behavioral</c:v>
                </c:pt>
                <c:pt idx="8">
                  <c:v>DLC Central AC</c:v>
                </c:pt>
                <c:pt idx="9">
                  <c:v>DLC Electric Vehicle Charging</c:v>
                </c:pt>
                <c:pt idx="10">
                  <c:v>DLC Smart Appliances</c:v>
                </c:pt>
                <c:pt idx="11">
                  <c:v>DLC Smart Thermostats - Cooling</c:v>
                </c:pt>
                <c:pt idx="12">
                  <c:v>Parent-CTA-2045 HPWH</c:v>
                </c:pt>
                <c:pt idx="13">
                  <c:v>Parent-CTA-2045 ERWH</c:v>
                </c:pt>
                <c:pt idx="14">
                  <c:v>Electric Vehicle TOU Opt-in</c:v>
                </c:pt>
                <c:pt idx="15">
                  <c:v>Thermal Energy Storage</c:v>
                </c:pt>
                <c:pt idx="16">
                  <c:v>Third Party Contracts</c:v>
                </c:pt>
                <c:pt idx="17">
                  <c:v>Time-of-Use Opt-Out</c:v>
                </c:pt>
                <c:pt idx="18">
                  <c:v>Variable Peak Pricing Rates</c:v>
                </c:pt>
                <c:pt idx="19">
                  <c:v>Parent-Time-of-Use Opt-in</c:v>
                </c:pt>
                <c:pt idx="20">
                  <c:v>Parent-Peak Time Rebate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Option'!$G$148:$G$178</c15:sqref>
                  </c15:fullRef>
                </c:ext>
              </c:extLst>
              <c:f>('Potential by Option'!$G$148:$G$149,'Potential by Option'!$G$151:$G$153,'Potential by Option'!$G$155:$G$161,'Potential by Option'!$G$165,'Potential by Option'!$G$167:$G$172,'Potential by Option'!$G$174,'Potential by Option'!$G$176)</c:f>
              <c:numCache>
                <c:formatCode>0.0000</c:formatCode>
                <c:ptCount val="21"/>
                <c:pt idx="0">
                  <c:v>3.4438898276702283</c:v>
                </c:pt>
                <c:pt idx="1">
                  <c:v>4.5800610892969766</c:v>
                </c:pt>
                <c:pt idx="2">
                  <c:v>0.86186858551502754</c:v>
                </c:pt>
                <c:pt idx="3">
                  <c:v>25.072972899370651</c:v>
                </c:pt>
                <c:pt idx="4">
                  <c:v>1.5377672772975142</c:v>
                </c:pt>
                <c:pt idx="5">
                  <c:v>2.2577293950106343</c:v>
                </c:pt>
                <c:pt idx="6">
                  <c:v>3.4438898276702283</c:v>
                </c:pt>
                <c:pt idx="7">
                  <c:v>1.4839388907578466</c:v>
                </c:pt>
                <c:pt idx="8">
                  <c:v>8.1956548884548361</c:v>
                </c:pt>
                <c:pt idx="9">
                  <c:v>3.0755345545950283</c:v>
                </c:pt>
                <c:pt idx="10">
                  <c:v>2.2916192711030519</c:v>
                </c:pt>
                <c:pt idx="11">
                  <c:v>18.320244357187907</c:v>
                </c:pt>
                <c:pt idx="12">
                  <c:v>0.86186858551502754</c:v>
                </c:pt>
                <c:pt idx="13">
                  <c:v>25.072972899370651</c:v>
                </c:pt>
                <c:pt idx="14">
                  <c:v>0.43750410176348148</c:v>
                </c:pt>
                <c:pt idx="15">
                  <c:v>0.42017607840752469</c:v>
                </c:pt>
                <c:pt idx="16">
                  <c:v>16.497056243419141</c:v>
                </c:pt>
                <c:pt idx="18">
                  <c:v>1.9773671537095807</c:v>
                </c:pt>
                <c:pt idx="19">
                  <c:v>3.6675342689147419</c:v>
                </c:pt>
                <c:pt idx="20">
                  <c:v>4.3477373966916124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Option'!$G$150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Option'!$G$154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Option'!$G$162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Option'!$G$163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5B01-42E7-8347-9A5B66AF8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</a:t>
            </a:r>
            <a:r>
              <a:rPr lang="en-US" baseline="0"/>
              <a:t> </a:t>
            </a:r>
            <a:r>
              <a:rPr lang="en-US"/>
              <a:t>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Option'!$B$76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Option'!$C$76:$G$76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5.5214556298729803E-2</c:v>
                </c:pt>
                <c:pt idx="2">
                  <c:v>0.34002290204688945</c:v>
                </c:pt>
                <c:pt idx="3">
                  <c:v>1.2427583858698226</c:v>
                </c:pt>
                <c:pt idx="4">
                  <c:v>3.2317462142857423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0-4EFA-B638-F5E1DABA4DCB}"/>
            </c:ext>
          </c:extLst>
        </c:ser>
        <c:ser>
          <c:idx val="4"/>
          <c:order val="3"/>
          <c:tx>
            <c:strRef>
              <c:f>'Potential by Option'!$B$79</c:f>
              <c:strCache>
                <c:ptCount val="1"/>
                <c:pt idx="0">
                  <c:v>Parent-Ancillary HPWH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Option'!$C$79:$G$79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2.893908561799588E-2</c:v>
                </c:pt>
                <c:pt idx="2">
                  <c:v>0.21108066353412622</c:v>
                </c:pt>
                <c:pt idx="3">
                  <c:v>0.76007058220419366</c:v>
                </c:pt>
                <c:pt idx="4">
                  <c:v>1.0853876947837076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0A20-4EFA-B638-F5E1DABA4DCB}"/>
            </c:ext>
          </c:extLst>
        </c:ser>
        <c:ser>
          <c:idx val="0"/>
          <c:order val="4"/>
          <c:tx>
            <c:strRef>
              <c:f>'Potential by Option'!$B$80</c:f>
              <c:strCache>
                <c:ptCount val="1"/>
                <c:pt idx="0">
                  <c:v>Parent-Ancillary ERWH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Option'!$C$80:$G$80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0.88427063456746846</c:v>
                </c:pt>
                <c:pt idx="2">
                  <c:v>5.8431959681714076</c:v>
                </c:pt>
                <c:pt idx="3">
                  <c:v>19.846255964907392</c:v>
                </c:pt>
                <c:pt idx="4">
                  <c:v>25.191814226889612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0A20-4EFA-B638-F5E1DABA4DCB}"/>
            </c:ext>
          </c:extLst>
        </c:ser>
        <c:ser>
          <c:idx val="5"/>
          <c:order val="5"/>
          <c:tx>
            <c:strRef>
              <c:f>'Potential by Option'!$B$81</c:f>
              <c:strCache>
                <c:ptCount val="1"/>
                <c:pt idx="0">
                  <c:v>Ancillary EV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Option'!$C$81:$G$81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5.7515773076711159E-3</c:v>
                </c:pt>
                <c:pt idx="2">
                  <c:v>8.8619012019090962E-2</c:v>
                </c:pt>
                <c:pt idx="3">
                  <c:v>0.24087013863704237</c:v>
                </c:pt>
                <c:pt idx="4">
                  <c:v>1.4430408130159873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20-4EFA-B638-F5E1DABA4DCB}"/>
            </c:ext>
          </c:extLst>
        </c:ser>
        <c:ser>
          <c:idx val="6"/>
          <c:order val="6"/>
          <c:tx>
            <c:strRef>
              <c:f>'Potential by Option'!$B$82</c:f>
              <c:strCache>
                <c:ptCount val="1"/>
                <c:pt idx="0">
                  <c:v>Ancillary Heating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Option'!$C$82:$G$82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0.50935777951349981</c:v>
                </c:pt>
                <c:pt idx="3">
                  <c:v>0.76156806281466904</c:v>
                </c:pt>
                <c:pt idx="4">
                  <c:v>0.83513654530212766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20-4EFA-B638-F5E1DABA4DCB}"/>
            </c:ext>
          </c:extLst>
        </c:ser>
        <c:ser>
          <c:idx val="7"/>
          <c:order val="7"/>
          <c:tx>
            <c:strRef>
              <c:f>'Potential by Option'!$B$83</c:f>
              <c:strCache>
                <c:ptCount val="1"/>
                <c:pt idx="0">
                  <c:v>Ancillary Third Party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Option'!$C$83:$G$83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1.0632751901578072</c:v>
                </c:pt>
                <c:pt idx="2">
                  <c:v>2.1264334536581315</c:v>
                </c:pt>
                <c:pt idx="3">
                  <c:v>2.1353010556328993</c:v>
                </c:pt>
                <c:pt idx="4">
                  <c:v>2.1599544344423447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20-4EFA-B638-F5E1DABA4DCB}"/>
            </c:ext>
          </c:extLst>
        </c:ser>
        <c:ser>
          <c:idx val="8"/>
          <c:order val="8"/>
          <c:tx>
            <c:strRef>
              <c:f>'Potential by Option'!$B$84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Option'!$C$84:$G$84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5.5214556298729803E-2</c:v>
                </c:pt>
                <c:pt idx="2">
                  <c:v>0.34002290204688945</c:v>
                </c:pt>
                <c:pt idx="3">
                  <c:v>1.2427583858698226</c:v>
                </c:pt>
                <c:pt idx="4">
                  <c:v>3.2317462142857423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20-4EFA-B638-F5E1DABA4DCB}"/>
            </c:ext>
          </c:extLst>
        </c:ser>
        <c:ser>
          <c:idx val="9"/>
          <c:order val="9"/>
          <c:tx>
            <c:strRef>
              <c:f>'Potential by Option'!$B$85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Option'!$C$85:$G$85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0.93417645963454932</c:v>
                </c:pt>
                <c:pt idx="2">
                  <c:v>1.5855429144829987</c:v>
                </c:pt>
                <c:pt idx="3">
                  <c:v>1.3211767371560916</c:v>
                </c:pt>
                <c:pt idx="4">
                  <c:v>1.2933713052715807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20-4EFA-B638-F5E1DABA4DCB}"/>
            </c:ext>
          </c:extLst>
        </c:ser>
        <c:ser>
          <c:idx val="10"/>
          <c:order val="10"/>
          <c:tx>
            <c:strRef>
              <c:f>'Potential by Option'!$B$86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Option'!$C$86:$G$86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0A20-4EFA-B638-F5E1DABA4DCB}"/>
            </c:ext>
          </c:extLst>
        </c:ser>
        <c:ser>
          <c:idx val="11"/>
          <c:order val="11"/>
          <c:tx>
            <c:strRef>
              <c:f>'Potential by Option'!$B$87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Option'!$C$87:$G$87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1.1503154615342232E-2</c:v>
                </c:pt>
                <c:pt idx="2">
                  <c:v>0.17723802403818192</c:v>
                </c:pt>
                <c:pt idx="3">
                  <c:v>0.48174027727408475</c:v>
                </c:pt>
                <c:pt idx="4">
                  <c:v>2.8860816260319746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20-4EFA-B638-F5E1DABA4DCB}"/>
            </c:ext>
          </c:extLst>
        </c:ser>
        <c:ser>
          <c:idx val="13"/>
          <c:order val="13"/>
          <c:tx>
            <c:strRef>
              <c:f>'Potential by Option'!$B$89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Option'!$C$89:$G$89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0A20-4EFA-B638-F5E1DABA4DCB}"/>
            </c:ext>
          </c:extLst>
        </c:ser>
        <c:ser>
          <c:idx val="14"/>
          <c:order val="14"/>
          <c:tx>
            <c:strRef>
              <c:f>'Potential by Option'!$B$90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Option'!$C$90:$G$90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2.0374311180539992</c:v>
                </c:pt>
                <c:pt idx="3">
                  <c:v>3.0462722512586762</c:v>
                </c:pt>
                <c:pt idx="4">
                  <c:v>3.3405461812085107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C25-A92E-2FBEA31DA960}"/>
            </c:ext>
          </c:extLst>
        </c:ser>
        <c:ser>
          <c:idx val="16"/>
          <c:order val="16"/>
          <c:tx>
            <c:strRef>
              <c:f>'Potential by Option'!$B$92</c:f>
              <c:strCache>
                <c:ptCount val="1"/>
                <c:pt idx="0">
                  <c:v>Pilot-CTA-2045 HPWH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Option'!$C$92:$G$92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5-4257-A544-79F3F499161A}"/>
            </c:ext>
          </c:extLst>
        </c:ser>
        <c:ser>
          <c:idx val="18"/>
          <c:order val="18"/>
          <c:tx>
            <c:strRef>
              <c:f>'Potential by Option'!$B$94</c:f>
              <c:strCache>
                <c:ptCount val="1"/>
                <c:pt idx="0">
                  <c:v>Pilot-CTA-2045 ERWH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Option'!$C$94:$G$94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5-4257-A544-79F3F499161A}"/>
            </c:ext>
          </c:extLst>
        </c:ser>
        <c:ser>
          <c:idx val="19"/>
          <c:order val="19"/>
          <c:tx>
            <c:strRef>
              <c:f>'Potential by Option'!$B$95</c:f>
              <c:strCache>
                <c:ptCount val="1"/>
                <c:pt idx="0">
                  <c:v>Parent-CTA-2045 ERWH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Option'!$C$95:$G$95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0.88427063456746846</c:v>
                </c:pt>
                <c:pt idx="2">
                  <c:v>5.8431959681714076</c:v>
                </c:pt>
                <c:pt idx="3">
                  <c:v>19.846255964907392</c:v>
                </c:pt>
                <c:pt idx="4">
                  <c:v>25.191814226889612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5-4257-A544-79F3F499161A}"/>
            </c:ext>
          </c:extLst>
        </c:ser>
        <c:ser>
          <c:idx val="20"/>
          <c:order val="20"/>
          <c:tx>
            <c:strRef>
              <c:f>'Potential by Option'!$B$96</c:f>
              <c:strCache>
                <c:ptCount val="1"/>
                <c:pt idx="0">
                  <c:v>Electric Vehicle TOU Opt-in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Option'!$C$96:$G$96</c:f>
              <c:numCache>
                <c:formatCode>#,##0.00;\-#,##0.00;\-;@</c:formatCode>
                <c:ptCount val="5"/>
                <c:pt idx="0">
                  <c:v>0.51422322607878113</c:v>
                </c:pt>
                <c:pt idx="1">
                  <c:v>0.455825024916722</c:v>
                </c:pt>
                <c:pt idx="2">
                  <c:v>0.4007896633814062</c:v>
                </c:pt>
                <c:pt idx="3">
                  <c:v>0.40280247597554075</c:v>
                </c:pt>
                <c:pt idx="4">
                  <c:v>0.40839348423729893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45-4257-A544-79F3F499161A}"/>
            </c:ext>
          </c:extLst>
        </c:ser>
        <c:ser>
          <c:idx val="21"/>
          <c:order val="21"/>
          <c:tx>
            <c:strRef>
              <c:f>'Potential by Option'!$B$97</c:f>
              <c:strCache>
                <c:ptCount val="1"/>
                <c:pt idx="0">
                  <c:v>Thermal Energy Storage</c:v>
                </c:pt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Option'!$C$97:$G$97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45-4257-A544-79F3F499161A}"/>
            </c:ext>
          </c:extLst>
        </c:ser>
        <c:ser>
          <c:idx val="22"/>
          <c:order val="22"/>
          <c:tx>
            <c:strRef>
              <c:f>'Potential by Option'!$B$98</c:f>
              <c:strCache>
                <c:ptCount val="1"/>
                <c:pt idx="0">
                  <c:v>Third Party Contracts</c:v>
                </c:pt>
              </c:strCache>
            </c:strRef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Option'!$C$98:$G$98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7.7692706012639334</c:v>
                </c:pt>
                <c:pt idx="2">
                  <c:v>15.537686828372525</c:v>
                </c:pt>
                <c:pt idx="3">
                  <c:v>15.602481718692541</c:v>
                </c:pt>
                <c:pt idx="4">
                  <c:v>15.782622074622058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B-4AB7-904E-68F3C22B6F8B}"/>
            </c:ext>
          </c:extLst>
        </c:ser>
        <c:ser>
          <c:idx val="23"/>
          <c:order val="23"/>
          <c:tx>
            <c:strRef>
              <c:f>'Potential by Option'!$B$99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Option'!$C$99:$G$99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B-4AB7-904E-68F3C22B6F8B}"/>
            </c:ext>
          </c:extLst>
        </c:ser>
        <c:ser>
          <c:idx val="24"/>
          <c:order val="24"/>
          <c:tx>
            <c:strRef>
              <c:f>'Potential by Option'!$B$100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Option'!$C$100:$G$100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0.24885682005056103</c:v>
                </c:pt>
                <c:pt idx="2">
                  <c:v>1.7441172830967298</c:v>
                </c:pt>
                <c:pt idx="3">
                  <c:v>1.9051265140084985</c:v>
                </c:pt>
                <c:pt idx="4">
                  <c:v>1.9055272894290018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2B-4AB7-904E-68F3C22B6F8B}"/>
            </c:ext>
          </c:extLst>
        </c:ser>
        <c:ser>
          <c:idx val="25"/>
          <c:order val="25"/>
          <c:tx>
            <c:strRef>
              <c:f>'Potential by Option'!$B$101</c:f>
              <c:strCache>
                <c:ptCount val="1"/>
                <c:pt idx="0">
                  <c:v>Pilot-Time-of-Use Opt-in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Option'!$C$101:$G$101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2B-4AB7-904E-68F3C22B6F8B}"/>
            </c:ext>
          </c:extLst>
        </c:ser>
        <c:ser>
          <c:idx val="26"/>
          <c:order val="26"/>
          <c:tx>
            <c:strRef>
              <c:f>'Potential by Option'!$B$102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Option'!$C$102:$G$102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0.44823958652128149</c:v>
                </c:pt>
                <c:pt idx="2">
                  <c:v>3.4470076250911457</c:v>
                </c:pt>
                <c:pt idx="3">
                  <c:v>3.3310793723203735</c:v>
                </c:pt>
                <c:pt idx="4">
                  <c:v>3.2795630621313916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2B-4AB7-904E-68F3C22B6F8B}"/>
            </c:ext>
          </c:extLst>
        </c:ser>
        <c:ser>
          <c:idx val="27"/>
          <c:order val="27"/>
          <c:tx>
            <c:strRef>
              <c:f>'Potential by Option'!$B$103</c:f>
              <c:strCache>
                <c:ptCount val="1"/>
                <c:pt idx="0">
                  <c:v>Pilot-Peak Time Rebate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Option'!$C$103:$G$103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2B-4AB7-904E-68F3C22B6F8B}"/>
            </c:ext>
          </c:extLst>
        </c:ser>
        <c:ser>
          <c:idx val="28"/>
          <c:order val="28"/>
          <c:tx>
            <c:strRef>
              <c:f>'Potential by Option'!$B$104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Option'!$C$73:$G$73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Option'!$C$104:$G$104</c:f>
              <c:numCache>
                <c:formatCode>#,##0.00;\-#,##0.00;\-;@</c:formatCode>
                <c:ptCount val="5"/>
                <c:pt idx="0">
                  <c:v>0</c:v>
                </c:pt>
                <c:pt idx="1">
                  <c:v>0.62360960682502198</c:v>
                </c:pt>
                <c:pt idx="2">
                  <c:v>4.2472785951920677</c:v>
                </c:pt>
                <c:pt idx="3">
                  <c:v>3.8779347345812432</c:v>
                </c:pt>
                <c:pt idx="4">
                  <c:v>3.8124143574914364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2B-4AB7-904E-68F3C22B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'Potential by Option'!$B$77</c15:sqref>
                        </c15:formulaRef>
                      </c:ext>
                    </c:extLst>
                    <c:strCache>
                      <c:ptCount val="1"/>
                      <c:pt idx="0">
                        <c:v>Ancillary Cooling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'Potential by Option'!$C$73:$G$73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'Potential by Option'!$C$77:$G$77</c15:sqref>
                        </c15:formulaRef>
                      </c:ext>
                    </c:extLst>
                    <c:numCache>
                      <c:formatCode>#,##0.00;\-#,##0.00;\-;@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A20-4EFA-B638-F5E1DABA4DCB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Option'!$B$78</c15:sqref>
                        </c15:formulaRef>
                      </c:ext>
                    </c:extLst>
                    <c:strCache>
                      <c:ptCount val="1"/>
                      <c:pt idx="0">
                        <c:v>Ancillary DLC WH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Option'!$C$73:$G$73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Option'!$C$78:$G$78</c15:sqref>
                        </c15:formulaRef>
                      </c:ext>
                    </c:extLst>
                    <c:numCache>
                      <c:formatCode>#,##0.00;\-#,##0.00;\-;@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A20-4EFA-B638-F5E1DABA4DCB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Option'!$B$88</c15:sqref>
                        </c15:formulaRef>
                      </c:ext>
                    </c:extLst>
                    <c:strCache>
                      <c:ptCount val="1"/>
                      <c:pt idx="0">
                        <c:v>DLC Smart Appliances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Option'!$C$73:$G$73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Option'!$C$88:$G$88</c15:sqref>
                        </c15:formulaRef>
                      </c:ext>
                    </c:extLst>
                    <c:numCache>
                      <c:formatCode>#,##0.00;\-#,##0.00;\-;@</c:formatCode>
                      <c:ptCount val="5"/>
                      <c:pt idx="0">
                        <c:v>0</c:v>
                      </c:pt>
                      <c:pt idx="1">
                        <c:v>0.1820456925955726</c:v>
                      </c:pt>
                      <c:pt idx="2">
                        <c:v>1.6856777106629792</c:v>
                      </c:pt>
                      <c:pt idx="3">
                        <c:v>1.9605591536808546</c:v>
                      </c:pt>
                      <c:pt idx="4">
                        <c:v>2.150455524003104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A20-4EFA-B638-F5E1DABA4DCB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Option'!$B$91</c15:sqref>
                        </c15:formulaRef>
                      </c:ext>
                    </c:extLst>
                    <c:strCache>
                      <c:ptCount val="1"/>
                      <c:pt idx="0">
                        <c:v>DLC Water Heating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Option'!$C$73:$G$73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Option'!$C$91:$G$91</c15:sqref>
                        </c15:formulaRef>
                      </c:ext>
                    </c:extLst>
                    <c:numCache>
                      <c:formatCode>#,##0.00;\-#,##0.00;\-;@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38D-4314-A8A5-ECACC2D41C09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Option'!$B$93</c15:sqref>
                        </c15:formulaRef>
                      </c:ext>
                    </c:extLst>
                    <c:strCache>
                      <c:ptCount val="1"/>
                      <c:pt idx="0">
                        <c:v>Parent-CTA-2045 HPWH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Option'!$C$73:$G$73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Option'!$C$93:$G$93</c15:sqref>
                        </c15:formulaRef>
                      </c:ext>
                    </c:extLst>
                    <c:numCache>
                      <c:formatCode>#,##0.00;\-#,##0.00;\-;@</c:formatCode>
                      <c:ptCount val="5"/>
                      <c:pt idx="0">
                        <c:v>0</c:v>
                      </c:pt>
                      <c:pt idx="1">
                        <c:v>2.893908561799588E-2</c:v>
                      </c:pt>
                      <c:pt idx="2">
                        <c:v>0.21108066353412622</c:v>
                      </c:pt>
                      <c:pt idx="3">
                        <c:v>0.76007058220419366</c:v>
                      </c:pt>
                      <c:pt idx="4">
                        <c:v>1.0853876947837076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45-4257-A544-79F3F499161A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28877598878585"/>
          <c:y val="4.7489099810246131E-3"/>
          <c:w val="0.24160868605317229"/>
          <c:h val="0.969223797148260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WA Winter DR Potential in 2042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Option'!$C$335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61-4821-8EDA-4A78D83945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61-4821-8EDA-4A78D83945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61-4821-8EDA-4A78D83945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61-4821-8EDA-4A78D83945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61-4821-8EDA-4A78D83945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61-4821-8EDA-4A78D83945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561-4821-8EDA-4A78D83945E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A7C-4F68-A33A-404483FA8C4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561-4821-8EDA-4A78D83945EF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'Potential by Option'!$B$337:$B$360</c15:sqref>
                  </c15:fullRef>
                </c:ext>
              </c:extLst>
              <c:f>('Potential by Option'!$B$337,'Potential by Option'!$B$340:$B$346,'Potential by Option'!$B$348:$B$349,'Potential by Option'!$B$351,'Potential by Option'!$B$354,'Potential by Option'!$B$356:$B$357,'Potential by Option'!$B$359:$B$360)</c:f>
              <c:strCache>
                <c:ptCount val="16"/>
                <c:pt idx="0">
                  <c:v>Ancillary Battery Storage</c:v>
                </c:pt>
                <c:pt idx="1">
                  <c:v>Parent-Ancillary HPWH</c:v>
                </c:pt>
                <c:pt idx="2">
                  <c:v>Parent-Ancillary ERWH</c:v>
                </c:pt>
                <c:pt idx="3">
                  <c:v>Ancillary EV</c:v>
                </c:pt>
                <c:pt idx="4">
                  <c:v>Ancillary Heating</c:v>
                </c:pt>
                <c:pt idx="5">
                  <c:v>Ancillary Third Party</c:v>
                </c:pt>
                <c:pt idx="6">
                  <c:v>Battery Energy Storage</c:v>
                </c:pt>
                <c:pt idx="7">
                  <c:v>Behavioral</c:v>
                </c:pt>
                <c:pt idx="8">
                  <c:v>DLC Electric Vehicle Charging</c:v>
                </c:pt>
                <c:pt idx="9">
                  <c:v>DLC Smart Appliances</c:v>
                </c:pt>
                <c:pt idx="10">
                  <c:v>DLC Smart Thermostats - Heating</c:v>
                </c:pt>
                <c:pt idx="11">
                  <c:v>Parent-CTA-2045 HPWH</c:v>
                </c:pt>
                <c:pt idx="12">
                  <c:v>Parent-CTA-2045 ERWH</c:v>
                </c:pt>
                <c:pt idx="13">
                  <c:v>Electric Vehicle TOU Opt-in</c:v>
                </c:pt>
                <c:pt idx="14">
                  <c:v>Third Party Contracts</c:v>
                </c:pt>
                <c:pt idx="15">
                  <c:v>Time-of-Use Opt-Out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Option'!$G$337:$G$360</c15:sqref>
                  </c15:fullRef>
                </c:ext>
              </c:extLst>
              <c:f>('Potential by Option'!$G$337,'Potential by Option'!$G$340:$G$346,'Potential by Option'!$G$348:$G$349,'Potential by Option'!$G$351,'Potential by Option'!$G$354,'Potential by Option'!$G$356:$G$357,'Potential by Option'!$G$359:$G$360)</c:f>
              <c:numCache>
                <c:formatCode>0.0000</c:formatCode>
                <c:ptCount val="16"/>
                <c:pt idx="0">
                  <c:v>3.4438898276702283</c:v>
                </c:pt>
                <c:pt idx="1">
                  <c:v>1.1566365033926977</c:v>
                </c:pt>
                <c:pt idx="2">
                  <c:v>26.845496831723796</c:v>
                </c:pt>
                <c:pt idx="3">
                  <c:v>1.5377672772975142</c:v>
                </c:pt>
                <c:pt idx="4">
                  <c:v>0.88995795535179834</c:v>
                </c:pt>
                <c:pt idx="5">
                  <c:v>2.3017417246828056</c:v>
                </c:pt>
                <c:pt idx="6">
                  <c:v>3.4438898276702283</c:v>
                </c:pt>
                <c:pt idx="7">
                  <c:v>1.378272916956075</c:v>
                </c:pt>
                <c:pt idx="8">
                  <c:v>3.0755345545950283</c:v>
                </c:pt>
                <c:pt idx="9">
                  <c:v>2.2916192711030519</c:v>
                </c:pt>
                <c:pt idx="10">
                  <c:v>3.5598318214071933</c:v>
                </c:pt>
                <c:pt idx="11">
                  <c:v>1.1566365033926977</c:v>
                </c:pt>
                <c:pt idx="12">
                  <c:v>26.845496831723796</c:v>
                </c:pt>
                <c:pt idx="13">
                  <c:v>0.43520192267401847</c:v>
                </c:pt>
                <c:pt idx="14">
                  <c:v>16.818650974661189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Option'!$G$338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Option'!$G$339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Option'!$G$347</c15:sqref>
                  <c15:invertIfNegative val="0"/>
                  <c15:bubble3D val="0"/>
                </c15:categoryFilterException>
                <c15:categoryFilterException>
                  <c15:sqref>'Potential by Option'!$G$350</c15:sqref>
                  <c15:invertIfNegative val="0"/>
                  <c15:bubble3D val="0"/>
                </c15:categoryFilterException>
                <c15:categoryFilterException>
                  <c15:sqref>'Potential by Option'!$G$352</c15:sqref>
                  <c15:spPr xmlns:c15="http://schemas.microsoft.com/office/drawing/2012/chart">
                    <a:solidFill>
                      <a:schemeClr val="accent6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B930-48E2-B746-8F32E2E22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ID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Option'!$I$6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Option'!$J$6:$N$6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1.9375794415472727E-2</c:v>
                </c:pt>
                <c:pt idx="2">
                  <c:v>0.18217193760267358</c:v>
                </c:pt>
                <c:pt idx="3">
                  <c:v>0.67577800131865529</c:v>
                </c:pt>
                <c:pt idx="4">
                  <c:v>1.8095757914075443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F-44A4-85BD-0A66B178C1F7}"/>
            </c:ext>
          </c:extLst>
        </c:ser>
        <c:ser>
          <c:idx val="2"/>
          <c:order val="1"/>
          <c:tx>
            <c:strRef>
              <c:f>'Potential by Option'!$I$7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Option'!$J$7:$N$7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0.15887697908436987</c:v>
                </c:pt>
                <c:pt idx="2">
                  <c:v>1.5376953033361971</c:v>
                </c:pt>
                <c:pt idx="3">
                  <c:v>1.9329654969588252</c:v>
                </c:pt>
                <c:pt idx="4">
                  <c:v>2.497516064222693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08F-44A4-85BD-0A66B178C1F7}"/>
            </c:ext>
          </c:extLst>
        </c:ser>
        <c:ser>
          <c:idx val="3"/>
          <c:order val="2"/>
          <c:tx>
            <c:strRef>
              <c:f>'Potential by Option'!$I$8</c:f>
              <c:strCache>
                <c:ptCount val="1"/>
                <c:pt idx="0">
                  <c:v>Ancillary DLC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Option'!$J$8:$N$8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F-44A4-85BD-0A66B178C1F7}"/>
            </c:ext>
          </c:extLst>
        </c:ser>
        <c:ser>
          <c:idx val="7"/>
          <c:order val="7"/>
          <c:tx>
            <c:strRef>
              <c:f>'Potential by Option'!$I$13</c:f>
              <c:strCache>
                <c:ptCount val="1"/>
                <c:pt idx="0">
                  <c:v>Ancillary Third Party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Option'!$J$13:$N$13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0.31032946254468885</c:v>
                </c:pt>
                <c:pt idx="2">
                  <c:v>0.81048906651809183</c:v>
                </c:pt>
                <c:pt idx="3">
                  <c:v>0.79212591885954642</c:v>
                </c:pt>
                <c:pt idx="4">
                  <c:v>0.76282744029631733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8F-44A4-85BD-0A66B178C1F7}"/>
            </c:ext>
          </c:extLst>
        </c:ser>
        <c:ser>
          <c:idx val="9"/>
          <c:order val="9"/>
          <c:tx>
            <c:strRef>
              <c:f>'Potential by Option'!$I$15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Option'!$J$15:$N$15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0.31282857314506635</c:v>
                </c:pt>
                <c:pt idx="2">
                  <c:v>0.80407205547916405</c:v>
                </c:pt>
                <c:pt idx="3">
                  <c:v>0.80963362349818835</c:v>
                </c:pt>
                <c:pt idx="4">
                  <c:v>0.86617656159525691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308F-44A4-85BD-0A66B178C1F7}"/>
            </c:ext>
          </c:extLst>
        </c:ser>
        <c:ser>
          <c:idx val="10"/>
          <c:order val="10"/>
          <c:tx>
            <c:strRef>
              <c:f>'Potential by Option'!$I$16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Option'!$J$16:$N$16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0.31508118558291554</c:v>
                </c:pt>
                <c:pt idx="2">
                  <c:v>2.8326858292825401</c:v>
                </c:pt>
                <c:pt idx="3">
                  <c:v>3.5016174793000046</c:v>
                </c:pt>
                <c:pt idx="4">
                  <c:v>4.4460974795745862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8F-44A4-85BD-0A66B178C1F7}"/>
            </c:ext>
          </c:extLst>
        </c:ser>
        <c:ser>
          <c:idx val="11"/>
          <c:order val="11"/>
          <c:tx>
            <c:strRef>
              <c:f>'Potential by Option'!$I$17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Option'!$J$17:$N$17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9.494995173833622E-3</c:v>
                </c:pt>
                <c:pt idx="2">
                  <c:v>0.14760058853071401</c:v>
                </c:pt>
                <c:pt idx="3">
                  <c:v>0.40770364541765841</c:v>
                </c:pt>
                <c:pt idx="4">
                  <c:v>2.5200372124586243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308F-44A4-85BD-0A66B178C1F7}"/>
            </c:ext>
          </c:extLst>
        </c:ser>
        <c:ser>
          <c:idx val="12"/>
          <c:order val="12"/>
          <c:tx>
            <c:strRef>
              <c:f>'Potential by Option'!$I$18</c:f>
              <c:strCache>
                <c:ptCount val="1"/>
                <c:pt idx="0">
                  <c:v>DLC Smart Appliances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Option'!$J$18:$N$18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9.7234488997461316E-2</c:v>
                </c:pt>
                <c:pt idx="2">
                  <c:v>0.90795445054125601</c:v>
                </c:pt>
                <c:pt idx="3">
                  <c:v>1.0724711083841683</c:v>
                </c:pt>
                <c:pt idx="4">
                  <c:v>1.212202112150639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8F-44A4-85BD-0A66B178C1F7}"/>
            </c:ext>
          </c:extLst>
        </c:ser>
        <c:ser>
          <c:idx val="13"/>
          <c:order val="13"/>
          <c:tx>
            <c:strRef>
              <c:f>'Potential by Option'!$I$19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Option'!$J$19:$N$19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0.63550791633747949</c:v>
                </c:pt>
                <c:pt idx="2">
                  <c:v>6.1507812133447883</c:v>
                </c:pt>
                <c:pt idx="3">
                  <c:v>7.731861987835301</c:v>
                </c:pt>
                <c:pt idx="4">
                  <c:v>9.990064256890772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308F-44A4-85BD-0A66B178C1F7}"/>
            </c:ext>
          </c:extLst>
        </c:ser>
        <c:ser>
          <c:idx val="14"/>
          <c:order val="14"/>
          <c:tx>
            <c:strRef>
              <c:f>'Potential by Option'!$I$20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Option'!$J$20:$N$20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8F-44A4-85BD-0A66B178C1F7}"/>
            </c:ext>
          </c:extLst>
        </c:ser>
        <c:ser>
          <c:idx val="15"/>
          <c:order val="15"/>
          <c:tx>
            <c:strRef>
              <c:f>'Potential by Option'!$I$21</c:f>
              <c:strCache>
                <c:ptCount val="1"/>
                <c:pt idx="0">
                  <c:v>DLC Water Heating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Option'!$J$21:$N$21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8F-44A4-85BD-0A66B178C1F7}"/>
            </c:ext>
          </c:extLst>
        </c:ser>
        <c:ser>
          <c:idx val="17"/>
          <c:order val="17"/>
          <c:tx>
            <c:strRef>
              <c:f>'Potential by Option'!$I$23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Option'!$J$23:$N$23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08F-44A4-85BD-0A66B178C1F7}"/>
            </c:ext>
          </c:extLst>
        </c:ser>
        <c:ser>
          <c:idx val="23"/>
          <c:order val="23"/>
          <c:tx>
            <c:strRef>
              <c:f>'Potential by Option'!$I$29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Option'!$J$29:$N$29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6-4D43-9208-AAC3A5CC9190}"/>
            </c:ext>
          </c:extLst>
        </c:ser>
        <c:ser>
          <c:idx val="24"/>
          <c:order val="24"/>
          <c:tx>
            <c:strRef>
              <c:f>'Potential by Option'!$I$30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Option'!$J$30:$N$30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0.10054039068102105</c:v>
                </c:pt>
                <c:pt idx="2">
                  <c:v>0.88392674442084962</c:v>
                </c:pt>
                <c:pt idx="3">
                  <c:v>0.94679296273751778</c:v>
                </c:pt>
                <c:pt idx="4">
                  <c:v>0.91452250007376334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6-4D43-9208-AAC3A5CC9190}"/>
            </c:ext>
          </c:extLst>
        </c:ser>
        <c:ser>
          <c:idx val="25"/>
          <c:order val="25"/>
          <c:tx>
            <c:strRef>
              <c:f>'Potential by Option'!$I$31</c:f>
              <c:strCache>
                <c:ptCount val="1"/>
                <c:pt idx="0">
                  <c:v>Pilot-Time-of-Use Opt-in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Option'!$J$31:$N$31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6-4D43-9208-AAC3A5CC9190}"/>
            </c:ext>
          </c:extLst>
        </c:ser>
        <c:ser>
          <c:idx val="26"/>
          <c:order val="26"/>
          <c:tx>
            <c:strRef>
              <c:f>'Potential by Option'!$I$32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Option'!$J$32:$N$32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0.15555911800629327</c:v>
                </c:pt>
                <c:pt idx="2">
                  <c:v>1.7285493119040787</c:v>
                </c:pt>
                <c:pt idx="3">
                  <c:v>1.9217722776763562</c:v>
                </c:pt>
                <c:pt idx="4">
                  <c:v>2.0134150255407643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66-4D43-9208-AAC3A5CC9190}"/>
            </c:ext>
          </c:extLst>
        </c:ser>
        <c:ser>
          <c:idx val="27"/>
          <c:order val="27"/>
          <c:tx>
            <c:strRef>
              <c:f>'Potential by Option'!$I$33</c:f>
              <c:strCache>
                <c:ptCount val="1"/>
                <c:pt idx="0">
                  <c:v>Pilot-Peak Time Rebate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Option'!$J$33:$N$33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66-4D43-9208-AAC3A5CC9190}"/>
            </c:ext>
          </c:extLst>
        </c:ser>
        <c:ser>
          <c:idx val="28"/>
          <c:order val="28"/>
          <c:tx>
            <c:strRef>
              <c:f>'Potential by Option'!$I$34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Option'!$J$34:$N$34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0.21744591915630357</c:v>
                </c:pt>
                <c:pt idx="2">
                  <c:v>2.2358455423821302</c:v>
                </c:pt>
                <c:pt idx="3">
                  <c:v>2.4517981924873213</c:v>
                </c:pt>
                <c:pt idx="4">
                  <c:v>2.5876560233754895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66-4D43-9208-AAC3A5CC9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'Potential by Option'!$I$9</c15:sqref>
                        </c15:formulaRef>
                      </c:ext>
                    </c:extLst>
                    <c:strCache>
                      <c:ptCount val="1"/>
                      <c:pt idx="0">
                        <c:v>Parent-Ancillary HPWH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'Potential by Option'!$J$9:$N$9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08F-44A4-85BD-0A66B178C1F7}"/>
                  </c:ext>
                </c:extLst>
              </c15:ser>
            </c15:filteredBarSeries>
            <c15:filteredBar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Option'!$I$10</c15:sqref>
                        </c15:formulaRef>
                      </c:ext>
                    </c:extLst>
                    <c:strCache>
                      <c:ptCount val="1"/>
                      <c:pt idx="0">
                        <c:v>Parent-Ancillary ERWH</c:v>
                      </c:pt>
                    </c:strCache>
                  </c:strRef>
                </c:tx>
                <c:spPr>
                  <a:solidFill>
                    <a:schemeClr val="accent6">
                      <a:lumMod val="20000"/>
                      <a:lumOff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Option'!$J$10:$N$10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08F-44A4-85BD-0A66B178C1F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Option'!$I$11</c15:sqref>
                        </c15:formulaRef>
                      </c:ext>
                    </c:extLst>
                    <c:strCache>
                      <c:ptCount val="1"/>
                      <c:pt idx="0">
                        <c:v>Ancillary EV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Option'!$J$11:$N$11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4.747497586916811E-3</c:v>
                      </c:pt>
                      <c:pt idx="2">
                        <c:v>7.3800294265357003E-2</c:v>
                      </c:pt>
                      <c:pt idx="3">
                        <c:v>0.20385182270882921</c:v>
                      </c:pt>
                      <c:pt idx="4">
                        <c:v>1.2600186062293122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08F-44A4-85BD-0A66B178C1F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Option'!$I$12</c15:sqref>
                        </c15:formulaRef>
                      </c:ext>
                    </c:extLst>
                    <c:strCache>
                      <c:ptCount val="1"/>
                      <c:pt idx="0">
                        <c:v>Ancillary Heating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Option'!$J$12:$N$12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08F-44A4-85BD-0A66B178C1F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Option'!$I$14</c15:sqref>
                        </c15:formulaRef>
                      </c:ext>
                    </c:extLst>
                    <c:strCache>
                      <c:ptCount val="1"/>
                      <c:pt idx="0">
                        <c:v>Battery Energy Storage</c:v>
                      </c:pt>
                    </c:strCache>
                  </c:strRef>
                </c:tx>
                <c:spPr>
                  <a:solidFill>
                    <a:schemeClr val="bg2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Option'!$J$14:$N$14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1.9375794415472727E-2</c:v>
                      </c:pt>
                      <c:pt idx="2">
                        <c:v>0.18217193760267358</c:v>
                      </c:pt>
                      <c:pt idx="3">
                        <c:v>0.67577800131865529</c:v>
                      </c:pt>
                      <c:pt idx="4">
                        <c:v>1.8095757914075443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08F-44A4-85BD-0A66B178C1F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Option'!$I$22</c15:sqref>
                        </c15:formulaRef>
                      </c:ext>
                    </c:extLst>
                    <c:strCache>
                      <c:ptCount val="1"/>
                      <c:pt idx="0">
                        <c:v>Pilot-CTA-2045 HPWH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Option'!$J$22:$N$22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08F-44A4-85BD-0A66B178C1F7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Option'!$I$24</c15:sqref>
                        </c15:formulaRef>
                      </c:ext>
                    </c:extLst>
                    <c:strCache>
                      <c:ptCount val="1"/>
                      <c:pt idx="0">
                        <c:v>Pilot-CTA-2045 ERWH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Option'!$J$24:$N$24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08F-44A4-85BD-0A66B178C1F7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Option'!$I$25</c15:sqref>
                        </c15:formulaRef>
                      </c:ext>
                    </c:extLst>
                    <c:strCache>
                      <c:ptCount val="1"/>
                      <c:pt idx="0">
                        <c:v>Parent-CTA-2045 ERWH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Option'!$J$25:$N$25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08F-44A4-85BD-0A66B178C1F7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Option'!$I$26</c15:sqref>
                        </c15:formulaRef>
                      </c:ext>
                    </c:extLst>
                    <c:strCache>
                      <c:ptCount val="1"/>
                      <c:pt idx="0">
                        <c:v>Electric Vehicle TOU Opt-in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Option'!$J$26:$N$26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08F-44A4-85BD-0A66B178C1F7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Option'!$I$27</c15:sqref>
                        </c15:formulaRef>
                      </c:ext>
                    </c:extLst>
                    <c:strCache>
                      <c:ptCount val="1"/>
                      <c:pt idx="0">
                        <c:v>Thermal Energy Storage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Option'!$J$27:$N$27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1.650168647973442E-2</c:v>
                      </c:pt>
                      <c:pt idx="2">
                        <c:v>0.22016454946773317</c:v>
                      </c:pt>
                      <c:pt idx="3">
                        <c:v>0.25044952569781098</c:v>
                      </c:pt>
                      <c:pt idx="4">
                        <c:v>0.26680936901106955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08F-44A4-85BD-0A66B178C1F7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Option'!$I$28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Option'!$J$3:$N$3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Option'!$J$28:$N$28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2.8728014806222943</c:v>
                      </c:pt>
                      <c:pt idx="2">
                        <c:v>7.5029105236376283</c:v>
                      </c:pt>
                      <c:pt idx="3">
                        <c:v>7.3329180345269371</c:v>
                      </c:pt>
                      <c:pt idx="4">
                        <c:v>7.0616943102107035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B66-4D43-9208-AAC3A5CC9190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2.0628749915732231E-2"/>
          <c:w val="0.24283485950335537"/>
          <c:h val="0.9793712925178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ID Summer DR Potential in 2042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Option'!$H$146</c:f>
              <c:strCache>
                <c:ptCount val="1"/>
                <c:pt idx="0">
                  <c:v>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C57-4F95-8ED9-ECF0E60A37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C57-4F95-8ED9-ECF0E60A37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57-4F95-8ED9-ECF0E60A37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C57-4F95-8ED9-ECF0E60A37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C57-4F95-8ED9-ECF0E60A37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C57-4F95-8ED9-ECF0E60A37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C57-4F95-8ED9-ECF0E60A378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C57-4F95-8ED9-ECF0E60A3783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'Potential by Option'!$B$148:$B$178</c15:sqref>
                  </c15:fullRef>
                </c:ext>
              </c:extLst>
              <c:f>('Potential by Option'!$B$148:$B$150,'Potential by Option'!$B$155,'Potential by Option'!$B$157:$B$161,'Potential by Option'!$B$163,'Potential by Option'!$B$169:$B$172,'Potential by Option'!$B$174,'Potential by Option'!$B$176)</c:f>
              <c:strCache>
                <c:ptCount val="16"/>
                <c:pt idx="0">
                  <c:v>Ancillary Battery Storage</c:v>
                </c:pt>
                <c:pt idx="1">
                  <c:v>Ancillary Cooling</c:v>
                </c:pt>
                <c:pt idx="2">
                  <c:v>Ancillary DLC WH</c:v>
                </c:pt>
                <c:pt idx="3">
                  <c:v>Ancillary Third Party</c:v>
                </c:pt>
                <c:pt idx="4">
                  <c:v>Behavioral</c:v>
                </c:pt>
                <c:pt idx="5">
                  <c:v>DLC Central AC</c:v>
                </c:pt>
                <c:pt idx="6">
                  <c:v>DLC Electric Vehicle Charging</c:v>
                </c:pt>
                <c:pt idx="7">
                  <c:v>DLC Smart Appliances</c:v>
                </c:pt>
                <c:pt idx="8">
                  <c:v>DLC Smart Thermostats - Cooling</c:v>
                </c:pt>
                <c:pt idx="9">
                  <c:v>DLC Water Heating</c:v>
                </c:pt>
                <c:pt idx="10">
                  <c:v>Thermal Energy Storage</c:v>
                </c:pt>
                <c:pt idx="11">
                  <c:v>Third Party Contracts</c:v>
                </c:pt>
                <c:pt idx="12">
                  <c:v>Time-of-Use Opt-Out</c:v>
                </c:pt>
                <c:pt idx="13">
                  <c:v>Variable Peak Pricing Rates</c:v>
                </c:pt>
                <c:pt idx="14">
                  <c:v>Parent-Time-of-Use Opt-in</c:v>
                </c:pt>
                <c:pt idx="15">
                  <c:v>Parent-Peak Time Rebate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Option'!$L$148:$L$178</c15:sqref>
                  </c15:fullRef>
                </c:ext>
              </c:extLst>
              <c:f>('Potential by Option'!$L$148:$L$150,'Potential by Option'!$L$155,'Potential by Option'!$L$157:$L$161,'Potential by Option'!$L$163,'Potential by Option'!$L$169:$L$172,'Potential by Option'!$L$174,'Potential by Option'!$L$176)</c:f>
              <c:numCache>
                <c:formatCode>0.0000</c:formatCode>
                <c:ptCount val="16"/>
                <c:pt idx="0">
                  <c:v>1.9283629490702732</c:v>
                </c:pt>
                <c:pt idx="1">
                  <c:v>2.6614621315246088</c:v>
                </c:pt>
                <c:pt idx="2">
                  <c:v>5.7734712790671221</c:v>
                </c:pt>
                <c:pt idx="3">
                  <c:v>0.8129022168545581</c:v>
                </c:pt>
                <c:pt idx="4">
                  <c:v>0.92303555157209816</c:v>
                </c:pt>
                <c:pt idx="5">
                  <c:v>4.7379555408936351</c:v>
                </c:pt>
                <c:pt idx="6">
                  <c:v>2.6854616501050983</c:v>
                </c:pt>
                <c:pt idx="7">
                  <c:v>1.2917754818314564</c:v>
                </c:pt>
                <c:pt idx="8">
                  <c:v>10.645848526098435</c:v>
                </c:pt>
                <c:pt idx="9">
                  <c:v>5.7734712790671221</c:v>
                </c:pt>
                <c:pt idx="10">
                  <c:v>0.28432370951733754</c:v>
                </c:pt>
                <c:pt idx="11">
                  <c:v>7.5252496911878772</c:v>
                </c:pt>
                <c:pt idx="13">
                  <c:v>0.97455509385524652</c:v>
                </c:pt>
                <c:pt idx="14">
                  <c:v>2.1455829342932269</c:v>
                </c:pt>
                <c:pt idx="15">
                  <c:v>2.7575192064956195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Option'!$L$151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Option'!$L$152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Option'!$L$153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Option'!$L$154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Option'!$L$156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Option'!$L$162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C-6C57-4F95-8ED9-ECF0E60A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ID Winter DR Potential in 2042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Option'!$H$335</c:f>
              <c:strCache>
                <c:ptCount val="1"/>
                <c:pt idx="0">
                  <c:v>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3A9-4CBD-A02D-572A02AE63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A9-4CBD-A02D-572A02AE63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F3F-4BD4-A6A8-30A2922B75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F3F-4BD4-A6A8-30A2922B75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F3F-4BD4-A6A8-30A2922B75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3A9-4CBD-A02D-572A02AE63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F3F-4BD4-A6A8-30A2922B75B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83A9-4CBD-A02D-572A02AE63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F3F-4BD4-A6A8-30A2922B75B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'Potential by Option'!$B$337:$B$360</c15:sqref>
                  </c15:fullRef>
                </c:ext>
              </c:extLst>
              <c:f>('Potential by Option'!$B$337,'Potential by Option'!$B$339,'Potential by Option'!$B$342:$B$346,'Potential by Option'!$B$348:$B$349,'Potential by Option'!$B$351:$B$352,'Potential by Option'!$B$359:$B$360)</c:f>
              <c:strCache>
                <c:ptCount val="13"/>
                <c:pt idx="0">
                  <c:v>Ancillary Battery Storage</c:v>
                </c:pt>
                <c:pt idx="1">
                  <c:v>Ancillary DLC WH</c:v>
                </c:pt>
                <c:pt idx="2">
                  <c:v>Ancillary EV</c:v>
                </c:pt>
                <c:pt idx="3">
                  <c:v>Ancillary Heating</c:v>
                </c:pt>
                <c:pt idx="4">
                  <c:v>Ancillary Third Party</c:v>
                </c:pt>
                <c:pt idx="5">
                  <c:v>Battery Energy Storage</c:v>
                </c:pt>
                <c:pt idx="6">
                  <c:v>Behavioral</c:v>
                </c:pt>
                <c:pt idx="7">
                  <c:v>DLC Electric Vehicle Charging</c:v>
                </c:pt>
                <c:pt idx="8">
                  <c:v>DLC Smart Appliances</c:v>
                </c:pt>
                <c:pt idx="9">
                  <c:v>DLC Smart Thermostats - Heating</c:v>
                </c:pt>
                <c:pt idx="10">
                  <c:v>DLC Water Heating</c:v>
                </c:pt>
                <c:pt idx="11">
                  <c:v>Third Party Contracts</c:v>
                </c:pt>
                <c:pt idx="12">
                  <c:v>Time-of-Use Opt-Out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Option'!$L$337:$L$360</c15:sqref>
                  </c15:fullRef>
                </c:ext>
              </c:extLst>
              <c:f>('Potential by Option'!$L$337,'Potential by Option'!$L$339,'Potential by Option'!$L$342:$L$346,'Potential by Option'!$L$348:$L$349,'Potential by Option'!$L$351:$L$352,'Potential by Option'!$L$359:$L$360)</c:f>
              <c:numCache>
                <c:formatCode>0.0000</c:formatCode>
                <c:ptCount val="13"/>
                <c:pt idx="0">
                  <c:v>1.9283629490702732</c:v>
                </c:pt>
                <c:pt idx="1">
                  <c:v>5.7734712790671221</c:v>
                </c:pt>
                <c:pt idx="2">
                  <c:v>1.3427308250525491</c:v>
                </c:pt>
                <c:pt idx="3">
                  <c:v>0.50651848026165802</c:v>
                </c:pt>
                <c:pt idx="4">
                  <c:v>0.82690525408805648</c:v>
                </c:pt>
                <c:pt idx="5">
                  <c:v>1.9283629490702732</c:v>
                </c:pt>
                <c:pt idx="6">
                  <c:v>0.88078658652900721</c:v>
                </c:pt>
                <c:pt idx="7">
                  <c:v>2.6854616501050983</c:v>
                </c:pt>
                <c:pt idx="8">
                  <c:v>1.2917754818314564</c:v>
                </c:pt>
                <c:pt idx="9">
                  <c:v>2.0260739210466321</c:v>
                </c:pt>
                <c:pt idx="10">
                  <c:v>5.7734712790671221</c:v>
                </c:pt>
                <c:pt idx="11">
                  <c:v>7.6548794909746452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Option'!$L$338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Option'!$L$340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Option'!$L$341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'Potential by Option'!$L$347</c15:sqref>
                  <c15:invertIfNegative val="0"/>
                  <c15:bubble3D val="0"/>
                </c15:categoryFilterException>
                <c15:categoryFilterException>
                  <c15:sqref>'Potential by Option'!$L$350</c15:sqref>
                  <c15:spPr xmlns:c15="http://schemas.microsoft.com/office/drawing/2012/chart">
                    <a:solidFill>
                      <a:schemeClr val="accent5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C-83A9-4CBD-A02D-572A02AE6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ID 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Option'!$I$76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Option'!$J$76:$N$76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1.9375794415472727E-2</c:v>
                </c:pt>
                <c:pt idx="2">
                  <c:v>0.18217193760267358</c:v>
                </c:pt>
                <c:pt idx="3">
                  <c:v>0.67577800131865529</c:v>
                </c:pt>
                <c:pt idx="4">
                  <c:v>1.8095757914075443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A7E-8E09-AE513B51735D}"/>
            </c:ext>
          </c:extLst>
        </c:ser>
        <c:ser>
          <c:idx val="3"/>
          <c:order val="2"/>
          <c:tx>
            <c:strRef>
              <c:f>'Potential by Option'!$I$78</c:f>
              <c:strCache>
                <c:ptCount val="1"/>
                <c:pt idx="0">
                  <c:v>Ancillary DLC WH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Option'!$J$78:$N$78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0.46262773034808741</c:v>
                </c:pt>
                <c:pt idx="2">
                  <c:v>4.2749618753641494</c:v>
                </c:pt>
                <c:pt idx="3">
                  <c:v>4.9624803659404266</c:v>
                </c:pt>
                <c:pt idx="4">
                  <c:v>5.4178254482765871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C-4A7E-8E09-AE513B51735D}"/>
            </c:ext>
          </c:extLst>
        </c:ser>
        <c:ser>
          <c:idx val="7"/>
          <c:order val="7"/>
          <c:tx>
            <c:strRef>
              <c:f>'Potential by Option'!$I$83</c:f>
              <c:strCache>
                <c:ptCount val="1"/>
                <c:pt idx="0">
                  <c:v>Ancillary Third Party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Option'!$J$83:$N$83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0.3163187764072749</c:v>
                </c:pt>
                <c:pt idx="2">
                  <c:v>0.82442735952107071</c:v>
                </c:pt>
                <c:pt idx="3">
                  <c:v>0.80575996753380541</c:v>
                </c:pt>
                <c:pt idx="4">
                  <c:v>0.77596789043623227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BC-4A7E-8E09-AE513B51735D}"/>
            </c:ext>
          </c:extLst>
        </c:ser>
        <c:ser>
          <c:idx val="8"/>
          <c:order val="8"/>
          <c:tx>
            <c:strRef>
              <c:f>'Potential by Option'!$I$84</c:f>
              <c:strCache>
                <c:ptCount val="1"/>
                <c:pt idx="0">
                  <c:v>Battery Energy Storage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Option'!$J$84:$N$84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1.9375794415472727E-2</c:v>
                </c:pt>
                <c:pt idx="2">
                  <c:v>0.18217193760267358</c:v>
                </c:pt>
                <c:pt idx="3">
                  <c:v>0.67577800131865529</c:v>
                </c:pt>
                <c:pt idx="4">
                  <c:v>1.8095757914075443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BC-4A7E-8E09-AE513B51735D}"/>
            </c:ext>
          </c:extLst>
        </c:ser>
        <c:ser>
          <c:idx val="9"/>
          <c:order val="9"/>
          <c:tx>
            <c:strRef>
              <c:f>'Potential by Option'!$I$85</c:f>
              <c:strCache>
                <c:ptCount val="1"/>
                <c:pt idx="0">
                  <c:v>Behavioral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Option'!$J$85:$N$85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0.29850985765379878</c:v>
                </c:pt>
                <c:pt idx="2">
                  <c:v>0.76726825945396582</c:v>
                </c:pt>
                <c:pt idx="3">
                  <c:v>0.77257526469648585</c:v>
                </c:pt>
                <c:pt idx="4">
                  <c:v>0.82653013279882037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BC-4A7E-8E09-AE513B51735D}"/>
            </c:ext>
          </c:extLst>
        </c:ser>
        <c:ser>
          <c:idx val="10"/>
          <c:order val="10"/>
          <c:tx>
            <c:strRef>
              <c:f>'Potential by Option'!$I$86</c:f>
              <c:strCache>
                <c:ptCount val="1"/>
                <c:pt idx="0">
                  <c:v>DLC Central AC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Option'!$J$86:$N$86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9FBC-4A7E-8E09-AE513B51735D}"/>
            </c:ext>
          </c:extLst>
        </c:ser>
        <c:ser>
          <c:idx val="11"/>
          <c:order val="11"/>
          <c:tx>
            <c:strRef>
              <c:f>'Potential by Option'!$I$87</c:f>
              <c:strCache>
                <c:ptCount val="1"/>
                <c:pt idx="0">
                  <c:v>DLC Electric Vehicle Charging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Option'!$J$87:$N$87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9.494995173833622E-3</c:v>
                </c:pt>
                <c:pt idx="2">
                  <c:v>0.14760058853071401</c:v>
                </c:pt>
                <c:pt idx="3">
                  <c:v>0.40770364541765841</c:v>
                </c:pt>
                <c:pt idx="4">
                  <c:v>2.5200372124586243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BC-4A7E-8E09-AE513B51735D}"/>
            </c:ext>
          </c:extLst>
        </c:ser>
        <c:ser>
          <c:idx val="13"/>
          <c:order val="13"/>
          <c:tx>
            <c:strRef>
              <c:f>'Potential by Option'!$I$89</c:f>
              <c:strCache>
                <c:ptCount val="1"/>
                <c:pt idx="0">
                  <c:v>DLC Smart Thermostats - Cooling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Option'!$J$89:$N$89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9FBC-4A7E-8E09-AE513B51735D}"/>
            </c:ext>
          </c:extLst>
        </c:ser>
        <c:ser>
          <c:idx val="14"/>
          <c:order val="14"/>
          <c:tx>
            <c:strRef>
              <c:f>'Potential by Option'!$I$90</c:f>
              <c:strCache>
                <c:ptCount val="1"/>
                <c:pt idx="0">
                  <c:v>DLC Smart Thermostats - Heating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Option'!$J$90:$N$90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1.1067560477932108</c:v>
                </c:pt>
                <c:pt idx="3">
                  <c:v>1.6812382066450391</c:v>
                </c:pt>
                <c:pt idx="4">
                  <c:v>1.9012677675101597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BC-4A7E-8E09-AE513B51735D}"/>
            </c:ext>
          </c:extLst>
        </c:ser>
        <c:ser>
          <c:idx val="16"/>
          <c:order val="16"/>
          <c:tx>
            <c:strRef>
              <c:f>'Potential by Option'!$I$92</c:f>
              <c:strCache>
                <c:ptCount val="1"/>
                <c:pt idx="0">
                  <c:v>Pilot-CTA-2045 HPWH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Option'!$J$92:$N$92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FBC-4A7E-8E09-AE513B51735D}"/>
            </c:ext>
          </c:extLst>
        </c:ser>
        <c:ser>
          <c:idx val="17"/>
          <c:order val="17"/>
          <c:tx>
            <c:strRef>
              <c:f>'Potential by Option'!$I$93</c:f>
              <c:strCache>
                <c:ptCount val="1"/>
                <c:pt idx="0">
                  <c:v>Parent-CTA-2045 HPWH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Option'!$J$93:$N$93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BC-4A7E-8E09-AE513B51735D}"/>
            </c:ext>
          </c:extLst>
        </c:ser>
        <c:ser>
          <c:idx val="23"/>
          <c:order val="23"/>
          <c:tx>
            <c:strRef>
              <c:f>'Potential by Option'!$I$99</c:f>
              <c:strCache>
                <c:ptCount val="1"/>
                <c:pt idx="0">
                  <c:v>Time-of-Use Opt-Out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Option'!$J$99:$N$99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3-4277-ADD1-CC7CBDDA7C6B}"/>
            </c:ext>
          </c:extLst>
        </c:ser>
        <c:ser>
          <c:idx val="24"/>
          <c:order val="24"/>
          <c:tx>
            <c:strRef>
              <c:f>'Potential by Option'!$I$100</c:f>
              <c:strCache>
                <c:ptCount val="1"/>
                <c:pt idx="0">
                  <c:v>Variable Peak Pricing Rates</c:v>
                </c:pt>
              </c:strCache>
            </c:strRef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Option'!$J$100:$N$100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0.10260250149445238</c:v>
                </c:pt>
                <c:pt idx="2">
                  <c:v>0.90032440503694233</c:v>
                </c:pt>
                <c:pt idx="3">
                  <c:v>0.96436663462420125</c:v>
                </c:pt>
                <c:pt idx="4">
                  <c:v>0.9314909904737958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F3-4277-ADD1-CC7CBDDA7C6B}"/>
            </c:ext>
          </c:extLst>
        </c:ser>
        <c:ser>
          <c:idx val="25"/>
          <c:order val="25"/>
          <c:tx>
            <c:strRef>
              <c:f>'Potential by Option'!$I$101</c:f>
              <c:strCache>
                <c:ptCount val="1"/>
                <c:pt idx="0">
                  <c:v>Pilot-Time-of-Use Opt-in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Option'!$J$101:$N$101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F3-4277-ADD1-CC7CBDDA7C6B}"/>
            </c:ext>
          </c:extLst>
        </c:ser>
        <c:ser>
          <c:idx val="26"/>
          <c:order val="26"/>
          <c:tx>
            <c:strRef>
              <c:f>'Potential by Option'!$I$102</c:f>
              <c:strCache>
                <c:ptCount val="1"/>
                <c:pt idx="0">
                  <c:v>Parent-Time-of-Use Opt-in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Option'!$J$102:$N$102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0.15101835914941972</c:v>
                </c:pt>
                <c:pt idx="2">
                  <c:v>1.673762303128584</c:v>
                </c:pt>
                <c:pt idx="3">
                  <c:v>1.8602498465592525</c:v>
                </c:pt>
                <c:pt idx="4">
                  <c:v>1.946776198185072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F3-4277-ADD1-CC7CBDDA7C6B}"/>
            </c:ext>
          </c:extLst>
        </c:ser>
        <c:ser>
          <c:idx val="27"/>
          <c:order val="27"/>
          <c:tx>
            <c:strRef>
              <c:f>'Potential by Option'!$I$103</c:f>
              <c:strCache>
                <c:ptCount val="1"/>
                <c:pt idx="0">
                  <c:v>Pilot-Peak Time Rebate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Option'!$J$103:$N$103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F3-4277-ADD1-CC7CBDDA7C6B}"/>
            </c:ext>
          </c:extLst>
        </c:ser>
        <c:ser>
          <c:idx val="28"/>
          <c:order val="28"/>
          <c:tx>
            <c:strRef>
              <c:f>'Potential by Option'!$I$104</c:f>
              <c:strCache>
                <c:ptCount val="1"/>
                <c:pt idx="0">
                  <c:v>Parent-Peak Time Rebate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Option'!$J$73:$N$73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Option'!$J$104:$N$104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0.20900019886945498</c:v>
                </c:pt>
                <c:pt idx="2">
                  <c:v>2.1486589694656102</c:v>
                </c:pt>
                <c:pt idx="3">
                  <c:v>2.3555323342230454</c:v>
                </c:pt>
                <c:pt idx="4">
                  <c:v>2.4842888518489383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F3-4277-ADD1-CC7CBDDA7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'Potential by Option'!$I$77</c15:sqref>
                        </c15:formulaRef>
                      </c:ext>
                    </c:extLst>
                    <c:strCache>
                      <c:ptCount val="1"/>
                      <c:pt idx="0">
                        <c:v>Ancillary Cooling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'Potential by Option'!$J$77:$N$77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FBC-4A7E-8E09-AE513B51735D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Option'!$I$79</c15:sqref>
                        </c15:formulaRef>
                      </c:ext>
                    </c:extLst>
                    <c:strCache>
                      <c:ptCount val="1"/>
                      <c:pt idx="0">
                        <c:v>Parent-Ancillary HPWH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Option'!$J$79:$N$79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FBC-4A7E-8E09-AE513B51735D}"/>
                  </c:ext>
                </c:extLst>
              </c15:ser>
            </c15:filteredBarSeries>
            <c15:filteredBar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Option'!$I$80</c15:sqref>
                        </c15:formulaRef>
                      </c:ext>
                    </c:extLst>
                    <c:strCache>
                      <c:ptCount val="1"/>
                      <c:pt idx="0">
                        <c:v>Parent-Ancillary ERWH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Option'!$J$80:$N$80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FBC-4A7E-8E09-AE513B51735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Option'!$I$81</c15:sqref>
                        </c15:formulaRef>
                      </c:ext>
                    </c:extLst>
                    <c:strCache>
                      <c:ptCount val="1"/>
                      <c:pt idx="0">
                        <c:v>Ancillary EV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Option'!$J$81:$N$81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4.747497586916811E-3</c:v>
                      </c:pt>
                      <c:pt idx="2">
                        <c:v>7.3800294265357003E-2</c:v>
                      </c:pt>
                      <c:pt idx="3">
                        <c:v>0.20385182270882921</c:v>
                      </c:pt>
                      <c:pt idx="4">
                        <c:v>1.2600186062293122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FBC-4A7E-8E09-AE513B51735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Option'!$I$82</c15:sqref>
                        </c15:formulaRef>
                      </c:ext>
                    </c:extLst>
                    <c:strCache>
                      <c:ptCount val="1"/>
                      <c:pt idx="0">
                        <c:v>Ancillary Heating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Option'!$J$82:$N$82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0.2766890119483027</c:v>
                      </c:pt>
                      <c:pt idx="3">
                        <c:v>0.42030955166125977</c:v>
                      </c:pt>
                      <c:pt idx="4">
                        <c:v>0.47531694187753992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FBC-4A7E-8E09-AE513B51735D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Option'!$I$88</c15:sqref>
                        </c15:formulaRef>
                      </c:ext>
                    </c:extLst>
                    <c:strCache>
                      <c:ptCount val="1"/>
                      <c:pt idx="0">
                        <c:v>DLC Smart Appliances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Option'!$J$88:$N$88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9.7234488997461316E-2</c:v>
                      </c:pt>
                      <c:pt idx="2">
                        <c:v>0.90795445054125601</c:v>
                      </c:pt>
                      <c:pt idx="3">
                        <c:v>1.0724711083841683</c:v>
                      </c:pt>
                      <c:pt idx="4">
                        <c:v>1.212202112150639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9FBC-4A7E-8E09-AE513B51735D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Option'!$I$91</c15:sqref>
                        </c15:formulaRef>
                      </c:ext>
                    </c:extLst>
                    <c:strCache>
                      <c:ptCount val="1"/>
                      <c:pt idx="0">
                        <c:v>DLC Water Heating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Option'!$J$91:$N$91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0.46262773034808741</c:v>
                      </c:pt>
                      <c:pt idx="2">
                        <c:v>4.2749618753641494</c:v>
                      </c:pt>
                      <c:pt idx="3">
                        <c:v>4.9624803659404266</c:v>
                      </c:pt>
                      <c:pt idx="4">
                        <c:v>5.4178254482765871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FBC-4A7E-8E09-AE513B51735D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Option'!$I$94</c15:sqref>
                        </c15:formulaRef>
                      </c:ext>
                    </c:extLst>
                    <c:strCache>
                      <c:ptCount val="1"/>
                      <c:pt idx="0">
                        <c:v>Pilot-CTA-2045 ERWH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Option'!$J$94:$N$94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9FBC-4A7E-8E09-AE513B51735D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Option'!$I$95</c15:sqref>
                        </c15:formulaRef>
                      </c:ext>
                    </c:extLst>
                    <c:strCache>
                      <c:ptCount val="1"/>
                      <c:pt idx="0">
                        <c:v>Parent-CTA-2045 ERWH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Option'!$J$95:$N$95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9FBC-4A7E-8E09-AE513B51735D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Option'!$I$96</c15:sqref>
                        </c15:formulaRef>
                      </c:ext>
                    </c:extLst>
                    <c:strCache>
                      <c:ptCount val="1"/>
                      <c:pt idx="0">
                        <c:v>Electric Vehicle TOU Opt-in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Option'!$J$96:$N$96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9FBC-4A7E-8E09-AE513B51735D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Option'!$I$97</c15:sqref>
                        </c15:formulaRef>
                      </c:ext>
                    </c:extLst>
                    <c:strCache>
                      <c:ptCount val="1"/>
                      <c:pt idx="0">
                        <c:v>Thermal Energy Storage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Option'!$J$97:$N$97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9FBC-4A7E-8E09-AE513B51735D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Option'!$I$98</c15:sqref>
                        </c15:formulaRef>
                      </c:ext>
                    </c:extLst>
                    <c:strCache>
                      <c:ptCount val="1"/>
                      <c:pt idx="0">
                        <c:v>Third Party Contracts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Option'!$J$73:$N$73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2027</c:v>
                      </c:pt>
                      <c:pt idx="3">
                        <c:v>2032</c:v>
                      </c:pt>
                      <c:pt idx="4">
                        <c:v>2042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'Potential by Option'!$J$98:$N$98</c15:sqref>
                        </c15:formulaRef>
                      </c:ext>
                    </c:extLst>
                    <c:numCache>
                      <c:formatCode>#,##0.0;\-#,##0.0;\-;@</c:formatCode>
                      <c:ptCount val="5"/>
                      <c:pt idx="0">
                        <c:v>0</c:v>
                      </c:pt>
                      <c:pt idx="1">
                        <c:v>2.9282461348013058</c:v>
                      </c:pt>
                      <c:pt idx="2">
                        <c:v>7.631940969048653</c:v>
                      </c:pt>
                      <c:pt idx="3">
                        <c:v>7.4591320101421168</c:v>
                      </c:pt>
                      <c:pt idx="4">
                        <c:v>7.1833389143306068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DF3-4277-ADD1-CC7CBDDA7C6B}"/>
                  </c:ext>
                </c:extLst>
              </c15:ser>
            </c15:filteredBarSeries>
          </c:ext>
        </c:extLst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1216887675642"/>
          <c:y val="1.9268045214856307E-2"/>
          <c:w val="0.24160868605317229"/>
          <c:h val="0.969901763587311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Winter Demand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Potential'!$B$76</c:f>
              <c:strCache>
                <c:ptCount val="1"/>
                <c:pt idx="0">
                  <c:v>Baseline Forecast (Winter MW)</c:v>
                </c:pt>
              </c:strCache>
            </c:strRef>
          </c:tx>
          <c:spPr>
            <a:ln>
              <a:solidFill>
                <a:srgbClr val="1A1D5D"/>
              </a:solidFill>
            </a:ln>
            <a:effectLst/>
          </c:spPr>
          <c:marker>
            <c:symbol val="none"/>
          </c:marker>
          <c:cat>
            <c:numRef>
              <c:f>'Overall Potential'!$C$75:$V$75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Potential'!$C$76:$V$76</c:f>
              <c:numCache>
                <c:formatCode>_(* #,##0.0_);_(* \(#,##0.0\);_(* "-"??_);_(@_)</c:formatCode>
                <c:ptCount val="20"/>
                <c:pt idx="0">
                  <c:v>454.58651083668417</c:v>
                </c:pt>
                <c:pt idx="1">
                  <c:v>455.3739830592707</c:v>
                </c:pt>
                <c:pt idx="2">
                  <c:v>456.75673196879478</c:v>
                </c:pt>
                <c:pt idx="3">
                  <c:v>458.49128819542466</c:v>
                </c:pt>
                <c:pt idx="4">
                  <c:v>459.63340545526131</c:v>
                </c:pt>
                <c:pt idx="5">
                  <c:v>460.82635092366843</c:v>
                </c:pt>
                <c:pt idx="6">
                  <c:v>462.06900944272854</c:v>
                </c:pt>
                <c:pt idx="7">
                  <c:v>463.36033410920112</c:v>
                </c:pt>
                <c:pt idx="8">
                  <c:v>464.69934281996728</c:v>
                </c:pt>
                <c:pt idx="9">
                  <c:v>466.08511500217799</c:v>
                </c:pt>
                <c:pt idx="10">
                  <c:v>467.51678851822976</c:v>
                </c:pt>
                <c:pt idx="11">
                  <c:v>468.99355673622108</c:v>
                </c:pt>
                <c:pt idx="12">
                  <c:v>470.51466575704461</c:v>
                </c:pt>
                <c:pt idx="13">
                  <c:v>472.07941178974778</c:v>
                </c:pt>
                <c:pt idx="14">
                  <c:v>473.68713866723965</c:v>
                </c:pt>
                <c:pt idx="15">
                  <c:v>475.33723549485188</c:v>
                </c:pt>
                <c:pt idx="16">
                  <c:v>477.02913442466138</c:v>
                </c:pt>
                <c:pt idx="17">
                  <c:v>478.76230854886347</c:v>
                </c:pt>
                <c:pt idx="18">
                  <c:v>480.53626990584547</c:v>
                </c:pt>
                <c:pt idx="19">
                  <c:v>482.35056759295071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8-479C-A786-AAFFDCECE1B3}"/>
            </c:ext>
          </c:extLst>
        </c:ser>
        <c:ser>
          <c:idx val="0"/>
          <c:order val="1"/>
          <c:tx>
            <c:strRef>
              <c:f>'Overall Potential'!$B$78</c:f>
              <c:strCache>
                <c:ptCount val="1"/>
                <c:pt idx="0">
                  <c:v>Potential Forecast</c:v>
                </c:pt>
              </c:strCache>
            </c:strRef>
          </c:tx>
          <c:marker>
            <c:symbol val="none"/>
          </c:marker>
          <c:cat>
            <c:numRef>
              <c:f>'Overall Potential'!$C$75:$V$75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f>'Overall Potential'!$C$78:$V$78</c:f>
              <c:numCache>
                <c:formatCode>_(* #,##0.00_);_(* \(#,##0.00\);_(* "-"??_);_(@_)</c:formatCode>
                <c:ptCount val="20"/>
                <c:pt idx="0">
                  <c:v>454.58651083668417</c:v>
                </c:pt>
                <c:pt idx="1">
                  <c:v>450.29280319960964</c:v>
                </c:pt>
                <c:pt idx="2">
                  <c:v>443.91747295831152</c:v>
                </c:pt>
                <c:pt idx="3">
                  <c:v>437.06002956493364</c:v>
                </c:pt>
                <c:pt idx="4">
                  <c:v>434.25995517059403</c:v>
                </c:pt>
                <c:pt idx="5">
                  <c:v>433.35222938917218</c:v>
                </c:pt>
                <c:pt idx="6">
                  <c:v>434.04485116607071</c:v>
                </c:pt>
                <c:pt idx="7">
                  <c:v>434.96137638564034</c:v>
                </c:pt>
                <c:pt idx="8">
                  <c:v>435.90427062519723</c:v>
                </c:pt>
                <c:pt idx="9">
                  <c:v>436.80540787506396</c:v>
                </c:pt>
                <c:pt idx="10">
                  <c:v>437.72335647576637</c:v>
                </c:pt>
                <c:pt idx="11">
                  <c:v>438.65318552705429</c:v>
                </c:pt>
                <c:pt idx="12">
                  <c:v>439.52253860706787</c:v>
                </c:pt>
                <c:pt idx="13">
                  <c:v>440.3898801616424</c:v>
                </c:pt>
                <c:pt idx="14">
                  <c:v>441.24743111617988</c:v>
                </c:pt>
                <c:pt idx="15">
                  <c:v>442.01699816558448</c:v>
                </c:pt>
                <c:pt idx="16">
                  <c:v>443.17443025061777</c:v>
                </c:pt>
                <c:pt idx="17">
                  <c:v>444.29764123663347</c:v>
                </c:pt>
                <c:pt idx="18">
                  <c:v>445.37163137959584</c:v>
                </c:pt>
                <c:pt idx="19">
                  <c:v>446.37852949528269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8-479C-A786-AAFFDCEC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23744"/>
        <c:axId val="432424304"/>
      </c:lineChart>
      <c:catAx>
        <c:axId val="4324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432424304"/>
        <c:crosses val="autoZero"/>
        <c:auto val="1"/>
        <c:lblAlgn val="ctr"/>
        <c:lblOffset val="100"/>
        <c:noMultiLvlLbl val="0"/>
      </c:catAx>
      <c:valAx>
        <c:axId val="43242430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crossAx val="4324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Class'!$B$6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Class'!$C$3:$G$3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Class'!$C$6:$G$6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4.4969816542028269</c:v>
                </c:pt>
                <c:pt idx="2">
                  <c:v>30.195021822908355</c:v>
                </c:pt>
                <c:pt idx="3">
                  <c:v>45.943792960449947</c:v>
                </c:pt>
                <c:pt idx="4">
                  <c:v>59.598833927639078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E-4DB2-B10F-4B2303A586D3}"/>
            </c:ext>
          </c:extLst>
        </c:ser>
        <c:ser>
          <c:idx val="2"/>
          <c:order val="1"/>
          <c:tx>
            <c:strRef>
              <c:f>'Potential by Class'!$B$7</c:f>
              <c:strCache>
                <c:ptCount val="1"/>
                <c:pt idx="0">
                  <c:v>General Service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'Potential by Class'!$C$3:$G$3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Class'!$C$7:$G$7</c:f>
              <c:numCache>
                <c:formatCode>#,##0.0;\-#,##0.0;\-;@</c:formatCode>
                <c:ptCount val="5"/>
                <c:pt idx="0">
                  <c:v>2.8721912320826284E-2</c:v>
                </c:pt>
                <c:pt idx="1">
                  <c:v>1.3035469110229956</c:v>
                </c:pt>
                <c:pt idx="2">
                  <c:v>5.0150218846036028</c:v>
                </c:pt>
                <c:pt idx="3">
                  <c:v>7.1190501865416378</c:v>
                </c:pt>
                <c:pt idx="4">
                  <c:v>8.0951901171177489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55E-4DB2-B10F-4B2303A586D3}"/>
            </c:ext>
          </c:extLst>
        </c:ser>
        <c:ser>
          <c:idx val="3"/>
          <c:order val="2"/>
          <c:tx>
            <c:strRef>
              <c:f>'Potential by Class'!$B$8</c:f>
              <c:strCache>
                <c:ptCount val="1"/>
                <c:pt idx="0">
                  <c:v>Large General Service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Class'!$C$8:$G$8</c:f>
              <c:numCache>
                <c:formatCode>#,##0.0;\-#,##0.0;\-;@</c:formatCode>
                <c:ptCount val="5"/>
                <c:pt idx="0">
                  <c:v>0.48822150844625412</c:v>
                </c:pt>
                <c:pt idx="1">
                  <c:v>5.8338936685808704</c:v>
                </c:pt>
                <c:pt idx="2">
                  <c:v>12.599944274618032</c:v>
                </c:pt>
                <c:pt idx="3">
                  <c:v>12.864187211839559</c:v>
                </c:pt>
                <c:pt idx="4">
                  <c:v>13.04501522694518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E-4DB2-B10F-4B2303A586D3}"/>
            </c:ext>
          </c:extLst>
        </c:ser>
        <c:ser>
          <c:idx val="4"/>
          <c:order val="3"/>
          <c:tx>
            <c:strRef>
              <c:f>'Potential by Class'!$B$9</c:f>
              <c:strCache>
                <c:ptCount val="1"/>
                <c:pt idx="0">
                  <c:v>Extra Large General Service</c:v>
                </c:pt>
              </c:strCache>
            </c:strRef>
          </c:tx>
          <c:spPr>
            <a:solidFill>
              <a:srgbClr val="D05B00"/>
            </a:solidFill>
            <a:ln>
              <a:noFill/>
            </a:ln>
            <a:effectLst/>
          </c:spPr>
          <c:invertIfNegative val="0"/>
          <c:cat>
            <c:numRef>
              <c:f>'Potential by Class'!$C$3:$G$3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Class'!$C$9:$G$9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1.6974423974690329</c:v>
                </c:pt>
                <c:pt idx="2">
                  <c:v>3.8569917805158522</c:v>
                </c:pt>
                <c:pt idx="3">
                  <c:v>3.8832127209485874</c:v>
                </c:pt>
                <c:pt idx="4">
                  <c:v>3.8043243771769149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5E-4DB2-B10F-4B2303A5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0.22393589939456751"/>
          <c:w val="0.24283485950335537"/>
          <c:h val="0.68016410746122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9718664441353"/>
          <c:y val="4.9651624693354046E-2"/>
          <c:w val="0.58181520926389552"/>
          <c:h val="0.84427971710810656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109-4F00-B540-9CAD64D9A860}"/>
            </c:ext>
          </c:extLst>
        </c:ser>
        <c:ser>
          <c:idx val="2"/>
          <c:order val="1"/>
          <c:spPr>
            <a:solidFill>
              <a:schemeClr val="accent1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109-4F00-B540-9CAD64D9A860}"/>
            </c:ext>
          </c:extLst>
        </c:ser>
        <c:ser>
          <c:idx val="3"/>
          <c:order val="2"/>
          <c:spPr>
            <a:solidFill>
              <a:srgbClr val="FFC000"/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109-4F00-B540-9CAD64D9A860}"/>
            </c:ext>
          </c:extLst>
        </c:ser>
        <c:ser>
          <c:idx val="4"/>
          <c:order val="3"/>
          <c:spPr>
            <a:solidFill>
              <a:schemeClr val="accent3">
                <a:lumMod val="50000"/>
              </a:schemeClr>
            </a:solidFill>
          </c:spPr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109-4F00-B540-9CAD64D9A860}"/>
            </c:ext>
          </c:extLst>
        </c:ser>
        <c:ser>
          <c:idx val="0"/>
          <c:order val="4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109-4F00-B540-9CAD64D9A860}"/>
            </c:ext>
          </c:extLst>
        </c:ser>
        <c:ser>
          <c:idx val="5"/>
          <c:order val="5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109-4F00-B540-9CAD64D9A860}"/>
            </c:ext>
          </c:extLst>
        </c:ser>
        <c:ser>
          <c:idx val="6"/>
          <c:order val="6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7109-4F00-B540-9CAD64D9A860}"/>
            </c:ext>
          </c:extLst>
        </c:ser>
        <c:ser>
          <c:idx val="7"/>
          <c:order val="7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7109-4F00-B540-9CAD64D9A860}"/>
            </c:ext>
          </c:extLst>
        </c:ser>
        <c:ser>
          <c:idx val="8"/>
          <c:order val="8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7109-4F00-B540-9CAD64D9A860}"/>
            </c:ext>
          </c:extLst>
        </c:ser>
        <c:ser>
          <c:idx val="9"/>
          <c:order val="9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7109-4F00-B540-9CAD64D9A860}"/>
            </c:ext>
          </c:extLst>
        </c:ser>
        <c:ser>
          <c:idx val="10"/>
          <c:order val="10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7109-4F00-B540-9CAD64D9A860}"/>
            </c:ext>
          </c:extLst>
        </c:ser>
        <c:ser>
          <c:idx val="11"/>
          <c:order val="11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7109-4F00-B540-9CAD64D9A860}"/>
            </c:ext>
          </c:extLst>
        </c:ser>
        <c:ser>
          <c:idx val="12"/>
          <c:order val="12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7109-4F00-B540-9CAD64D9A860}"/>
            </c:ext>
          </c:extLst>
        </c:ser>
        <c:ser>
          <c:idx val="13"/>
          <c:order val="13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7109-4F00-B540-9CAD64D9A860}"/>
            </c:ext>
          </c:extLst>
        </c:ser>
        <c:ser>
          <c:idx val="14"/>
          <c:order val="14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7109-4F00-B540-9CAD64D9A860}"/>
            </c:ext>
          </c:extLst>
        </c:ser>
        <c:ser>
          <c:idx val="15"/>
          <c:order val="15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F-7109-4F00-B540-9CAD64D9A860}"/>
            </c:ext>
          </c:extLst>
        </c:ser>
        <c:ser>
          <c:idx val="16"/>
          <c:order val="16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0-7109-4F00-B540-9CAD64D9A860}"/>
            </c:ext>
          </c:extLst>
        </c:ser>
        <c:ser>
          <c:idx val="17"/>
          <c:order val="17"/>
          <c:invertIfNegative val="0"/>
          <c:val>
            <c:numRef>
              <c:f>'Total Potential by Option'!#REF!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'Total Potential by Option'!#REF!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7109-4F00-B540-9CAD64D9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429712"/>
        <c:axId val="436430272"/>
      </c:barChart>
      <c:catAx>
        <c:axId val="43642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6430272"/>
        <c:crosses val="autoZero"/>
        <c:auto val="1"/>
        <c:lblAlgn val="ctr"/>
        <c:lblOffset val="100"/>
        <c:noMultiLvlLbl val="0"/>
      </c:catAx>
      <c:valAx>
        <c:axId val="43643027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'Potential by Class'!$B$5</c:f>
              <c:strCache>
                <c:ptCount val="1"/>
                <c:pt idx="0">
                  <c:v>Achievable Potential (MW)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642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823649454756921"/>
          <c:y val="3.584991416905503E-2"/>
          <c:w val="0.23178603799212302"/>
          <c:h val="0.86441802339181018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WA Summer DR Potential in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Class'!$G$53</c:f>
              <c:strCache>
                <c:ptCount val="1"/>
                <c:pt idx="0">
                  <c:v> WA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07-4B71-ABCF-839A1C973B0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07-4B71-ABCF-839A1C973B0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07-4B71-ABCF-839A1C973B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07-4B71-ABCF-839A1C973B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07-4B71-ABCF-839A1C973B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207-4B71-ABCF-839A1C973B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207-4B71-ABCF-839A1C973B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207-4B71-ABCF-839A1C973B0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207-4B71-ABCF-839A1C973B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07-4B71-ABCF-839A1C973B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207-4B71-ABCF-839A1C973B0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207-4B71-ABCF-839A1C973B0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207-4B71-ABCF-839A1C973B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207-4B71-ABCF-839A1C973B04}"/>
              </c:ext>
            </c:extLst>
          </c:dPt>
          <c:cat>
            <c:strRef>
              <c:f>'Potential by Class'!$F$54:$F$57</c:f>
              <c:strCache>
                <c:ptCount val="4"/>
                <c:pt idx="0">
                  <c:v> Residential </c:v>
                </c:pt>
                <c:pt idx="1">
                  <c:v> General Service </c:v>
                </c:pt>
                <c:pt idx="2">
                  <c:v> Large General Service </c:v>
                </c:pt>
                <c:pt idx="3">
                  <c:v> Extra Large General Service </c:v>
                </c:pt>
              </c:strCache>
            </c:strRef>
          </c:cat>
          <c:val>
            <c:numRef>
              <c:f>'Potential by Class'!$G$54:$G$57</c:f>
              <c:numCache>
                <c:formatCode>_(* #,##0.00_);_(* \(#,##0.00\);_(* "-"??_);_(@_)</c:formatCode>
                <c:ptCount val="4"/>
                <c:pt idx="0">
                  <c:v>91.472876500572141</c:v>
                </c:pt>
                <c:pt idx="1">
                  <c:v>12.454646889452611</c:v>
                </c:pt>
                <c:pt idx="2">
                  <c:v>15.517860497151972</c:v>
                </c:pt>
                <c:pt idx="3">
                  <c:v>4.525432373385005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07-4B71-ABCF-839A1C97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</a:t>
            </a:r>
            <a:r>
              <a:rPr lang="en-US" baseline="0"/>
              <a:t> </a:t>
            </a:r>
            <a:r>
              <a:rPr lang="en-US"/>
              <a:t>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Class'!$B$28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Class'!$C$25:$G$25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Class'!$C$28:$G$28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2.8717800462483738</c:v>
                </c:pt>
                <c:pt idx="2">
                  <c:v>17.426211204457502</c:v>
                </c:pt>
                <c:pt idx="3">
                  <c:v>31.821257549919434</c:v>
                </c:pt>
                <c:pt idx="4">
                  <c:v>41.544437211627361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3-4B87-8A24-E142C659D15E}"/>
            </c:ext>
          </c:extLst>
        </c:ser>
        <c:ser>
          <c:idx val="2"/>
          <c:order val="1"/>
          <c:tx>
            <c:strRef>
              <c:f>'Potential by Class'!$B$29</c:f>
              <c:strCache>
                <c:ptCount val="1"/>
                <c:pt idx="0">
                  <c:v>General Service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'Potential by Class'!$C$25:$G$25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Class'!$C$29:$G$29</c:f>
              <c:numCache>
                <c:formatCode>#,##0.0;\-#,##0.0;\-;@</c:formatCode>
                <c:ptCount val="5"/>
                <c:pt idx="0">
                  <c:v>2.8570775484193407E-2</c:v>
                </c:pt>
                <c:pt idx="1">
                  <c:v>1.0903447507751933</c:v>
                </c:pt>
                <c:pt idx="2">
                  <c:v>3.1817246237235555</c:v>
                </c:pt>
                <c:pt idx="3">
                  <c:v>5.0364031677270082</c:v>
                </c:pt>
                <c:pt idx="4">
                  <c:v>5.8090239917308928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F13-4B87-8A24-E142C659D15E}"/>
            </c:ext>
          </c:extLst>
        </c:ser>
        <c:ser>
          <c:idx val="3"/>
          <c:order val="2"/>
          <c:tx>
            <c:strRef>
              <c:f>'Potential by Class'!$B$30</c:f>
              <c:strCache>
                <c:ptCount val="1"/>
                <c:pt idx="0">
                  <c:v>Large General Service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Class'!$C$25:$G$25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Class'!$C$30:$G$30</c:f>
              <c:numCache>
                <c:formatCode>#,##0.0;\-#,##0.0;\-;@</c:formatCode>
                <c:ptCount val="5"/>
                <c:pt idx="0">
                  <c:v>0.48565245059458767</c:v>
                </c:pt>
                <c:pt idx="1">
                  <c:v>5.7812852847542517</c:v>
                </c:pt>
                <c:pt idx="2">
                  <c:v>12.337169373444246</c:v>
                </c:pt>
                <c:pt idx="3">
                  <c:v>12.579649534042378</c:v>
                </c:pt>
                <c:pt idx="4">
                  <c:v>12.761869137111631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13-4B87-8A24-E142C659D15E}"/>
            </c:ext>
          </c:extLst>
        </c:ser>
        <c:ser>
          <c:idx val="4"/>
          <c:order val="3"/>
          <c:tx>
            <c:strRef>
              <c:f>'Potential by Class'!$B$31</c:f>
              <c:strCache>
                <c:ptCount val="1"/>
                <c:pt idx="0">
                  <c:v>Extra Large General Service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Class'!$C$25:$G$25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Class'!$C$31:$G$31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1.8985411411293591</c:v>
                </c:pt>
                <c:pt idx="2">
                  <c:v>4.3119640944991593</c:v>
                </c:pt>
                <c:pt idx="3">
                  <c:v>4.3409479162404914</c:v>
                </c:pt>
                <c:pt idx="4">
                  <c:v>4.2525926999155397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F13-4B87-8A24-E142C659D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55745807073246"/>
          <c:y val="0.17462736836906392"/>
          <c:w val="0.2678635068015599"/>
          <c:h val="0.68236330323561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WA Winter DR Potential in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Class'!$G$82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6B-4796-8453-BC1E0E017C0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6B-4796-8453-BC1E0E017C0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6B-4796-8453-BC1E0E017C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6B-4796-8453-BC1E0E017C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6B-4796-8453-BC1E0E017C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C6B-4796-8453-BC1E0E017C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C6B-4796-8453-BC1E0E017C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C6B-4796-8453-BC1E0E017C0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C6B-4796-8453-BC1E0E017C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C6B-4796-8453-BC1E0E017C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C6B-4796-8453-BC1E0E017C0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C6B-4796-8453-BC1E0E017C0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C6B-4796-8453-BC1E0E017C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C6B-4796-8453-BC1E0E017C04}"/>
              </c:ext>
            </c:extLst>
          </c:dPt>
          <c:cat>
            <c:strRef>
              <c:f>'Potential by Class'!$F$83:$F$86</c:f>
              <c:strCache>
                <c:ptCount val="4"/>
                <c:pt idx="0">
                  <c:v> Residential </c:v>
                </c:pt>
                <c:pt idx="1">
                  <c:v> General Service </c:v>
                </c:pt>
                <c:pt idx="2">
                  <c:v> Large General Service </c:v>
                </c:pt>
                <c:pt idx="3">
                  <c:v> Extra Large General Service </c:v>
                </c:pt>
              </c:strCache>
            </c:strRef>
          </c:cat>
          <c:val>
            <c:numRef>
              <c:f>'Potential by Class'!$G$83:$G$86</c:f>
              <c:numCache>
                <c:formatCode>_(* #,##0.00_);_(* \(#,##0.00\);_(* "-"??_);_(@_)</c:formatCode>
                <c:ptCount val="4"/>
                <c:pt idx="0">
                  <c:v>72.129832485082588</c:v>
                </c:pt>
                <c:pt idx="1">
                  <c:v>9.7028653556990783</c:v>
                </c:pt>
                <c:pt idx="2">
                  <c:v>15.20798138516688</c:v>
                </c:pt>
                <c:pt idx="3">
                  <c:v>5.0588594725285585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C6B-4796-8453-BC1E0E017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ID Summer DR Potential in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Class'!$H$53</c:f>
              <c:strCache>
                <c:ptCount val="1"/>
                <c:pt idx="0">
                  <c:v> ID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C4-4A6E-801D-C0F5CF6D6A2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C4-4A6E-801D-C0F5CF6D6A2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C4-4A6E-801D-C0F5CF6D6A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C4-4A6E-801D-C0F5CF6D6A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C4-4A6E-801D-C0F5CF6D6A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8C4-4A6E-801D-C0F5CF6D6A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8C4-4A6E-801D-C0F5CF6D6A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8C4-4A6E-801D-C0F5CF6D6A2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8C4-4A6E-801D-C0F5CF6D6A2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8C4-4A6E-801D-C0F5CF6D6A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8C4-4A6E-801D-C0F5CF6D6A2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8C4-4A6E-801D-C0F5CF6D6A2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8C4-4A6E-801D-C0F5CF6D6A2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8C4-4A6E-801D-C0F5CF6D6A21}"/>
              </c:ext>
            </c:extLst>
          </c:dPt>
          <c:cat>
            <c:strRef>
              <c:f>'Potential by Class'!$F$54:$F$57</c:f>
              <c:strCache>
                <c:ptCount val="4"/>
                <c:pt idx="0">
                  <c:v> Residential </c:v>
                </c:pt>
                <c:pt idx="1">
                  <c:v> General Service </c:v>
                </c:pt>
                <c:pt idx="2">
                  <c:v> Large General Service </c:v>
                </c:pt>
                <c:pt idx="3">
                  <c:v> Extra Large General Service </c:v>
                </c:pt>
              </c:strCache>
            </c:strRef>
          </c:cat>
          <c:val>
            <c:numRef>
              <c:f>'Potential by Class'!$H$54:$H$57</c:f>
              <c:numCache>
                <c:formatCode>_(* #,##0.00_);_(* \(#,##0.00\);_(* "-"??_);_(@_)</c:formatCode>
                <c:ptCount val="4"/>
                <c:pt idx="0">
                  <c:v>37.844958148142005</c:v>
                </c:pt>
                <c:pt idx="1">
                  <c:v>5.0056306296044166</c:v>
                </c:pt>
                <c:pt idx="2">
                  <c:v>6.0165823710188935</c:v>
                </c:pt>
                <c:pt idx="3">
                  <c:v>2.8713138286616591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8C4-4A6E-801D-C0F5CF6D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/>
              <a:t>ID Winter DR Potential in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'Potential by Class'!$H$82</c:f>
              <c:strCache>
                <c:ptCount val="1"/>
                <c:pt idx="0">
                  <c:v>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8A-4F44-9AA3-BCC2D07BC2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8A-4F44-9AA3-BCC2D07BC2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8A-4F44-9AA3-BCC2D07BC2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8A-4F44-9AA3-BCC2D07BC2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8A-4F44-9AA3-BCC2D07BC2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38A-4F44-9AA3-BCC2D07BC2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38A-4F44-9AA3-BCC2D07BC2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38A-4F44-9AA3-BCC2D07BC2D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38A-4F44-9AA3-BCC2D07BC2D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38A-4F44-9AA3-BCC2D07BC2D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8A-4F44-9AA3-BCC2D07BC2D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38A-4F44-9AA3-BCC2D07BC2D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38A-4F44-9AA3-BCC2D07BC2D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38A-4F44-9AA3-BCC2D07BC2D7}"/>
              </c:ext>
            </c:extLst>
          </c:dPt>
          <c:cat>
            <c:strRef>
              <c:f>'Potential by Class'!$F$83:$F$86</c:f>
              <c:strCache>
                <c:ptCount val="4"/>
                <c:pt idx="0">
                  <c:v> Residential </c:v>
                </c:pt>
                <c:pt idx="1">
                  <c:v> General Service </c:v>
                </c:pt>
                <c:pt idx="2">
                  <c:v> Large General Service </c:v>
                </c:pt>
                <c:pt idx="3">
                  <c:v> Extra Large General Service </c:v>
                </c:pt>
              </c:strCache>
            </c:strRef>
          </c:cat>
          <c:val>
            <c:numRef>
              <c:f>'Potential by Class'!$H$83:$H$86</c:f>
              <c:numCache>
                <c:formatCode>_(* #,##0.00_);_(* \(#,##0.00\);_(* "-"??_);_(@_)</c:formatCode>
                <c:ptCount val="4"/>
                <c:pt idx="0">
                  <c:v>24.536919634101981</c:v>
                </c:pt>
                <c:pt idx="1">
                  <c:v>3.254265020776641</c:v>
                </c:pt>
                <c:pt idx="2">
                  <c:v>5.9692263962794243</c:v>
                </c:pt>
                <c:pt idx="3">
                  <c:v>2.9666427768790342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8A-4F44-9AA3-BCC2D07BC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1290608"/>
        <c:axId val="613837088"/>
      </c:barChart>
      <c:catAx>
        <c:axId val="701290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613837088"/>
        <c:crosses val="autoZero"/>
        <c:auto val="1"/>
        <c:lblAlgn val="ctr"/>
        <c:lblOffset val="100"/>
        <c:noMultiLvlLbl val="0"/>
      </c:catAx>
      <c:valAx>
        <c:axId val="61383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Achievable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01290608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100" b="0">
          <a:solidFill>
            <a:schemeClr val="tx1">
              <a:lumMod val="75000"/>
              <a:lumOff val="25000"/>
            </a:schemeClr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ID </a:t>
            </a:r>
            <a:r>
              <a:rPr lang="en-US"/>
              <a:t>Winter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Class'!$B$28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Class'!$J$25:$N$25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Class'!$J$28:$N$28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1.1233095836977944</c:v>
                </c:pt>
                <c:pt idx="2">
                  <c:v>9.9681511702151102</c:v>
                </c:pt>
                <c:pt idx="3">
                  <c:v>12.306850801607743</c:v>
                </c:pt>
                <c:pt idx="4">
                  <c:v>16.416494877675227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E-447B-AD1B-70AAB25295D6}"/>
            </c:ext>
          </c:extLst>
        </c:ser>
        <c:ser>
          <c:idx val="2"/>
          <c:order val="1"/>
          <c:tx>
            <c:strRef>
              <c:f>'Potential by Class'!$B$29</c:f>
              <c:strCache>
                <c:ptCount val="1"/>
                <c:pt idx="0">
                  <c:v>General Service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'Potential by Class'!$J$25:$N$25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Class'!$J$29:$N$29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0.43281667170638533</c:v>
                </c:pt>
                <c:pt idx="2">
                  <c:v>1.9124183781935857</c:v>
                </c:pt>
                <c:pt idx="3">
                  <c:v>2.0724661343575206</c:v>
                </c:pt>
                <c:pt idx="4">
                  <c:v>2.2154710581316643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B9E-447B-AD1B-70AAB25295D6}"/>
            </c:ext>
          </c:extLst>
        </c:ser>
        <c:ser>
          <c:idx val="3"/>
          <c:order val="2"/>
          <c:tx>
            <c:strRef>
              <c:f>'Potential by Class'!$B$30</c:f>
              <c:strCache>
                <c:ptCount val="1"/>
                <c:pt idx="0">
                  <c:v>Large General Service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Class'!$J$25:$N$25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Class'!$J$30:$N$30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1.5510351841760772</c:v>
                </c:pt>
                <c:pt idx="2">
                  <c:v>5.2185354156733368</c:v>
                </c:pt>
                <c:pt idx="3">
                  <c:v>5.1991833861239236</c:v>
                </c:pt>
                <c:pt idx="4">
                  <c:v>5.059793712575682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E-447B-AD1B-70AAB25295D6}"/>
            </c:ext>
          </c:extLst>
        </c:ser>
        <c:ser>
          <c:idx val="4"/>
          <c:order val="3"/>
          <c:tx>
            <c:strRef>
              <c:f>'Potential by Class'!$B$31</c:f>
              <c:strCache>
                <c:ptCount val="1"/>
                <c:pt idx="0">
                  <c:v>Extra Large General Service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Class'!$J$25:$N$25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Class'!$J$31:$N$31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1.17094862132303</c:v>
                </c:pt>
                <c:pt idx="2">
                  <c:v>2.642294841883726</c:v>
                </c:pt>
                <c:pt idx="3">
                  <c:v>2.6330270958618631</c:v>
                </c:pt>
                <c:pt idx="4">
                  <c:v>2.5415737710582147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5B9E-447B-AD1B-70AAB252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55745807073246"/>
          <c:y val="0.17462736836906392"/>
          <c:w val="0.2678635068015599"/>
          <c:h val="0.68236330323561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ID Summer DR Potential by Year</a:t>
            </a:r>
          </a:p>
        </c:rich>
      </c:tx>
      <c:layout>
        <c:manualLayout>
          <c:xMode val="edge"/>
          <c:yMode val="edge"/>
          <c:x val="0.19851983514006322"/>
          <c:y val="2.23238285190131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'Potential by Class'!$B$6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'Potential by Class'!$J$3:$N$3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Class'!$J$6:$N$6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1.9872026631263981</c:v>
                </c:pt>
                <c:pt idx="2">
                  <c:v>17.021587674738154</c:v>
                </c:pt>
                <c:pt idx="3">
                  <c:v>20.891382665394762</c:v>
                </c:pt>
                <c:pt idx="4">
                  <c:v>27.853047200822662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C4F-876E-53EAAD08905F}"/>
            </c:ext>
          </c:extLst>
        </c:ser>
        <c:ser>
          <c:idx val="2"/>
          <c:order val="1"/>
          <c:tx>
            <c:strRef>
              <c:f>'Potential by Class'!$B$7</c:f>
              <c:strCache>
                <c:ptCount val="1"/>
                <c:pt idx="0">
                  <c:v>General Service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'Potential by Class'!$J$3:$N$3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Class'!$J$7:$N$7</c:f>
              <c:numCache>
                <c:formatCode>#,##0.0;\-#,##0.0;\-;@</c:formatCode>
                <c:ptCount val="5"/>
                <c:pt idx="0">
                  <c:v>0</c:v>
                </c:pt>
                <c:pt idx="1">
                  <c:v>0.5533215505283281</c:v>
                </c:pt>
                <c:pt idx="2">
                  <c:v>3.0349017065817603</c:v>
                </c:pt>
                <c:pt idx="3">
                  <c:v>3.3772295734686777</c:v>
                </c:pt>
                <c:pt idx="4">
                  <c:v>3.6839582670710795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B73-4C4F-876E-53EAAD08905F}"/>
            </c:ext>
          </c:extLst>
        </c:ser>
        <c:ser>
          <c:idx val="3"/>
          <c:order val="2"/>
          <c:tx>
            <c:strRef>
              <c:f>'Potential by Class'!$B$8</c:f>
              <c:strCache>
                <c:ptCount val="1"/>
                <c:pt idx="0">
                  <c:v>Large General Service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'Potential by Class'!$J$3:$N$3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Class'!$J$8:$N$8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1.5416149633778642</c:v>
                </c:pt>
                <c:pt idx="2">
                  <c:v>5.2578614738433096</c:v>
                </c:pt>
                <c:pt idx="3">
                  <c:v>5.2482112254514011</c:v>
                </c:pt>
                <c:pt idx="4">
                  <c:v>5.1090692732117589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3-4C4F-876E-53EAAD08905F}"/>
            </c:ext>
          </c:extLst>
        </c:ser>
        <c:ser>
          <c:idx val="4"/>
          <c:order val="3"/>
          <c:tx>
            <c:strRef>
              <c:f>'Potential by Class'!$B$9</c:f>
              <c:strCache>
                <c:ptCount val="1"/>
                <c:pt idx="0">
                  <c:v>Extra Large General Service</c:v>
                </c:pt>
              </c:strCache>
            </c:strRef>
          </c:tx>
          <c:spPr>
            <a:solidFill>
              <a:srgbClr val="D05B00"/>
            </a:solidFill>
            <a:ln>
              <a:noFill/>
            </a:ln>
            <a:effectLst/>
          </c:spPr>
          <c:invertIfNegative val="0"/>
          <c:cat>
            <c:numRef>
              <c:f>'Potential by Class'!$J$3:$N$3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'Potential by Class'!$J$9:$N$9</c:f>
              <c:numCache>
                <c:formatCode>#,##0.0;\-#,##0.0;\-;@</c:formatCode>
                <c:ptCount val="5"/>
                <c:pt idx="0">
                  <c:v>0</c:v>
                </c:pt>
                <c:pt idx="1">
                  <c:v>1.1328601019133726</c:v>
                </c:pt>
                <c:pt idx="2">
                  <c:v>2.5572737667944807</c:v>
                </c:pt>
                <c:pt idx="3">
                  <c:v>2.5484537405055039</c:v>
                </c:pt>
                <c:pt idx="4">
                  <c:v>2.4600013494603017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3-4C4F-876E-53EAAD08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130320"/>
        <c:axId val="436130880"/>
        <c:extLst/>
      </c:barChart>
      <c:catAx>
        <c:axId val="4361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880"/>
        <c:crosses val="autoZero"/>
        <c:auto val="1"/>
        <c:lblAlgn val="ctr"/>
        <c:lblOffset val="100"/>
        <c:noMultiLvlLbl val="0"/>
      </c:catAx>
      <c:valAx>
        <c:axId val="4361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"Achievable Potential (MW)"</c:f>
              <c:strCache>
                <c:ptCount val="1"/>
                <c:pt idx="0">
                  <c:v>Achievable Potential (MW)</c:v>
                </c:pt>
              </c:strCache>
            </c:strRef>
          </c:tx>
          <c:layout>
            <c:manualLayout>
              <c:xMode val="edge"/>
              <c:yMode val="edge"/>
              <c:x val="1.7071172617594204E-2"/>
              <c:y val="0.28276995313211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\-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130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63564129823511"/>
          <c:y val="0.22393589939456751"/>
          <c:w val="0.24283485950335537"/>
          <c:h val="0.68016410746122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2469545317262"/>
          <c:y val="4.4082810730166691E-2"/>
          <c:w val="0.56636624457200824"/>
          <c:h val="0.815413820734321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'Program Costs'!$B$5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Costs'!$C$5:$Z$5</c:f>
              <c:numCache>
                <c:formatCode>"$"#,##0.00</c:formatCode>
                <c:ptCount val="24"/>
                <c:pt idx="0">
                  <c:v>0</c:v>
                </c:pt>
                <c:pt idx="1">
                  <c:v>4.3688159999999997E-2</c:v>
                </c:pt>
                <c:pt idx="2">
                  <c:v>4.4228150000000001E-2</c:v>
                </c:pt>
                <c:pt idx="3">
                  <c:v>4.5316089999999996E-2</c:v>
                </c:pt>
                <c:pt idx="4">
                  <c:v>4.6422390000000001E-2</c:v>
                </c:pt>
                <c:pt idx="5">
                  <c:v>4.7547779999999998E-2</c:v>
                </c:pt>
                <c:pt idx="6">
                  <c:v>4.9249190000000005E-2</c:v>
                </c:pt>
                <c:pt idx="7">
                  <c:v>5.098163E-2</c:v>
                </c:pt>
                <c:pt idx="8">
                  <c:v>5.274558E-2</c:v>
                </c:pt>
                <c:pt idx="9">
                  <c:v>5.5110549999999994E-2</c:v>
                </c:pt>
                <c:pt idx="10">
                  <c:v>5.7518410000000006E-2</c:v>
                </c:pt>
                <c:pt idx="11">
                  <c:v>5.996953E-2</c:v>
                </c:pt>
                <c:pt idx="12">
                  <c:v>6.3049690000000005E-2</c:v>
                </c:pt>
                <c:pt idx="13">
                  <c:v>6.6185290000000008E-2</c:v>
                </c:pt>
                <c:pt idx="14">
                  <c:v>6.937705000000001E-2</c:v>
                </c:pt>
                <c:pt idx="15">
                  <c:v>7.3227169999999994E-2</c:v>
                </c:pt>
                <c:pt idx="16">
                  <c:v>7.3504669999999994E-2</c:v>
                </c:pt>
                <c:pt idx="17">
                  <c:v>7.3784759999999991E-2</c:v>
                </c:pt>
                <c:pt idx="18">
                  <c:v>7.4067459999999988E-2</c:v>
                </c:pt>
                <c:pt idx="19">
                  <c:v>7.4352799999999997E-2</c:v>
                </c:pt>
                <c:pt idx="20">
                  <c:v>7.4640789999999999E-2</c:v>
                </c:pt>
                <c:pt idx="21">
                  <c:v>7.4931460000000005E-2</c:v>
                </c:pt>
                <c:pt idx="22">
                  <c:v>7.5224840000000015E-2</c:v>
                </c:pt>
                <c:pt idx="23">
                  <c:v>7.5520960000000012E-2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6-420E-A8CD-4549BB70D827}"/>
            </c:ext>
          </c:extLst>
        </c:ser>
        <c:ser>
          <c:idx val="0"/>
          <c:order val="1"/>
          <c:tx>
            <c:strRef>
              <c:f>'Program Costs'!$B$6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Costs'!$C$6:$Z$6</c:f>
              <c:numCache>
                <c:formatCode>"$"#,##0.00</c:formatCode>
                <c:ptCount val="24"/>
                <c:pt idx="0">
                  <c:v>0</c:v>
                </c:pt>
                <c:pt idx="1">
                  <c:v>0.10971779999999999</c:v>
                </c:pt>
                <c:pt idx="2">
                  <c:v>0.22512310999999999</c:v>
                </c:pt>
                <c:pt idx="3">
                  <c:v>0.46092738</c:v>
                </c:pt>
                <c:pt idx="4">
                  <c:v>0.38178165000000003</c:v>
                </c:pt>
                <c:pt idx="5">
                  <c:v>0.34441012999999998</c:v>
                </c:pt>
                <c:pt idx="6">
                  <c:v>0.28013184000000002</c:v>
                </c:pt>
                <c:pt idx="7">
                  <c:v>0.28598695000000002</c:v>
                </c:pt>
                <c:pt idx="8">
                  <c:v>0.29200723000000001</c:v>
                </c:pt>
                <c:pt idx="9">
                  <c:v>0.29819777000000003</c:v>
                </c:pt>
                <c:pt idx="10">
                  <c:v>0.30456389</c:v>
                </c:pt>
                <c:pt idx="11">
                  <c:v>0.31111098999999998</c:v>
                </c:pt>
                <c:pt idx="12">
                  <c:v>0.31784471000000003</c:v>
                </c:pt>
                <c:pt idx="13">
                  <c:v>0.32477083999999995</c:v>
                </c:pt>
                <c:pt idx="14">
                  <c:v>0.33189537000000002</c:v>
                </c:pt>
                <c:pt idx="15">
                  <c:v>0.33922445999999995</c:v>
                </c:pt>
                <c:pt idx="16">
                  <c:v>0.34676447999999999</c:v>
                </c:pt>
                <c:pt idx="17">
                  <c:v>0.35452201999999994</c:v>
                </c:pt>
                <c:pt idx="18">
                  <c:v>0.36250385000000002</c:v>
                </c:pt>
                <c:pt idx="19">
                  <c:v>0.37071699000000002</c:v>
                </c:pt>
                <c:pt idx="20">
                  <c:v>0.37916865</c:v>
                </c:pt>
                <c:pt idx="21">
                  <c:v>0.38786630999999999</c:v>
                </c:pt>
                <c:pt idx="22">
                  <c:v>0.37646630999999997</c:v>
                </c:pt>
                <c:pt idx="23">
                  <c:v>0.37974946999999998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6-420E-A8CD-4549BB70D827}"/>
            </c:ext>
          </c:extLst>
        </c:ser>
        <c:ser>
          <c:idx val="6"/>
          <c:order val="2"/>
          <c:tx>
            <c:strRef>
              <c:f>'Program Costs'!$B$7</c:f>
              <c:strCache>
                <c:ptCount val="1"/>
                <c:pt idx="0">
                  <c:v>Ancillary DLC 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Costs'!$C$7:$Z$7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6-420E-A8CD-4549BB70D827}"/>
            </c:ext>
          </c:extLst>
        </c:ser>
        <c:ser>
          <c:idx val="1"/>
          <c:order val="3"/>
          <c:tx>
            <c:strRef>
              <c:f>'Program Costs'!$B$8</c:f>
              <c:strCache>
                <c:ptCount val="1"/>
                <c:pt idx="0">
                  <c:v>Parent-Ancillary HPWH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Costs'!$C$8:$Z$8</c:f>
              <c:numCache>
                <c:formatCode>"$"#,##0.00</c:formatCode>
                <c:ptCount val="24"/>
                <c:pt idx="0">
                  <c:v>0</c:v>
                </c:pt>
                <c:pt idx="1">
                  <c:v>4.7931330000000001E-2</c:v>
                </c:pt>
                <c:pt idx="2">
                  <c:v>5.8392819999999998E-2</c:v>
                </c:pt>
                <c:pt idx="3">
                  <c:v>7.2499830000000001E-2</c:v>
                </c:pt>
                <c:pt idx="4">
                  <c:v>8.0544560000000001E-2</c:v>
                </c:pt>
                <c:pt idx="5">
                  <c:v>9.6352420000000008E-2</c:v>
                </c:pt>
                <c:pt idx="6">
                  <c:v>0.10709845</c:v>
                </c:pt>
                <c:pt idx="7">
                  <c:v>0.12883971999999999</c:v>
                </c:pt>
                <c:pt idx="8">
                  <c:v>0.14564896999999999</c:v>
                </c:pt>
                <c:pt idx="9">
                  <c:v>0.15879298999999999</c:v>
                </c:pt>
                <c:pt idx="10">
                  <c:v>0.18240833000000001</c:v>
                </c:pt>
                <c:pt idx="11">
                  <c:v>0.14808476999999998</c:v>
                </c:pt>
                <c:pt idx="12">
                  <c:v>0.14397507000000001</c:v>
                </c:pt>
                <c:pt idx="13">
                  <c:v>0.1526776</c:v>
                </c:pt>
                <c:pt idx="14">
                  <c:v>0.15151914999999999</c:v>
                </c:pt>
                <c:pt idx="15">
                  <c:v>0.15769670999999999</c:v>
                </c:pt>
                <c:pt idx="16">
                  <c:v>0.15315802000000001</c:v>
                </c:pt>
                <c:pt idx="17">
                  <c:v>0.15792871999999999</c:v>
                </c:pt>
                <c:pt idx="18">
                  <c:v>0.15601930999999999</c:v>
                </c:pt>
                <c:pt idx="19">
                  <c:v>0.16359589999999999</c:v>
                </c:pt>
                <c:pt idx="20">
                  <c:v>0.16911322000000001</c:v>
                </c:pt>
                <c:pt idx="21">
                  <c:v>0.16573324</c:v>
                </c:pt>
                <c:pt idx="22">
                  <c:v>0.1674659</c:v>
                </c:pt>
                <c:pt idx="23">
                  <c:v>0.17767855000000002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6-420E-A8CD-4549BB70D827}"/>
            </c:ext>
          </c:extLst>
        </c:ser>
        <c:ser>
          <c:idx val="3"/>
          <c:order val="4"/>
          <c:tx>
            <c:strRef>
              <c:f>'Program Costs'!$B$9</c:f>
              <c:strCache>
                <c:ptCount val="1"/>
                <c:pt idx="0">
                  <c:v>Parent-Ancillary ERWH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Costs'!$C$9:$Z$9</c:f>
              <c:numCache>
                <c:formatCode>"$"#,##0.00</c:formatCode>
                <c:ptCount val="24"/>
                <c:pt idx="0">
                  <c:v>0</c:v>
                </c:pt>
                <c:pt idx="1">
                  <c:v>0.22294103999999998</c:v>
                </c:pt>
                <c:pt idx="2">
                  <c:v>0.37348523000000006</c:v>
                </c:pt>
                <c:pt idx="3">
                  <c:v>0.55188203000000002</c:v>
                </c:pt>
                <c:pt idx="4">
                  <c:v>0.66658067999999993</c:v>
                </c:pt>
                <c:pt idx="5">
                  <c:v>0.87910641</c:v>
                </c:pt>
                <c:pt idx="6">
                  <c:v>1.02766523</c:v>
                </c:pt>
                <c:pt idx="7">
                  <c:v>1.3255291</c:v>
                </c:pt>
                <c:pt idx="8">
                  <c:v>1.52074094</c:v>
                </c:pt>
                <c:pt idx="9">
                  <c:v>1.72343511</c:v>
                </c:pt>
                <c:pt idx="10">
                  <c:v>2.0277726199999999</c:v>
                </c:pt>
                <c:pt idx="11">
                  <c:v>1.50346373</c:v>
                </c:pt>
                <c:pt idx="12">
                  <c:v>1.5175921699999999</c:v>
                </c:pt>
                <c:pt idx="13">
                  <c:v>1.5283447000000001</c:v>
                </c:pt>
                <c:pt idx="14">
                  <c:v>1.5411250600000002</c:v>
                </c:pt>
                <c:pt idx="15">
                  <c:v>1.5530467999999999</c:v>
                </c:pt>
                <c:pt idx="16">
                  <c:v>1.56826932</c:v>
                </c:pt>
                <c:pt idx="17">
                  <c:v>1.5801343000000001</c:v>
                </c:pt>
                <c:pt idx="18">
                  <c:v>1.5961784099999998</c:v>
                </c:pt>
                <c:pt idx="19">
                  <c:v>1.60729626</c:v>
                </c:pt>
                <c:pt idx="20">
                  <c:v>1.6196220899999998</c:v>
                </c:pt>
                <c:pt idx="21">
                  <c:v>1.6337295799999998</c:v>
                </c:pt>
                <c:pt idx="22">
                  <c:v>1.6480058499999999</c:v>
                </c:pt>
                <c:pt idx="23">
                  <c:v>1.6603312100000001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6-420E-A8CD-4549BB70D827}"/>
            </c:ext>
          </c:extLst>
        </c:ser>
        <c:ser>
          <c:idx val="4"/>
          <c:order val="5"/>
          <c:tx>
            <c:strRef>
              <c:f>'Program Costs'!$B$10</c:f>
              <c:strCache>
                <c:ptCount val="1"/>
                <c:pt idx="0">
                  <c:v>Ancillary EV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Costs'!$C$10:$Z$10</c:f>
              <c:numCache>
                <c:formatCode>"$"#,##0.00</c:formatCode>
                <c:ptCount val="24"/>
                <c:pt idx="0">
                  <c:v>0</c:v>
                </c:pt>
                <c:pt idx="1">
                  <c:v>3.9889339999999995E-2</c:v>
                </c:pt>
                <c:pt idx="2">
                  <c:v>4.291466E-2</c:v>
                </c:pt>
                <c:pt idx="3">
                  <c:v>5.0290939999999999E-2</c:v>
                </c:pt>
                <c:pt idx="4">
                  <c:v>5.1560099999999998E-2</c:v>
                </c:pt>
                <c:pt idx="5">
                  <c:v>5.3511719999999999E-2</c:v>
                </c:pt>
                <c:pt idx="6">
                  <c:v>5.4156240000000001E-2</c:v>
                </c:pt>
                <c:pt idx="7">
                  <c:v>5.7269E-2</c:v>
                </c:pt>
                <c:pt idx="8">
                  <c:v>6.0992029999999996E-2</c:v>
                </c:pt>
                <c:pt idx="9">
                  <c:v>6.5444950000000002E-2</c:v>
                </c:pt>
                <c:pt idx="10">
                  <c:v>7.077087E-2</c:v>
                </c:pt>
                <c:pt idx="11">
                  <c:v>7.714095E-2</c:v>
                </c:pt>
                <c:pt idx="12">
                  <c:v>8.475988000000001E-2</c:v>
                </c:pt>
                <c:pt idx="13">
                  <c:v>9.3872499999999998E-2</c:v>
                </c:pt>
                <c:pt idx="14">
                  <c:v>0.10477167</c:v>
                </c:pt>
                <c:pt idx="15">
                  <c:v>0.11780761000000001</c:v>
                </c:pt>
                <c:pt idx="16">
                  <c:v>0.13339926999999999</c:v>
                </c:pt>
                <c:pt idx="17">
                  <c:v>0.15204767999999999</c:v>
                </c:pt>
                <c:pt idx="18">
                  <c:v>0.17435212</c:v>
                </c:pt>
                <c:pt idx="19">
                  <c:v>0.20102936999999999</c:v>
                </c:pt>
                <c:pt idx="20">
                  <c:v>0.23293670000000002</c:v>
                </c:pt>
                <c:pt idx="21">
                  <c:v>0.27109948</c:v>
                </c:pt>
                <c:pt idx="22">
                  <c:v>0.20877059000000001</c:v>
                </c:pt>
                <c:pt idx="23">
                  <c:v>0.21034739999999999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26-420E-A8CD-4549BB70D827}"/>
            </c:ext>
          </c:extLst>
        </c:ser>
        <c:ser>
          <c:idx val="5"/>
          <c:order val="6"/>
          <c:tx>
            <c:strRef>
              <c:f>'Program Costs'!$B$11</c:f>
              <c:strCache>
                <c:ptCount val="1"/>
                <c:pt idx="0">
                  <c:v>Ancillary Heating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Costs'!$C$11:$Z$11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1.0477690000000001E-2</c:v>
                </c:pt>
                <c:pt idx="3">
                  <c:v>2.3846890000000003E-2</c:v>
                </c:pt>
                <c:pt idx="4">
                  <c:v>5.0823960000000001E-2</c:v>
                </c:pt>
                <c:pt idx="5">
                  <c:v>4.0728150000000005E-2</c:v>
                </c:pt>
                <c:pt idx="6">
                  <c:v>3.5827830000000005E-2</c:v>
                </c:pt>
                <c:pt idx="7">
                  <c:v>2.8001470000000001E-2</c:v>
                </c:pt>
                <c:pt idx="8">
                  <c:v>2.8260799999999999E-2</c:v>
                </c:pt>
                <c:pt idx="9">
                  <c:v>2.8522530000000001E-2</c:v>
                </c:pt>
                <c:pt idx="10">
                  <c:v>2.878669E-2</c:v>
                </c:pt>
                <c:pt idx="11">
                  <c:v>2.9053290000000002E-2</c:v>
                </c:pt>
                <c:pt idx="12">
                  <c:v>2.932237E-2</c:v>
                </c:pt>
                <c:pt idx="13">
                  <c:v>2.9593939999999999E-2</c:v>
                </c:pt>
                <c:pt idx="14">
                  <c:v>2.9868020000000002E-2</c:v>
                </c:pt>
                <c:pt idx="15">
                  <c:v>3.014464E-2</c:v>
                </c:pt>
                <c:pt idx="16">
                  <c:v>3.0423829999999999E-2</c:v>
                </c:pt>
                <c:pt idx="17">
                  <c:v>3.0705600000000003E-2</c:v>
                </c:pt>
                <c:pt idx="18">
                  <c:v>3.0989970000000002E-2</c:v>
                </c:pt>
                <c:pt idx="19">
                  <c:v>3.1276980000000003E-2</c:v>
                </c:pt>
                <c:pt idx="20">
                  <c:v>3.1566659999999996E-2</c:v>
                </c:pt>
                <c:pt idx="21">
                  <c:v>3.1859020000000002E-2</c:v>
                </c:pt>
                <c:pt idx="22">
                  <c:v>3.2154080000000002E-2</c:v>
                </c:pt>
                <c:pt idx="23">
                  <c:v>3.2451870000000001E-2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26-420E-A8CD-4549BB70D827}"/>
            </c:ext>
          </c:extLst>
        </c:ser>
        <c:ser>
          <c:idx val="7"/>
          <c:order val="7"/>
          <c:tx>
            <c:strRef>
              <c:f>'Program Costs'!$B$12</c:f>
              <c:strCache>
                <c:ptCount val="1"/>
                <c:pt idx="0">
                  <c:v>Ancillary Third Party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Costs'!$C$12:$Z$12</c:f>
              <c:numCache>
                <c:formatCode>"$"#,##0.00</c:formatCode>
                <c:ptCount val="24"/>
                <c:pt idx="0">
                  <c:v>0</c:v>
                </c:pt>
                <c:pt idx="1">
                  <c:v>4.2703950000000004E-2</c:v>
                </c:pt>
                <c:pt idx="2">
                  <c:v>6.8374970000000007E-2</c:v>
                </c:pt>
                <c:pt idx="3">
                  <c:v>8.534470999999999E-2</c:v>
                </c:pt>
                <c:pt idx="4">
                  <c:v>8.540391E-2</c:v>
                </c:pt>
                <c:pt idx="5">
                  <c:v>8.5467330000000008E-2</c:v>
                </c:pt>
                <c:pt idx="6">
                  <c:v>8.5534910000000006E-2</c:v>
                </c:pt>
                <c:pt idx="7">
                  <c:v>8.5606510000000011E-2</c:v>
                </c:pt>
                <c:pt idx="8">
                  <c:v>8.5682090000000002E-2</c:v>
                </c:pt>
                <c:pt idx="9">
                  <c:v>8.5761570000000009E-2</c:v>
                </c:pt>
                <c:pt idx="10">
                  <c:v>8.5844860000000009E-2</c:v>
                </c:pt>
                <c:pt idx="11">
                  <c:v>8.5931900000000006E-2</c:v>
                </c:pt>
                <c:pt idx="12">
                  <c:v>8.6022620000000008E-2</c:v>
                </c:pt>
                <c:pt idx="13">
                  <c:v>8.6116929999999994E-2</c:v>
                </c:pt>
                <c:pt idx="14">
                  <c:v>8.6214780000000005E-2</c:v>
                </c:pt>
                <c:pt idx="15">
                  <c:v>8.6316119999999996E-2</c:v>
                </c:pt>
                <c:pt idx="16">
                  <c:v>8.6420869999999997E-2</c:v>
                </c:pt>
                <c:pt idx="17">
                  <c:v>8.6528969999999997E-2</c:v>
                </c:pt>
                <c:pt idx="18">
                  <c:v>8.6640380000000003E-2</c:v>
                </c:pt>
                <c:pt idx="19">
                  <c:v>8.6755020000000002E-2</c:v>
                </c:pt>
                <c:pt idx="20">
                  <c:v>8.6872850000000001E-2</c:v>
                </c:pt>
                <c:pt idx="21">
                  <c:v>8.6993830000000008E-2</c:v>
                </c:pt>
                <c:pt idx="22">
                  <c:v>8.7117900000000012E-2</c:v>
                </c:pt>
                <c:pt idx="23">
                  <c:v>8.7245000000000003E-2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26-420E-A8CD-4549BB70D827}"/>
            </c:ext>
          </c:extLst>
        </c:ser>
        <c:ser>
          <c:idx val="8"/>
          <c:order val="8"/>
          <c:tx>
            <c:strRef>
              <c:f>'Program Costs'!$B$13</c:f>
              <c:strCache>
                <c:ptCount val="1"/>
                <c:pt idx="0">
                  <c:v>Battery Energy Storage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Costs'!$C$13:$Z$13</c:f>
              <c:numCache>
                <c:formatCode>"$"#,##0.00</c:formatCode>
                <c:ptCount val="24"/>
                <c:pt idx="0">
                  <c:v>0</c:v>
                </c:pt>
                <c:pt idx="1">
                  <c:v>0.23260560999999999</c:v>
                </c:pt>
                <c:pt idx="2">
                  <c:v>0.23633910999999999</c:v>
                </c:pt>
                <c:pt idx="3">
                  <c:v>0.43211483999999994</c:v>
                </c:pt>
                <c:pt idx="4">
                  <c:v>0.43834597000000003</c:v>
                </c:pt>
                <c:pt idx="5">
                  <c:v>0.44487124</c:v>
                </c:pt>
                <c:pt idx="6">
                  <c:v>0.65039205999999994</c:v>
                </c:pt>
                <c:pt idx="7">
                  <c:v>0.66102231</c:v>
                </c:pt>
                <c:pt idx="8">
                  <c:v>0.67180045999999993</c:v>
                </c:pt>
                <c:pt idx="9">
                  <c:v>0.88582121000000003</c:v>
                </c:pt>
                <c:pt idx="10">
                  <c:v>0.90051448000000001</c:v>
                </c:pt>
                <c:pt idx="11">
                  <c:v>0.91533942999999995</c:v>
                </c:pt>
                <c:pt idx="12">
                  <c:v>1.1389603800000001</c:v>
                </c:pt>
                <c:pt idx="13">
                  <c:v>1.1579561299999999</c:v>
                </c:pt>
                <c:pt idx="14">
                  <c:v>1.17721911</c:v>
                </c:pt>
                <c:pt idx="15">
                  <c:v>1.41088843</c:v>
                </c:pt>
                <c:pt idx="16">
                  <c:v>0.13862957999999997</c:v>
                </c:pt>
                <c:pt idx="17">
                  <c:v>0.13951655000000002</c:v>
                </c:pt>
                <c:pt idx="18">
                  <c:v>0.14041176999999999</c:v>
                </c:pt>
                <c:pt idx="19">
                  <c:v>0.1413153</c:v>
                </c:pt>
                <c:pt idx="20">
                  <c:v>0.14222723000000001</c:v>
                </c:pt>
                <c:pt idx="21">
                  <c:v>0.14314763999999999</c:v>
                </c:pt>
                <c:pt idx="22">
                  <c:v>0.1440766</c:v>
                </c:pt>
                <c:pt idx="23">
                  <c:v>0.14501419000000002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26-420E-A8CD-4549BB70D827}"/>
            </c:ext>
          </c:extLst>
        </c:ser>
        <c:ser>
          <c:idx val="9"/>
          <c:order val="9"/>
          <c:tx>
            <c:strRef>
              <c:f>'Program Costs'!$B$14</c:f>
              <c:strCache>
                <c:ptCount val="1"/>
                <c:pt idx="0">
                  <c:v>Behavioral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Costs'!$C$14:$Z$14</c:f>
              <c:numCache>
                <c:formatCode>"$"#,##0.00</c:formatCode>
                <c:ptCount val="24"/>
                <c:pt idx="0">
                  <c:v>0</c:v>
                </c:pt>
                <c:pt idx="1">
                  <c:v>0.18481948000000001</c:v>
                </c:pt>
                <c:pt idx="2">
                  <c:v>0.22570293999999999</c:v>
                </c:pt>
                <c:pt idx="3">
                  <c:v>0.24458985999999999</c:v>
                </c:pt>
                <c:pt idx="4">
                  <c:v>0.23805848999999998</c:v>
                </c:pt>
                <c:pt idx="5">
                  <c:v>0.23299220000000001</c:v>
                </c:pt>
                <c:pt idx="6">
                  <c:v>0.23008867999999999</c:v>
                </c:pt>
                <c:pt idx="7">
                  <c:v>0.22619497</c:v>
                </c:pt>
                <c:pt idx="8">
                  <c:v>0.22221279000000002</c:v>
                </c:pt>
                <c:pt idx="9">
                  <c:v>0.21814067000000001</c:v>
                </c:pt>
                <c:pt idx="10">
                  <c:v>0.21323112</c:v>
                </c:pt>
                <c:pt idx="11">
                  <c:v>0.21386110999999999</c:v>
                </c:pt>
                <c:pt idx="12">
                  <c:v>0.21448697</c:v>
                </c:pt>
                <c:pt idx="13">
                  <c:v>0.21510835</c:v>
                </c:pt>
                <c:pt idx="14">
                  <c:v>0.21572490999999999</c:v>
                </c:pt>
                <c:pt idx="15">
                  <c:v>0.21633627999999999</c:v>
                </c:pt>
                <c:pt idx="16">
                  <c:v>0.21694207999999998</c:v>
                </c:pt>
                <c:pt idx="17">
                  <c:v>0.21754192</c:v>
                </c:pt>
                <c:pt idx="18">
                  <c:v>0.21813539000000001</c:v>
                </c:pt>
                <c:pt idx="19">
                  <c:v>0.21872207000000002</c:v>
                </c:pt>
                <c:pt idx="20">
                  <c:v>0.21930154000000002</c:v>
                </c:pt>
                <c:pt idx="21">
                  <c:v>0.21987334</c:v>
                </c:pt>
                <c:pt idx="22">
                  <c:v>0.22088569</c:v>
                </c:pt>
                <c:pt idx="23">
                  <c:v>0.22190741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26-420E-A8CD-4549BB70D827}"/>
            </c:ext>
          </c:extLst>
        </c:ser>
        <c:ser>
          <c:idx val="10"/>
          <c:order val="10"/>
          <c:tx>
            <c:strRef>
              <c:f>'Program Costs'!$B$15</c:f>
              <c:strCache>
                <c:ptCount val="1"/>
                <c:pt idx="0">
                  <c:v>DLC Central AC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Costs'!$C$15:$Z$15</c:f>
              <c:numCache>
                <c:formatCode>"$"#,##0.00</c:formatCode>
                <c:ptCount val="24"/>
                <c:pt idx="0">
                  <c:v>0</c:v>
                </c:pt>
                <c:pt idx="1">
                  <c:v>0.44611440999999996</c:v>
                </c:pt>
                <c:pt idx="2">
                  <c:v>0.87037644000000003</c:v>
                </c:pt>
                <c:pt idx="3">
                  <c:v>1.66898184</c:v>
                </c:pt>
                <c:pt idx="4">
                  <c:v>1.0777589300000001</c:v>
                </c:pt>
                <c:pt idx="5">
                  <c:v>0.80767514000000007</c:v>
                </c:pt>
                <c:pt idx="6">
                  <c:v>0.50909716000000005</c:v>
                </c:pt>
                <c:pt idx="7">
                  <c:v>0.51863372000000008</c:v>
                </c:pt>
                <c:pt idx="8">
                  <c:v>0.52841150000000003</c:v>
                </c:pt>
                <c:pt idx="9">
                  <c:v>0.53843655000000001</c:v>
                </c:pt>
                <c:pt idx="10">
                  <c:v>0.54871502000000005</c:v>
                </c:pt>
                <c:pt idx="11">
                  <c:v>0.55925315999999992</c:v>
                </c:pt>
                <c:pt idx="12">
                  <c:v>0.57005733999999997</c:v>
                </c:pt>
                <c:pt idx="13">
                  <c:v>0.58113408</c:v>
                </c:pt>
                <c:pt idx="14">
                  <c:v>0.59248995000000004</c:v>
                </c:pt>
                <c:pt idx="15">
                  <c:v>0.60413167000000001</c:v>
                </c:pt>
                <c:pt idx="16">
                  <c:v>0.61606605999999997</c:v>
                </c:pt>
                <c:pt idx="17">
                  <c:v>0.62830004999999989</c:v>
                </c:pt>
                <c:pt idx="18">
                  <c:v>0.64084065000000001</c:v>
                </c:pt>
                <c:pt idx="19">
                  <c:v>0.65369500000000003</c:v>
                </c:pt>
                <c:pt idx="20">
                  <c:v>0.66687031999999991</c:v>
                </c:pt>
                <c:pt idx="21">
                  <c:v>0.68037391000000003</c:v>
                </c:pt>
                <c:pt idx="22">
                  <c:v>0.62517274</c:v>
                </c:pt>
                <c:pt idx="23">
                  <c:v>0.63037376000000001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26-420E-A8CD-4549BB70D827}"/>
            </c:ext>
          </c:extLst>
        </c:ser>
        <c:ser>
          <c:idx val="11"/>
          <c:order val="11"/>
          <c:tx>
            <c:strRef>
              <c:f>'Program Costs'!$B$16</c:f>
              <c:strCache>
                <c:ptCount val="1"/>
                <c:pt idx="0">
                  <c:v>DLC Electric Vehicle Charging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Costs'!$C$16:$Z$16</c:f>
              <c:numCache>
                <c:formatCode>"$"#,##0.00</c:formatCode>
                <c:ptCount val="24"/>
                <c:pt idx="0">
                  <c:v>0</c:v>
                </c:pt>
                <c:pt idx="1">
                  <c:v>5.5648660000000003E-2</c:v>
                </c:pt>
                <c:pt idx="2">
                  <c:v>8.3431199999999997E-2</c:v>
                </c:pt>
                <c:pt idx="3">
                  <c:v>0.15042011999999999</c:v>
                </c:pt>
                <c:pt idx="4">
                  <c:v>0.13292654999999998</c:v>
                </c:pt>
                <c:pt idx="5">
                  <c:v>0.12788260000000001</c:v>
                </c:pt>
                <c:pt idx="6">
                  <c:v>0.11032124</c:v>
                </c:pt>
                <c:pt idx="7">
                  <c:v>0.12444519</c:v>
                </c:pt>
                <c:pt idx="8">
                  <c:v>0.14133815</c:v>
                </c:pt>
                <c:pt idx="9">
                  <c:v>0.16154298</c:v>
                </c:pt>
                <c:pt idx="10">
                  <c:v>0.18570898000000002</c:v>
                </c:pt>
                <c:pt idx="11">
                  <c:v>0.21461274</c:v>
                </c:pt>
                <c:pt idx="12">
                  <c:v>0.24918310999999999</c:v>
                </c:pt>
                <c:pt idx="13">
                  <c:v>0.29053101000000003</c:v>
                </c:pt>
                <c:pt idx="14">
                  <c:v>0.33998519999999999</c:v>
                </c:pt>
                <c:pt idx="15">
                  <c:v>0.39913490999999995</c:v>
                </c:pt>
                <c:pt idx="16">
                  <c:v>0.46988096000000001</c:v>
                </c:pt>
                <c:pt idx="17">
                  <c:v>0.55449682</c:v>
                </c:pt>
                <c:pt idx="18">
                  <c:v>0.65570167000000001</c:v>
                </c:pt>
                <c:pt idx="19">
                  <c:v>0.77674779000000005</c:v>
                </c:pt>
                <c:pt idx="20">
                  <c:v>0.92152508999999994</c:v>
                </c:pt>
                <c:pt idx="21">
                  <c:v>1.0946860600000001</c:v>
                </c:pt>
                <c:pt idx="22">
                  <c:v>0.13722379000000001</c:v>
                </c:pt>
                <c:pt idx="23">
                  <c:v>0.13813889999999998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26-420E-A8CD-4549BB70D827}"/>
            </c:ext>
          </c:extLst>
        </c:ser>
        <c:ser>
          <c:idx val="12"/>
          <c:order val="12"/>
          <c:tx>
            <c:strRef>
              <c:f>'Program Costs'!$B$17</c:f>
              <c:strCache>
                <c:ptCount val="1"/>
                <c:pt idx="0">
                  <c:v>DLC Smart Appliances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Costs'!$C$17:$Z$17</c:f>
              <c:numCache>
                <c:formatCode>"$"#,##0.00</c:formatCode>
                <c:ptCount val="24"/>
                <c:pt idx="0">
                  <c:v>0</c:v>
                </c:pt>
                <c:pt idx="1">
                  <c:v>0.52015429000000002</c:v>
                </c:pt>
                <c:pt idx="2">
                  <c:v>0.98979598000000002</c:v>
                </c:pt>
                <c:pt idx="3">
                  <c:v>1.9343789899999999</c:v>
                </c:pt>
                <c:pt idx="4">
                  <c:v>1.0300252400000001</c:v>
                </c:pt>
                <c:pt idx="5">
                  <c:v>0.57430656999999996</c:v>
                </c:pt>
                <c:pt idx="6">
                  <c:v>0.10890904</c:v>
                </c:pt>
                <c:pt idx="7">
                  <c:v>0.10931670000000002</c:v>
                </c:pt>
                <c:pt idx="8">
                  <c:v>0.10972815000000001</c:v>
                </c:pt>
                <c:pt idx="9">
                  <c:v>0.11014343000000001</c:v>
                </c:pt>
                <c:pt idx="10">
                  <c:v>0.11056256000000002</c:v>
                </c:pt>
                <c:pt idx="11">
                  <c:v>0.11098558</c:v>
                </c:pt>
                <c:pt idx="12">
                  <c:v>0.11141255</c:v>
                </c:pt>
                <c:pt idx="13">
                  <c:v>0.11184348</c:v>
                </c:pt>
                <c:pt idx="14">
                  <c:v>0.11227841000000001</c:v>
                </c:pt>
                <c:pt idx="15">
                  <c:v>0.11271739</c:v>
                </c:pt>
                <c:pt idx="16">
                  <c:v>0.11316045000000001</c:v>
                </c:pt>
                <c:pt idx="17">
                  <c:v>0.11360761999999999</c:v>
                </c:pt>
                <c:pt idx="18">
                  <c:v>0.11405894999999999</c:v>
                </c:pt>
                <c:pt idx="19">
                  <c:v>0.11451449000000001</c:v>
                </c:pt>
                <c:pt idx="20">
                  <c:v>0.11497424000000001</c:v>
                </c:pt>
                <c:pt idx="21">
                  <c:v>0.11543828</c:v>
                </c:pt>
                <c:pt idx="22">
                  <c:v>0.11590662</c:v>
                </c:pt>
                <c:pt idx="23">
                  <c:v>0.11637933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26-420E-A8CD-4549BB70D827}"/>
            </c:ext>
          </c:extLst>
        </c:ser>
        <c:ser>
          <c:idx val="13"/>
          <c:order val="13"/>
          <c:tx>
            <c:strRef>
              <c:f>'Program Costs'!$B$18</c:f>
              <c:strCache>
                <c:ptCount val="1"/>
                <c:pt idx="0">
                  <c:v>DLC Smart Thermostats - Cooling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Costs'!$C$18:$Z$18</c:f>
              <c:numCache>
                <c:formatCode>"$"#,##0.00</c:formatCode>
                <c:ptCount val="24"/>
                <c:pt idx="0">
                  <c:v>0</c:v>
                </c:pt>
                <c:pt idx="1">
                  <c:v>0.33398337</c:v>
                </c:pt>
                <c:pt idx="2">
                  <c:v>0.76256064000000001</c:v>
                </c:pt>
                <c:pt idx="3">
                  <c:v>1.6401479800000001</c:v>
                </c:pt>
                <c:pt idx="4">
                  <c:v>1.7009294799999999</c:v>
                </c:pt>
                <c:pt idx="5">
                  <c:v>1.75021454</c:v>
                </c:pt>
                <c:pt idx="6">
                  <c:v>1.6448293999999999</c:v>
                </c:pt>
                <c:pt idx="7">
                  <c:v>1.6803579799999999</c:v>
                </c:pt>
                <c:pt idx="8">
                  <c:v>1.7168837800000001</c:v>
                </c:pt>
                <c:pt idx="9">
                  <c:v>1.75443762</c:v>
                </c:pt>
                <c:pt idx="10">
                  <c:v>1.7930512599999999</c:v>
                </c:pt>
                <c:pt idx="11">
                  <c:v>1.8327575</c:v>
                </c:pt>
                <c:pt idx="12">
                  <c:v>1.8735902099999999</c:v>
                </c:pt>
                <c:pt idx="13">
                  <c:v>1.9155842999999999</c:v>
                </c:pt>
                <c:pt idx="14">
                  <c:v>1.95877583</c:v>
                </c:pt>
                <c:pt idx="15">
                  <c:v>2.00320199</c:v>
                </c:pt>
                <c:pt idx="16">
                  <c:v>2.0489011600000002</c:v>
                </c:pt>
                <c:pt idx="17">
                  <c:v>2.09591298</c:v>
                </c:pt>
                <c:pt idx="18">
                  <c:v>2.1442783199999997</c:v>
                </c:pt>
                <c:pt idx="19">
                  <c:v>2.1940393800000004</c:v>
                </c:pt>
                <c:pt idx="20">
                  <c:v>2.2452397099999999</c:v>
                </c:pt>
                <c:pt idx="21">
                  <c:v>2.2979242499999999</c:v>
                </c:pt>
                <c:pt idx="22">
                  <c:v>2.2890502400000003</c:v>
                </c:pt>
                <c:pt idx="23">
                  <c:v>2.3096716099999997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26-420E-A8CD-4549BB70D827}"/>
            </c:ext>
          </c:extLst>
        </c:ser>
        <c:ser>
          <c:idx val="14"/>
          <c:order val="14"/>
          <c:tx>
            <c:strRef>
              <c:f>'Program Costs'!$B$19</c:f>
              <c:strCache>
                <c:ptCount val="1"/>
                <c:pt idx="0">
                  <c:v>DLC Smart Thermostats - Heating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Costs'!$C$19:$Z$19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2.0955380000000003E-2</c:v>
                </c:pt>
                <c:pt idx="3">
                  <c:v>4.7693780000000005E-2</c:v>
                </c:pt>
                <c:pt idx="4">
                  <c:v>0.10164793</c:v>
                </c:pt>
                <c:pt idx="5">
                  <c:v>8.1456290000000015E-2</c:v>
                </c:pt>
                <c:pt idx="6">
                  <c:v>7.165566000000001E-2</c:v>
                </c:pt>
                <c:pt idx="7">
                  <c:v>5.6002929999999999E-2</c:v>
                </c:pt>
                <c:pt idx="8">
                  <c:v>5.6521590000000003E-2</c:v>
                </c:pt>
                <c:pt idx="9">
                  <c:v>5.7045060000000002E-2</c:v>
                </c:pt>
                <c:pt idx="10">
                  <c:v>5.7573369999999999E-2</c:v>
                </c:pt>
                <c:pt idx="11">
                  <c:v>5.810659E-2</c:v>
                </c:pt>
                <c:pt idx="12">
                  <c:v>5.8644740000000001E-2</c:v>
                </c:pt>
                <c:pt idx="13">
                  <c:v>5.9187870000000004E-2</c:v>
                </c:pt>
                <c:pt idx="14">
                  <c:v>5.9736040000000004E-2</c:v>
                </c:pt>
                <c:pt idx="15">
                  <c:v>6.0289280000000001E-2</c:v>
                </c:pt>
                <c:pt idx="16">
                  <c:v>6.0847640000000008E-2</c:v>
                </c:pt>
                <c:pt idx="17">
                  <c:v>6.1411180000000003E-2</c:v>
                </c:pt>
                <c:pt idx="18">
                  <c:v>6.1979940000000004E-2</c:v>
                </c:pt>
                <c:pt idx="19">
                  <c:v>6.2553979999999995E-2</c:v>
                </c:pt>
                <c:pt idx="20">
                  <c:v>6.3133319999999993E-2</c:v>
                </c:pt>
                <c:pt idx="21">
                  <c:v>6.3718030000000009E-2</c:v>
                </c:pt>
                <c:pt idx="22">
                  <c:v>6.4308160000000003E-2</c:v>
                </c:pt>
                <c:pt idx="23">
                  <c:v>6.4903749999999996E-2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5626-420E-A8CD-4549BB70D827}"/>
            </c:ext>
          </c:extLst>
        </c:ser>
        <c:ser>
          <c:idx val="15"/>
          <c:order val="15"/>
          <c:tx>
            <c:strRef>
              <c:f>'Program Costs'!$B$20</c:f>
              <c:strCache>
                <c:ptCount val="1"/>
                <c:pt idx="0">
                  <c:v>DLC Water Heating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Costs'!$C$20:$Z$20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C-42D4-8228-5A5508D697A6}"/>
            </c:ext>
          </c:extLst>
        </c:ser>
        <c:ser>
          <c:idx val="16"/>
          <c:order val="16"/>
          <c:tx>
            <c:strRef>
              <c:f>'Program Costs'!$B$21</c:f>
              <c:strCache>
                <c:ptCount val="1"/>
                <c:pt idx="0">
                  <c:v>Pilot-CTA-2045 HPWH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Costs'!$C$21:$Z$21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C-42D4-8228-5A5508D697A6}"/>
            </c:ext>
          </c:extLst>
        </c:ser>
        <c:ser>
          <c:idx val="17"/>
          <c:order val="17"/>
          <c:tx>
            <c:strRef>
              <c:f>'Program Costs'!$B$22</c:f>
              <c:strCache>
                <c:ptCount val="1"/>
                <c:pt idx="0">
                  <c:v>Parent-CTA-2045 HPWH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Costs'!$C$22:$Z$22</c:f>
              <c:numCache>
                <c:formatCode>"$"#,##0.00</c:formatCode>
                <c:ptCount val="24"/>
                <c:pt idx="0">
                  <c:v>0</c:v>
                </c:pt>
                <c:pt idx="1">
                  <c:v>8.5424399999999998E-2</c:v>
                </c:pt>
                <c:pt idx="2">
                  <c:v>0.10931836000000002</c:v>
                </c:pt>
                <c:pt idx="3">
                  <c:v>0.13987817000000002</c:v>
                </c:pt>
                <c:pt idx="4">
                  <c:v>0.14909982999999999</c:v>
                </c:pt>
                <c:pt idx="5">
                  <c:v>0.18004004999999998</c:v>
                </c:pt>
                <c:pt idx="6">
                  <c:v>0.19267897</c:v>
                </c:pt>
                <c:pt idx="7">
                  <c:v>0.23611632000000002</c:v>
                </c:pt>
                <c:pt idx="8">
                  <c:v>0.25953284000000004</c:v>
                </c:pt>
                <c:pt idx="9">
                  <c:v>0.27139005999999999</c:v>
                </c:pt>
                <c:pt idx="10">
                  <c:v>0.31296367000000003</c:v>
                </c:pt>
                <c:pt idx="11">
                  <c:v>0.18462804999999999</c:v>
                </c:pt>
                <c:pt idx="12">
                  <c:v>0.16824275</c:v>
                </c:pt>
                <c:pt idx="13">
                  <c:v>0.18964640000000002</c:v>
                </c:pt>
                <c:pt idx="14">
                  <c:v>0.18117707</c:v>
                </c:pt>
                <c:pt idx="15">
                  <c:v>0.19441329999999998</c:v>
                </c:pt>
                <c:pt idx="16">
                  <c:v>0.17682049</c:v>
                </c:pt>
                <c:pt idx="17">
                  <c:v>0.18768758999999999</c:v>
                </c:pt>
                <c:pt idx="18">
                  <c:v>0.17892576000000002</c:v>
                </c:pt>
                <c:pt idx="19">
                  <c:v>0.19760026999999999</c:v>
                </c:pt>
                <c:pt idx="20">
                  <c:v>0.20798903999999999</c:v>
                </c:pt>
                <c:pt idx="21">
                  <c:v>0.19302139000000001</c:v>
                </c:pt>
                <c:pt idx="22">
                  <c:v>0.19475485999999997</c:v>
                </c:pt>
                <c:pt idx="23">
                  <c:v>0.21952972000000001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C-42D4-8228-5A5508D697A6}"/>
            </c:ext>
          </c:extLst>
        </c:ser>
        <c:ser>
          <c:idx val="18"/>
          <c:order val="18"/>
          <c:tx>
            <c:strRef>
              <c:f>'Program Costs'!$B$23</c:f>
              <c:strCache>
                <c:ptCount val="1"/>
                <c:pt idx="0">
                  <c:v>Pilot-CTA-2045 ERWH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Costs'!$C$23:$Z$23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C-42D4-8228-5A5508D697A6}"/>
            </c:ext>
          </c:extLst>
        </c:ser>
        <c:ser>
          <c:idx val="19"/>
          <c:order val="19"/>
          <c:tx>
            <c:strRef>
              <c:f>'Program Costs'!$B$30</c:f>
              <c:strCache>
                <c:ptCount val="1"/>
                <c:pt idx="0">
                  <c:v>Pilot-Time-of-Use Opt-in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Costs'!$C$30:$Z$30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C-42D4-8228-5A5508D697A6}"/>
            </c:ext>
          </c:extLst>
        </c:ser>
        <c:ser>
          <c:idx val="20"/>
          <c:order val="20"/>
          <c:tx>
            <c:strRef>
              <c:f>'Program Costs'!$B$31</c:f>
              <c:strCache>
                <c:ptCount val="1"/>
                <c:pt idx="0">
                  <c:v>Parent-Time-of-Use Opt-in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Costs'!$C$31:$Z$31</c:f>
              <c:numCache>
                <c:formatCode>"$"#,##0.00</c:formatCode>
                <c:ptCount val="24"/>
                <c:pt idx="0">
                  <c:v>0</c:v>
                </c:pt>
                <c:pt idx="1">
                  <c:v>0.22526445</c:v>
                </c:pt>
                <c:pt idx="2">
                  <c:v>0.37583675</c:v>
                </c:pt>
                <c:pt idx="3">
                  <c:v>0.62776659000000012</c:v>
                </c:pt>
                <c:pt idx="4">
                  <c:v>0.29616066999999996</c:v>
                </c:pt>
                <c:pt idx="5">
                  <c:v>0.14626633999999999</c:v>
                </c:pt>
                <c:pt idx="6">
                  <c:v>5.6916460000000002E-2</c:v>
                </c:pt>
                <c:pt idx="7">
                  <c:v>5.6916460000000002E-2</c:v>
                </c:pt>
                <c:pt idx="8">
                  <c:v>5.6916460000000002E-2</c:v>
                </c:pt>
                <c:pt idx="9">
                  <c:v>5.6916460000000002E-2</c:v>
                </c:pt>
                <c:pt idx="10">
                  <c:v>5.6916460000000002E-2</c:v>
                </c:pt>
                <c:pt idx="11">
                  <c:v>6.4439529999999995E-2</c:v>
                </c:pt>
                <c:pt idx="12">
                  <c:v>6.4409049999999995E-2</c:v>
                </c:pt>
                <c:pt idx="13">
                  <c:v>6.4375249999999995E-2</c:v>
                </c:pt>
                <c:pt idx="14">
                  <c:v>6.4337979999999989E-2</c:v>
                </c:pt>
                <c:pt idx="15">
                  <c:v>6.4297110000000005E-2</c:v>
                </c:pt>
                <c:pt idx="16">
                  <c:v>6.4252550000000005E-2</c:v>
                </c:pt>
                <c:pt idx="17">
                  <c:v>6.4204139999999993E-2</c:v>
                </c:pt>
                <c:pt idx="18">
                  <c:v>6.4151749999999994E-2</c:v>
                </c:pt>
                <c:pt idx="19">
                  <c:v>6.4095250000000006E-2</c:v>
                </c:pt>
                <c:pt idx="20">
                  <c:v>6.4034489999999999E-2</c:v>
                </c:pt>
                <c:pt idx="21">
                  <c:v>6.3969330000000005E-2</c:v>
                </c:pt>
                <c:pt idx="22">
                  <c:v>6.8432209999999993E-2</c:v>
                </c:pt>
                <c:pt idx="23">
                  <c:v>6.8539309999999992E-2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9C-42D4-8228-5A5508D697A6}"/>
            </c:ext>
          </c:extLst>
        </c:ser>
        <c:ser>
          <c:idx val="21"/>
          <c:order val="21"/>
          <c:tx>
            <c:strRef>
              <c:f>'Program Costs'!$B$32</c:f>
              <c:strCache>
                <c:ptCount val="1"/>
                <c:pt idx="0">
                  <c:v>Pilot-Peak Time Rebate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Costs'!$C$32:$Z$32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9C-42D4-8228-5A5508D697A6}"/>
            </c:ext>
          </c:extLst>
        </c:ser>
        <c:ser>
          <c:idx val="22"/>
          <c:order val="22"/>
          <c:tx>
            <c:strRef>
              <c:f>'Program Costs'!$B$33</c:f>
              <c:strCache>
                <c:ptCount val="1"/>
                <c:pt idx="0">
                  <c:v>Parent-Peak Time Rebate</c:v>
                </c:pt>
              </c:strCache>
            </c:strRef>
          </c:tx>
          <c:invertIfNegative val="0"/>
          <c:cat>
            <c:numRef>
              <c:f>'Program Costs'!$C$3:$Z$3</c:f>
              <c:numCache>
                <c:formatCode>General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Costs'!$C$33:$Z$33</c:f>
              <c:numCache>
                <c:formatCode>"$"#,##0.00</c:formatCode>
                <c:ptCount val="24"/>
                <c:pt idx="0">
                  <c:v>0</c:v>
                </c:pt>
                <c:pt idx="1">
                  <c:v>0.24022042999999998</c:v>
                </c:pt>
                <c:pt idx="2">
                  <c:v>0.39071259000000003</c:v>
                </c:pt>
                <c:pt idx="3">
                  <c:v>0.60139213000000002</c:v>
                </c:pt>
                <c:pt idx="4">
                  <c:v>0.25783854</c:v>
                </c:pt>
                <c:pt idx="5">
                  <c:v>0.12228138000000001</c:v>
                </c:pt>
                <c:pt idx="6">
                  <c:v>5.6794450000000003E-2</c:v>
                </c:pt>
                <c:pt idx="7">
                  <c:v>5.6794450000000003E-2</c:v>
                </c:pt>
                <c:pt idx="8">
                  <c:v>5.6794450000000003E-2</c:v>
                </c:pt>
                <c:pt idx="9">
                  <c:v>5.6794450000000003E-2</c:v>
                </c:pt>
                <c:pt idx="10">
                  <c:v>5.6794450000000003E-2</c:v>
                </c:pt>
                <c:pt idx="11">
                  <c:v>6.3903790000000002E-2</c:v>
                </c:pt>
                <c:pt idx="12">
                  <c:v>6.3869800000000004E-2</c:v>
                </c:pt>
                <c:pt idx="13">
                  <c:v>6.3832449999999999E-2</c:v>
                </c:pt>
                <c:pt idx="14">
                  <c:v>6.3791609999999999E-2</c:v>
                </c:pt>
                <c:pt idx="15">
                  <c:v>6.3747180000000001E-2</c:v>
                </c:pt>
                <c:pt idx="16">
                  <c:v>6.369901E-2</c:v>
                </c:pt>
                <c:pt idx="17">
                  <c:v>6.3646990000000001E-2</c:v>
                </c:pt>
                <c:pt idx="18">
                  <c:v>6.3590969999999997E-2</c:v>
                </c:pt>
                <c:pt idx="19">
                  <c:v>6.3530809999999993E-2</c:v>
                </c:pt>
                <c:pt idx="20">
                  <c:v>6.3466380000000003E-2</c:v>
                </c:pt>
                <c:pt idx="21">
                  <c:v>6.3397539999999988E-2</c:v>
                </c:pt>
                <c:pt idx="22">
                  <c:v>6.7834909999999998E-2</c:v>
                </c:pt>
                <c:pt idx="23">
                  <c:v>6.7937419999999998E-2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C-4D6D-9B8A-55779A20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9824240"/>
        <c:axId val="439824800"/>
        <c:extLst/>
      </c:barChart>
      <c:catAx>
        <c:axId val="43982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9824800"/>
        <c:crosses val="autoZero"/>
        <c:auto val="1"/>
        <c:lblAlgn val="ctr"/>
        <c:lblOffset val="100"/>
        <c:tickLblSkip val="1"/>
        <c:noMultiLvlLbl val="0"/>
      </c:catAx>
      <c:valAx>
        <c:axId val="4398248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'Program Costs'!$B$4</c:f>
              <c:strCache>
                <c:ptCount val="1"/>
                <c:pt idx="0">
                  <c:v>Incremental Spend (Million $)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9824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550534810000474"/>
          <c:y val="1.9289864129950533E-2"/>
          <c:w val="0.28009792045225118"/>
          <c:h val="0.95466742100955904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Summer Potential (MW)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Potential'!$Q$9</c:f>
              <c:strCache>
                <c:ptCount val="1"/>
                <c:pt idx="0">
                  <c:v>Baseline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'Overall Potential'!$R$8:$V$8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'Overall Potential'!$R$9:$V$9</c:f>
              <c:numCache>
                <c:formatCode>#,##0;\-#,##0;\-;@</c:formatCode>
                <c:ptCount val="5"/>
                <c:pt idx="0">
                  <c:v>1400.3963157119022</c:v>
                </c:pt>
                <c:pt idx="1">
                  <c:v>1403.7529458230629</c:v>
                </c:pt>
                <c:pt idx="2">
                  <c:v>1419.8727545089603</c:v>
                </c:pt>
                <c:pt idx="3">
                  <c:v>1449.7619546215465</c:v>
                </c:pt>
                <c:pt idx="4">
                  <c:v>1516.3299730059312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0-4EB7-AF86-4C34CB26130F}"/>
            </c:ext>
          </c:extLst>
        </c:ser>
        <c:ser>
          <c:idx val="4"/>
          <c:order val="1"/>
          <c:tx>
            <c:strRef>
              <c:f>'Overall Potential'!$Q$12</c:f>
              <c:strCache>
                <c:ptCount val="1"/>
                <c:pt idx="0">
                  <c:v>Potential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'Overall Potential'!$R$8:$V$8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'Overall Potential'!$R$12:$V$12</c:f>
              <c:numCache>
                <c:formatCode>#,##0;\-#,##0;\-;@</c:formatCode>
                <c:ptCount val="5"/>
                <c:pt idx="0">
                  <c:v>1399.879372291135</c:v>
                </c:pt>
                <c:pt idx="1">
                  <c:v>1382.0097795879014</c:v>
                </c:pt>
                <c:pt idx="2">
                  <c:v>1322.5439962929338</c:v>
                </c:pt>
                <c:pt idx="3">
                  <c:v>1313.2000120025775</c:v>
                </c:pt>
                <c:pt idx="4">
                  <c:v>1345.5041450488611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F0-4EB7-AF86-4C34CB261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489024"/>
        <c:axId val="1460489440"/>
      </c:lineChart>
      <c:catAx>
        <c:axId val="14604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489440"/>
        <c:crosses val="autoZero"/>
        <c:auto val="1"/>
        <c:lblAlgn val="ctr"/>
        <c:lblOffset val="100"/>
        <c:noMultiLvlLbl val="0"/>
      </c:catAx>
      <c:valAx>
        <c:axId val="146048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-#,##0;\-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48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2469545317262"/>
          <c:y val="4.4082810730166691E-2"/>
          <c:w val="0.56636624457200824"/>
          <c:h val="0.815413820734321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'Program Costs'!$B$86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Costs'!$C$86:$Z$86</c:f>
              <c:numCache>
                <c:formatCode>"$"#,##0.00</c:formatCode>
                <c:ptCount val="24"/>
                <c:pt idx="0">
                  <c:v>0</c:v>
                </c:pt>
                <c:pt idx="1">
                  <c:v>2.4355720000000001E-2</c:v>
                </c:pt>
                <c:pt idx="2">
                  <c:v>2.4741019999999999E-2</c:v>
                </c:pt>
                <c:pt idx="3">
                  <c:v>2.5326080000000001E-2</c:v>
                </c:pt>
                <c:pt idx="4">
                  <c:v>2.5925480000000001E-2</c:v>
                </c:pt>
                <c:pt idx="5">
                  <c:v>2.6539210000000001E-2</c:v>
                </c:pt>
                <c:pt idx="6">
                  <c:v>2.7467790000000002E-2</c:v>
                </c:pt>
                <c:pt idx="7">
                  <c:v>2.8418729999999996E-2</c:v>
                </c:pt>
                <c:pt idx="8">
                  <c:v>2.9392479999999999E-2</c:v>
                </c:pt>
                <c:pt idx="9">
                  <c:v>3.0700439999999999E-2</c:v>
                </c:pt>
                <c:pt idx="10">
                  <c:v>3.2039669999999999E-2</c:v>
                </c:pt>
                <c:pt idx="11">
                  <c:v>3.3410740000000001E-2</c:v>
                </c:pt>
                <c:pt idx="12">
                  <c:v>3.5136790000000001E-2</c:v>
                </c:pt>
                <c:pt idx="13">
                  <c:v>3.6903779999999997E-2</c:v>
                </c:pt>
                <c:pt idx="14">
                  <c:v>3.8712429999999999E-2</c:v>
                </c:pt>
                <c:pt idx="15">
                  <c:v>4.0898089999999998E-2</c:v>
                </c:pt>
                <c:pt idx="16">
                  <c:v>4.1103119999999993E-2</c:v>
                </c:pt>
                <c:pt idx="17">
                  <c:v>4.1310670000000001E-2</c:v>
                </c:pt>
                <c:pt idx="18">
                  <c:v>4.1520800000000004E-2</c:v>
                </c:pt>
                <c:pt idx="19">
                  <c:v>4.173354E-2</c:v>
                </c:pt>
                <c:pt idx="20">
                  <c:v>4.1948890000000003E-2</c:v>
                </c:pt>
                <c:pt idx="21">
                  <c:v>4.2166899999999993E-2</c:v>
                </c:pt>
                <c:pt idx="22">
                  <c:v>4.2387619999999994E-2</c:v>
                </c:pt>
                <c:pt idx="23">
                  <c:v>4.2611059999999999E-2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5-46F7-BACA-6E4EDE82B4F4}"/>
            </c:ext>
          </c:extLst>
        </c:ser>
        <c:ser>
          <c:idx val="0"/>
          <c:order val="1"/>
          <c:tx>
            <c:strRef>
              <c:f>'Program Costs'!$B$87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Costs'!$C$87:$Z$87</c:f>
              <c:numCache>
                <c:formatCode>"$"#,##0.00</c:formatCode>
                <c:ptCount val="24"/>
                <c:pt idx="0">
                  <c:v>0</c:v>
                </c:pt>
                <c:pt idx="1">
                  <c:v>6.0442799999999998E-2</c:v>
                </c:pt>
                <c:pt idx="2">
                  <c:v>0.12349553999999999</c:v>
                </c:pt>
                <c:pt idx="3">
                  <c:v>0.25299674999999999</c:v>
                </c:pt>
                <c:pt idx="4">
                  <c:v>0.21119173999999999</c:v>
                </c:pt>
                <c:pt idx="5">
                  <c:v>0.19168142000000002</c:v>
                </c:pt>
                <c:pt idx="6">
                  <c:v>0.15676314</c:v>
                </c:pt>
                <c:pt idx="7">
                  <c:v>0.16054955000000001</c:v>
                </c:pt>
                <c:pt idx="8">
                  <c:v>0.16445369000000001</c:v>
                </c:pt>
                <c:pt idx="9">
                  <c:v>0.16847951999999999</c:v>
                </c:pt>
                <c:pt idx="10">
                  <c:v>0.17263116000000001</c:v>
                </c:pt>
                <c:pt idx="11">
                  <c:v>0.17691288999999999</c:v>
                </c:pt>
                <c:pt idx="12">
                  <c:v>0.18132907000000001</c:v>
                </c:pt>
                <c:pt idx="13">
                  <c:v>0.18588429999999997</c:v>
                </c:pt>
                <c:pt idx="14">
                  <c:v>0.19058327999999999</c:v>
                </c:pt>
                <c:pt idx="15">
                  <c:v>0.19543090000000002</c:v>
                </c:pt>
                <c:pt idx="16">
                  <c:v>0.20043221000000003</c:v>
                </c:pt>
                <c:pt idx="17">
                  <c:v>0.20559242999999999</c:v>
                </c:pt>
                <c:pt idx="18">
                  <c:v>0.21091699999999999</c:v>
                </c:pt>
                <c:pt idx="19">
                  <c:v>0.21641152</c:v>
                </c:pt>
                <c:pt idx="20">
                  <c:v>0.22208176999999998</c:v>
                </c:pt>
                <c:pt idx="21">
                  <c:v>0.22793379</c:v>
                </c:pt>
                <c:pt idx="22">
                  <c:v>0.22172229000000002</c:v>
                </c:pt>
                <c:pt idx="23">
                  <c:v>0.22430833000000003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5-46F7-BACA-6E4EDE82B4F4}"/>
            </c:ext>
          </c:extLst>
        </c:ser>
        <c:ser>
          <c:idx val="6"/>
          <c:order val="2"/>
          <c:tx>
            <c:strRef>
              <c:f>'Program Costs'!$B$88</c:f>
              <c:strCache>
                <c:ptCount val="1"/>
                <c:pt idx="0">
                  <c:v>Ancillary DLC 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Costs'!$C$88:$Z$88</c:f>
              <c:numCache>
                <c:formatCode>"$"#,##0.00</c:formatCode>
                <c:ptCount val="24"/>
                <c:pt idx="0">
                  <c:v>0</c:v>
                </c:pt>
                <c:pt idx="1">
                  <c:v>0.14561217999999998</c:v>
                </c:pt>
                <c:pt idx="2">
                  <c:v>0.24248537000000003</c:v>
                </c:pt>
                <c:pt idx="3">
                  <c:v>0.43785282000000003</c:v>
                </c:pt>
                <c:pt idx="4">
                  <c:v>0.37732358999999999</c:v>
                </c:pt>
                <c:pt idx="5">
                  <c:v>0.34775315999999995</c:v>
                </c:pt>
                <c:pt idx="6">
                  <c:v>0.29537726000000003</c:v>
                </c:pt>
                <c:pt idx="7">
                  <c:v>0.29730881999999997</c:v>
                </c:pt>
                <c:pt idx="8">
                  <c:v>0.29925731999999994</c:v>
                </c:pt>
                <c:pt idx="9">
                  <c:v>0.30122287000000003</c:v>
                </c:pt>
                <c:pt idx="10">
                  <c:v>0.30320564</c:v>
                </c:pt>
                <c:pt idx="11">
                  <c:v>0.30520576999999999</c:v>
                </c:pt>
                <c:pt idx="12">
                  <c:v>0.30722344000000001</c:v>
                </c:pt>
                <c:pt idx="13">
                  <c:v>0.30925879000000001</c:v>
                </c:pt>
                <c:pt idx="14">
                  <c:v>0.31131198999999998</c:v>
                </c:pt>
                <c:pt idx="15">
                  <c:v>0.31338318000000004</c:v>
                </c:pt>
                <c:pt idx="16">
                  <c:v>0.31547252999999997</c:v>
                </c:pt>
                <c:pt idx="17">
                  <c:v>0.31758020000000003</c:v>
                </c:pt>
                <c:pt idx="18">
                  <c:v>0.31970634999999997</c:v>
                </c:pt>
                <c:pt idx="19">
                  <c:v>0.32185115999999997</c:v>
                </c:pt>
                <c:pt idx="20">
                  <c:v>0.32401477999999995</c:v>
                </c:pt>
                <c:pt idx="21">
                  <c:v>0.32619739000000003</c:v>
                </c:pt>
                <c:pt idx="22">
                  <c:v>0.33165114999999995</c:v>
                </c:pt>
                <c:pt idx="23">
                  <c:v>0.33486885999999999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5-46F7-BACA-6E4EDE82B4F4}"/>
            </c:ext>
          </c:extLst>
        </c:ser>
        <c:ser>
          <c:idx val="1"/>
          <c:order val="3"/>
          <c:tx>
            <c:strRef>
              <c:f>'Program Costs'!$B$89</c:f>
              <c:strCache>
                <c:ptCount val="1"/>
                <c:pt idx="0">
                  <c:v>Parent-Ancillary HPWH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Costs'!$C$89:$Z$89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5-46F7-BACA-6E4EDE82B4F4}"/>
            </c:ext>
          </c:extLst>
        </c:ser>
        <c:ser>
          <c:idx val="3"/>
          <c:order val="4"/>
          <c:tx>
            <c:strRef>
              <c:f>'Program Costs'!$B$90</c:f>
              <c:strCache>
                <c:ptCount val="1"/>
                <c:pt idx="0">
                  <c:v>Parent-Ancillary ERWH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Costs'!$C$90:$Z$90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5-46F7-BACA-6E4EDE82B4F4}"/>
            </c:ext>
          </c:extLst>
        </c:ser>
        <c:ser>
          <c:idx val="4"/>
          <c:order val="5"/>
          <c:tx>
            <c:strRef>
              <c:f>'Program Costs'!$B$91</c:f>
              <c:strCache>
                <c:ptCount val="1"/>
                <c:pt idx="0">
                  <c:v>Ancillary EV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Costs'!$C$91:$Z$91</c:f>
              <c:numCache>
                <c:formatCode>"$"#,##0.00</c:formatCode>
                <c:ptCount val="24"/>
                <c:pt idx="0">
                  <c:v>0</c:v>
                </c:pt>
                <c:pt idx="1">
                  <c:v>3.4753249999999999E-2</c:v>
                </c:pt>
                <c:pt idx="2">
                  <c:v>3.7260689999999999E-2</c:v>
                </c:pt>
                <c:pt idx="3">
                  <c:v>4.3400730000000005E-2</c:v>
                </c:pt>
                <c:pt idx="4">
                  <c:v>4.4519800000000005E-2</c:v>
                </c:pt>
                <c:pt idx="5">
                  <c:v>4.6209199999999999E-2</c:v>
                </c:pt>
                <c:pt idx="6">
                  <c:v>4.6797390000000001E-2</c:v>
                </c:pt>
                <c:pt idx="7">
                  <c:v>4.9469309999999996E-2</c:v>
                </c:pt>
                <c:pt idx="8">
                  <c:v>5.2675050000000001E-2</c:v>
                </c:pt>
                <c:pt idx="9">
                  <c:v>5.6521290000000002E-2</c:v>
                </c:pt>
                <c:pt idx="10">
                  <c:v>6.1135969999999998E-2</c:v>
                </c:pt>
                <c:pt idx="11">
                  <c:v>6.667263000000001E-2</c:v>
                </c:pt>
                <c:pt idx="12">
                  <c:v>7.3315470000000008E-2</c:v>
                </c:pt>
                <c:pt idx="13">
                  <c:v>8.1285509999999991E-2</c:v>
                </c:pt>
                <c:pt idx="14">
                  <c:v>9.0847899999999995E-2</c:v>
                </c:pt>
                <c:pt idx="15">
                  <c:v>0.10232078999999999</c:v>
                </c:pt>
                <c:pt idx="16">
                  <c:v>0.11608588</c:v>
                </c:pt>
                <c:pt idx="17">
                  <c:v>0.13260114000000001</c:v>
                </c:pt>
                <c:pt idx="18">
                  <c:v>0.15241603000000001</c:v>
                </c:pt>
                <c:pt idx="19">
                  <c:v>0.17618977999999999</c:v>
                </c:pt>
                <c:pt idx="20">
                  <c:v>0.20471335999999998</c:v>
                </c:pt>
                <c:pt idx="21">
                  <c:v>0.23893575</c:v>
                </c:pt>
                <c:pt idx="22">
                  <c:v>0.18482868</c:v>
                </c:pt>
                <c:pt idx="23">
                  <c:v>0.18670704999999999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5-46F7-BACA-6E4EDE82B4F4}"/>
            </c:ext>
          </c:extLst>
        </c:ser>
        <c:ser>
          <c:idx val="5"/>
          <c:order val="6"/>
          <c:tx>
            <c:strRef>
              <c:f>'Program Costs'!$B$92</c:f>
              <c:strCache>
                <c:ptCount val="1"/>
                <c:pt idx="0">
                  <c:v>Ancillary Heating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Costs'!$C$92:$Z$92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5.6518399999999991E-3</c:v>
                </c:pt>
                <c:pt idx="3">
                  <c:v>1.2912110000000001E-2</c:v>
                </c:pt>
                <c:pt idx="4">
                  <c:v>2.7637619999999998E-2</c:v>
                </c:pt>
                <c:pt idx="5">
                  <c:v>2.2287589999999999E-2</c:v>
                </c:pt>
                <c:pt idx="6">
                  <c:v>1.968661E-2</c:v>
                </c:pt>
                <c:pt idx="7">
                  <c:v>1.546877E-2</c:v>
                </c:pt>
                <c:pt idx="8">
                  <c:v>1.5660279999999999E-2</c:v>
                </c:pt>
                <c:pt idx="9">
                  <c:v>1.5854170000000001E-2</c:v>
                </c:pt>
                <c:pt idx="10">
                  <c:v>1.6050450000000001E-2</c:v>
                </c:pt>
                <c:pt idx="11">
                  <c:v>1.6249159999999999E-2</c:v>
                </c:pt>
                <c:pt idx="12">
                  <c:v>1.6450340000000001E-2</c:v>
                </c:pt>
                <c:pt idx="13">
                  <c:v>1.6653999999999999E-2</c:v>
                </c:pt>
                <c:pt idx="14">
                  <c:v>1.6860189999999997E-2</c:v>
                </c:pt>
                <c:pt idx="15">
                  <c:v>1.7068939999999998E-2</c:v>
                </c:pt>
                <c:pt idx="16">
                  <c:v>1.7280260000000002E-2</c:v>
                </c:pt>
                <c:pt idx="17">
                  <c:v>1.7494199999999998E-2</c:v>
                </c:pt>
                <c:pt idx="18">
                  <c:v>1.7710799999999999E-2</c:v>
                </c:pt>
                <c:pt idx="19">
                  <c:v>1.7930070000000003E-2</c:v>
                </c:pt>
                <c:pt idx="20">
                  <c:v>1.8152069999999999E-2</c:v>
                </c:pt>
                <c:pt idx="21">
                  <c:v>1.8376800000000002E-2</c:v>
                </c:pt>
                <c:pt idx="22">
                  <c:v>1.8604329999999999E-2</c:v>
                </c:pt>
                <c:pt idx="23">
                  <c:v>1.8834669999999998E-2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5-46F7-BACA-6E4EDE82B4F4}"/>
            </c:ext>
          </c:extLst>
        </c:ser>
        <c:ser>
          <c:idx val="7"/>
          <c:order val="7"/>
          <c:tx>
            <c:strRef>
              <c:f>'Program Costs'!$B$93</c:f>
              <c:strCache>
                <c:ptCount val="1"/>
                <c:pt idx="0">
                  <c:v>Ancillary Third Party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Costs'!$C$93:$Z$93</c:f>
              <c:numCache>
                <c:formatCode>"$"#,##0.00</c:formatCode>
                <c:ptCount val="24"/>
                <c:pt idx="0">
                  <c:v>0</c:v>
                </c:pt>
                <c:pt idx="1">
                  <c:v>1.2652750000000001E-2</c:v>
                </c:pt>
                <c:pt idx="2">
                  <c:v>2.6611080000000002E-2</c:v>
                </c:pt>
                <c:pt idx="3">
                  <c:v>3.3141839999999999E-2</c:v>
                </c:pt>
                <c:pt idx="4">
                  <c:v>3.2977099999999995E-2</c:v>
                </c:pt>
                <c:pt idx="5">
                  <c:v>3.2817809999999996E-2</c:v>
                </c:pt>
                <c:pt idx="6">
                  <c:v>3.2663740000000004E-2</c:v>
                </c:pt>
                <c:pt idx="7">
                  <c:v>3.2514630000000003E-2</c:v>
                </c:pt>
                <c:pt idx="8">
                  <c:v>3.2370259999999998E-2</c:v>
                </c:pt>
                <c:pt idx="9">
                  <c:v>3.2230399999999999E-2</c:v>
                </c:pt>
                <c:pt idx="10">
                  <c:v>3.2094840000000006E-2</c:v>
                </c:pt>
                <c:pt idx="11">
                  <c:v>3.196338E-2</c:v>
                </c:pt>
                <c:pt idx="12">
                  <c:v>3.1835839999999997E-2</c:v>
                </c:pt>
                <c:pt idx="13">
                  <c:v>3.1712049999999999E-2</c:v>
                </c:pt>
                <c:pt idx="14">
                  <c:v>3.1591800000000003E-2</c:v>
                </c:pt>
                <c:pt idx="15">
                  <c:v>3.1474969999999998E-2</c:v>
                </c:pt>
                <c:pt idx="16">
                  <c:v>3.1361390000000003E-2</c:v>
                </c:pt>
                <c:pt idx="17">
                  <c:v>3.1250909999999993E-2</c:v>
                </c:pt>
                <c:pt idx="18">
                  <c:v>3.114339E-2</c:v>
                </c:pt>
                <c:pt idx="19">
                  <c:v>3.1038720000000002E-2</c:v>
                </c:pt>
                <c:pt idx="20">
                  <c:v>3.0936739999999997E-2</c:v>
                </c:pt>
                <c:pt idx="21">
                  <c:v>3.0837369999999999E-2</c:v>
                </c:pt>
                <c:pt idx="22">
                  <c:v>3.0740469999999999E-2</c:v>
                </c:pt>
                <c:pt idx="23">
                  <c:v>3.0645930000000002E-2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5-46F7-BACA-6E4EDE82B4F4}"/>
            </c:ext>
          </c:extLst>
        </c:ser>
        <c:ser>
          <c:idx val="8"/>
          <c:order val="8"/>
          <c:tx>
            <c:strRef>
              <c:f>'Program Costs'!$B$94</c:f>
              <c:strCache>
                <c:ptCount val="1"/>
                <c:pt idx="0">
                  <c:v>Battery Energy Storage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Costs'!$C$94:$Z$94</c:f>
              <c:numCache>
                <c:formatCode>"$"#,##0.00</c:formatCode>
                <c:ptCount val="24"/>
                <c:pt idx="0">
                  <c:v>0</c:v>
                </c:pt>
                <c:pt idx="1">
                  <c:v>9.0554220000000005E-2</c:v>
                </c:pt>
                <c:pt idx="2">
                  <c:v>0.16125306000000003</c:v>
                </c:pt>
                <c:pt idx="3">
                  <c:v>0.23212395000000002</c:v>
                </c:pt>
                <c:pt idx="4">
                  <c:v>0.23699551999999999</c:v>
                </c:pt>
                <c:pt idx="5">
                  <c:v>0.24187936999999998</c:v>
                </c:pt>
                <c:pt idx="6">
                  <c:v>0.35350903</c:v>
                </c:pt>
                <c:pt idx="7">
                  <c:v>0.36115229999999998</c:v>
                </c:pt>
                <c:pt idx="8">
                  <c:v>0.36894157999999994</c:v>
                </c:pt>
                <c:pt idx="9">
                  <c:v>0.48716692</c:v>
                </c:pt>
                <c:pt idx="10">
                  <c:v>0.49785686000000001</c:v>
                </c:pt>
                <c:pt idx="11">
                  <c:v>0.50874861999999998</c:v>
                </c:pt>
                <c:pt idx="12">
                  <c:v>0.63408733000000006</c:v>
                </c:pt>
                <c:pt idx="13">
                  <c:v>0.64809475000000005</c:v>
                </c:pt>
                <c:pt idx="14">
                  <c:v>0.66236424999999999</c:v>
                </c:pt>
                <c:pt idx="15">
                  <c:v>0.79524837999999998</c:v>
                </c:pt>
                <c:pt idx="16">
                  <c:v>9.4628099999999993E-2</c:v>
                </c:pt>
                <c:pt idx="17">
                  <c:v>9.5497440000000003E-2</c:v>
                </c:pt>
                <c:pt idx="18">
                  <c:v>9.6377530000000003E-2</c:v>
                </c:pt>
                <c:pt idx="19">
                  <c:v>9.7268469999999996E-2</c:v>
                </c:pt>
                <c:pt idx="20">
                  <c:v>9.8170399999999991E-2</c:v>
                </c:pt>
                <c:pt idx="21">
                  <c:v>9.9083470000000007E-2</c:v>
                </c:pt>
                <c:pt idx="22">
                  <c:v>0.10000779999999999</c:v>
                </c:pt>
                <c:pt idx="23">
                  <c:v>0.10094354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A5-46F7-BACA-6E4EDE82B4F4}"/>
            </c:ext>
          </c:extLst>
        </c:ser>
        <c:ser>
          <c:idx val="9"/>
          <c:order val="9"/>
          <c:tx>
            <c:strRef>
              <c:f>'Program Costs'!$B$95</c:f>
              <c:strCache>
                <c:ptCount val="1"/>
                <c:pt idx="0">
                  <c:v>Behavioral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Costs'!$C$95:$Z$95</c:f>
              <c:numCache>
                <c:formatCode>"$"#,##0.00</c:formatCode>
                <c:ptCount val="24"/>
                <c:pt idx="0">
                  <c:v>0</c:v>
                </c:pt>
                <c:pt idx="1">
                  <c:v>8.0144339999999994E-2</c:v>
                </c:pt>
                <c:pt idx="2">
                  <c:v>0.11435484</c:v>
                </c:pt>
                <c:pt idx="3">
                  <c:v>0.12340089999999999</c:v>
                </c:pt>
                <c:pt idx="4">
                  <c:v>0.12052104</c:v>
                </c:pt>
                <c:pt idx="5">
                  <c:v>0.11936866</c:v>
                </c:pt>
                <c:pt idx="6">
                  <c:v>0.11994389</c:v>
                </c:pt>
                <c:pt idx="7">
                  <c:v>0.12061141</c:v>
                </c:pt>
                <c:pt idx="8">
                  <c:v>0.12128182000000001</c:v>
                </c:pt>
                <c:pt idx="9">
                  <c:v>0.12195497</c:v>
                </c:pt>
                <c:pt idx="10">
                  <c:v>0.12263071</c:v>
                </c:pt>
                <c:pt idx="11">
                  <c:v>0.12330887</c:v>
                </c:pt>
                <c:pt idx="12">
                  <c:v>0.12398927999999999</c:v>
                </c:pt>
                <c:pt idx="13">
                  <c:v>0.12467175</c:v>
                </c:pt>
                <c:pt idx="14">
                  <c:v>0.12535608000000001</c:v>
                </c:pt>
                <c:pt idx="15">
                  <c:v>0.12604208</c:v>
                </c:pt>
                <c:pt idx="16">
                  <c:v>0.12672953000000001</c:v>
                </c:pt>
                <c:pt idx="17">
                  <c:v>0.12741821</c:v>
                </c:pt>
                <c:pt idx="18">
                  <c:v>0.12810789</c:v>
                </c:pt>
                <c:pt idx="19">
                  <c:v>0.12879831999999999</c:v>
                </c:pt>
                <c:pt idx="20">
                  <c:v>0.12948925</c:v>
                </c:pt>
                <c:pt idx="21">
                  <c:v>0.13018041</c:v>
                </c:pt>
                <c:pt idx="22">
                  <c:v>0.13111565</c:v>
                </c:pt>
                <c:pt idx="23">
                  <c:v>0.1320625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A5-46F7-BACA-6E4EDE82B4F4}"/>
            </c:ext>
          </c:extLst>
        </c:ser>
        <c:ser>
          <c:idx val="10"/>
          <c:order val="10"/>
          <c:tx>
            <c:strRef>
              <c:f>'Program Costs'!$B$96</c:f>
              <c:strCache>
                <c:ptCount val="1"/>
                <c:pt idx="0">
                  <c:v>DLC Central AC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Costs'!$C$96:$Z$96</c:f>
              <c:numCache>
                <c:formatCode>"$"#,##0.00</c:formatCode>
                <c:ptCount val="24"/>
                <c:pt idx="0">
                  <c:v>0</c:v>
                </c:pt>
                <c:pt idx="1">
                  <c:v>0.24462233999999999</c:v>
                </c:pt>
                <c:pt idx="2">
                  <c:v>0.47611931000000007</c:v>
                </c:pt>
                <c:pt idx="3">
                  <c:v>0.91288628999999999</c:v>
                </c:pt>
                <c:pt idx="4">
                  <c:v>0.59580836999999998</c:v>
                </c:pt>
                <c:pt idx="5">
                  <c:v>0.45136602000000003</c:v>
                </c:pt>
                <c:pt idx="6">
                  <c:v>0.28911250999999999</c:v>
                </c:pt>
                <c:pt idx="7">
                  <c:v>0.29535953999999998</c:v>
                </c:pt>
                <c:pt idx="8">
                  <c:v>0.30178149999999998</c:v>
                </c:pt>
                <c:pt idx="9">
                  <c:v>0.30838324</c:v>
                </c:pt>
                <c:pt idx="10">
                  <c:v>0.31516973000000004</c:v>
                </c:pt>
                <c:pt idx="11">
                  <c:v>0.32214603999999997</c:v>
                </c:pt>
                <c:pt idx="12">
                  <c:v>0.32931737999999999</c:v>
                </c:pt>
                <c:pt idx="13">
                  <c:v>0.33668902000000001</c:v>
                </c:pt>
                <c:pt idx="14">
                  <c:v>0.34426638999999998</c:v>
                </c:pt>
                <c:pt idx="15">
                  <c:v>0.35205500000000001</c:v>
                </c:pt>
                <c:pt idx="16">
                  <c:v>0.36006047999999996</c:v>
                </c:pt>
                <c:pt idx="17">
                  <c:v>0.36828856999999998</c:v>
                </c:pt>
                <c:pt idx="18">
                  <c:v>0.37674510999999999</c:v>
                </c:pt>
                <c:pt idx="19">
                  <c:v>0.38543604999999997</c:v>
                </c:pt>
                <c:pt idx="20">
                  <c:v>0.39436745000000001</c:v>
                </c:pt>
                <c:pt idx="21">
                  <c:v>0.40354544999999997</c:v>
                </c:pt>
                <c:pt idx="22">
                  <c:v>0.37214482999999998</c:v>
                </c:pt>
                <c:pt idx="23">
                  <c:v>0.37628400000000001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5-46F7-BACA-6E4EDE82B4F4}"/>
            </c:ext>
          </c:extLst>
        </c:ser>
        <c:ser>
          <c:idx val="11"/>
          <c:order val="11"/>
          <c:tx>
            <c:strRef>
              <c:f>'Program Costs'!$B$97</c:f>
              <c:strCache>
                <c:ptCount val="1"/>
                <c:pt idx="0">
                  <c:v>DLC Electric Vehicle Charging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Costs'!$C$97:$Z$97</c:f>
              <c:numCache>
                <c:formatCode>"$"#,##0.00</c:formatCode>
                <c:ptCount val="24"/>
                <c:pt idx="0">
                  <c:v>0</c:v>
                </c:pt>
                <c:pt idx="1">
                  <c:v>4.7761390000000001E-2</c:v>
                </c:pt>
                <c:pt idx="2">
                  <c:v>7.080446E-2</c:v>
                </c:pt>
                <c:pt idx="3">
                  <c:v>0.12662308999999999</c:v>
                </c:pt>
                <c:pt idx="4">
                  <c:v>0.11277738000000001</c:v>
                </c:pt>
                <c:pt idx="5">
                  <c:v>0.10911891999999999</c:v>
                </c:pt>
                <c:pt idx="6">
                  <c:v>9.4749070000000005E-2</c:v>
                </c:pt>
                <c:pt idx="7">
                  <c:v>0.10700139</c:v>
                </c:pt>
                <c:pt idx="8">
                  <c:v>0.12170163000000001</c:v>
                </c:pt>
                <c:pt idx="9">
                  <c:v>0.13933887</c:v>
                </c:pt>
                <c:pt idx="10">
                  <c:v>0.1604999</c:v>
                </c:pt>
                <c:pt idx="11">
                  <c:v>0.18588874999999999</c:v>
                </c:pt>
                <c:pt idx="12">
                  <c:v>0.21635012000000001</c:v>
                </c:pt>
                <c:pt idx="13">
                  <c:v>0.25289744000000003</c:v>
                </c:pt>
                <c:pt idx="14">
                  <c:v>0.29674666</c:v>
                </c:pt>
                <c:pt idx="15">
                  <c:v>0.34935663</c:v>
                </c:pt>
                <c:pt idx="16">
                  <c:v>0.41247769000000001</c:v>
                </c:pt>
                <c:pt idx="17">
                  <c:v>0.48820987999999998</c:v>
                </c:pt>
                <c:pt idx="18">
                  <c:v>0.57907281999999993</c:v>
                </c:pt>
                <c:pt idx="19">
                  <c:v>0.68808950999999996</c:v>
                </c:pt>
                <c:pt idx="20">
                  <c:v>0.81888695</c:v>
                </c:pt>
                <c:pt idx="21">
                  <c:v>0.97581676000000006</c:v>
                </c:pt>
                <c:pt idx="22">
                  <c:v>0.13765773000000001</c:v>
                </c:pt>
                <c:pt idx="23">
                  <c:v>0.13895089000000002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A5-46F7-BACA-6E4EDE82B4F4}"/>
            </c:ext>
          </c:extLst>
        </c:ser>
        <c:ser>
          <c:idx val="12"/>
          <c:order val="12"/>
          <c:tx>
            <c:strRef>
              <c:f>'Program Costs'!$B$98</c:f>
              <c:strCache>
                <c:ptCount val="1"/>
                <c:pt idx="0">
                  <c:v>DLC Smart Appliances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Costs'!$C$98:$Z$98</c:f>
              <c:numCache>
                <c:formatCode>"$"#,##0.00</c:formatCode>
                <c:ptCount val="24"/>
                <c:pt idx="0">
                  <c:v>0</c:v>
                </c:pt>
                <c:pt idx="1">
                  <c:v>0.27974901000000002</c:v>
                </c:pt>
                <c:pt idx="2">
                  <c:v>0.53206642000000004</c:v>
                </c:pt>
                <c:pt idx="3">
                  <c:v>1.0421156199999999</c:v>
                </c:pt>
                <c:pt idx="4">
                  <c:v>0.56260621999999993</c:v>
                </c:pt>
                <c:pt idx="5">
                  <c:v>0.3197816</c:v>
                </c:pt>
                <c:pt idx="6">
                  <c:v>6.8119209999999986E-2</c:v>
                </c:pt>
                <c:pt idx="7">
                  <c:v>6.850719999999999E-2</c:v>
                </c:pt>
                <c:pt idx="8">
                  <c:v>6.889998E-2</c:v>
                </c:pt>
                <c:pt idx="9">
                  <c:v>6.9297600000000001E-2</c:v>
                </c:pt>
                <c:pt idx="10">
                  <c:v>6.9700139999999994E-2</c:v>
                </c:pt>
                <c:pt idx="11">
                  <c:v>7.0107639999999999E-2</c:v>
                </c:pt>
                <c:pt idx="12">
                  <c:v>7.0520169999999993E-2</c:v>
                </c:pt>
                <c:pt idx="13">
                  <c:v>7.0937779999999992E-2</c:v>
                </c:pt>
                <c:pt idx="14">
                  <c:v>7.1360550000000009E-2</c:v>
                </c:pt>
                <c:pt idx="15">
                  <c:v>7.1788539999999998E-2</c:v>
                </c:pt>
                <c:pt idx="16">
                  <c:v>7.2221800000000003E-2</c:v>
                </c:pt>
                <c:pt idx="17">
                  <c:v>7.2660410000000009E-2</c:v>
                </c:pt>
                <c:pt idx="18">
                  <c:v>7.3104430000000012E-2</c:v>
                </c:pt>
                <c:pt idx="19">
                  <c:v>7.3553930000000003E-2</c:v>
                </c:pt>
                <c:pt idx="20">
                  <c:v>7.4008980000000002E-2</c:v>
                </c:pt>
                <c:pt idx="21">
                  <c:v>7.4469640000000004E-2</c:v>
                </c:pt>
                <c:pt idx="22">
                  <c:v>7.4935980000000013E-2</c:v>
                </c:pt>
                <c:pt idx="23">
                  <c:v>7.5408089999999997E-2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A5-46F7-BACA-6E4EDE82B4F4}"/>
            </c:ext>
          </c:extLst>
        </c:ser>
        <c:ser>
          <c:idx val="13"/>
          <c:order val="13"/>
          <c:tx>
            <c:strRef>
              <c:f>'Program Costs'!$B$99</c:f>
              <c:strCache>
                <c:ptCount val="1"/>
                <c:pt idx="0">
                  <c:v>DLC Smart Thermostats - Cooling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Costs'!$C$99:$Z$99</c:f>
              <c:numCache>
                <c:formatCode>"$"#,##0.00</c:formatCode>
                <c:ptCount val="24"/>
                <c:pt idx="0">
                  <c:v>0</c:v>
                </c:pt>
                <c:pt idx="1">
                  <c:v>0.18377960999999998</c:v>
                </c:pt>
                <c:pt idx="2">
                  <c:v>0.41761882</c:v>
                </c:pt>
                <c:pt idx="3">
                  <c:v>0.89881079000000008</c:v>
                </c:pt>
                <c:pt idx="4">
                  <c:v>0.93685861999999998</c:v>
                </c:pt>
                <c:pt idx="5">
                  <c:v>0.96812655000000003</c:v>
                </c:pt>
                <c:pt idx="6">
                  <c:v>0.91312091000000006</c:v>
                </c:pt>
                <c:pt idx="7">
                  <c:v>0.93598121000000001</c:v>
                </c:pt>
                <c:pt idx="8">
                  <c:v>0.95954888999999999</c:v>
                </c:pt>
                <c:pt idx="9">
                  <c:v>0.98384777999999995</c:v>
                </c:pt>
                <c:pt idx="10">
                  <c:v>1.00890255</c:v>
                </c:pt>
                <c:pt idx="11">
                  <c:v>1.03473872</c:v>
                </c:pt>
                <c:pt idx="12">
                  <c:v>1.0613826799999999</c:v>
                </c:pt>
                <c:pt idx="13">
                  <c:v>1.0888617700000001</c:v>
                </c:pt>
                <c:pt idx="14">
                  <c:v>1.1172043</c:v>
                </c:pt>
                <c:pt idx="15">
                  <c:v>1.1464395300000001</c:v>
                </c:pt>
                <c:pt idx="16">
                  <c:v>1.1765977599999997</c:v>
                </c:pt>
                <c:pt idx="17">
                  <c:v>1.2077103699999998</c:v>
                </c:pt>
                <c:pt idx="18">
                  <c:v>1.2398098</c:v>
                </c:pt>
                <c:pt idx="19">
                  <c:v>1.2729296699999999</c:v>
                </c:pt>
                <c:pt idx="20">
                  <c:v>1.30710474</c:v>
                </c:pt>
                <c:pt idx="21">
                  <c:v>1.3423710299999998</c:v>
                </c:pt>
                <c:pt idx="22">
                  <c:v>1.34078623</c:v>
                </c:pt>
                <c:pt idx="23">
                  <c:v>1.3569307099999999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8A5-46F7-BACA-6E4EDE82B4F4}"/>
            </c:ext>
          </c:extLst>
        </c:ser>
        <c:ser>
          <c:idx val="14"/>
          <c:order val="14"/>
          <c:tx>
            <c:strRef>
              <c:f>'Program Costs'!$B$100</c:f>
              <c:strCache>
                <c:ptCount val="1"/>
                <c:pt idx="0">
                  <c:v>DLC Smart Thermostats - Heating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Costs'!$C$100:$Z$100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1.1303660000000002E-2</c:v>
                </c:pt>
                <c:pt idx="3">
                  <c:v>2.582421E-2</c:v>
                </c:pt>
                <c:pt idx="4">
                  <c:v>5.5275239999999996E-2</c:v>
                </c:pt>
                <c:pt idx="5">
                  <c:v>4.4575199999999995E-2</c:v>
                </c:pt>
                <c:pt idx="6">
                  <c:v>3.937322E-2</c:v>
                </c:pt>
                <c:pt idx="7">
                  <c:v>3.0937549999999998E-2</c:v>
                </c:pt>
                <c:pt idx="8">
                  <c:v>3.1320559999999997E-2</c:v>
                </c:pt>
                <c:pt idx="9">
                  <c:v>3.170833E-2</c:v>
                </c:pt>
                <c:pt idx="10">
                  <c:v>3.210089E-2</c:v>
                </c:pt>
                <c:pt idx="11">
                  <c:v>3.2498329999999999E-2</c:v>
                </c:pt>
                <c:pt idx="12">
                  <c:v>3.2900680000000002E-2</c:v>
                </c:pt>
                <c:pt idx="13">
                  <c:v>3.3307999999999997E-2</c:v>
                </c:pt>
                <c:pt idx="14">
                  <c:v>3.3720379999999994E-2</c:v>
                </c:pt>
                <c:pt idx="15">
                  <c:v>3.4137859999999999E-2</c:v>
                </c:pt>
                <c:pt idx="16">
                  <c:v>3.4560520000000004E-2</c:v>
                </c:pt>
                <c:pt idx="17">
                  <c:v>3.4988409999999998E-2</c:v>
                </c:pt>
                <c:pt idx="18">
                  <c:v>3.5421599999999998E-2</c:v>
                </c:pt>
                <c:pt idx="19">
                  <c:v>3.586015E-2</c:v>
                </c:pt>
                <c:pt idx="20">
                  <c:v>3.6304129999999997E-2</c:v>
                </c:pt>
                <c:pt idx="21">
                  <c:v>3.6753619999999994E-2</c:v>
                </c:pt>
                <c:pt idx="22">
                  <c:v>3.7208659999999998E-2</c:v>
                </c:pt>
                <c:pt idx="23">
                  <c:v>3.7669339999999996E-2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B8A5-46F7-BACA-6E4EDE82B4F4}"/>
            </c:ext>
          </c:extLst>
        </c:ser>
        <c:ser>
          <c:idx val="15"/>
          <c:order val="15"/>
          <c:tx>
            <c:strRef>
              <c:f>'Program Costs'!$B$101</c:f>
              <c:strCache>
                <c:ptCount val="1"/>
                <c:pt idx="0">
                  <c:v>DLC Water Heating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Costs'!$C$101:$Z$101</c:f>
              <c:numCache>
                <c:formatCode>"$"#,##0.00</c:formatCode>
                <c:ptCount val="24"/>
                <c:pt idx="0">
                  <c:v>0</c:v>
                </c:pt>
                <c:pt idx="1">
                  <c:v>0.59856101000000006</c:v>
                </c:pt>
                <c:pt idx="2">
                  <c:v>1.14990335</c:v>
                </c:pt>
                <c:pt idx="3">
                  <c:v>2.2607850599999999</c:v>
                </c:pt>
                <c:pt idx="4">
                  <c:v>1.4448949300000002</c:v>
                </c:pt>
                <c:pt idx="5">
                  <c:v>1.0349807799999999</c:v>
                </c:pt>
                <c:pt idx="6">
                  <c:v>0.57164360000000003</c:v>
                </c:pt>
                <c:pt idx="7">
                  <c:v>0.57570702000000007</c:v>
                </c:pt>
                <c:pt idx="8">
                  <c:v>0.57980608999999994</c:v>
                </c:pt>
                <c:pt idx="9">
                  <c:v>0.58394111000000004</c:v>
                </c:pt>
                <c:pt idx="10">
                  <c:v>0.58811242000000008</c:v>
                </c:pt>
                <c:pt idx="11">
                  <c:v>0.59232034000000011</c:v>
                </c:pt>
                <c:pt idx="12">
                  <c:v>0.59656517999999992</c:v>
                </c:pt>
                <c:pt idx="13">
                  <c:v>0.60084727000000004</c:v>
                </c:pt>
                <c:pt idx="14">
                  <c:v>0.60516696000000003</c:v>
                </c:pt>
                <c:pt idx="15">
                  <c:v>0.60952457999999998</c:v>
                </c:pt>
                <c:pt idx="16">
                  <c:v>0.61392046999999994</c:v>
                </c:pt>
                <c:pt idx="17">
                  <c:v>0.61835494999999996</c:v>
                </c:pt>
                <c:pt idx="18">
                  <c:v>0.62282839000000001</c:v>
                </c:pt>
                <c:pt idx="19">
                  <c:v>0.62734111999999997</c:v>
                </c:pt>
                <c:pt idx="20">
                  <c:v>0.63189351999999999</c:v>
                </c:pt>
                <c:pt idx="21">
                  <c:v>0.63648589999999994</c:v>
                </c:pt>
                <c:pt idx="22">
                  <c:v>0.66306967999999988</c:v>
                </c:pt>
                <c:pt idx="23">
                  <c:v>0.67001825000000004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A5-46F7-BACA-6E4EDE82B4F4}"/>
            </c:ext>
          </c:extLst>
        </c:ser>
        <c:ser>
          <c:idx val="16"/>
          <c:order val="16"/>
          <c:tx>
            <c:strRef>
              <c:f>'Program Costs'!$B$102</c:f>
              <c:strCache>
                <c:ptCount val="1"/>
                <c:pt idx="0">
                  <c:v>Pilot-CTA-2045 HPWH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Costs'!$C$102:$Z$102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A5-46F7-BACA-6E4EDE82B4F4}"/>
            </c:ext>
          </c:extLst>
        </c:ser>
        <c:ser>
          <c:idx val="17"/>
          <c:order val="17"/>
          <c:tx>
            <c:strRef>
              <c:f>'Program Costs'!$B$103</c:f>
              <c:strCache>
                <c:ptCount val="1"/>
                <c:pt idx="0">
                  <c:v>Parent-CTA-2045 HPWH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Costs'!$C$103:$Z$103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A5-46F7-BACA-6E4EDE82B4F4}"/>
            </c:ext>
          </c:extLst>
        </c:ser>
        <c:ser>
          <c:idx val="18"/>
          <c:order val="18"/>
          <c:tx>
            <c:strRef>
              <c:f>'Program Costs'!$B$104</c:f>
              <c:strCache>
                <c:ptCount val="1"/>
                <c:pt idx="0">
                  <c:v>Pilot-CTA-2045 ERWH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Costs'!$C$104:$Z$104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A5-46F7-BACA-6E4EDE82B4F4}"/>
            </c:ext>
          </c:extLst>
        </c:ser>
        <c:ser>
          <c:idx val="19"/>
          <c:order val="19"/>
          <c:tx>
            <c:strRef>
              <c:f>'Program Costs'!$B$105</c:f>
              <c:strCache>
                <c:ptCount val="1"/>
                <c:pt idx="0">
                  <c:v>Parent-CTA-2045 ERWH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Costs'!$C$105:$Z$105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8A5-46F7-BACA-6E4EDE82B4F4}"/>
            </c:ext>
          </c:extLst>
        </c:ser>
        <c:ser>
          <c:idx val="20"/>
          <c:order val="20"/>
          <c:tx>
            <c:strRef>
              <c:f>'Program Costs'!$B$106</c:f>
              <c:strCache>
                <c:ptCount val="1"/>
                <c:pt idx="0">
                  <c:v>Electric Vehicle TOU Opt-in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Costs'!$C$106:$Z$106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A5-46F7-BACA-6E4EDE82B4F4}"/>
            </c:ext>
          </c:extLst>
        </c:ser>
        <c:ser>
          <c:idx val="21"/>
          <c:order val="21"/>
          <c:tx>
            <c:strRef>
              <c:f>'Program Costs'!$B$107</c:f>
              <c:strCache>
                <c:ptCount val="1"/>
                <c:pt idx="0">
                  <c:v>Thermal Energy Storage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Costs'!$C$107:$Z$107</c:f>
              <c:numCache>
                <c:formatCode>"$"#,##0.00</c:formatCode>
                <c:ptCount val="24"/>
                <c:pt idx="0">
                  <c:v>0</c:v>
                </c:pt>
                <c:pt idx="1">
                  <c:v>0.10225437000000001</c:v>
                </c:pt>
                <c:pt idx="2">
                  <c:v>0.29631567999999997</c:v>
                </c:pt>
                <c:pt idx="3">
                  <c:v>0.48713594999999998</c:v>
                </c:pt>
                <c:pt idx="4">
                  <c:v>0.26083745999999997</c:v>
                </c:pt>
                <c:pt idx="5">
                  <c:v>0.14949283999999999</c:v>
                </c:pt>
                <c:pt idx="6">
                  <c:v>4.025157E-2</c:v>
                </c:pt>
                <c:pt idx="7">
                  <c:v>4.0433790000000004E-2</c:v>
                </c:pt>
                <c:pt idx="8">
                  <c:v>4.0539370000000005E-2</c:v>
                </c:pt>
                <c:pt idx="9">
                  <c:v>4.0646919999999996E-2</c:v>
                </c:pt>
                <c:pt idx="10">
                  <c:v>4.0756440000000005E-2</c:v>
                </c:pt>
                <c:pt idx="11">
                  <c:v>4.086791E-2</c:v>
                </c:pt>
                <c:pt idx="12">
                  <c:v>4.0981320000000002E-2</c:v>
                </c:pt>
                <c:pt idx="13">
                  <c:v>4.109666E-2</c:v>
                </c:pt>
                <c:pt idx="14">
                  <c:v>4.1213920000000001E-2</c:v>
                </c:pt>
                <c:pt idx="15">
                  <c:v>4.1333089999999996E-2</c:v>
                </c:pt>
                <c:pt idx="16">
                  <c:v>4.1454169999999999E-2</c:v>
                </c:pt>
                <c:pt idx="17">
                  <c:v>4.1577130000000004E-2</c:v>
                </c:pt>
                <c:pt idx="18">
                  <c:v>4.1702009999999998E-2</c:v>
                </c:pt>
                <c:pt idx="19">
                  <c:v>4.1828789999999998E-2</c:v>
                </c:pt>
                <c:pt idx="20">
                  <c:v>4.195745E-2</c:v>
                </c:pt>
                <c:pt idx="21">
                  <c:v>4.2088020000000004E-2</c:v>
                </c:pt>
                <c:pt idx="22">
                  <c:v>4.2220489999999999E-2</c:v>
                </c:pt>
                <c:pt idx="23">
                  <c:v>4.2354860000000001E-2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A5-46F7-BACA-6E4EDE82B4F4}"/>
            </c:ext>
          </c:extLst>
        </c:ser>
        <c:ser>
          <c:idx val="22"/>
          <c:order val="22"/>
          <c:tx>
            <c:strRef>
              <c:f>'Program Costs'!$B$108</c:f>
              <c:strCache>
                <c:ptCount val="1"/>
                <c:pt idx="0">
                  <c:v>Third Party Contracts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Costs'!$C$108:$Z$108</c:f>
              <c:numCache>
                <c:formatCode>"$"#,##0.00</c:formatCode>
                <c:ptCount val="24"/>
                <c:pt idx="0">
                  <c:v>0</c:v>
                </c:pt>
                <c:pt idx="1">
                  <c:v>0.23425970000000002</c:v>
                </c:pt>
                <c:pt idx="2">
                  <c:v>0.49269173999999999</c:v>
                </c:pt>
                <c:pt idx="3">
                  <c:v>0.61360552000000002</c:v>
                </c:pt>
                <c:pt idx="4">
                  <c:v>0.61055528000000003</c:v>
                </c:pt>
                <c:pt idx="5">
                  <c:v>0.60760626000000006</c:v>
                </c:pt>
                <c:pt idx="6">
                  <c:v>0.60475369999999995</c:v>
                </c:pt>
                <c:pt idx="7">
                  <c:v>0.60199304999999992</c:v>
                </c:pt>
                <c:pt idx="8">
                  <c:v>0.59932004000000005</c:v>
                </c:pt>
                <c:pt idx="9">
                  <c:v>0.59673056000000002</c:v>
                </c:pt>
                <c:pt idx="10">
                  <c:v>0.59422074999999996</c:v>
                </c:pt>
                <c:pt idx="11">
                  <c:v>0.59178691000000005</c:v>
                </c:pt>
                <c:pt idx="12">
                  <c:v>0.58942558000000012</c:v>
                </c:pt>
                <c:pt idx="13">
                  <c:v>0.58713340000000003</c:v>
                </c:pt>
                <c:pt idx="14">
                  <c:v>0.58490726000000004</c:v>
                </c:pt>
                <c:pt idx="15">
                  <c:v>0.58274413000000003</c:v>
                </c:pt>
                <c:pt idx="16">
                  <c:v>0.58064118999999992</c:v>
                </c:pt>
                <c:pt idx="17">
                  <c:v>0.57859572999999997</c:v>
                </c:pt>
                <c:pt idx="18">
                  <c:v>0.57660518000000005</c:v>
                </c:pt>
                <c:pt idx="19">
                  <c:v>0.57466711000000004</c:v>
                </c:pt>
                <c:pt idx="20">
                  <c:v>0.57277920999999998</c:v>
                </c:pt>
                <c:pt idx="21">
                  <c:v>0.57093925000000001</c:v>
                </c:pt>
                <c:pt idx="22">
                  <c:v>0.56914516999999998</c:v>
                </c:pt>
                <c:pt idx="23">
                  <c:v>0.56739494999999995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5-4FC1-B3C3-B62E3F663442}"/>
            </c:ext>
          </c:extLst>
        </c:ser>
        <c:ser>
          <c:idx val="23"/>
          <c:order val="23"/>
          <c:tx>
            <c:strRef>
              <c:f>'Program Costs'!$B$109</c:f>
              <c:strCache>
                <c:ptCount val="1"/>
                <c:pt idx="0">
                  <c:v>Time-of-Use Opt-Out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Costs'!$C$109:$Z$109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75-4FC1-B3C3-B62E3F663442}"/>
            </c:ext>
          </c:extLst>
        </c:ser>
        <c:ser>
          <c:idx val="24"/>
          <c:order val="24"/>
          <c:tx>
            <c:strRef>
              <c:f>'Program Costs'!$B$110</c:f>
              <c:strCache>
                <c:ptCount val="1"/>
                <c:pt idx="0">
                  <c:v>Variable Peak Pricing Rates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Costs'!$C$110:$Z$110</c:f>
              <c:numCache>
                <c:formatCode>"$"#,##0.00</c:formatCode>
                <c:ptCount val="24"/>
                <c:pt idx="0">
                  <c:v>0</c:v>
                </c:pt>
                <c:pt idx="1">
                  <c:v>2.9222199999999997E-2</c:v>
                </c:pt>
                <c:pt idx="2">
                  <c:v>3.4151669999999995E-2</c:v>
                </c:pt>
                <c:pt idx="3">
                  <c:v>3.7680230000000002E-2</c:v>
                </c:pt>
                <c:pt idx="4">
                  <c:v>3.182836E-2</c:v>
                </c:pt>
                <c:pt idx="5">
                  <c:v>2.9027919999999999E-2</c:v>
                </c:pt>
                <c:pt idx="6">
                  <c:v>2.657671E-2</c:v>
                </c:pt>
                <c:pt idx="7">
                  <c:v>2.657671E-2</c:v>
                </c:pt>
                <c:pt idx="8">
                  <c:v>2.657671E-2</c:v>
                </c:pt>
                <c:pt idx="9">
                  <c:v>2.657671E-2</c:v>
                </c:pt>
                <c:pt idx="10">
                  <c:v>2.657671E-2</c:v>
                </c:pt>
                <c:pt idx="11">
                  <c:v>2.657671E-2</c:v>
                </c:pt>
                <c:pt idx="12">
                  <c:v>2.657671E-2</c:v>
                </c:pt>
                <c:pt idx="13">
                  <c:v>2.657671E-2</c:v>
                </c:pt>
                <c:pt idx="14">
                  <c:v>2.657671E-2</c:v>
                </c:pt>
                <c:pt idx="15">
                  <c:v>2.657671E-2</c:v>
                </c:pt>
                <c:pt idx="16">
                  <c:v>2.657671E-2</c:v>
                </c:pt>
                <c:pt idx="17">
                  <c:v>2.657671E-2</c:v>
                </c:pt>
                <c:pt idx="18">
                  <c:v>2.657671E-2</c:v>
                </c:pt>
                <c:pt idx="19">
                  <c:v>2.657671E-2</c:v>
                </c:pt>
                <c:pt idx="20">
                  <c:v>2.657671E-2</c:v>
                </c:pt>
                <c:pt idx="21">
                  <c:v>2.657671E-2</c:v>
                </c:pt>
                <c:pt idx="22">
                  <c:v>2.657671E-2</c:v>
                </c:pt>
                <c:pt idx="23">
                  <c:v>2.657671E-2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4F-4679-B38F-96B8393F5B87}"/>
            </c:ext>
          </c:extLst>
        </c:ser>
        <c:ser>
          <c:idx val="25"/>
          <c:order val="25"/>
          <c:tx>
            <c:strRef>
              <c:f>'Program Costs'!$B$111</c:f>
              <c:strCache>
                <c:ptCount val="1"/>
                <c:pt idx="0">
                  <c:v>Pilot-Time-of-Use Opt-in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Costs'!$C$111:$Z$111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4F-4679-B38F-96B8393F5B87}"/>
            </c:ext>
          </c:extLst>
        </c:ser>
        <c:ser>
          <c:idx val="26"/>
          <c:order val="26"/>
          <c:tx>
            <c:strRef>
              <c:f>'Program Costs'!$B$112</c:f>
              <c:strCache>
                <c:ptCount val="1"/>
                <c:pt idx="0">
                  <c:v>Parent-Time-of-Use Opt-in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Costs'!$C$112:$Z$112</c:f>
              <c:numCache>
                <c:formatCode>"$"#,##0.00</c:formatCode>
                <c:ptCount val="24"/>
                <c:pt idx="0">
                  <c:v>0</c:v>
                </c:pt>
                <c:pt idx="1">
                  <c:v>9.9782510000000005E-2</c:v>
                </c:pt>
                <c:pt idx="2">
                  <c:v>0.27038183999999998</c:v>
                </c:pt>
                <c:pt idx="3">
                  <c:v>0.39160133999999996</c:v>
                </c:pt>
                <c:pt idx="4">
                  <c:v>0.18926043000000004</c:v>
                </c:pt>
                <c:pt idx="5">
                  <c:v>0.10739776000000001</c:v>
                </c:pt>
                <c:pt idx="6">
                  <c:v>3.6340630000000006E-2</c:v>
                </c:pt>
                <c:pt idx="7">
                  <c:v>3.7527660000000004E-2</c:v>
                </c:pt>
                <c:pt idx="8">
                  <c:v>3.7580919999999997E-2</c:v>
                </c:pt>
                <c:pt idx="9">
                  <c:v>3.7632559999999995E-2</c:v>
                </c:pt>
                <c:pt idx="10">
                  <c:v>3.7682510000000002E-2</c:v>
                </c:pt>
                <c:pt idx="11">
                  <c:v>3.7730640000000003E-2</c:v>
                </c:pt>
                <c:pt idx="12">
                  <c:v>3.777689E-2</c:v>
                </c:pt>
                <c:pt idx="13">
                  <c:v>3.782112E-2</c:v>
                </c:pt>
                <c:pt idx="14">
                  <c:v>3.7863230000000005E-2</c:v>
                </c:pt>
                <c:pt idx="15">
                  <c:v>3.7903120000000005E-2</c:v>
                </c:pt>
                <c:pt idx="16">
                  <c:v>3.7940669999999996E-2</c:v>
                </c:pt>
                <c:pt idx="17">
                  <c:v>3.7975750000000003E-2</c:v>
                </c:pt>
                <c:pt idx="18">
                  <c:v>3.800825E-2</c:v>
                </c:pt>
                <c:pt idx="19">
                  <c:v>3.8038040000000002E-2</c:v>
                </c:pt>
                <c:pt idx="20">
                  <c:v>3.8064960000000002E-2</c:v>
                </c:pt>
                <c:pt idx="21">
                  <c:v>3.8088910000000004E-2</c:v>
                </c:pt>
                <c:pt idx="22">
                  <c:v>4.1069130000000002E-2</c:v>
                </c:pt>
                <c:pt idx="23">
                  <c:v>4.1231439999999994E-2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4F-4679-B38F-96B8393F5B87}"/>
            </c:ext>
          </c:extLst>
        </c:ser>
        <c:ser>
          <c:idx val="27"/>
          <c:order val="27"/>
          <c:tx>
            <c:strRef>
              <c:f>'Program Costs'!$B$113</c:f>
              <c:strCache>
                <c:ptCount val="1"/>
                <c:pt idx="0">
                  <c:v>Pilot-Peak Time Rebate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Costs'!$C$113:$Z$113</c:f>
              <c:numCache>
                <c:formatCode>"$"#,##0.00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4F-4679-B38F-96B8393F5B87}"/>
            </c:ext>
          </c:extLst>
        </c:ser>
        <c:ser>
          <c:idx val="28"/>
          <c:order val="28"/>
          <c:tx>
            <c:strRef>
              <c:f>'Program Costs'!$B$114</c:f>
              <c:strCache>
                <c:ptCount val="1"/>
                <c:pt idx="0">
                  <c:v>Parent-Peak Time Rebate</c:v>
                </c:pt>
              </c:strCache>
            </c:strRef>
          </c:tx>
          <c:invertIfNegative val="0"/>
          <c:cat>
            <c:numRef>
              <c:f>'Program Costs'!$C$84:$Z$84</c:f>
              <c:numCache>
                <c:formatCode>0</c:formatCode>
                <c:ptCount val="2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</c:numCache>
            </c:numRef>
          </c:cat>
          <c:val>
            <c:numRef>
              <c:f>'Program Costs'!$C$114:$Z$114</c:f>
              <c:numCache>
                <c:formatCode>"$"#,##0.00</c:formatCode>
                <c:ptCount val="24"/>
                <c:pt idx="0">
                  <c:v>0</c:v>
                </c:pt>
                <c:pt idx="1">
                  <c:v>9.3913519999999986E-2</c:v>
                </c:pt>
                <c:pt idx="2">
                  <c:v>0.24196936000000002</c:v>
                </c:pt>
                <c:pt idx="3">
                  <c:v>0.31914045999999996</c:v>
                </c:pt>
                <c:pt idx="4">
                  <c:v>0.14327836999999999</c:v>
                </c:pt>
                <c:pt idx="5">
                  <c:v>8.1732079999999985E-2</c:v>
                </c:pt>
                <c:pt idx="6">
                  <c:v>3.4828249999999998E-2</c:v>
                </c:pt>
                <c:pt idx="7">
                  <c:v>3.5803720000000004E-2</c:v>
                </c:pt>
                <c:pt idx="8">
                  <c:v>3.5845510000000004E-2</c:v>
                </c:pt>
                <c:pt idx="9">
                  <c:v>3.5885930000000003E-2</c:v>
                </c:pt>
                <c:pt idx="10">
                  <c:v>3.5924909999999997E-2</c:v>
                </c:pt>
                <c:pt idx="11">
                  <c:v>3.5962359999999999E-2</c:v>
                </c:pt>
                <c:pt idx="12">
                  <c:v>3.5998220000000004E-2</c:v>
                </c:pt>
                <c:pt idx="13">
                  <c:v>3.6032369999999994E-2</c:v>
                </c:pt>
                <c:pt idx="14">
                  <c:v>3.606475E-2</c:v>
                </c:pt>
                <c:pt idx="15">
                  <c:v>3.6095250000000002E-2</c:v>
                </c:pt>
                <c:pt idx="16">
                  <c:v>3.6123770000000006E-2</c:v>
                </c:pt>
                <c:pt idx="17">
                  <c:v>3.6150220000000004E-2</c:v>
                </c:pt>
                <c:pt idx="18">
                  <c:v>3.6174499999999998E-2</c:v>
                </c:pt>
                <c:pt idx="19">
                  <c:v>3.6196480000000003E-2</c:v>
                </c:pt>
                <c:pt idx="20">
                  <c:v>3.6216080000000005E-2</c:v>
                </c:pt>
                <c:pt idx="21">
                  <c:v>3.6233169999999995E-2</c:v>
                </c:pt>
                <c:pt idx="22">
                  <c:v>3.8701940000000004E-2</c:v>
                </c:pt>
                <c:pt idx="23">
                  <c:v>3.8833699999999999E-2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4F-4679-B38F-96B8393F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9824240"/>
        <c:axId val="439824800"/>
        <c:extLst/>
      </c:barChart>
      <c:catAx>
        <c:axId val="439824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9824800"/>
        <c:crosses val="autoZero"/>
        <c:auto val="1"/>
        <c:lblAlgn val="ctr"/>
        <c:lblOffset val="100"/>
        <c:tickLblSkip val="1"/>
        <c:noMultiLvlLbl val="0"/>
      </c:catAx>
      <c:valAx>
        <c:axId val="4398248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'Program Costs'!$B$4</c:f>
              <c:strCache>
                <c:ptCount val="1"/>
                <c:pt idx="0">
                  <c:v>Incremental Spend (Million $)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9824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32593041254454"/>
          <c:y val="1.9289864129950533E-2"/>
          <c:w val="0.28009792045225118"/>
          <c:h val="0.97429731745334203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- Select Years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2469545317262"/>
          <c:y val="4.4082810730166691E-2"/>
          <c:w val="0.56636624457200824"/>
          <c:h val="0.815413820734321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'Program Costs'!$B$5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Costs'!$C$5:$Y$5</c15:sqref>
                  </c15:fullRef>
                </c:ext>
              </c:extLst>
              <c:f>('Program Costs'!$C$5:$E$5,'Program Costs'!$L$5,'Program Costs'!$V$5)</c:f>
              <c:numCache>
                <c:formatCode>"$"#,##0.00</c:formatCode>
                <c:ptCount val="5"/>
                <c:pt idx="0">
                  <c:v>0</c:v>
                </c:pt>
                <c:pt idx="1">
                  <c:v>4.3688159999999997E-2</c:v>
                </c:pt>
                <c:pt idx="2">
                  <c:v>4.4228150000000001E-2</c:v>
                </c:pt>
                <c:pt idx="3">
                  <c:v>5.5110549999999994E-2</c:v>
                </c:pt>
                <c:pt idx="4">
                  <c:v>7.4352799999999997E-2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C-4685-9B5E-4642DDA6FA07}"/>
            </c:ext>
          </c:extLst>
        </c:ser>
        <c:ser>
          <c:idx val="0"/>
          <c:order val="1"/>
          <c:tx>
            <c:strRef>
              <c:f>'Program Costs'!$B$6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Costs'!$C$6:$Y$6</c15:sqref>
                  </c15:fullRef>
                </c:ext>
              </c:extLst>
              <c:f>('Program Costs'!$C$6:$E$6,'Program Costs'!$L$6,'Program Costs'!$V$6)</c:f>
              <c:numCache>
                <c:formatCode>"$"#,##0.00</c:formatCode>
                <c:ptCount val="5"/>
                <c:pt idx="0">
                  <c:v>0</c:v>
                </c:pt>
                <c:pt idx="1">
                  <c:v>0.10971779999999999</c:v>
                </c:pt>
                <c:pt idx="2">
                  <c:v>0.22512310999999999</c:v>
                </c:pt>
                <c:pt idx="3">
                  <c:v>0.29819777000000003</c:v>
                </c:pt>
                <c:pt idx="4">
                  <c:v>0.37071699000000002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C-4685-9B5E-4642DDA6FA07}"/>
            </c:ext>
          </c:extLst>
        </c:ser>
        <c:ser>
          <c:idx val="6"/>
          <c:order val="2"/>
          <c:tx>
            <c:strRef>
              <c:f>'Program Costs'!$B$7</c:f>
              <c:strCache>
                <c:ptCount val="1"/>
                <c:pt idx="0">
                  <c:v>Ancillary DLC 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Costs'!$C$7:$Y$7</c15:sqref>
                  </c15:fullRef>
                </c:ext>
              </c:extLst>
              <c:f>('Program Costs'!$C$7:$E$7,'Program Costs'!$L$7,'Program Costs'!$V$7)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CC-4685-9B5E-4642DDA6FA07}"/>
            </c:ext>
          </c:extLst>
        </c:ser>
        <c:ser>
          <c:idx val="1"/>
          <c:order val="3"/>
          <c:tx>
            <c:strRef>
              <c:f>'Program Costs'!$B$8</c:f>
              <c:strCache>
                <c:ptCount val="1"/>
                <c:pt idx="0">
                  <c:v>Parent-Ancillary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Costs'!$C$8:$Y$8</c15:sqref>
                  </c15:fullRef>
                </c:ext>
              </c:extLst>
              <c:f>('Program Costs'!$C$8:$E$8,'Program Costs'!$L$8,'Program Costs'!$V$8)</c:f>
              <c:numCache>
                <c:formatCode>"$"#,##0.00</c:formatCode>
                <c:ptCount val="5"/>
                <c:pt idx="0">
                  <c:v>0</c:v>
                </c:pt>
                <c:pt idx="1">
                  <c:v>4.7931330000000001E-2</c:v>
                </c:pt>
                <c:pt idx="2">
                  <c:v>5.8392819999999998E-2</c:v>
                </c:pt>
                <c:pt idx="3">
                  <c:v>0.15879298999999999</c:v>
                </c:pt>
                <c:pt idx="4">
                  <c:v>0.16359589999999999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CC-4685-9B5E-4642DDA6FA07}"/>
            </c:ext>
          </c:extLst>
        </c:ser>
        <c:ser>
          <c:idx val="3"/>
          <c:order val="4"/>
          <c:tx>
            <c:strRef>
              <c:f>'Program Costs'!$B$9</c:f>
              <c:strCache>
                <c:ptCount val="1"/>
                <c:pt idx="0">
                  <c:v>Parent-Ancillary ERWH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Costs'!$C$9:$Y$9</c15:sqref>
                  </c15:fullRef>
                </c:ext>
              </c:extLst>
              <c:f>('Program Costs'!$C$9:$E$9,'Program Costs'!$L$9,'Program Costs'!$V$9)</c:f>
              <c:numCache>
                <c:formatCode>"$"#,##0.00</c:formatCode>
                <c:ptCount val="5"/>
                <c:pt idx="0">
                  <c:v>0</c:v>
                </c:pt>
                <c:pt idx="1">
                  <c:v>0.22294103999999998</c:v>
                </c:pt>
                <c:pt idx="2">
                  <c:v>0.37348523000000006</c:v>
                </c:pt>
                <c:pt idx="3">
                  <c:v>1.72343511</c:v>
                </c:pt>
                <c:pt idx="4">
                  <c:v>1.60729626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CC-4685-9B5E-4642DDA6FA07}"/>
            </c:ext>
          </c:extLst>
        </c:ser>
        <c:ser>
          <c:idx val="4"/>
          <c:order val="5"/>
          <c:tx>
            <c:strRef>
              <c:f>'Program Costs'!$B$10</c:f>
              <c:strCache>
                <c:ptCount val="1"/>
                <c:pt idx="0">
                  <c:v>Ancillary EV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Costs'!$C$10:$Y$10</c15:sqref>
                  </c15:fullRef>
                </c:ext>
              </c:extLst>
              <c:f>('Program Costs'!$C$10:$E$10,'Program Costs'!$L$10,'Program Costs'!$V$10)</c:f>
              <c:numCache>
                <c:formatCode>"$"#,##0.00</c:formatCode>
                <c:ptCount val="5"/>
                <c:pt idx="0">
                  <c:v>0</c:v>
                </c:pt>
                <c:pt idx="1">
                  <c:v>3.9889339999999995E-2</c:v>
                </c:pt>
                <c:pt idx="2">
                  <c:v>4.291466E-2</c:v>
                </c:pt>
                <c:pt idx="3">
                  <c:v>6.5444950000000002E-2</c:v>
                </c:pt>
                <c:pt idx="4">
                  <c:v>0.20102936999999999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CC-4685-9B5E-4642DDA6FA07}"/>
            </c:ext>
          </c:extLst>
        </c:ser>
        <c:ser>
          <c:idx val="5"/>
          <c:order val="6"/>
          <c:tx>
            <c:strRef>
              <c:f>'Program Costs'!$B$11</c:f>
              <c:strCache>
                <c:ptCount val="1"/>
                <c:pt idx="0">
                  <c:v>Ancillary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Costs'!$C$11:$Y$11</c15:sqref>
                  </c15:fullRef>
                </c:ext>
              </c:extLst>
              <c:f>('Program Costs'!$C$11:$E$11,'Program Costs'!$L$11,'Program Costs'!$V$11)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1.0477690000000001E-2</c:v>
                </c:pt>
                <c:pt idx="3">
                  <c:v>2.8522530000000001E-2</c:v>
                </c:pt>
                <c:pt idx="4">
                  <c:v>3.1276980000000003E-2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C-4685-9B5E-4642DDA6FA07}"/>
            </c:ext>
          </c:extLst>
        </c:ser>
        <c:ser>
          <c:idx val="7"/>
          <c:order val="7"/>
          <c:tx>
            <c:strRef>
              <c:f>'Program Costs'!$B$12</c:f>
              <c:strCache>
                <c:ptCount val="1"/>
                <c:pt idx="0">
                  <c:v>Ancillary Third Party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Costs'!$C$12:$Y$12</c15:sqref>
                  </c15:fullRef>
                </c:ext>
              </c:extLst>
              <c:f>('Program Costs'!$C$12:$E$12,'Program Costs'!$L$12,'Program Costs'!$V$12)</c:f>
              <c:numCache>
                <c:formatCode>"$"#,##0.00</c:formatCode>
                <c:ptCount val="5"/>
                <c:pt idx="0">
                  <c:v>0</c:v>
                </c:pt>
                <c:pt idx="1">
                  <c:v>4.2703950000000004E-2</c:v>
                </c:pt>
                <c:pt idx="2">
                  <c:v>6.8374970000000007E-2</c:v>
                </c:pt>
                <c:pt idx="3">
                  <c:v>8.5761570000000009E-2</c:v>
                </c:pt>
                <c:pt idx="4">
                  <c:v>8.6755020000000002E-2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CC-4685-9B5E-4642DDA6FA07}"/>
            </c:ext>
          </c:extLst>
        </c:ser>
        <c:ser>
          <c:idx val="8"/>
          <c:order val="8"/>
          <c:tx>
            <c:strRef>
              <c:f>'Program Costs'!$B$13</c:f>
              <c:strCache>
                <c:ptCount val="1"/>
                <c:pt idx="0">
                  <c:v>Battery Energy Storage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Costs'!$C$13:$Y$13</c15:sqref>
                  </c15:fullRef>
                </c:ext>
              </c:extLst>
              <c:f>('Program Costs'!$C$13:$E$13,'Program Costs'!$L$13,'Program Costs'!$V$13)</c:f>
              <c:numCache>
                <c:formatCode>"$"#,##0.00</c:formatCode>
                <c:ptCount val="5"/>
                <c:pt idx="0">
                  <c:v>0</c:v>
                </c:pt>
                <c:pt idx="1">
                  <c:v>0.23260560999999999</c:v>
                </c:pt>
                <c:pt idx="2">
                  <c:v>0.23633910999999999</c:v>
                </c:pt>
                <c:pt idx="3">
                  <c:v>0.88582121000000003</c:v>
                </c:pt>
                <c:pt idx="4">
                  <c:v>0.1413153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CC-4685-9B5E-4642DDA6FA07}"/>
            </c:ext>
          </c:extLst>
        </c:ser>
        <c:ser>
          <c:idx val="9"/>
          <c:order val="9"/>
          <c:tx>
            <c:strRef>
              <c:f>'Program Costs'!$B$14</c:f>
              <c:strCache>
                <c:ptCount val="1"/>
                <c:pt idx="0">
                  <c:v>Behavioral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Costs'!$C$14:$Y$14</c15:sqref>
                  </c15:fullRef>
                </c:ext>
              </c:extLst>
              <c:f>('Program Costs'!$C$14:$E$14,'Program Costs'!$L$14,'Program Costs'!$V$14)</c:f>
              <c:numCache>
                <c:formatCode>"$"#,##0.00</c:formatCode>
                <c:ptCount val="5"/>
                <c:pt idx="0">
                  <c:v>0</c:v>
                </c:pt>
                <c:pt idx="1">
                  <c:v>0.18481948000000001</c:v>
                </c:pt>
                <c:pt idx="2">
                  <c:v>0.22570293999999999</c:v>
                </c:pt>
                <c:pt idx="3">
                  <c:v>0.21814067000000001</c:v>
                </c:pt>
                <c:pt idx="4">
                  <c:v>0.21872207000000002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CC-4685-9B5E-4642DDA6FA07}"/>
            </c:ext>
          </c:extLst>
        </c:ser>
        <c:ser>
          <c:idx val="10"/>
          <c:order val="10"/>
          <c:tx>
            <c:strRef>
              <c:f>'Program Costs'!$B$15</c:f>
              <c:strCache>
                <c:ptCount val="1"/>
                <c:pt idx="0">
                  <c:v>DLC Central AC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Costs'!$C$15:$Y$15</c15:sqref>
                  </c15:fullRef>
                </c:ext>
              </c:extLst>
              <c:f>('Program Costs'!$C$15:$E$15,'Program Costs'!$L$15,'Program Costs'!$V$15)</c:f>
              <c:numCache>
                <c:formatCode>"$"#,##0.00</c:formatCode>
                <c:ptCount val="5"/>
                <c:pt idx="0">
                  <c:v>0</c:v>
                </c:pt>
                <c:pt idx="1">
                  <c:v>0.44611440999999996</c:v>
                </c:pt>
                <c:pt idx="2">
                  <c:v>0.87037644000000003</c:v>
                </c:pt>
                <c:pt idx="3">
                  <c:v>0.53843655000000001</c:v>
                </c:pt>
                <c:pt idx="4">
                  <c:v>0.65369500000000003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CC-4685-9B5E-4642DDA6FA07}"/>
            </c:ext>
          </c:extLst>
        </c:ser>
        <c:ser>
          <c:idx val="11"/>
          <c:order val="11"/>
          <c:tx>
            <c:strRef>
              <c:f>'Program Costs'!$B$16</c:f>
              <c:strCache>
                <c:ptCount val="1"/>
                <c:pt idx="0">
                  <c:v>DLC Electric Vehicle Charging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Costs'!$C$16:$Y$16</c15:sqref>
                  </c15:fullRef>
                </c:ext>
              </c:extLst>
              <c:f>('Program Costs'!$C$16:$E$16,'Program Costs'!$L$16,'Program Costs'!$V$16)</c:f>
              <c:numCache>
                <c:formatCode>"$"#,##0.00</c:formatCode>
                <c:ptCount val="5"/>
                <c:pt idx="0">
                  <c:v>0</c:v>
                </c:pt>
                <c:pt idx="1">
                  <c:v>5.5648660000000003E-2</c:v>
                </c:pt>
                <c:pt idx="2">
                  <c:v>8.3431199999999997E-2</c:v>
                </c:pt>
                <c:pt idx="3">
                  <c:v>0.16154298</c:v>
                </c:pt>
                <c:pt idx="4">
                  <c:v>0.77674779000000005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CC-4685-9B5E-4642DDA6FA07}"/>
            </c:ext>
          </c:extLst>
        </c:ser>
        <c:ser>
          <c:idx val="12"/>
          <c:order val="12"/>
          <c:tx>
            <c:strRef>
              <c:f>'Program Costs'!$B$17</c:f>
              <c:strCache>
                <c:ptCount val="1"/>
                <c:pt idx="0">
                  <c:v>DLC Smart Appliances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Costs'!$C$17:$Y$17</c15:sqref>
                  </c15:fullRef>
                </c:ext>
              </c:extLst>
              <c:f>('Program Costs'!$C$17:$E$17,'Program Costs'!$L$17,'Program Costs'!$V$17)</c:f>
              <c:numCache>
                <c:formatCode>"$"#,##0.00</c:formatCode>
                <c:ptCount val="5"/>
                <c:pt idx="0">
                  <c:v>0</c:v>
                </c:pt>
                <c:pt idx="1">
                  <c:v>0.52015429000000002</c:v>
                </c:pt>
                <c:pt idx="2">
                  <c:v>0.98979598000000002</c:v>
                </c:pt>
                <c:pt idx="3">
                  <c:v>0.11014343000000001</c:v>
                </c:pt>
                <c:pt idx="4">
                  <c:v>0.11451449000000001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CC-4685-9B5E-4642DDA6FA07}"/>
            </c:ext>
          </c:extLst>
        </c:ser>
        <c:ser>
          <c:idx val="13"/>
          <c:order val="13"/>
          <c:tx>
            <c:strRef>
              <c:f>'Program Costs'!$B$18</c:f>
              <c:strCache>
                <c:ptCount val="1"/>
                <c:pt idx="0">
                  <c:v>DLC Smart Thermostats - Cooling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Costs'!$C$18:$Y$18</c15:sqref>
                  </c15:fullRef>
                </c:ext>
              </c:extLst>
              <c:f>('Program Costs'!$C$18:$E$18,'Program Costs'!$L$18,'Program Costs'!$V$18)</c:f>
              <c:numCache>
                <c:formatCode>"$"#,##0.00</c:formatCode>
                <c:ptCount val="5"/>
                <c:pt idx="0">
                  <c:v>0</c:v>
                </c:pt>
                <c:pt idx="1">
                  <c:v>0.33398337</c:v>
                </c:pt>
                <c:pt idx="2">
                  <c:v>0.76256064000000001</c:v>
                </c:pt>
                <c:pt idx="3">
                  <c:v>1.75443762</c:v>
                </c:pt>
                <c:pt idx="4">
                  <c:v>2.1940393800000004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CC-4685-9B5E-4642DDA6FA07}"/>
            </c:ext>
          </c:extLst>
        </c:ser>
        <c:ser>
          <c:idx val="14"/>
          <c:order val="14"/>
          <c:tx>
            <c:strRef>
              <c:f>'Program Costs'!$B$19</c:f>
              <c:strCache>
                <c:ptCount val="1"/>
                <c:pt idx="0">
                  <c:v>DLC Smart Thermostats -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Costs'!$C$19:$Y$19</c15:sqref>
                  </c15:fullRef>
                </c:ext>
              </c:extLst>
              <c:f>('Program Costs'!$C$19:$E$19,'Program Costs'!$L$19,'Program Costs'!$V$19)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2.0955380000000003E-2</c:v>
                </c:pt>
                <c:pt idx="3">
                  <c:v>5.7045060000000002E-2</c:v>
                </c:pt>
                <c:pt idx="4">
                  <c:v>6.2553979999999995E-2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25CC-4685-9B5E-4642DDA6FA07}"/>
            </c:ext>
          </c:extLst>
        </c:ser>
        <c:ser>
          <c:idx val="15"/>
          <c:order val="15"/>
          <c:tx>
            <c:strRef>
              <c:f>'Program Costs'!$B$20</c:f>
              <c:strCache>
                <c:ptCount val="1"/>
                <c:pt idx="0">
                  <c:v>DLC Water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Costs'!$C$20:$Y$20</c15:sqref>
                  </c15:fullRef>
                </c:ext>
              </c:extLst>
              <c:f>('Program Costs'!$C$20:$E$20,'Program Costs'!$L$20,'Program Costs'!$V$20)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CC-4685-9B5E-4642DDA6FA07}"/>
            </c:ext>
          </c:extLst>
        </c:ser>
        <c:ser>
          <c:idx val="16"/>
          <c:order val="16"/>
          <c:tx>
            <c:strRef>
              <c:f>'Program Costs'!$B$21</c:f>
              <c:strCache>
                <c:ptCount val="1"/>
                <c:pt idx="0">
                  <c:v>Pilot-CTA-2045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Costs'!$C$21:$Y$21</c15:sqref>
                  </c15:fullRef>
                </c:ext>
              </c:extLst>
              <c:f>('Program Costs'!$C$21:$E$21,'Program Costs'!$L$21,'Program Costs'!$V$21)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CC-4685-9B5E-4642DDA6FA07}"/>
            </c:ext>
          </c:extLst>
        </c:ser>
        <c:ser>
          <c:idx val="17"/>
          <c:order val="17"/>
          <c:tx>
            <c:strRef>
              <c:f>'Program Costs'!$B$22</c:f>
              <c:strCache>
                <c:ptCount val="1"/>
                <c:pt idx="0">
                  <c:v>Parent-CTA-2045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Costs'!$C$22:$Y$22</c15:sqref>
                  </c15:fullRef>
                </c:ext>
              </c:extLst>
              <c:f>('Program Costs'!$C$22:$E$22,'Program Costs'!$L$22,'Program Costs'!$V$22)</c:f>
              <c:numCache>
                <c:formatCode>"$"#,##0.00</c:formatCode>
                <c:ptCount val="5"/>
                <c:pt idx="0">
                  <c:v>0</c:v>
                </c:pt>
                <c:pt idx="1">
                  <c:v>8.5424399999999998E-2</c:v>
                </c:pt>
                <c:pt idx="2">
                  <c:v>0.10931836000000002</c:v>
                </c:pt>
                <c:pt idx="3">
                  <c:v>0.27139005999999999</c:v>
                </c:pt>
                <c:pt idx="4">
                  <c:v>0.19760026999999999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CC-4685-9B5E-4642DDA6FA07}"/>
            </c:ext>
          </c:extLst>
        </c:ser>
        <c:ser>
          <c:idx val="18"/>
          <c:order val="18"/>
          <c:tx>
            <c:strRef>
              <c:f>'Program Costs'!$B$23</c:f>
              <c:strCache>
                <c:ptCount val="1"/>
                <c:pt idx="0">
                  <c:v>Pilot-CTA-2045 ERWH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Costs'!$C$23:$Y$23</c15:sqref>
                  </c15:fullRef>
                </c:ext>
              </c:extLst>
              <c:f>('Program Costs'!$C$23:$E$23,'Program Costs'!$L$23,'Program Costs'!$V$23)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5CC-4685-9B5E-4642DDA6FA07}"/>
            </c:ext>
          </c:extLst>
        </c:ser>
        <c:ser>
          <c:idx val="19"/>
          <c:order val="19"/>
          <c:tx>
            <c:strRef>
              <c:f>'Program Costs'!$B$30</c:f>
              <c:strCache>
                <c:ptCount val="1"/>
                <c:pt idx="0">
                  <c:v>Pilot-Time-of-Use Opt-in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Costs'!$C$30:$Y$30</c15:sqref>
                  </c15:fullRef>
                </c:ext>
              </c:extLst>
              <c:f>('Program Costs'!$C$30:$E$30,'Program Costs'!$L$30,'Program Costs'!$V$30)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5CC-4685-9B5E-4642DDA6FA07}"/>
            </c:ext>
          </c:extLst>
        </c:ser>
        <c:ser>
          <c:idx val="20"/>
          <c:order val="20"/>
          <c:tx>
            <c:strRef>
              <c:f>'Program Costs'!$B$31</c:f>
              <c:strCache>
                <c:ptCount val="1"/>
                <c:pt idx="0">
                  <c:v>Parent-Time-of-Use Opt-in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Costs'!$C$31:$Y$31</c15:sqref>
                  </c15:fullRef>
                </c:ext>
              </c:extLst>
              <c:f>('Program Costs'!$C$31:$E$31,'Program Costs'!$L$31,'Program Costs'!$V$31)</c:f>
              <c:numCache>
                <c:formatCode>"$"#,##0.00</c:formatCode>
                <c:ptCount val="5"/>
                <c:pt idx="0">
                  <c:v>0</c:v>
                </c:pt>
                <c:pt idx="1">
                  <c:v>0.22526445</c:v>
                </c:pt>
                <c:pt idx="2">
                  <c:v>0.37583675</c:v>
                </c:pt>
                <c:pt idx="3">
                  <c:v>5.6916460000000002E-2</c:v>
                </c:pt>
                <c:pt idx="4">
                  <c:v>6.4095250000000006E-2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5CC-4685-9B5E-4642DDA6FA07}"/>
            </c:ext>
          </c:extLst>
        </c:ser>
        <c:ser>
          <c:idx val="21"/>
          <c:order val="21"/>
          <c:tx>
            <c:strRef>
              <c:f>'Program Costs'!$B$32</c:f>
              <c:strCache>
                <c:ptCount val="1"/>
                <c:pt idx="0">
                  <c:v>Pilot-Peak Time Rebate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Costs'!$C$32:$Y$32</c15:sqref>
                  </c15:fullRef>
                </c:ext>
              </c:extLst>
              <c:f>('Program Costs'!$C$32:$E$32,'Program Costs'!$L$32,'Program Costs'!$V$32)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CC-4685-9B5E-4642DDA6FA07}"/>
            </c:ext>
          </c:extLst>
        </c:ser>
        <c:ser>
          <c:idx val="22"/>
          <c:order val="22"/>
          <c:tx>
            <c:strRef>
              <c:f>'Program Costs'!$B$33</c:f>
              <c:strCache>
                <c:ptCount val="1"/>
                <c:pt idx="0">
                  <c:v>Parent-Peak Time Rebate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Costs'!$C$3:$Y$3</c15:sqref>
                  </c15:fullRef>
                </c:ext>
              </c:extLst>
              <c:f>('Program Costs'!$C$3:$E$3,'Program Costs'!$L$3,'Program Costs'!$V$3)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Costs'!$C$33:$Y$33</c15:sqref>
                  </c15:fullRef>
                </c:ext>
              </c:extLst>
              <c:f>('Program Costs'!$C$33:$E$33,'Program Costs'!$L$33,'Program Costs'!$V$33)</c:f>
              <c:numCache>
                <c:formatCode>"$"#,##0.00</c:formatCode>
                <c:ptCount val="5"/>
                <c:pt idx="0">
                  <c:v>0</c:v>
                </c:pt>
                <c:pt idx="1">
                  <c:v>0.24022042999999998</c:v>
                </c:pt>
                <c:pt idx="2">
                  <c:v>0.39071259000000003</c:v>
                </c:pt>
                <c:pt idx="3">
                  <c:v>5.6794450000000003E-2</c:v>
                </c:pt>
                <c:pt idx="4">
                  <c:v>6.3530809999999993E-2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CC-4685-9B5E-4642DDA6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9824240"/>
        <c:axId val="439824800"/>
        <c:extLst/>
      </c:barChart>
      <c:catAx>
        <c:axId val="43982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9824800"/>
        <c:crosses val="autoZero"/>
        <c:auto val="1"/>
        <c:lblAlgn val="ctr"/>
        <c:lblOffset val="100"/>
        <c:noMultiLvlLbl val="0"/>
      </c:catAx>
      <c:valAx>
        <c:axId val="4398248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'Program Costs'!$B$4</c:f>
              <c:strCache>
                <c:ptCount val="1"/>
                <c:pt idx="0">
                  <c:v>Incremental Spend (Million $)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9824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550534810000474"/>
          <c:y val="1.9289864129950533E-2"/>
          <c:w val="0.28009792045225118"/>
          <c:h val="0.97772126929284897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- Select Years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2469545317262"/>
          <c:y val="4.4082810730166691E-2"/>
          <c:w val="0.56636624457200824"/>
          <c:h val="0.815413820734321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'Program Costs'!$B$86</c:f>
              <c:strCache>
                <c:ptCount val="1"/>
                <c:pt idx="0">
                  <c:v>Ancillary Battery Storage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Costs'!$C$86:$Y$86</c15:sqref>
                  </c15:fullRef>
                </c:ext>
              </c:extLst>
              <c:f>('Program Costs'!$C$86:$E$86,'Program Costs'!$L$86,'Program Costs'!$V$86)</c:f>
              <c:numCache>
                <c:formatCode>"$"#,##0.00</c:formatCode>
                <c:ptCount val="5"/>
                <c:pt idx="0">
                  <c:v>0</c:v>
                </c:pt>
                <c:pt idx="1">
                  <c:v>2.4355720000000001E-2</c:v>
                </c:pt>
                <c:pt idx="2">
                  <c:v>2.4741019999999999E-2</c:v>
                </c:pt>
                <c:pt idx="3">
                  <c:v>3.0700439999999999E-2</c:v>
                </c:pt>
                <c:pt idx="4">
                  <c:v>4.173354E-2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9-4828-AD92-8CCE0EB3AFC3}"/>
            </c:ext>
          </c:extLst>
        </c:ser>
        <c:ser>
          <c:idx val="0"/>
          <c:order val="1"/>
          <c:tx>
            <c:strRef>
              <c:f>'Program Costs'!$B$87</c:f>
              <c:strCache>
                <c:ptCount val="1"/>
                <c:pt idx="0">
                  <c:v>Ancillary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40005" dist="20320" dir="5400000" algn="ctr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Costs'!$C$87:$Y$87</c15:sqref>
                  </c15:fullRef>
                </c:ext>
              </c:extLst>
              <c:f>('Program Costs'!$C$87:$E$87,'Program Costs'!$L$87,'Program Costs'!$V$87)</c:f>
              <c:numCache>
                <c:formatCode>"$"#,##0.00</c:formatCode>
                <c:ptCount val="5"/>
                <c:pt idx="0">
                  <c:v>0</c:v>
                </c:pt>
                <c:pt idx="1">
                  <c:v>6.0442799999999998E-2</c:v>
                </c:pt>
                <c:pt idx="2">
                  <c:v>0.12349553999999999</c:v>
                </c:pt>
                <c:pt idx="3">
                  <c:v>0.16847951999999999</c:v>
                </c:pt>
                <c:pt idx="4">
                  <c:v>0.21641152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9-4828-AD92-8CCE0EB3AFC3}"/>
            </c:ext>
          </c:extLst>
        </c:ser>
        <c:ser>
          <c:idx val="6"/>
          <c:order val="2"/>
          <c:tx>
            <c:strRef>
              <c:f>'Program Costs'!$B$88</c:f>
              <c:strCache>
                <c:ptCount val="1"/>
                <c:pt idx="0">
                  <c:v>Ancillary DLC 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Costs'!$C$88:$Y$88</c15:sqref>
                  </c15:fullRef>
                </c:ext>
              </c:extLst>
              <c:f>('Program Costs'!$C$88:$E$88,'Program Costs'!$L$88,'Program Costs'!$V$88)</c:f>
              <c:numCache>
                <c:formatCode>"$"#,##0.00</c:formatCode>
                <c:ptCount val="5"/>
                <c:pt idx="0">
                  <c:v>0</c:v>
                </c:pt>
                <c:pt idx="1">
                  <c:v>0.14561217999999998</c:v>
                </c:pt>
                <c:pt idx="2">
                  <c:v>0.24248537000000003</c:v>
                </c:pt>
                <c:pt idx="3">
                  <c:v>0.30122287000000003</c:v>
                </c:pt>
                <c:pt idx="4">
                  <c:v>0.32185115999999997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A9-4828-AD92-8CCE0EB3AFC3}"/>
            </c:ext>
          </c:extLst>
        </c:ser>
        <c:ser>
          <c:idx val="1"/>
          <c:order val="3"/>
          <c:tx>
            <c:strRef>
              <c:f>'Program Costs'!$B$89</c:f>
              <c:strCache>
                <c:ptCount val="1"/>
                <c:pt idx="0">
                  <c:v>Parent-Ancillary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Costs'!$C$89:$Y$89</c15:sqref>
                  </c15:fullRef>
                </c:ext>
              </c:extLst>
              <c:f>('Program Costs'!$C$89:$E$89,'Program Costs'!$L$89,'Program Costs'!$V$89)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A9-4828-AD92-8CCE0EB3AFC3}"/>
            </c:ext>
          </c:extLst>
        </c:ser>
        <c:ser>
          <c:idx val="3"/>
          <c:order val="4"/>
          <c:tx>
            <c:strRef>
              <c:f>'Program Costs'!$B$90</c:f>
              <c:strCache>
                <c:ptCount val="1"/>
                <c:pt idx="0">
                  <c:v>Parent-Ancillary ERWH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Costs'!$C$90:$Y$90</c15:sqref>
                  </c15:fullRef>
                </c:ext>
              </c:extLst>
              <c:f>('Program Costs'!$C$90:$E$90,'Program Costs'!$L$90,'Program Costs'!$V$90)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A9-4828-AD92-8CCE0EB3AFC3}"/>
            </c:ext>
          </c:extLst>
        </c:ser>
        <c:ser>
          <c:idx val="4"/>
          <c:order val="5"/>
          <c:tx>
            <c:strRef>
              <c:f>'Program Costs'!$B$91</c:f>
              <c:strCache>
                <c:ptCount val="1"/>
                <c:pt idx="0">
                  <c:v>Ancillary EV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Costs'!$C$91:$Y$91</c15:sqref>
                  </c15:fullRef>
                </c:ext>
              </c:extLst>
              <c:f>('Program Costs'!$C$91:$E$91,'Program Costs'!$L$91,'Program Costs'!$V$91)</c:f>
              <c:numCache>
                <c:formatCode>"$"#,##0.00</c:formatCode>
                <c:ptCount val="5"/>
                <c:pt idx="0">
                  <c:v>0</c:v>
                </c:pt>
                <c:pt idx="1">
                  <c:v>3.4753249999999999E-2</c:v>
                </c:pt>
                <c:pt idx="2">
                  <c:v>3.7260689999999999E-2</c:v>
                </c:pt>
                <c:pt idx="3">
                  <c:v>5.6521290000000002E-2</c:v>
                </c:pt>
                <c:pt idx="4">
                  <c:v>0.17618977999999999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A9-4828-AD92-8CCE0EB3AFC3}"/>
            </c:ext>
          </c:extLst>
        </c:ser>
        <c:ser>
          <c:idx val="5"/>
          <c:order val="6"/>
          <c:tx>
            <c:strRef>
              <c:f>'Program Costs'!$B$92</c:f>
              <c:strCache>
                <c:ptCount val="1"/>
                <c:pt idx="0">
                  <c:v>Ancillary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Costs'!$C$92:$Y$92</c15:sqref>
                  </c15:fullRef>
                </c:ext>
              </c:extLst>
              <c:f>('Program Costs'!$C$92:$E$92,'Program Costs'!$L$92,'Program Costs'!$V$92)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5.6518399999999991E-3</c:v>
                </c:pt>
                <c:pt idx="3">
                  <c:v>1.5854170000000001E-2</c:v>
                </c:pt>
                <c:pt idx="4">
                  <c:v>1.7930070000000003E-2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A9-4828-AD92-8CCE0EB3AFC3}"/>
            </c:ext>
          </c:extLst>
        </c:ser>
        <c:ser>
          <c:idx val="7"/>
          <c:order val="7"/>
          <c:tx>
            <c:strRef>
              <c:f>'Program Costs'!$B$93</c:f>
              <c:strCache>
                <c:ptCount val="1"/>
                <c:pt idx="0">
                  <c:v>Ancillary Third Party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Costs'!$C$93:$Y$93</c15:sqref>
                  </c15:fullRef>
                </c:ext>
              </c:extLst>
              <c:f>('Program Costs'!$C$93:$E$93,'Program Costs'!$L$93,'Program Costs'!$V$93)</c:f>
              <c:numCache>
                <c:formatCode>"$"#,##0.00</c:formatCode>
                <c:ptCount val="5"/>
                <c:pt idx="0">
                  <c:v>0</c:v>
                </c:pt>
                <c:pt idx="1">
                  <c:v>1.2652750000000001E-2</c:v>
                </c:pt>
                <c:pt idx="2">
                  <c:v>2.6611080000000002E-2</c:v>
                </c:pt>
                <c:pt idx="3">
                  <c:v>3.2230399999999999E-2</c:v>
                </c:pt>
                <c:pt idx="4">
                  <c:v>3.1038720000000002E-2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A9-4828-AD92-8CCE0EB3AFC3}"/>
            </c:ext>
          </c:extLst>
        </c:ser>
        <c:ser>
          <c:idx val="8"/>
          <c:order val="8"/>
          <c:tx>
            <c:strRef>
              <c:f>'Program Costs'!$B$94</c:f>
              <c:strCache>
                <c:ptCount val="1"/>
                <c:pt idx="0">
                  <c:v>Battery Energy Storage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Costs'!$C$94:$Y$94</c15:sqref>
                  </c15:fullRef>
                </c:ext>
              </c:extLst>
              <c:f>('Program Costs'!$C$94:$E$94,'Program Costs'!$L$94,'Program Costs'!$V$94)</c:f>
              <c:numCache>
                <c:formatCode>"$"#,##0.00</c:formatCode>
                <c:ptCount val="5"/>
                <c:pt idx="0">
                  <c:v>0</c:v>
                </c:pt>
                <c:pt idx="1">
                  <c:v>9.0554220000000005E-2</c:v>
                </c:pt>
                <c:pt idx="2">
                  <c:v>0.16125306000000003</c:v>
                </c:pt>
                <c:pt idx="3">
                  <c:v>0.48716692</c:v>
                </c:pt>
                <c:pt idx="4">
                  <c:v>9.7268469999999996E-2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9-4828-AD92-8CCE0EB3AFC3}"/>
            </c:ext>
          </c:extLst>
        </c:ser>
        <c:ser>
          <c:idx val="9"/>
          <c:order val="9"/>
          <c:tx>
            <c:strRef>
              <c:f>'Program Costs'!$B$95</c:f>
              <c:strCache>
                <c:ptCount val="1"/>
                <c:pt idx="0">
                  <c:v>Behavioral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Costs'!$C$95:$Y$95</c15:sqref>
                  </c15:fullRef>
                </c:ext>
              </c:extLst>
              <c:f>('Program Costs'!$C$95:$E$95,'Program Costs'!$L$95,'Program Costs'!$V$95)</c:f>
              <c:numCache>
                <c:formatCode>"$"#,##0.00</c:formatCode>
                <c:ptCount val="5"/>
                <c:pt idx="0">
                  <c:v>0</c:v>
                </c:pt>
                <c:pt idx="1">
                  <c:v>8.0144339999999994E-2</c:v>
                </c:pt>
                <c:pt idx="2">
                  <c:v>0.11435484</c:v>
                </c:pt>
                <c:pt idx="3">
                  <c:v>0.12195497</c:v>
                </c:pt>
                <c:pt idx="4">
                  <c:v>0.12879831999999999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A9-4828-AD92-8CCE0EB3AFC3}"/>
            </c:ext>
          </c:extLst>
        </c:ser>
        <c:ser>
          <c:idx val="10"/>
          <c:order val="10"/>
          <c:tx>
            <c:strRef>
              <c:f>'Program Costs'!$B$96</c:f>
              <c:strCache>
                <c:ptCount val="1"/>
                <c:pt idx="0">
                  <c:v>DLC Central AC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Costs'!$C$96:$Y$96</c15:sqref>
                  </c15:fullRef>
                </c:ext>
              </c:extLst>
              <c:f>('Program Costs'!$C$96:$E$96,'Program Costs'!$L$96,'Program Costs'!$V$96)</c:f>
              <c:numCache>
                <c:formatCode>"$"#,##0.00</c:formatCode>
                <c:ptCount val="5"/>
                <c:pt idx="0">
                  <c:v>0</c:v>
                </c:pt>
                <c:pt idx="1">
                  <c:v>0.24462233999999999</c:v>
                </c:pt>
                <c:pt idx="2">
                  <c:v>0.47611931000000007</c:v>
                </c:pt>
                <c:pt idx="3">
                  <c:v>0.30838324</c:v>
                </c:pt>
                <c:pt idx="4">
                  <c:v>0.38543604999999997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A9-4828-AD92-8CCE0EB3AFC3}"/>
            </c:ext>
          </c:extLst>
        </c:ser>
        <c:ser>
          <c:idx val="11"/>
          <c:order val="11"/>
          <c:tx>
            <c:strRef>
              <c:f>'Program Costs'!$B$97</c:f>
              <c:strCache>
                <c:ptCount val="1"/>
                <c:pt idx="0">
                  <c:v>DLC Electric Vehicle Charging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Costs'!$C$97:$Y$97</c15:sqref>
                  </c15:fullRef>
                </c:ext>
              </c:extLst>
              <c:f>('Program Costs'!$C$97:$E$97,'Program Costs'!$L$97,'Program Costs'!$V$97)</c:f>
              <c:numCache>
                <c:formatCode>"$"#,##0.00</c:formatCode>
                <c:ptCount val="5"/>
                <c:pt idx="0">
                  <c:v>0</c:v>
                </c:pt>
                <c:pt idx="1">
                  <c:v>4.7761390000000001E-2</c:v>
                </c:pt>
                <c:pt idx="2">
                  <c:v>7.080446E-2</c:v>
                </c:pt>
                <c:pt idx="3">
                  <c:v>0.13933887</c:v>
                </c:pt>
                <c:pt idx="4">
                  <c:v>0.68808950999999996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A9-4828-AD92-8CCE0EB3AFC3}"/>
            </c:ext>
          </c:extLst>
        </c:ser>
        <c:ser>
          <c:idx val="12"/>
          <c:order val="12"/>
          <c:tx>
            <c:strRef>
              <c:f>'Program Costs'!$B$98</c:f>
              <c:strCache>
                <c:ptCount val="1"/>
                <c:pt idx="0">
                  <c:v>DLC Smart Appliances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Costs'!$C$98:$Y$98</c15:sqref>
                  </c15:fullRef>
                </c:ext>
              </c:extLst>
              <c:f>('Program Costs'!$C$98:$E$98,'Program Costs'!$L$98,'Program Costs'!$V$98)</c:f>
              <c:numCache>
                <c:formatCode>"$"#,##0.00</c:formatCode>
                <c:ptCount val="5"/>
                <c:pt idx="0">
                  <c:v>0</c:v>
                </c:pt>
                <c:pt idx="1">
                  <c:v>0.27974901000000002</c:v>
                </c:pt>
                <c:pt idx="2">
                  <c:v>0.53206642000000004</c:v>
                </c:pt>
                <c:pt idx="3">
                  <c:v>6.9297600000000001E-2</c:v>
                </c:pt>
                <c:pt idx="4">
                  <c:v>7.3553930000000003E-2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A9-4828-AD92-8CCE0EB3AFC3}"/>
            </c:ext>
          </c:extLst>
        </c:ser>
        <c:ser>
          <c:idx val="13"/>
          <c:order val="13"/>
          <c:tx>
            <c:strRef>
              <c:f>'Program Costs'!$B$99</c:f>
              <c:strCache>
                <c:ptCount val="1"/>
                <c:pt idx="0">
                  <c:v>DLC Smart Thermostats - Cooling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Costs'!$C$99:$Y$99</c15:sqref>
                  </c15:fullRef>
                </c:ext>
              </c:extLst>
              <c:f>('Program Costs'!$C$99:$E$99,'Program Costs'!$L$99,'Program Costs'!$V$99)</c:f>
              <c:numCache>
                <c:formatCode>"$"#,##0.00</c:formatCode>
                <c:ptCount val="5"/>
                <c:pt idx="0">
                  <c:v>0</c:v>
                </c:pt>
                <c:pt idx="1">
                  <c:v>0.18377960999999998</c:v>
                </c:pt>
                <c:pt idx="2">
                  <c:v>0.41761882</c:v>
                </c:pt>
                <c:pt idx="3">
                  <c:v>0.98384777999999995</c:v>
                </c:pt>
                <c:pt idx="4">
                  <c:v>1.2729296699999999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A9-4828-AD92-8CCE0EB3AFC3}"/>
            </c:ext>
          </c:extLst>
        </c:ser>
        <c:ser>
          <c:idx val="14"/>
          <c:order val="14"/>
          <c:tx>
            <c:strRef>
              <c:f>'Program Costs'!$B$100</c:f>
              <c:strCache>
                <c:ptCount val="1"/>
                <c:pt idx="0">
                  <c:v>DLC Smart Thermostats -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Costs'!$C$100:$Y$100</c15:sqref>
                  </c15:fullRef>
                </c:ext>
              </c:extLst>
              <c:f>('Program Costs'!$C$100:$E$100,'Program Costs'!$L$100,'Program Costs'!$V$100)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1.1303660000000002E-2</c:v>
                </c:pt>
                <c:pt idx="3">
                  <c:v>3.170833E-2</c:v>
                </c:pt>
                <c:pt idx="4">
                  <c:v>3.586015E-2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F7A9-4828-AD92-8CCE0EB3AFC3}"/>
            </c:ext>
          </c:extLst>
        </c:ser>
        <c:ser>
          <c:idx val="15"/>
          <c:order val="15"/>
          <c:tx>
            <c:strRef>
              <c:f>'Program Costs'!$B$101</c:f>
              <c:strCache>
                <c:ptCount val="1"/>
                <c:pt idx="0">
                  <c:v>DLC Water Heating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Costs'!$C$101:$Y$101</c15:sqref>
                  </c15:fullRef>
                </c:ext>
              </c:extLst>
              <c:f>('Program Costs'!$C$101:$E$101,'Program Costs'!$L$101,'Program Costs'!$V$101)</c:f>
              <c:numCache>
                <c:formatCode>"$"#,##0.00</c:formatCode>
                <c:ptCount val="5"/>
                <c:pt idx="0">
                  <c:v>0</c:v>
                </c:pt>
                <c:pt idx="1">
                  <c:v>0.59856101000000006</c:v>
                </c:pt>
                <c:pt idx="2">
                  <c:v>1.14990335</c:v>
                </c:pt>
                <c:pt idx="3">
                  <c:v>0.58394111000000004</c:v>
                </c:pt>
                <c:pt idx="4">
                  <c:v>0.62734111999999997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A9-4828-AD92-8CCE0EB3AFC3}"/>
            </c:ext>
          </c:extLst>
        </c:ser>
        <c:ser>
          <c:idx val="16"/>
          <c:order val="16"/>
          <c:tx>
            <c:strRef>
              <c:f>'Program Costs'!$B$102</c:f>
              <c:strCache>
                <c:ptCount val="1"/>
                <c:pt idx="0">
                  <c:v>Pilot-CTA-2045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Costs'!$C$102:$Y$102</c15:sqref>
                  </c15:fullRef>
                </c:ext>
              </c:extLst>
              <c:f>('Program Costs'!$C$102:$E$102,'Program Costs'!$L$102,'Program Costs'!$V$102)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7A9-4828-AD92-8CCE0EB3AFC3}"/>
            </c:ext>
          </c:extLst>
        </c:ser>
        <c:ser>
          <c:idx val="17"/>
          <c:order val="17"/>
          <c:tx>
            <c:strRef>
              <c:f>'Program Costs'!$B$103</c:f>
              <c:strCache>
                <c:ptCount val="1"/>
                <c:pt idx="0">
                  <c:v>Parent-CTA-2045 HPWH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Costs'!$C$103:$Y$103</c15:sqref>
                  </c15:fullRef>
                </c:ext>
              </c:extLst>
              <c:f>('Program Costs'!$C$103:$E$103,'Program Costs'!$L$103,'Program Costs'!$V$103)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A9-4828-AD92-8CCE0EB3AFC3}"/>
            </c:ext>
          </c:extLst>
        </c:ser>
        <c:ser>
          <c:idx val="18"/>
          <c:order val="18"/>
          <c:tx>
            <c:strRef>
              <c:f>'Program Costs'!$B$104</c:f>
              <c:strCache>
                <c:ptCount val="1"/>
                <c:pt idx="0">
                  <c:v>Pilot-CTA-2045 ERWH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Costs'!$C$104:$Y$104</c15:sqref>
                  </c15:fullRef>
                </c:ext>
              </c:extLst>
              <c:f>('Program Costs'!$C$104:$E$104,'Program Costs'!$L$104,'Program Costs'!$V$104)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7A9-4828-AD92-8CCE0EB3AFC3}"/>
            </c:ext>
          </c:extLst>
        </c:ser>
        <c:ser>
          <c:idx val="19"/>
          <c:order val="19"/>
          <c:tx>
            <c:strRef>
              <c:f>'Program Costs'!$B$111</c:f>
              <c:strCache>
                <c:ptCount val="1"/>
                <c:pt idx="0">
                  <c:v>Pilot-Time-of-Use Opt-in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Costs'!$C$111:$Y$111</c15:sqref>
                  </c15:fullRef>
                </c:ext>
              </c:extLst>
              <c:f>('Program Costs'!$C$111:$E$111,'Program Costs'!$L$111,'Program Costs'!$V$111)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7A9-4828-AD92-8CCE0EB3AFC3}"/>
            </c:ext>
          </c:extLst>
        </c:ser>
        <c:ser>
          <c:idx val="20"/>
          <c:order val="20"/>
          <c:tx>
            <c:strRef>
              <c:f>'Program Costs'!$B$112</c:f>
              <c:strCache>
                <c:ptCount val="1"/>
                <c:pt idx="0">
                  <c:v>Parent-Time-of-Use Opt-in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Costs'!$C$112:$Y$112</c15:sqref>
                  </c15:fullRef>
                </c:ext>
              </c:extLst>
              <c:f>('Program Costs'!$C$112:$E$112,'Program Costs'!$L$112,'Program Costs'!$V$112)</c:f>
              <c:numCache>
                <c:formatCode>"$"#,##0.00</c:formatCode>
                <c:ptCount val="5"/>
                <c:pt idx="0">
                  <c:v>0</c:v>
                </c:pt>
                <c:pt idx="1">
                  <c:v>9.9782510000000005E-2</c:v>
                </c:pt>
                <c:pt idx="2">
                  <c:v>0.27038183999999998</c:v>
                </c:pt>
                <c:pt idx="3">
                  <c:v>3.7632559999999995E-2</c:v>
                </c:pt>
                <c:pt idx="4">
                  <c:v>3.8038040000000002E-2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A9-4828-AD92-8CCE0EB3AFC3}"/>
            </c:ext>
          </c:extLst>
        </c:ser>
        <c:ser>
          <c:idx val="21"/>
          <c:order val="21"/>
          <c:tx>
            <c:strRef>
              <c:f>'Program Costs'!$B$113</c:f>
              <c:strCache>
                <c:ptCount val="1"/>
                <c:pt idx="0">
                  <c:v>Pilot-Peak Time Rebate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Costs'!$C$113:$Y$113</c15:sqref>
                  </c15:fullRef>
                </c:ext>
              </c:extLst>
              <c:f>('Program Costs'!$C$113:$E$113,'Program Costs'!$L$113,'Program Costs'!$V$113)</c:f>
              <c:numCache>
                <c:formatCode>"$"#,##0.00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A9-4828-AD92-8CCE0EB3AFC3}"/>
            </c:ext>
          </c:extLst>
        </c:ser>
        <c:ser>
          <c:idx val="22"/>
          <c:order val="22"/>
          <c:tx>
            <c:strRef>
              <c:f>'Program Costs'!$B$114</c:f>
              <c:strCache>
                <c:ptCount val="1"/>
                <c:pt idx="0">
                  <c:v>Parent-Peak Time Rebate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'Program Costs'!$C$84:$Y$84</c15:sqref>
                  </c15:fullRef>
                </c:ext>
              </c:extLst>
              <c:f>('Program Costs'!$C$84:$E$84,'Program Costs'!$L$84,'Program Costs'!$V$84)</c:f>
              <c:numCache>
                <c:formatCode>0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'Program Costs'!$C$114:$Y$114</c15:sqref>
                  </c15:fullRef>
                </c:ext>
              </c:extLst>
              <c:f>('Program Costs'!$C$114:$E$114,'Program Costs'!$L$114,'Program Costs'!$V$114)</c:f>
              <c:numCache>
                <c:formatCode>"$"#,##0.00</c:formatCode>
                <c:ptCount val="5"/>
                <c:pt idx="0">
                  <c:v>0</c:v>
                </c:pt>
                <c:pt idx="1">
                  <c:v>9.3913519999999986E-2</c:v>
                </c:pt>
                <c:pt idx="2">
                  <c:v>0.24196936000000002</c:v>
                </c:pt>
                <c:pt idx="3">
                  <c:v>3.5885930000000003E-2</c:v>
                </c:pt>
                <c:pt idx="4">
                  <c:v>3.6196480000000003E-2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A9-4828-AD92-8CCE0EB3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9824240"/>
        <c:axId val="439824800"/>
        <c:extLst/>
      </c:barChart>
      <c:catAx>
        <c:axId val="439824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39824800"/>
        <c:crosses val="autoZero"/>
        <c:auto val="1"/>
        <c:lblAlgn val="ctr"/>
        <c:lblOffset val="100"/>
        <c:noMultiLvlLbl val="0"/>
      </c:catAx>
      <c:valAx>
        <c:axId val="4398248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title>
          <c:tx>
            <c:strRef>
              <c:f>'Program Costs'!$B$4</c:f>
              <c:strCache>
                <c:ptCount val="1"/>
                <c:pt idx="0">
                  <c:v>Incremental Spend (Million $)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crossAx val="439824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32593041254454"/>
          <c:y val="1.9289864129950533E-2"/>
          <c:w val="0.28650817686250751"/>
          <c:h val="0.93689054302143682"/>
        </c:manualLayout>
      </c:layout>
      <c:overlay val="0"/>
      <c:spPr>
        <a:solidFill>
          <a:sysClr val="window" lastClr="FFFFFF">
            <a:alpha val="60000"/>
          </a:sysClr>
        </a:solidFill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2040 Winter Potential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D6-48A4-BEC3-AE87729AAE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D6-48A4-BEC3-AE87729AAEF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D6-48A4-BEC3-AE87729AAEF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D6-48A4-BEC3-AE87729AAEF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D6-48A4-BEC3-AE87729AAE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D6-48A4-BEC3-AE87729AAEF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D6-48A4-BEC3-AE87729AAEF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4D6-48A4-BEC3-AE87729AAEF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4D6-48A4-BEC3-AE87729AAEF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4D6-48A4-BEC3-AE87729AAEF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4D6-48A4-BEC3-AE87729AAEF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4D6-48A4-BEC3-AE87729AAEF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4D6-48A4-BEC3-AE87729AAEFC}"/>
              </c:ext>
            </c:extLst>
          </c:dPt>
          <c:dPt>
            <c:idx val="2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4D6-48A4-BEC3-AE87729AAEF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4D6-48A4-BEC3-AE87729AAEFC}"/>
              </c:ext>
            </c:extLst>
          </c:dPt>
          <c:dPt>
            <c:idx val="2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4D6-48A4-BEC3-AE87729AAEF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B4D6-48A4-BEC3-AE87729AAEFC}"/>
              </c:ext>
            </c:extLst>
          </c:dPt>
          <c:dPt>
            <c:idx val="2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4D6-48A4-BEC3-AE87729AAEFC}"/>
              </c:ext>
            </c:extLst>
          </c:dPt>
          <c:dPt>
            <c:idx val="2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B4D6-48A4-BEC3-AE87729AAEFC}"/>
              </c:ext>
            </c:extLst>
          </c:dPt>
          <c:dPt>
            <c:idx val="2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B4D6-48A4-BEC3-AE87729AAEFC}"/>
              </c:ext>
            </c:extLst>
          </c:dPt>
          <c:dPt>
            <c:idx val="3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AF41-4C06-B3F8-041AC3E73171}"/>
              </c:ext>
            </c:extLst>
          </c:dPt>
          <c:dPt>
            <c:idx val="3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4D6-48A4-BEC3-AE87729AAEFC}"/>
              </c:ext>
            </c:extLst>
          </c:dPt>
          <c:dPt>
            <c:idx val="3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B4D6-48A4-BEC3-AE87729AAEFC}"/>
              </c:ext>
            </c:extLst>
          </c:dPt>
          <c:dPt>
            <c:idx val="3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B4D6-48A4-BEC3-AE87729AAEFC}"/>
              </c:ext>
            </c:extLst>
          </c:dPt>
          <c:dPt>
            <c:idx val="3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B4D6-48A4-BEC3-AE87729AAEFC}"/>
              </c:ext>
            </c:extLst>
          </c:dPt>
          <c:dPt>
            <c:idx val="3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B4D6-48A4-BEC3-AE87729AAEFC}"/>
              </c:ext>
            </c:extLst>
          </c:dPt>
          <c:dPt>
            <c:idx val="3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B4D6-48A4-BEC3-AE87729AAEFC}"/>
              </c:ext>
            </c:extLst>
          </c:dPt>
          <c:dPt>
            <c:idx val="3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B4D6-48A4-BEC3-AE87729AAEFC}"/>
              </c:ext>
            </c:extLst>
          </c:dPt>
          <c:dPt>
            <c:idx val="3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B4D6-48A4-BEC3-AE87729AAEFC}"/>
              </c:ext>
            </c:extLst>
          </c:dPt>
          <c:dPt>
            <c:idx val="3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B4D6-48A4-BEC3-AE87729AAEFC}"/>
              </c:ext>
            </c:extLst>
          </c:dPt>
          <c:dPt>
            <c:idx val="4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B4D6-48A4-BEC3-AE87729AAEFC}"/>
              </c:ext>
            </c:extLst>
          </c:dPt>
          <c:dPt>
            <c:idx val="4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D878-4459-8756-8B99DAA3921E}"/>
              </c:ext>
            </c:extLst>
          </c:dPt>
          <c:dPt>
            <c:idx val="4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AF41-4C06-B3F8-041AC3E73171}"/>
              </c:ext>
            </c:extLst>
          </c:dPt>
          <c:dPt>
            <c:idx val="4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AF41-4C06-B3F8-041AC3E73171}"/>
              </c:ext>
            </c:extLst>
          </c:dPt>
          <c:dPt>
            <c:idx val="4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AF41-4C06-B3F8-041AC3E73171}"/>
              </c:ext>
            </c:extLst>
          </c:dPt>
          <c:dPt>
            <c:idx val="4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AF41-4C06-B3F8-041AC3E73171}"/>
              </c:ext>
            </c:extLst>
          </c:dPt>
          <c:dPt>
            <c:idx val="4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8-AF41-4C06-B3F8-041AC3E73171}"/>
              </c:ext>
            </c:extLst>
          </c:dPt>
          <c:dPt>
            <c:idx val="5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AF41-4C06-B3F8-041AC3E73171}"/>
              </c:ext>
            </c:extLst>
          </c:dPt>
          <c:dPt>
            <c:idx val="5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AF41-4C06-B3F8-041AC3E73171}"/>
              </c:ext>
            </c:extLst>
          </c:dPt>
          <c:dPt>
            <c:idx val="5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AF41-4C06-B3F8-041AC3E73171}"/>
              </c:ext>
            </c:extLst>
          </c:dPt>
          <c:cat>
            <c:multiLvlStrRef>
              <c:f>'Potential by Class and Option'!$C$3:$D$56</c:f>
              <c:multiLvlStrCache>
                <c:ptCount val="54"/>
                <c:lvl>
                  <c:pt idx="0">
                    <c:v>Ancillary Battery Storage</c:v>
                  </c:pt>
                  <c:pt idx="1">
                    <c:v>Ancillary Cooling</c:v>
                  </c:pt>
                  <c:pt idx="2">
                    <c:v>Ancillary EV</c:v>
                  </c:pt>
                  <c:pt idx="3">
                    <c:v>Ancillary Heating</c:v>
                  </c:pt>
                  <c:pt idx="4">
                    <c:v>Ancillary DLC WH</c:v>
                  </c:pt>
                  <c:pt idx="5">
                    <c:v>Parent-Ancillary HPWH</c:v>
                  </c:pt>
                  <c:pt idx="6">
                    <c:v>Parent-Ancillary ERWH</c:v>
                  </c:pt>
                  <c:pt idx="7">
                    <c:v>Battery Energy Storage</c:v>
                  </c:pt>
                  <c:pt idx="8">
                    <c:v>Behavioral</c:v>
                  </c:pt>
                  <c:pt idx="9">
                    <c:v>DLC Central AC</c:v>
                  </c:pt>
                  <c:pt idx="10">
                    <c:v>DLC Electric Vehicle Charging</c:v>
                  </c:pt>
                  <c:pt idx="11">
                    <c:v>DLC Smart Appliances</c:v>
                  </c:pt>
                  <c:pt idx="12">
                    <c:v>DLC Smart Thermostats - Cooling</c:v>
                  </c:pt>
                  <c:pt idx="13">
                    <c:v>DLC Smart Thermostats - Heating</c:v>
                  </c:pt>
                  <c:pt idx="14">
                    <c:v>DLC Water Heating</c:v>
                  </c:pt>
                  <c:pt idx="15">
                    <c:v>Pilot-CTA-2045 HPWH</c:v>
                  </c:pt>
                  <c:pt idx="16">
                    <c:v>Parent-CTA-2045 HPWH</c:v>
                  </c:pt>
                  <c:pt idx="17">
                    <c:v>Pilot-CTA-2045 ERWH</c:v>
                  </c:pt>
                  <c:pt idx="18">
                    <c:v>Parent-CTA-2045 ERWH</c:v>
                  </c:pt>
                  <c:pt idx="19">
                    <c:v>Time-of-Use Opt-Out</c:v>
                  </c:pt>
                  <c:pt idx="20">
                    <c:v>Pilot-Time-of-Use Opt-in</c:v>
                  </c:pt>
                  <c:pt idx="21">
                    <c:v>Parent-Time-of-Use Opt-in</c:v>
                  </c:pt>
                  <c:pt idx="22">
                    <c:v>Pilot-Peak Time Rebate</c:v>
                  </c:pt>
                  <c:pt idx="23">
                    <c:v>Parent-Peak Time Rebate</c:v>
                  </c:pt>
                  <c:pt idx="24">
                    <c:v>Ancillary Battery Storage</c:v>
                  </c:pt>
                  <c:pt idx="25">
                    <c:v>Ancillary Cooling</c:v>
                  </c:pt>
                  <c:pt idx="26">
                    <c:v>Ancillary Heating</c:v>
                  </c:pt>
                  <c:pt idx="27">
                    <c:v>Ancillary Third Party</c:v>
                  </c:pt>
                  <c:pt idx="28">
                    <c:v>Ancillary DLC WH</c:v>
                  </c:pt>
                  <c:pt idx="29">
                    <c:v>Parent-Ancillary HPWH</c:v>
                  </c:pt>
                  <c:pt idx="30">
                    <c:v>Parent-Ancillary ERWH</c:v>
                  </c:pt>
                  <c:pt idx="31">
                    <c:v>Battery Energy Storage</c:v>
                  </c:pt>
                  <c:pt idx="32">
                    <c:v>DLC Central AC</c:v>
                  </c:pt>
                  <c:pt idx="33">
                    <c:v>DLC Smart Appliances</c:v>
                  </c:pt>
                  <c:pt idx="34">
                    <c:v>DLC Smart Thermostats - Cooling</c:v>
                  </c:pt>
                  <c:pt idx="35">
                    <c:v>DLC Smart Thermostats - Heating</c:v>
                  </c:pt>
                  <c:pt idx="36">
                    <c:v>DLC Water Heating</c:v>
                  </c:pt>
                  <c:pt idx="37">
                    <c:v>Thermal Energy Storage</c:v>
                  </c:pt>
                  <c:pt idx="38">
                    <c:v>Third Party Contracts</c:v>
                  </c:pt>
                  <c:pt idx="39">
                    <c:v>Electric Vehicle TOU Opt-in</c:v>
                  </c:pt>
                  <c:pt idx="40">
                    <c:v>Pilot-CTA-2045 HPWH</c:v>
                  </c:pt>
                  <c:pt idx="41">
                    <c:v>Parent-CTA-2045 HPWH</c:v>
                  </c:pt>
                  <c:pt idx="42">
                    <c:v>Pilot-CTA-2045 ERWH</c:v>
                  </c:pt>
                  <c:pt idx="43">
                    <c:v>Parent-CTA-2045 ERWH</c:v>
                  </c:pt>
                  <c:pt idx="44">
                    <c:v>Time-of-Use Opt-Out</c:v>
                  </c:pt>
                  <c:pt idx="45">
                    <c:v>Pilot-Time-of-Use Opt-in</c:v>
                  </c:pt>
                  <c:pt idx="46">
                    <c:v>Parent-Time-of-Use Opt-in</c:v>
                  </c:pt>
                  <c:pt idx="47">
                    <c:v>Pilot-Peak Time Rebate</c:v>
                  </c:pt>
                  <c:pt idx="48">
                    <c:v>Parent-Peak Time Rebate</c:v>
                  </c:pt>
                  <c:pt idx="49">
                    <c:v>Variable Peak Pricing Rates</c:v>
                  </c:pt>
                  <c:pt idx="50">
                    <c:v>Ancillary Battery Storage</c:v>
                  </c:pt>
                  <c:pt idx="51">
                    <c:v>Ancillary Third Party</c:v>
                  </c:pt>
                  <c:pt idx="52">
                    <c:v>Battery Energy Storage</c:v>
                  </c:pt>
                  <c:pt idx="53">
                    <c:v>Thermal Energy Storage</c:v>
                  </c:pt>
                </c:lvl>
                <c:lvl>
                  <c:pt idx="0">
                    <c:v>Residential</c:v>
                  </c:pt>
                  <c:pt idx="26">
                    <c:v>C&amp;I</c:v>
                  </c:pt>
                </c:lvl>
              </c:multiLvlStrCache>
            </c:multiLvlStrRef>
          </c:cat>
          <c:val>
            <c:numRef>
              <c:f>'Potential by Class and Option'!$I$3:$I$56</c:f>
              <c:numCache>
                <c:formatCode>#,##0.0;\-#,##0.0;\-;@</c:formatCode>
                <c:ptCount val="54"/>
                <c:pt idx="0">
                  <c:v>4.6419673615085415</c:v>
                </c:pt>
                <c:pt idx="1">
                  <c:v>0</c:v>
                </c:pt>
                <c:pt idx="2">
                  <c:v>2.8804981023500633</c:v>
                </c:pt>
                <c:pt idx="3">
                  <c:v>1.3411188476670381</c:v>
                </c:pt>
                <c:pt idx="4">
                  <c:v>5.2130601360243851</c:v>
                </c:pt>
                <c:pt idx="5">
                  <c:v>0.47632786729507565</c:v>
                </c:pt>
                <c:pt idx="6">
                  <c:v>24.552738914817631</c:v>
                </c:pt>
                <c:pt idx="7">
                  <c:v>4.6419673615085415</c:v>
                </c:pt>
                <c:pt idx="8">
                  <c:v>2.2590595034850822</c:v>
                </c:pt>
                <c:pt idx="9">
                  <c:v>0</c:v>
                </c:pt>
                <c:pt idx="10">
                  <c:v>5.7609962047001266</c:v>
                </c:pt>
                <c:pt idx="11">
                  <c:v>3.2168833815254203</c:v>
                </c:pt>
                <c:pt idx="12">
                  <c:v>0</c:v>
                </c:pt>
                <c:pt idx="13">
                  <c:v>5.3644753906681526</c:v>
                </c:pt>
                <c:pt idx="14">
                  <c:v>5.2130601360243851</c:v>
                </c:pt>
                <c:pt idx="15">
                  <c:v>0</c:v>
                </c:pt>
                <c:pt idx="16">
                  <c:v>0.47632786729507565</c:v>
                </c:pt>
                <c:pt idx="17">
                  <c:v>0</c:v>
                </c:pt>
                <c:pt idx="18">
                  <c:v>24.552738914817631</c:v>
                </c:pt>
                <c:pt idx="19">
                  <c:v>0</c:v>
                </c:pt>
                <c:pt idx="20">
                  <c:v>0</c:v>
                </c:pt>
                <c:pt idx="21">
                  <c:v>4.227610870310258</c:v>
                </c:pt>
                <c:pt idx="22">
                  <c:v>0</c:v>
                </c:pt>
                <c:pt idx="23">
                  <c:v>6.0525795270636458</c:v>
                </c:pt>
                <c:pt idx="24">
                  <c:v>4.6419673615085415</c:v>
                </c:pt>
                <c:pt idx="25" formatCode="0.0">
                  <c:v>0</c:v>
                </c:pt>
                <c:pt idx="26">
                  <c:v>5.5357587946418249E-2</c:v>
                </c:pt>
                <c:pt idx="27">
                  <c:v>0.40547047895368765</c:v>
                </c:pt>
                <c:pt idx="28">
                  <c:v>0.56041114304273654</c:v>
                </c:pt>
                <c:pt idx="29">
                  <c:v>0.68030863609762204</c:v>
                </c:pt>
                <c:pt idx="30">
                  <c:v>2.2927579169061665</c:v>
                </c:pt>
                <c:pt idx="31">
                  <c:v>0.52672857641267856</c:v>
                </c:pt>
                <c:pt idx="32">
                  <c:v>0</c:v>
                </c:pt>
                <c:pt idx="33">
                  <c:v>0.36651137140908813</c:v>
                </c:pt>
                <c:pt idx="34">
                  <c:v>0</c:v>
                </c:pt>
                <c:pt idx="35">
                  <c:v>0.221430351785673</c:v>
                </c:pt>
                <c:pt idx="36">
                  <c:v>0.56041114304273654</c:v>
                </c:pt>
                <c:pt idx="37">
                  <c:v>0</c:v>
                </c:pt>
                <c:pt idx="38">
                  <c:v>3.1786582360262834</c:v>
                </c:pt>
                <c:pt idx="39">
                  <c:v>3.0567742575344049E-2</c:v>
                </c:pt>
                <c:pt idx="40">
                  <c:v>0</c:v>
                </c:pt>
                <c:pt idx="41">
                  <c:v>0.68030863609762204</c:v>
                </c:pt>
                <c:pt idx="42">
                  <c:v>0</c:v>
                </c:pt>
                <c:pt idx="43">
                  <c:v>2.2927579169061665</c:v>
                </c:pt>
                <c:pt idx="44">
                  <c:v>0</c:v>
                </c:pt>
                <c:pt idx="45">
                  <c:v>0</c:v>
                </c:pt>
                <c:pt idx="46">
                  <c:v>3.6415954046524424E-2</c:v>
                </c:pt>
                <c:pt idx="47">
                  <c:v>0</c:v>
                </c:pt>
                <c:pt idx="48">
                  <c:v>0.65746225612089704</c:v>
                </c:pt>
                <c:pt idx="49">
                  <c:v>2.1051811595171923</c:v>
                </c:pt>
                <c:pt idx="50">
                  <c:v>0.20103727360188972</c:v>
                </c:pt>
                <c:pt idx="51">
                  <c:v>0.40547047895368765</c:v>
                </c:pt>
                <c:pt idx="52">
                  <c:v>0.52672857641267856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4D6-48A4-BEC3-AE87729AA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Winter Potential (MW) - DLC Options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DB35-4C35-83CA-9A35B1AFE87F}"/>
              </c:ext>
            </c:extLst>
          </c:dPt>
          <c:dPt>
            <c:idx val="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8-DB35-4C35-83CA-9A35B1AFE87F}"/>
              </c:ext>
            </c:extLst>
          </c:dPt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DB35-4C35-83CA-9A35B1AFE87F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DB35-4C35-83CA-9A35B1AFE87F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E-DB35-4C35-83CA-9A35B1AFE87F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0-DB35-4C35-83CA-9A35B1AFE87F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2-DB35-4C35-83CA-9A35B1AFE87F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4-DB35-4C35-83CA-9A35B1AFE87F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6-DB35-4C35-83CA-9A35B1AFE87F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8-DB35-4C35-83CA-9A35B1AFE87F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'Potential by Class and Option'!$C$60:$D$64</c15:sqref>
                  </c15:fullRef>
                </c:ext>
              </c:extLst>
              <c:f>('Potential by Class and Option'!$C$61:$D$62,'Potential by Class and Option'!$C$64:$D$64)</c:f>
              <c:multiLvlStrCache>
                <c:ptCount val="3"/>
                <c:lvl>
                  <c:pt idx="0">
                    <c:v>DLC Electric Vehicle Charging</c:v>
                  </c:pt>
                  <c:pt idx="1">
                    <c:v>DLC Water Heating</c:v>
                  </c:pt>
                  <c:pt idx="2">
                    <c:v>DLC Water Heating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Class and Option'!$I$60:$I$64</c15:sqref>
                  </c15:fullRef>
                </c:ext>
              </c:extLst>
              <c:f>('Potential by Class and Option'!$I$61:$I$62,'Potential by Class and Option'!$I$64)</c:f>
              <c:numCache>
                <c:formatCode>#,##0.0;\-#,##0.0;\-;@</c:formatCode>
                <c:ptCount val="3"/>
                <c:pt idx="0">
                  <c:v>5.7609962047001266</c:v>
                </c:pt>
                <c:pt idx="1">
                  <c:v>5.2130601360243851</c:v>
                </c:pt>
                <c:pt idx="2">
                  <c:v>0.56041114304273654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DB35-4C35-83CA-9A35B1AF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Summer Potential (MW) - DLC Options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A-1050-4978-9726-358D42E84D34}"/>
              </c:ext>
            </c:extLst>
          </c:dPt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1050-4978-9726-358D42E84D34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1050-4978-9726-358D42E84D34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8-1050-4978-9726-358D42E84D34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1050-4978-9726-358D42E84D34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1050-4978-9726-358D42E84D34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E-1050-4978-9726-358D42E84D34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0-1050-4978-9726-358D42E84D34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2-1050-4978-9726-358D42E84D34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4-1050-4978-9726-358D42E84D34}"/>
              </c:ext>
            </c:extLst>
          </c:dPt>
          <c:dPt>
            <c:idx val="1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6-1050-4978-9726-358D42E84D34}"/>
              </c:ext>
            </c:extLst>
          </c:dPt>
          <c:dPt>
            <c:idx val="1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8-1050-4978-9726-358D42E84D34}"/>
              </c:ext>
            </c:extLst>
          </c:dPt>
          <c:cat>
            <c:multiLvlStrRef>
              <c:f>'Potential by Class and Option'!$K$60:$L$64</c:f>
              <c:multiLvlStrCache>
                <c:ptCount val="5"/>
                <c:lvl>
                  <c:pt idx="0">
                    <c:v>DLC Central AC</c:v>
                  </c:pt>
                  <c:pt idx="1">
                    <c:v>DLC Electric Vehicle Charging</c:v>
                  </c:pt>
                  <c:pt idx="2">
                    <c:v>DLC Water Heating</c:v>
                  </c:pt>
                  <c:pt idx="3">
                    <c:v>DLC Central AC</c:v>
                  </c:pt>
                  <c:pt idx="4">
                    <c:v>DLC Water Heating</c:v>
                  </c:pt>
                </c:lvl>
                <c:lvl>
                  <c:pt idx="0">
                    <c:v>Residential</c:v>
                  </c:pt>
                  <c:pt idx="3">
                    <c:v>C&amp;I</c:v>
                  </c:pt>
                </c:lvl>
              </c:multiLvlStrCache>
            </c:multiLvlStrRef>
          </c:cat>
          <c:val>
            <c:numRef>
              <c:f>'Potential by Class and Option'!$Q$60:$Q$64</c:f>
              <c:numCache>
                <c:formatCode>#,##0.0;\-#,##0.0;\-;@</c:formatCode>
                <c:ptCount val="5"/>
                <c:pt idx="0">
                  <c:v>11.680800731552637</c:v>
                </c:pt>
                <c:pt idx="1">
                  <c:v>5.7609962047001266</c:v>
                </c:pt>
                <c:pt idx="2">
                  <c:v>5.2130601360243851</c:v>
                </c:pt>
                <c:pt idx="3">
                  <c:v>1.2528096977958334</c:v>
                </c:pt>
                <c:pt idx="4">
                  <c:v>0.56041114304273654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1050-4978-9726-358D42E84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Winter Potential (MW)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- Rates and Behavioral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B2E1-4D1D-B45E-34ACC7542D4F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5C68-4046-854E-170892060750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C68-4046-854E-170892060750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C68-4046-854E-170892060750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5C68-4046-854E-170892060750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C68-4046-854E-170892060750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5C68-4046-854E-170892060750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5C68-4046-854E-170892060750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68-4046-854E-170892060750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68-4046-854E-170892060750}"/>
              </c:ext>
            </c:extLst>
          </c:dPt>
          <c:dPt>
            <c:idx val="1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68-4046-854E-170892060750}"/>
              </c:ext>
            </c:extLst>
          </c:dPt>
          <c:dPt>
            <c:idx val="1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68-4046-854E-170892060750}"/>
              </c:ext>
            </c:extLst>
          </c:dPt>
          <c:dPt>
            <c:idx val="1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68-4046-854E-170892060750}"/>
              </c:ext>
            </c:extLst>
          </c:dPt>
          <c:dPt>
            <c:idx val="1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68-4046-854E-170892060750}"/>
              </c:ext>
            </c:extLst>
          </c:dPt>
          <c:dPt>
            <c:idx val="1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C68-4046-854E-170892060750}"/>
              </c:ext>
            </c:extLst>
          </c:dPt>
          <c:cat>
            <c:multiLvlStrRef>
              <c:f>'Potential by Class and Option'!$C$80:$D$88</c:f>
              <c:multiLvlStrCache>
                <c:ptCount val="9"/>
                <c:lvl>
                  <c:pt idx="0">
                    <c:v>Behavioral</c:v>
                  </c:pt>
                  <c:pt idx="1">
                    <c:v>Parent-Time-of-Use Opt-in</c:v>
                  </c:pt>
                  <c:pt idx="2">
                    <c:v>Time-of-Use Opt-out</c:v>
                  </c:pt>
                  <c:pt idx="3">
                    <c:v>Parent-Peak Time Rebate</c:v>
                  </c:pt>
                  <c:pt idx="4">
                    <c:v>Parent-Time-of-Use Opt-in</c:v>
                  </c:pt>
                  <c:pt idx="5">
                    <c:v>Time-of-Use Opt-out</c:v>
                  </c:pt>
                  <c:pt idx="6">
                    <c:v>Parent-Peak Time Rebate</c:v>
                  </c:pt>
                  <c:pt idx="7">
                    <c:v>Variable Peak Pricing Rates</c:v>
                  </c:pt>
                  <c:pt idx="8">
                    <c:v>Electric Vehicle TOU Opt-in</c:v>
                  </c:pt>
                </c:lvl>
                <c:lvl>
                  <c:pt idx="0">
                    <c:v>Residential</c:v>
                  </c:pt>
                  <c:pt idx="4">
                    <c:v>C&amp;I</c:v>
                  </c:pt>
                </c:lvl>
              </c:multiLvlStrCache>
            </c:multiLvlStrRef>
          </c:cat>
          <c:val>
            <c:numRef>
              <c:f>'Potential by Class and Option'!$I$80:$I$88</c:f>
              <c:numCache>
                <c:formatCode>#,##0.0;\-#,##0.0;\-;@</c:formatCode>
                <c:ptCount val="9"/>
                <c:pt idx="0">
                  <c:v>2.2590595034850822</c:v>
                </c:pt>
                <c:pt idx="1">
                  <c:v>4.227610870310258</c:v>
                </c:pt>
                <c:pt idx="2">
                  <c:v>0</c:v>
                </c:pt>
                <c:pt idx="3">
                  <c:v>6.0525795270636458</c:v>
                </c:pt>
                <c:pt idx="4">
                  <c:v>3.6415954046524424E-2</c:v>
                </c:pt>
                <c:pt idx="5">
                  <c:v>0</c:v>
                </c:pt>
                <c:pt idx="6">
                  <c:v>0.65746225612089704</c:v>
                </c:pt>
                <c:pt idx="7">
                  <c:v>2.1051811595171923</c:v>
                </c:pt>
                <c:pt idx="8">
                  <c:v>3.0567742575344049E-2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68-4046-854E-17089206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Summer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Potential (MW) - Rates and Behavioral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9C16-4C9A-892D-8AC8EF829A9A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C18-4D0E-8257-18EBE770A8AA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5C18-4D0E-8257-18EBE770A8AA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5C18-4D0E-8257-18EBE770A8AA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C18-4D0E-8257-18EBE770A8AA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5C18-4D0E-8257-18EBE770A8AA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C18-4D0E-8257-18EBE770A8AA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5C18-4D0E-8257-18EBE770A8AA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18-4D0E-8257-18EBE770A8AA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18-4D0E-8257-18EBE770A8AA}"/>
              </c:ext>
            </c:extLst>
          </c:dPt>
          <c:dPt>
            <c:idx val="1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18-4D0E-8257-18EBE770A8AA}"/>
              </c:ext>
            </c:extLst>
          </c:dPt>
          <c:dPt>
            <c:idx val="1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18-4D0E-8257-18EBE770A8AA}"/>
              </c:ext>
            </c:extLst>
          </c:dPt>
          <c:dPt>
            <c:idx val="1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18-4D0E-8257-18EBE770A8AA}"/>
              </c:ext>
            </c:extLst>
          </c:dPt>
          <c:dPt>
            <c:idx val="1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18-4D0E-8257-18EBE770A8AA}"/>
              </c:ext>
            </c:extLst>
          </c:dPt>
          <c:dPt>
            <c:idx val="1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C18-4D0E-8257-18EBE770A8AA}"/>
              </c:ext>
            </c:extLst>
          </c:dPt>
          <c:dPt>
            <c:idx val="1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C18-4D0E-8257-18EBE770A8AA}"/>
              </c:ext>
            </c:extLst>
          </c:dPt>
          <c:cat>
            <c:multiLvlStrRef>
              <c:f>'Potential by Class and Option'!$C$80:$D$88</c:f>
              <c:multiLvlStrCache>
                <c:ptCount val="9"/>
                <c:lvl>
                  <c:pt idx="0">
                    <c:v>Behavioral</c:v>
                  </c:pt>
                  <c:pt idx="1">
                    <c:v>Parent-Time-of-Use Opt-in</c:v>
                  </c:pt>
                  <c:pt idx="2">
                    <c:v>Time-of-Use Opt-out</c:v>
                  </c:pt>
                  <c:pt idx="3">
                    <c:v>Parent-Peak Time Rebate</c:v>
                  </c:pt>
                  <c:pt idx="4">
                    <c:v>Parent-Time-of-Use Opt-in</c:v>
                  </c:pt>
                  <c:pt idx="5">
                    <c:v>Time-of-Use Opt-out</c:v>
                  </c:pt>
                  <c:pt idx="6">
                    <c:v>Parent-Peak Time Rebate</c:v>
                  </c:pt>
                  <c:pt idx="7">
                    <c:v>Variable Peak Pricing Rates</c:v>
                  </c:pt>
                  <c:pt idx="8">
                    <c:v>Electric Vehicle TOU Opt-in</c:v>
                  </c:pt>
                </c:lvl>
                <c:lvl>
                  <c:pt idx="0">
                    <c:v>Residential</c:v>
                  </c:pt>
                  <c:pt idx="4">
                    <c:v>C&amp;I</c:v>
                  </c:pt>
                </c:lvl>
              </c:multiLvlStrCache>
            </c:multiLvlStrRef>
          </c:cat>
          <c:val>
            <c:numRef>
              <c:f>'Potential by Class and Option'!$Q$80:$Q$88</c:f>
              <c:numCache>
                <c:formatCode>#,##0.0;\-#,##0.0;\-;@</c:formatCode>
                <c:ptCount val="9"/>
                <c:pt idx="0">
                  <c:v>2.4069744423299446</c:v>
                </c:pt>
                <c:pt idx="1">
                  <c:v>4.5044193396653682</c:v>
                </c:pt>
                <c:pt idx="2">
                  <c:v>0</c:v>
                </c:pt>
                <c:pt idx="3">
                  <c:v>6.4488802571763983</c:v>
                </c:pt>
                <c:pt idx="4">
                  <c:v>3.6387149357007466E-2</c:v>
                </c:pt>
                <c:pt idx="5">
                  <c:v>0</c:v>
                </c:pt>
                <c:pt idx="6">
                  <c:v>0.65637634601083361</c:v>
                </c:pt>
                <c:pt idx="7">
                  <c:v>2.1060127112631024</c:v>
                </c:pt>
                <c:pt idx="8">
                  <c:v>3.0729443188559771E-2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C18-4D0E-8257-18EBE770A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Winter Potential (MW) - Smart/Interactive DLC Options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485-45BE-97A0-1A92053DEBA7}"/>
              </c:ext>
            </c:extLst>
          </c:dPt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4485-45BE-97A0-1A92053DEBA7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4485-45BE-97A0-1A92053DEBA7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4485-45BE-97A0-1A92053DEBA7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4485-45BE-97A0-1A92053DEBA7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4485-45BE-97A0-1A92053DEBA7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4485-45BE-97A0-1A92053DEBA7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4485-45BE-97A0-1A92053DEBA7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4485-45BE-97A0-1A92053DEBA7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4485-45BE-97A0-1A92053DEBA7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'Potential by Class and Option'!$C$67:$D$77</c15:sqref>
                  </c15:fullRef>
                </c:ext>
              </c:extLst>
              <c:f>('Potential by Class and Option'!$C$67:$D$67,'Potential by Class and Option'!$C$69:$D$72,'Potential by Class and Option'!$C$74:$D$77)</c:f>
              <c:multiLvlStrCache>
                <c:ptCount val="9"/>
                <c:lvl>
                  <c:pt idx="0">
                    <c:v>DLC Smart Appliances</c:v>
                  </c:pt>
                  <c:pt idx="1">
                    <c:v>DLC Smart Thermostats - Heating</c:v>
                  </c:pt>
                  <c:pt idx="2">
                    <c:v>Parent-CTA-2045 ERWH</c:v>
                  </c:pt>
                  <c:pt idx="3">
                    <c:v>Parent-CTA-2045 HPWH</c:v>
                  </c:pt>
                  <c:pt idx="4">
                    <c:v>DLC Smart Appliances</c:v>
                  </c:pt>
                  <c:pt idx="5">
                    <c:v>DLC Smart Thermostats - Heating</c:v>
                  </c:pt>
                  <c:pt idx="6">
                    <c:v>Parent-CTA-2045 ERWH</c:v>
                  </c:pt>
                  <c:pt idx="7">
                    <c:v>Parent-CTA-2045 HPWH</c:v>
                  </c:pt>
                  <c:pt idx="8">
                    <c:v>Third Party Contracts</c:v>
                  </c:pt>
                </c:lvl>
                <c:lvl>
                  <c:pt idx="0">
                    <c:v>Residential</c:v>
                  </c:pt>
                  <c:pt idx="4">
                    <c:v>C&amp;I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Class and Option'!$I$67:$I$77</c15:sqref>
                  </c15:fullRef>
                </c:ext>
              </c:extLst>
              <c:f>('Potential by Class and Option'!$I$67,'Potential by Class and Option'!$I$69:$I$72,'Potential by Class and Option'!$I$74:$I$77)</c:f>
              <c:numCache>
                <c:formatCode>#,##0.0;\-#,##0.0;\-;@</c:formatCode>
                <c:ptCount val="9"/>
                <c:pt idx="0">
                  <c:v>3.2168833815254203</c:v>
                </c:pt>
                <c:pt idx="1">
                  <c:v>5.3644753906681526</c:v>
                </c:pt>
                <c:pt idx="2">
                  <c:v>24.552738914817631</c:v>
                </c:pt>
                <c:pt idx="3">
                  <c:v>0.47632786729507565</c:v>
                </c:pt>
                <c:pt idx="4">
                  <c:v>0.36651137140908813</c:v>
                </c:pt>
                <c:pt idx="5">
                  <c:v>0.221430351785673</c:v>
                </c:pt>
                <c:pt idx="6">
                  <c:v>2.2927579169061665</c:v>
                </c:pt>
                <c:pt idx="7">
                  <c:v>0.68030863609762204</c:v>
                </c:pt>
                <c:pt idx="8">
                  <c:v>3.1786582360262834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Class and Option'!$I$73</c15:sqref>
                  <c15:spPr xmlns:c15="http://schemas.microsoft.com/office/drawing/2012/chart">
                    <a:solidFill>
                      <a:srgbClr val="FF7F00"/>
                    </a:solidFill>
                    <a:ln>
                      <a:solidFill>
                        <a:srgbClr val="FF7F0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6-4485-45BE-97A0-1A92053D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Summer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Potential (MW) - Smart/Interactive DLC Options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6D63-44DD-B1B6-EF7790177E57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0C91-4D9E-81F4-0A234346B9C6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6D63-44DD-B1B6-EF7790177E57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91-4D9E-81F4-0A234346B9C6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C91-4D9E-81F4-0A234346B9C6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C91-4D9E-81F4-0A234346B9C6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0C91-4D9E-81F4-0A234346B9C6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0C91-4D9E-81F4-0A234346B9C6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0C91-4D9E-81F4-0A234346B9C6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C91-4D9E-81F4-0A234346B9C6}"/>
              </c:ext>
            </c:extLst>
          </c:dPt>
          <c:dPt>
            <c:idx val="1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C91-4D9E-81F4-0A234346B9C6}"/>
              </c:ext>
            </c:extLst>
          </c:dPt>
          <c:dPt>
            <c:idx val="1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C91-4D9E-81F4-0A234346B9C6}"/>
              </c:ext>
            </c:extLst>
          </c:dPt>
          <c:dPt>
            <c:idx val="1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C91-4D9E-81F4-0A234346B9C6}"/>
              </c:ext>
            </c:extLst>
          </c:dPt>
          <c:dPt>
            <c:idx val="1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C91-4D9E-81F4-0A234346B9C6}"/>
              </c:ext>
            </c:extLst>
          </c:dPt>
          <c:dPt>
            <c:idx val="1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C91-4D9E-81F4-0A234346B9C6}"/>
              </c:ext>
            </c:extLst>
          </c:dPt>
          <c:dPt>
            <c:idx val="2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C91-4D9E-81F4-0A234346B9C6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'Potential by Class and Option'!$K$67:$L$77</c15:sqref>
                  </c15:fullRef>
                </c:ext>
              </c:extLst>
              <c:f>('Potential by Class and Option'!$K$67:$L$68,'Potential by Class and Option'!$K$70:$L$73,'Potential by Class and Option'!$K$75:$L$77)</c:f>
              <c:multiLvlStrCache>
                <c:ptCount val="9"/>
                <c:lvl>
                  <c:pt idx="0">
                    <c:v>DLC Smart Appliances</c:v>
                  </c:pt>
                  <c:pt idx="1">
                    <c:v>DLC Smart Thermostats - Cooling</c:v>
                  </c:pt>
                  <c:pt idx="2">
                    <c:v>Parent-CTA-2045 ERWH</c:v>
                  </c:pt>
                  <c:pt idx="3">
                    <c:v>Parent-CTA-2045 HPWH</c:v>
                  </c:pt>
                  <c:pt idx="4">
                    <c:v>DLC Smart Appliances</c:v>
                  </c:pt>
                  <c:pt idx="5">
                    <c:v>DLC Smart Thermostats - Cooling</c:v>
                  </c:pt>
                  <c:pt idx="6">
                    <c:v>Parent-CTA-2045 ERWH</c:v>
                  </c:pt>
                  <c:pt idx="7">
                    <c:v>Parent-CTA-2045 HPWH</c:v>
                  </c:pt>
                  <c:pt idx="8">
                    <c:v>Third Party Contracts</c:v>
                  </c:pt>
                </c:lvl>
                <c:lvl>
                  <c:pt idx="0">
                    <c:v>Residential</c:v>
                  </c:pt>
                  <c:pt idx="4">
                    <c:v>C&amp;I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Class and Option'!$Q$67:$Q$77</c15:sqref>
                  </c15:fullRef>
                </c:ext>
              </c:extLst>
              <c:f>('Potential by Class and Option'!$Q$67:$Q$68,'Potential by Class and Option'!$Q$70:$Q$73,'Potential by Class and Option'!$Q$75:$Q$77)</c:f>
              <c:numCache>
                <c:formatCode>#,##0.0;\-#,##0.0;\-;@</c:formatCode>
                <c:ptCount val="9"/>
                <c:pt idx="0">
                  <c:v>3.2168833815254203</c:v>
                </c:pt>
                <c:pt idx="1">
                  <c:v>26.356784910632022</c:v>
                </c:pt>
                <c:pt idx="2">
                  <c:v>22.780214982464486</c:v>
                </c:pt>
                <c:pt idx="3">
                  <c:v>0.1815599494174055</c:v>
                </c:pt>
                <c:pt idx="4">
                  <c:v>0.36651137140908813</c:v>
                </c:pt>
                <c:pt idx="5">
                  <c:v>2.6093079726543182</c:v>
                </c:pt>
                <c:pt idx="6">
                  <c:v>2.2927579169061665</c:v>
                </c:pt>
                <c:pt idx="7">
                  <c:v>0.68030863609762204</c:v>
                </c:pt>
                <c:pt idx="8">
                  <c:v>3.1792056941946707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Class and Option'!$Q$74</c15:sqref>
                  <c15:spPr xmlns:c15="http://schemas.microsoft.com/office/drawing/2012/chart">
                    <a:solidFill>
                      <a:srgbClr val="FF7F00"/>
                    </a:solidFill>
                    <a:ln>
                      <a:solidFill>
                        <a:srgbClr val="FF7F0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0C91-4D9E-81F4-0A234346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Potential'!$Q$9</c:f>
              <c:strCache>
                <c:ptCount val="1"/>
                <c:pt idx="0">
                  <c:v>Baseline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'Overall Potential'!$R$8:$V$8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'Overall Potential'!$R$9:$V$9</c:f>
              <c:numCache>
                <c:formatCode>#,##0;\-#,##0;\-;@</c:formatCode>
                <c:ptCount val="5"/>
                <c:pt idx="0">
                  <c:v>1400.3963157119022</c:v>
                </c:pt>
                <c:pt idx="1">
                  <c:v>1403.7529458230629</c:v>
                </c:pt>
                <c:pt idx="2">
                  <c:v>1419.8727545089603</c:v>
                </c:pt>
                <c:pt idx="3">
                  <c:v>1449.7619546215465</c:v>
                </c:pt>
                <c:pt idx="4">
                  <c:v>1516.3299730059312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1-4B6F-B20E-BCA8BA0D9B39}"/>
            </c:ext>
          </c:extLst>
        </c:ser>
        <c:ser>
          <c:idx val="4"/>
          <c:order val="1"/>
          <c:tx>
            <c:strRef>
              <c:f>'Overall Potential'!$Q$12</c:f>
              <c:strCache>
                <c:ptCount val="1"/>
                <c:pt idx="0">
                  <c:v>Potential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'Overall Potential'!$R$8:$V$8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2027</c:v>
                </c:pt>
                <c:pt idx="3">
                  <c:v>2032</c:v>
                </c:pt>
                <c:pt idx="4">
                  <c:v>2042</c:v>
                </c:pt>
              </c:numCache>
            </c:numRef>
          </c:cat>
          <c:val>
            <c:numRef>
              <c:f>'Overall Potential'!$R$12:$V$12</c:f>
              <c:numCache>
                <c:formatCode>#,##0;\-#,##0;\-;@</c:formatCode>
                <c:ptCount val="5"/>
                <c:pt idx="0">
                  <c:v>1399.879372291135</c:v>
                </c:pt>
                <c:pt idx="1">
                  <c:v>1382.0097795879014</c:v>
                </c:pt>
                <c:pt idx="2">
                  <c:v>1322.5439962929338</c:v>
                </c:pt>
                <c:pt idx="3">
                  <c:v>1313.2000120025775</c:v>
                </c:pt>
                <c:pt idx="4">
                  <c:v>1345.5041450488611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1-4B6F-B20E-BCA8BA0D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489024"/>
        <c:axId val="1460489440"/>
      </c:lineChart>
      <c:catAx>
        <c:axId val="14604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489440"/>
        <c:crosses val="autoZero"/>
        <c:auto val="1"/>
        <c:lblAlgn val="ctr"/>
        <c:lblOffset val="100"/>
        <c:noMultiLvlLbl val="0"/>
      </c:catAx>
      <c:valAx>
        <c:axId val="146048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-#,##0;\-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48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Winter Potential (MW)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- Energy Storage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1EB-4306-AF3A-3010D4648ED9}"/>
              </c:ext>
            </c:extLst>
          </c:dPt>
          <c:dPt>
            <c:idx val="3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7C4-4DB5-BA40-2328DE535118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7C4-4DB5-BA40-2328DE535118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7C4-4DB5-BA40-2328DE535118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7C4-4DB5-BA40-2328DE535118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7C4-4DB5-BA40-2328DE535118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7C4-4DB5-BA40-2328DE535118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7C4-4DB5-BA40-2328DE535118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7C4-4DB5-BA40-2328DE535118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'Potential by Class and Option'!$C$91:$D$93</c15:sqref>
                  </c15:fullRef>
                </c:ext>
              </c:extLst>
              <c:f>'Potential by Class and Option'!$C$91:$D$92</c:f>
              <c:multiLvlStrCache>
                <c:ptCount val="2"/>
                <c:lvl>
                  <c:pt idx="0">
                    <c:v>Battery Energy Storage</c:v>
                  </c:pt>
                  <c:pt idx="1">
                    <c:v>Battery Energy Storage</c:v>
                  </c:pt>
                </c:lvl>
                <c:lvl>
                  <c:pt idx="0">
                    <c:v>Residential</c:v>
                  </c:pt>
                  <c:pt idx="1">
                    <c:v>C&amp;I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'Potential by Class and Option'!$I$91:$I$93</c15:sqref>
                  </c15:fullRef>
                </c:ext>
              </c:extLst>
              <c:f>'Potential by Class and Option'!$I$91:$I$92</c:f>
              <c:numCache>
                <c:formatCode>#,##0.0;\-#,##0.0;\-;@</c:formatCode>
                <c:ptCount val="2"/>
                <c:pt idx="0">
                  <c:v>4.6419673615085415</c:v>
                </c:pt>
                <c:pt idx="1">
                  <c:v>0.52672857641267856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'Potential by Class and Option'!$I$93</c15:sqref>
                  <c15:spPr xmlns:c15="http://schemas.microsoft.com/office/drawing/2012/chart">
                    <a:solidFill>
                      <a:srgbClr val="FF7F00"/>
                    </a:solidFill>
                    <a:ln>
                      <a:solidFill>
                        <a:srgbClr val="FF7F0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D7C4-4DB5-BA40-2328DE535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Summer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Potential (MW) - Energy Storage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7AF1-4A9A-A519-66A5548D4DC4}"/>
              </c:ext>
            </c:extLst>
          </c:dPt>
          <c:dPt>
            <c:idx val="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4BD-4AB0-9135-E27EA19A5ADD}"/>
              </c:ext>
            </c:extLst>
          </c:dPt>
          <c:dPt>
            <c:idx val="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4BD-4AB0-9135-E27EA19A5ADD}"/>
              </c:ext>
            </c:extLst>
          </c:dPt>
          <c:dPt>
            <c:idx val="4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4BD-4AB0-9135-E27EA19A5ADD}"/>
              </c:ext>
            </c:extLst>
          </c:dPt>
          <c:dPt>
            <c:idx val="5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4BD-4AB0-9135-E27EA19A5ADD}"/>
              </c:ext>
            </c:extLst>
          </c:dPt>
          <c:dPt>
            <c:idx val="6"/>
            <c:invertIfNegative val="0"/>
            <c:bubble3D val="0"/>
            <c:spPr>
              <a:solidFill>
                <a:srgbClr val="FF7F00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4BD-4AB0-9135-E27EA19A5ADD}"/>
              </c:ext>
            </c:extLst>
          </c:dPt>
          <c:dPt>
            <c:idx val="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4BD-4AB0-9135-E27EA19A5ADD}"/>
              </c:ext>
            </c:extLst>
          </c:dPt>
          <c:dPt>
            <c:idx val="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4BD-4AB0-9135-E27EA19A5ADD}"/>
              </c:ext>
            </c:extLst>
          </c:dPt>
          <c:dPt>
            <c:idx val="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4BD-4AB0-9135-E27EA19A5ADD}"/>
              </c:ext>
            </c:extLst>
          </c:dPt>
          <c:dPt>
            <c:idx val="1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4BD-4AB0-9135-E27EA19A5ADD}"/>
              </c:ext>
            </c:extLst>
          </c:dPt>
          <c:dPt>
            <c:idx val="1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4BD-4AB0-9135-E27EA19A5ADD}"/>
              </c:ext>
            </c:extLst>
          </c:dPt>
          <c:dPt>
            <c:idx val="1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4BD-4AB0-9135-E27EA19A5ADD}"/>
              </c:ext>
            </c:extLst>
          </c:dPt>
          <c:dPt>
            <c:idx val="1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4BD-4AB0-9135-E27EA19A5ADD}"/>
              </c:ext>
            </c:extLst>
          </c:dPt>
          <c:cat>
            <c:multiLvlStrRef>
              <c:f>'Potential by Class and Option'!$C$91:$D$93</c:f>
              <c:multiLvlStrCache>
                <c:ptCount val="3"/>
                <c:lvl>
                  <c:pt idx="0">
                    <c:v>Battery Energy Storage</c:v>
                  </c:pt>
                  <c:pt idx="1">
                    <c:v>Battery Energy Storage</c:v>
                  </c:pt>
                  <c:pt idx="2">
                    <c:v>Thermal Energy Storage</c:v>
                  </c:pt>
                </c:lvl>
                <c:lvl>
                  <c:pt idx="0">
                    <c:v>Residential</c:v>
                  </c:pt>
                  <c:pt idx="1">
                    <c:v>C&amp;I</c:v>
                  </c:pt>
                </c:lvl>
              </c:multiLvlStrCache>
            </c:multiLvlStrRef>
          </c:cat>
          <c:val>
            <c:numRef>
              <c:f>'Potential by Class and Option'!$Q$91:$Q$93</c:f>
              <c:numCache>
                <c:formatCode>#,##0.0;\-#,##0.0;\-;@</c:formatCode>
                <c:ptCount val="3"/>
                <c:pt idx="0">
                  <c:v>4.6419673615085415</c:v>
                </c:pt>
                <c:pt idx="1">
                  <c:v>0.52672857641267856</c:v>
                </c:pt>
                <c:pt idx="2">
                  <c:v>0.36084071638831638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BD-4AB0-9135-E27EA19A5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2040 Winter Potential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48490"/>
            </a:solidFill>
            <a:ln>
              <a:solidFill>
                <a:srgbClr val="34849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85-4E84-808E-54DB7145E6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85-4E84-808E-54DB7145E6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85-4E84-808E-54DB7145E6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85-4E84-808E-54DB7145E6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85-4E84-808E-54DB7145E6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85-4E84-808E-54DB7145E6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85-4E84-808E-54DB7145E6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85-4E84-808E-54DB7145E6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85-4E84-808E-54DB7145E6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85-4E84-808E-54DB7145E6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D85-4E84-808E-54DB7145E6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D85-4E84-808E-54DB7145E6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D85-4E84-808E-54DB7145E6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CD85-4E84-808E-54DB7145E686}"/>
              </c:ext>
            </c:extLst>
          </c:dPt>
          <c:dPt>
            <c:idx val="2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D85-4E84-808E-54DB7145E6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D85-4E84-808E-54DB7145E686}"/>
              </c:ext>
            </c:extLst>
          </c:dPt>
          <c:dPt>
            <c:idx val="2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D85-4E84-808E-54DB7145E68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D85-4E84-808E-54DB7145E686}"/>
              </c:ext>
            </c:extLst>
          </c:dPt>
          <c:dPt>
            <c:idx val="2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D85-4E84-808E-54DB7145E686}"/>
              </c:ext>
            </c:extLst>
          </c:dPt>
          <c:dPt>
            <c:idx val="2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CD85-4E84-808E-54DB7145E686}"/>
              </c:ext>
            </c:extLst>
          </c:dPt>
          <c:dPt>
            <c:idx val="2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D85-4E84-808E-54DB7145E686}"/>
              </c:ext>
            </c:extLst>
          </c:dPt>
          <c:dPt>
            <c:idx val="2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CD85-4E84-808E-54DB7145E686}"/>
              </c:ext>
            </c:extLst>
          </c:dPt>
          <c:dPt>
            <c:idx val="3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CD85-4E84-808E-54DB7145E686}"/>
              </c:ext>
            </c:extLst>
          </c:dPt>
          <c:dPt>
            <c:idx val="3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CD85-4E84-808E-54DB7145E686}"/>
              </c:ext>
            </c:extLst>
          </c:dPt>
          <c:dPt>
            <c:idx val="3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CD85-4E84-808E-54DB7145E686}"/>
              </c:ext>
            </c:extLst>
          </c:dPt>
          <c:dPt>
            <c:idx val="3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CD85-4E84-808E-54DB7145E686}"/>
              </c:ext>
            </c:extLst>
          </c:dPt>
          <c:dPt>
            <c:idx val="34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CD85-4E84-808E-54DB7145E686}"/>
              </c:ext>
            </c:extLst>
          </c:dPt>
          <c:dPt>
            <c:idx val="3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CD85-4E84-808E-54DB7145E686}"/>
              </c:ext>
            </c:extLst>
          </c:dPt>
          <c:dPt>
            <c:idx val="36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CD85-4E84-808E-54DB7145E686}"/>
              </c:ext>
            </c:extLst>
          </c:dPt>
          <c:dPt>
            <c:idx val="3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CD85-4E84-808E-54DB7145E686}"/>
              </c:ext>
            </c:extLst>
          </c:dPt>
          <c:dPt>
            <c:idx val="3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CD85-4E84-808E-54DB7145E686}"/>
              </c:ext>
            </c:extLst>
          </c:dPt>
          <c:dPt>
            <c:idx val="39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CD85-4E84-808E-54DB7145E686}"/>
              </c:ext>
            </c:extLst>
          </c:dPt>
          <c:dPt>
            <c:idx val="4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CD85-4E84-808E-54DB7145E686}"/>
              </c:ext>
            </c:extLst>
          </c:dPt>
          <c:dPt>
            <c:idx val="41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5BDE-4619-A1A7-8D7A5592DA0B}"/>
              </c:ext>
            </c:extLst>
          </c:dPt>
          <c:dPt>
            <c:idx val="4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AE6B-403B-AEEB-20899AAA118A}"/>
              </c:ext>
            </c:extLst>
          </c:dPt>
          <c:dPt>
            <c:idx val="4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0-AE6B-403B-AEEB-20899AAA118A}"/>
              </c:ext>
            </c:extLst>
          </c:dPt>
          <c:dPt>
            <c:idx val="45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AE6B-403B-AEEB-20899AAA118A}"/>
              </c:ext>
            </c:extLst>
          </c:dPt>
          <c:dPt>
            <c:idx val="47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AE6B-403B-AEEB-20899AAA118A}"/>
              </c:ext>
            </c:extLst>
          </c:dPt>
          <c:dPt>
            <c:idx val="48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AE6B-403B-AEEB-20899AAA118A}"/>
              </c:ext>
            </c:extLst>
          </c:dPt>
          <c:dPt>
            <c:idx val="50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F-AE6B-403B-AEEB-20899AAA118A}"/>
              </c:ext>
            </c:extLst>
          </c:dPt>
          <c:dPt>
            <c:idx val="52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E-AE6B-403B-AEEB-20899AAA118A}"/>
              </c:ext>
            </c:extLst>
          </c:dPt>
          <c:dPt>
            <c:idx val="53"/>
            <c:invertIfNegative val="0"/>
            <c:bubble3D val="0"/>
            <c:spPr>
              <a:solidFill>
                <a:srgbClr val="FF7F00"/>
              </a:solidFill>
              <a:ln>
                <a:solidFill>
                  <a:srgbClr val="FF7F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D-AE6B-403B-AEEB-20899AAA118A}"/>
              </c:ext>
            </c:extLst>
          </c:dPt>
          <c:cat>
            <c:multiLvlStrRef>
              <c:f>'Potential by Class and Option'!$C$3:$D$56</c:f>
              <c:multiLvlStrCache>
                <c:ptCount val="54"/>
                <c:lvl>
                  <c:pt idx="0">
                    <c:v>Ancillary Battery Storage</c:v>
                  </c:pt>
                  <c:pt idx="1">
                    <c:v>Ancillary Cooling</c:v>
                  </c:pt>
                  <c:pt idx="2">
                    <c:v>Ancillary EV</c:v>
                  </c:pt>
                  <c:pt idx="3">
                    <c:v>Ancillary Heating</c:v>
                  </c:pt>
                  <c:pt idx="4">
                    <c:v>Ancillary DLC WH</c:v>
                  </c:pt>
                  <c:pt idx="5">
                    <c:v>Parent-Ancillary HPWH</c:v>
                  </c:pt>
                  <c:pt idx="6">
                    <c:v>Parent-Ancillary ERWH</c:v>
                  </c:pt>
                  <c:pt idx="7">
                    <c:v>Battery Energy Storage</c:v>
                  </c:pt>
                  <c:pt idx="8">
                    <c:v>Behavioral</c:v>
                  </c:pt>
                  <c:pt idx="9">
                    <c:v>DLC Central AC</c:v>
                  </c:pt>
                  <c:pt idx="10">
                    <c:v>DLC Electric Vehicle Charging</c:v>
                  </c:pt>
                  <c:pt idx="11">
                    <c:v>DLC Smart Appliances</c:v>
                  </c:pt>
                  <c:pt idx="12">
                    <c:v>DLC Smart Thermostats - Cooling</c:v>
                  </c:pt>
                  <c:pt idx="13">
                    <c:v>DLC Smart Thermostats - Heating</c:v>
                  </c:pt>
                  <c:pt idx="14">
                    <c:v>DLC Water Heating</c:v>
                  </c:pt>
                  <c:pt idx="15">
                    <c:v>Pilot-CTA-2045 HPWH</c:v>
                  </c:pt>
                  <c:pt idx="16">
                    <c:v>Parent-CTA-2045 HPWH</c:v>
                  </c:pt>
                  <c:pt idx="17">
                    <c:v>Pilot-CTA-2045 ERWH</c:v>
                  </c:pt>
                  <c:pt idx="18">
                    <c:v>Parent-CTA-2045 ERWH</c:v>
                  </c:pt>
                  <c:pt idx="19">
                    <c:v>Time-of-Use Opt-Out</c:v>
                  </c:pt>
                  <c:pt idx="20">
                    <c:v>Pilot-Time-of-Use Opt-in</c:v>
                  </c:pt>
                  <c:pt idx="21">
                    <c:v>Parent-Time-of-Use Opt-in</c:v>
                  </c:pt>
                  <c:pt idx="22">
                    <c:v>Pilot-Peak Time Rebate</c:v>
                  </c:pt>
                  <c:pt idx="23">
                    <c:v>Parent-Peak Time Rebate</c:v>
                  </c:pt>
                  <c:pt idx="24">
                    <c:v>Ancillary Battery Storage</c:v>
                  </c:pt>
                  <c:pt idx="25">
                    <c:v>Ancillary Cooling</c:v>
                  </c:pt>
                  <c:pt idx="26">
                    <c:v>Ancillary Heating</c:v>
                  </c:pt>
                  <c:pt idx="27">
                    <c:v>Ancillary Third Party</c:v>
                  </c:pt>
                  <c:pt idx="28">
                    <c:v>Ancillary DLC WH</c:v>
                  </c:pt>
                  <c:pt idx="29">
                    <c:v>Parent-Ancillary HPWH</c:v>
                  </c:pt>
                  <c:pt idx="30">
                    <c:v>Parent-Ancillary ERWH</c:v>
                  </c:pt>
                  <c:pt idx="31">
                    <c:v>Battery Energy Storage</c:v>
                  </c:pt>
                  <c:pt idx="32">
                    <c:v>DLC Central AC</c:v>
                  </c:pt>
                  <c:pt idx="33">
                    <c:v>DLC Smart Appliances</c:v>
                  </c:pt>
                  <c:pt idx="34">
                    <c:v>DLC Smart Thermostats - Cooling</c:v>
                  </c:pt>
                  <c:pt idx="35">
                    <c:v>DLC Smart Thermostats - Heating</c:v>
                  </c:pt>
                  <c:pt idx="36">
                    <c:v>DLC Water Heating</c:v>
                  </c:pt>
                  <c:pt idx="37">
                    <c:v>Thermal Energy Storage</c:v>
                  </c:pt>
                  <c:pt idx="38">
                    <c:v>Third Party Contracts</c:v>
                  </c:pt>
                  <c:pt idx="39">
                    <c:v>Electric Vehicle TOU Opt-in</c:v>
                  </c:pt>
                  <c:pt idx="40">
                    <c:v>Pilot-CTA-2045 HPWH</c:v>
                  </c:pt>
                  <c:pt idx="41">
                    <c:v>Parent-CTA-2045 HPWH</c:v>
                  </c:pt>
                  <c:pt idx="42">
                    <c:v>Pilot-CTA-2045 ERWH</c:v>
                  </c:pt>
                  <c:pt idx="43">
                    <c:v>Parent-CTA-2045 ERWH</c:v>
                  </c:pt>
                  <c:pt idx="44">
                    <c:v>Time-of-Use Opt-Out</c:v>
                  </c:pt>
                  <c:pt idx="45">
                    <c:v>Pilot-Time-of-Use Opt-in</c:v>
                  </c:pt>
                  <c:pt idx="46">
                    <c:v>Parent-Time-of-Use Opt-in</c:v>
                  </c:pt>
                  <c:pt idx="47">
                    <c:v>Pilot-Peak Time Rebate</c:v>
                  </c:pt>
                  <c:pt idx="48">
                    <c:v>Parent-Peak Time Rebate</c:v>
                  </c:pt>
                  <c:pt idx="49">
                    <c:v>Variable Peak Pricing Rates</c:v>
                  </c:pt>
                  <c:pt idx="50">
                    <c:v>Ancillary Battery Storage</c:v>
                  </c:pt>
                  <c:pt idx="51">
                    <c:v>Ancillary Third Party</c:v>
                  </c:pt>
                  <c:pt idx="52">
                    <c:v>Battery Energy Storage</c:v>
                  </c:pt>
                  <c:pt idx="53">
                    <c:v>Thermal Energy Storage</c:v>
                  </c:pt>
                </c:lvl>
                <c:lvl>
                  <c:pt idx="0">
                    <c:v>Residential</c:v>
                  </c:pt>
                  <c:pt idx="26">
                    <c:v>C&amp;I</c:v>
                  </c:pt>
                </c:lvl>
              </c:multiLvlStrCache>
            </c:multiLvlStrRef>
          </c:cat>
          <c:val>
            <c:numRef>
              <c:f>'Potential by Class and Option'!$Q$3:$Q$56</c:f>
              <c:numCache>
                <c:formatCode>#,##0.0;\-#,##0.0;\-;@</c:formatCode>
                <c:ptCount val="54"/>
                <c:pt idx="0">
                  <c:v>4.6419673615085415</c:v>
                </c:pt>
                <c:pt idx="1">
                  <c:v>6.5891962276580056</c:v>
                </c:pt>
                <c:pt idx="2">
                  <c:v>2.8804981023500633</c:v>
                </c:pt>
                <c:pt idx="3">
                  <c:v>0</c:v>
                </c:pt>
                <c:pt idx="4">
                  <c:v>5.2130601360243851</c:v>
                </c:pt>
                <c:pt idx="5">
                  <c:v>0.1815599494174055</c:v>
                </c:pt>
                <c:pt idx="6">
                  <c:v>22.780214982464486</c:v>
                </c:pt>
                <c:pt idx="7">
                  <c:v>4.6419673615085415</c:v>
                </c:pt>
                <c:pt idx="8">
                  <c:v>2.4069744423299446</c:v>
                </c:pt>
                <c:pt idx="9">
                  <c:v>11.680800731552637</c:v>
                </c:pt>
                <c:pt idx="10">
                  <c:v>5.7609962047001266</c:v>
                </c:pt>
                <c:pt idx="11">
                  <c:v>3.2168833815254203</c:v>
                </c:pt>
                <c:pt idx="12">
                  <c:v>26.356784910632022</c:v>
                </c:pt>
                <c:pt idx="13">
                  <c:v>0</c:v>
                </c:pt>
                <c:pt idx="14">
                  <c:v>5.2130601360243851</c:v>
                </c:pt>
                <c:pt idx="15">
                  <c:v>0</c:v>
                </c:pt>
                <c:pt idx="16">
                  <c:v>0.1815599494174055</c:v>
                </c:pt>
                <c:pt idx="17">
                  <c:v>0</c:v>
                </c:pt>
                <c:pt idx="18">
                  <c:v>22.780214982464486</c:v>
                </c:pt>
                <c:pt idx="19">
                  <c:v>0</c:v>
                </c:pt>
                <c:pt idx="20">
                  <c:v>0</c:v>
                </c:pt>
                <c:pt idx="21">
                  <c:v>4.5044193396653682</c:v>
                </c:pt>
                <c:pt idx="22">
                  <c:v>0</c:v>
                </c:pt>
                <c:pt idx="23">
                  <c:v>6.4488802571763983</c:v>
                </c:pt>
                <c:pt idx="24">
                  <c:v>4.6419673615085415</c:v>
                </c:pt>
                <c:pt idx="25" formatCode="0.0">
                  <c:v>6.5891962276580056</c:v>
                </c:pt>
                <c:pt idx="26">
                  <c:v>0</c:v>
                </c:pt>
                <c:pt idx="27">
                  <c:v>0.40585812782375102</c:v>
                </c:pt>
                <c:pt idx="28">
                  <c:v>0.56041114304273654</c:v>
                </c:pt>
                <c:pt idx="29">
                  <c:v>0.68030863609762204</c:v>
                </c:pt>
                <c:pt idx="30">
                  <c:v>2.2927579169061665</c:v>
                </c:pt>
                <c:pt idx="31">
                  <c:v>0.52672857641267856</c:v>
                </c:pt>
                <c:pt idx="32">
                  <c:v>1.2528096977958334</c:v>
                </c:pt>
                <c:pt idx="33">
                  <c:v>0.36651137140908813</c:v>
                </c:pt>
                <c:pt idx="34">
                  <c:v>2.6093079726543182</c:v>
                </c:pt>
                <c:pt idx="35">
                  <c:v>0</c:v>
                </c:pt>
                <c:pt idx="36">
                  <c:v>0.56041114304273654</c:v>
                </c:pt>
                <c:pt idx="37">
                  <c:v>0.36084071638831638</c:v>
                </c:pt>
                <c:pt idx="38">
                  <c:v>3.1792056941946707</c:v>
                </c:pt>
                <c:pt idx="39">
                  <c:v>3.0729443188559771E-2</c:v>
                </c:pt>
                <c:pt idx="40">
                  <c:v>0</c:v>
                </c:pt>
                <c:pt idx="41">
                  <c:v>0.68030863609762204</c:v>
                </c:pt>
                <c:pt idx="42">
                  <c:v>0</c:v>
                </c:pt>
                <c:pt idx="43">
                  <c:v>2.2927579169061665</c:v>
                </c:pt>
                <c:pt idx="44">
                  <c:v>0</c:v>
                </c:pt>
                <c:pt idx="45">
                  <c:v>0</c:v>
                </c:pt>
                <c:pt idx="46">
                  <c:v>3.6387149357007466E-2</c:v>
                </c:pt>
                <c:pt idx="47">
                  <c:v>0</c:v>
                </c:pt>
                <c:pt idx="48">
                  <c:v>0.65637634601083361</c:v>
                </c:pt>
                <c:pt idx="49">
                  <c:v>2.1060127112631024</c:v>
                </c:pt>
                <c:pt idx="50">
                  <c:v>0.20103727360188972</c:v>
                </c:pt>
                <c:pt idx="51">
                  <c:v>0.40585812782375102</c:v>
                </c:pt>
                <c:pt idx="52">
                  <c:v>0.52672857641267856</c:v>
                </c:pt>
                <c:pt idx="53">
                  <c:v>0.36084071638831638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CD85-4E84-808E-54DB7145E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Winter Potential (MW)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- Curtailment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7F00"/>
            </a:solidFill>
            <a:ln>
              <a:solidFill>
                <a:srgbClr val="FF7F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33-4DCB-BBAC-E03498956F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33-4DCB-BBAC-E03498956F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33-4DCB-BBAC-E03498956F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33-4DCB-BBAC-E03498956F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33-4DCB-BBAC-E03498956F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D33-4DCB-BBAC-E03498956F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D33-4DCB-BBAC-E03498956F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D33-4DCB-BBAC-E03498956F07}"/>
              </c:ext>
            </c:extLst>
          </c:dPt>
          <c:cat>
            <c:strRef>
              <c:f>'Potential by Class and Option'!$C$96:$D$96</c:f>
              <c:strCache>
                <c:ptCount val="2"/>
                <c:pt idx="0">
                  <c:v>C&amp;I</c:v>
                </c:pt>
                <c:pt idx="1">
                  <c:v>Third Party Contracts</c:v>
                </c:pt>
              </c:strCache>
            </c:strRef>
          </c:cat>
          <c:val>
            <c:numRef>
              <c:f>'Potential by Class and Option'!$I$96:$I$96</c:f>
              <c:numCache>
                <c:formatCode>#,##0.0;\-#,##0.0;\-;@</c:formatCode>
                <c:ptCount val="1"/>
                <c:pt idx="0">
                  <c:v>3.1786582360262834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33-4DCB-BBAC-E03498956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>
                <a:latin typeface="Calibri" panose="020F0502020204030204" pitchFamily="34" charset="0"/>
                <a:cs typeface="Calibri" panose="020F0502020204030204" pitchFamily="34" charset="0"/>
              </a:rPr>
              <a:t>2046 Summer</a:t>
            </a:r>
            <a:r>
              <a:rPr lang="en-US" baseline="0">
                <a:latin typeface="Calibri" panose="020F0502020204030204" pitchFamily="34" charset="0"/>
                <a:cs typeface="Calibri" panose="020F0502020204030204" pitchFamily="34" charset="0"/>
              </a:rPr>
              <a:t> Potential (MW) - Curtailment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7F00"/>
            </a:solidFill>
            <a:ln>
              <a:solidFill>
                <a:srgbClr val="FF7F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62-4BEB-9BFC-97D3E0A777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62-4BEB-9BFC-97D3E0A777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62-4BEB-9BFC-97D3E0A777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62-4BEB-9BFC-97D3E0A777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62-4BEB-9BFC-97D3E0A777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062-4BEB-9BFC-97D3E0A777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062-4BEB-9BFC-97D3E0A777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062-4BEB-9BFC-97D3E0A777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062-4BEB-9BFC-97D3E0A7770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062-4BEB-9BFC-97D3E0A77707}"/>
              </c:ext>
            </c:extLst>
          </c:dPt>
          <c:cat>
            <c:strRef>
              <c:f>'Potential by Class and Option'!$C$96:$D$96</c:f>
              <c:strCache>
                <c:ptCount val="2"/>
                <c:pt idx="0">
                  <c:v>C&amp;I</c:v>
                </c:pt>
                <c:pt idx="1">
                  <c:v>Third Party Contracts</c:v>
                </c:pt>
              </c:strCache>
            </c:strRef>
          </c:cat>
          <c:val>
            <c:numRef>
              <c:f>'Potential by Class and Option'!$Q$96:$Q$96</c:f>
              <c:numCache>
                <c:formatCode>#,##0.0;\-#,##0.0;\-;@</c:formatCode>
                <c:ptCount val="1"/>
                <c:pt idx="0">
                  <c:v>3.1792056941946707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062-4BEB-9BFC-97D3E0A77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7993336"/>
        <c:axId val="557990384"/>
      </c:barChart>
      <c:catAx>
        <c:axId val="55799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0384"/>
        <c:crosses val="autoZero"/>
        <c:auto val="1"/>
        <c:lblAlgn val="ctr"/>
        <c:lblOffset val="100"/>
        <c:noMultiLvlLbl val="0"/>
      </c:catAx>
      <c:valAx>
        <c:axId val="55799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MW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57993336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07_20_22_Considered.xlsx]WA Winter Potential!PivotTable1</c:name>
    <c:fmtId val="1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2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363D379-DC57-416C-86D5-5462662664F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D9258D-C01A-4F06-A99A-C06DF364729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A39EF33-9490-4EEF-BF57-76EA949635D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D52863B-A050-4727-A2AC-1965BEC134E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839F27-1A6D-4AAD-8BBA-87CA2237A60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E7CDA99-1E13-4AB6-9A51-6CA8EAF335B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9A57F61-50BE-4917-8C2A-54926134303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0A8C705-A45A-4D99-B065-B7EB6F7C9DB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EF104B0-4447-486A-915D-092D2F9125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D12AAB2-E098-4205-B3FB-B2596E2456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81F4998-ADC4-41AB-849B-89F97A4368C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A5A6447-8A7E-4336-8CC5-CC59DF5616A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7A40DC6-7A42-4A36-9AA0-FC8E8C16CC1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FA4835-53F3-4D49-95E6-EB0AF981B7D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560865A-72EB-4558-813C-806EF815581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2600CFCA-0384-4F15-BA85-E00604C0284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AC4C95-4996-447D-9DB7-E83979EBC2F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FBF153E-325B-45E9-9A9F-C18ABA36ED0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F6CE9BA-34A8-443F-9D91-7D79D127A9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BAEDFE5-34FD-4813-A7A3-7621B028ECF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1281D0B-1A11-434A-AFA8-707B8F0D54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207862D-879B-48B3-B8C9-0063183CAA4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A28006-EA91-44C9-BE2C-132D06A6E95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FF3C928-CD40-43E2-836D-E7F6A5185EB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3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5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DECA761-FAE1-4C44-A8AB-38922AB6B66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8B743FE-C1F0-4306-A367-2CF6879C1EE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5FD56E-9A36-436A-8349-31EED9CDDF5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65F9FC-AD65-4D85-9984-71F2236C1ED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6D4D16-9DEB-4DC9-AAB7-A16F7EDCF43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47A6ED8-6699-49B8-AD5E-A312EF7F01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2AC139-368F-443E-8877-9C111FF049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2F9A9A3-B171-44CE-A4AB-E6C21F9E7D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F042BE-DDB4-4605-BED4-E8B9C93F72D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DE7A375-40C0-4463-8E86-B42EEF58E33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BC48B2-1E74-42EA-9BE4-5BFC301D8F6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B4C359-BF11-4307-9DD0-4F1CD0B5EC2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0C298C-AFC6-4B82-907B-17C2C4EB1D2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A564EF-21E3-4A03-8FDE-99538E00F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CCF48F-D1BA-413D-8DA4-361337D367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6"/>
      </c:pivotFmt>
      <c:pivotFmt>
        <c:idx val="6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DC8B9F-6955-4FF5-BE34-4A3A975A57B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EAB8F02-A786-463A-B20B-21635B3BB3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6F1614A-1D92-4CA1-8644-DF4B7D4E24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7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E6851A-103E-4E51-9EC4-54589A53DD6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0886F1-E57C-4CE1-B4E6-A6D5E934ED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C123D92-06E7-474D-9448-76A40C5B8A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1FF63D9-40BA-420A-BD8F-8B46065E313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125FEB-7F6F-4453-8C07-9CF79829FE7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9C7F58-5E48-4381-AA6C-DAA3C16DE3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8C5EF1E-A5B2-4F2B-99F8-6AFB89DD37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38B8B7-E2AB-4824-8CAF-D584DE9E3B4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F73AEE-6F07-4A9D-9D75-C2A1612467B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0B22C6-8CA4-423F-A023-5548C30B0A2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3D3B613-3E9E-44DB-BA95-15BE58CE2B6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9CF7B22-366F-47A6-9603-BF1C12F2E98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A874BDD-7E81-416C-96CE-29606EE8BA8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C53B82A-82FF-4932-8568-F131CB9312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D883764-AFA1-48A2-B8D9-9D8F96ACB6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160971-4570-48A3-A8D1-4601E279A75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D33099-8F42-47B5-BF28-8729D87755A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E13A60-6778-4B05-965A-365388BFFC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2EF4B-21B4-4574-A00C-3ABEA577B1A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B3FEB8B-A5FD-4C31-AEF8-8B3DE6AF3A8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8C5380-2A67-43D3-B5FB-09D2624E2ED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1A8641D-39F6-4D6F-9CDE-4C91DE4E100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F8ADFA5-7D30-4C4D-80E4-1241789196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7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5BE830-5203-4ABB-8935-5888D04ADE9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308709A-ADCF-4FCC-8240-D45D1BDCB61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081B9CD-F417-43C7-A888-152BB5A94A3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C06E5B-89CD-4774-B636-827F3976CA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0AC2AE6-F04D-4CB7-A281-39E69A8FA66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18C6379-AB9B-4241-89B4-B219920B234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72BE0B4-CAB6-42CB-B608-7D7446E55A2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AF218FA-8C71-404F-B40E-EDFA0D0369E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C6907AC-CDC3-4741-8DF3-F24AE97B136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09"/>
        <c:dLbl>
          <c:idx val="0"/>
          <c:tx>
            <c:rich>
              <a:bodyPr/>
              <a:lstStyle/>
              <a:p>
                <a:fld id="{842066E5-5CE4-439E-8030-5AE85A3F40D2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0"/>
        <c:dLbl>
          <c:idx val="0"/>
          <c:tx>
            <c:rich>
              <a:bodyPr/>
              <a:lstStyle/>
              <a:p>
                <a:fld id="{29E9B602-F6F8-41FB-B593-84B3B08DD241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6AAE7D8-994F-4C53-9756-000A84B72F3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92C02D-FA12-4F9B-85CF-A290B6C96F5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94FC56A-638B-41D3-9E5A-9A212E5B7C0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B71B58C-BEEB-4ABC-B519-0F11F648138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5"/>
        <c:dLbl>
          <c:idx val="0"/>
          <c:tx>
            <c:rich>
              <a:bodyPr/>
              <a:lstStyle/>
              <a:p>
                <a:fld id="{56ABC7F2-9771-4414-95EF-C162B53E6EC0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6750056-084B-4547-A232-7CBFDA7A30C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E2A3585-EFF7-4F59-9217-CACDF2303D1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D0BFB76-5172-4379-850C-9A56B3B4FD3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4CDB009-FF23-47D8-856D-97B1E5B4F29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22F514-E053-409A-B026-64FD24F8341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5A13134-1D37-4B87-9D79-CD010F9D80F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7A7FF87-3398-4222-B3EB-72B9B35CAEE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1D0D436-BCFD-4F05-83E0-42628C164FD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91FDE9C-2815-45BA-A987-129C5346B91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28"/>
        <c:dLbl>
          <c:idx val="0"/>
          <c:tx>
            <c:rich>
              <a:bodyPr/>
              <a:lstStyle/>
              <a:p>
                <a:fld id="{8620832B-A3CC-4110-B100-0E4EB7E0406F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9"/>
        <c:dLbl>
          <c:idx val="0"/>
          <c:tx>
            <c:rich>
              <a:bodyPr/>
              <a:lstStyle/>
              <a:p>
                <a:fld id="{75A70290-A50E-42C7-8422-2CA63CEAB8F1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0"/>
        <c:dLbl>
          <c:idx val="0"/>
          <c:tx>
            <c:rich>
              <a:bodyPr/>
              <a:lstStyle/>
              <a:p>
                <a:fld id="{C240A127-9C76-4360-99A4-F50664DC0EF2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49937E-E0D1-4491-B9CC-29152CEB6D05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CF9BCDC-C76B-44A5-9B4E-2B051C29A44B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676204A-3338-48B3-A405-5849F9E45D18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6C96FC-A379-495E-8D5F-48AA8B636316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F51D999-C3FB-4876-A642-8CAB09E67CCC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0567CB3-09F6-4CBB-824E-DD96FD84D1F3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BAF1A82-33AB-46C9-9016-5F101D7B2A6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95D8901-BF2C-45EE-AB49-262FA8A567E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F54C5BD-8C93-4F65-ACA6-EDF66331970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05D5A8D-1485-44D0-9537-62B5A1912A7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8FCDD8-1FAB-43A0-82A3-027AB9ACC66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55145B0-63D2-4298-A911-8BF06327EE7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'WA Winter Potential'!$D$6:$D$29</c:f>
              <c:strCache>
                <c:ptCount val="1"/>
                <c:pt idx="0">
                  <c:v>Winter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056-4C7B-A209-F4C3ECF319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6-4C7B-A209-F4C3ECF3196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56-4C7B-A209-F4C3ECF319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056-4C7B-A209-F4C3ECF319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56-4C7B-A209-F4C3ECF319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056-4C7B-A209-F4C3ECF319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056-4C7B-A209-F4C3ECF319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56-4C7B-A209-F4C3ECF3196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56-4C7B-A209-F4C3ECF3196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56-4C7B-A209-F4C3ECF319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56-4C7B-A209-F4C3ECF3196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56-4C7B-A209-F4C3ECF3196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56-4C7B-A209-F4C3ECF3196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56-4C7B-A209-F4C3ECF3196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870-467C-AC0C-9D6481AC8DF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9C3-4544-8832-6CA960C1CA7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6E3-4547-8654-75DA7B1351F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16E3-4547-8654-75DA7B1351F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72BE0B4-CAB6-42CB-B608-7D7446E55A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056-4C7B-A209-F4C3ECF319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AF218FA-8C71-404F-B40E-EDFA0D036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056-4C7B-A209-F4C3ECF3196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6907AC-CDC3-4741-8DF3-F24AE97B13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056-4C7B-A209-F4C3ECF319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AAE7D8-994F-4C53-9756-000A84B72F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056-4C7B-A209-F4C3ECF3196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92C02D-FA12-4F9B-85CF-A290B6C96F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056-4C7B-A209-F4C3ECF3196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94FC56A-638B-41D3-9E5A-9A212E5B7C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056-4C7B-A209-F4C3ECF3196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B71B58C-BEEB-4ABC-B519-0F11F64813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056-4C7B-A209-F4C3ECF3196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056-4C7B-A209-F4C3ECF3196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6750056-084B-4547-A232-7CBFDA7A30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056-4C7B-A209-F4C3ECF3196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E2A3585-EFF7-4F59-9217-CACDF2303D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056-4C7B-A209-F4C3ECF3196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D0BFB76-5172-4379-850C-9A56B3B4FD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056-4C7B-A209-F4C3ECF3196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4CDB009-FF23-47D8-856D-97B1E5B4F2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056-4C7B-A209-F4C3ECF3196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22F514-E053-409A-B026-64FD24F834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056-4C7B-A209-F4C3ECF3196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5A13134-1D37-4B87-9D79-CD010F9D80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056-4C7B-A209-F4C3ECF3196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7A7FF87-3398-4222-B3EB-72B9B35CAE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70-467C-AC0C-9D6481AC8DF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D0D436-BCFD-4F05-83E0-42628C164F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9C3-4544-8832-6CA960C1CA7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91FDE9C-2815-45BA-A987-129C5346B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015F-4A00-AC77-4862AB6594D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BAF1A82-33AB-46C9-9016-5F101D7B2A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6E3-4547-8654-75DA7B1351F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95D8901-BF2C-45EE-AB49-262FA8A56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E3-4547-8654-75DA7B1351F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F54C5BD-8C93-4F65-ACA6-EDF6633197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6E3-4547-8654-75DA7B1351F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05D5A8D-1485-44D0-9537-62B5A1912A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E3-4547-8654-75DA7B1351F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28FCDD8-1FAB-43A0-82A3-027AB9ACC6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E3-4547-8654-75DA7B1351F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55145B0-63D2-4298-A911-8BF06327EE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E3-4547-8654-75DA7B135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'WA Winter Potential'!$D$6:$D$29</c:f>
              <c:strCache>
                <c:ptCount val="23"/>
                <c:pt idx="0">
                  <c:v>Thermal Energy Storage</c:v>
                </c:pt>
                <c:pt idx="1">
                  <c:v>Ancillary Cooling</c:v>
                </c:pt>
                <c:pt idx="2">
                  <c:v>DLC Central AC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DLC Smart Appliances</c:v>
                </c:pt>
                <c:pt idx="6">
                  <c:v>Third Party Contracts</c:v>
                </c:pt>
                <c:pt idx="7">
                  <c:v>Time-of-Use Opt-Out</c:v>
                </c:pt>
                <c:pt idx="8">
                  <c:v>Electric Vehicle TOU Opt-in</c:v>
                </c:pt>
                <c:pt idx="9">
                  <c:v>Variable Peak Pricing Rates</c:v>
                </c:pt>
                <c:pt idx="10">
                  <c:v>Behavioral</c:v>
                </c:pt>
                <c:pt idx="11">
                  <c:v>Battery Energy Storage</c:v>
                </c:pt>
                <c:pt idx="12">
                  <c:v>DLC Electric Vehicle Charging</c:v>
                </c:pt>
                <c:pt idx="13">
                  <c:v>Ancillary Heating</c:v>
                </c:pt>
                <c:pt idx="14">
                  <c:v>Ancillary EV</c:v>
                </c:pt>
                <c:pt idx="15">
                  <c:v>Ancillary Third Party</c:v>
                </c:pt>
                <c:pt idx="16">
                  <c:v>Ancillary Battery Storage</c:v>
                </c:pt>
                <c:pt idx="17">
                  <c:v>Parent-CTA-2045 HPWH</c:v>
                </c:pt>
                <c:pt idx="18">
                  <c:v>Parent-Ancillary HPWH</c:v>
                </c:pt>
                <c:pt idx="19">
                  <c:v>Parent-CTA-2045 ERWH</c:v>
                </c:pt>
                <c:pt idx="20">
                  <c:v>Parent-Ancillary ERWH</c:v>
                </c:pt>
                <c:pt idx="21">
                  <c:v>Parent-Time-of-Use Opt-in</c:v>
                </c:pt>
                <c:pt idx="22">
                  <c:v>Parent-Peak Time Rebate</c:v>
                </c:pt>
              </c:strCache>
            </c:strRef>
          </c:cat>
          <c:val>
            <c:numRef>
              <c:f>'WA Winter Potential'!$D$6:$D$29</c:f>
              <c:numCache>
                <c:formatCode>_(* #,##0.00_);_(* \(#,##0.00\);_(*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3.3405461812085107</c:v>
                </c:pt>
                <c:pt idx="5">
                  <c:v>2.150455524003104</c:v>
                </c:pt>
                <c:pt idx="6">
                  <c:v>15.782622074622058</c:v>
                </c:pt>
                <c:pt idx="8">
                  <c:v>0.40839348423729893</c:v>
                </c:pt>
                <c:pt idx="9">
                  <c:v>1.9055272894290018</c:v>
                </c:pt>
                <c:pt idx="10">
                  <c:v>1.2933713052715807</c:v>
                </c:pt>
                <c:pt idx="11">
                  <c:v>3.2317462142857423</c:v>
                </c:pt>
                <c:pt idx="12">
                  <c:v>2.8860816260319746</c:v>
                </c:pt>
                <c:pt idx="13">
                  <c:v>0.83513654530212766</c:v>
                </c:pt>
                <c:pt idx="14">
                  <c:v>1.4430408130159873</c:v>
                </c:pt>
                <c:pt idx="15">
                  <c:v>2.1599544344423451</c:v>
                </c:pt>
                <c:pt idx="16">
                  <c:v>3.2317462142857423</c:v>
                </c:pt>
                <c:pt idx="17">
                  <c:v>1.0853876947837076</c:v>
                </c:pt>
                <c:pt idx="18">
                  <c:v>1.0853876947837076</c:v>
                </c:pt>
                <c:pt idx="19">
                  <c:v>25.191814226889612</c:v>
                </c:pt>
                <c:pt idx="20">
                  <c:v>25.191814226889612</c:v>
                </c:pt>
                <c:pt idx="21">
                  <c:v>3.279563062131392</c:v>
                </c:pt>
                <c:pt idx="22">
                  <c:v>3.8124143574914364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'WA Winter Potential'!$D$6:$D$29</c15:f>
                <c15:dlblRangeCache>
                  <c:ptCount val="24"/>
                  <c:pt idx="4">
                    <c:v>$22</c:v>
                  </c:pt>
                  <c:pt idx="5">
                    <c:v>$245</c:v>
                  </c:pt>
                  <c:pt idx="6">
                    <c:v>$75</c:v>
                  </c:pt>
                  <c:pt idx="8">
                    <c:v>$203</c:v>
                  </c:pt>
                  <c:pt idx="9">
                    <c:v>$36</c:v>
                  </c:pt>
                  <c:pt idx="10">
                    <c:v>$153</c:v>
                  </c:pt>
                  <c:pt idx="11">
                    <c:v>$429</c:v>
                  </c:pt>
                  <c:pt idx="12">
                    <c:v>$314</c:v>
                  </c:pt>
                  <c:pt idx="13">
                    <c:v>$44</c:v>
                  </c:pt>
                  <c:pt idx="14">
                    <c:v>$214</c:v>
                  </c:pt>
                  <c:pt idx="15">
                    <c:v>$38</c:v>
                  </c:pt>
                  <c:pt idx="16">
                    <c:v>$40</c:v>
                  </c:pt>
                  <c:pt idx="17">
                    <c:v>$293</c:v>
                  </c:pt>
                  <c:pt idx="18">
                    <c:v>$192</c:v>
                  </c:pt>
                  <c:pt idx="19">
                    <c:v>$116</c:v>
                  </c:pt>
                  <c:pt idx="20">
                    <c:v>$74</c:v>
                  </c:pt>
                  <c:pt idx="21">
                    <c:v>$51</c:v>
                  </c:pt>
                  <c:pt idx="22">
                    <c:v>$42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0056-4C7B-A209-F4C3ECF319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59148143"/>
        <c:axId val="959150639"/>
      </c:barChart>
      <c:catAx>
        <c:axId val="959148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50639"/>
        <c:crosses val="autoZero"/>
        <c:auto val="1"/>
        <c:lblAlgn val="ctr"/>
        <c:lblOffset val="100"/>
        <c:noMultiLvlLbl val="0"/>
      </c:catAx>
      <c:valAx>
        <c:axId val="959150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48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07_20_22_Considered.xlsx]WA Winter Potential!PivotTable2</c:name>
    <c:fmtId val="26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3.0110117679191178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6379A5E-3A08-4A17-A1FD-060A9051704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3.9808917197452229E-3"/>
              <c:y val="0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6E28F1A-08D3-4972-98F2-5136856B099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C397CAE-79DC-4033-98E9-5CBFD41646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1.3269639065817409E-3"/>
              <c:y val="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8B78B34-424B-457C-A740-86489E9230B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4.8654781177146472E-17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6744BE-193A-48B9-8E4E-8B4C5624FB8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9.7309562354292944E-17"/>
              <c:y val="-4.2154164750867619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70FB11A-8F7E-46B2-B5D6-F3D19C3F624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4.4161505929480441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FC3F5C5-AECA-4F1C-8AEC-C5B62AA23FE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E54668A-9F7D-417B-83FF-E52F341FA3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8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613A39A-496E-4102-9D87-9659E414D70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76D3DDC-FB53-4400-B74C-D279184BEF8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2.007341178612744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B4AC0C-A93A-4D0F-84BB-FBF242DCE93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30D9153-40C7-43E5-BC6F-A14AA543785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0909EC-C2E7-4532-B3F2-55482AD2D51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B9C2A6-D188-4AAE-A0CB-CC5222CE56E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982DB4-BFE1-4DE2-B7EC-638CB73BEFC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2D4BABA-90AD-4C2B-8D6F-737A6CE5AFA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CD72BA4-3A21-4FBA-88EE-DA879EEEDE9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E849559-A1D2-48C6-9479-A5F09A0A62D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916C1B2-64C6-4DDD-A0D0-51534714690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C34818E-9858-49D8-99A1-D9306BC0F77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1419D8B-1530-453D-B6DB-A2020C676CC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4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514EBB3-D603-4B9B-A3D8-C8E9C54F5C8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5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D9093F0-4041-4518-901D-52F9ADD6353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6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BB02642-67CF-403D-A918-EA6F464F9C3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dLbl>
          <c:idx val="0"/>
          <c:layout>
            <c:manualLayout>
              <c:x val="0"/>
              <c:y val="-3.0110117679191178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2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3"/>
        <c:dLbl>
          <c:idx val="0"/>
          <c:layout>
            <c:manualLayout>
              <c:x val="-3.9808917197452229E-3"/>
              <c:y val="0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dLbl>
          <c:idx val="0"/>
          <c:layout>
            <c:manualLayout>
              <c:x val="0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dLbl>
          <c:idx val="0"/>
          <c:layout>
            <c:manualLayout>
              <c:x val="-1.3269639065817409E-3"/>
              <c:y val="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dLbl>
          <c:idx val="0"/>
          <c:layout>
            <c:manualLayout>
              <c:x val="-4.8654781177146472E-17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7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dLbl>
          <c:idx val="0"/>
          <c:layout>
            <c:manualLayout>
              <c:x val="-9.7309562354292944E-17"/>
              <c:y val="-4.2154164750867619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9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0"/>
        <c:dLbl>
          <c:idx val="0"/>
          <c:layout>
            <c:manualLayout>
              <c:x val="0"/>
              <c:y val="-4.4161505929480441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1"/>
        <c:dLbl>
          <c:idx val="0"/>
          <c:layout>
            <c:manualLayout>
              <c:x val="0"/>
              <c:y val="-2.007341178612744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0C8B39-DD2C-4735-B9D0-3D4D17C941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5AF00-0DE8-40FB-9319-53C3BE65B21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5A2078-8243-4297-A86F-71A333E0925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641244-6129-4703-BBB0-5DDB3A794F0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504B202-1E01-4E9C-829A-53ACB92DA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6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F9948B4-4CE2-4524-A8E1-1DBC40D5BB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7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4CD254-4486-4622-B512-03716BF7659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72E8E9C-A981-4A75-94FF-EA9D640025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F994C67-97FA-456D-9B19-D6203AF6A4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7A13855-1C12-48FC-B601-7E1500FD33F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B2E6A54-F746-426B-AD86-B0E75E3346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92CDEEA-9B2C-47BB-B46F-B5B96605611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800D0E3-F8A0-4C59-87CC-B2777A05B44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EEAF16-C386-4432-9328-72E59530DB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F7AE38B-9145-41B0-8A34-748C50B6CF4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8DA43A-97F8-4389-B417-36D255054A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8C22300-E335-4DC0-89B2-A339918334B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EA6BEE-2655-4699-9F82-A195D956AF2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8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67C49F-B76E-4968-827A-85A448267C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D1E717C-8D6F-4E28-B702-D3818E30E37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5039835-5527-457C-8FA0-CDF8977247E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645447-0917-43AB-A1E0-75723DC34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AA36263-AA22-444F-ADA0-658D786203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2166DE0-4D55-45DA-90EE-9A05863616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0816A8-9C3C-4B7D-AD1E-6CA1FE104F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14376C6-7729-4D0C-87AE-5E0B3176B0B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2D1FD8B-5420-45A5-AA5A-3369EB6D1B6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F4E3594-7EF7-4CED-B31A-DC9BC03C995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8088198-CBDF-4D65-B732-2A3970FB15C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92AFE53-4868-4509-9F5D-CB3F09C7C5A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5B2AB6-BC85-4867-BB51-9C9DC1B21A7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14581A-B1F8-4E1A-A03A-D7EAA5AF57F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9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1C8AE0-DAF7-4703-975F-5C8AE3AED4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759A6E7-651B-46DE-8774-67D369BA97D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52355B9-9A4B-4237-9FEB-ACF49D6A611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F9F4B58-D600-4CB1-80D3-092D7F16380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931CA48-518F-43AA-B79F-4BA53C87A49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07EAAEF-EBC8-4C1E-8BAA-A722C2EDA7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1A5B434-4393-4A64-B39D-C9BA4C085F9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BE764D2-1B3E-4B7C-99DA-C520482AC19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4EEB91A-DE00-4193-B910-6D9AB5896F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7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667532-51F9-44AA-A03E-5A2EB197D75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1A5926C-0DAD-4CDB-979C-91CC26CDB2A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97FB3E1-44AE-4C41-9BC7-8C74A77236C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F07A85E-3718-4079-ADF8-40A8D654007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8A0D738-287B-4418-811D-ECC5376C258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7E0323E-4408-4CD8-8018-CB41722E354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F70B82-70FC-4E22-8961-94E9E989AE4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70D5E47-5AB1-4F8A-A685-5DDCEED68C5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3B302CE-ED21-4006-805E-9350FD5EBA6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0"/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1C73D62-8C27-466D-8FAD-B2886C738575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1"/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D46874A-D855-4E9C-809C-9F7EE25D1F37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D93D554-1891-401D-82DE-3386D28D583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EA91EF1-31F0-4DF4-A9F8-73B36E23A0C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2DA0FE9-C8B1-472F-897A-EF6F0023BFC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27039D3-0E02-4BA9-8629-B867277C4CD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9257333-0F1A-4E51-98FA-3150F95F73C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0FFB7F8-7324-4F69-99A5-B29E2CB58B1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8"/>
        <c:dLbl>
          <c:idx val="0"/>
          <c:tx>
            <c:rich>
              <a:bodyPr/>
              <a:lstStyle/>
              <a:p>
                <a:fld id="{B3503456-6DAF-4F3D-92DC-FFF5265A2511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8F9F6FF-11B5-4E5C-A06E-9B9E9B11F86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5E1B8CB-5809-41D4-A403-49FD5BB5C8F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B38DEF7-DD37-4BC2-A0FF-16B5C5EF066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5EA30B1-EBAC-4B21-9163-083EFB7ECE7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0617F8E-D77D-4E03-9146-104E40715BC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546C641-D2CC-465A-8917-D5E4BBD44F3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560B6B7-B177-4AFE-8895-A4FB4BEB38D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39"/>
        <c:dLbl>
          <c:idx val="0"/>
          <c:tx>
            <c:rich>
              <a:bodyPr/>
              <a:lstStyle/>
              <a:p>
                <a:fld id="{CCCD336A-5680-4464-9540-65CE19D7DBBC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dLbl>
          <c:idx val="0"/>
          <c:tx>
            <c:rich>
              <a:bodyPr/>
              <a:lstStyle/>
              <a:p>
                <a:fld id="{347A36B6-9C6E-4820-9C7A-D6B2C7AAD70B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dLbl>
          <c:idx val="0"/>
          <c:tx>
            <c:rich>
              <a:bodyPr/>
              <a:lstStyle/>
              <a:p>
                <a:fld id="{3EB9B3B1-CA1C-4056-BB65-128E5915BD1A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EB9DA56-7FC7-4A35-84CE-5CC71A5951F3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73BA937-A198-4969-A791-68ECA8DDE412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731B1CF-5EBC-4B28-A8FD-8A1470F721F8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1509F3A-8E03-49FE-B900-F6CC9017EF4E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4A6CCEF-6231-4DB9-8E2F-FE6DA8C2DCA5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2C9135F-2484-42B7-BF62-B349252ABD1C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61AB50-974D-4682-89F7-CC0161588F9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BA5FA23-783E-4EDA-80D3-B68199332EC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08AAEA6-D588-4F85-90D6-5A7B09BBCCA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6765570-C0F4-48DF-B520-EA083A7A515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2D66B71-BC8A-4D3F-8A6A-DA172F117B4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7B083A4-DFFF-4F5C-8AA3-A154CCA3672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'WA Winter Potential'!$I$6:$I$29</c:f>
              <c:strCache>
                <c:ptCount val="1"/>
                <c:pt idx="0">
                  <c:v>Winter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5F6-4E0C-8F71-264ACF41031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F6-4E0C-8F71-264ACF41031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5F6-4E0C-8F71-264ACF41031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F6-4E0C-8F71-264ACF410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F6-4E0C-8F71-264ACF4103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5F6-4E0C-8F71-264ACF4103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F6-4E0C-8F71-264ACF4103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F6-4E0C-8F71-264ACF4103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F6-4E0C-8F71-264ACF4103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F6-4E0C-8F71-264ACF4103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F6-4E0C-8F71-264ACF41031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F6-4E0C-8F71-264ACF4103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5F6-4E0C-8F71-264ACF41031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F6-4E0C-8F71-264ACF41031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ADB-4F7F-8EF1-5780394BFA3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E4-4EB0-9A9C-1219E232C41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8D7-4432-B240-B092D5EC51C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8D7-4432-B240-B092D5EC51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FF70B82-70FC-4E22-8961-94E9E989A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5F6-4E0C-8F71-264ACF4103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0D5E47-5AB1-4F8A-A685-5DDCEED68C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F6-4E0C-8F71-264ACF4103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3B302CE-ED21-4006-805E-9350FD5EBA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F6-4E0C-8F71-264ACF4103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93D554-1891-401D-82DE-3386D28D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5F6-4E0C-8F71-264ACF4103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A91EF1-31F0-4DF4-A9F8-73B36E23A0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F6-4E0C-8F71-264ACF4103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DA0FE9-C8B1-472F-897A-EF6F0023BF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5F6-4E0C-8F71-264ACF4103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27039D3-0E02-4BA9-8629-B867277C4C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F6-4E0C-8F71-264ACF4103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257333-0F1A-4E51-98FA-3150F95F73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F6-4E0C-8F71-264ACF41031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0FFB7F8-7324-4F69-99A5-B29E2CB58B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F6-4E0C-8F71-264ACF41031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5F6-4E0C-8F71-264ACF41031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8F9F6FF-11B5-4E5C-A06E-9B9E9B11F8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5F6-4E0C-8F71-264ACF41031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E1B8CB-5809-41D4-A403-49FD5BB5C8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5F6-4E0C-8F71-264ACF41031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B38DEF7-DD37-4BC2-A0FF-16B5C5EF06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5F6-4E0C-8F71-264ACF41031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5EA30B1-EBAC-4B21-9163-083EFB7ECE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5F6-4E0C-8F71-264ACF41031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0617F8E-D77D-4E03-9146-104E40715B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ADB-4F7F-8EF1-5780394BFA3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546C641-D2CC-465A-8917-D5E4BBD44F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1E4-4EB0-9A9C-1219E232C41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560B6B7-B177-4AFE-8895-A4FB4BEB38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72A-4864-80AB-10F5A9247E1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F61AB50-974D-4682-89F7-CC0161588F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8D7-4432-B240-B092D5EC51C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BA5FA23-783E-4EDA-80D3-B68199332E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8D7-4432-B240-B092D5EC51C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08AAEA6-D588-4F85-90D6-5A7B09BBCC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8D7-4432-B240-B092D5EC51C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765570-C0F4-48DF-B520-EA083A7A51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8D7-4432-B240-B092D5EC51C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2D66B71-BC8A-4D3F-8A6A-DA172F117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8D7-4432-B240-B092D5EC51C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7B083A4-DFFF-4F5C-8AA3-A154CCA367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8D7-4432-B240-B092D5EC5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'WA Winter Potential'!$I$6:$I$29</c:f>
              <c:strCache>
                <c:ptCount val="23"/>
                <c:pt idx="0">
                  <c:v>Thermal Energy Storage</c:v>
                </c:pt>
                <c:pt idx="1">
                  <c:v>Ancillary Cooling</c:v>
                </c:pt>
                <c:pt idx="2">
                  <c:v>DLC Central AC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Behavioral</c:v>
                </c:pt>
                <c:pt idx="6">
                  <c:v>DLC Electric Vehicle Charging</c:v>
                </c:pt>
                <c:pt idx="7">
                  <c:v>DLC Smart Appliances</c:v>
                </c:pt>
                <c:pt idx="8">
                  <c:v>Third Party Contracts</c:v>
                </c:pt>
                <c:pt idx="9">
                  <c:v>Time-of-Use Opt-Out</c:v>
                </c:pt>
                <c:pt idx="10">
                  <c:v>Electric Vehicle TOU Opt-in</c:v>
                </c:pt>
                <c:pt idx="11">
                  <c:v>Variable Peak Pricing Rates</c:v>
                </c:pt>
                <c:pt idx="12">
                  <c:v>Battery Energy Storage</c:v>
                </c:pt>
                <c:pt idx="13">
                  <c:v>Ancillary Heating</c:v>
                </c:pt>
                <c:pt idx="14">
                  <c:v>Ancillary EV</c:v>
                </c:pt>
                <c:pt idx="15">
                  <c:v>Ancillary Third Party</c:v>
                </c:pt>
                <c:pt idx="16">
                  <c:v>Ancillary Battery Storage</c:v>
                </c:pt>
                <c:pt idx="17">
                  <c:v>Parent-CTA-2045 HPWH</c:v>
                </c:pt>
                <c:pt idx="18">
                  <c:v>Parent-Ancillary HPWH</c:v>
                </c:pt>
                <c:pt idx="19">
                  <c:v>Parent-CTA-2045 ERWH</c:v>
                </c:pt>
                <c:pt idx="20">
                  <c:v>Parent-Ancillary ERWH</c:v>
                </c:pt>
                <c:pt idx="21">
                  <c:v>Parent-Time-of-Use Opt-in</c:v>
                </c:pt>
                <c:pt idx="22">
                  <c:v>Parent-Peak Time Rebate</c:v>
                </c:pt>
              </c:strCache>
            </c:strRef>
          </c:cat>
          <c:val>
            <c:numRef>
              <c:f>'WA Winter Potential'!$I$6:$I$29</c:f>
              <c:numCache>
                <c:formatCode>_(* #,##0.0_);_(* \(#,##0.0\);_(*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3.0462722512586762</c:v>
                </c:pt>
                <c:pt idx="5">
                  <c:v>1.3211767371560916</c:v>
                </c:pt>
                <c:pt idx="6">
                  <c:v>0.48174027727408475</c:v>
                </c:pt>
                <c:pt idx="7">
                  <c:v>1.9605591536808546</c:v>
                </c:pt>
                <c:pt idx="8">
                  <c:v>15.602481718692541</c:v>
                </c:pt>
                <c:pt idx="10">
                  <c:v>0.40280247597554075</c:v>
                </c:pt>
                <c:pt idx="11">
                  <c:v>1.9051265140084985</c:v>
                </c:pt>
                <c:pt idx="12">
                  <c:v>1.2427583858698226</c:v>
                </c:pt>
                <c:pt idx="13">
                  <c:v>0.76156806281466904</c:v>
                </c:pt>
                <c:pt idx="14">
                  <c:v>0.24087013863704237</c:v>
                </c:pt>
                <c:pt idx="15">
                  <c:v>2.1353010556328988</c:v>
                </c:pt>
                <c:pt idx="16">
                  <c:v>1.2427583858698226</c:v>
                </c:pt>
                <c:pt idx="17">
                  <c:v>0.76007058220419366</c:v>
                </c:pt>
                <c:pt idx="18">
                  <c:v>0.76007058220419366</c:v>
                </c:pt>
                <c:pt idx="19">
                  <c:v>19.846255964907392</c:v>
                </c:pt>
                <c:pt idx="20">
                  <c:v>19.846255964907392</c:v>
                </c:pt>
                <c:pt idx="21">
                  <c:v>3.3310793723203735</c:v>
                </c:pt>
                <c:pt idx="22">
                  <c:v>3.8779347345812432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'WA Winter Potential'!$I$6:$I$29</c15:f>
                <c15:dlblRangeCache>
                  <c:ptCount val="24"/>
                  <c:pt idx="4">
                    <c:v>$27</c:v>
                  </c:pt>
                  <c:pt idx="5">
                    <c:v>$149</c:v>
                  </c:pt>
                  <c:pt idx="6">
                    <c:v>$522</c:v>
                  </c:pt>
                  <c:pt idx="7">
                    <c:v>$439</c:v>
                  </c:pt>
                  <c:pt idx="8">
                    <c:v>$75</c:v>
                  </c:pt>
                  <c:pt idx="10">
                    <c:v>$218</c:v>
                  </c:pt>
                  <c:pt idx="11">
                    <c:v>$42</c:v>
                  </c:pt>
                  <c:pt idx="12">
                    <c:v>$936</c:v>
                  </c:pt>
                  <c:pt idx="13">
                    <c:v>$54</c:v>
                  </c:pt>
                  <c:pt idx="14">
                    <c:v>$460</c:v>
                  </c:pt>
                  <c:pt idx="15">
                    <c:v>$38</c:v>
                  </c:pt>
                  <c:pt idx="16">
                    <c:v>$91</c:v>
                  </c:pt>
                  <c:pt idx="17">
                    <c:v>$525</c:v>
                  </c:pt>
                  <c:pt idx="18">
                    <c:v>$289</c:v>
                  </c:pt>
                  <c:pt idx="19">
                    <c:v>$201</c:v>
                  </c:pt>
                  <c:pt idx="20">
                    <c:v>$97</c:v>
                  </c:pt>
                  <c:pt idx="21">
                    <c:v>#N/A</c:v>
                  </c:pt>
                  <c:pt idx="22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75F6-4E0C-8F71-264ACF4103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98066303"/>
        <c:axId val="598070047"/>
      </c:barChart>
      <c:catAx>
        <c:axId val="598066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0047"/>
        <c:crosses val="autoZero"/>
        <c:auto val="1"/>
        <c:lblAlgn val="ctr"/>
        <c:lblOffset val="100"/>
        <c:noMultiLvlLbl val="0"/>
      </c:catAx>
      <c:valAx>
        <c:axId val="598070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07_20_22_Considered.xlsx]WA Summer Potential!PivotTable1</c:name>
    <c:fmtId val="1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2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363D379-DC57-416C-86D5-5462662664F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D9258D-C01A-4F06-A99A-C06DF364729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A39EF33-9490-4EEF-BF57-76EA949635D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D52863B-A050-4727-A2AC-1965BEC134E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839F27-1A6D-4AAD-8BBA-87CA2237A60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E7CDA99-1E13-4AB6-9A51-6CA8EAF335B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9A57F61-50BE-4917-8C2A-54926134303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0A8C705-A45A-4D99-B065-B7EB6F7C9DB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EF104B0-4447-486A-915D-092D2F9125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D12AAB2-E098-4205-B3FB-B2596E2456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81F4998-ADC4-41AB-849B-89F97A4368C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A5A6447-8A7E-4336-8CC5-CC59DF5616A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7A40DC6-7A42-4A36-9AA0-FC8E8C16CC1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FA4835-53F3-4D49-95E6-EB0AF981B7D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560865A-72EB-4558-813C-806EF815581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2600CFCA-0384-4F15-BA85-E00604C0284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AC4C95-4996-447D-9DB7-E83979EBC2F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FBF153E-325B-45E9-9A9F-C18ABA36ED0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F6CE9BA-34A8-443F-9D91-7D79D127A9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BAEDFE5-34FD-4813-A7A3-7621B028ECF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1281D0B-1A11-434A-AFA8-707B8F0D54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207862D-879B-48B3-B8C9-0063183CAA4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A28006-EA91-44C9-BE2C-132D06A6E95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FF3C928-CD40-43E2-836D-E7F6A5185EB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3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5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DECA761-FAE1-4C44-A8AB-38922AB6B66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8B743FE-C1F0-4306-A367-2CF6879C1EE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5FD56E-9A36-436A-8349-31EED9CDDF5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65F9FC-AD65-4D85-9984-71F2236C1ED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6D4D16-9DEB-4DC9-AAB7-A16F7EDCF43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47A6ED8-6699-49B8-AD5E-A312EF7F01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2AC139-368F-443E-8877-9C111FF049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2F9A9A3-B171-44CE-A4AB-E6C21F9E7D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F042BE-DDB4-4605-BED4-E8B9C93F72D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DE7A375-40C0-4463-8E86-B42EEF58E33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BC48B2-1E74-42EA-9BE4-5BFC301D8F6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B4C359-BF11-4307-9DD0-4F1CD0B5EC2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0C298C-AFC6-4B82-907B-17C2C4EB1D2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A564EF-21E3-4A03-8FDE-99538E00F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CCF48F-D1BA-413D-8DA4-361337D367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6"/>
      </c:pivotFmt>
      <c:pivotFmt>
        <c:idx val="6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DC8B9F-6955-4FF5-BE34-4A3A975A57B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EAB8F02-A786-463A-B20B-21635B3BB3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6F1614A-1D92-4CA1-8644-DF4B7D4E24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7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E6851A-103E-4E51-9EC4-54589A53DD6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0886F1-E57C-4CE1-B4E6-A6D5E934ED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C123D92-06E7-474D-9448-76A40C5B8A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1FF63D9-40BA-420A-BD8F-8B46065E313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125FEB-7F6F-4453-8C07-9CF79829FE7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9C7F58-5E48-4381-AA6C-DAA3C16DE3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8C5EF1E-A5B2-4F2B-99F8-6AFB89DD37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38B8B7-E2AB-4824-8CAF-D584DE9E3B4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F73AEE-6F07-4A9D-9D75-C2A1612467B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0B22C6-8CA4-423F-A023-5548C30B0A2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3D3B613-3E9E-44DB-BA95-15BE58CE2B6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9CF7B22-366F-47A6-9603-BF1C12F2E98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A874BDD-7E81-416C-96CE-29606EE8BA8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C53B82A-82FF-4932-8568-F131CB9312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AA0FAE6-3E85-413B-97BC-BC8E20CD494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12694EC-8AB5-4465-8BBF-B7CB2CD6F8A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746B91-1936-4484-98CE-3F430D9F59E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DC462C-FCED-4132-BEC4-0FA87734763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F7C235B-940A-4106-8BE3-B824ED8F2C1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7712B43-7EAE-44F9-8445-25132C0FD92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541AAB1-310A-48B5-B005-DAA573F9F6C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DB7161E-12DF-4ECC-8462-D1893C4B5F0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50CB8EE-31DA-46AB-927D-64CFDAAE6C2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7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06C3CE-1CA9-4780-BDF2-2EDE4DB99E6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E48CF9B-81A0-42AE-A83A-1B573A71BF9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6D5D500-98C3-4F82-AE3B-A9F9BD5D7AF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8085A85-960B-4B28-A198-FFB48E88D88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6DCC80D-F596-4990-80D2-96AF0F21832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0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50DB8EE-C031-43A5-93F5-C648DE722B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5037A2-B246-4938-8B62-D6F84FAFD3F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059A21-1AAA-422C-9260-E6B37B6A9D9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F91097-FE48-41E3-979A-A80D112B740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07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049C36F-ADD8-4D90-A75A-B7D4323B96D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3CFF7B-C512-4378-87A9-FAB269D2480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951A5F0-6392-4BE2-9FA2-35891259BEF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37C769E-7352-4594-B0D0-F4D39546349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29C9B6D-4810-4949-9616-46FF628D51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E884928-CD3A-4B91-B1E5-21D24CD27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AD94D8E-CEAF-46B4-8FF5-34F3941D9BF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2BAF45F-F683-4B83-943F-74F66DEE7EC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6F81A08-5570-4AEC-A590-F3A76F277F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6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4253E67-F2AC-4474-9093-FB6E6C5C76F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5119BEA-C62D-4118-A749-79E982A1DB1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524F63B-EB23-4675-AA38-BA96D662AF1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32872F5-AA4E-4A7B-BA64-9FA2C5AD2D5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53DFBE-9C02-4023-8019-700162DCBBE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7C9A2EE-74CC-4D3F-8DF1-729E2F797EC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098BFDA-6CEA-4883-975E-AD863AD54D3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16E441B-87DE-4872-994F-D543FB9A1DC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A2715AC-3BD1-45CF-AFAC-53634925CCA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EAE173C-9273-47FB-B568-AEED31317D7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F46A876-DA66-48FB-996E-0E900BBE7FC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1"/>
        <c:dLbl>
          <c:idx val="0"/>
          <c:tx>
            <c:rich>
              <a:bodyPr/>
              <a:lstStyle/>
              <a:p>
                <a:fld id="{CEEB9318-8479-4E45-8B21-8BB18699DEEE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2524ED8-BEB5-40BC-BE29-CD75AC89645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3FD7379-016B-4D98-BB53-276F1E72739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7AA105-664F-4424-B02D-14AAF2C568A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FB69AC-085A-44A2-9E37-3B99B25B047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C834141-C117-4135-82C0-7BF7261AE07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666BF40-3B05-4601-A261-F99B84BBF18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4AD7CB4-CAD6-4DBC-95D3-F0875E78C22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5FC0DD9-8EC1-4C7D-A776-9F6C5223BBB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43"/>
        <c:dLbl>
          <c:idx val="0"/>
          <c:tx>
            <c:rich>
              <a:bodyPr/>
              <a:lstStyle/>
              <a:p>
                <a:fld id="{6513DEEF-D16D-4C41-8B92-3EFD1A121CD3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4"/>
        <c:dLbl>
          <c:idx val="0"/>
          <c:tx>
            <c:rich>
              <a:bodyPr/>
              <a:lstStyle/>
              <a:p>
                <a:fld id="{4BEA2330-A813-47DE-8DA6-7450BCFE6499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5"/>
        <c:dLbl>
          <c:idx val="0"/>
          <c:tx>
            <c:rich>
              <a:bodyPr/>
              <a:lstStyle/>
              <a:p>
                <a:fld id="{98E2B936-7EF6-4E7C-A730-6881C4109821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F1A2E30-EBBE-46E1-902E-95B63FBBFB47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03261FA-2937-4CEC-BA32-E3D7AB31DD6D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AED57A0-CE6F-46BB-BE5E-96FFA57C626D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A46A193-BA8A-4635-9A22-8C0F687D0401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654EC16-91DD-48C6-ADEF-B3EC1D400FCE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1A0411A-4A2F-43A9-8962-1E345C0B13AA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4C2BB4-5A41-406C-8C4F-992584AF3DC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A1402A-D4BE-4BEB-95E1-60E19A99EC1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5D8D95-A091-4644-A410-ACC5B41CD20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86BBAB0-D7A5-4399-A1A9-E14678A17A7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3EE75E1-BE2E-4DCD-94BA-A843495212F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54D0966-67B5-4DB9-BA07-F1718EF7009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'WA Summer Potential'!$D$6:$D$29</c:f>
              <c:strCache>
                <c:ptCount val="1"/>
                <c:pt idx="0">
                  <c:v>Summer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5D-4D22-8F3F-0D6C031A75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5D-4D22-8F3F-0D6C031A75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5D-4D22-8F3F-0D6C031A75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5D-4D22-8F3F-0D6C031A759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C5-4AF6-85DE-E0D6C570FF1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453DFBE-9C02-4023-8019-700162DC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E5D-4D22-8F3F-0D6C031A75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32872F5-AA4E-4A7B-BA64-9FA2C5AD2D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E5D-4D22-8F3F-0D6C031A759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E5D-4D22-8F3F-0D6C031A759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47AA105-664F-4424-B02D-14AAF2C568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E5D-4D22-8F3F-0D6C031A759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2524ED8-BEB5-40BC-BE29-CD75AC8964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E5D-4D22-8F3F-0D6C031A759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24C2BB4-5A41-406C-8C4F-992584AF3D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E5D-4D22-8F3F-0D6C031A759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DA1402A-D4BE-4BEB-95E1-60E19A99EC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E5D-4D22-8F3F-0D6C031A75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2715AC-3BD1-45CF-AFAC-53634925CC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E5D-4D22-8F3F-0D6C031A75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66BF40-3B05-4601-A261-F99B84BBF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E5D-4D22-8F3F-0D6C031A75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3FD7379-016B-4D98-BB53-276F1E7273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E5D-4D22-8F3F-0D6C031A75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4AD7CB4-CAD6-4DBC-95D3-F0875E78C2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E5D-4D22-8F3F-0D6C031A759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16E441B-87DE-4872-994F-D543FB9A1D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E5D-4D22-8F3F-0D6C031A759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EAE173C-9273-47FB-B568-AEED31317D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E5D-4D22-8F3F-0D6C031A759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5FC0DD9-8EC1-4C7D-A776-9F6C5223BB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E5D-4D22-8F3F-0D6C031A759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FB69AC-085A-44A2-9E37-3B99B25B04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E5D-4D22-8F3F-0D6C031A759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3EE75E1-BE2E-4DCD-94BA-A843495212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E5D-4D22-8F3F-0D6C031A759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54D0966-67B5-4DB9-BA07-F1718EF70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E5D-4D22-8F3F-0D6C031A759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C834141-C117-4135-82C0-7BF7261AE0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3C5-4AF6-85DE-E0D6C570FF1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098BFDA-6CEA-4883-975E-AD863AD54D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3C5-4AF6-85DE-E0D6C570FF1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F46A876-DA66-48FB-996E-0E900BBE7F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3C5-4AF6-85DE-E0D6C570FF1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C9A2EE-74CC-4D3F-8DF1-729E2F797E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3C5-4AF6-85DE-E0D6C570FF1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86BBAB0-D7A5-4399-A1A9-E14678A17A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3C5-4AF6-85DE-E0D6C570FF1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925D8D95-A091-4644-A410-ACC5B41CD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3C5-4AF6-85DE-E0D6C570F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'WA Summer Potential'!$D$6:$D$29</c:f>
              <c:strCache>
                <c:ptCount val="23"/>
                <c:pt idx="0">
                  <c:v>DLC Smart Thermostats - Heating</c:v>
                </c:pt>
                <c:pt idx="1">
                  <c:v>Ancillary Heating</c:v>
                </c:pt>
                <c:pt idx="2">
                  <c:v>Time-of-Use Opt-Out</c:v>
                </c:pt>
                <c:pt idx="3">
                  <c:v>Thermal Energy Storage</c:v>
                </c:pt>
                <c:pt idx="4">
                  <c:v>Electric Vehicle TOU Opt-in</c:v>
                </c:pt>
                <c:pt idx="5">
                  <c:v>Parent-CTA-2045 HPWH</c:v>
                </c:pt>
                <c:pt idx="6">
                  <c:v>Parent-Ancillary HPWH</c:v>
                </c:pt>
                <c:pt idx="7">
                  <c:v>Behavioral</c:v>
                </c:pt>
                <c:pt idx="8">
                  <c:v>Ancillary EV</c:v>
                </c:pt>
                <c:pt idx="9">
                  <c:v>Variable Peak Pricing Rates</c:v>
                </c:pt>
                <c:pt idx="10">
                  <c:v>Ancillary Third Party</c:v>
                </c:pt>
                <c:pt idx="11">
                  <c:v>DLC Smart Appliances</c:v>
                </c:pt>
                <c:pt idx="12">
                  <c:v>DLC Electric Vehicle Charging</c:v>
                </c:pt>
                <c:pt idx="13">
                  <c:v>Ancillary Battery Storage</c:v>
                </c:pt>
                <c:pt idx="14">
                  <c:v>Battery Energy Storage</c:v>
                </c:pt>
                <c:pt idx="15">
                  <c:v>Parent-Time-of-Use Opt-in</c:v>
                </c:pt>
                <c:pt idx="16">
                  <c:v>Parent-Peak Time Rebate</c:v>
                </c:pt>
                <c:pt idx="17">
                  <c:v>Ancillary Cooling</c:v>
                </c:pt>
                <c:pt idx="18">
                  <c:v>DLC Central AC</c:v>
                </c:pt>
                <c:pt idx="19">
                  <c:v>Third Party Contracts</c:v>
                </c:pt>
                <c:pt idx="20">
                  <c:v>DLC Smart Thermostats - Cooling</c:v>
                </c:pt>
                <c:pt idx="21">
                  <c:v>Parent-Ancillary ERWH</c:v>
                </c:pt>
                <c:pt idx="22">
                  <c:v>Parent-CTA-2045 ERWH</c:v>
                </c:pt>
              </c:strCache>
            </c:strRef>
          </c:cat>
          <c:val>
            <c:numRef>
              <c:f>'WA Summer Potential'!$D$6:$D$29</c:f>
              <c:numCache>
                <c:formatCode>_(* #,##0.00_);_(* \(#,##0.00\);_(* "-"??_);_(@_)</c:formatCode>
                <c:ptCount val="23"/>
                <c:pt idx="0">
                  <c:v>0</c:v>
                </c:pt>
                <c:pt idx="1">
                  <c:v>0</c:v>
                </c:pt>
                <c:pt idx="3">
                  <c:v>0.39429323197762117</c:v>
                </c:pt>
                <c:pt idx="4">
                  <c:v>0.41055384909485104</c:v>
                </c:pt>
                <c:pt idx="5">
                  <c:v>0.80877748064730193</c:v>
                </c:pt>
                <c:pt idx="6">
                  <c:v>0.80877748064730193</c:v>
                </c:pt>
                <c:pt idx="7">
                  <c:v>1.3925282550871632</c:v>
                </c:pt>
                <c:pt idx="8">
                  <c:v>1.4430408130159873</c:v>
                </c:pt>
                <c:pt idx="9">
                  <c:v>1.8555613370410706</c:v>
                </c:pt>
                <c:pt idx="10">
                  <c:v>2.1186532642779792</c:v>
                </c:pt>
                <c:pt idx="11">
                  <c:v>2.150455524003104</c:v>
                </c:pt>
                <c:pt idx="12">
                  <c:v>2.8860816260319746</c:v>
                </c:pt>
                <c:pt idx="13">
                  <c:v>3.2317462142857423</c:v>
                </c:pt>
                <c:pt idx="14">
                  <c:v>3.2317462142857423</c:v>
                </c:pt>
                <c:pt idx="15">
                  <c:v>3.4416141579495938</c:v>
                </c:pt>
                <c:pt idx="16">
                  <c:v>4.0799167730554089</c:v>
                </c:pt>
                <c:pt idx="17">
                  <c:v>4.2979293261962832</c:v>
                </c:pt>
                <c:pt idx="18">
                  <c:v>7.690802547326018</c:v>
                </c:pt>
                <c:pt idx="19">
                  <c:v>15.480837578824522</c:v>
                </c:pt>
                <c:pt idx="20">
                  <c:v>17.191717304785133</c:v>
                </c:pt>
                <c:pt idx="21">
                  <c:v>23.52847776876942</c:v>
                </c:pt>
                <c:pt idx="22">
                  <c:v>23.52847776876942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'WA Summer Potential'!$D$6:$D$29</c15:f>
                <c15:dlblRangeCache>
                  <c:ptCount val="24"/>
                  <c:pt idx="3">
                    <c:v>$610</c:v>
                  </c:pt>
                  <c:pt idx="4">
                    <c:v>$202</c:v>
                  </c:pt>
                  <c:pt idx="5">
                    <c:v>$404</c:v>
                  </c:pt>
                  <c:pt idx="6">
                    <c:v>$264</c:v>
                  </c:pt>
                  <c:pt idx="7">
                    <c:v>$142</c:v>
                  </c:pt>
                  <c:pt idx="8">
                    <c:v>$214</c:v>
                  </c:pt>
                  <c:pt idx="9">
                    <c:v>$37</c:v>
                  </c:pt>
                  <c:pt idx="10">
                    <c:v>$38</c:v>
                  </c:pt>
                  <c:pt idx="11">
                    <c:v>$245</c:v>
                  </c:pt>
                  <c:pt idx="12">
                    <c:v>$314</c:v>
                  </c:pt>
                  <c:pt idx="13">
                    <c:v>$40</c:v>
                  </c:pt>
                  <c:pt idx="14">
                    <c:v>$429</c:v>
                  </c:pt>
                  <c:pt idx="15">
                    <c:v>$49</c:v>
                  </c:pt>
                  <c:pt idx="16">
                    <c:v>$39</c:v>
                  </c:pt>
                  <c:pt idx="17">
                    <c:v>$98</c:v>
                  </c:pt>
                  <c:pt idx="18">
                    <c:v>$123</c:v>
                  </c:pt>
                  <c:pt idx="19">
                    <c:v>$77</c:v>
                  </c:pt>
                  <c:pt idx="20">
                    <c:v>$128</c:v>
                  </c:pt>
                  <c:pt idx="21">
                    <c:v>$79</c:v>
                  </c:pt>
                  <c:pt idx="22">
                    <c:v>$124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3723-4D6B-81D6-2410FE1DFD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59148143"/>
        <c:axId val="959150639"/>
      </c:barChart>
      <c:catAx>
        <c:axId val="959148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50639"/>
        <c:crosses val="autoZero"/>
        <c:auto val="1"/>
        <c:lblAlgn val="ctr"/>
        <c:lblOffset val="100"/>
        <c:noMultiLvlLbl val="0"/>
      </c:catAx>
      <c:valAx>
        <c:axId val="959150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48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07_20_22_Considered.xlsx]WA Summer Potential!PivotTable2</c:name>
    <c:fmtId val="2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3.0110117679191178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6379A5E-3A08-4A17-A1FD-060A9051704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3.9808917197452229E-3"/>
              <c:y val="0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6E28F1A-08D3-4972-98F2-5136856B099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C397CAE-79DC-4033-98E9-5CBFD41646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1.3269639065817409E-3"/>
              <c:y val="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8B78B34-424B-457C-A740-86489E9230B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4.8654781177146472E-17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6744BE-193A-48B9-8E4E-8B4C5624FB8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9.7309562354292944E-17"/>
              <c:y val="-4.2154164750867619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70FB11A-8F7E-46B2-B5D6-F3D19C3F624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4.4161505929480441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FC3F5C5-AECA-4F1C-8AEC-C5B62AA23FE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E54668A-9F7D-417B-83FF-E52F341FA3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8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613A39A-496E-4102-9D87-9659E414D70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76D3DDC-FB53-4400-B74C-D279184BEF8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2.007341178612744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B4AC0C-A93A-4D0F-84BB-FBF242DCE93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30D9153-40C7-43E5-BC6F-A14AA543785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0909EC-C2E7-4532-B3F2-55482AD2D51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B9C2A6-D188-4AAE-A0CB-CC5222CE56E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982DB4-BFE1-4DE2-B7EC-638CB73BEFC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2D4BABA-90AD-4C2B-8D6F-737A6CE5AFA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CD72BA4-3A21-4FBA-88EE-DA879EEEDE9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E849559-A1D2-48C6-9479-A5F09A0A62D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916C1B2-64C6-4DDD-A0D0-51534714690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C34818E-9858-49D8-99A1-D9306BC0F77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1419D8B-1530-453D-B6DB-A2020C676CC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4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514EBB3-D603-4B9B-A3D8-C8E9C54F5C8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5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D9093F0-4041-4518-901D-52F9ADD6353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6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BB02642-67CF-403D-A918-EA6F464F9C3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dLbl>
          <c:idx val="0"/>
          <c:layout>
            <c:manualLayout>
              <c:x val="0"/>
              <c:y val="-3.0110117679191178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2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3"/>
        <c:dLbl>
          <c:idx val="0"/>
          <c:layout>
            <c:manualLayout>
              <c:x val="-3.9808917197452229E-3"/>
              <c:y val="0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dLbl>
          <c:idx val="0"/>
          <c:layout>
            <c:manualLayout>
              <c:x val="0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dLbl>
          <c:idx val="0"/>
          <c:layout>
            <c:manualLayout>
              <c:x val="-1.3269639065817409E-3"/>
              <c:y val="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dLbl>
          <c:idx val="0"/>
          <c:layout>
            <c:manualLayout>
              <c:x val="-4.8654781177146472E-17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7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dLbl>
          <c:idx val="0"/>
          <c:layout>
            <c:manualLayout>
              <c:x val="-9.7309562354292944E-17"/>
              <c:y val="-4.2154164750867619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9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0"/>
        <c:dLbl>
          <c:idx val="0"/>
          <c:layout>
            <c:manualLayout>
              <c:x val="0"/>
              <c:y val="-4.4161505929480441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1"/>
        <c:dLbl>
          <c:idx val="0"/>
          <c:layout>
            <c:manualLayout>
              <c:x val="0"/>
              <c:y val="-2.007341178612744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0C8B39-DD2C-4735-B9D0-3D4D17C941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5AF00-0DE8-40FB-9319-53C3BE65B21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5A2078-8243-4297-A86F-71A333E0925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641244-6129-4703-BBB0-5DDB3A794F0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504B202-1E01-4E9C-829A-53ACB92DA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6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F9948B4-4CE2-4524-A8E1-1DBC40D5BB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7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4CD254-4486-4622-B512-03716BF7659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72E8E9C-A981-4A75-94FF-EA9D640025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F994C67-97FA-456D-9B19-D6203AF6A4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7A13855-1C12-48FC-B601-7E1500FD33F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B2E6A54-F746-426B-AD86-B0E75E3346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92CDEEA-9B2C-47BB-B46F-B5B96605611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800D0E3-F8A0-4C59-87CC-B2777A05B44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EEAF16-C386-4432-9328-72E59530DB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F7AE38B-9145-41B0-8A34-748C50B6CF4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7"/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8DA43A-97F8-4389-B417-36D255054A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8C22300-E335-4DC0-89B2-A339918334B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EA6BEE-2655-4699-9F82-A195D956AF2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8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67C49F-B76E-4968-827A-85A448267C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D1E717C-8D6F-4E28-B702-D3818E30E37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5039835-5527-457C-8FA0-CDF8977247E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645447-0917-43AB-A1E0-75723DC34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AA36263-AA22-444F-ADA0-658D786203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2166DE0-4D55-45DA-90EE-9A05863616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0816A8-9C3C-4B7D-AD1E-6CA1FE104F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14376C6-7729-4D0C-87AE-5E0B3176B0B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2D1FD8B-5420-45A5-AA5A-3369EB6D1B6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F4E3594-7EF7-4CED-B31A-DC9BC03C995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8088198-CBDF-4D65-B732-2A3970FB15C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92AFE53-4868-4509-9F5D-CB3F09C7C5A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5B2AB6-BC85-4867-BB51-9C9DC1B21A7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67D6D72-6C78-4CDC-B7E9-C9149ECB633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1C8AE0-DAF7-4703-975F-5C8AE3AED4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681ABC5-8570-46B1-9522-814FD05192D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BAF98DC-4457-44AA-A0EF-E2008C0D322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9382BD8-FC68-4091-A187-F99F9728EFE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1B614D1-B220-4AD3-AA6C-A1E798FB3B9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A5CE16-9F57-4D4D-8AE7-35E8CEDB652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745C72C-93EF-4CD8-BAA6-10A2F5FFF9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90989BE-05CB-4142-A6D3-7E844A16B4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1AEC3F3-0FAD-437F-9E2A-D8C0EADFDC9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7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1ECF4B8-E364-4BE6-BF16-E0A73EB9930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E0FCB60-8784-411B-9E3A-5259DD55A3E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024940-2AE2-4B00-A0F8-17DBA10F94C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E427DE-A778-438B-98F8-4A4A541D0FF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8B72CE2-0506-4F89-87EF-FC721B5C298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025232A-E730-4E21-B2DD-6BA3651EFAF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D6CFE25-ADCE-4B0E-9387-3F9F3694FF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A0F3EE2-EC36-4F53-AF22-2E99B6ADDD1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6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BEE400C-D5CB-4F00-8CCE-44CEB9A488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D00C9D8-69F1-4B5A-B303-5AE2A30C4E7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D47611E-A03F-4B20-B998-F1C37B589EF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98DA3E0-97D0-45DF-8BF8-A7ABC40F23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20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AE9A370-320B-45E5-A0AD-9484364F55F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C912B4-CD8E-4F44-91F2-A693DB64EB8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C9E92D8-8BA3-4DEC-99BC-A223A73B082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C0276BD-DBC1-4067-857F-5DE27BAB6FB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BB7B6B6-94B0-402F-8F1B-83F2BFC0ED3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CCFBF7F-9EAB-4BE4-A907-71E697E6863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EF3EEDD-B85A-4A6E-B1ED-F87E8C93638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9924C5-9629-41DB-9BE7-18501B6A4C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E0B648-C10E-48A4-A393-6CDD76E43E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7B58AD-4B1B-40DB-AF72-C60E1D49BC5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E6C39AB-542A-42CE-B56F-89FEB1964D8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6B5A050-2AC5-4C1C-ADBB-D73F36E1EC5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B0045E2-AC24-4BAA-A285-D605DE935A6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EE23693-ABD8-4879-BFB1-8A5DF9BFF17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491D196-C009-4682-B8D4-E29CB07DE9B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D8A0BC1-84D5-40DF-88CF-9F8DD28EB1C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AD2160E-1717-4BCD-92E8-6F22F412E55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A5BD936-EA65-42C1-AFA5-D51572E111C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2"/>
        <c:dLbl>
          <c:idx val="0"/>
          <c:tx>
            <c:rich>
              <a:bodyPr/>
              <a:lstStyle/>
              <a:p>
                <a:fld id="{10910A7B-B14E-4FFE-A8A3-8F49F0CD26EF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80EDD1F-89DE-412B-B27A-F28253E7A65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1B344B8-0C9B-492C-A41B-DEAA86CCF5A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F23F2B9-855A-4DC5-B0D2-057C21E9253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AFEDC11-3D29-48BC-8795-286C71AD461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DEB76D6-0320-456F-AF35-345F9A9657F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587AE1-D36D-4E23-9B34-F01A9700E50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95D39C-AEE7-42CF-B158-9D74538A7B0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ABFD64C-6B36-4683-965B-7FD1F0E1D07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54"/>
        <c:dLbl>
          <c:idx val="0"/>
          <c:tx>
            <c:rich>
              <a:bodyPr/>
              <a:lstStyle/>
              <a:p>
                <a:fld id="{8953CB50-D260-434C-89D3-294ADCB667DA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5"/>
        <c:dLbl>
          <c:idx val="0"/>
          <c:tx>
            <c:rich>
              <a:bodyPr/>
              <a:lstStyle/>
              <a:p>
                <a:fld id="{14350E91-D256-44A5-8060-1AAEDD31B52C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6"/>
        <c:dLbl>
          <c:idx val="0"/>
          <c:tx>
            <c:rich>
              <a:bodyPr/>
              <a:lstStyle/>
              <a:p>
                <a:fld id="{A570548D-DE30-439A-B953-168BAA78F644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5F4B75-6B4E-4916-B510-D43C12E99265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97B72E0-CF47-4E1B-9978-C0699E04A983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E9EFC4B-684E-4A6C-849B-4183602E7288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955C138-E3A1-4C21-9ED1-36F9AB2A22C1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D643000-2426-40A0-9C17-6BA24D0ACF76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35C9556-A673-42AA-8766-659DA850E999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D8A02FA-637D-4561-88D1-24A9B210649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B4B6CC2-F283-499D-964F-DDFB3394781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7581552-0C20-4CF0-B361-F4C57044DF2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A083315-E376-4C08-94D8-8691154D39A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30134B5-1A5E-4A69-A292-1C4AB1C5407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6461C31-E0AE-4BB8-B1D6-79F3B365FC6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'WA Summer Potential'!$I$6:$I$29</c:f>
              <c:strCache>
                <c:ptCount val="1"/>
                <c:pt idx="0">
                  <c:v>Summer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6E-4D6D-B8FA-3C4DC41926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6E-4D6D-B8FA-3C4DC41926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6E-4D6D-B8FA-3C4DC41926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6E-4D6D-B8FA-3C4DC41926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6E-4D6D-B8FA-3C4DC419260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3E-4FEA-A40B-9BB0C444723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3E-4FEA-A40B-9BB0C444723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6B5A050-2AC5-4C1C-ADBB-D73F36E1EC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56E-4D6D-B8FA-3C4DC41926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56E-4D6D-B8FA-3C4DC419260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E6C39AB-542A-42CE-B56F-89FEB1964D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56E-4D6D-B8FA-3C4DC419260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C587AE1-D36D-4E23-9B34-F01A9700E5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56E-4D6D-B8FA-3C4DC419260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F23F2B9-855A-4DC5-B0D2-057C21E925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56E-4D6D-B8FA-3C4DC419260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80EDD1F-89DE-412B-B27A-F28253E7A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56E-4D6D-B8FA-3C4DC419260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D2160E-1717-4BCD-92E8-6F22F412E5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56E-4D6D-B8FA-3C4DC419260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D8A02FA-637D-4561-88D1-24A9B2106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56E-4D6D-B8FA-3C4DC419260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B4B6CC2-F283-499D-964F-DDFB339478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56E-4D6D-B8FA-3C4DC419260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AFEDC11-3D29-48BC-8795-286C71AD46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56E-4D6D-B8FA-3C4DC419260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ABFD64C-6B36-4683-965B-7FD1F0E1D0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56E-4D6D-B8FA-3C4DC419260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D8A0BC1-84D5-40DF-88CF-9F8DD28EB1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56E-4D6D-B8FA-3C4DC419260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B344B8-0C9B-492C-A41B-DEAA86CCF5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56E-4D6D-B8FA-3C4DC419260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491D196-C009-4682-B8D4-E29CB07DE9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56E-4D6D-B8FA-3C4DC419260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395D39C-AEE7-42CF-B158-9D74538A7B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56E-4D6D-B8FA-3C4DC419260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DEB76D6-0320-456F-AF35-345F9A965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56E-4D6D-B8FA-3C4DC419260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30134B5-1A5E-4A69-A292-1C4AB1C540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56E-4D6D-B8FA-3C4DC419260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6461C31-E0AE-4BB8-B1D6-79F3B365FC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D3E-4FEA-A40B-9BB0C44472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EE23693-ABD8-4879-BFB1-8A5DF9BFF1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D3E-4FEA-A40B-9BB0C44472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B0045E2-AC24-4BAA-A285-D605DE935A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D3E-4FEA-A40B-9BB0C44472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A5BD936-EA65-42C1-AFA5-D51572E111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D3E-4FEA-A40B-9BB0C44472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7581552-0C20-4CF0-B361-F4C57044DF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D3E-4FEA-A40B-9BB0C44472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A083315-E376-4C08-94D8-8691154D39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D3E-4FEA-A40B-9BB0C4447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'WA Summer Potential'!$I$6:$I$29</c:f>
              <c:strCache>
                <c:ptCount val="23"/>
                <c:pt idx="0">
                  <c:v>DLC Smart Thermostats - Heating</c:v>
                </c:pt>
                <c:pt idx="1">
                  <c:v>Time-of-Use Opt-Out</c:v>
                </c:pt>
                <c:pt idx="2">
                  <c:v>Ancillary Heating</c:v>
                </c:pt>
                <c:pt idx="3">
                  <c:v>Ancillary EV</c:v>
                </c:pt>
                <c:pt idx="4">
                  <c:v>Thermal Energy Storage</c:v>
                </c:pt>
                <c:pt idx="5">
                  <c:v>Electric Vehicle TOU Opt-in</c:v>
                </c:pt>
                <c:pt idx="6">
                  <c:v>DLC Electric Vehicle Charging</c:v>
                </c:pt>
                <c:pt idx="7">
                  <c:v>Parent-CTA-2045 HPWH</c:v>
                </c:pt>
                <c:pt idx="8">
                  <c:v>Parent-Ancillary HPWH</c:v>
                </c:pt>
                <c:pt idx="9">
                  <c:v>Battery Energy Storage</c:v>
                </c:pt>
                <c:pt idx="10">
                  <c:v>Ancillary Battery Storage</c:v>
                </c:pt>
                <c:pt idx="11">
                  <c:v>Behavioral</c:v>
                </c:pt>
                <c:pt idx="12">
                  <c:v>Variable Peak Pricing Rates</c:v>
                </c:pt>
                <c:pt idx="13">
                  <c:v>DLC Smart Appliances</c:v>
                </c:pt>
                <c:pt idx="14">
                  <c:v>Ancillary Third Party</c:v>
                </c:pt>
                <c:pt idx="15">
                  <c:v>Ancillary Cooling</c:v>
                </c:pt>
                <c:pt idx="16">
                  <c:v>Parent-Time-of-Use Opt-in</c:v>
                </c:pt>
                <c:pt idx="17">
                  <c:v>Parent-Peak Time Rebate</c:v>
                </c:pt>
                <c:pt idx="18">
                  <c:v>DLC Central AC</c:v>
                </c:pt>
                <c:pt idx="19">
                  <c:v>DLC Smart Thermostats - Cooling</c:v>
                </c:pt>
                <c:pt idx="20">
                  <c:v>Third Party Contracts</c:v>
                </c:pt>
                <c:pt idx="21">
                  <c:v>Parent-CTA-2045 ERWH</c:v>
                </c:pt>
                <c:pt idx="22">
                  <c:v>Parent-Ancillary ERWH</c:v>
                </c:pt>
              </c:strCache>
            </c:strRef>
          </c:cat>
          <c:val>
            <c:numRef>
              <c:f>'WA Summer Potential'!$I$6:$I$29</c:f>
              <c:numCache>
                <c:formatCode>_(* #,##0.0_);_(* \(#,##0.0\);_(* "-"??_);_(@_)</c:formatCode>
                <c:ptCount val="23"/>
                <c:pt idx="0">
                  <c:v>0</c:v>
                </c:pt>
                <c:pt idx="2">
                  <c:v>0</c:v>
                </c:pt>
                <c:pt idx="3">
                  <c:v>0.24087013863704237</c:v>
                </c:pt>
                <c:pt idx="4">
                  <c:v>0.38631987120907829</c:v>
                </c:pt>
                <c:pt idx="5">
                  <c:v>0.4049332649014652</c:v>
                </c:pt>
                <c:pt idx="6">
                  <c:v>0.48174027727408475</c:v>
                </c:pt>
                <c:pt idx="7">
                  <c:v>0.54563078542111354</c:v>
                </c:pt>
                <c:pt idx="8">
                  <c:v>0.54563078542111354</c:v>
                </c:pt>
                <c:pt idx="9">
                  <c:v>1.2427583858698226</c:v>
                </c:pt>
                <c:pt idx="10">
                  <c:v>1.2427583858698226</c:v>
                </c:pt>
                <c:pt idx="11">
                  <c:v>1.4224654041380711</c:v>
                </c:pt>
                <c:pt idx="12">
                  <c:v>1.8538977111787556</c:v>
                </c:pt>
                <c:pt idx="13">
                  <c:v>1.9605591536808546</c:v>
                </c:pt>
                <c:pt idx="14">
                  <c:v>2.0927624087551031</c:v>
                </c:pt>
                <c:pt idx="15">
                  <c:v>3.4404309736094558</c:v>
                </c:pt>
                <c:pt idx="16">
                  <c:v>3.4965279530556685</c:v>
                </c:pt>
                <c:pt idx="17">
                  <c:v>4.1511010591518254</c:v>
                </c:pt>
                <c:pt idx="18">
                  <c:v>6.2541622081024766</c:v>
                </c:pt>
                <c:pt idx="19">
                  <c:v>13.761723894437823</c:v>
                </c:pt>
                <c:pt idx="20">
                  <c:v>15.291655075068745</c:v>
                </c:pt>
                <c:pt idx="21">
                  <c:v>18.556768036289945</c:v>
                </c:pt>
                <c:pt idx="22">
                  <c:v>18.556768036289945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'WA Summer Potential'!$I$6:$I$29</c15:f>
                <c15:dlblRangeCache>
                  <c:ptCount val="24"/>
                  <c:pt idx="3">
                    <c:v>$460</c:v>
                  </c:pt>
                  <c:pt idx="4">
                    <c:v>$1,022</c:v>
                  </c:pt>
                  <c:pt idx="5">
                    <c:v>$216</c:v>
                  </c:pt>
                  <c:pt idx="6">
                    <c:v>$522</c:v>
                  </c:pt>
                  <c:pt idx="7">
                    <c:v>$739</c:v>
                  </c:pt>
                  <c:pt idx="8">
                    <c:v>$406</c:v>
                  </c:pt>
                  <c:pt idx="9">
                    <c:v>$936</c:v>
                  </c:pt>
                  <c:pt idx="10">
                    <c:v>$91</c:v>
                  </c:pt>
                  <c:pt idx="11">
                    <c:v>$138</c:v>
                  </c:pt>
                  <c:pt idx="12">
                    <c:v>$43</c:v>
                  </c:pt>
                  <c:pt idx="13">
                    <c:v>$439</c:v>
                  </c:pt>
                  <c:pt idx="14">
                    <c:v>$38</c:v>
                  </c:pt>
                  <c:pt idx="15">
                    <c:v>$116</c:v>
                  </c:pt>
                  <c:pt idx="16">
                    <c:v>$74</c:v>
                  </c:pt>
                  <c:pt idx="17">
                    <c:v>$58</c:v>
                  </c:pt>
                  <c:pt idx="18">
                    <c:v>$170</c:v>
                  </c:pt>
                  <c:pt idx="19">
                    <c:v>$137</c:v>
                  </c:pt>
                  <c:pt idx="20">
                    <c:v>$77</c:v>
                  </c:pt>
                  <c:pt idx="21">
                    <c:v>$215</c:v>
                  </c:pt>
                  <c:pt idx="22">
                    <c:v>$104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30F0-4750-A833-98A23F5E3C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98066303"/>
        <c:axId val="598070047"/>
      </c:barChart>
      <c:catAx>
        <c:axId val="598066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0047"/>
        <c:crosses val="autoZero"/>
        <c:auto val="1"/>
        <c:lblAlgn val="ctr"/>
        <c:lblOffset val="100"/>
        <c:noMultiLvlLbl val="0"/>
      </c:catAx>
      <c:valAx>
        <c:axId val="598070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'WA Levelized Cost 2032'!$D$35:$D$58</c15:sqref>
                  </c15:fullRef>
                </c:ext>
              </c:extLst>
              <c:f>('WA Levelized Cost 2032'!$D$36:$D$40,'WA Levelized Cost 2032'!$D$42:$D$58)</c:f>
              <c:strCache>
                <c:ptCount val="22"/>
                <c:pt idx="0">
                  <c:v>DLC Electric Vehicle Charging</c:v>
                </c:pt>
                <c:pt idx="1">
                  <c:v>DLC Central AC</c:v>
                </c:pt>
                <c:pt idx="2">
                  <c:v>DLC Water Heating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Time-of-Use Opt-Out</c:v>
                </c:pt>
                <c:pt idx="6">
                  <c:v>Battery Energy Storage</c:v>
                </c:pt>
                <c:pt idx="7">
                  <c:v>Ancillary Cooling</c:v>
                </c:pt>
                <c:pt idx="8">
                  <c:v>Ancillary Heating</c:v>
                </c:pt>
                <c:pt idx="9">
                  <c:v>Ancillary DLC WH</c:v>
                </c:pt>
                <c:pt idx="10">
                  <c:v>Ancillary EV</c:v>
                </c:pt>
                <c:pt idx="11">
                  <c:v>Ancillary Battery Storage</c:v>
                </c:pt>
                <c:pt idx="12">
                  <c:v>Pilot-CTA-2045 HPWH</c:v>
                </c:pt>
                <c:pt idx="13">
                  <c:v>Parent-CTA-2045 HPWH</c:v>
                </c:pt>
                <c:pt idx="14">
                  <c:v>Parent-Ancillary HPWH</c:v>
                </c:pt>
                <c:pt idx="15">
                  <c:v>Pilot-CTA-2045 ERWH</c:v>
                </c:pt>
                <c:pt idx="16">
                  <c:v>Parent-CTA-2045 ERWH</c:v>
                </c:pt>
                <c:pt idx="17">
                  <c:v>Parent-Ancillary ERWH</c:v>
                </c:pt>
                <c:pt idx="18">
                  <c:v>Pilot-Time-of-Use Opt-in</c:v>
                </c:pt>
                <c:pt idx="19">
                  <c:v>Parent-Time-of-Use Opt-in</c:v>
                </c:pt>
                <c:pt idx="20">
                  <c:v>Pilot-Peak Time Rebate</c:v>
                </c:pt>
                <c:pt idx="21">
                  <c:v>Parent-Peak Time Rebate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'WA Levelized Cost 2032'!$G$35:$G$58</c15:sqref>
                  </c15:fullRef>
                </c:ext>
              </c:extLst>
              <c:f>('WA Levelized Cost 2032'!$G$36:$G$40,'WA Levelized Cost 2032'!$G$42:$G$58)</c:f>
              <c:numCache>
                <c:formatCode>"$"#,##0.00</c:formatCode>
                <c:ptCount val="22"/>
                <c:pt idx="0">
                  <c:v>522.28562837934066</c:v>
                </c:pt>
                <c:pt idx="1">
                  <c:v>179.39175747929164</c:v>
                </c:pt>
                <c:pt idx="2">
                  <c:v>0</c:v>
                </c:pt>
                <c:pt idx="3">
                  <c:v>146.02313485908991</c:v>
                </c:pt>
                <c:pt idx="4">
                  <c:v>27.097036081843719</c:v>
                </c:pt>
                <c:pt idx="5">
                  <c:v>0</c:v>
                </c:pt>
                <c:pt idx="6">
                  <c:v>943.37603870448379</c:v>
                </c:pt>
                <c:pt idx="7">
                  <c:v>123.07654190347854</c:v>
                </c:pt>
                <c:pt idx="8">
                  <c:v>54.194074102851033</c:v>
                </c:pt>
                <c:pt idx="9">
                  <c:v>0</c:v>
                </c:pt>
                <c:pt idx="10">
                  <c:v>460.04386117759049</c:v>
                </c:pt>
                <c:pt idx="11">
                  <c:v>91.962815233223168</c:v>
                </c:pt>
                <c:pt idx="12">
                  <c:v>0</c:v>
                </c:pt>
                <c:pt idx="13">
                  <c:v>1095.9076777037535</c:v>
                </c:pt>
                <c:pt idx="14">
                  <c:v>563.06092413606882</c:v>
                </c:pt>
                <c:pt idx="15">
                  <c:v>0</c:v>
                </c:pt>
                <c:pt idx="16">
                  <c:v>229.88883194160735</c:v>
                </c:pt>
                <c:pt idx="17">
                  <c:v>110.73907156889642</c:v>
                </c:pt>
                <c:pt idx="18">
                  <c:v>0</c:v>
                </c:pt>
                <c:pt idx="19">
                  <c:v>89.068479820948397</c:v>
                </c:pt>
                <c:pt idx="20">
                  <c:v>0</c:v>
                </c:pt>
                <c:pt idx="21">
                  <c:v>62.767995097476863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F-4BEF-9973-5CF6DA2B1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2032'!$D$33:$E$33</c:f>
              <c:strCache>
                <c:ptCount val="2"/>
                <c:pt idx="0">
                  <c:v>Residential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17749368258207868"/>
              <c:y val="3.787183144097491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Summer DR Potential (MW)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Potential'!$B$68</c:f>
              <c:strCache>
                <c:ptCount val="1"/>
                <c:pt idx="0">
                  <c:v>Baseline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'Overall Potential'!$C$67:$Z$67</c15:sqref>
                  </c15:fullRef>
                </c:ext>
              </c:extLst>
              <c:f>'Overall Potential'!$C$67:$V$67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'Overall Potential'!$C$68:$Z$68</c15:sqref>
                  </c15:fullRef>
                </c:ext>
              </c:extLst>
              <c:f>'Overall Potential'!$C$68:$V$68</c:f>
              <c:numCache>
                <c:formatCode>_(* #,##0_);_(* \(#,##0\);_(* "-"??_);_(@_)</c:formatCode>
                <c:ptCount val="20"/>
                <c:pt idx="0">
                  <c:v>1400.3963157119022</c:v>
                </c:pt>
                <c:pt idx="1">
                  <c:v>1403.7529458230629</c:v>
                </c:pt>
                <c:pt idx="2">
                  <c:v>1409.2073842876384</c:v>
                </c:pt>
                <c:pt idx="3">
                  <c:v>1414.1813057520224</c:v>
                </c:pt>
                <c:pt idx="4">
                  <c:v>1419.8727545089603</c:v>
                </c:pt>
                <c:pt idx="5">
                  <c:v>1425.6612276357255</c:v>
                </c:pt>
                <c:pt idx="6">
                  <c:v>1431.5454956412786</c:v>
                </c:pt>
                <c:pt idx="7">
                  <c:v>1437.524409220666</c:v>
                </c:pt>
                <c:pt idx="8">
                  <c:v>1443.5968955245885</c:v>
                </c:pt>
                <c:pt idx="9">
                  <c:v>1449.7619546215465</c:v>
                </c:pt>
                <c:pt idx="10">
                  <c:v>1456.018656142501</c:v>
                </c:pt>
                <c:pt idx="11">
                  <c:v>1462.3661360985177</c:v>
                </c:pt>
                <c:pt idx="12">
                  <c:v>1468.8035938623718</c:v>
                </c:pt>
                <c:pt idx="13">
                  <c:v>1475.3302893055709</c:v>
                </c:pt>
                <c:pt idx="14">
                  <c:v>1481.9455400827028</c:v>
                </c:pt>
                <c:pt idx="15">
                  <c:v>1488.6487190554406</c:v>
                </c:pt>
                <c:pt idx="16">
                  <c:v>1495.439251848954</c:v>
                </c:pt>
                <c:pt idx="17">
                  <c:v>1502.3166145338455</c:v>
                </c:pt>
                <c:pt idx="18">
                  <c:v>1509.2803314271082</c:v>
                </c:pt>
                <c:pt idx="19">
                  <c:v>1516.3299730059312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2-4A42-88CA-259DEB2C14F0}"/>
            </c:ext>
          </c:extLst>
        </c:ser>
        <c:ser>
          <c:idx val="1"/>
          <c:order val="1"/>
          <c:tx>
            <c:strRef>
              <c:f>'Overall Potential'!$B$69</c:f>
              <c:strCache>
                <c:ptCount val="1"/>
                <c:pt idx="0">
                  <c:v>Potential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'Overall Potential'!$C$67:$Z$67</c15:sqref>
                  </c15:fullRef>
                </c:ext>
              </c:extLst>
              <c:f>'Overall Potential'!$C$67:$V$67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'Overall Potential'!$C$69:$Z$69</c15:sqref>
                  </c15:fullRef>
                </c:ext>
              </c:extLst>
              <c:f>'Overall Potential'!$C$69:$V$69</c:f>
              <c:numCache>
                <c:formatCode>_(* #,##0.00_);_(* \(#,##0.00\);_(* "-"??_);_(@_)</c:formatCode>
                <c:ptCount val="20"/>
                <c:pt idx="0">
                  <c:v>1399.879372291135</c:v>
                </c:pt>
                <c:pt idx="1">
                  <c:v>1382.0097795879014</c:v>
                </c:pt>
                <c:pt idx="2">
                  <c:v>1361.9887465261645</c:v>
                </c:pt>
                <c:pt idx="3">
                  <c:v>1332.9737992819921</c:v>
                </c:pt>
                <c:pt idx="4">
                  <c:v>1322.5439962929338</c:v>
                </c:pt>
                <c:pt idx="5">
                  <c:v>1317.1060523639919</c:v>
                </c:pt>
                <c:pt idx="6">
                  <c:v>1317.1978872309373</c:v>
                </c:pt>
                <c:pt idx="7">
                  <c:v>1315.9874204826669</c:v>
                </c:pt>
                <c:pt idx="8">
                  <c:v>1314.7392660585062</c:v>
                </c:pt>
                <c:pt idx="9">
                  <c:v>1313.2000120025775</c:v>
                </c:pt>
                <c:pt idx="10">
                  <c:v>1310.7292025583533</c:v>
                </c:pt>
                <c:pt idx="11">
                  <c:v>1314.6424235277086</c:v>
                </c:pt>
                <c:pt idx="12">
                  <c:v>1318.2530528312411</c:v>
                </c:pt>
                <c:pt idx="13">
                  <c:v>1321.9255237805633</c:v>
                </c:pt>
                <c:pt idx="14">
                  <c:v>1325.4878785822793</c:v>
                </c:pt>
                <c:pt idx="15">
                  <c:v>1328.8384804674899</c:v>
                </c:pt>
                <c:pt idx="16">
                  <c:v>1333.162728369452</c:v>
                </c:pt>
                <c:pt idx="17">
                  <c:v>1337.4310062521172</c:v>
                </c:pt>
                <c:pt idx="18">
                  <c:v>1341.510938505724</c:v>
                </c:pt>
                <c:pt idx="19">
                  <c:v>1345.5041450488611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2-4A42-88CA-259DEB2C1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032976"/>
        <c:axId val="1932033392"/>
      </c:lineChart>
      <c:catAx>
        <c:axId val="193203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033392"/>
        <c:crosses val="autoZero"/>
        <c:auto val="1"/>
        <c:lblAlgn val="ctr"/>
        <c:lblOffset val="100"/>
        <c:noMultiLvlLbl val="0"/>
      </c:catAx>
      <c:valAx>
        <c:axId val="1932033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03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'WA Levelized Cost 2032'!$D$62:$E$62</c:f>
          <c:strCache>
            <c:ptCount val="2"/>
            <c:pt idx="0">
              <c:v>C&amp;I</c:v>
            </c:pt>
            <c:pt idx="1">
              <c:v>Max Levelized $ / kW-year @ Gen 2023-2032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9094167962634"/>
          <c:y val="0.12793312750103095"/>
          <c:w val="0.68137860719673438"/>
          <c:h val="0.72856405722379458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'WA Levelized Cost 2032'!$D$64:$D$89</c15:sqref>
                  </c15:fullRef>
                </c:ext>
              </c:extLst>
              <c:f>'WA Levelized Cost 2032'!$D$65:$D$89</c:f>
              <c:strCache>
                <c:ptCount val="25"/>
                <c:pt idx="0">
                  <c:v>DLC Water Heating</c:v>
                </c:pt>
                <c:pt idx="1">
                  <c:v>DLC Smart Thermostats - Cooling</c:v>
                </c:pt>
                <c:pt idx="2">
                  <c:v>DLC Smart Thermostats - Heating</c:v>
                </c:pt>
                <c:pt idx="3">
                  <c:v>DLC Smart Appliances</c:v>
                </c:pt>
                <c:pt idx="4">
                  <c:v>Third Party Contracts</c:v>
                </c:pt>
                <c:pt idx="5">
                  <c:v>Time-of-Use Opt-Out</c:v>
                </c:pt>
                <c:pt idx="6">
                  <c:v>Electric Vehicle TOU Opt-in</c:v>
                </c:pt>
                <c:pt idx="7">
                  <c:v>Thermal Energy Storage</c:v>
                </c:pt>
                <c:pt idx="8">
                  <c:v>Battery Energy Storage</c:v>
                </c:pt>
                <c:pt idx="9">
                  <c:v>Ancillary Cooling</c:v>
                </c:pt>
                <c:pt idx="10">
                  <c:v>Ancillary Heating</c:v>
                </c:pt>
                <c:pt idx="11">
                  <c:v>Ancillary DLC WH</c:v>
                </c:pt>
                <c:pt idx="12">
                  <c:v>Ancillary Third Party</c:v>
                </c:pt>
                <c:pt idx="13">
                  <c:v>Ancillary Battery Storage</c:v>
                </c:pt>
                <c:pt idx="14">
                  <c:v>Pilot-CTA-2045 HPWH</c:v>
                </c:pt>
                <c:pt idx="15">
                  <c:v>Parent-CTA-2045 HPWH</c:v>
                </c:pt>
                <c:pt idx="16">
                  <c:v>Parent-Ancillary HPWH</c:v>
                </c:pt>
                <c:pt idx="17">
                  <c:v>Pilot-CTA-2045 ERWH</c:v>
                </c:pt>
                <c:pt idx="18">
                  <c:v>Parent-CTA-2045 ERWH</c:v>
                </c:pt>
                <c:pt idx="19">
                  <c:v>Parent-Ancillary ERWH</c:v>
                </c:pt>
                <c:pt idx="20">
                  <c:v>Pilot-Time-of-Use Opt-in</c:v>
                </c:pt>
                <c:pt idx="21">
                  <c:v>Parent-Time-of-Use Opt-in</c:v>
                </c:pt>
                <c:pt idx="22">
                  <c:v>Pilot-Peak Time Rebate</c:v>
                </c:pt>
                <c:pt idx="23">
                  <c:v>Parent-Peak Time Rebate</c:v>
                </c:pt>
                <c:pt idx="24">
                  <c:v>Variable Peak Pricing Rates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'WA Levelized Cost 2032'!$G$64:$G$89</c15:sqref>
                  </c15:fullRef>
                </c:ext>
              </c:extLst>
              <c:f>'WA Levelized Cost 2032'!$G$65:$G$89</c:f>
              <c:numCache>
                <c:formatCode>"$"#,##0.00</c:formatCode>
                <c:ptCount val="25"/>
                <c:pt idx="0">
                  <c:v>0</c:v>
                </c:pt>
                <c:pt idx="1">
                  <c:v>62.830892753822553</c:v>
                </c:pt>
                <c:pt idx="2">
                  <c:v>23.882264139390234</c:v>
                </c:pt>
                <c:pt idx="3">
                  <c:v>439.21392583338275</c:v>
                </c:pt>
                <c:pt idx="4">
                  <c:v>76.932905107138737</c:v>
                </c:pt>
                <c:pt idx="5">
                  <c:v>0</c:v>
                </c:pt>
                <c:pt idx="6">
                  <c:v>217.5643825489141</c:v>
                </c:pt>
                <c:pt idx="7">
                  <c:v>1022.4163366002289</c:v>
                </c:pt>
                <c:pt idx="8">
                  <c:v>889.60717050066592</c:v>
                </c:pt>
                <c:pt idx="9">
                  <c:v>56.418905811505255</c:v>
                </c:pt>
                <c:pt idx="10">
                  <c:v>47.764529821056719</c:v>
                </c:pt>
                <c:pt idx="11">
                  <c:v>0</c:v>
                </c:pt>
                <c:pt idx="12">
                  <c:v>38.466452684384343</c:v>
                </c:pt>
                <c:pt idx="13">
                  <c:v>86.676434129874139</c:v>
                </c:pt>
                <c:pt idx="14">
                  <c:v>0</c:v>
                </c:pt>
                <c:pt idx="15">
                  <c:v>619.03231663403517</c:v>
                </c:pt>
                <c:pt idx="16">
                  <c:v>354.0276279928276</c:v>
                </c:pt>
                <c:pt idx="17">
                  <c:v>0</c:v>
                </c:pt>
                <c:pt idx="18">
                  <c:v>96.046821680162878</c:v>
                </c:pt>
                <c:pt idx="19">
                  <c:v>49.309728024957138</c:v>
                </c:pt>
                <c:pt idx="20">
                  <c:v>0</c:v>
                </c:pt>
                <c:pt idx="21">
                  <c:v>44.506461402632006</c:v>
                </c:pt>
                <c:pt idx="22">
                  <c:v>0</c:v>
                </c:pt>
                <c:pt idx="23">
                  <c:v>58.065011438202639</c:v>
                </c:pt>
                <c:pt idx="24">
                  <c:v>43.42501081174543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9-4631-9CBD-787D8198E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2032'!$D$62:$E$62</c:f>
              <c:strCache>
                <c:ptCount val="2"/>
                <c:pt idx="0">
                  <c:v>C&amp;I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35068274566056201"/>
              <c:y val="0.9182475546786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'WA Levelized Cost 2032'!$D$3:$D$31</c:f>
              <c:strCache>
                <c:ptCount val="29"/>
                <c:pt idx="0">
                  <c:v>Ancillary Battery Storage</c:v>
                </c:pt>
                <c:pt idx="1">
                  <c:v>Ancillary Cooling</c:v>
                </c:pt>
                <c:pt idx="2">
                  <c:v>Ancillary DLC WH</c:v>
                </c:pt>
                <c:pt idx="3">
                  <c:v>Parent-Ancillary HPWH</c:v>
                </c:pt>
                <c:pt idx="4">
                  <c:v>Parent-Ancillary ERWH</c:v>
                </c:pt>
                <c:pt idx="5">
                  <c:v>Ancillary EV</c:v>
                </c:pt>
                <c:pt idx="6">
                  <c:v>Ancillary Heating</c:v>
                </c:pt>
                <c:pt idx="7">
                  <c:v>Ancillary Third Party</c:v>
                </c:pt>
                <c:pt idx="8">
                  <c:v>Battery Energy Storage</c:v>
                </c:pt>
                <c:pt idx="9">
                  <c:v>Behavioral</c:v>
                </c:pt>
                <c:pt idx="10">
                  <c:v>DLC Central AC</c:v>
                </c:pt>
                <c:pt idx="11">
                  <c:v>DLC Electric Vehicle Charging</c:v>
                </c:pt>
                <c:pt idx="12">
                  <c:v>DLC Smart Appliances</c:v>
                </c:pt>
                <c:pt idx="13">
                  <c:v>DLC Smart Thermostats - Cooling</c:v>
                </c:pt>
                <c:pt idx="14">
                  <c:v>DLC Smart Thermostats - Heating</c:v>
                </c:pt>
                <c:pt idx="15">
                  <c:v>DLC Water Heating</c:v>
                </c:pt>
                <c:pt idx="16">
                  <c:v>Pilot-CTA-2045 HPWH</c:v>
                </c:pt>
                <c:pt idx="17">
                  <c:v>Parent-CTA-2045 HPWH</c:v>
                </c:pt>
                <c:pt idx="18">
                  <c:v>Pilot-CTA-2045 ERWH</c:v>
                </c:pt>
                <c:pt idx="19">
                  <c:v>Parent-CTA-2045 ERWH</c:v>
                </c:pt>
                <c:pt idx="20">
                  <c:v>Electric Vehicle TOU Opt-in</c:v>
                </c:pt>
                <c:pt idx="21">
                  <c:v>Thermal Energy Storage</c:v>
                </c:pt>
                <c:pt idx="22">
                  <c:v>Third Party Contracts</c:v>
                </c:pt>
                <c:pt idx="23">
                  <c:v>Time-of-Use Opt-Out</c:v>
                </c:pt>
                <c:pt idx="24">
                  <c:v>Variable Peak Pricing Rates</c:v>
                </c:pt>
                <c:pt idx="25">
                  <c:v>Pilot-Time-of-Use Opt-in</c:v>
                </c:pt>
                <c:pt idx="26">
                  <c:v>Parent-Time-of-Use Opt-in</c:v>
                </c:pt>
                <c:pt idx="27">
                  <c:v>Pilot-Peak Time Rebate</c:v>
                </c:pt>
                <c:pt idx="28">
                  <c:v>Parent-Peak Time Rebate</c:v>
                </c:pt>
              </c:strCache>
            </c:strRef>
          </c:cat>
          <c:val>
            <c:numRef>
              <c:f>'WA Levelized Cost 2032'!$G$3:$G$31</c:f>
              <c:numCache>
                <c:formatCode>"$"#,##0.00</c:formatCode>
                <c:ptCount val="29"/>
                <c:pt idx="0">
                  <c:v>91.265326671321645</c:v>
                </c:pt>
                <c:pt idx="1">
                  <c:v>116.22028942819593</c:v>
                </c:pt>
                <c:pt idx="2">
                  <c:v>0</c:v>
                </c:pt>
                <c:pt idx="3">
                  <c:v>406.43080805402559</c:v>
                </c:pt>
                <c:pt idx="4">
                  <c:v>103.95772013904026</c:v>
                </c:pt>
                <c:pt idx="5">
                  <c:v>460.04386117759049</c:v>
                </c:pt>
                <c:pt idx="6">
                  <c:v>53.961695713594025</c:v>
                </c:pt>
                <c:pt idx="7">
                  <c:v>38.466452684384343</c:v>
                </c:pt>
                <c:pt idx="8">
                  <c:v>936.28173925361841</c:v>
                </c:pt>
                <c:pt idx="9">
                  <c:v>149.06705894674636</c:v>
                </c:pt>
                <c:pt idx="10">
                  <c:v>169.97666787116319</c:v>
                </c:pt>
                <c:pt idx="11">
                  <c:v>522.28562837934066</c:v>
                </c:pt>
                <c:pt idx="12">
                  <c:v>438.54118946837087</c:v>
                </c:pt>
                <c:pt idx="13">
                  <c:v>137.4661705066257</c:v>
                </c:pt>
                <c:pt idx="14">
                  <c:v>26.980846894387422</c:v>
                </c:pt>
                <c:pt idx="15">
                  <c:v>0</c:v>
                </c:pt>
                <c:pt idx="16">
                  <c:v>0</c:v>
                </c:pt>
                <c:pt idx="17">
                  <c:v>738.58162228991932</c:v>
                </c:pt>
                <c:pt idx="18">
                  <c:v>0</c:v>
                </c:pt>
                <c:pt idx="19">
                  <c:v>215.11365032157161</c:v>
                </c:pt>
                <c:pt idx="20">
                  <c:v>217.5643825489141</c:v>
                </c:pt>
                <c:pt idx="21">
                  <c:v>1022.4163366002289</c:v>
                </c:pt>
                <c:pt idx="22">
                  <c:v>76.932905107138737</c:v>
                </c:pt>
                <c:pt idx="23">
                  <c:v>0</c:v>
                </c:pt>
                <c:pt idx="24">
                  <c:v>43.42501081174543</c:v>
                </c:pt>
                <c:pt idx="25">
                  <c:v>0</c:v>
                </c:pt>
                <c:pt idx="26">
                  <c:v>78.300362621516612</c:v>
                </c:pt>
                <c:pt idx="27">
                  <c:v>0</c:v>
                </c:pt>
                <c:pt idx="28">
                  <c:v>62.358983972933672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5-4D3F-839C-D2D483377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2032'!$D$1:$E$1</c:f>
              <c:strCache>
                <c:ptCount val="2"/>
                <c:pt idx="0">
                  <c:v>Total Program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17963887420070443"/>
              <c:y val="2.9911712093424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'WA Levelized Cost 2042'!$D$39:$D$62</c15:sqref>
                  </c15:fullRef>
                </c:ext>
              </c:extLst>
              <c:f>('WA Levelized Cost 2042'!$D$40:$D$44,'WA Levelized Cost 2042'!$D$46:$D$62)</c:f>
              <c:strCache>
                <c:ptCount val="22"/>
                <c:pt idx="0">
                  <c:v>DLC Electric Vehicle Charging</c:v>
                </c:pt>
                <c:pt idx="1">
                  <c:v>DLC Central AC</c:v>
                </c:pt>
                <c:pt idx="2">
                  <c:v>DLC Water Heating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Time-of-Use Opt-Out</c:v>
                </c:pt>
                <c:pt idx="6">
                  <c:v>Battery Energy Storage</c:v>
                </c:pt>
                <c:pt idx="7">
                  <c:v>Ancillary Cooling</c:v>
                </c:pt>
                <c:pt idx="8">
                  <c:v>Ancillary Heating</c:v>
                </c:pt>
                <c:pt idx="9">
                  <c:v>Ancillary DLC WH</c:v>
                </c:pt>
                <c:pt idx="10">
                  <c:v>Ancillary EV</c:v>
                </c:pt>
                <c:pt idx="11">
                  <c:v>Ancillary Battery Storage</c:v>
                </c:pt>
                <c:pt idx="12">
                  <c:v>Pilot-CTA-2045 HPWH</c:v>
                </c:pt>
                <c:pt idx="13">
                  <c:v>Parent-CTA-2045 HPWH</c:v>
                </c:pt>
                <c:pt idx="14">
                  <c:v>Parent-Ancillary HPWH</c:v>
                </c:pt>
                <c:pt idx="15">
                  <c:v>Pilot-CTA-2045 ERWH</c:v>
                </c:pt>
                <c:pt idx="16">
                  <c:v>Parent-CTA-2045 ERWH</c:v>
                </c:pt>
                <c:pt idx="17">
                  <c:v>Parent-Ancillary ERWH</c:v>
                </c:pt>
                <c:pt idx="18">
                  <c:v>Pilot-Time-of-Use Opt-in</c:v>
                </c:pt>
                <c:pt idx="19">
                  <c:v>Parent-Time-of-Use Opt-in</c:v>
                </c:pt>
                <c:pt idx="20">
                  <c:v>Pilot-Peak Time Rebate</c:v>
                </c:pt>
                <c:pt idx="21">
                  <c:v>Parent-Peak Time Rebate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'WA Levelized Cost 2042'!$G$39:$G$62</c15:sqref>
                  </c15:fullRef>
                </c:ext>
              </c:extLst>
              <c:f>('WA Levelized Cost 2042'!$G$40:$G$44,'WA Levelized Cost 2042'!$G$46:$G$62)</c:f>
              <c:numCache>
                <c:formatCode>"$"#,##0.00</c:formatCode>
                <c:ptCount val="22"/>
                <c:pt idx="0">
                  <c:v>313.58832972920186</c:v>
                </c:pt>
                <c:pt idx="1">
                  <c:v>129.20786645968118</c:v>
                </c:pt>
                <c:pt idx="2">
                  <c:v>0</c:v>
                </c:pt>
                <c:pt idx="3">
                  <c:v>135.72709609692899</c:v>
                </c:pt>
                <c:pt idx="4">
                  <c:v>21.977132855692687</c:v>
                </c:pt>
                <c:pt idx="5">
                  <c:v>0</c:v>
                </c:pt>
                <c:pt idx="6">
                  <c:v>432.44751261218704</c:v>
                </c:pt>
                <c:pt idx="7">
                  <c:v>103.27347963009699</c:v>
                </c:pt>
                <c:pt idx="8">
                  <c:v>43.954267281679265</c:v>
                </c:pt>
                <c:pt idx="9">
                  <c:v>0</c:v>
                </c:pt>
                <c:pt idx="10">
                  <c:v>214.06583933213045</c:v>
                </c:pt>
                <c:pt idx="11">
                  <c:v>39.946621347147712</c:v>
                </c:pt>
                <c:pt idx="12">
                  <c:v>0</c:v>
                </c:pt>
                <c:pt idx="13">
                  <c:v>625.706340695569</c:v>
                </c:pt>
                <c:pt idx="14">
                  <c:v>404.21983056325058</c:v>
                </c:pt>
                <c:pt idx="15">
                  <c:v>0</c:v>
                </c:pt>
                <c:pt idx="16">
                  <c:v>131.86346198445503</c:v>
                </c:pt>
                <c:pt idx="17">
                  <c:v>83.923574426483682</c:v>
                </c:pt>
                <c:pt idx="18">
                  <c:v>0</c:v>
                </c:pt>
                <c:pt idx="19">
                  <c:v>58.723278378236785</c:v>
                </c:pt>
                <c:pt idx="20">
                  <c:v>0</c:v>
                </c:pt>
                <c:pt idx="21">
                  <c:v>42.151758070452594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AF8-B67C-67BC7BD6A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2042'!$D$37:$E$37</c:f>
              <c:strCache>
                <c:ptCount val="2"/>
                <c:pt idx="0">
                  <c:v>Residential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17749368258207868"/>
              <c:y val="3.787183144097491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'WA Levelized Cost 2042'!$D$66:$E$66</c:f>
          <c:strCache>
            <c:ptCount val="2"/>
            <c:pt idx="0">
              <c:v>C&amp;I</c:v>
            </c:pt>
            <c:pt idx="1">
              <c:v>Max Levelized $ / kW-year @ Gen 2023-2042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9094167962634"/>
          <c:y val="0.12793312750103095"/>
          <c:w val="0.68137860719673438"/>
          <c:h val="0.72856405722379458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'WA Levelized Cost 2042'!$D$68:$D$93</c15:sqref>
                  </c15:fullRef>
                </c:ext>
              </c:extLst>
              <c:f>'WA Levelized Cost 2042'!$D$69:$D$93</c:f>
              <c:strCache>
                <c:ptCount val="25"/>
                <c:pt idx="0">
                  <c:v>DLC Water Heating</c:v>
                </c:pt>
                <c:pt idx="1">
                  <c:v>DLC Smart Thermostats - Cooling</c:v>
                </c:pt>
                <c:pt idx="2">
                  <c:v>DLC Smart Thermostats - Heating</c:v>
                </c:pt>
                <c:pt idx="3">
                  <c:v>DLC Smart Appliances</c:v>
                </c:pt>
                <c:pt idx="4">
                  <c:v>Third Party Contracts</c:v>
                </c:pt>
                <c:pt idx="5">
                  <c:v>Time-of-Use Opt-Out</c:v>
                </c:pt>
                <c:pt idx="6">
                  <c:v>Electric Vehicle TOU Opt-in</c:v>
                </c:pt>
                <c:pt idx="7">
                  <c:v>Thermal Energy Storage</c:v>
                </c:pt>
                <c:pt idx="8">
                  <c:v>Battery Energy Storage</c:v>
                </c:pt>
                <c:pt idx="9">
                  <c:v>Ancillary Cooling</c:v>
                </c:pt>
                <c:pt idx="10">
                  <c:v>Ancillary Heating</c:v>
                </c:pt>
                <c:pt idx="11">
                  <c:v>Ancillary DLC WH</c:v>
                </c:pt>
                <c:pt idx="12">
                  <c:v>Ancillary Third Party</c:v>
                </c:pt>
                <c:pt idx="13">
                  <c:v>Ancillary Battery Storage</c:v>
                </c:pt>
                <c:pt idx="14">
                  <c:v>Pilot-CTA-2045 HPWH</c:v>
                </c:pt>
                <c:pt idx="15">
                  <c:v>Parent-CTA-2045 HPWH</c:v>
                </c:pt>
                <c:pt idx="16">
                  <c:v>Parent-Ancillary HPWH</c:v>
                </c:pt>
                <c:pt idx="17">
                  <c:v>Pilot-CTA-2045 ERWH</c:v>
                </c:pt>
                <c:pt idx="18">
                  <c:v>Parent-CTA-2045 ERWH</c:v>
                </c:pt>
                <c:pt idx="19">
                  <c:v>Parent-Ancillary ERWH</c:v>
                </c:pt>
                <c:pt idx="20">
                  <c:v>Pilot-Time-of-Use Opt-in</c:v>
                </c:pt>
                <c:pt idx="21">
                  <c:v>Parent-Time-of-Use Opt-in</c:v>
                </c:pt>
                <c:pt idx="22">
                  <c:v>Pilot-Peak Time Rebate</c:v>
                </c:pt>
                <c:pt idx="23">
                  <c:v>Parent-Peak Time Rebate</c:v>
                </c:pt>
                <c:pt idx="24">
                  <c:v>Variable Peak Pricing Rates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'WA Levelized Cost 2042'!$G$68:$G$93</c15:sqref>
                  </c15:fullRef>
                </c:ext>
              </c:extLst>
              <c:f>'WA Levelized Cost 2042'!$G$69:$G$93</c:f>
              <c:numCache>
                <c:formatCode>"$"#,##0.00</c:formatCode>
                <c:ptCount val="25"/>
                <c:pt idx="0">
                  <c:v>0</c:v>
                </c:pt>
                <c:pt idx="1">
                  <c:v>57.497028349109506</c:v>
                </c:pt>
                <c:pt idx="2">
                  <c:v>18.713235455524472</c:v>
                </c:pt>
                <c:pt idx="3">
                  <c:v>245.10174313945021</c:v>
                </c:pt>
                <c:pt idx="4">
                  <c:v>76.910559009379924</c:v>
                </c:pt>
                <c:pt idx="5">
                  <c:v>0</c:v>
                </c:pt>
                <c:pt idx="6">
                  <c:v>202.87714929848215</c:v>
                </c:pt>
                <c:pt idx="7">
                  <c:v>609.95991056956552</c:v>
                </c:pt>
                <c:pt idx="8">
                  <c:v>406.79626704309351</c:v>
                </c:pt>
                <c:pt idx="9">
                  <c:v>46.257044783186387</c:v>
                </c:pt>
                <c:pt idx="10">
                  <c:v>37.426481001208558</c:v>
                </c:pt>
                <c:pt idx="11">
                  <c:v>0</c:v>
                </c:pt>
                <c:pt idx="12">
                  <c:v>38.455279574948271</c:v>
                </c:pt>
                <c:pt idx="13">
                  <c:v>36.946661129098707</c:v>
                </c:pt>
                <c:pt idx="14">
                  <c:v>0</c:v>
                </c:pt>
                <c:pt idx="15">
                  <c:v>336.98435736649901</c:v>
                </c:pt>
                <c:pt idx="16">
                  <c:v>221.96946046758094</c:v>
                </c:pt>
                <c:pt idx="17">
                  <c:v>0</c:v>
                </c:pt>
                <c:pt idx="18">
                  <c:v>55.794562480003393</c:v>
                </c:pt>
                <c:pt idx="19">
                  <c:v>36.181368926573981</c:v>
                </c:pt>
                <c:pt idx="20">
                  <c:v>0</c:v>
                </c:pt>
                <c:pt idx="21">
                  <c:v>29.854067710981539</c:v>
                </c:pt>
                <c:pt idx="22">
                  <c:v>0</c:v>
                </c:pt>
                <c:pt idx="23">
                  <c:v>40.794702277726003</c:v>
                </c:pt>
                <c:pt idx="24">
                  <c:v>36.788320472015116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E-4AD8-85FA-2B22600D7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2042'!$D$66:$E$66</c:f>
              <c:strCache>
                <c:ptCount val="2"/>
                <c:pt idx="0">
                  <c:v>C&amp;I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35068274566056201"/>
              <c:y val="0.9182475546786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'WA Levelized Cost 2042'!$D$3:$D$31</c:f>
              <c:strCache>
                <c:ptCount val="29"/>
                <c:pt idx="0">
                  <c:v>Ancillary Battery Storage</c:v>
                </c:pt>
                <c:pt idx="1">
                  <c:v>Ancillary Cooling</c:v>
                </c:pt>
                <c:pt idx="2">
                  <c:v>Ancillary DLC WH</c:v>
                </c:pt>
                <c:pt idx="3">
                  <c:v>Parent-Ancillary HPWH</c:v>
                </c:pt>
                <c:pt idx="4">
                  <c:v>Parent-Ancillary ERWH</c:v>
                </c:pt>
                <c:pt idx="5">
                  <c:v>Ancillary EV</c:v>
                </c:pt>
                <c:pt idx="6">
                  <c:v>Ancillary Heating</c:v>
                </c:pt>
                <c:pt idx="7">
                  <c:v>Ancillary Third Party</c:v>
                </c:pt>
                <c:pt idx="8">
                  <c:v>Battery Energy Storage</c:v>
                </c:pt>
                <c:pt idx="9">
                  <c:v>Behavioral</c:v>
                </c:pt>
                <c:pt idx="10">
                  <c:v>DLC Central AC</c:v>
                </c:pt>
                <c:pt idx="11">
                  <c:v>DLC Electric Vehicle Charging</c:v>
                </c:pt>
                <c:pt idx="12">
                  <c:v>DLC Smart Appliances</c:v>
                </c:pt>
                <c:pt idx="13">
                  <c:v>DLC Smart Thermostats - Cooling</c:v>
                </c:pt>
                <c:pt idx="14">
                  <c:v>DLC Smart Thermostats - Heating</c:v>
                </c:pt>
                <c:pt idx="15">
                  <c:v>DLC Water Heating</c:v>
                </c:pt>
                <c:pt idx="16">
                  <c:v>Pilot-CTA-2045 HPWH</c:v>
                </c:pt>
                <c:pt idx="17">
                  <c:v>Parent-CTA-2045 HPWH</c:v>
                </c:pt>
                <c:pt idx="18">
                  <c:v>Pilot-CTA-2045 ERWH</c:v>
                </c:pt>
                <c:pt idx="19">
                  <c:v>Parent-CTA-2045 ERWH</c:v>
                </c:pt>
                <c:pt idx="20">
                  <c:v>Electric Vehicle TOU Opt-in</c:v>
                </c:pt>
                <c:pt idx="21">
                  <c:v>Thermal Energy Storage</c:v>
                </c:pt>
                <c:pt idx="22">
                  <c:v>Third Party Contracts</c:v>
                </c:pt>
                <c:pt idx="23">
                  <c:v>Time-of-Use Opt-Out</c:v>
                </c:pt>
                <c:pt idx="24">
                  <c:v>Variable Peak Pricing Rates</c:v>
                </c:pt>
                <c:pt idx="25">
                  <c:v>Pilot-Time-of-Use Opt-in</c:v>
                </c:pt>
                <c:pt idx="26">
                  <c:v>Parent-Time-of-Use Opt-in</c:v>
                </c:pt>
                <c:pt idx="27">
                  <c:v>Pilot-Peak Time Rebate</c:v>
                </c:pt>
                <c:pt idx="28">
                  <c:v>Parent-Peak Time Rebate</c:v>
                </c:pt>
              </c:strCache>
            </c:strRef>
          </c:cat>
          <c:val>
            <c:numRef>
              <c:f>'WA Levelized Cost 2042'!$G$3:$G$31</c:f>
              <c:numCache>
                <c:formatCode>"$"#,##0.00</c:formatCode>
                <c:ptCount val="29"/>
                <c:pt idx="0">
                  <c:v>39.557563770949919</c:v>
                </c:pt>
                <c:pt idx="1">
                  <c:v>97.710480974326742</c:v>
                </c:pt>
                <c:pt idx="2">
                  <c:v>0</c:v>
                </c:pt>
                <c:pt idx="3">
                  <c:v>264.21879503113911</c:v>
                </c:pt>
                <c:pt idx="4">
                  <c:v>79.036511285549196</c:v>
                </c:pt>
                <c:pt idx="5">
                  <c:v>214.06583933213045</c:v>
                </c:pt>
                <c:pt idx="6">
                  <c:v>43.717900406540423</c:v>
                </c:pt>
                <c:pt idx="7">
                  <c:v>38.455279574948271</c:v>
                </c:pt>
                <c:pt idx="8">
                  <c:v>429.1208646894836</c:v>
                </c:pt>
                <c:pt idx="9">
                  <c:v>152.82045711635703</c:v>
                </c:pt>
                <c:pt idx="10">
                  <c:v>123.12539743131869</c:v>
                </c:pt>
                <c:pt idx="11">
                  <c:v>313.58832972920186</c:v>
                </c:pt>
                <c:pt idx="12">
                  <c:v>244.63225300646081</c:v>
                </c:pt>
                <c:pt idx="13">
                  <c:v>128.09431858478825</c:v>
                </c:pt>
                <c:pt idx="14">
                  <c:v>21.858949263873878</c:v>
                </c:pt>
                <c:pt idx="15">
                  <c:v>0</c:v>
                </c:pt>
                <c:pt idx="16">
                  <c:v>0</c:v>
                </c:pt>
                <c:pt idx="17">
                  <c:v>403.91597272135738</c:v>
                </c:pt>
                <c:pt idx="18">
                  <c:v>0</c:v>
                </c:pt>
                <c:pt idx="19">
                  <c:v>124.07677699478988</c:v>
                </c:pt>
                <c:pt idx="20">
                  <c:v>202.87714929848215</c:v>
                </c:pt>
                <c:pt idx="21">
                  <c:v>609.95991056956552</c:v>
                </c:pt>
                <c:pt idx="22">
                  <c:v>76.910559009379924</c:v>
                </c:pt>
                <c:pt idx="23">
                  <c:v>0</c:v>
                </c:pt>
                <c:pt idx="24">
                  <c:v>36.788320472015116</c:v>
                </c:pt>
                <c:pt idx="25">
                  <c:v>0</c:v>
                </c:pt>
                <c:pt idx="26">
                  <c:v>51.346866499135629</c:v>
                </c:pt>
                <c:pt idx="27">
                  <c:v>0</c:v>
                </c:pt>
                <c:pt idx="28">
                  <c:v>42.032607971813803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4-4D5C-B4EC-1A1117C64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'WA Levelized Cost 2042'!$D$1:$E$1</c:f>
              <c:strCache>
                <c:ptCount val="2"/>
                <c:pt idx="0">
                  <c:v>Total Program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17963887420070443"/>
              <c:y val="2.9911712093424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07_20_22_Considered.xlsx]ID Winter Potential!PivotTable1</c:name>
    <c:fmtId val="1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2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363D379-DC57-416C-86D5-5462662664F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D9258D-C01A-4F06-A99A-C06DF364729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A39EF33-9490-4EEF-BF57-76EA949635D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D52863B-A050-4727-A2AC-1965BEC134E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839F27-1A6D-4AAD-8BBA-87CA2237A60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E7CDA99-1E13-4AB6-9A51-6CA8EAF335B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9A57F61-50BE-4917-8C2A-54926134303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0A8C705-A45A-4D99-B065-B7EB6F7C9DB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EF104B0-4447-486A-915D-092D2F9125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D12AAB2-E098-4205-B3FB-B2596E2456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81F4998-ADC4-41AB-849B-89F97A4368C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A5A6447-8A7E-4336-8CC5-CC59DF5616A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7A40DC6-7A42-4A36-9AA0-FC8E8C16CC1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FA4835-53F3-4D49-95E6-EB0AF981B7D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560865A-72EB-4558-813C-806EF815581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2600CFCA-0384-4F15-BA85-E00604C0284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AC4C95-4996-447D-9DB7-E83979EBC2F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FBF153E-325B-45E9-9A9F-C18ABA36ED0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F6CE9BA-34A8-443F-9D91-7D79D127A9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BAEDFE5-34FD-4813-A7A3-7621B028ECF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1281D0B-1A11-434A-AFA8-707B8F0D54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207862D-879B-48B3-B8C9-0063183CAA4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A28006-EA91-44C9-BE2C-132D06A6E95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FF3C928-CD40-43E2-836D-E7F6A5185EB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3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5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DECA761-FAE1-4C44-A8AB-38922AB6B66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8B743FE-C1F0-4306-A367-2CF6879C1EE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5FD56E-9A36-436A-8349-31EED9CDDF5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65F9FC-AD65-4D85-9984-71F2236C1ED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6D4D16-9DEB-4DC9-AAB7-A16F7EDCF43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47A6ED8-6699-49B8-AD5E-A312EF7F01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2AC139-368F-443E-8877-9C111FF049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2F9A9A3-B171-44CE-A4AB-E6C21F9E7D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F042BE-DDB4-4605-BED4-E8B9C93F72D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DE7A375-40C0-4463-8E86-B42EEF58E33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BC48B2-1E74-42EA-9BE4-5BFC301D8F6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B4C359-BF11-4307-9DD0-4F1CD0B5EC2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0C298C-AFC6-4B82-907B-17C2C4EB1D2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A564EF-21E3-4A03-8FDE-99538E00F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CCF48F-D1BA-413D-8DA4-361337D367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6"/>
      </c:pivotFmt>
      <c:pivotFmt>
        <c:idx val="6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DC8B9F-6955-4FF5-BE34-4A3A975A57B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EAB8F02-A786-463A-B20B-21635B3BB3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6F1614A-1D92-4CA1-8644-DF4B7D4E24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7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E6851A-103E-4E51-9EC4-54589A53DD6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0886F1-E57C-4CE1-B4E6-A6D5E934ED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C123D92-06E7-474D-9448-76A40C5B8A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1FF63D9-40BA-420A-BD8F-8B46065E313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125FEB-7F6F-4453-8C07-9CF79829FE7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9C7F58-5E48-4381-AA6C-DAA3C16DE3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8C5EF1E-A5B2-4F2B-99F8-6AFB89DD37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38B8B7-E2AB-4824-8CAF-D584DE9E3B4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F73AEE-6F07-4A9D-9D75-C2A1612467B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0B22C6-8CA4-423F-A023-5548C30B0A2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3D3B613-3E9E-44DB-BA95-15BE58CE2B6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9CF7B22-366F-47A6-9603-BF1C12F2E98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A874BDD-7E81-416C-96CE-29606EE8BA8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C53B82A-82FF-4932-8568-F131CB9312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D883764-AFA1-48A2-B8D9-9D8F96ACB6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160971-4570-48A3-A8D1-4601E279A75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D33099-8F42-47B5-BF28-8729D87755A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E13A60-6778-4B05-965A-365388BFFC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2EF4B-21B4-4574-A00C-3ABEA577B1A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B3FEB8B-A5FD-4C31-AEF8-8B3DE6AF3A8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8C5380-2A67-43D3-B5FB-09D2624E2ED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1A8641D-39F6-4D6F-9CDE-4C91DE4E100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F8ADFA5-7D30-4C4D-80E4-1241789196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7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5BE830-5203-4ABB-8935-5888D04ADE9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308709A-ADCF-4FCC-8240-D45D1BDCB61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081B9CD-F417-43C7-A888-152BB5A94A3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C06E5B-89CD-4774-B636-827F3976CA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0AC2AE6-F04D-4CB7-A281-39E69A8FA66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18C6379-AB9B-4241-89B4-B219920B234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A35F045-5C72-4B76-93F7-3F48EDACC16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E4E633D-A0B4-4161-A564-BA36F7EDE34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97E0DDE-930F-49E7-A5D6-F74D523E989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B5003E2-7208-4072-8EBD-FDD961E920C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09DAA3-C7E8-493D-A4B2-7589A17B7D4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9C0300B-E112-4CD2-B696-99A8EB51A3B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7498D26-C2CF-4421-985B-0DAED1149FD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A3EFE07-524A-450A-973F-F6742D1FD78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5B4A134-29A6-4435-8FDE-5CC138F250E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6"/>
        <c:dLbl>
          <c:idx val="0"/>
          <c:tx>
            <c:rich>
              <a:bodyPr/>
              <a:lstStyle/>
              <a:p>
                <a:fld id="{9A3F58B6-A369-4B6E-AB76-7EB4ACC4F1CC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B05C6E-2B98-47BA-8206-F6B5C620221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FEC6300-8A97-4DDE-843F-74D7316FC886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E4533BB-5CC0-410F-B946-77A02C2487F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1B71D1-51AD-4F95-8F77-89DB3843D26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DB4933F-B0E2-4665-A08E-DB9626D1275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7FF1C0-4F95-4D5A-9B54-87421023931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4"/>
        <c:dLbl>
          <c:idx val="0"/>
          <c:tx>
            <c:rich>
              <a:bodyPr/>
              <a:lstStyle/>
              <a:p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D081D24-5748-45A9-8FBB-03E6D1D39E3E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88F4E4-8080-441C-9538-9A28CDC300F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 Winter Potential'!$D$6:$D$22</c:f>
              <c:strCache>
                <c:ptCount val="1"/>
                <c:pt idx="0">
                  <c:v>Winter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DD2-491D-A7C5-3023D6DF7C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DD2-491D-A7C5-3023D6DF7C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DD2-491D-A7C5-3023D6DF7C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DD2-491D-A7C5-3023D6DF7C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D2-491D-A7C5-3023D6DF7C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D2-491D-A7C5-3023D6DF7C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D2-491D-A7C5-3023D6DF7C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D2-491D-A7C5-3023D6DF7C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D2-491D-A7C5-3023D6DF7C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D2-491D-A7C5-3023D6DF7C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D2-491D-A7C5-3023D6DF7C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DD2-491D-A7C5-3023D6DF7C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DD2-491D-A7C5-3023D6DF7C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D2-491D-A7C5-3023D6DF7C7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DD2-491D-A7C5-3023D6DF7C7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DD2-491D-A7C5-3023D6DF7C7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A35F045-5C72-4B76-93F7-3F48EDACC1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DD2-491D-A7C5-3023D6DF7C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E4E633D-A0B4-4161-A564-BA36F7EDE3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DD2-491D-A7C5-3023D6DF7C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7E0DDE-930F-49E7-A5D6-F74D523E9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DD2-491D-A7C5-3023D6DF7C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B5003E2-7208-4072-8EBD-FDD961E920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DD2-491D-A7C5-3023D6DF7C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A09DAA3-C7E8-493D-A4B2-7589A17B7D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DD2-491D-A7C5-3023D6DF7C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9C0300B-E112-4CD2-B696-99A8EB51A3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DD2-491D-A7C5-3023D6DF7C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7498D26-C2CF-4421-985B-0DAED1149F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DD2-491D-A7C5-3023D6DF7C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3EFE07-524A-450A-973F-F6742D1FD7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DD2-491D-A7C5-3023D6DF7C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5B4A134-29A6-4435-8FDE-5CC138F250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DD2-491D-A7C5-3023D6DF7C7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DD2-491D-A7C5-3023D6DF7C7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2B05C6E-2B98-47BA-8206-F6B5C62022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DD2-491D-A7C5-3023D6DF7C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FEC6300-8A97-4DDE-843F-74D7316FC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DD2-491D-A7C5-3023D6DF7C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E4533BB-5CC0-410F-B946-77A02C248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DD2-491D-A7C5-3023D6DF7C7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B1B71D1-51AD-4F95-8F77-89DB3843D2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DD2-491D-A7C5-3023D6DF7C7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DB4933F-B0E2-4665-A08E-DB9626D127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DD2-491D-A7C5-3023D6DF7C7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B7FF1C0-4F95-4D5A-9B54-8742102393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DD2-491D-A7C5-3023D6DF7C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88F4E4-8080-441C-9538-9A28CDC30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0C45-4084-BA7A-1099803EA67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0C45-4084-BA7A-1099803EA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'ID Winter Potential'!$D$6:$D$22</c:f>
              <c:strCache>
                <c:ptCount val="18"/>
                <c:pt idx="0">
                  <c:v>Thermal Energy Storage</c:v>
                </c:pt>
                <c:pt idx="1">
                  <c:v>Ancillary Cooling</c:v>
                </c:pt>
                <c:pt idx="2">
                  <c:v>DLC Central AC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DLC Water Heating</c:v>
                </c:pt>
                <c:pt idx="6">
                  <c:v>DLC Smart Appliances</c:v>
                </c:pt>
                <c:pt idx="7">
                  <c:v>Behavioral</c:v>
                </c:pt>
                <c:pt idx="8">
                  <c:v>Third Party Contracts</c:v>
                </c:pt>
                <c:pt idx="9">
                  <c:v>Time-of-Use Opt-Out</c:v>
                </c:pt>
                <c:pt idx="10">
                  <c:v>Variable Peak Pricing Rates</c:v>
                </c:pt>
                <c:pt idx="11">
                  <c:v>Battery Energy Storage</c:v>
                </c:pt>
                <c:pt idx="12">
                  <c:v>Ancillary Heating</c:v>
                </c:pt>
                <c:pt idx="13">
                  <c:v>Ancillary DLC WH</c:v>
                </c:pt>
                <c:pt idx="14">
                  <c:v>Ancillary Third Party</c:v>
                </c:pt>
                <c:pt idx="15">
                  <c:v>Ancillary Battery Storage</c:v>
                </c:pt>
                <c:pt idx="16">
                  <c:v>Parent-Time-of-Use Opt-in</c:v>
                </c:pt>
                <c:pt idx="17">
                  <c:v>Parent-Peak Time Rebate</c:v>
                </c:pt>
              </c:strCache>
            </c:strRef>
          </c:cat>
          <c:val>
            <c:numRef>
              <c:f>'ID Winter Potential'!$D$6:$D$22</c:f>
              <c:numCache>
                <c:formatCode>_(* #,##0.00_);_(* \(#,##0.00\);_(*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1.9012677675101597</c:v>
                </c:pt>
                <c:pt idx="5">
                  <c:v>5.4178254482765871</c:v>
                </c:pt>
                <c:pt idx="6">
                  <c:v>1.212202112150639</c:v>
                </c:pt>
                <c:pt idx="7">
                  <c:v>0.82653013279882037</c:v>
                </c:pt>
                <c:pt idx="8">
                  <c:v>7.1833389143306059</c:v>
                </c:pt>
                <c:pt idx="10">
                  <c:v>0.9314909904737958</c:v>
                </c:pt>
                <c:pt idx="11">
                  <c:v>1.8095757914075443</c:v>
                </c:pt>
                <c:pt idx="12">
                  <c:v>0.47531694187753992</c:v>
                </c:pt>
                <c:pt idx="13">
                  <c:v>5.4178254482765871</c:v>
                </c:pt>
                <c:pt idx="14">
                  <c:v>0.77596789043623227</c:v>
                </c:pt>
                <c:pt idx="15">
                  <c:v>1.8095757914075443</c:v>
                </c:pt>
                <c:pt idx="16">
                  <c:v>1.9467761981850717</c:v>
                </c:pt>
                <c:pt idx="17">
                  <c:v>2.4842888518489383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'ID Winter Potential'!$D$6:$D$22</c15:f>
                <c15:dlblRangeCache>
                  <c:ptCount val="17"/>
                  <c:pt idx="4">
                    <c:v>$22</c:v>
                  </c:pt>
                  <c:pt idx="5">
                    <c:v>$188</c:v>
                  </c:pt>
                  <c:pt idx="6">
                    <c:v>$248</c:v>
                  </c:pt>
                  <c:pt idx="7">
                    <c:v>$151</c:v>
                  </c:pt>
                  <c:pt idx="8">
                    <c:v>$75</c:v>
                  </c:pt>
                  <c:pt idx="10">
                    <c:v>$33</c:v>
                  </c:pt>
                  <c:pt idx="11">
                    <c:v>$434</c:v>
                  </c:pt>
                  <c:pt idx="12">
                    <c:v>$44</c:v>
                  </c:pt>
                  <c:pt idx="13">
                    <c:v>$68</c:v>
                  </c:pt>
                  <c:pt idx="14">
                    <c:v>$38</c:v>
                  </c:pt>
                  <c:pt idx="15">
                    <c:v>$40</c:v>
                  </c:pt>
                  <c:pt idx="16">
                    <c:v>$59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EDD2-491D-A7C5-3023D6DF7C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59148143"/>
        <c:axId val="959150639"/>
      </c:barChart>
      <c:catAx>
        <c:axId val="959148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50639"/>
        <c:crosses val="autoZero"/>
        <c:auto val="1"/>
        <c:lblAlgn val="ctr"/>
        <c:lblOffset val="100"/>
        <c:noMultiLvlLbl val="0"/>
      </c:catAx>
      <c:valAx>
        <c:axId val="959150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48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07_20_22_Considered.xlsx]ID Winter Potential!PivotTable2</c:name>
    <c:fmtId val="2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3.0110117679191178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6379A5E-3A08-4A17-A1FD-060A9051704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3.9808917197452229E-3"/>
              <c:y val="0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6E28F1A-08D3-4972-98F2-5136856B099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C397CAE-79DC-4033-98E9-5CBFD41646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1.3269639065817409E-3"/>
              <c:y val="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8B78B34-424B-457C-A740-86489E9230B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4.8654781177146472E-17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6744BE-193A-48B9-8E4E-8B4C5624FB8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9.7309562354292944E-17"/>
              <c:y val="-4.2154164750867619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70FB11A-8F7E-46B2-B5D6-F3D19C3F624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4.4161505929480441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FC3F5C5-AECA-4F1C-8AEC-C5B62AA23FE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E54668A-9F7D-417B-83FF-E52F341FA3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8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613A39A-496E-4102-9D87-9659E414D70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76D3DDC-FB53-4400-B74C-D279184BEF8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2.007341178612744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B4AC0C-A93A-4D0F-84BB-FBF242DCE93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30D9153-40C7-43E5-BC6F-A14AA543785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0909EC-C2E7-4532-B3F2-55482AD2D51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B9C2A6-D188-4AAE-A0CB-CC5222CE56E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982DB4-BFE1-4DE2-B7EC-638CB73BEFC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2D4BABA-90AD-4C2B-8D6F-737A6CE5AFA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CD72BA4-3A21-4FBA-88EE-DA879EEEDE9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E849559-A1D2-48C6-9479-A5F09A0A62D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916C1B2-64C6-4DDD-A0D0-51534714690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C34818E-9858-49D8-99A1-D9306BC0F77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1419D8B-1530-453D-B6DB-A2020C676CC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4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514EBB3-D603-4B9B-A3D8-C8E9C54F5C8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5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D9093F0-4041-4518-901D-52F9ADD6353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6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BB02642-67CF-403D-A918-EA6F464F9C3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dLbl>
          <c:idx val="0"/>
          <c:layout>
            <c:manualLayout>
              <c:x val="0"/>
              <c:y val="-3.0110117679191178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2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3"/>
        <c:dLbl>
          <c:idx val="0"/>
          <c:layout>
            <c:manualLayout>
              <c:x val="-3.9808917197452229E-3"/>
              <c:y val="0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dLbl>
          <c:idx val="0"/>
          <c:layout>
            <c:manualLayout>
              <c:x val="0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dLbl>
          <c:idx val="0"/>
          <c:layout>
            <c:manualLayout>
              <c:x val="-1.3269639065817409E-3"/>
              <c:y val="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dLbl>
          <c:idx val="0"/>
          <c:layout>
            <c:manualLayout>
              <c:x val="-4.8654781177146472E-17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7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dLbl>
          <c:idx val="0"/>
          <c:layout>
            <c:manualLayout>
              <c:x val="-9.7309562354292944E-17"/>
              <c:y val="-4.2154164750867619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9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0"/>
        <c:dLbl>
          <c:idx val="0"/>
          <c:layout>
            <c:manualLayout>
              <c:x val="0"/>
              <c:y val="-4.4161505929480441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1"/>
        <c:dLbl>
          <c:idx val="0"/>
          <c:layout>
            <c:manualLayout>
              <c:x val="0"/>
              <c:y val="-2.007341178612744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0C8B39-DD2C-4735-B9D0-3D4D17C941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5AF00-0DE8-40FB-9319-53C3BE65B21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5A2078-8243-4297-A86F-71A333E0925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641244-6129-4703-BBB0-5DDB3A794F0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504B202-1E01-4E9C-829A-53ACB92DA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6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F9948B4-4CE2-4524-A8E1-1DBC40D5BB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7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4CD254-4486-4622-B512-03716BF7659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72E8E9C-A981-4A75-94FF-EA9D640025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F994C67-97FA-456D-9B19-D6203AF6A4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7A13855-1C12-48FC-B601-7E1500FD33F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B2E6A54-F746-426B-AD86-B0E75E3346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92CDEEA-9B2C-47BB-B46F-B5B96605611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800D0E3-F8A0-4C59-87CC-B2777A05B44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EEAF16-C386-4432-9328-72E59530DB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F7AE38B-9145-41B0-8A34-748C50B6CF4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8DA43A-97F8-4389-B417-36D255054A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8C22300-E335-4DC0-89B2-A339918334B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EA6BEE-2655-4699-9F82-A195D956AF2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8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67C49F-B76E-4968-827A-85A448267C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D1E717C-8D6F-4E28-B702-D3818E30E37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5039835-5527-457C-8FA0-CDF8977247E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645447-0917-43AB-A1E0-75723DC34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AA36263-AA22-444F-ADA0-658D786203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2166DE0-4D55-45DA-90EE-9A05863616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0816A8-9C3C-4B7D-AD1E-6CA1FE104F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14376C6-7729-4D0C-87AE-5E0B3176B0B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2D1FD8B-5420-45A5-AA5A-3369EB6D1B6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F4E3594-7EF7-4CED-B31A-DC9BC03C995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8088198-CBDF-4D65-B732-2A3970FB15C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92AFE53-4868-4509-9F5D-CB3F09C7C5A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5B2AB6-BC85-4867-BB51-9C9DC1B21A7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14581A-B1F8-4E1A-A03A-D7EAA5AF57F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9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1C8AE0-DAF7-4703-975F-5C8AE3AED4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759A6E7-651B-46DE-8774-67D369BA97D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52355B9-9A4B-4237-9FEB-ACF49D6A611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F9F4B58-D600-4CB1-80D3-092D7F16380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931CA48-518F-43AA-B79F-4BA53C87A49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07EAAEF-EBC8-4C1E-8BAA-A722C2EDA7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1A5B434-4393-4A64-B39D-C9BA4C085F9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BE764D2-1B3E-4B7C-99DA-C520482AC19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4EEB91A-DE00-4193-B910-6D9AB5896F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7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667532-51F9-44AA-A03E-5A2EB197D75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1A5926C-0DAD-4CDB-979C-91CC26CDB2A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97FB3E1-44AE-4C41-9BC7-8C74A77236C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F07A85E-3718-4079-ADF8-40A8D654007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8A0D738-287B-4418-811D-ECC5376C258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7E0323E-4408-4CD8-8018-CB41722E354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E07F0F1-B1B3-4094-A122-460413A6979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F3A3586-55F9-4221-BC3A-B03C1D332FE0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53D9532-4758-4EA3-AF71-880C43987FD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3255B03-4503-4FC8-A6CF-A500A54CA39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55CFE3D-C3F8-4BF3-AC78-6F545242D44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D40BAF-DC81-40D6-A933-431BC0C019A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8FF0D42-5F67-4121-AF2B-AAC1801EF3B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7122EC-4B3D-4035-AD7D-D822AE0396D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6499380-17D9-4278-ADDB-8DB3B3967D2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7"/>
        <c:dLbl>
          <c:idx val="0"/>
          <c:tx>
            <c:rich>
              <a:bodyPr/>
              <a:lstStyle/>
              <a:p>
                <a:fld id="{A035EDFE-BC22-4BBB-BCB7-0DF1085D8D92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9D132B2-9017-4A4D-8435-786A0EAB04E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279559F-F94F-42AF-B51D-19425E34A9A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DFAED31-A0CF-4576-AD40-83CF53835F1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CA7A2CF-4222-46BD-BEAB-647B800E66D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B2B3BDA-5C1F-4441-A0C1-21036239961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0DF06BB-7FFF-4372-BDB3-FAF4787EDA3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dLbl>
          <c:idx val="0"/>
          <c:tx>
            <c:rich>
              <a:bodyPr/>
              <a:lstStyle/>
              <a:p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2E45129-BECF-4D3C-9E0F-0F955BD6A903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17B2BD8-7206-43C7-BB80-22B348721CA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 Winter Potential'!$I$6:$I$22</c:f>
              <c:strCache>
                <c:ptCount val="1"/>
                <c:pt idx="0">
                  <c:v>Winter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B8A-4559-B554-E472346DDA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B8A-4559-B554-E472346DDA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B8A-4559-B554-E472346DDA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B8A-4559-B554-E472346DDA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8A-4559-B554-E472346DDA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8A-4559-B554-E472346DDA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8A-4559-B554-E472346DDA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8A-4559-B554-E472346DDA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8A-4559-B554-E472346DDA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8A-4559-B554-E472346DDA3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B8A-4559-B554-E472346DDA3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B8A-4559-B554-E472346DDA3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B8A-4559-B554-E472346DDA3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B8A-4559-B554-E472346DDA3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B8A-4559-B554-E472346DDA3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B8A-4559-B554-E472346DDA3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5E07F0F1-B1B3-4094-A122-460413A69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8A-4559-B554-E472346DDA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F3A3586-55F9-4221-BC3A-B03C1D332F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B8A-4559-B554-E472346DDA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53D9532-4758-4EA3-AF71-880C43987F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B8A-4559-B554-E472346DDA3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3255B03-4503-4FC8-A6CF-A500A54CA3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B8A-4559-B554-E472346DDA3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55CFE3D-C3F8-4BF3-AC78-6F545242D4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B8A-4559-B554-E472346DDA3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3D40BAF-DC81-40D6-A933-431BC0C019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B8A-4559-B554-E472346DDA3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FF0D42-5F67-4121-AF2B-AAC1801EF3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B8A-4559-B554-E472346DDA3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07122EC-4B3D-4035-AD7D-D822AE0396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B8A-4559-B554-E472346DDA3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6499380-17D9-4278-ADDB-8DB3B3967D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B8A-4559-B554-E472346DDA3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B8A-4559-B554-E472346DDA3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9D132B2-9017-4A4D-8435-786A0EAB04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B8A-4559-B554-E472346DDA3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79559F-F94F-42AF-B51D-19425E34A9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B8A-4559-B554-E472346DDA3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DFAED31-A0CF-4576-AD40-83CF53835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B8A-4559-B554-E472346DDA3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CA7A2CF-4222-46BD-BEAB-647B800E66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B8A-4559-B554-E472346DDA3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B2B3BDA-5C1F-4441-A0C1-2103623996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8A-4559-B554-E472346DDA3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0DF06BB-7FFF-4372-BDB3-FAF4787EDA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8A-4559-B554-E472346DDA3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17B2BD8-7206-43C7-BB80-22B348721C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6B-4D61-83EE-F8C9EC9E0D8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6B-4D61-83EE-F8C9EC9E0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'ID Winter Potential'!$I$6:$I$22</c:f>
              <c:strCache>
                <c:ptCount val="18"/>
                <c:pt idx="0">
                  <c:v>Thermal Energy Storage</c:v>
                </c:pt>
                <c:pt idx="1">
                  <c:v>Ancillary Cooling</c:v>
                </c:pt>
                <c:pt idx="2">
                  <c:v>DLC Central AC</c:v>
                </c:pt>
                <c:pt idx="3">
                  <c:v>DLC Smart Thermostats - Cooling</c:v>
                </c:pt>
                <c:pt idx="4">
                  <c:v>DLC Smart Thermostats - Heating</c:v>
                </c:pt>
                <c:pt idx="5">
                  <c:v>DLC Water Heating</c:v>
                </c:pt>
                <c:pt idx="6">
                  <c:v>DLC Smart Appliances</c:v>
                </c:pt>
                <c:pt idx="7">
                  <c:v>Behavioral</c:v>
                </c:pt>
                <c:pt idx="8">
                  <c:v>Third Party Contracts</c:v>
                </c:pt>
                <c:pt idx="9">
                  <c:v>Time-of-Use Opt-Out</c:v>
                </c:pt>
                <c:pt idx="10">
                  <c:v>Variable Peak Pricing Rates</c:v>
                </c:pt>
                <c:pt idx="11">
                  <c:v>Battery Energy Storage</c:v>
                </c:pt>
                <c:pt idx="12">
                  <c:v>Ancillary Heating</c:v>
                </c:pt>
                <c:pt idx="13">
                  <c:v>Ancillary DLC WH</c:v>
                </c:pt>
                <c:pt idx="14">
                  <c:v>Ancillary Third Party</c:v>
                </c:pt>
                <c:pt idx="15">
                  <c:v>Ancillary Battery Storage</c:v>
                </c:pt>
                <c:pt idx="16">
                  <c:v>Parent-Time-of-Use Opt-in</c:v>
                </c:pt>
                <c:pt idx="17">
                  <c:v>Parent-Peak Time Rebate</c:v>
                </c:pt>
              </c:strCache>
            </c:strRef>
          </c:cat>
          <c:val>
            <c:numRef>
              <c:f>'ID Winter Potential'!$I$6:$I$22</c:f>
              <c:numCache>
                <c:formatCode>_(* #,##0.0_);_(* \(#,##0.0\);_(*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1.6812382066450391</c:v>
                </c:pt>
                <c:pt idx="5">
                  <c:v>4.9624803659404266</c:v>
                </c:pt>
                <c:pt idx="6">
                  <c:v>1.0724711083841683</c:v>
                </c:pt>
                <c:pt idx="7">
                  <c:v>0.77257526469648585</c:v>
                </c:pt>
                <c:pt idx="8">
                  <c:v>7.459132010142115</c:v>
                </c:pt>
                <c:pt idx="10">
                  <c:v>0.96436663462420125</c:v>
                </c:pt>
                <c:pt idx="11">
                  <c:v>0.67577800131865517</c:v>
                </c:pt>
                <c:pt idx="12">
                  <c:v>0.42030955166125977</c:v>
                </c:pt>
                <c:pt idx="13">
                  <c:v>4.9624803659404266</c:v>
                </c:pt>
                <c:pt idx="14">
                  <c:v>0.8057599675338053</c:v>
                </c:pt>
                <c:pt idx="15">
                  <c:v>0.67577800131865517</c:v>
                </c:pt>
                <c:pt idx="16">
                  <c:v>1.8602498465592525</c:v>
                </c:pt>
                <c:pt idx="17">
                  <c:v>2.3555323342230454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'ID Winter Potential'!$I$6:$I$22</c15:f>
                <c15:dlblRangeCache>
                  <c:ptCount val="17"/>
                  <c:pt idx="4">
                    <c:v>$27</c:v>
                  </c:pt>
                  <c:pt idx="5">
                    <c:v>$265</c:v>
                  </c:pt>
                  <c:pt idx="6">
                    <c:v>$443</c:v>
                  </c:pt>
                  <c:pt idx="7">
                    <c:v>$154</c:v>
                  </c:pt>
                  <c:pt idx="8">
                    <c:v>$75</c:v>
                  </c:pt>
                  <c:pt idx="10">
                    <c:v>$38</c:v>
                  </c:pt>
                  <c:pt idx="11">
                    <c:v>$947</c:v>
                  </c:pt>
                  <c:pt idx="12">
                    <c:v>$54</c:v>
                  </c:pt>
                  <c:pt idx="13">
                    <c:v>$79</c:v>
                  </c:pt>
                  <c:pt idx="14">
                    <c:v>$38</c:v>
                  </c:pt>
                  <c:pt idx="15">
                    <c:v>$95</c:v>
                  </c:pt>
                  <c:pt idx="16">
                    <c:v>$98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EB8A-4559-B554-E472346DDA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98066303"/>
        <c:axId val="598070047"/>
      </c:barChart>
      <c:catAx>
        <c:axId val="598066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0047"/>
        <c:crosses val="autoZero"/>
        <c:auto val="1"/>
        <c:lblAlgn val="ctr"/>
        <c:lblOffset val="100"/>
        <c:noMultiLvlLbl val="0"/>
      </c:catAx>
      <c:valAx>
        <c:axId val="598070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07_20_22_Considered.xlsx]ID Summer Potential!PivotTable1</c:name>
    <c:fmtId val="1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2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363D379-DC57-416C-86D5-5462662664F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D9258D-C01A-4F06-A99A-C06DF364729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A39EF33-9490-4EEF-BF57-76EA949635D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D52863B-A050-4727-A2AC-1965BEC134E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839F27-1A6D-4AAD-8BBA-87CA2237A60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E7CDA99-1E13-4AB6-9A51-6CA8EAF335B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9A57F61-50BE-4917-8C2A-54926134303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60A8C705-A45A-4D99-B065-B7EB6F7C9DB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EF104B0-4447-486A-915D-092D2F9125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D12AAB2-E098-4205-B3FB-B2596E2456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81F4998-ADC4-41AB-849B-89F97A4368C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A5A6447-8A7E-4336-8CC5-CC59DF5616A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7A40DC6-7A42-4A36-9AA0-FC8E8C16CC1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FA4835-53F3-4D49-95E6-EB0AF981B7D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560865A-72EB-4558-813C-806EF815581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2600CFCA-0384-4F15-BA85-E00604C0284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AC4C95-4996-447D-9DB7-E83979EBC2F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FBF153E-325B-45E9-9A9F-C18ABA36ED04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F6CE9BA-34A8-443F-9D91-7D79D127A9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BAEDFE5-34FD-4813-A7A3-7621B028ECF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1281D0B-1A11-434A-AFA8-707B8F0D54E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207862D-879B-48B3-B8C9-0063183CAA4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A28006-EA91-44C9-BE2C-132D06A6E95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FF3C928-CD40-43E2-836D-E7F6A5185EB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6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4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2.431909171936011E-17"/>
              <c:y val="-2.810277650057843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5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41EBFA3-235F-4B2F-8D7C-822A22EAF47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36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7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-4.863818343872022E-17"/>
              <c:y val="-2.208075296474018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8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2117458857804052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39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14DF281-1D1E-412E-9741-A8E095D3F56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061BD22-E0C9-4EE6-A576-C2C23741DD6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2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3.8139482393642135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3"/>
        <c:spPr>
          <a:solidFill>
            <a:schemeClr val="accent6"/>
          </a:solidFill>
          <a:ln w="12700">
            <a:noFill/>
          </a:ln>
          <a:effectLst/>
        </c:spPr>
        <c:dLbl>
          <c:idx val="0"/>
          <c:layout>
            <c:manualLayout>
              <c:x val="0"/>
              <c:y val="-2.6095435321965746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spPr>
          <a:solidFill>
            <a:schemeClr val="accent3"/>
          </a:solidFill>
          <a:ln w="12700"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layout>
            <c:manualLayout>
              <c:x val="-1.3265112357590662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4628EE8-8192-445C-95F8-2BF7C7DA0FD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7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35C9EF0-9716-42F9-8906-86F43419032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spPr>
          <a:solidFill>
            <a:schemeClr val="accent3"/>
          </a:solidFill>
          <a:ln w="12700"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98D7F9-595F-41EC-BD69-70AABB70D0A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5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DECA761-FAE1-4C44-A8AB-38922AB6B66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8B743FE-C1F0-4306-A367-2CF6879C1EE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25FD56E-9A36-436A-8349-31EED9CDDF5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65F9FC-AD65-4D85-9984-71F2236C1ED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6D4D16-9DEB-4DC9-AAB7-A16F7EDCF43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47A6ED8-6699-49B8-AD5E-A312EF7F01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2AC139-368F-443E-8877-9C111FF0493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2F9A9A3-B171-44CE-A4AB-E6C21F9E7D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F042BE-DDB4-4605-BED4-E8B9C93F72D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5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DE7A375-40C0-4463-8E86-B42EEF58E33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BC48B2-1E74-42EA-9BE4-5BFC301D8F6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B4C359-BF11-4307-9DD0-4F1CD0B5EC2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0C298C-AFC6-4B82-907B-17C2C4EB1D2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AA564EF-21E3-4A03-8FDE-99538E00F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3CCF48F-D1BA-413D-8DA4-361337D3674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6"/>
      </c:pivotFmt>
      <c:pivotFmt>
        <c:idx val="6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DC8B9F-6955-4FF5-BE34-4A3A975A57B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EAB8F02-A786-463A-B20B-21635B3BB34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6F1614A-1D92-4CA1-8644-DF4B7D4E24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7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E6851A-103E-4E51-9EC4-54589A53DD6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0886F1-E57C-4CE1-B4E6-A6D5E934ED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C123D92-06E7-474D-9448-76A40C5B8A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1FF63D9-40BA-420A-BD8F-8B46065E313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125FEB-7F6F-4453-8C07-9CF79829FE7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9C7F58-5E48-4381-AA6C-DAA3C16DE3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8C5EF1E-A5B2-4F2B-99F8-6AFB89DD37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38B8B7-E2AB-4824-8CAF-D584DE9E3B4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F73AEE-6F07-4A9D-9D75-C2A1612467B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A0B22C6-8CA4-423F-A023-5548C30B0A2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2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3D3B613-3E9E-44DB-BA95-15BE58CE2B6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9CF7B22-366F-47A6-9603-BF1C12F2E98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A874BDD-7E81-416C-96CE-29606EE8BA8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C53B82A-82FF-4932-8568-F131CB9312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AA0FAE6-3E85-413B-97BC-BC8E20CD494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12694EC-8AB5-4465-8BBF-B7CB2CD6F8A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746B91-1936-4484-98CE-3F430D9F59E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DC462C-FCED-4132-BEC4-0FA87734763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F7C235B-940A-4106-8BE3-B824ED8F2C1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7712B43-7EAE-44F9-8445-25132C0FD92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541AAB1-310A-48B5-B005-DAA573F9F6C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DB7161E-12DF-4ECC-8462-D1893C4B5F0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50CB8EE-31DA-46AB-927D-64CFDAAE6C2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7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06C3CE-1CA9-4780-BDF2-2EDE4DB99E6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E48CF9B-81A0-42AE-A83A-1B573A71BF9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6D5D500-98C3-4F82-AE3B-A9F9BD5D7AF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8085A85-960B-4B28-A198-FFB48E88D88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6DCC80D-F596-4990-80D2-96AF0F21832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0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50DB8EE-C031-43A5-93F5-C648DE722B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35037A2-B246-4938-8B62-D6F84FAFD3F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059A21-1AAA-422C-9260-E6B37B6A9D9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FF91097-FE48-41E3-979A-A80D112B740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07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049C36F-ADD8-4D90-A75A-B7D4323B96D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3CFF7B-C512-4378-87A9-FAB269D2480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951A5F0-6392-4BE2-9FA2-35891259BEF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37C769E-7352-4594-B0D0-F4D39546349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29C9B6D-4810-4949-9616-46FF628D518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E884928-CD3A-4B91-B1E5-21D24CD27C1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AD94D8E-CEAF-46B4-8FF5-34F3941D9BF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2BAF45F-F683-4B83-943F-74F66DEE7EC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6F81A08-5570-4AEC-A590-F3A76F277FA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6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4253E67-F2AC-4474-9093-FB6E6C5C76F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5119BEA-C62D-4118-A749-79E982A1DB1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524F63B-EB23-4675-AA38-BA96D662AF1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F23A73A-8937-4748-AE15-6CF7F45E49B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C2697AD-30B0-4FB4-BF92-7417B04A6E4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41B005-EEE3-46DF-8B14-35156D842F7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ECAB78-D246-48BE-9481-73D5179E661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5ACE5A2-B7C7-44C1-AA79-F9DFA46084C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E088F26-36EC-436C-90AF-F66267F36CF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14B9FCC-1082-467D-889B-26BA17366E3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EE1C24-FCD8-4824-A28F-648DFBFF6C1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2"/>
        <c:dLbl>
          <c:idx val="0"/>
          <c:tx>
            <c:rich>
              <a:bodyPr/>
              <a:lstStyle/>
              <a:p>
                <a:fld id="{F1C394D4-6395-4ECB-917A-2682CA0D48DD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A9FAE9-ECA6-422C-813B-2EA5F548DCA3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49D224-E726-43CA-9D0B-F8624938AAF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2E2CF98-84A1-451F-A9DE-9505072A612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551AF3-EBC2-4816-B353-F0D7B5616FD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7FF8E2F-CD65-4BFD-99E2-10DC427588B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B0BB5F6-7409-4BBF-9271-273B06A0520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818F819-AF6A-46D5-9508-76A9003F95AC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dLbl>
          <c:idx val="0"/>
          <c:tx>
            <c:rich>
              <a:bodyPr/>
              <a:lstStyle/>
              <a:p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C54BD9C-BBD2-41C1-8C7D-2C624B1C6B3E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E24250E-FE33-49B4-8116-FE3EABA5608F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 Summer Potential'!$D$6:$D$22</c:f>
              <c:strCache>
                <c:ptCount val="1"/>
                <c:pt idx="0">
                  <c:v>Summer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19E-4EEB-9AD6-86A42D58FD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19E-4EEB-9AD6-86A42D58FD8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F23A73A-8937-4748-AE15-6CF7F45E49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19E-4EEB-9AD6-86A42D58FD8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C2697AD-30B0-4FB4-BF92-7417B04A6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9E-4EEB-9AD6-86A42D58FD8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41B005-EEE3-46DF-8B14-35156D842F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19E-4EEB-9AD6-86A42D58FD8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CECAB78-D246-48BE-9481-73D5179E66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19E-4EEB-9AD6-86A42D58FD8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5ACE5A2-B7C7-44C1-AA79-F9DFA46084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19E-4EEB-9AD6-86A42D58FD8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E088F26-36EC-436C-90AF-F66267F36C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19E-4EEB-9AD6-86A42D58FD8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4B9FCC-1082-467D-889B-26BA17366E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19E-4EEB-9AD6-86A42D58FD8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BEE1C24-FCD8-4824-A28F-648DFBFF6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19E-4EEB-9AD6-86A42D58FD8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19E-4EEB-9AD6-86A42D58FD8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2A9FAE9-ECA6-422C-813B-2EA5F548DC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19E-4EEB-9AD6-86A42D58FD8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649D224-E726-43CA-9D0B-F8624938A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19E-4EEB-9AD6-86A42D58FD8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2E2CF98-84A1-451F-A9DE-9505072A61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19E-4EEB-9AD6-86A42D58FD8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6551AF3-EBC2-4816-B353-F0D7B5616F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A3E-4B89-B7E3-6F8368760D8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7FF8E2F-CD65-4BFD-99E2-10DC427588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A3E-4B89-B7E3-6F8368760D8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B0BB5F6-7409-4BBF-9271-273B06A052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A3E-4B89-B7E3-6F8368760D8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818F819-AF6A-46D5-9508-76A9003F95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5AC-40E2-92C4-945CC2480D2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E24250E-FE33-49B4-8116-FE3EABA560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A3E-4B89-B7E3-6F8368760D8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A3E-4B89-B7E3-6F8368760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'ID Summer Potential'!$D$6:$D$22</c:f>
              <c:strCache>
                <c:ptCount val="18"/>
                <c:pt idx="0">
                  <c:v>Ancillary Heating</c:v>
                </c:pt>
                <c:pt idx="1">
                  <c:v>DLC Smart Thermostats - Heating</c:v>
                </c:pt>
                <c:pt idx="2">
                  <c:v>Behavioral</c:v>
                </c:pt>
                <c:pt idx="3">
                  <c:v>DLC Central AC</c:v>
                </c:pt>
                <c:pt idx="4">
                  <c:v>DLC Water Heating</c:v>
                </c:pt>
                <c:pt idx="5">
                  <c:v>DLC Smart Thermostats - Cooling</c:v>
                </c:pt>
                <c:pt idx="6">
                  <c:v>DLC Smart Appliances</c:v>
                </c:pt>
                <c:pt idx="7">
                  <c:v>Third Party Contracts</c:v>
                </c:pt>
                <c:pt idx="8">
                  <c:v>Time-of-Use Opt-Out</c:v>
                </c:pt>
                <c:pt idx="9">
                  <c:v>Variable Peak Pricing Rates</c:v>
                </c:pt>
                <c:pt idx="10">
                  <c:v>Thermal Energy Storage</c:v>
                </c:pt>
                <c:pt idx="11">
                  <c:v>Battery Energy Storage</c:v>
                </c:pt>
                <c:pt idx="12">
                  <c:v>Ancillary Cooling</c:v>
                </c:pt>
                <c:pt idx="13">
                  <c:v>Ancillary DLC WH</c:v>
                </c:pt>
                <c:pt idx="14">
                  <c:v>Ancillary Third Party</c:v>
                </c:pt>
                <c:pt idx="15">
                  <c:v>Ancillary Battery Storage</c:v>
                </c:pt>
                <c:pt idx="16">
                  <c:v>Parent-Time-of-Use Opt-in</c:v>
                </c:pt>
                <c:pt idx="17">
                  <c:v>Parent-Peak Time Rebate</c:v>
                </c:pt>
              </c:strCache>
            </c:strRef>
          </c:cat>
          <c:val>
            <c:numRef>
              <c:f>'ID Summer Potential'!$D$6:$D$22</c:f>
              <c:numCache>
                <c:formatCode>_(* #,##0.00_);_(* \(#,##0.00\);_(*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0.86617656159525691</c:v>
                </c:pt>
                <c:pt idx="3">
                  <c:v>4.4460974795745862</c:v>
                </c:pt>
                <c:pt idx="4">
                  <c:v>5.4178254482765871</c:v>
                </c:pt>
                <c:pt idx="5">
                  <c:v>9.990064256890772</c:v>
                </c:pt>
                <c:pt idx="6">
                  <c:v>1.212202112150639</c:v>
                </c:pt>
                <c:pt idx="7">
                  <c:v>7.0616943102107035</c:v>
                </c:pt>
                <c:pt idx="9">
                  <c:v>0.91452250007376334</c:v>
                </c:pt>
                <c:pt idx="10">
                  <c:v>0.26680936901106955</c:v>
                </c:pt>
                <c:pt idx="11">
                  <c:v>1.8095757914075443</c:v>
                </c:pt>
                <c:pt idx="12">
                  <c:v>2.497516064222693</c:v>
                </c:pt>
                <c:pt idx="13">
                  <c:v>5.4178254482765871</c:v>
                </c:pt>
                <c:pt idx="14">
                  <c:v>0.76282744029631733</c:v>
                </c:pt>
                <c:pt idx="15">
                  <c:v>1.8095757914075443</c:v>
                </c:pt>
                <c:pt idx="16">
                  <c:v>2.0134150255407643</c:v>
                </c:pt>
                <c:pt idx="17">
                  <c:v>2.5876560233754895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'ID Summer Potential'!$D$6:$D$22</c15:f>
                <c15:dlblRangeCache>
                  <c:ptCount val="17"/>
                  <c:pt idx="2">
                    <c:v>$144</c:v>
                  </c:pt>
                  <c:pt idx="3">
                    <c:v>$124</c:v>
                  </c:pt>
                  <c:pt idx="4">
                    <c:v>$188</c:v>
                  </c:pt>
                  <c:pt idx="5">
                    <c:v>$128</c:v>
                  </c:pt>
                  <c:pt idx="6">
                    <c:v>$248</c:v>
                  </c:pt>
                  <c:pt idx="7">
                    <c:v>$76</c:v>
                  </c:pt>
                  <c:pt idx="9">
                    <c:v>$33</c:v>
                  </c:pt>
                  <c:pt idx="10">
                    <c:v>$527</c:v>
                  </c:pt>
                  <c:pt idx="11">
                    <c:v>$434</c:v>
                  </c:pt>
                  <c:pt idx="12">
                    <c:v>$98</c:v>
                  </c:pt>
                  <c:pt idx="13">
                    <c:v>$68</c:v>
                  </c:pt>
                  <c:pt idx="14">
                    <c:v>$38</c:v>
                  </c:pt>
                  <c:pt idx="15">
                    <c:v>$40</c:v>
                  </c:pt>
                  <c:pt idx="16">
                    <c:v>$58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AAA-4291-B56D-EAE9258447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59148143"/>
        <c:axId val="959150639"/>
      </c:barChart>
      <c:catAx>
        <c:axId val="959148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50639"/>
        <c:crosses val="autoZero"/>
        <c:auto val="1"/>
        <c:lblAlgn val="ctr"/>
        <c:lblOffset val="100"/>
        <c:noMultiLvlLbl val="0"/>
      </c:catAx>
      <c:valAx>
        <c:axId val="959150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48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[Avista Integrated Opt-In Results Summary 07_20_22_Considered.xlsx]ID Summer Potential!PivotTable2</c:name>
    <c:fmtId val="28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 w="12700">
            <a:solidFill>
              <a:schemeClr val="bg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3.0110117679191178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6379A5E-3A08-4A17-A1FD-060A9051704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3.9808917197452229E-3"/>
              <c:y val="0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E6E28F1A-08D3-4972-98F2-5136856B099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2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C397CAE-79DC-4033-98E9-5CBFD41646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1.3269639065817409E-3"/>
              <c:y val="2.0073411786127441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C8B78B34-424B-457C-A740-86489E9230B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4.8654781177146472E-17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D6744BE-193A-48B9-8E4E-8B4C5624FB8C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9.7309562354292944E-17"/>
              <c:y val="-4.2154164750867619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70FB11A-8F7E-46B2-B5D6-F3D19C3F624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6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4.4161505929480441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FC3F5C5-AECA-4F1C-8AEC-C5B62AA23FE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405138825028920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E54668A-9F7D-417B-83FF-E52F341FA387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8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613A39A-496E-4102-9D87-9659E414D70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9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76D3DDC-FB53-4400-B74C-D279184BEF8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0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0"/>
              <c:y val="-2.007341178612744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F0B4AC0C-A93A-4D0F-84BB-FBF242DCE93B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1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030D9153-40C7-43E5-BC6F-A14AA543785E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F0909EC-C2E7-4532-B3F2-55482AD2D51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4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BB9C2A6-D188-4AAE-A0CB-CC5222CE56E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2982DB4-BFE1-4DE2-B7EC-638CB73BEFC1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B2D4BABA-90AD-4C2B-8D6F-737A6CE5AFA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2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CD72BA4-3A21-4FBA-88EE-DA879EEEDE9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E849559-A1D2-48C6-9479-A5F09A0A62D6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1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916C1B2-64C6-4DDD-A0D0-515347146908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2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3C34818E-9858-49D8-99A1-D9306BC0F77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3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1419D8B-1530-453D-B6DB-A2020C676CC0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4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8514EBB3-D603-4B9B-A3D8-C8E9C54F5C8A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5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D9093F0-4041-4518-901D-52F9ADD63533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6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DBB02642-67CF-403D-A918-EA6F464F9C3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4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1"/>
        <c:dLbl>
          <c:idx val="0"/>
          <c:layout>
            <c:manualLayout>
              <c:x val="0"/>
              <c:y val="-3.0110117679191178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2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7D8719B9-A183-43F1-ABD6-F4D842D92D5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3"/>
        <c:dLbl>
          <c:idx val="0"/>
          <c:layout>
            <c:manualLayout>
              <c:x val="-3.9808917197452229E-3"/>
              <c:y val="0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4"/>
        <c:dLbl>
          <c:idx val="0"/>
          <c:layout>
            <c:manualLayout>
              <c:x val="0"/>
              <c:y val="-1.4051388250289207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5"/>
        <c:dLbl>
          <c:idx val="0"/>
          <c:layout>
            <c:manualLayout>
              <c:x val="-1.3269639065817409E-3"/>
              <c:y val="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6"/>
        <c:dLbl>
          <c:idx val="0"/>
          <c:layout>
            <c:manualLayout>
              <c:x val="-4.8654781177146472E-17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7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73591B8-BEC0-4E98-B2B6-A815E5BB404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48"/>
        <c:dLbl>
          <c:idx val="0"/>
          <c:layout>
            <c:manualLayout>
              <c:x val="-9.7309562354292944E-17"/>
              <c:y val="-4.2154164750867619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49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49A0A380-A572-4EAC-AFE5-E238090F2825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0"/>
        <c:dLbl>
          <c:idx val="0"/>
          <c:layout>
            <c:manualLayout>
              <c:x val="0"/>
              <c:y val="-4.4161505929480441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1"/>
        <c:dLbl>
          <c:idx val="0"/>
          <c:layout>
            <c:manualLayout>
              <c:x val="0"/>
              <c:y val="-2.007341178612744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6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2.6539278131634332E-3"/>
              <c:y val="-4.0146823572254882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5.3078556263269636E-3"/>
              <c:y val="-2.0073411786127441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0"/>
              <c:y val="-1.0036705893063793E-2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dLbl>
          <c:idx val="0"/>
          <c:layout>
            <c:manualLayout>
              <c:x val="3.9808917197452229E-3"/>
              <c:y val="-6.0220235358383056E-3"/>
            </c:manualLayout>
          </c:layout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57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5D4362A0-5570-4031-ABB0-B4EE4B4AE422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134FEF66-3741-4133-A0CB-CAC2A8B2CCDF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fld id="{9028F584-0CC4-4186-8E90-5FF01BA9BCCD}" type="CELLRANGE">
                  <a:rPr lang="en-US"/>
                  <a:pPr>
                    <a:defRPr sz="900" b="0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6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6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00C8B39-DD2C-4735-B9D0-3D4D17C941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2B5AF00-0DE8-40FB-9319-53C3BE65B21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F5A2078-8243-4297-A86F-71A333E09252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641244-6129-4703-BBB0-5DDB3A794F0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504B202-1E01-4E9C-829A-53ACB92DA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6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F9948B4-4CE2-4524-A8E1-1DBC40D5BB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7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64CD254-4486-4622-B512-03716BF7659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8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72E8E9C-A981-4A75-94FF-EA9D640025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6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F994C67-97FA-456D-9B19-D6203AF6A4B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7A13855-1C12-48FC-B601-7E1500FD33F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1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B2E6A54-F746-426B-AD86-B0E75E3346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92CDEEA-9B2C-47BB-B46F-B5B96605611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800D0E3-F8A0-4C59-87CC-B2777A05B44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EEAF16-C386-4432-9328-72E59530DB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F7AE38B-9145-41B0-8A34-748C50B6CF4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77"/>
      </c:pivotFmt>
      <c:pivotFmt>
        <c:idx val="7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48DA43A-97F8-4389-B417-36D255054A9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7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8C22300-E335-4DC0-89B2-A339918334B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BEA6BEE-2655-4699-9F82-A195D956AF2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8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8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D67C49F-B76E-4968-827A-85A448267CC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4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D1E717C-8D6F-4E28-B702-D3818E30E37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5039835-5527-457C-8FA0-CDF8977247E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6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8645447-0917-43AB-A1E0-75723DC346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7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AA36263-AA22-444F-ADA0-658D786203B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2166DE0-4D55-45DA-90EE-9A05863616D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89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0816A8-9C3C-4B7D-AD1E-6CA1FE104F4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0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14376C6-7729-4D0C-87AE-5E0B3176B0B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1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2D1FD8B-5420-45A5-AA5A-3369EB6D1B6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F4E3594-7EF7-4CED-B31A-DC9BC03C995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3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8088198-CBDF-4D65-B732-2A3970FB15C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92AFE53-4868-4509-9F5D-CB3F09C7C5A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5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5B2AB6-BC85-4867-BB51-9C9DC1B21A7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67D6D72-6C78-4CDC-B7E9-C9149ECB633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8"/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11C8AE0-DAF7-4703-975F-5C8AE3AED429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9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681ABC5-8570-46B1-9522-814FD05192D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00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BAF98DC-4457-44AA-A0EF-E2008C0D322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9382BD8-FC68-4091-A187-F99F9728EFE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1B614D1-B220-4AD3-AA6C-A1E798FB3B9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3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EA5CE16-9F57-4D4D-8AE7-35E8CEDB6526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4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745C72C-93EF-4CD8-BAA6-10A2F5FFF9D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C90989BE-05CB-4142-A6D3-7E844A16B43B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1AEC3F3-0FAD-437F-9E2A-D8C0EADFDC9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7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1ECF4B8-E364-4BE6-BF16-E0A73EB9930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E0FCB60-8784-411B-9E3A-5259DD55A3E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0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4024940-2AE2-4B00-A0F8-17DBA10F94CF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0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7E427DE-A778-438B-98F8-4A4A541D0FF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8B72CE2-0506-4F89-87EF-FC721B5C298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2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025232A-E730-4E21-B2DD-6BA3651EFAF4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D6CFE25-ADCE-4B0E-9387-3F9F3694FF7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A0F3EE2-EC36-4F53-AF22-2E99B6ADDD15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6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BEE400C-D5CB-4F00-8CCE-44CEB9A488A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7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D00C9D8-69F1-4B5A-B303-5AE2A30C4E7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8"/>
        <c:spPr>
          <a:solidFill>
            <a:schemeClr val="accent6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D47611E-A03F-4B20-B998-F1C37B589EF3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1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98DA3E0-97D0-45DF-8BF8-A7ABC40F23F1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showDataLabelsRange val="1"/>
            </c:ext>
          </c:extLst>
        </c:dLbl>
      </c:pivotFmt>
      <c:pivotFmt>
        <c:idx val="120"/>
        <c:spPr>
          <a:solidFill>
            <a:schemeClr val="bg2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AE9A370-320B-45E5-A0AD-9484364F55FA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7BC912B4-CD8E-4F44-91F2-A693DB64EB8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2"/>
        <c:spPr>
          <a:solidFill>
            <a:schemeClr val="accent5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C9E92D8-8BA3-4DEC-99BC-A223A73B082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3"/>
        <c:spPr>
          <a:solidFill>
            <a:srgbClr val="92D05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C0276BD-DBC1-4067-857F-5DE27BAB6FB7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BB7B6B6-94B0-402F-8F1B-83F2BFC0ED38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5"/>
        <c:spPr>
          <a:solidFill>
            <a:srgbClr val="FFC000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CCFBF7F-9EAB-4BE4-A907-71E697E6863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6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EF3EEDD-B85A-4A6E-B1ED-F87E8C93638E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7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39924C5-9629-41DB-9BE7-18501B6A4CED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2E0B648-C10E-48A4-A393-6CDD76E43E80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29"/>
        <c:spPr>
          <a:solidFill>
            <a:srgbClr val="006B99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17B58AD-4B1B-40DB-AF72-C60E1D49BC5C}" type="CELLRANGE">
                  <a:rPr lang="en-US"/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dlblFieldTable/>
              <c15:xForSave val="1"/>
              <c15:showDataLabelsRange val="1"/>
            </c:ext>
          </c:extLst>
        </c:dLbl>
      </c:pivotFmt>
      <c:pivotFmt>
        <c:idx val="13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spPr>
            <a:solidFill>
              <a:sysClr val="window" lastClr="FFFFFF"/>
            </a:solidFill>
            <a:ln>
              <a:solidFill>
                <a:srgbClr val="19172B">
                  <a:lumMod val="25000"/>
                  <a:lumOff val="75000"/>
                </a:srgbClr>
              </a:solidFill>
            </a:ln>
            <a:effectLst/>
          </c:spPr>
          <c:txPr>
            <a:bodyPr rot="0" spcFirstLastPara="1" vertOverflow="clip" horzOverflow="clip" vert="horz" wrap="square" lIns="36576" tIns="18288" rIns="36576" bIns="18288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showDataLabelsRange val="1"/>
            </c:ext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howDataLabelsRange val="1"/>
            </c:ext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347ACA5-31B9-4AE8-97B7-23EF57B62BA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558714D-AB92-4232-92E0-AE331D1C65A4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F8D7163-E5B4-4056-B638-F4DD38CF5C0D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3611EBF9-5F46-47C5-A15B-7A8DA579D86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B1A677D-D1F6-44D1-A25B-0C0F55D25372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86678535-7F11-495A-976B-75BC096AB3A7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5288C05C-8E6B-4F5F-840C-ADF66456748E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2FE2241A-3AD4-4DF2-A590-C42B84366F5B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3"/>
        <c:dLbl>
          <c:idx val="0"/>
          <c:tx>
            <c:rich>
              <a:bodyPr/>
              <a:lstStyle/>
              <a:p>
                <a:fld id="{009D380C-9BBB-4396-99E7-FD769F7B8882}" type="CELLRANGE">
                  <a:rPr lang="en-US"/>
                  <a:pPr/>
                  <a:t>[CELLRANGE]</a:t>
                </a:fld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B86547B-2CA7-4BE1-BAEC-DCA0B78F4D2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7D53428-DF74-4F5C-AB96-E84FE86A80F8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2FCC32F-A037-4BB8-A67E-55E55B4E2D69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DCC5FB8-E4E5-499F-B09C-38284B8729AA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4E4FF9D1-F114-4623-AE25-F196B64C48A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50AAC27-1F90-4698-891C-DE8476320D8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4C54876-C806-4765-95B5-D64FE5DBB645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2"/>
        <c:dLbl>
          <c:idx val="0"/>
          <c:tx>
            <c:rich>
              <a:bodyPr/>
              <a:lstStyle/>
              <a:p>
                <a:endParaRPr lang="en-US"/>
              </a:p>
            </c:rich>
          </c:tx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B4A63B1F-218D-4BEB-851E-0D9B69A7165D}" type="CELLRANGE">
                  <a:rPr lang="en-US"/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9F9EDA3-8AF8-4D8B-8677-0B17E0FDBEC1}" type="CELLRANGE">
                  <a:rPr lang="en-US"/>
                  <a:pPr>
                    <a:defRPr/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xForSave val="1"/>
              <c15:showDataLabelsRange val="1"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 Summer Potential'!$I$6:$I$22</c:f>
              <c:strCache>
                <c:ptCount val="1"/>
                <c:pt idx="0">
                  <c:v>Summer Peak Reduction @Meter 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F9-436D-87CF-203D0EE4A5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F9-436D-87CF-203D0EE4A57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347ACA5-31B9-4AE8-97B7-23EF57B62B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3F9-436D-87CF-203D0EE4A5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58714D-AB92-4232-92E0-AE331D1C65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3F9-436D-87CF-203D0EE4A57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F8D7163-E5B4-4056-B638-F4DD38CF5C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3F9-436D-87CF-203D0EE4A5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11EBF9-5F46-47C5-A15B-7A8DA579D8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3F9-436D-87CF-203D0EE4A5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1A677D-D1F6-44D1-A25B-0C0F55D253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3F9-436D-87CF-203D0EE4A5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678535-7F11-495A-976B-75BC096AB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3F9-436D-87CF-203D0EE4A5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88C05C-8E6B-4F5F-840C-ADF6645674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3F9-436D-87CF-203D0EE4A5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FE2241A-3AD4-4DF2-A590-C42B84366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3F9-436D-87CF-203D0EE4A5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3F9-436D-87CF-203D0EE4A5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B86547B-2CA7-4BE1-BAEC-DCA0B78F4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3F9-436D-87CF-203D0EE4A5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7D53428-DF74-4F5C-AB96-E84FE86A8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3F9-436D-87CF-203D0EE4A5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CC32F-A037-4BB8-A67E-55E55B4E2D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3F9-436D-87CF-203D0EE4A5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DCC5FB8-E4E5-499F-B09C-38284B8729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5EC-4378-99CD-E17017C9F2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E4FF9D1-F114-4623-AE25-F196B64C48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5EC-4378-99CD-E17017C9F2F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50AAC27-1F90-4698-891C-DE8476320D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5EC-4378-99CD-E17017C9F2F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4C54876-C806-4765-95B5-D64FE5DBB6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CB-4B8E-B349-1FC1F2D12A7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9F9EDA3-8AF8-4D8B-8677-0B17E0FDBE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5EC-4378-99CD-E17017C9F2F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5EC-4378-99CD-E17017C9F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'ID Summer Potential'!$I$6:$I$22</c:f>
              <c:strCache>
                <c:ptCount val="18"/>
                <c:pt idx="0">
                  <c:v>Ancillary Heating</c:v>
                </c:pt>
                <c:pt idx="1">
                  <c:v>DLC Smart Thermostats - Heating</c:v>
                </c:pt>
                <c:pt idx="2">
                  <c:v>Behavioral</c:v>
                </c:pt>
                <c:pt idx="3">
                  <c:v>DLC Central AC</c:v>
                </c:pt>
                <c:pt idx="4">
                  <c:v>DLC Water Heating</c:v>
                </c:pt>
                <c:pt idx="5">
                  <c:v>DLC Smart Thermostats - Cooling</c:v>
                </c:pt>
                <c:pt idx="6">
                  <c:v>DLC Smart Appliances</c:v>
                </c:pt>
                <c:pt idx="7">
                  <c:v>Third Party Contracts</c:v>
                </c:pt>
                <c:pt idx="8">
                  <c:v>Time-of-Use Opt-Out</c:v>
                </c:pt>
                <c:pt idx="9">
                  <c:v>Variable Peak Pricing Rates</c:v>
                </c:pt>
                <c:pt idx="10">
                  <c:v>Thermal Energy Storage</c:v>
                </c:pt>
                <c:pt idx="11">
                  <c:v>Battery Energy Storage</c:v>
                </c:pt>
                <c:pt idx="12">
                  <c:v>Ancillary Cooling</c:v>
                </c:pt>
                <c:pt idx="13">
                  <c:v>Ancillary DLC WH</c:v>
                </c:pt>
                <c:pt idx="14">
                  <c:v>Ancillary Third Party</c:v>
                </c:pt>
                <c:pt idx="15">
                  <c:v>Ancillary Battery Storage</c:v>
                </c:pt>
                <c:pt idx="16">
                  <c:v>Parent-Time-of-Use Opt-in</c:v>
                </c:pt>
                <c:pt idx="17">
                  <c:v>Parent-Peak Time Rebate</c:v>
                </c:pt>
              </c:strCache>
            </c:strRef>
          </c:cat>
          <c:val>
            <c:numRef>
              <c:f>'ID Summer Potential'!$I$6:$I$22</c:f>
              <c:numCache>
                <c:formatCode>_(* #,##0.0_);_(* \(#,##0.0\);_(*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0.80963362349818835</c:v>
                </c:pt>
                <c:pt idx="3">
                  <c:v>3.5016174793000046</c:v>
                </c:pt>
                <c:pt idx="4">
                  <c:v>4.9624803659404266</c:v>
                </c:pt>
                <c:pt idx="5">
                  <c:v>7.731861987835301</c:v>
                </c:pt>
                <c:pt idx="6">
                  <c:v>1.0724711083841683</c:v>
                </c:pt>
                <c:pt idx="7">
                  <c:v>7.3329180345269362</c:v>
                </c:pt>
                <c:pt idx="9">
                  <c:v>0.94679296273751778</c:v>
                </c:pt>
                <c:pt idx="10">
                  <c:v>0.25044952569781098</c:v>
                </c:pt>
                <c:pt idx="11">
                  <c:v>0.67577800131865517</c:v>
                </c:pt>
                <c:pt idx="12">
                  <c:v>1.9329654969588252</c:v>
                </c:pt>
                <c:pt idx="13">
                  <c:v>4.9624803659404266</c:v>
                </c:pt>
                <c:pt idx="14">
                  <c:v>0.79212591885954642</c:v>
                </c:pt>
                <c:pt idx="15">
                  <c:v>0.67577800131865517</c:v>
                </c:pt>
                <c:pt idx="16">
                  <c:v>1.9217722776763564</c:v>
                </c:pt>
                <c:pt idx="17">
                  <c:v>2.4517981924873213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'ID Summer Potential'!$I$6:$I$22</c15:f>
                <c15:dlblRangeCache>
                  <c:ptCount val="17"/>
                  <c:pt idx="2">
                    <c:v>$147</c:v>
                  </c:pt>
                  <c:pt idx="3">
                    <c:v>$170</c:v>
                  </c:pt>
                  <c:pt idx="4">
                    <c:v>$265</c:v>
                  </c:pt>
                  <c:pt idx="5">
                    <c:v>$137</c:v>
                  </c:pt>
                  <c:pt idx="6">
                    <c:v>$443</c:v>
                  </c:pt>
                  <c:pt idx="7">
                    <c:v>$76</c:v>
                  </c:pt>
                  <c:pt idx="9">
                    <c:v>$39</c:v>
                  </c:pt>
                  <c:pt idx="10">
                    <c:v>$897</c:v>
                  </c:pt>
                  <c:pt idx="11">
                    <c:v>$947</c:v>
                  </c:pt>
                  <c:pt idx="12">
                    <c:v>$116</c:v>
                  </c:pt>
                  <c:pt idx="13">
                    <c:v>$79</c:v>
                  </c:pt>
                  <c:pt idx="14">
                    <c:v>$38</c:v>
                  </c:pt>
                  <c:pt idx="15">
                    <c:v>$95</c:v>
                  </c:pt>
                  <c:pt idx="16">
                    <c:v>$95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F4A-4C00-874E-3C6ACB8FE9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98066303"/>
        <c:axId val="598070047"/>
      </c:barChart>
      <c:catAx>
        <c:axId val="598066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70047"/>
        <c:crosses val="autoZero"/>
        <c:auto val="1"/>
        <c:lblAlgn val="ctr"/>
        <c:lblOffset val="100"/>
        <c:noMultiLvlLbl val="0"/>
      </c:catAx>
      <c:valAx>
        <c:axId val="598070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Potential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66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2032'!$D$36:$D$51</c15:sqref>
                  </c15:fullRef>
                </c:ext>
              </c:extLst>
              <c:f>('ID Levelized Cost 2032'!$D$36:$D$41,'ID Levelized Cost 2032'!$D$43:$D$50)</c:f>
              <c:strCache>
                <c:ptCount val="14"/>
                <c:pt idx="0">
                  <c:v>Behavioral</c:v>
                </c:pt>
                <c:pt idx="1">
                  <c:v>DLC Electric Vehicle Charging</c:v>
                </c:pt>
                <c:pt idx="2">
                  <c:v>DLC Central AC</c:v>
                </c:pt>
                <c:pt idx="3">
                  <c:v>DLC Water Heating</c:v>
                </c:pt>
                <c:pt idx="4">
                  <c:v>DLC Smart Thermostats - Cooling</c:v>
                </c:pt>
                <c:pt idx="5">
                  <c:v>DLC Smart Thermostats - Heating</c:v>
                </c:pt>
                <c:pt idx="6">
                  <c:v>Time-of-Use Opt-Out</c:v>
                </c:pt>
                <c:pt idx="7">
                  <c:v>Battery Energy Storage</c:v>
                </c:pt>
                <c:pt idx="8">
                  <c:v>Ancillary Cooling</c:v>
                </c:pt>
                <c:pt idx="9">
                  <c:v>Ancillary Heating</c:v>
                </c:pt>
                <c:pt idx="10">
                  <c:v>Ancillary DLC WH</c:v>
                </c:pt>
                <c:pt idx="11">
                  <c:v>Ancillary EV</c:v>
                </c:pt>
                <c:pt idx="12">
                  <c:v>Ancillary Battery Storage</c:v>
                </c:pt>
                <c:pt idx="13">
                  <c:v>Parent-Time-of-Use Opt-in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2032'!$G$36:$G$51</c15:sqref>
                  </c15:fullRef>
                </c:ext>
              </c:extLst>
              <c:f>('ID Levelized Cost 2032'!$G$36:$G$41,'ID Levelized Cost 2032'!$G$43:$G$50)</c:f>
              <c:numCache>
                <c:formatCode>"$"#,##0.00</c:formatCode>
                <c:ptCount val="14"/>
                <c:pt idx="0">
                  <c:v>154.439052228999</c:v>
                </c:pt>
                <c:pt idx="1">
                  <c:v>531.26923703959676</c:v>
                </c:pt>
                <c:pt idx="2">
                  <c:v>180.99833505100457</c:v>
                </c:pt>
                <c:pt idx="3">
                  <c:v>278.97209492006567</c:v>
                </c:pt>
                <c:pt idx="4">
                  <c:v>146.50854403286209</c:v>
                </c:pt>
                <c:pt idx="5">
                  <c:v>27.161082615886389</c:v>
                </c:pt>
                <c:pt idx="6">
                  <c:v>0</c:v>
                </c:pt>
                <c:pt idx="7">
                  <c:v>955.97689683863632</c:v>
                </c:pt>
                <c:pt idx="8">
                  <c:v>123.85741588011689</c:v>
                </c:pt>
                <c:pt idx="9">
                  <c:v>54.32216807449165</c:v>
                </c:pt>
                <c:pt idx="10">
                  <c:v>82.753069012979338</c:v>
                </c:pt>
                <c:pt idx="11">
                  <c:v>473.91018075797558</c:v>
                </c:pt>
                <c:pt idx="12">
                  <c:v>95.665850619530104</c:v>
                </c:pt>
                <c:pt idx="13">
                  <c:v>107.00722377139823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3-4F68-9F83-D748E9A5E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2032'!$D$34:$E$34</c:f>
              <c:strCache>
                <c:ptCount val="2"/>
                <c:pt idx="0">
                  <c:v>Residential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17749368258207868"/>
              <c:y val="3.787183144097491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Winter DR Potential (MW)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Potential'!$B$68</c:f>
              <c:strCache>
                <c:ptCount val="1"/>
                <c:pt idx="0">
                  <c:v>Baseline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'Overall Potential'!$C$67:$Z$67</c15:sqref>
                  </c15:fullRef>
                </c:ext>
              </c:extLst>
              <c:f>'Overall Potential'!$C$67:$V$67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'Overall Potential'!$C$98:$Z$98</c15:sqref>
                  </c15:fullRef>
                </c:ext>
              </c:extLst>
              <c:f>'Overall Potential'!$C$98:$V$98</c:f>
              <c:numCache>
                <c:formatCode>_(* #,##0_);_(* \(#,##0\);_(* "-"??_);_(@_)</c:formatCode>
                <c:ptCount val="20"/>
                <c:pt idx="0">
                  <c:v>1362.5433926834862</c:v>
                </c:pt>
                <c:pt idx="1">
                  <c:v>1365.5182052069504</c:v>
                </c:pt>
                <c:pt idx="2">
                  <c:v>1370.6123605027019</c:v>
                </c:pt>
                <c:pt idx="3">
                  <c:v>1375.2438942388935</c:v>
                </c:pt>
                <c:pt idx="4">
                  <c:v>1380.5381172508071</c:v>
                </c:pt>
                <c:pt idx="5">
                  <c:v>1385.9270882852152</c:v>
                </c:pt>
                <c:pt idx="6">
                  <c:v>1391.4095418855043</c:v>
                </c:pt>
                <c:pt idx="7">
                  <c:v>1396.9842933408522</c:v>
                </c:pt>
                <c:pt idx="8">
                  <c:v>1402.6502349174</c:v>
                </c:pt>
                <c:pt idx="9">
                  <c:v>1408.4063322839384</c:v>
                </c:pt>
                <c:pt idx="10">
                  <c:v>1414.2516211219493</c:v>
                </c:pt>
                <c:pt idx="11">
                  <c:v>1420.1852039103696</c:v>
                </c:pt>
                <c:pt idx="12">
                  <c:v>1426.2062468759621</c:v>
                </c:pt>
                <c:pt idx="13">
                  <c:v>1432.3139771006627</c:v>
                </c:pt>
                <c:pt idx="14">
                  <c:v>1438.5076797777201</c:v>
                </c:pt>
                <c:pt idx="15">
                  <c:v>1444.7866956088963</c:v>
                </c:pt>
                <c:pt idx="16">
                  <c:v>1451.1504183353823</c:v>
                </c:pt>
                <c:pt idx="17">
                  <c:v>1457.5982923954957</c:v>
                </c:pt>
                <c:pt idx="18">
                  <c:v>1464.1298107025716</c:v>
                </c:pt>
                <c:pt idx="19">
                  <c:v>1470.7445125368272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B-4684-8D36-89B8FE7051E8}"/>
            </c:ext>
          </c:extLst>
        </c:ser>
        <c:ser>
          <c:idx val="1"/>
          <c:order val="1"/>
          <c:tx>
            <c:strRef>
              <c:f>'Overall Potential'!$B$69</c:f>
              <c:strCache>
                <c:ptCount val="1"/>
                <c:pt idx="0">
                  <c:v>Potential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'Overall Potential'!$C$67:$Z$67</c15:sqref>
                  </c15:fullRef>
                </c:ext>
              </c:extLst>
              <c:f>'Overall Potential'!$C$67:$V$67</c:f>
              <c:numCache>
                <c:formatCode>General</c:formatCode>
                <c:ptCount val="2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'Overall Potential'!$C$99:$Z$99</c15:sqref>
                  </c15:fullRef>
                </c:ext>
              </c:extLst>
              <c:f>'Overall Potential'!$C$99:$V$99</c:f>
              <c:numCache>
                <c:formatCode>_(* #,##0.00_);_(* \(#,##0.00\);_(* "-"??_);_(@_)</c:formatCode>
                <c:ptCount val="20"/>
                <c:pt idx="0">
                  <c:v>1362.0291694574075</c:v>
                </c:pt>
                <c:pt idx="1">
                  <c:v>1346.7576230804325</c:v>
                </c:pt>
                <c:pt idx="2">
                  <c:v>1332.2626420241943</c:v>
                </c:pt>
                <c:pt idx="3">
                  <c:v>1314.9907762303374</c:v>
                </c:pt>
                <c:pt idx="4">
                  <c:v>1308.7888878910721</c:v>
                </c:pt>
                <c:pt idx="5">
                  <c:v>1305.4376432215618</c:v>
                </c:pt>
                <c:pt idx="6">
                  <c:v>1304.8785656336706</c:v>
                </c:pt>
                <c:pt idx="7">
                  <c:v>1303.4853779769026</c:v>
                </c:pt>
                <c:pt idx="8">
                  <c:v>1302.0640107949382</c:v>
                </c:pt>
                <c:pt idx="9">
                  <c:v>1300.3615427988291</c:v>
                </c:pt>
                <c:pt idx="10">
                  <c:v>1297.6618736372211</c:v>
                </c:pt>
                <c:pt idx="11">
                  <c:v>1301.9322497967917</c:v>
                </c:pt>
                <c:pt idx="12">
                  <c:v>1305.9207238357403</c:v>
                </c:pt>
                <c:pt idx="13">
                  <c:v>1309.9924248867403</c:v>
                </c:pt>
                <c:pt idx="14">
                  <c:v>1313.9761140188416</c:v>
                </c:pt>
                <c:pt idx="15">
                  <c:v>1317.7708970117455</c:v>
                </c:pt>
                <c:pt idx="16">
                  <c:v>1322.5629396969384</c:v>
                </c:pt>
                <c:pt idx="17">
                  <c:v>1327.3234179686149</c:v>
                </c:pt>
                <c:pt idx="18">
                  <c:v>1331.9207738807668</c:v>
                </c:pt>
                <c:pt idx="19">
                  <c:v>1336.4574714700543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B-4684-8D36-89B8FE70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032976"/>
        <c:axId val="1932033392"/>
      </c:lineChart>
      <c:catAx>
        <c:axId val="193203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033392"/>
        <c:crosses val="autoZero"/>
        <c:auto val="1"/>
        <c:lblAlgn val="ctr"/>
        <c:lblOffset val="100"/>
        <c:noMultiLvlLbl val="0"/>
      </c:catAx>
      <c:valAx>
        <c:axId val="1932033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03297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'ID Levelized Cost 2032'!$D$59:$E$59</c:f>
          <c:strCache>
            <c:ptCount val="2"/>
            <c:pt idx="0">
              <c:v>C&amp;I</c:v>
            </c:pt>
            <c:pt idx="1">
              <c:v>Max Levelized $ / kW-year @ Gen 2023-2032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9094167962634"/>
          <c:y val="0.12793312750103095"/>
          <c:w val="0.68137860719673438"/>
          <c:h val="0.72856405722379458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2032'!$D$61:$D$78</c15:sqref>
                  </c15:fullRef>
                </c:ext>
              </c:extLst>
              <c:f>'ID Levelized Cost 2032'!$D$61:$D$76</c:f>
              <c:strCache>
                <c:ptCount val="16"/>
                <c:pt idx="0">
                  <c:v>DLC Central AC</c:v>
                </c:pt>
                <c:pt idx="1">
                  <c:v>DLC Water Heating</c:v>
                </c:pt>
                <c:pt idx="2">
                  <c:v>DLC Smart Thermostats - Cooling</c:v>
                </c:pt>
                <c:pt idx="3">
                  <c:v>DLC Smart Thermostats - Heating</c:v>
                </c:pt>
                <c:pt idx="4">
                  <c:v>DLC Smart Appliances</c:v>
                </c:pt>
                <c:pt idx="5">
                  <c:v>Third Party Contracts</c:v>
                </c:pt>
                <c:pt idx="6">
                  <c:v>Time-of-Use Opt-Out</c:v>
                </c:pt>
                <c:pt idx="7">
                  <c:v>Electric Vehicle TOU Opt-in</c:v>
                </c:pt>
                <c:pt idx="8">
                  <c:v>Thermal Energy Storage</c:v>
                </c:pt>
                <c:pt idx="9">
                  <c:v>Battery Energy Storage</c:v>
                </c:pt>
                <c:pt idx="10">
                  <c:v>Ancillary Cooling</c:v>
                </c:pt>
                <c:pt idx="11">
                  <c:v>Ancillary Heating</c:v>
                </c:pt>
                <c:pt idx="12">
                  <c:v>Ancillary DLC WH</c:v>
                </c:pt>
                <c:pt idx="13">
                  <c:v>Ancillary Third Party</c:v>
                </c:pt>
                <c:pt idx="14">
                  <c:v>Ancillary Battery Storage</c:v>
                </c:pt>
                <c:pt idx="15">
                  <c:v>Parent-Time-of-Use Opt-in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2032'!$G$61:$G$78</c15:sqref>
                  </c15:fullRef>
                </c:ext>
              </c:extLst>
              <c:f>'ID Levelized Cost 2032'!$G$61:$G$76</c:f>
              <c:numCache>
                <c:formatCode>"$"#,##0.00</c:formatCode>
                <c:ptCount val="16"/>
                <c:pt idx="0">
                  <c:v>92.228021176148431</c:v>
                </c:pt>
                <c:pt idx="1">
                  <c:v>134.37100071232581</c:v>
                </c:pt>
                <c:pt idx="2">
                  <c:v>63.018324645697049</c:v>
                </c:pt>
                <c:pt idx="3">
                  <c:v>23.923268129079506</c:v>
                </c:pt>
                <c:pt idx="4">
                  <c:v>442.23105508027015</c:v>
                </c:pt>
                <c:pt idx="5">
                  <c:v>76.372600430054888</c:v>
                </c:pt>
                <c:pt idx="6">
                  <c:v>0</c:v>
                </c:pt>
                <c:pt idx="7">
                  <c:v>0</c:v>
                </c:pt>
                <c:pt idx="8">
                  <c:v>896.71575793132013</c:v>
                </c:pt>
                <c:pt idx="9">
                  <c:v>899.09999987752121</c:v>
                </c:pt>
                <c:pt idx="10">
                  <c:v>56.70758914256389</c:v>
                </c:pt>
                <c:pt idx="11">
                  <c:v>47.846537616601026</c:v>
                </c:pt>
                <c:pt idx="12">
                  <c:v>46.918263154158609</c:v>
                </c:pt>
                <c:pt idx="13">
                  <c:v>38.186297287156066</c:v>
                </c:pt>
                <c:pt idx="14">
                  <c:v>90.096598534737041</c:v>
                </c:pt>
                <c:pt idx="15">
                  <c:v>68.985180076130703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B-45A9-9E57-A26C5E636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2032'!$D$59:$E$59</c:f>
              <c:strCache>
                <c:ptCount val="2"/>
                <c:pt idx="0">
                  <c:v>C&amp;I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35068274566056201"/>
              <c:y val="0.9182475546786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2032'!$D$3:$D$31</c15:sqref>
                  </c15:fullRef>
                </c:ext>
              </c:extLst>
              <c:f>('ID Levelized Cost 2032'!$D$3:$D$5,'ID Levelized Cost 2032'!$D$8:$D$18,'ID Levelized Cost 2032'!$D$24:$D$27)</c:f>
              <c:strCache>
                <c:ptCount val="18"/>
                <c:pt idx="0">
                  <c:v>Ancillary Battery Storage</c:v>
                </c:pt>
                <c:pt idx="1">
                  <c:v>Ancillary Cooling</c:v>
                </c:pt>
                <c:pt idx="2">
                  <c:v>Ancillary DLC WH</c:v>
                </c:pt>
                <c:pt idx="3">
                  <c:v>Ancillary EV</c:v>
                </c:pt>
                <c:pt idx="4">
                  <c:v>Ancillary Heating</c:v>
                </c:pt>
                <c:pt idx="5">
                  <c:v>Ancillary Third Party</c:v>
                </c:pt>
                <c:pt idx="6">
                  <c:v>Battery Energy Storage</c:v>
                </c:pt>
                <c:pt idx="7">
                  <c:v>Behavioral</c:v>
                </c:pt>
                <c:pt idx="8">
                  <c:v>DLC Central AC</c:v>
                </c:pt>
                <c:pt idx="9">
                  <c:v>DLC Electric Vehicle Charging</c:v>
                </c:pt>
                <c:pt idx="10">
                  <c:v>DLC Smart Appliances</c:v>
                </c:pt>
                <c:pt idx="11">
                  <c:v>DLC Smart Thermostats - Cooling</c:v>
                </c:pt>
                <c:pt idx="12">
                  <c:v>DLC Smart Thermostats - Heating</c:v>
                </c:pt>
                <c:pt idx="13">
                  <c:v>DLC Water Heating</c:v>
                </c:pt>
                <c:pt idx="14">
                  <c:v>Thermal Energy Storage</c:v>
                </c:pt>
                <c:pt idx="15">
                  <c:v>Third Party Contracts</c:v>
                </c:pt>
                <c:pt idx="16">
                  <c:v>Time-of-Use Opt-Out</c:v>
                </c:pt>
                <c:pt idx="17">
                  <c:v>Variable Peak Pricing Rates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2032'!$G$3:$G$31</c15:sqref>
                  </c15:fullRef>
                </c:ext>
              </c:extLst>
              <c:f>('ID Levelized Cost 2032'!$G$3:$G$5,'ID Levelized Cost 2032'!$G$8:$G$18,'ID Levelized Cost 2032'!$G$24:$G$27)</c:f>
              <c:numCache>
                <c:formatCode>"$"#,##0.00</c:formatCode>
                <c:ptCount val="18"/>
                <c:pt idx="0">
                  <c:v>94.791475787159044</c:v>
                </c:pt>
                <c:pt idx="1">
                  <c:v>116.21480883113578</c:v>
                </c:pt>
                <c:pt idx="2">
                  <c:v>79.405025489569695</c:v>
                </c:pt>
                <c:pt idx="3">
                  <c:v>473.91018075797558</c:v>
                </c:pt>
                <c:pt idx="4">
                  <c:v>54.025447987546563</c:v>
                </c:pt>
                <c:pt idx="5">
                  <c:v>38.186297287156066</c:v>
                </c:pt>
                <c:pt idx="6">
                  <c:v>947.04720098558732</c:v>
                </c:pt>
                <c:pt idx="7">
                  <c:v>154.439052228999</c:v>
                </c:pt>
                <c:pt idx="8">
                  <c:v>170.34737850379568</c:v>
                </c:pt>
                <c:pt idx="9">
                  <c:v>531.26923703959676</c:v>
                </c:pt>
                <c:pt idx="10">
                  <c:v>443.12605533851178</c:v>
                </c:pt>
                <c:pt idx="11">
                  <c:v>137.00616747866493</c:v>
                </c:pt>
                <c:pt idx="12">
                  <c:v>27.012722606419395</c:v>
                </c:pt>
                <c:pt idx="13">
                  <c:v>265.4620243242457</c:v>
                </c:pt>
                <c:pt idx="14">
                  <c:v>896.71575793132013</c:v>
                </c:pt>
                <c:pt idx="15">
                  <c:v>76.372600430054888</c:v>
                </c:pt>
                <c:pt idx="16">
                  <c:v>0</c:v>
                </c:pt>
                <c:pt idx="17">
                  <c:v>39.113298936267825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8-44A1-B4A5-1E0AA0B44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2032'!$D$1:$E$1</c:f>
              <c:strCache>
                <c:ptCount val="2"/>
                <c:pt idx="0">
                  <c:v>Total Program</c:v>
                </c:pt>
                <c:pt idx="1">
                  <c:v>Max Levelized $ / kW-year @ Gen 2023-2032</c:v>
                </c:pt>
              </c:strCache>
            </c:strRef>
          </c:tx>
          <c:layout>
            <c:manualLayout>
              <c:xMode val="edge"/>
              <c:yMode val="edge"/>
              <c:x val="0.17963887420070443"/>
              <c:y val="2.9911712093424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2042'!$D$37:$D$55</c15:sqref>
                  </c15:fullRef>
                </c:ext>
              </c:extLst>
              <c:f>('ID Levelized Cost 2042'!$D$37:$D$42,'ID Levelized Cost 2042'!$D$44:$D$51)</c:f>
              <c:strCache>
                <c:ptCount val="14"/>
                <c:pt idx="0">
                  <c:v>Behavioral</c:v>
                </c:pt>
                <c:pt idx="1">
                  <c:v>DLC Electric Vehicle Charging</c:v>
                </c:pt>
                <c:pt idx="2">
                  <c:v>DLC Central AC</c:v>
                </c:pt>
                <c:pt idx="3">
                  <c:v>DLC Water Heating</c:v>
                </c:pt>
                <c:pt idx="4">
                  <c:v>DLC Smart Thermostats - Cooling</c:v>
                </c:pt>
                <c:pt idx="5">
                  <c:v>DLC Smart Thermostats - Heating</c:v>
                </c:pt>
                <c:pt idx="6">
                  <c:v>Time-of-Use Opt-Out</c:v>
                </c:pt>
                <c:pt idx="7">
                  <c:v>Battery Energy Storage</c:v>
                </c:pt>
                <c:pt idx="8">
                  <c:v>Ancillary Cooling</c:v>
                </c:pt>
                <c:pt idx="9">
                  <c:v>Ancillary Heating</c:v>
                </c:pt>
                <c:pt idx="10">
                  <c:v>Ancillary DLC WH</c:v>
                </c:pt>
                <c:pt idx="11">
                  <c:v>Ancillary EV</c:v>
                </c:pt>
                <c:pt idx="12">
                  <c:v>Ancillary Battery Storage</c:v>
                </c:pt>
                <c:pt idx="13">
                  <c:v>Parent-Ancillary ERWH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2042'!$G$37:$G$55</c15:sqref>
                  </c15:fullRef>
                </c:ext>
              </c:extLst>
              <c:f>('ID Levelized Cost 2042'!$G$37:$G$42,'ID Levelized Cost 2042'!$G$44:$G$51)</c:f>
              <c:numCache>
                <c:formatCode>"$"#,##0.00</c:formatCode>
                <c:ptCount val="14"/>
                <c:pt idx="0">
                  <c:v>151.19536005536514</c:v>
                </c:pt>
                <c:pt idx="1">
                  <c:v>317.36636131731501</c:v>
                </c:pt>
                <c:pt idx="2">
                  <c:v>130.45314933431129</c:v>
                </c:pt>
                <c:pt idx="3">
                  <c:v>197.02946395019814</c:v>
                </c:pt>
                <c:pt idx="4">
                  <c:v>136.05192803564194</c:v>
                </c:pt>
                <c:pt idx="5">
                  <c:v>22.035868784919597</c:v>
                </c:pt>
                <c:pt idx="6">
                  <c:v>0</c:v>
                </c:pt>
                <c:pt idx="7">
                  <c:v>437.88887096409587</c:v>
                </c:pt>
                <c:pt idx="8">
                  <c:v>103.82531715437918</c:v>
                </c:pt>
                <c:pt idx="9">
                  <c:v>44.071738465199317</c:v>
                </c:pt>
                <c:pt idx="10">
                  <c:v>70.865764601013055</c:v>
                </c:pt>
                <c:pt idx="11">
                  <c:v>216.15543977965228</c:v>
                </c:pt>
                <c:pt idx="12">
                  <c:v>40.558368878672226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D-47C4-AA8A-19D04494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2042'!$D$35:$E$35</c:f>
              <c:strCache>
                <c:ptCount val="2"/>
                <c:pt idx="0">
                  <c:v>Residential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17749368258207868"/>
              <c:y val="3.787183144097491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'ID Levelized Cost 2042'!$D$59:$E$59</c:f>
          <c:strCache>
            <c:ptCount val="2"/>
            <c:pt idx="0">
              <c:v>C&amp;I</c:v>
            </c:pt>
            <c:pt idx="1">
              <c:v>Max Levelized $ / kW-year @ Gen 2023-2042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9094167962634"/>
          <c:y val="0.12793312750103095"/>
          <c:w val="0.68137860719673438"/>
          <c:h val="0.72856405722379458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2042'!$D$61:$D$81</c15:sqref>
                  </c15:fullRef>
                </c:ext>
              </c:extLst>
              <c:f>('ID Levelized Cost 2042'!$D$61:$D$68,'ID Levelized Cost 2042'!$D$70:$D$76,'ID Levelized Cost 2042'!$D$81)</c:f>
              <c:strCache>
                <c:ptCount val="16"/>
                <c:pt idx="0">
                  <c:v>DLC Central AC</c:v>
                </c:pt>
                <c:pt idx="1">
                  <c:v>DLC Water Heating</c:v>
                </c:pt>
                <c:pt idx="2">
                  <c:v>DLC Smart Thermostats - Cooling</c:v>
                </c:pt>
                <c:pt idx="3">
                  <c:v>DLC Smart Thermostats - Heating</c:v>
                </c:pt>
                <c:pt idx="4">
                  <c:v>DLC Smart Appliances</c:v>
                </c:pt>
                <c:pt idx="5">
                  <c:v>Third Party Contracts</c:v>
                </c:pt>
                <c:pt idx="6">
                  <c:v>Time-of-Use Opt-Out</c:v>
                </c:pt>
                <c:pt idx="7">
                  <c:v>Electric Vehicle TOU Opt-in</c:v>
                </c:pt>
                <c:pt idx="8">
                  <c:v>Battery Energy Storage</c:v>
                </c:pt>
                <c:pt idx="9">
                  <c:v>Ancillary Cooling</c:v>
                </c:pt>
                <c:pt idx="10">
                  <c:v>Ancillary Heating</c:v>
                </c:pt>
                <c:pt idx="11">
                  <c:v>Ancillary DLC WH</c:v>
                </c:pt>
                <c:pt idx="12">
                  <c:v>Ancillary Third Party</c:v>
                </c:pt>
                <c:pt idx="13">
                  <c:v>Ancillary Battery Storage</c:v>
                </c:pt>
                <c:pt idx="14">
                  <c:v>Parent-Ancillary ERWH</c:v>
                </c:pt>
                <c:pt idx="15">
                  <c:v>Variable Peak Pricing Rates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2042'!$G$61:$G$81</c15:sqref>
                  </c15:fullRef>
                </c:ext>
              </c:extLst>
              <c:f>('ID Levelized Cost 2042'!$G$61:$G$68,'ID Levelized Cost 2042'!$G$70:$G$76,'ID Levelized Cost 2042'!$G$81)</c:f>
              <c:numCache>
                <c:formatCode>"$"#,##0.00</c:formatCode>
                <c:ptCount val="16"/>
                <c:pt idx="0">
                  <c:v>70.353089910687203</c:v>
                </c:pt>
                <c:pt idx="1">
                  <c:v>96.451546798858445</c:v>
                </c:pt>
                <c:pt idx="2">
                  <c:v>57.619317559892565</c:v>
                </c:pt>
                <c:pt idx="3">
                  <c:v>18.751433876060261</c:v>
                </c:pt>
                <c:pt idx="4">
                  <c:v>247.46808552487235</c:v>
                </c:pt>
                <c:pt idx="5">
                  <c:v>76.369256914795713</c:v>
                </c:pt>
                <c:pt idx="6">
                  <c:v>0</c:v>
                </c:pt>
                <c:pt idx="7">
                  <c:v>0</c:v>
                </c:pt>
                <c:pt idx="8">
                  <c:v>410.73313812366274</c:v>
                </c:pt>
                <c:pt idx="9">
                  <c:v>46.452545602258013</c:v>
                </c:pt>
                <c:pt idx="10">
                  <c:v>37.502880543708152</c:v>
                </c:pt>
                <c:pt idx="11">
                  <c:v>39.202716945433011</c:v>
                </c:pt>
                <c:pt idx="12">
                  <c:v>38.184627136888238</c:v>
                </c:pt>
                <c:pt idx="13">
                  <c:v>38.126173170089523</c:v>
                </c:pt>
                <c:pt idx="14">
                  <c:v>0</c:v>
                </c:pt>
                <c:pt idx="15">
                  <c:v>33.353173335677603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7-441F-AA44-B7ABFA93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2042'!$D$59:$E$59</c:f>
              <c:strCache>
                <c:ptCount val="2"/>
                <c:pt idx="0">
                  <c:v>C&amp;I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35068274566056201"/>
              <c:y val="0.9182475546786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1248047452116"/>
          <c:y val="0.1030341672884587"/>
          <c:w val="0.78666905182758184"/>
          <c:h val="0.805700577534694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'ID Levelized Cost 2042'!$D$3:$D$31</c15:sqref>
                  </c15:fullRef>
                </c:ext>
              </c:extLst>
              <c:f>('ID Levelized Cost 2042'!$D$3:$D$5,'ID Levelized Cost 2042'!$D$8:$D$16,'ID Levelized Cost 2042'!$D$18,'ID Levelized Cost 2042'!$D$23:$D$27,'ID Levelized Cost 2042'!$D$29,'ID Levelized Cost 2042'!$D$31)</c:f>
              <c:strCache>
                <c:ptCount val="20"/>
                <c:pt idx="0">
                  <c:v>Ancillary Battery Storage</c:v>
                </c:pt>
                <c:pt idx="1">
                  <c:v>Ancillary Cooling</c:v>
                </c:pt>
                <c:pt idx="2">
                  <c:v>Ancillary DLC WH</c:v>
                </c:pt>
                <c:pt idx="3">
                  <c:v>Ancillary EV</c:v>
                </c:pt>
                <c:pt idx="4">
                  <c:v>Ancillary Heating</c:v>
                </c:pt>
                <c:pt idx="5">
                  <c:v>Ancillary Third Party</c:v>
                </c:pt>
                <c:pt idx="6">
                  <c:v>Battery Energy Storage</c:v>
                </c:pt>
                <c:pt idx="7">
                  <c:v>Behavioral</c:v>
                </c:pt>
                <c:pt idx="8">
                  <c:v>DLC Central AC</c:v>
                </c:pt>
                <c:pt idx="9">
                  <c:v>DLC Electric Vehicle Charging</c:v>
                </c:pt>
                <c:pt idx="10">
                  <c:v>DLC Smart Appliances</c:v>
                </c:pt>
                <c:pt idx="11">
                  <c:v>DLC Smart Thermostats - Cooling</c:v>
                </c:pt>
                <c:pt idx="12">
                  <c:v>DLC Water Heating</c:v>
                </c:pt>
                <c:pt idx="13">
                  <c:v>Electric Vehicle TOU Opt-in</c:v>
                </c:pt>
                <c:pt idx="14">
                  <c:v>Thermal Energy Storage</c:v>
                </c:pt>
                <c:pt idx="15">
                  <c:v>Third Party Contracts</c:v>
                </c:pt>
                <c:pt idx="16">
                  <c:v>Time-of-Use Opt-Out</c:v>
                </c:pt>
                <c:pt idx="17">
                  <c:v>Variable Peak Pricing Rates</c:v>
                </c:pt>
                <c:pt idx="18">
                  <c:v>Parent-Time-of-Use Opt-in</c:v>
                </c:pt>
                <c:pt idx="19">
                  <c:v>Parent-Peak Time Rebate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'ID Levelized Cost 2042'!$G$3:$G$31</c15:sqref>
                  </c15:fullRef>
                </c:ext>
              </c:extLst>
              <c:f>('ID Levelized Cost 2042'!$G$3:$G$5,'ID Levelized Cost 2042'!$G$8:$G$16,'ID Levelized Cost 2042'!$G$18,'ID Levelized Cost 2042'!$G$23:$G$27,'ID Levelized Cost 2042'!$G$29,'ID Levelized Cost 2042'!$G$31)</c:f>
              <c:numCache>
                <c:formatCode>"$"#,##0.00</c:formatCode>
                <c:ptCount val="20"/>
                <c:pt idx="0">
                  <c:v>40.18468333901906</c:v>
                </c:pt>
                <c:pt idx="1">
                  <c:v>97.672695702509557</c:v>
                </c:pt>
                <c:pt idx="2">
                  <c:v>67.871108992315229</c:v>
                </c:pt>
                <c:pt idx="3">
                  <c:v>216.15543977965228</c:v>
                </c:pt>
                <c:pt idx="4">
                  <c:v>43.771594125548802</c:v>
                </c:pt>
                <c:pt idx="5">
                  <c:v>38.184627136888238</c:v>
                </c:pt>
                <c:pt idx="6">
                  <c:v>433.71663077579791</c:v>
                </c:pt>
                <c:pt idx="7">
                  <c:v>151.19536005536514</c:v>
                </c:pt>
                <c:pt idx="8">
                  <c:v>123.59023128669692</c:v>
                </c:pt>
                <c:pt idx="9">
                  <c:v>317.36636131731501</c:v>
                </c:pt>
                <c:pt idx="10">
                  <c:v>248.17148180563868</c:v>
                </c:pt>
                <c:pt idx="11">
                  <c:v>127.64086214699414</c:v>
                </c:pt>
                <c:pt idx="12">
                  <c:v>187.51691711690793</c:v>
                </c:pt>
                <c:pt idx="13">
                  <c:v>0</c:v>
                </c:pt>
                <c:pt idx="14">
                  <c:v>527.41278888643637</c:v>
                </c:pt>
                <c:pt idx="15">
                  <c:v>76.369256914795713</c:v>
                </c:pt>
                <c:pt idx="16">
                  <c:v>0</c:v>
                </c:pt>
                <c:pt idx="17">
                  <c:v>33.353173335677603</c:v>
                </c:pt>
                <c:pt idx="18">
                  <c:v>59.421315533352612</c:v>
                </c:pt>
                <c:pt idx="19">
                  <c:v>40.114592098576715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9-4C8E-B763-72AA1045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663200"/>
        <c:axId val="439663760"/>
      </c:barChart>
      <c:catAx>
        <c:axId val="43966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760"/>
        <c:crosses val="autoZero"/>
        <c:auto val="1"/>
        <c:lblAlgn val="ctr"/>
        <c:lblOffset val="100"/>
        <c:noMultiLvlLbl val="0"/>
      </c:catAx>
      <c:valAx>
        <c:axId val="43966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title>
          <c:tx>
            <c:strRef>
              <c:f>'ID Levelized Cost 2042'!$D$1:$E$1</c:f>
              <c:strCache>
                <c:ptCount val="2"/>
                <c:pt idx="0">
                  <c:v>Total Program</c:v>
                </c:pt>
                <c:pt idx="1">
                  <c:v>Max Levelized $ / kW-year @ Gen 2023-2042</c:v>
                </c:pt>
              </c:strCache>
            </c:strRef>
          </c:tx>
          <c:layout>
            <c:manualLayout>
              <c:xMode val="edge"/>
              <c:yMode val="edge"/>
              <c:x val="0.17963887420070443"/>
              <c:y val="2.9911712093424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39663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ClassValues!$E$171</c:f>
              <c:strCache>
                <c:ptCount val="1"/>
                <c:pt idx="0">
                  <c:v>Residential_Saturation CTA-2045 ER Water Heat_2022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ClassValues!$F$171:$AC$171</c15:sqref>
                  </c15:fullRef>
                </c:ext>
              </c:extLst>
              <c:f>ClassValues!$F$171</c:f>
              <c:numCache>
                <c:formatCode>0.0%</c:formatCode>
                <c:ptCount val="1"/>
                <c:pt idx="0">
                  <c:v>0.4551105459131512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B-4F73-A842-B0AB64A48667}"/>
            </c:ext>
          </c:extLst>
        </c:ser>
        <c:ser>
          <c:idx val="3"/>
          <c:order val="3"/>
          <c:tx>
            <c:strRef>
              <c:f>ClassValues!$E$172</c:f>
              <c:strCache>
                <c:ptCount val="1"/>
                <c:pt idx="0">
                  <c:v>Residential_Saturation CTA-2045 HP Water Heat_2022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ClassValues!$F$172:$AC$172</c15:sqref>
                  </c15:fullRef>
                </c:ext>
              </c:extLst>
              <c:f>ClassValues!$F$172</c:f>
              <c:numCache>
                <c:formatCode>0.0%</c:formatCode>
                <c:ptCount val="1"/>
                <c:pt idx="0">
                  <c:v>1.4807770779494984E-2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B-4F73-A842-B0AB64A48667}"/>
            </c:ext>
          </c:extLst>
        </c:ser>
        <c:ser>
          <c:idx val="8"/>
          <c:order val="8"/>
          <c:tx>
            <c:strRef>
              <c:f>ClassValues!$E$177</c:f>
              <c:strCache>
                <c:ptCount val="1"/>
                <c:pt idx="0">
                  <c:v>General Service_Saturation Elec Water Heat_2022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ClassValues!$F$177:$AC$177</c15:sqref>
                  </c15:fullRef>
                </c:ext>
              </c:extLst>
              <c:f>ClassValues!$F$177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BB-4F73-A842-B0AB64A48667}"/>
            </c:ext>
          </c:extLst>
        </c:ser>
        <c:ser>
          <c:idx val="9"/>
          <c:order val="9"/>
          <c:tx>
            <c:strRef>
              <c:f>ClassValues!$E$178</c:f>
              <c:strCache>
                <c:ptCount val="1"/>
                <c:pt idx="0">
                  <c:v>General Service_Saturation CTA-2045 ER Water Heat_2022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ClassValues!$F$178:$AC$178</c15:sqref>
                  </c15:fullRef>
                </c:ext>
              </c:extLst>
              <c:f>ClassValues!$F$178</c:f>
              <c:numCache>
                <c:formatCode>0.0%</c:formatCode>
                <c:ptCount val="1"/>
                <c:pt idx="0">
                  <c:v>0.26238081020048143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BB-4F73-A842-B0AB64A48667}"/>
            </c:ext>
          </c:extLst>
        </c:ser>
        <c:ser>
          <c:idx val="10"/>
          <c:order val="10"/>
          <c:tx>
            <c:strRef>
              <c:f>ClassValues!$E$179</c:f>
              <c:strCache>
                <c:ptCount val="1"/>
                <c:pt idx="0">
                  <c:v>General Service_Saturation CTA-2045 HP Water Heat_2022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ClassValues!$F$179:$AC$179</c15:sqref>
                  </c15:fullRef>
                </c:ext>
              </c:extLst>
              <c:f>ClassValues!$F$179</c:f>
              <c:numCache>
                <c:formatCode>0.0%</c:formatCode>
                <c:ptCount val="1"/>
                <c:pt idx="0">
                  <c:v>0.13671362818699981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B-4F73-A842-B0AB64A48667}"/>
            </c:ext>
          </c:extLst>
        </c:ser>
        <c:ser>
          <c:idx val="17"/>
          <c:order val="17"/>
          <c:tx>
            <c:strRef>
              <c:f>ClassValues!$E$186</c:f>
              <c:strCache>
                <c:ptCount val="1"/>
                <c:pt idx="0">
                  <c:v>Residential_Saturation Elec Water Heat_2022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ClassValues!$F$186:$AC$186</c15:sqref>
                  </c15:fullRef>
                </c:ext>
              </c:extLst>
              <c:f>ClassValues!$F$186</c:f>
              <c:numCache>
                <c:formatCode>0.0%</c:formatCode>
                <c:ptCount val="1"/>
                <c:pt idx="0">
                  <c:v>0.46130526755657042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BB-4F73-A842-B0AB64A48667}"/>
            </c:ext>
          </c:extLst>
        </c:ser>
        <c:ser>
          <c:idx val="18"/>
          <c:order val="18"/>
          <c:tx>
            <c:strRef>
              <c:f>ClassValues!$E$187</c:f>
              <c:strCache>
                <c:ptCount val="1"/>
                <c:pt idx="0">
                  <c:v>Residential_Saturation CTA-2045 ER Water Heat_2022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ClassValues!$F$187:$AC$187</c15:sqref>
                  </c15:fullRef>
                </c:ext>
              </c:extLst>
              <c:f>ClassValues!$F$187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BB-4F73-A842-B0AB64A48667}"/>
            </c:ext>
          </c:extLst>
        </c:ser>
        <c:ser>
          <c:idx val="19"/>
          <c:order val="19"/>
          <c:tx>
            <c:strRef>
              <c:f>ClassValues!$E$188</c:f>
              <c:strCache>
                <c:ptCount val="1"/>
                <c:pt idx="0">
                  <c:v>Residential_Saturation CTA-2045 HP Water Heat_2022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ClassValues!$F$188:$AC$188</c15:sqref>
                  </c15:fullRef>
                </c:ext>
              </c:extLst>
              <c:f>ClassValues!$F$188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0BB-4F73-A842-B0AB64A48667}"/>
            </c:ext>
          </c:extLst>
        </c:ser>
        <c:ser>
          <c:idx val="24"/>
          <c:order val="24"/>
          <c:tx>
            <c:strRef>
              <c:f>ClassValues!$E$193</c:f>
              <c:strCache>
                <c:ptCount val="1"/>
                <c:pt idx="0">
                  <c:v>General Service_Saturation Elec Water Heat_2022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ClassValues!$F$193:$AC$193</c15:sqref>
                  </c15:fullRef>
                </c:ext>
              </c:extLst>
              <c:f>ClassValues!$F$193</c:f>
              <c:numCache>
                <c:formatCode>0.0%</c:formatCode>
                <c:ptCount val="1"/>
                <c:pt idx="0">
                  <c:v>0.39704108390851506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0BB-4F73-A842-B0AB64A48667}"/>
            </c:ext>
          </c:extLst>
        </c:ser>
        <c:ser>
          <c:idx val="25"/>
          <c:order val="25"/>
          <c:tx>
            <c:strRef>
              <c:f>ClassValues!$E$194</c:f>
              <c:strCache>
                <c:ptCount val="1"/>
                <c:pt idx="0">
                  <c:v>General Service_Saturation CTA-2045 ER Water Heat_2022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ClassValues!$F$194:$AC$194</c15:sqref>
                  </c15:fullRef>
                </c:ext>
              </c:extLst>
              <c:f>ClassValues!$F$194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0BB-4F73-A842-B0AB64A48667}"/>
            </c:ext>
          </c:extLst>
        </c:ser>
        <c:ser>
          <c:idx val="26"/>
          <c:order val="26"/>
          <c:tx>
            <c:strRef>
              <c:f>ClassValues!$E$195</c:f>
              <c:strCache>
                <c:ptCount val="1"/>
                <c:pt idx="0">
                  <c:v>General Service_Saturation CTA-2045 HP Water Heat_2022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ClassValues!$F$168:$AC$168</c15:sqref>
                  </c15:fullRef>
                </c:ext>
              </c:extLst>
              <c:f>ClassValues!$F$168</c:f>
              <c:strCache>
                <c:ptCount val="1"/>
                <c:pt idx="0">
                  <c:v>Year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ClassValues!$F$195:$AC$195</c15:sqref>
                  </c15:fullRef>
                </c:ext>
              </c:extLst>
              <c:f>ClassValues!$F$195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0BB-4F73-A842-B0AB64A48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335311"/>
        <c:axId val="21243323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ClassValues!$E$169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Central AC_2022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ClassValues!$F$169:$AC$169</c15:sqref>
                        </c15:fullRef>
                        <c15:formulaRef>
                          <c15:sqref>ClassValues!$F$169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0.43241789135862257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0BB-4F73-A842-B0AB64A4866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ClassValues!$E$170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Elec Space Heat_2022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ClassValues!$F$170:$AC$170</c15:sqref>
                        </c15:fullRef>
                        <c15:formulaRef>
                          <c15:sqref>ClassValues!$F$170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0.21163533270512996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0BB-4F73-A842-B0AB64A4866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ClassValues!$E$173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Elec Vehicles_2022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ClassValues!$F$173:$AC$173</c15:sqref>
                        </c15:fullRef>
                        <c15:formulaRef>
                          <c15:sqref>ClassValues!$F$173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3.283707629011653E-3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0BB-4F73-A842-B0AB64A486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ClassValues!$E$174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Appliances_2022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ClassValues!$F$174:$AC$174</c15:sqref>
                        </c15:fullRef>
                        <c15:formulaRef>
                          <c15:sqref>ClassValues!$F$174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0BB-4F73-A842-B0AB64A4866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ClassValues!$E$175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AMI_2022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ClassValues!$F$175:$AC$175</c15:sqref>
                        </c15:fullRef>
                        <c15:formulaRef>
                          <c15:sqref>ClassValues!$F$175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0BB-4F73-A842-B0AB64A4866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ClassValues!$E$176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Central AC_2022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ClassValues!$F$176:$AC$176</c15:sqref>
                        </c15:fullRef>
                        <c15:formulaRef>
                          <c15:sqref>ClassValues!$F$176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0.21355995825390278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0BB-4F73-A842-B0AB64A48667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ClassValues!$E$180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Elec Space Heat_2022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ClassValues!$F$180:$AC$180</c15:sqref>
                        </c15:fullRef>
                        <c15:formulaRef>
                          <c15:sqref>ClassValues!$F$180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0.10662743148738754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0BB-4F73-A842-B0AB64A48667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ClassValues!$E$181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AMI_2022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ClassValues!$F$181:$AC$181</c15:sqref>
                        </c15:fullRef>
                        <c15:formulaRef>
                          <c15:sqref>ClassValues!$F$181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0BB-4F73-A842-B0AB64A48667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ClassValues!$E$182</c15:sqref>
                        </c15:formulaRef>
                      </c:ext>
                    </c:extLst>
                    <c:strCache>
                      <c:ptCount val="1"/>
                      <c:pt idx="0">
                        <c:v>Large General Service_Saturation AMI_2022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ClassValues!$F$182:$AC$182</c15:sqref>
                        </c15:fullRef>
                        <c15:formulaRef>
                          <c15:sqref>ClassValues!$F$182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0BB-4F73-A842-B0AB64A48667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ClassValues!$E$183</c15:sqref>
                        </c15:formulaRef>
                      </c:ext>
                    </c:extLst>
                    <c:strCache>
                      <c:ptCount val="1"/>
                      <c:pt idx="0">
                        <c:v>Extra Large General Service_Saturation AMI_2022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ClassValues!$F$183:$AC$183</c15:sqref>
                        </c15:fullRef>
                        <c15:formulaRef>
                          <c15:sqref>ClassValues!$F$183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0BB-4F73-A842-B0AB64A48667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ClassValues!$E$184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Central AC_2022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ClassValues!$F$184:$AC$184</c15:sqref>
                        </c15:fullRef>
                        <c15:formulaRef>
                          <c15:sqref>ClassValues!$F$184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0.45237916829262698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0BB-4F73-A842-B0AB64A4866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ClassValues!$E$185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Elec Space Heat_2022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ClassValues!$F$185:$AC$185</c15:sqref>
                        </c15:fullRef>
                        <c15:formulaRef>
                          <c15:sqref>ClassValues!$F$185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0.21886828117629661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0BB-4F73-A842-B0AB64A48667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ClassValues!$E$189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Elec Vehicles_2022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ClassValues!$F$189:$AC$189</c15:sqref>
                        </c15:fullRef>
                        <c15:formulaRef>
                          <c15:sqref>ClassValues!$F$189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5.2596340071688393E-3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0BB-4F73-A842-B0AB64A48667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ClassValues!$E$190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Appliances_2022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ClassValues!$F$190:$AC$190</c15:sqref>
                        </c15:fullRef>
                        <c15:formulaRef>
                          <c15:sqref>ClassValues!$F$190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0BB-4F73-A842-B0AB64A48667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ClassValues!$E$191</c15:sqref>
                        </c15:formulaRef>
                      </c:ext>
                    </c:extLst>
                    <c:strCache>
                      <c:ptCount val="1"/>
                      <c:pt idx="0">
                        <c:v>Residential_Saturation AMI_2022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ClassValues!$F$191:$AC$191</c15:sqref>
                        </c15:fullRef>
                        <c15:formulaRef>
                          <c15:sqref>ClassValues!$F$191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0BB-4F73-A842-B0AB64A48667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ClassValues!$E$192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Central AC_2022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ClassValues!$F$192:$AC$192</c15:sqref>
                        </c15:fullRef>
                        <c15:formulaRef>
                          <c15:sqref>ClassValues!$F$192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0.18032949217719993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50BB-4F73-A842-B0AB64A48667}"/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ClassValues!$E$196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Elec Space Heat_2022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ClassValues!$F$196:$AC$196</c15:sqref>
                        </c15:fullRef>
                        <c15:formulaRef>
                          <c15:sqref>ClassValues!$F$196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0.10147373564927936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50BB-4F73-A842-B0AB64A48667}"/>
                  </c:ext>
                </c:extLst>
              </c15:ser>
            </c15:filteredBarSeries>
            <c15:filteredBa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ClassValues!$E$197</c15:sqref>
                        </c15:formulaRef>
                      </c:ext>
                    </c:extLst>
                    <c:strCache>
                      <c:ptCount val="1"/>
                      <c:pt idx="0">
                        <c:v>General Service_Saturation AMI_2022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ClassValues!$F$197:$AC$197</c15:sqref>
                        </c15:fullRef>
                        <c15:formulaRef>
                          <c15:sqref>ClassValues!$F$197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50BB-4F73-A842-B0AB64A48667}"/>
                  </c:ext>
                </c:extLst>
              </c15:ser>
            </c15:filteredBarSeries>
            <c15:filteredBa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ClassValues!$E$198</c15:sqref>
                        </c15:formulaRef>
                      </c:ext>
                    </c:extLst>
                    <c:strCache>
                      <c:ptCount val="1"/>
                      <c:pt idx="0">
                        <c:v>Large General Service_Saturation AMI_2022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ClassValues!$F$198:$AC$198</c15:sqref>
                        </c15:fullRef>
                        <c15:formulaRef>
                          <c15:sqref>ClassValues!$F$198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0.33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0BB-4F73-A842-B0AB64A48667}"/>
                  </c:ext>
                </c:extLst>
              </c15:ser>
            </c15:filteredBarSeries>
            <c15:filteredBar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ClassValues!$E$199</c15:sqref>
                        </c15:formulaRef>
                      </c:ext>
                    </c:extLst>
                    <c:strCache>
                      <c:ptCount val="1"/>
                      <c:pt idx="0">
                        <c:v>Extra Large General Service_Saturation AMI_2022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ClassValues!$F$168:$AC$168</c15:sqref>
                        </c15:fullRef>
                        <c15:formulaRef>
                          <c15:sqref>ClassValues!$F$168</c15:sqref>
                        </c15:formulaRef>
                      </c:ext>
                    </c:extLst>
                    <c:strCache>
                      <c:ptCount val="1"/>
                      <c:pt idx="0">
                        <c:v>Year 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ClassValues!$F$199:$AC$199</c15:sqref>
                        </c15:fullRef>
                        <c15:formulaRef>
                          <c15:sqref>ClassValues!$F$199</c15:sqref>
                        </c15:formulaRef>
                      </c:ext>
                    </c:extLst>
                    <c:numCache>
                      <c:formatCode>0.0%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50BB-4F73-A842-B0AB64A48667}"/>
                  </c:ext>
                </c:extLst>
              </c15:ser>
            </c15:filteredBarSeries>
          </c:ext>
        </c:extLst>
      </c:barChart>
      <c:catAx>
        <c:axId val="2124335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4332399"/>
        <c:crosses val="autoZero"/>
        <c:auto val="1"/>
        <c:lblAlgn val="ctr"/>
        <c:lblOffset val="100"/>
        <c:noMultiLvlLbl val="0"/>
      </c:catAx>
      <c:valAx>
        <c:axId val="2124332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4335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ClassValues!$E$202</c:f>
              <c:strCache>
                <c:ptCount val="1"/>
                <c:pt idx="0">
                  <c:v>Residential_Saturation Central AC_2020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ClassValues!$F$202:$AC$202</c:f>
              <c:numCache>
                <c:formatCode>0.0%</c:formatCode>
                <c:ptCount val="24"/>
                <c:pt idx="0">
                  <c:v>0.32837962161819456</c:v>
                </c:pt>
                <c:pt idx="1">
                  <c:v>0.34724181428815187</c:v>
                </c:pt>
                <c:pt idx="2">
                  <c:v>0.367187455165295</c:v>
                </c:pt>
                <c:pt idx="3">
                  <c:v>0.38827877773637676</c:v>
                </c:pt>
                <c:pt idx="4">
                  <c:v>0.41058159019236529</c:v>
                </c:pt>
                <c:pt idx="5">
                  <c:v>0.43416548076018596</c:v>
                </c:pt>
                <c:pt idx="6">
                  <c:v>0.45910403482876017</c:v>
                </c:pt>
                <c:pt idx="7">
                  <c:v>0.4854750645468085</c:v>
                </c:pt>
                <c:pt idx="8">
                  <c:v>0.51336085160879863</c:v>
                </c:pt>
                <c:pt idx="9">
                  <c:v>0.54284840398656775</c:v>
                </c:pt>
                <c:pt idx="10">
                  <c:v>0.574029727407662</c:v>
                </c:pt>
                <c:pt idx="11">
                  <c:v>0.60700211242744695</c:v>
                </c:pt>
                <c:pt idx="12">
                  <c:v>0.64186843799069937</c:v>
                </c:pt>
                <c:pt idx="13">
                  <c:v>0.6787374924298385</c:v>
                </c:pt>
                <c:pt idx="14">
                  <c:v>0.71772431290136185</c:v>
                </c:pt>
                <c:pt idx="15">
                  <c:v>0.75895054431957887</c:v>
                </c:pt>
                <c:pt idx="16">
                  <c:v>0.80254481890757212</c:v>
                </c:pt>
                <c:pt idx="17">
                  <c:v>0.84864315754964303</c:v>
                </c:pt>
                <c:pt idx="18">
                  <c:v>0.89738939419752461</c:v>
                </c:pt>
                <c:pt idx="19">
                  <c:v>0.9489356246545736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D28-AC31-6759262DECA1}"/>
            </c:ext>
          </c:extLst>
        </c:ser>
        <c:ser>
          <c:idx val="1"/>
          <c:order val="1"/>
          <c:tx>
            <c:strRef>
              <c:f>ClassValues!$E$203</c:f>
              <c:strCache>
                <c:ptCount val="1"/>
                <c:pt idx="0">
                  <c:v>Residential_Saturation Elec Space Heat_2020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ClassValues!$F$203:$AC$203</c:f>
              <c:numCache>
                <c:formatCode>0.0%</c:formatCode>
                <c:ptCount val="24"/>
                <c:pt idx="0">
                  <c:v>0.40799999999999997</c:v>
                </c:pt>
                <c:pt idx="1">
                  <c:v>0.40799999999999997</c:v>
                </c:pt>
                <c:pt idx="2">
                  <c:v>0.40799999999999997</c:v>
                </c:pt>
                <c:pt idx="3">
                  <c:v>0.40799999999999997</c:v>
                </c:pt>
                <c:pt idx="4">
                  <c:v>0.40799999999999997</c:v>
                </c:pt>
                <c:pt idx="5">
                  <c:v>0.40799999999999997</c:v>
                </c:pt>
                <c:pt idx="6">
                  <c:v>0.40799999999999997</c:v>
                </c:pt>
                <c:pt idx="7">
                  <c:v>0.40799999999999997</c:v>
                </c:pt>
                <c:pt idx="8">
                  <c:v>0.40799999999999997</c:v>
                </c:pt>
                <c:pt idx="9">
                  <c:v>0.40799999999999997</c:v>
                </c:pt>
                <c:pt idx="10">
                  <c:v>0.40799999999999997</c:v>
                </c:pt>
                <c:pt idx="11">
                  <c:v>0.40799999999999997</c:v>
                </c:pt>
                <c:pt idx="12">
                  <c:v>0.40799999999999997</c:v>
                </c:pt>
                <c:pt idx="13">
                  <c:v>0.40799999999999997</c:v>
                </c:pt>
                <c:pt idx="14">
                  <c:v>0.40799999999999997</c:v>
                </c:pt>
                <c:pt idx="15">
                  <c:v>0.40799999999999997</c:v>
                </c:pt>
                <c:pt idx="16">
                  <c:v>0.40799999999999997</c:v>
                </c:pt>
                <c:pt idx="17">
                  <c:v>0.40799999999999997</c:v>
                </c:pt>
                <c:pt idx="18">
                  <c:v>0.40799999999999997</c:v>
                </c:pt>
                <c:pt idx="19">
                  <c:v>0.40799999999999997</c:v>
                </c:pt>
                <c:pt idx="20">
                  <c:v>0.40799999999999997</c:v>
                </c:pt>
                <c:pt idx="21">
                  <c:v>0.40799999999999997</c:v>
                </c:pt>
                <c:pt idx="22">
                  <c:v>0.40799999999999997</c:v>
                </c:pt>
                <c:pt idx="23">
                  <c:v>0.40799999999999997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D28-AC31-6759262DECA1}"/>
            </c:ext>
          </c:extLst>
        </c:ser>
        <c:ser>
          <c:idx val="2"/>
          <c:order val="2"/>
          <c:tx>
            <c:strRef>
              <c:f>ClassValues!$E$204</c:f>
              <c:strCache>
                <c:ptCount val="1"/>
                <c:pt idx="0">
                  <c:v>Residential_Saturation Elec Water Heat_2020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ClassValues!$F$204:$AC$204</c:f>
              <c:numCache>
                <c:formatCode>0.0%</c:formatCode>
                <c:ptCount val="24"/>
                <c:pt idx="0">
                  <c:v>0.50120862662826382</c:v>
                </c:pt>
                <c:pt idx="1">
                  <c:v>0.49441459619652989</c:v>
                </c:pt>
                <c:pt idx="2">
                  <c:v>0.48771266084667403</c:v>
                </c:pt>
                <c:pt idx="3">
                  <c:v>0.48110157220275923</c:v>
                </c:pt>
                <c:pt idx="4">
                  <c:v>0.47458009881095176</c:v>
                </c:pt>
                <c:pt idx="5">
                  <c:v>0.4681470259101369</c:v>
                </c:pt>
                <c:pt idx="6">
                  <c:v>0.46180115520564441</c:v>
                </c:pt>
                <c:pt idx="7">
                  <c:v>0.45554130464604092</c:v>
                </c:pt>
                <c:pt idx="8">
                  <c:v>0.44936630820294804</c:v>
                </c:pt>
                <c:pt idx="9">
                  <c:v>0.44327501565384531</c:v>
                </c:pt>
                <c:pt idx="10">
                  <c:v>0.43726629236781689</c:v>
                </c:pt>
                <c:pt idx="11">
                  <c:v>0.43133901909420302</c:v>
                </c:pt>
                <c:pt idx="12">
                  <c:v>0.42549209175411595</c:v>
                </c:pt>
                <c:pt idx="13">
                  <c:v>0.41972442123478221</c:v>
                </c:pt>
                <c:pt idx="14">
                  <c:v>0.41403493318667239</c:v>
                </c:pt>
                <c:pt idx="15">
                  <c:v>0.40842256782338127</c:v>
                </c:pt>
                <c:pt idx="16">
                  <c:v>0.40288627972422009</c:v>
                </c:pt>
                <c:pt idx="17">
                  <c:v>0.39742503763948522</c:v>
                </c:pt>
                <c:pt idx="18">
                  <c:v>0.39203782429836631</c:v>
                </c:pt>
                <c:pt idx="19">
                  <c:v>0.3867236362194581</c:v>
                </c:pt>
                <c:pt idx="20">
                  <c:v>0.38148148352384115</c:v>
                </c:pt>
                <c:pt idx="21">
                  <c:v>0.37631038975069608</c:v>
                </c:pt>
                <c:pt idx="22">
                  <c:v>0.37120939167541728</c:v>
                </c:pt>
                <c:pt idx="23">
                  <c:v>0.36617753913019213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D28-AC31-6759262DECA1}"/>
            </c:ext>
          </c:extLst>
        </c:ser>
        <c:ser>
          <c:idx val="3"/>
          <c:order val="3"/>
          <c:tx>
            <c:strRef>
              <c:f>ClassValues!$E$205</c:f>
              <c:strCache>
                <c:ptCount val="1"/>
                <c:pt idx="0">
                  <c:v>Residential_Saturation CTA-2045 Water Heat_2020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ClassValues!$F$205:$AC$205</c:f>
              <c:numCache>
                <c:formatCode>0.0%</c:formatCode>
                <c:ptCount val="24"/>
                <c:pt idx="0">
                  <c:v>1.7999999999999999E-2</c:v>
                </c:pt>
                <c:pt idx="1">
                  <c:v>3.5999999999999997E-2</c:v>
                </c:pt>
                <c:pt idx="2">
                  <c:v>5.3999999999999992E-2</c:v>
                </c:pt>
                <c:pt idx="3">
                  <c:v>7.1999999999999995E-2</c:v>
                </c:pt>
                <c:pt idx="4">
                  <c:v>0.09</c:v>
                </c:pt>
                <c:pt idx="5">
                  <c:v>0.11461034197302272</c:v>
                </c:pt>
                <c:pt idx="6">
                  <c:v>0.13922068394604545</c:v>
                </c:pt>
                <c:pt idx="7">
                  <c:v>0.16383102591906817</c:v>
                </c:pt>
                <c:pt idx="8">
                  <c:v>0.1884413678920909</c:v>
                </c:pt>
                <c:pt idx="9">
                  <c:v>0.21305170986511363</c:v>
                </c:pt>
                <c:pt idx="10">
                  <c:v>0.23766205183813635</c:v>
                </c:pt>
                <c:pt idx="11">
                  <c:v>0.26227239381115908</c:v>
                </c:pt>
                <c:pt idx="12">
                  <c:v>0.28688273578418183</c:v>
                </c:pt>
                <c:pt idx="13">
                  <c:v>0.31149307775720458</c:v>
                </c:pt>
                <c:pt idx="14">
                  <c:v>0.33610341973022734</c:v>
                </c:pt>
                <c:pt idx="15">
                  <c:v>0.36071376170325009</c:v>
                </c:pt>
                <c:pt idx="16">
                  <c:v>0.38532410367627284</c:v>
                </c:pt>
                <c:pt idx="17">
                  <c:v>0.4099344456492956</c:v>
                </c:pt>
                <c:pt idx="18">
                  <c:v>0.43454478762231835</c:v>
                </c:pt>
                <c:pt idx="19">
                  <c:v>0.45915512959534088</c:v>
                </c:pt>
                <c:pt idx="20">
                  <c:v>0.4741551295953409</c:v>
                </c:pt>
                <c:pt idx="21">
                  <c:v>0.48915512959534091</c:v>
                </c:pt>
                <c:pt idx="22">
                  <c:v>0.50415512959534092</c:v>
                </c:pt>
                <c:pt idx="23">
                  <c:v>0.51915512959534094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D28-AC31-6759262DECA1}"/>
            </c:ext>
          </c:extLst>
        </c:ser>
        <c:ser>
          <c:idx val="4"/>
          <c:order val="4"/>
          <c:tx>
            <c:strRef>
              <c:f>ClassValues!$E$206</c:f>
              <c:strCache>
                <c:ptCount val="1"/>
                <c:pt idx="0">
                  <c:v>Residential_Saturation Elec Vehicles_2020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ClassValues!$F$206:$AC$206</c:f>
              <c:numCache>
                <c:formatCode>0.0%</c:formatCode>
                <c:ptCount val="24"/>
                <c:pt idx="0">
                  <c:v>1.3330979366300576E-2</c:v>
                </c:pt>
                <c:pt idx="1">
                  <c:v>1.561924184676035E-2</c:v>
                </c:pt>
                <c:pt idx="2">
                  <c:v>1.8300284560060061E-2</c:v>
                </c:pt>
                <c:pt idx="3">
                  <c:v>2.1441528229402231E-2</c:v>
                </c:pt>
                <c:pt idx="4">
                  <c:v>2.5121966344480925E-2</c:v>
                </c:pt>
                <c:pt idx="5">
                  <c:v>2.9434151626739111E-2</c:v>
                </c:pt>
                <c:pt idx="6">
                  <c:v>3.4486523471368408E-2</c:v>
                </c:pt>
                <c:pt idx="7">
                  <c:v>4.0406134894705785E-2</c:v>
                </c:pt>
                <c:pt idx="8">
                  <c:v>4.7341847562124749E-2</c:v>
                </c:pt>
                <c:pt idx="9">
                  <c:v>5.5468075242433468E-2</c:v>
                </c:pt>
                <c:pt idx="10">
                  <c:v>6.498916982618444E-2</c:v>
                </c:pt>
                <c:pt idx="11">
                  <c:v>7.614456020398494E-2</c:v>
                </c:pt>
                <c:pt idx="12">
                  <c:v>8.921477323322026E-2</c:v>
                </c:pt>
                <c:pt idx="13">
                  <c:v>0.10452848820365733</c:v>
                </c:pt>
                <c:pt idx="14">
                  <c:v>0.12247080220200145</c:v>
                </c:pt>
                <c:pt idx="15">
                  <c:v>0.1434929142262</c:v>
                </c:pt>
                <c:pt idx="16">
                  <c:v>0.16812347157787377</c:v>
                </c:pt>
                <c:pt idx="17">
                  <c:v>0.19698186386290012</c:v>
                </c:pt>
                <c:pt idx="18">
                  <c:v>0.23079379890706891</c:v>
                </c:pt>
                <c:pt idx="19">
                  <c:v>0.27040955227751162</c:v>
                </c:pt>
                <c:pt idx="20">
                  <c:v>0.31682534933430856</c:v>
                </c:pt>
                <c:pt idx="21">
                  <c:v>0.37120841751105021</c:v>
                </c:pt>
                <c:pt idx="22">
                  <c:v>0.43492633881911552</c:v>
                </c:pt>
                <c:pt idx="23">
                  <c:v>0.50958144070903011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B-4D28-AC31-6759262DECA1}"/>
            </c:ext>
          </c:extLst>
        </c:ser>
        <c:ser>
          <c:idx val="5"/>
          <c:order val="5"/>
          <c:tx>
            <c:strRef>
              <c:f>ClassValues!$E$207</c:f>
              <c:strCache>
                <c:ptCount val="1"/>
                <c:pt idx="0">
                  <c:v>Residential_Saturation Appliances_2020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ClassValues!$F$207:$AC$207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B-4D28-AC31-6759262DECA1}"/>
            </c:ext>
          </c:extLst>
        </c:ser>
        <c:ser>
          <c:idx val="6"/>
          <c:order val="6"/>
          <c:tx>
            <c:strRef>
              <c:f>ClassValues!$E$208</c:f>
              <c:strCache>
                <c:ptCount val="1"/>
                <c:pt idx="0">
                  <c:v>Residential_Saturation AMI_2020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ClassValues!$F$208:$AC$208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B-4D28-AC31-6759262DECA1}"/>
            </c:ext>
          </c:extLst>
        </c:ser>
        <c:ser>
          <c:idx val="7"/>
          <c:order val="7"/>
          <c:tx>
            <c:strRef>
              <c:f>ClassValues!$E$209</c:f>
              <c:strCache>
                <c:ptCount val="1"/>
                <c:pt idx="0">
                  <c:v>General Service_Saturation Central AC_2020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ClassValues!$F$209:$AC$209</c:f>
              <c:numCache>
                <c:formatCode>0.0%</c:formatCode>
                <c:ptCount val="24"/>
                <c:pt idx="0">
                  <c:v>0.32837962161819456</c:v>
                </c:pt>
                <c:pt idx="1">
                  <c:v>0.34724181428815187</c:v>
                </c:pt>
                <c:pt idx="2">
                  <c:v>0.367187455165295</c:v>
                </c:pt>
                <c:pt idx="3">
                  <c:v>0.38827877773637676</c:v>
                </c:pt>
                <c:pt idx="4">
                  <c:v>0.41058159019236529</c:v>
                </c:pt>
                <c:pt idx="5">
                  <c:v>0.43416548076018596</c:v>
                </c:pt>
                <c:pt idx="6">
                  <c:v>0.45910403482876017</c:v>
                </c:pt>
                <c:pt idx="7">
                  <c:v>0.4854750645468085</c:v>
                </c:pt>
                <c:pt idx="8">
                  <c:v>0.51336085160879863</c:v>
                </c:pt>
                <c:pt idx="9">
                  <c:v>0.54284840398656775</c:v>
                </c:pt>
                <c:pt idx="10">
                  <c:v>0.574029727407662</c:v>
                </c:pt>
                <c:pt idx="11">
                  <c:v>0.60700211242744695</c:v>
                </c:pt>
                <c:pt idx="12">
                  <c:v>0.64186843799069937</c:v>
                </c:pt>
                <c:pt idx="13">
                  <c:v>0.6787374924298385</c:v>
                </c:pt>
                <c:pt idx="14">
                  <c:v>0.71772431290136185</c:v>
                </c:pt>
                <c:pt idx="15">
                  <c:v>0.75895054431957887</c:v>
                </c:pt>
                <c:pt idx="16">
                  <c:v>0.80254481890757212</c:v>
                </c:pt>
                <c:pt idx="17">
                  <c:v>0.84864315754964303</c:v>
                </c:pt>
                <c:pt idx="18">
                  <c:v>0.89738939419752461</c:v>
                </c:pt>
                <c:pt idx="19">
                  <c:v>0.9489356246545736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0B-4D28-AC31-6759262DECA1}"/>
            </c:ext>
          </c:extLst>
        </c:ser>
        <c:ser>
          <c:idx val="8"/>
          <c:order val="8"/>
          <c:tx>
            <c:strRef>
              <c:f>ClassValues!$E$210</c:f>
              <c:strCache>
                <c:ptCount val="1"/>
                <c:pt idx="0">
                  <c:v>General Service_Saturation Elec Water Heat_2020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ClassValues!$F$210:$AC$210</c:f>
              <c:numCache>
                <c:formatCode>0.0%</c:formatCode>
                <c:ptCount val="24"/>
                <c:pt idx="0">
                  <c:v>0.60089668805662699</c:v>
                </c:pt>
                <c:pt idx="1">
                  <c:v>0.60089668805662699</c:v>
                </c:pt>
                <c:pt idx="2">
                  <c:v>0.60089668805662699</c:v>
                </c:pt>
                <c:pt idx="3">
                  <c:v>0.60089668805662699</c:v>
                </c:pt>
                <c:pt idx="4">
                  <c:v>0.60089668805662699</c:v>
                </c:pt>
                <c:pt idx="5">
                  <c:v>0.60089668805662699</c:v>
                </c:pt>
                <c:pt idx="6">
                  <c:v>0.60089668805662699</c:v>
                </c:pt>
                <c:pt idx="7">
                  <c:v>0.60089668805662699</c:v>
                </c:pt>
                <c:pt idx="8">
                  <c:v>0.60089668805662699</c:v>
                </c:pt>
                <c:pt idx="9">
                  <c:v>0.60089668805662699</c:v>
                </c:pt>
                <c:pt idx="10">
                  <c:v>0.60089668805662699</c:v>
                </c:pt>
                <c:pt idx="11">
                  <c:v>0.60089668805662699</c:v>
                </c:pt>
                <c:pt idx="12">
                  <c:v>0.60089668805662699</c:v>
                </c:pt>
                <c:pt idx="13">
                  <c:v>0.60089668805662699</c:v>
                </c:pt>
                <c:pt idx="14">
                  <c:v>0.60089668805662699</c:v>
                </c:pt>
                <c:pt idx="15">
                  <c:v>0.60089668805662699</c:v>
                </c:pt>
                <c:pt idx="16">
                  <c:v>0.60089668805662699</c:v>
                </c:pt>
                <c:pt idx="17">
                  <c:v>0.60089668805662699</c:v>
                </c:pt>
                <c:pt idx="18">
                  <c:v>0.60089668805662699</c:v>
                </c:pt>
                <c:pt idx="19">
                  <c:v>0.60089668805662699</c:v>
                </c:pt>
                <c:pt idx="20">
                  <c:v>0.60089668805662699</c:v>
                </c:pt>
                <c:pt idx="21">
                  <c:v>0.60089668805662699</c:v>
                </c:pt>
                <c:pt idx="22">
                  <c:v>0.60089668805662699</c:v>
                </c:pt>
                <c:pt idx="23">
                  <c:v>0.60089668805662699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B-4D28-AC31-6759262DECA1}"/>
            </c:ext>
          </c:extLst>
        </c:ser>
        <c:ser>
          <c:idx val="9"/>
          <c:order val="9"/>
          <c:tx>
            <c:strRef>
              <c:f>ClassValues!$E$211</c:f>
              <c:strCache>
                <c:ptCount val="1"/>
                <c:pt idx="0">
                  <c:v>General Service_Saturation CTA-2045 Water Heat_2020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ClassValues!$F$211:$AC$211</c:f>
              <c:numCache>
                <c:formatCode>0.0%</c:formatCode>
                <c:ptCount val="24"/>
                <c:pt idx="0">
                  <c:v>1.7999999999999999E-2</c:v>
                </c:pt>
                <c:pt idx="1">
                  <c:v>3.5999999999999997E-2</c:v>
                </c:pt>
                <c:pt idx="2">
                  <c:v>5.3999999999999992E-2</c:v>
                </c:pt>
                <c:pt idx="3">
                  <c:v>7.1999999999999995E-2</c:v>
                </c:pt>
                <c:pt idx="4">
                  <c:v>0.09</c:v>
                </c:pt>
                <c:pt idx="5">
                  <c:v>0.11413333333333334</c:v>
                </c:pt>
                <c:pt idx="6">
                  <c:v>0.13826666666666668</c:v>
                </c:pt>
                <c:pt idx="7">
                  <c:v>0.16240000000000002</c:v>
                </c:pt>
                <c:pt idx="8">
                  <c:v>0.18653333333333336</c:v>
                </c:pt>
                <c:pt idx="9">
                  <c:v>0.2106666666666667</c:v>
                </c:pt>
                <c:pt idx="10">
                  <c:v>0.23480000000000004</c:v>
                </c:pt>
                <c:pt idx="11">
                  <c:v>0.25893333333333335</c:v>
                </c:pt>
                <c:pt idx="12">
                  <c:v>0.28306666666666669</c:v>
                </c:pt>
                <c:pt idx="13">
                  <c:v>0.30720000000000003</c:v>
                </c:pt>
                <c:pt idx="14">
                  <c:v>0.33133333333333337</c:v>
                </c:pt>
                <c:pt idx="15">
                  <c:v>0.35546666666666671</c:v>
                </c:pt>
                <c:pt idx="16">
                  <c:v>0.37960000000000005</c:v>
                </c:pt>
                <c:pt idx="17">
                  <c:v>0.40373333333333339</c:v>
                </c:pt>
                <c:pt idx="18">
                  <c:v>0.42786666666666673</c:v>
                </c:pt>
                <c:pt idx="19">
                  <c:v>0.45200000000000001</c:v>
                </c:pt>
                <c:pt idx="20">
                  <c:v>0.47700000000000004</c:v>
                </c:pt>
                <c:pt idx="21">
                  <c:v>0.502</c:v>
                </c:pt>
                <c:pt idx="22">
                  <c:v>0.52700000000000002</c:v>
                </c:pt>
                <c:pt idx="23">
                  <c:v>0.55200000000000005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0B-4D28-AC31-6759262DECA1}"/>
            </c:ext>
          </c:extLst>
        </c:ser>
        <c:ser>
          <c:idx val="10"/>
          <c:order val="10"/>
          <c:tx>
            <c:strRef>
              <c:f>ClassValues!$E$212</c:f>
              <c:strCache>
                <c:ptCount val="1"/>
                <c:pt idx="0">
                  <c:v>General Service_Saturation Elec Space Heat_2020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ClassValues!$F$212:$AC$212</c:f>
              <c:numCache>
                <c:formatCode>0.0%</c:formatCode>
                <c:ptCount val="24"/>
                <c:pt idx="0">
                  <c:v>0.14199999999999999</c:v>
                </c:pt>
                <c:pt idx="1">
                  <c:v>0.14199999999999999</c:v>
                </c:pt>
                <c:pt idx="2">
                  <c:v>0.14199999999999999</c:v>
                </c:pt>
                <c:pt idx="3">
                  <c:v>0.14199999999999999</c:v>
                </c:pt>
                <c:pt idx="4">
                  <c:v>0.14199999999999999</c:v>
                </c:pt>
                <c:pt idx="5">
                  <c:v>0.14199999999999999</c:v>
                </c:pt>
                <c:pt idx="6">
                  <c:v>0.14199999999999999</c:v>
                </c:pt>
                <c:pt idx="7">
                  <c:v>0.14199999999999999</c:v>
                </c:pt>
                <c:pt idx="8">
                  <c:v>0.14199999999999999</c:v>
                </c:pt>
                <c:pt idx="9">
                  <c:v>0.14199999999999999</c:v>
                </c:pt>
                <c:pt idx="10">
                  <c:v>0.14199999999999999</c:v>
                </c:pt>
                <c:pt idx="11">
                  <c:v>0.14199999999999999</c:v>
                </c:pt>
                <c:pt idx="12">
                  <c:v>0.14199999999999999</c:v>
                </c:pt>
                <c:pt idx="13">
                  <c:v>0.14199999999999999</c:v>
                </c:pt>
                <c:pt idx="14">
                  <c:v>0.14199999999999999</c:v>
                </c:pt>
                <c:pt idx="15">
                  <c:v>0.14199999999999999</c:v>
                </c:pt>
                <c:pt idx="16">
                  <c:v>0.14199999999999999</c:v>
                </c:pt>
                <c:pt idx="17">
                  <c:v>0.14199999999999999</c:v>
                </c:pt>
                <c:pt idx="18">
                  <c:v>0.14199999999999999</c:v>
                </c:pt>
                <c:pt idx="19">
                  <c:v>0.14199999999999999</c:v>
                </c:pt>
                <c:pt idx="20">
                  <c:v>0.14199999999999999</c:v>
                </c:pt>
                <c:pt idx="21">
                  <c:v>0.14199999999999999</c:v>
                </c:pt>
                <c:pt idx="22">
                  <c:v>0.14199999999999999</c:v>
                </c:pt>
                <c:pt idx="23">
                  <c:v>0.14199999999999999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0B-4D28-AC31-6759262DECA1}"/>
            </c:ext>
          </c:extLst>
        </c:ser>
        <c:ser>
          <c:idx val="11"/>
          <c:order val="11"/>
          <c:tx>
            <c:strRef>
              <c:f>ClassValues!$E$213</c:f>
              <c:strCache>
                <c:ptCount val="1"/>
                <c:pt idx="0">
                  <c:v>General Service_Saturation AMI_2020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ClassValues!$F$213:$AC$213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0B-4D28-AC31-6759262DECA1}"/>
            </c:ext>
          </c:extLst>
        </c:ser>
        <c:ser>
          <c:idx val="12"/>
          <c:order val="12"/>
          <c:tx>
            <c:strRef>
              <c:f>ClassValues!$E$214</c:f>
              <c:strCache>
                <c:ptCount val="1"/>
                <c:pt idx="0">
                  <c:v>Large General Service_Saturation AMI_2020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ClassValues!$F$214:$AC$214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0B-4D28-AC31-6759262DECA1}"/>
            </c:ext>
          </c:extLst>
        </c:ser>
        <c:ser>
          <c:idx val="13"/>
          <c:order val="13"/>
          <c:tx>
            <c:strRef>
              <c:f>ClassValues!$E$215</c:f>
              <c:strCache>
                <c:ptCount val="1"/>
                <c:pt idx="0">
                  <c:v>Extra Large General Service_Saturation AMI_2020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ClassValues!$F$215:$AC$215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0B-4D28-AC31-6759262DECA1}"/>
            </c:ext>
          </c:extLst>
        </c:ser>
        <c:ser>
          <c:idx val="14"/>
          <c:order val="14"/>
          <c:tx>
            <c:strRef>
              <c:f>ClassValues!$E$216</c:f>
              <c:strCache>
                <c:ptCount val="1"/>
                <c:pt idx="0">
                  <c:v>Residential_Saturation Central AC_2020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ClassValues!$F$216:$AC$216</c:f>
              <c:numCache>
                <c:formatCode>0.0%</c:formatCode>
                <c:ptCount val="24"/>
                <c:pt idx="0">
                  <c:v>0.32837962161819456</c:v>
                </c:pt>
                <c:pt idx="1">
                  <c:v>0.34724181428815187</c:v>
                </c:pt>
                <c:pt idx="2">
                  <c:v>0.367187455165295</c:v>
                </c:pt>
                <c:pt idx="3">
                  <c:v>0.38827877773637676</c:v>
                </c:pt>
                <c:pt idx="4">
                  <c:v>0.41058159019236529</c:v>
                </c:pt>
                <c:pt idx="5">
                  <c:v>0.43416548076018596</c:v>
                </c:pt>
                <c:pt idx="6">
                  <c:v>0.45910403482876017</c:v>
                </c:pt>
                <c:pt idx="7">
                  <c:v>0.4854750645468085</c:v>
                </c:pt>
                <c:pt idx="8">
                  <c:v>0.51336085160879863</c:v>
                </c:pt>
                <c:pt idx="9">
                  <c:v>0.54284840398656775</c:v>
                </c:pt>
                <c:pt idx="10">
                  <c:v>0.574029727407662</c:v>
                </c:pt>
                <c:pt idx="11">
                  <c:v>0.60700211242744695</c:v>
                </c:pt>
                <c:pt idx="12">
                  <c:v>0.64186843799069937</c:v>
                </c:pt>
                <c:pt idx="13">
                  <c:v>0.6787374924298385</c:v>
                </c:pt>
                <c:pt idx="14">
                  <c:v>0.71772431290136185</c:v>
                </c:pt>
                <c:pt idx="15">
                  <c:v>0.75895054431957887</c:v>
                </c:pt>
                <c:pt idx="16">
                  <c:v>0.80254481890757212</c:v>
                </c:pt>
                <c:pt idx="17">
                  <c:v>0.84864315754964303</c:v>
                </c:pt>
                <c:pt idx="18">
                  <c:v>0.89738939419752461</c:v>
                </c:pt>
                <c:pt idx="19">
                  <c:v>0.9489356246545736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0B-4D28-AC31-6759262DECA1}"/>
            </c:ext>
          </c:extLst>
        </c:ser>
        <c:ser>
          <c:idx val="15"/>
          <c:order val="15"/>
          <c:tx>
            <c:strRef>
              <c:f>ClassValues!$E$217</c:f>
              <c:strCache>
                <c:ptCount val="1"/>
                <c:pt idx="0">
                  <c:v>Residential_Saturation Elec Space Heat_2020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ClassValues!$F$217:$AC$217</c:f>
              <c:numCache>
                <c:formatCode>0.0%</c:formatCode>
                <c:ptCount val="24"/>
                <c:pt idx="0">
                  <c:v>0.40799999999999997</c:v>
                </c:pt>
                <c:pt idx="1">
                  <c:v>0.40799999999999997</c:v>
                </c:pt>
                <c:pt idx="2">
                  <c:v>0.40799999999999997</c:v>
                </c:pt>
                <c:pt idx="3">
                  <c:v>0.40799999999999997</c:v>
                </c:pt>
                <c:pt idx="4">
                  <c:v>0.40799999999999997</c:v>
                </c:pt>
                <c:pt idx="5">
                  <c:v>0.40799999999999997</c:v>
                </c:pt>
                <c:pt idx="6">
                  <c:v>0.40799999999999997</c:v>
                </c:pt>
                <c:pt idx="7">
                  <c:v>0.40799999999999997</c:v>
                </c:pt>
                <c:pt idx="8">
                  <c:v>0.40799999999999997</c:v>
                </c:pt>
                <c:pt idx="9">
                  <c:v>0.40799999999999997</c:v>
                </c:pt>
                <c:pt idx="10">
                  <c:v>0.40799999999999997</c:v>
                </c:pt>
                <c:pt idx="11">
                  <c:v>0.40799999999999997</c:v>
                </c:pt>
                <c:pt idx="12">
                  <c:v>0.40799999999999997</c:v>
                </c:pt>
                <c:pt idx="13">
                  <c:v>0.40799999999999997</c:v>
                </c:pt>
                <c:pt idx="14">
                  <c:v>0.40799999999999997</c:v>
                </c:pt>
                <c:pt idx="15">
                  <c:v>0.40799999999999997</c:v>
                </c:pt>
                <c:pt idx="16">
                  <c:v>0.40799999999999997</c:v>
                </c:pt>
                <c:pt idx="17">
                  <c:v>0.40799999999999997</c:v>
                </c:pt>
                <c:pt idx="18">
                  <c:v>0.40799999999999997</c:v>
                </c:pt>
                <c:pt idx="19">
                  <c:v>0.40799999999999997</c:v>
                </c:pt>
                <c:pt idx="20">
                  <c:v>0.40799999999999997</c:v>
                </c:pt>
                <c:pt idx="21">
                  <c:v>0.40799999999999997</c:v>
                </c:pt>
                <c:pt idx="22">
                  <c:v>0.40799999999999997</c:v>
                </c:pt>
                <c:pt idx="23">
                  <c:v>0.40799999999999997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0B-4D28-AC31-6759262DECA1}"/>
            </c:ext>
          </c:extLst>
        </c:ser>
        <c:ser>
          <c:idx val="16"/>
          <c:order val="16"/>
          <c:tx>
            <c:strRef>
              <c:f>ClassValues!$E$218</c:f>
              <c:strCache>
                <c:ptCount val="1"/>
                <c:pt idx="0">
                  <c:v>Residential_Saturation Elec Water Heat_2020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ClassValues!$F$218:$AC$218</c:f>
              <c:numCache>
                <c:formatCode>0.0%</c:formatCode>
                <c:ptCount val="24"/>
                <c:pt idx="0">
                  <c:v>0.50120862662826382</c:v>
                </c:pt>
                <c:pt idx="1">
                  <c:v>0.49441459619652989</c:v>
                </c:pt>
                <c:pt idx="2">
                  <c:v>0.48771266084667403</c:v>
                </c:pt>
                <c:pt idx="3">
                  <c:v>0.48110157220275923</c:v>
                </c:pt>
                <c:pt idx="4">
                  <c:v>0.47458009881095176</c:v>
                </c:pt>
                <c:pt idx="5">
                  <c:v>0.4681470259101369</c:v>
                </c:pt>
                <c:pt idx="6">
                  <c:v>0.46180115520564441</c:v>
                </c:pt>
                <c:pt idx="7">
                  <c:v>0.45554130464604092</c:v>
                </c:pt>
                <c:pt idx="8">
                  <c:v>0.44936630820294804</c:v>
                </c:pt>
                <c:pt idx="9">
                  <c:v>0.44327501565384531</c:v>
                </c:pt>
                <c:pt idx="10">
                  <c:v>0.43726629236781689</c:v>
                </c:pt>
                <c:pt idx="11">
                  <c:v>0.43133901909420302</c:v>
                </c:pt>
                <c:pt idx="12">
                  <c:v>0.42549209175411595</c:v>
                </c:pt>
                <c:pt idx="13">
                  <c:v>0.41972442123478221</c:v>
                </c:pt>
                <c:pt idx="14">
                  <c:v>0.41403493318667239</c:v>
                </c:pt>
                <c:pt idx="15">
                  <c:v>0.40842256782338127</c:v>
                </c:pt>
                <c:pt idx="16">
                  <c:v>0.40288627972422009</c:v>
                </c:pt>
                <c:pt idx="17">
                  <c:v>0.39742503763948522</c:v>
                </c:pt>
                <c:pt idx="18">
                  <c:v>0.39203782429836631</c:v>
                </c:pt>
                <c:pt idx="19">
                  <c:v>0.3867236362194581</c:v>
                </c:pt>
                <c:pt idx="20">
                  <c:v>0.38148148352384115</c:v>
                </c:pt>
                <c:pt idx="21">
                  <c:v>0.37631038975069608</c:v>
                </c:pt>
                <c:pt idx="22">
                  <c:v>0.37120939167541728</c:v>
                </c:pt>
                <c:pt idx="23">
                  <c:v>0.36617753913019213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0B-4D28-AC31-6759262DECA1}"/>
            </c:ext>
          </c:extLst>
        </c:ser>
        <c:ser>
          <c:idx val="17"/>
          <c:order val="17"/>
          <c:tx>
            <c:strRef>
              <c:f>ClassValues!$E$219</c:f>
              <c:strCache>
                <c:ptCount val="1"/>
                <c:pt idx="0">
                  <c:v>Residential_Saturation CTA-2045 Water Heat_2020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ClassValues!$F$219:$AC$219</c:f>
              <c:numCache>
                <c:formatCode>0.0%</c:formatCode>
                <c:ptCount val="24"/>
                <c:pt idx="0">
                  <c:v>1.7999999999999999E-2</c:v>
                </c:pt>
                <c:pt idx="1">
                  <c:v>3.5999999999999997E-2</c:v>
                </c:pt>
                <c:pt idx="2">
                  <c:v>5.3999999999999992E-2</c:v>
                </c:pt>
                <c:pt idx="3">
                  <c:v>7.1999999999999995E-2</c:v>
                </c:pt>
                <c:pt idx="4">
                  <c:v>0.09</c:v>
                </c:pt>
                <c:pt idx="5">
                  <c:v>0.11461034197302272</c:v>
                </c:pt>
                <c:pt idx="6">
                  <c:v>0.13922068394604545</c:v>
                </c:pt>
                <c:pt idx="7">
                  <c:v>0.16383102591906817</c:v>
                </c:pt>
                <c:pt idx="8">
                  <c:v>0.1884413678920909</c:v>
                </c:pt>
                <c:pt idx="9">
                  <c:v>0.21305170986511363</c:v>
                </c:pt>
                <c:pt idx="10">
                  <c:v>0.23766205183813635</c:v>
                </c:pt>
                <c:pt idx="11">
                  <c:v>0.26227239381115908</c:v>
                </c:pt>
                <c:pt idx="12">
                  <c:v>0.28688273578418183</c:v>
                </c:pt>
                <c:pt idx="13">
                  <c:v>0.31149307775720458</c:v>
                </c:pt>
                <c:pt idx="14">
                  <c:v>0.33610341973022734</c:v>
                </c:pt>
                <c:pt idx="15">
                  <c:v>0.36071376170325009</c:v>
                </c:pt>
                <c:pt idx="16">
                  <c:v>0.38532410367627284</c:v>
                </c:pt>
                <c:pt idx="17">
                  <c:v>0.4099344456492956</c:v>
                </c:pt>
                <c:pt idx="18">
                  <c:v>0.43454478762231835</c:v>
                </c:pt>
                <c:pt idx="19">
                  <c:v>0.45915512959534088</c:v>
                </c:pt>
                <c:pt idx="20">
                  <c:v>0.4741551295953409</c:v>
                </c:pt>
                <c:pt idx="21">
                  <c:v>0.48915512959534091</c:v>
                </c:pt>
                <c:pt idx="22">
                  <c:v>0.50415512959534092</c:v>
                </c:pt>
                <c:pt idx="23">
                  <c:v>0.51915512959534094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0B-4D28-AC31-6759262DECA1}"/>
            </c:ext>
          </c:extLst>
        </c:ser>
        <c:ser>
          <c:idx val="18"/>
          <c:order val="18"/>
          <c:tx>
            <c:strRef>
              <c:f>ClassValues!$E$220</c:f>
              <c:strCache>
                <c:ptCount val="1"/>
                <c:pt idx="0">
                  <c:v>Residential_Saturation Elec Vehicles_2020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ClassValues!$F$220:$AC$220</c:f>
              <c:numCache>
                <c:formatCode>0.0%</c:formatCode>
                <c:ptCount val="24"/>
                <c:pt idx="0">
                  <c:v>1.3330979366300576E-2</c:v>
                </c:pt>
                <c:pt idx="1">
                  <c:v>1.561924184676035E-2</c:v>
                </c:pt>
                <c:pt idx="2">
                  <c:v>1.8300284560060061E-2</c:v>
                </c:pt>
                <c:pt idx="3">
                  <c:v>2.1441528229402231E-2</c:v>
                </c:pt>
                <c:pt idx="4">
                  <c:v>2.5121966344480925E-2</c:v>
                </c:pt>
                <c:pt idx="5">
                  <c:v>2.9434151626739111E-2</c:v>
                </c:pt>
                <c:pt idx="6">
                  <c:v>3.4486523471368408E-2</c:v>
                </c:pt>
                <c:pt idx="7">
                  <c:v>4.0406134894705785E-2</c:v>
                </c:pt>
                <c:pt idx="8">
                  <c:v>4.7341847562124749E-2</c:v>
                </c:pt>
                <c:pt idx="9">
                  <c:v>5.5468075242433468E-2</c:v>
                </c:pt>
                <c:pt idx="10">
                  <c:v>6.498916982618444E-2</c:v>
                </c:pt>
                <c:pt idx="11">
                  <c:v>7.614456020398494E-2</c:v>
                </c:pt>
                <c:pt idx="12">
                  <c:v>8.921477323322026E-2</c:v>
                </c:pt>
                <c:pt idx="13">
                  <c:v>0.10452848820365733</c:v>
                </c:pt>
                <c:pt idx="14">
                  <c:v>0.12247080220200145</c:v>
                </c:pt>
                <c:pt idx="15">
                  <c:v>0.1434929142262</c:v>
                </c:pt>
                <c:pt idx="16">
                  <c:v>0.16812347157787377</c:v>
                </c:pt>
                <c:pt idx="17">
                  <c:v>0.19698186386290012</c:v>
                </c:pt>
                <c:pt idx="18">
                  <c:v>0.23079379890706891</c:v>
                </c:pt>
                <c:pt idx="19">
                  <c:v>0.27040955227751162</c:v>
                </c:pt>
                <c:pt idx="20">
                  <c:v>0.31682534933430856</c:v>
                </c:pt>
                <c:pt idx="21">
                  <c:v>0.37120841751105021</c:v>
                </c:pt>
                <c:pt idx="22">
                  <c:v>0.43492633881911552</c:v>
                </c:pt>
                <c:pt idx="23">
                  <c:v>0.50958144070903011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0B-4D28-AC31-6759262DECA1}"/>
            </c:ext>
          </c:extLst>
        </c:ser>
        <c:ser>
          <c:idx val="19"/>
          <c:order val="19"/>
          <c:tx>
            <c:strRef>
              <c:f>ClassValues!$E$221</c:f>
              <c:strCache>
                <c:ptCount val="1"/>
                <c:pt idx="0">
                  <c:v>Residential_Saturation Appliances_2020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ClassValues!$F$221:$AC$221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0B-4D28-AC31-6759262DECA1}"/>
            </c:ext>
          </c:extLst>
        </c:ser>
        <c:ser>
          <c:idx val="20"/>
          <c:order val="20"/>
          <c:tx>
            <c:strRef>
              <c:f>ClassValues!$E$222</c:f>
              <c:strCache>
                <c:ptCount val="1"/>
                <c:pt idx="0">
                  <c:v>Residential_Saturation AMI_2020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ClassValues!$F$222:$AC$222</c:f>
              <c:numCache>
                <c:formatCode>0.0%</c:formatCode>
                <c:ptCount val="24"/>
                <c:pt idx="0">
                  <c:v>0.33</c:v>
                </c:pt>
                <c:pt idx="1">
                  <c:v>0.66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0B-4D28-AC31-6759262DECA1}"/>
            </c:ext>
          </c:extLst>
        </c:ser>
        <c:ser>
          <c:idx val="21"/>
          <c:order val="21"/>
          <c:tx>
            <c:strRef>
              <c:f>ClassValues!$E$223</c:f>
              <c:strCache>
                <c:ptCount val="1"/>
                <c:pt idx="0">
                  <c:v>General Service_Saturation Central AC_2020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ClassValues!$F$223:$AC$223</c:f>
              <c:numCache>
                <c:formatCode>0.0%</c:formatCode>
                <c:ptCount val="24"/>
                <c:pt idx="0">
                  <c:v>0.32837962161819456</c:v>
                </c:pt>
                <c:pt idx="1">
                  <c:v>0.34724181428815187</c:v>
                </c:pt>
                <c:pt idx="2">
                  <c:v>0.367187455165295</c:v>
                </c:pt>
                <c:pt idx="3">
                  <c:v>0.38827877773637676</c:v>
                </c:pt>
                <c:pt idx="4">
                  <c:v>0.41058159019236529</c:v>
                </c:pt>
                <c:pt idx="5">
                  <c:v>0.43416548076018596</c:v>
                </c:pt>
                <c:pt idx="6">
                  <c:v>0.45910403482876017</c:v>
                </c:pt>
                <c:pt idx="7">
                  <c:v>0.4854750645468085</c:v>
                </c:pt>
                <c:pt idx="8">
                  <c:v>0.51336085160879863</c:v>
                </c:pt>
                <c:pt idx="9">
                  <c:v>0.54284840398656775</c:v>
                </c:pt>
                <c:pt idx="10">
                  <c:v>0.574029727407662</c:v>
                </c:pt>
                <c:pt idx="11">
                  <c:v>0.60700211242744695</c:v>
                </c:pt>
                <c:pt idx="12">
                  <c:v>0.64186843799069937</c:v>
                </c:pt>
                <c:pt idx="13">
                  <c:v>0.6787374924298385</c:v>
                </c:pt>
                <c:pt idx="14">
                  <c:v>0.71772431290136185</c:v>
                </c:pt>
                <c:pt idx="15">
                  <c:v>0.75895054431957887</c:v>
                </c:pt>
                <c:pt idx="16">
                  <c:v>0.80254481890757212</c:v>
                </c:pt>
                <c:pt idx="17">
                  <c:v>0.84864315754964303</c:v>
                </c:pt>
                <c:pt idx="18">
                  <c:v>0.89738939419752461</c:v>
                </c:pt>
                <c:pt idx="19">
                  <c:v>0.9489356246545736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0B-4D28-AC31-6759262DECA1}"/>
            </c:ext>
          </c:extLst>
        </c:ser>
        <c:ser>
          <c:idx val="22"/>
          <c:order val="22"/>
          <c:tx>
            <c:strRef>
              <c:f>ClassValues!$E$224</c:f>
              <c:strCache>
                <c:ptCount val="1"/>
                <c:pt idx="0">
                  <c:v>General Service_Saturation Elec Water Heat_2020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ClassValues!$F$224:$AC$224</c:f>
              <c:numCache>
                <c:formatCode>0.0%</c:formatCode>
                <c:ptCount val="24"/>
                <c:pt idx="0">
                  <c:v>0.60089668805662699</c:v>
                </c:pt>
                <c:pt idx="1">
                  <c:v>0.60089668805662699</c:v>
                </c:pt>
                <c:pt idx="2">
                  <c:v>0.60089668805662699</c:v>
                </c:pt>
                <c:pt idx="3">
                  <c:v>0.60089668805662699</c:v>
                </c:pt>
                <c:pt idx="4">
                  <c:v>0.60089668805662699</c:v>
                </c:pt>
                <c:pt idx="5">
                  <c:v>0.60089668805662699</c:v>
                </c:pt>
                <c:pt idx="6">
                  <c:v>0.60089668805662699</c:v>
                </c:pt>
                <c:pt idx="7">
                  <c:v>0.60089668805662699</c:v>
                </c:pt>
                <c:pt idx="8">
                  <c:v>0.60089668805662699</c:v>
                </c:pt>
                <c:pt idx="9">
                  <c:v>0.60089668805662699</c:v>
                </c:pt>
                <c:pt idx="10">
                  <c:v>0.60089668805662699</c:v>
                </c:pt>
                <c:pt idx="11">
                  <c:v>0.60089668805662699</c:v>
                </c:pt>
                <c:pt idx="12">
                  <c:v>0.60089668805662699</c:v>
                </c:pt>
                <c:pt idx="13">
                  <c:v>0.60089668805662699</c:v>
                </c:pt>
                <c:pt idx="14">
                  <c:v>0.60089668805662699</c:v>
                </c:pt>
                <c:pt idx="15">
                  <c:v>0.60089668805662699</c:v>
                </c:pt>
                <c:pt idx="16">
                  <c:v>0.60089668805662699</c:v>
                </c:pt>
                <c:pt idx="17">
                  <c:v>0.60089668805662699</c:v>
                </c:pt>
                <c:pt idx="18">
                  <c:v>0.60089668805662699</c:v>
                </c:pt>
                <c:pt idx="19">
                  <c:v>0.60089668805662699</c:v>
                </c:pt>
                <c:pt idx="20">
                  <c:v>0.60089668805662699</c:v>
                </c:pt>
                <c:pt idx="21">
                  <c:v>0.60089668805662699</c:v>
                </c:pt>
                <c:pt idx="22">
                  <c:v>0.60089668805662699</c:v>
                </c:pt>
                <c:pt idx="23">
                  <c:v>0.60089668805662699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0B-4D28-AC31-6759262DECA1}"/>
            </c:ext>
          </c:extLst>
        </c:ser>
        <c:ser>
          <c:idx val="23"/>
          <c:order val="23"/>
          <c:tx>
            <c:strRef>
              <c:f>ClassValues!$E$225</c:f>
              <c:strCache>
                <c:ptCount val="1"/>
                <c:pt idx="0">
                  <c:v>General Service_Saturation CTA-2045 Water Heat_2020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ClassValues!$F$225:$AC$225</c:f>
              <c:numCache>
                <c:formatCode>0.0%</c:formatCode>
                <c:ptCount val="24"/>
                <c:pt idx="0">
                  <c:v>1.7999999999999999E-2</c:v>
                </c:pt>
                <c:pt idx="1">
                  <c:v>3.5999999999999997E-2</c:v>
                </c:pt>
                <c:pt idx="2">
                  <c:v>5.3999999999999992E-2</c:v>
                </c:pt>
                <c:pt idx="3">
                  <c:v>7.1999999999999995E-2</c:v>
                </c:pt>
                <c:pt idx="4">
                  <c:v>0.09</c:v>
                </c:pt>
                <c:pt idx="5">
                  <c:v>0.11413333333333334</c:v>
                </c:pt>
                <c:pt idx="6">
                  <c:v>0.13826666666666668</c:v>
                </c:pt>
                <c:pt idx="7">
                  <c:v>0.16240000000000002</c:v>
                </c:pt>
                <c:pt idx="8">
                  <c:v>0.18653333333333336</c:v>
                </c:pt>
                <c:pt idx="9">
                  <c:v>0.2106666666666667</c:v>
                </c:pt>
                <c:pt idx="10">
                  <c:v>0.23480000000000004</c:v>
                </c:pt>
                <c:pt idx="11">
                  <c:v>0.25893333333333335</c:v>
                </c:pt>
                <c:pt idx="12">
                  <c:v>0.28306666666666669</c:v>
                </c:pt>
                <c:pt idx="13">
                  <c:v>0.30720000000000003</c:v>
                </c:pt>
                <c:pt idx="14">
                  <c:v>0.33133333333333337</c:v>
                </c:pt>
                <c:pt idx="15">
                  <c:v>0.35546666666666671</c:v>
                </c:pt>
                <c:pt idx="16">
                  <c:v>0.37960000000000005</c:v>
                </c:pt>
                <c:pt idx="17">
                  <c:v>0.40373333333333339</c:v>
                </c:pt>
                <c:pt idx="18">
                  <c:v>0.42786666666666673</c:v>
                </c:pt>
                <c:pt idx="19">
                  <c:v>0.45200000000000001</c:v>
                </c:pt>
                <c:pt idx="20">
                  <c:v>0.47700000000000004</c:v>
                </c:pt>
                <c:pt idx="21">
                  <c:v>0.502</c:v>
                </c:pt>
                <c:pt idx="22">
                  <c:v>0.52700000000000002</c:v>
                </c:pt>
                <c:pt idx="23">
                  <c:v>0.55200000000000005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0B-4D28-AC31-6759262DECA1}"/>
            </c:ext>
          </c:extLst>
        </c:ser>
        <c:ser>
          <c:idx val="24"/>
          <c:order val="24"/>
          <c:tx>
            <c:strRef>
              <c:f>ClassValues!$E$226</c:f>
              <c:strCache>
                <c:ptCount val="1"/>
                <c:pt idx="0">
                  <c:v>General Service_Saturation Elec Space Heat_2020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ClassValues!$F$226:$AC$226</c:f>
              <c:numCache>
                <c:formatCode>0.0%</c:formatCode>
                <c:ptCount val="24"/>
                <c:pt idx="0">
                  <c:v>0.14199999999999999</c:v>
                </c:pt>
                <c:pt idx="1">
                  <c:v>0.14199999999999999</c:v>
                </c:pt>
                <c:pt idx="2">
                  <c:v>0.14199999999999999</c:v>
                </c:pt>
                <c:pt idx="3">
                  <c:v>0.14199999999999999</c:v>
                </c:pt>
                <c:pt idx="4">
                  <c:v>0.14199999999999999</c:v>
                </c:pt>
                <c:pt idx="5">
                  <c:v>0.14199999999999999</c:v>
                </c:pt>
                <c:pt idx="6">
                  <c:v>0.14199999999999999</c:v>
                </c:pt>
                <c:pt idx="7">
                  <c:v>0.14199999999999999</c:v>
                </c:pt>
                <c:pt idx="8">
                  <c:v>0.14199999999999999</c:v>
                </c:pt>
                <c:pt idx="9">
                  <c:v>0.14199999999999999</c:v>
                </c:pt>
                <c:pt idx="10">
                  <c:v>0.14199999999999999</c:v>
                </c:pt>
                <c:pt idx="11">
                  <c:v>0.14199999999999999</c:v>
                </c:pt>
                <c:pt idx="12">
                  <c:v>0.14199999999999999</c:v>
                </c:pt>
                <c:pt idx="13">
                  <c:v>0.14199999999999999</c:v>
                </c:pt>
                <c:pt idx="14">
                  <c:v>0.14199999999999999</c:v>
                </c:pt>
                <c:pt idx="15">
                  <c:v>0.14199999999999999</c:v>
                </c:pt>
                <c:pt idx="16">
                  <c:v>0.14199999999999999</c:v>
                </c:pt>
                <c:pt idx="17">
                  <c:v>0.14199999999999999</c:v>
                </c:pt>
                <c:pt idx="18">
                  <c:v>0.14199999999999999</c:v>
                </c:pt>
                <c:pt idx="19">
                  <c:v>0.14199999999999999</c:v>
                </c:pt>
                <c:pt idx="20">
                  <c:v>0.14199999999999999</c:v>
                </c:pt>
                <c:pt idx="21">
                  <c:v>0.14199999999999999</c:v>
                </c:pt>
                <c:pt idx="22">
                  <c:v>0.14199999999999999</c:v>
                </c:pt>
                <c:pt idx="23">
                  <c:v>0.14199999999999999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0B-4D28-AC31-6759262DECA1}"/>
            </c:ext>
          </c:extLst>
        </c:ser>
        <c:ser>
          <c:idx val="25"/>
          <c:order val="25"/>
          <c:tx>
            <c:strRef>
              <c:f>ClassValues!$E$227</c:f>
              <c:strCache>
                <c:ptCount val="1"/>
                <c:pt idx="0">
                  <c:v>General Service_Saturation AMI_2020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ClassValues!$F$227:$AC$227</c:f>
              <c:numCache>
                <c:formatCode>0.0%</c:formatCode>
                <c:ptCount val="24"/>
                <c:pt idx="0">
                  <c:v>0.33</c:v>
                </c:pt>
                <c:pt idx="1">
                  <c:v>0.66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0B-4D28-AC31-6759262DECA1}"/>
            </c:ext>
          </c:extLst>
        </c:ser>
        <c:ser>
          <c:idx val="26"/>
          <c:order val="26"/>
          <c:tx>
            <c:strRef>
              <c:f>ClassValues!$E$228</c:f>
              <c:strCache>
                <c:ptCount val="1"/>
                <c:pt idx="0">
                  <c:v>Large General Service_Saturation AMI_2020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ClassValues!$F$228:$AC$228</c:f>
              <c:numCache>
                <c:formatCode>0.0%</c:formatCode>
                <c:ptCount val="24"/>
                <c:pt idx="0">
                  <c:v>0.33</c:v>
                </c:pt>
                <c:pt idx="1">
                  <c:v>0.66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0B-4D28-AC31-6759262DECA1}"/>
            </c:ext>
          </c:extLst>
        </c:ser>
        <c:ser>
          <c:idx val="27"/>
          <c:order val="27"/>
          <c:tx>
            <c:strRef>
              <c:f>ClassValues!$E$229</c:f>
              <c:strCache>
                <c:ptCount val="1"/>
                <c:pt idx="0">
                  <c:v>Extra Large General Service_Saturation AMI_2020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ClassValues!$F$168:$AC$168</c:f>
              <c:strCache>
                <c:ptCount val="24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  <c:pt idx="10">
                  <c:v>Year 11</c:v>
                </c:pt>
                <c:pt idx="11">
                  <c:v>Year 12</c:v>
                </c:pt>
                <c:pt idx="12">
                  <c:v>Year 13</c:v>
                </c:pt>
                <c:pt idx="13">
                  <c:v>Year 14</c:v>
                </c:pt>
                <c:pt idx="14">
                  <c:v>Year 15</c:v>
                </c:pt>
                <c:pt idx="15">
                  <c:v>Year 16</c:v>
                </c:pt>
                <c:pt idx="16">
                  <c:v>Year 17</c:v>
                </c:pt>
                <c:pt idx="17">
                  <c:v>Year 18</c:v>
                </c:pt>
                <c:pt idx="18">
                  <c:v>Year 19</c:v>
                </c:pt>
                <c:pt idx="19">
                  <c:v>Year 20</c:v>
                </c:pt>
                <c:pt idx="20">
                  <c:v>Year 21</c:v>
                </c:pt>
                <c:pt idx="21">
                  <c:v>Year 22</c:v>
                </c:pt>
                <c:pt idx="22">
                  <c:v>Year 23</c:v>
                </c:pt>
                <c:pt idx="23">
                  <c:v>Year 24</c:v>
                </c:pt>
              </c:strCache>
            </c:strRef>
          </c:cat>
          <c:val>
            <c:numRef>
              <c:f>ClassValues!$F$229:$AC$229</c:f>
              <c:numCache>
                <c:formatCode>0.0%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0B-4D28-AC31-6759262D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335311"/>
        <c:axId val="2124332399"/>
      </c:lineChart>
      <c:catAx>
        <c:axId val="2124335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4332399"/>
        <c:crosses val="autoZero"/>
        <c:auto val="1"/>
        <c:lblAlgn val="ctr"/>
        <c:lblOffset val="100"/>
        <c:noMultiLvlLbl val="0"/>
      </c:catAx>
      <c:valAx>
        <c:axId val="2124332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4335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 Baseline Forecasts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'Comparison to Previous'!$B$65</c:f>
              <c:strCache>
                <c:ptCount val="1"/>
                <c:pt idx="0">
                  <c:v>2020 DR Potential Study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to Previous'!$C$67:$Z$67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'Comparison to Previous'!$C$68:$Z$68</c:f>
              <c:numCache>
                <c:formatCode>_(* #,##0.0_);_(* \(#,##0.0\);_(* "-"??_);_(@_)</c:formatCode>
                <c:ptCount val="24"/>
                <c:pt idx="0">
                  <c:v>1330.6593218118662</c:v>
                </c:pt>
                <c:pt idx="1">
                  <c:v>1336.5937783648519</c:v>
                </c:pt>
                <c:pt idx="2">
                  <c:v>1342.9852981681317</c:v>
                </c:pt>
                <c:pt idx="3">
                  <c:v>1349.3000224553421</c:v>
                </c:pt>
                <c:pt idx="4">
                  <c:v>1355.289672900836</c:v>
                </c:pt>
                <c:pt idx="5">
                  <c:v>1360.3312669335551</c:v>
                </c:pt>
                <c:pt idx="6">
                  <c:v>1365.442759056541</c:v>
                </c:pt>
                <c:pt idx="7">
                  <c:v>1370.6237066692443</c:v>
                </c:pt>
                <c:pt idx="8">
                  <c:v>1375.8736968195485</c:v>
                </c:pt>
                <c:pt idx="9">
                  <c:v>1381.1923454128441</c:v>
                </c:pt>
                <c:pt idx="10">
                  <c:v>1386.5792964476861</c:v>
                </c:pt>
                <c:pt idx="11">
                  <c:v>1392.0342212772211</c:v>
                </c:pt>
                <c:pt idx="12">
                  <c:v>1397.5568178955702</c:v>
                </c:pt>
                <c:pt idx="13">
                  <c:v>1403.1468102484018</c:v>
                </c:pt>
                <c:pt idx="14">
                  <c:v>1408.8039475669357</c:v>
                </c:pt>
                <c:pt idx="15">
                  <c:v>1414.5280037246566</c:v>
                </c:pt>
                <c:pt idx="16">
                  <c:v>1420.318776616034</c:v>
                </c:pt>
                <c:pt idx="17">
                  <c:v>1426.1760875565601</c:v>
                </c:pt>
                <c:pt idx="18">
                  <c:v>1432.099780703456</c:v>
                </c:pt>
                <c:pt idx="19">
                  <c:v>1438.0897224964024</c:v>
                </c:pt>
                <c:pt idx="20">
                  <c:v>1444.1458011176769</c:v>
                </c:pt>
                <c:pt idx="21">
                  <c:v>1450.2679259711008</c:v>
                </c:pt>
                <c:pt idx="22">
                  <c:v>1456.4560271792184</c:v>
                </c:pt>
                <c:pt idx="23">
                  <c:v>1462.7100550981459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7-4EC0-93F8-A1DF88D7FA12}"/>
            </c:ext>
          </c:extLst>
        </c:ser>
        <c:ser>
          <c:idx val="1"/>
          <c:order val="1"/>
          <c:tx>
            <c:strRef>
              <c:f>'Comparison to Previous'!$B$77</c:f>
              <c:strCache>
                <c:ptCount val="1"/>
                <c:pt idx="0">
                  <c:v>2022 DR Potential Study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to Previous'!$C$67:$Z$67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'Comparison to Previous'!$C$80:$Z$80</c:f>
              <c:numCache>
                <c:formatCode>_(* #,##0.0_);_(* \(#,##0.0\);_(* "-"??_);_(@_)</c:formatCode>
                <c:ptCount val="24"/>
                <c:pt idx="0">
                  <c:v>1362.5433926834862</c:v>
                </c:pt>
                <c:pt idx="1">
                  <c:v>1365.5182052069504</c:v>
                </c:pt>
                <c:pt idx="2">
                  <c:v>1370.6123605027019</c:v>
                </c:pt>
                <c:pt idx="3">
                  <c:v>1375.2438942388935</c:v>
                </c:pt>
                <c:pt idx="4">
                  <c:v>1380.5381172508071</c:v>
                </c:pt>
                <c:pt idx="5">
                  <c:v>1385.9270882852152</c:v>
                </c:pt>
                <c:pt idx="6">
                  <c:v>1391.4095418855043</c:v>
                </c:pt>
                <c:pt idx="7">
                  <c:v>1396.9842933408522</c:v>
                </c:pt>
                <c:pt idx="8">
                  <c:v>1402.6502349174</c:v>
                </c:pt>
                <c:pt idx="9">
                  <c:v>1408.4063322839384</c:v>
                </c:pt>
                <c:pt idx="10">
                  <c:v>1414.2516211219493</c:v>
                </c:pt>
                <c:pt idx="11">
                  <c:v>1420.1852039103696</c:v>
                </c:pt>
                <c:pt idx="12">
                  <c:v>1426.2062468759621</c:v>
                </c:pt>
                <c:pt idx="13">
                  <c:v>1432.3139771006627</c:v>
                </c:pt>
                <c:pt idx="14">
                  <c:v>1438.5076797777201</c:v>
                </c:pt>
                <c:pt idx="15">
                  <c:v>1444.7866956088963</c:v>
                </c:pt>
                <c:pt idx="16">
                  <c:v>1451.1504183353823</c:v>
                </c:pt>
                <c:pt idx="17">
                  <c:v>1457.5982923954957</c:v>
                </c:pt>
                <c:pt idx="18">
                  <c:v>1464.1298107025716</c:v>
                </c:pt>
                <c:pt idx="19">
                  <c:v>1470.7445125368272</c:v>
                </c:pt>
                <c:pt idx="20">
                  <c:v>1477.4419815452918</c:v>
                </c:pt>
                <c:pt idx="21">
                  <c:v>1484.2218438442153</c:v>
                </c:pt>
                <c:pt idx="22">
                  <c:v>1491.0837662186648</c:v>
                </c:pt>
                <c:pt idx="23">
                  <c:v>1498.0274544142899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7-4EC0-93F8-A1DF88D7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675615"/>
        <c:axId val="1978667711"/>
      </c:lineChart>
      <c:catAx>
        <c:axId val="197867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67711"/>
        <c:crosses val="autoZero"/>
        <c:auto val="1"/>
        <c:lblAlgn val="ctr"/>
        <c:lblOffset val="100"/>
        <c:noMultiLvlLbl val="0"/>
      </c:catAx>
      <c:valAx>
        <c:axId val="1978667711"/>
        <c:scaling>
          <c:orientation val="minMax"/>
          <c:max val="1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675615"/>
        <c:crosses val="autoZero"/>
        <c:crossBetween val="between"/>
        <c:majorUnit val="200"/>
        <c:min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2.png"/><Relationship Id="rId4" Type="http://schemas.openxmlformats.org/officeDocument/2006/relationships/chart" Target="../charts/chart7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2.png"/><Relationship Id="rId4" Type="http://schemas.openxmlformats.org/officeDocument/2006/relationships/chart" Target="../charts/chart8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2.png"/><Relationship Id="rId4" Type="http://schemas.openxmlformats.org/officeDocument/2006/relationships/chart" Target="../charts/chart8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21" Type="http://schemas.openxmlformats.org/officeDocument/2006/relationships/chart" Target="../charts/chart29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chart" Target="../charts/chart10.xml"/><Relationship Id="rId16" Type="http://schemas.openxmlformats.org/officeDocument/2006/relationships/chart" Target="../charts/chart24.xml"/><Relationship Id="rId20" Type="http://schemas.openxmlformats.org/officeDocument/2006/relationships/chart" Target="../charts/chart28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2.png"/><Relationship Id="rId4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548343</xdr:colOff>
      <xdr:row>2</xdr:row>
      <xdr:rowOff>45719</xdr:rowOff>
    </xdr:from>
    <xdr:to>
      <xdr:col>14</xdr:col>
      <xdr:colOff>136862</xdr:colOff>
      <xdr:row>11</xdr:row>
      <xdr:rowOff>160019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3F2DF2-B02E-4EEF-8598-40EE9CF31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565150</xdr:colOff>
      <xdr:row>11</xdr:row>
      <xdr:rowOff>99060</xdr:rowOff>
    </xdr:from>
    <xdr:to>
      <xdr:col>14</xdr:col>
      <xdr:colOff>153669</xdr:colOff>
      <xdr:row>20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943B0B-9371-4257-9B9F-8DB35FEEA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501353</xdr:colOff>
      <xdr:row>20</xdr:row>
      <xdr:rowOff>160021</xdr:rowOff>
    </xdr:from>
    <xdr:to>
      <xdr:col>14</xdr:col>
      <xdr:colOff>89872</xdr:colOff>
      <xdr:row>29</xdr:row>
      <xdr:rowOff>182881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8794D93-D05A-4B78-8311-36DF1D59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472440</xdr:colOff>
      <xdr:row>29</xdr:row>
      <xdr:rowOff>129540</xdr:rowOff>
    </xdr:from>
    <xdr:to>
      <xdr:col>14</xdr:col>
      <xdr:colOff>60959</xdr:colOff>
      <xdr:row>38</xdr:row>
      <xdr:rowOff>91440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BE1826-3B9D-4DFF-A821-55E5D8407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565547</xdr:colOff>
      <xdr:row>21</xdr:row>
      <xdr:rowOff>158352</xdr:rowOff>
    </xdr:from>
    <xdr:to>
      <xdr:col>21</xdr:col>
      <xdr:colOff>398859</xdr:colOff>
      <xdr:row>33</xdr:row>
      <xdr:rowOff>115489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45BAE3-4F01-00B0-5021-D4823EBCC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571500</xdr:colOff>
      <xdr:row>34</xdr:row>
      <xdr:rowOff>95250</xdr:rowOff>
    </xdr:from>
    <xdr:to>
      <xdr:col>21</xdr:col>
      <xdr:colOff>404812</xdr:colOff>
      <xdr:row>46</xdr:row>
      <xdr:rowOff>135732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56DC77-E8F9-44A8-BB97-8E69B6CD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779859</xdr:colOff>
      <xdr:row>50</xdr:row>
      <xdr:rowOff>119062</xdr:rowOff>
    </xdr:from>
    <xdr:to>
      <xdr:col>21</xdr:col>
      <xdr:colOff>522684</xdr:colOff>
      <xdr:row>67</xdr:row>
      <xdr:rowOff>157162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D5DD42-36A6-5360-5CC6-6264709EA0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0</xdr:colOff>
      <xdr:row>76</xdr:row>
      <xdr:rowOff>79376</xdr:rowOff>
    </xdr:from>
    <xdr:to>
      <xdr:col>24</xdr:col>
      <xdr:colOff>338138</xdr:colOff>
      <xdr:row>93</xdr:row>
      <xdr:rowOff>101601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F8B6E3-F200-49E5-B194-C5784AA5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265692</xdr:colOff>
      <xdr:row>37</xdr:row>
      <xdr:rowOff>30480</xdr:rowOff>
    </xdr:from>
    <xdr:ext cx="8236051" cy="64211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5F0DE-B3E6-473D-B7D5-95286E244B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9</xdr:col>
      <xdr:colOff>161109</xdr:colOff>
      <xdr:row>65</xdr:row>
      <xdr:rowOff>175260</xdr:rowOff>
    </xdr:from>
    <xdr:to>
      <xdr:col>16</xdr:col>
      <xdr:colOff>1662</xdr:colOff>
      <xdr:row>95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BA8B1-7F44-4A58-A808-CC173D362B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52614</xdr:colOff>
      <xdr:row>1</xdr:row>
      <xdr:rowOff>194582</xdr:rowOff>
    </xdr:from>
    <xdr:to>
      <xdr:col>34</xdr:col>
      <xdr:colOff>712528</xdr:colOff>
      <xdr:row>23</xdr:row>
      <xdr:rowOff>93873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6C37FE-3228-45BE-8BD7-438985A8C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3474" y="385082"/>
          <a:ext cx="10215394" cy="523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258890</xdr:colOff>
      <xdr:row>1</xdr:row>
      <xdr:rowOff>10836</xdr:rowOff>
    </xdr:from>
    <xdr:ext cx="8275510" cy="7397498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B2AEB1-275E-40F9-8A1A-DE9FB0D218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21</xdr:col>
      <xdr:colOff>1625312</xdr:colOff>
      <xdr:row>37</xdr:row>
      <xdr:rowOff>370403</xdr:rowOff>
    </xdr:from>
    <xdr:to>
      <xdr:col>34</xdr:col>
      <xdr:colOff>617765</xdr:colOff>
      <xdr:row>61</xdr:row>
      <xdr:rowOff>23305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5A738D-7F29-4AAF-9948-E803B6AD9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6432" y="7251263"/>
          <a:ext cx="10277673" cy="539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543232</xdr:colOff>
      <xdr:row>23</xdr:row>
      <xdr:rowOff>99061</xdr:rowOff>
    </xdr:from>
    <xdr:to>
      <xdr:col>4</xdr:col>
      <xdr:colOff>1248082</xdr:colOff>
      <xdr:row>56</xdr:row>
      <xdr:rowOff>117765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1C808-4108-4589-AE33-4003BE340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617597</xdr:colOff>
      <xdr:row>23</xdr:row>
      <xdr:rowOff>68580</xdr:rowOff>
    </xdr:from>
    <xdr:to>
      <xdr:col>9</xdr:col>
      <xdr:colOff>492091</xdr:colOff>
      <xdr:row>57</xdr:row>
      <xdr:rowOff>51955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B0BA68-2E1A-486B-909D-B03ACE04B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474652</xdr:colOff>
      <xdr:row>23</xdr:row>
      <xdr:rowOff>53341</xdr:rowOff>
    </xdr:from>
    <xdr:to>
      <xdr:col>4</xdr:col>
      <xdr:colOff>1179502</xdr:colOff>
      <xdr:row>56</xdr:row>
      <xdr:rowOff>178725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2F050A-F961-4C84-90AD-3B528CD7C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724277</xdr:colOff>
      <xdr:row>23</xdr:row>
      <xdr:rowOff>68580</xdr:rowOff>
    </xdr:from>
    <xdr:to>
      <xdr:col>9</xdr:col>
      <xdr:colOff>598771</xdr:colOff>
      <xdr:row>57</xdr:row>
      <xdr:rowOff>51955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B3F7F5-D668-4ABC-97A1-7DF94482C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265692</xdr:colOff>
      <xdr:row>34</xdr:row>
      <xdr:rowOff>30480</xdr:rowOff>
    </xdr:from>
    <xdr:ext cx="8236051" cy="50368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07F62-7A68-4B8D-9211-4EDDA0477D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9</xdr:col>
      <xdr:colOff>161109</xdr:colOff>
      <xdr:row>58</xdr:row>
      <xdr:rowOff>175260</xdr:rowOff>
    </xdr:from>
    <xdr:to>
      <xdr:col>16</xdr:col>
      <xdr:colOff>2721</xdr:colOff>
      <xdr:row>82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6C1186-BA14-417F-8D78-65B29BAFA4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52614</xdr:colOff>
      <xdr:row>1</xdr:row>
      <xdr:rowOff>194582</xdr:rowOff>
    </xdr:from>
    <xdr:to>
      <xdr:col>34</xdr:col>
      <xdr:colOff>712528</xdr:colOff>
      <xdr:row>23</xdr:row>
      <xdr:rowOff>93873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D12FAA-222A-47A1-A86D-04F1C2AD2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3474" y="385082"/>
          <a:ext cx="10215394" cy="523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258890</xdr:colOff>
      <xdr:row>1</xdr:row>
      <xdr:rowOff>10836</xdr:rowOff>
    </xdr:from>
    <xdr:ext cx="8275510" cy="5963244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2DEC6D-72BE-4F06-BB7E-856ECF8231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21</xdr:col>
      <xdr:colOff>1625312</xdr:colOff>
      <xdr:row>34</xdr:row>
      <xdr:rowOff>370403</xdr:rowOff>
    </xdr:from>
    <xdr:to>
      <xdr:col>34</xdr:col>
      <xdr:colOff>617765</xdr:colOff>
      <xdr:row>58</xdr:row>
      <xdr:rowOff>74106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9B5FEF2-D5B0-4224-A180-170A5346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6432" y="7251263"/>
          <a:ext cx="10277673" cy="539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265692</xdr:colOff>
      <xdr:row>35</xdr:row>
      <xdr:rowOff>30480</xdr:rowOff>
    </xdr:from>
    <xdr:ext cx="8236051" cy="5067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120417-816A-4F5D-B7F8-EC61891B4D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9</xdr:col>
      <xdr:colOff>161109</xdr:colOff>
      <xdr:row>58</xdr:row>
      <xdr:rowOff>175260</xdr:rowOff>
    </xdr:from>
    <xdr:to>
      <xdr:col>16</xdr:col>
      <xdr:colOff>2721</xdr:colOff>
      <xdr:row>82</xdr:row>
      <xdr:rowOff>68580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2D949D-F53A-4DB2-9546-DCCCB536CC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52614</xdr:colOff>
      <xdr:row>1</xdr:row>
      <xdr:rowOff>194582</xdr:rowOff>
    </xdr:from>
    <xdr:to>
      <xdr:col>34</xdr:col>
      <xdr:colOff>712528</xdr:colOff>
      <xdr:row>23</xdr:row>
      <xdr:rowOff>93873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17ADFF-B1C4-4B9D-BD06-E467DAD3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3474" y="385082"/>
          <a:ext cx="10215394" cy="523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258890</xdr:colOff>
      <xdr:row>1</xdr:row>
      <xdr:rowOff>10836</xdr:rowOff>
    </xdr:from>
    <xdr:ext cx="8275510" cy="7022424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F9EAAD-D666-45F8-AB69-1D8DC1015D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21</xdr:col>
      <xdr:colOff>1625312</xdr:colOff>
      <xdr:row>35</xdr:row>
      <xdr:rowOff>370403</xdr:rowOff>
    </xdr:from>
    <xdr:to>
      <xdr:col>34</xdr:col>
      <xdr:colOff>617765</xdr:colOff>
      <xdr:row>59</xdr:row>
      <xdr:rowOff>96966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DBFF36C-5BEA-48CF-83BA-2F1B0038C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6432" y="7251263"/>
          <a:ext cx="10277673" cy="539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91440</xdr:colOff>
      <xdr:row>162</xdr:row>
      <xdr:rowOff>137160</xdr:rowOff>
    </xdr:from>
    <xdr:to>
      <xdr:col>54</xdr:col>
      <xdr:colOff>365760</xdr:colOff>
      <xdr:row>201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3E7488-3761-4AF4-B3F0-D7CF303C2C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204</xdr:row>
      <xdr:rowOff>0</xdr:rowOff>
    </xdr:from>
    <xdr:to>
      <xdr:col>55</xdr:col>
      <xdr:colOff>381000</xdr:colOff>
      <xdr:row>243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C89944-3D11-4DF3-81A0-5605D6358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16</xdr:row>
      <xdr:rowOff>0</xdr:rowOff>
    </xdr:from>
    <xdr:to>
      <xdr:col>4</xdr:col>
      <xdr:colOff>419100</xdr:colOff>
      <xdr:row>36</xdr:row>
      <xdr:rowOff>128587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6A3C56-0F5C-4E95-8C9F-6163104E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</xdr:row>
      <xdr:rowOff>128588</xdr:rowOff>
    </xdr:from>
    <xdr:to>
      <xdr:col>4</xdr:col>
      <xdr:colOff>390525</xdr:colOff>
      <xdr:row>58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5BBC0-D754-43D7-A393-E2AB5679C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</xdr:colOff>
      <xdr:row>16</xdr:row>
      <xdr:rowOff>0</xdr:rowOff>
    </xdr:from>
    <xdr:to>
      <xdr:col>8</xdr:col>
      <xdr:colOff>2312289</xdr:colOff>
      <xdr:row>36</xdr:row>
      <xdr:rowOff>128587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EF7D40-88DC-43C6-B362-A49331B5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37</xdr:row>
      <xdr:rowOff>100013</xdr:rowOff>
    </xdr:from>
    <xdr:to>
      <xdr:col>8</xdr:col>
      <xdr:colOff>2283714</xdr:colOff>
      <xdr:row>58</xdr:row>
      <xdr:rowOff>47625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77AB970-2046-4B94-8136-BFF2D2E82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2752725</xdr:colOff>
      <xdr:row>16</xdr:row>
      <xdr:rowOff>0</xdr:rowOff>
    </xdr:from>
    <xdr:to>
      <xdr:col>14</xdr:col>
      <xdr:colOff>521589</xdr:colOff>
      <xdr:row>36</xdr:row>
      <xdr:rowOff>128587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517356B-E1D1-4A0F-81CE-C69D566E5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2724150</xdr:colOff>
      <xdr:row>37</xdr:row>
      <xdr:rowOff>100013</xdr:rowOff>
    </xdr:from>
    <xdr:to>
      <xdr:col>14</xdr:col>
      <xdr:colOff>493014</xdr:colOff>
      <xdr:row>58</xdr:row>
      <xdr:rowOff>47625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38252FD-453F-48BD-B566-7DB9711AF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27</xdr:col>
      <xdr:colOff>368300</xdr:colOff>
      <xdr:row>91</xdr:row>
      <xdr:rowOff>63500</xdr:rowOff>
    </xdr:from>
    <xdr:to>
      <xdr:col>42</xdr:col>
      <xdr:colOff>393700</xdr:colOff>
      <xdr:row>119</xdr:row>
      <xdr:rowOff>117512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CDAF5C2-FBAA-4839-9015-15F1C8D869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14</xdr:col>
      <xdr:colOff>114300</xdr:colOff>
      <xdr:row>91</xdr:row>
      <xdr:rowOff>50800</xdr:rowOff>
    </xdr:from>
    <xdr:to>
      <xdr:col>27</xdr:col>
      <xdr:colOff>133350</xdr:colOff>
      <xdr:row>119</xdr:row>
      <xdr:rowOff>104812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61ECDE7-9059-40CD-9E6D-102BB1037F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27</xdr:col>
      <xdr:colOff>355600</xdr:colOff>
      <xdr:row>120</xdr:row>
      <xdr:rowOff>168275</xdr:rowOff>
    </xdr:from>
    <xdr:to>
      <xdr:col>42</xdr:col>
      <xdr:colOff>381000</xdr:colOff>
      <xdr:row>149</xdr:row>
      <xdr:rowOff>44487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B132E6C-F708-49CE-8DDE-AAB2EA1B80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14</xdr:col>
      <xdr:colOff>139700</xdr:colOff>
      <xdr:row>120</xdr:row>
      <xdr:rowOff>152400</xdr:rowOff>
    </xdr:from>
    <xdr:to>
      <xdr:col>27</xdr:col>
      <xdr:colOff>158750</xdr:colOff>
      <xdr:row>149</xdr:row>
      <xdr:rowOff>28612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EC3515E-EE0C-42C2-8BCD-62624F4AD1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27</xdr:col>
      <xdr:colOff>406400</xdr:colOff>
      <xdr:row>151</xdr:row>
      <xdr:rowOff>63500</xdr:rowOff>
    </xdr:from>
    <xdr:to>
      <xdr:col>42</xdr:col>
      <xdr:colOff>431800</xdr:colOff>
      <xdr:row>179</xdr:row>
      <xdr:rowOff>117512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D208297-AA1F-45B4-875A-9380A5ABD2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14</xdr:col>
      <xdr:colOff>152400</xdr:colOff>
      <xdr:row>151</xdr:row>
      <xdr:rowOff>76200</xdr:rowOff>
    </xdr:from>
    <xdr:to>
      <xdr:col>27</xdr:col>
      <xdr:colOff>171450</xdr:colOff>
      <xdr:row>179</xdr:row>
      <xdr:rowOff>130212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9992AA0-C1C7-4CF1-9F5C-26CCE625BC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27</xdr:col>
      <xdr:colOff>355600</xdr:colOff>
      <xdr:row>182</xdr:row>
      <xdr:rowOff>0</xdr:rowOff>
    </xdr:from>
    <xdr:to>
      <xdr:col>42</xdr:col>
      <xdr:colOff>381000</xdr:colOff>
      <xdr:row>210</xdr:row>
      <xdr:rowOff>15912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8DC2D78-DB7C-4215-A99D-DE37BB4E65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14</xdr:col>
      <xdr:colOff>139700</xdr:colOff>
      <xdr:row>182</xdr:row>
      <xdr:rowOff>12700</xdr:rowOff>
    </xdr:from>
    <xdr:to>
      <xdr:col>27</xdr:col>
      <xdr:colOff>158750</xdr:colOff>
      <xdr:row>210</xdr:row>
      <xdr:rowOff>28612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54726BEE-ED0A-43A9-80FD-43D8DF40D53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384808</xdr:colOff>
      <xdr:row>59</xdr:row>
      <xdr:rowOff>171449</xdr:rowOff>
    </xdr:from>
    <xdr:to>
      <xdr:col>41</xdr:col>
      <xdr:colOff>472440</xdr:colOff>
      <xdr:row>89</xdr:row>
      <xdr:rowOff>121920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98A915AE-7CBB-4AF3-B833-3DB2A2FADF62}"/>
            </a:ext>
          </a:extLst>
        </xdr:cNvPr>
        <xdr:cNvSpPr/>
      </xdr:nvSpPr>
      <xdr:spPr>
        <a:xfrm>
          <a:off x="24555448" y="11860529"/>
          <a:ext cx="8622032" cy="604647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Notes on Differences from Previous Study (2020):</a:t>
          </a:r>
        </a:p>
        <a:p>
          <a:pPr algn="l"/>
          <a:r>
            <a:rPr lang="en-US" sz="1800"/>
            <a:t>*Lower EV charging</a:t>
          </a:r>
          <a:r>
            <a:rPr lang="en-US" sz="1800" baseline="0"/>
            <a:t> potential due to saturation improvement (using EE study)</a:t>
          </a:r>
        </a:p>
        <a:p>
          <a:pPr algn="l"/>
          <a:r>
            <a:rPr lang="en-US" sz="1800" baseline="0"/>
            <a:t>*Lower water heating saturation</a:t>
          </a:r>
        </a:p>
        <a:p>
          <a:pPr algn="l"/>
          <a:r>
            <a:rPr lang="en-US" sz="1800" baseline="0"/>
            <a:t>*Third Party EMS update to participation (higher)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*Thermosts start later</a:t>
          </a:r>
          <a:endParaRPr lang="en-US" sz="1800">
            <a:effectLst/>
          </a:endParaRPr>
        </a:p>
        <a:p>
          <a:pPr algn="l"/>
          <a:endParaRPr lang="en-US" sz="1800" baseline="0"/>
        </a:p>
        <a:p>
          <a:pPr algn="l"/>
          <a:r>
            <a:rPr lang="en-US" sz="1800" baseline="0"/>
            <a:t>Kelly Questions: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*Should we show</a:t>
          </a:r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comparison to historical? </a:t>
          </a:r>
          <a:r>
            <a:rPr lang="en-US" sz="18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-&gt; yes</a:t>
          </a:r>
          <a:endParaRPr lang="en-US" sz="1800">
            <a:solidFill>
              <a:srgbClr val="FF0000"/>
            </a:solidFill>
            <a:effectLst/>
          </a:endParaRPr>
        </a:p>
        <a:p>
          <a:pPr algn="l"/>
          <a:r>
            <a:rPr lang="en-US" sz="1800" baseline="0"/>
            <a:t>*Discount heating tstat marketing and admin/dev costs by %overlap of electric heating and cooling customers. Incentives as well?</a:t>
          </a:r>
          <a:r>
            <a:rPr lang="en-US" sz="1800" baseline="0">
              <a:solidFill>
                <a:srgbClr val="FF0000"/>
              </a:solidFill>
            </a:rPr>
            <a:t>--&gt; assuming not. Apply space heating saturation to cooling subset. Same incentive, same marketing cost (cooling tstat). No other costs</a:t>
          </a:r>
        </a:p>
        <a:p>
          <a:pPr algn="l"/>
          <a:endParaRPr lang="en-US" sz="1800" baseline="0"/>
        </a:p>
        <a:p>
          <a:pPr algn="l"/>
          <a:r>
            <a:rPr lang="en-US" sz="1800" strike="sngStrike" baseline="0"/>
            <a:t>Grace: Bring in by sector roll-up</a:t>
          </a:r>
        </a:p>
        <a:p>
          <a:pPr algn="l"/>
          <a:r>
            <a:rPr lang="en-US" sz="1800" strike="sngStrike" baseline="0"/>
            <a:t>*Remove all ancillary potential</a:t>
          </a:r>
        </a:p>
        <a:p>
          <a:pPr algn="l"/>
          <a:r>
            <a:rPr lang="en-US" sz="1800" baseline="0"/>
            <a:t>*for PPT: DLCs together, rates together</a:t>
          </a:r>
        </a:p>
        <a:p>
          <a:pPr algn="l"/>
          <a:endParaRPr lang="en-US" sz="1800" baseline="0"/>
        </a:p>
        <a:p>
          <a:pPr algn="l"/>
          <a:r>
            <a:rPr lang="en-US" sz="1800" baseline="0"/>
            <a:t>Client Questions:</a:t>
          </a:r>
        </a:p>
        <a:p>
          <a:pPr algn="l"/>
          <a:r>
            <a:rPr lang="en-US" sz="1800" baseline="0"/>
            <a:t>*Investigate/explain differences in baseline suggestion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-&gt;Review baseline with client, send them a screenshot to confirm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-&gt;Internal: compare to EE for sanity check</a:t>
          </a:r>
          <a:endParaRPr lang="en-US" sz="1800">
            <a:effectLst/>
          </a:endParaRPr>
        </a:p>
      </xdr:txBody>
    </xdr:sp>
    <xdr:clientData/>
  </xdr:twoCellAnchor>
  <xdr:twoCellAnchor editAs="oneCell">
    <xdr:from>
      <xdr:col>58</xdr:col>
      <xdr:colOff>345440</xdr:colOff>
      <xdr:row>91</xdr:row>
      <xdr:rowOff>73660</xdr:rowOff>
    </xdr:from>
    <xdr:to>
      <xdr:col>73</xdr:col>
      <xdr:colOff>370840</xdr:colOff>
      <xdr:row>119</xdr:row>
      <xdr:rowOff>127672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27D3A811-6EDF-458D-A3D8-D48257804C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43</xdr:col>
      <xdr:colOff>30480</xdr:colOff>
      <xdr:row>91</xdr:row>
      <xdr:rowOff>60960</xdr:rowOff>
    </xdr:from>
    <xdr:to>
      <xdr:col>58</xdr:col>
      <xdr:colOff>110490</xdr:colOff>
      <xdr:row>119</xdr:row>
      <xdr:rowOff>114972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A4627CA3-D4BF-4A31-9BA8-2AF66DDE94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58</xdr:col>
      <xdr:colOff>276860</xdr:colOff>
      <xdr:row>121</xdr:row>
      <xdr:rowOff>15875</xdr:rowOff>
    </xdr:from>
    <xdr:to>
      <xdr:col>73</xdr:col>
      <xdr:colOff>302260</xdr:colOff>
      <xdr:row>149</xdr:row>
      <xdr:rowOff>74967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6DF5F055-4D4C-4669-9D3E-17B8A38AA1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43</xdr:col>
      <xdr:colOff>0</xdr:colOff>
      <xdr:row>121</xdr:row>
      <xdr:rowOff>0</xdr:rowOff>
    </xdr:from>
    <xdr:to>
      <xdr:col>58</xdr:col>
      <xdr:colOff>80010</xdr:colOff>
      <xdr:row>149</xdr:row>
      <xdr:rowOff>59092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DA56FBC-AE60-4E9D-9668-7976FD4EFC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89</xdr:col>
      <xdr:colOff>314960</xdr:colOff>
      <xdr:row>91</xdr:row>
      <xdr:rowOff>43180</xdr:rowOff>
    </xdr:from>
    <xdr:to>
      <xdr:col>104</xdr:col>
      <xdr:colOff>340360</xdr:colOff>
      <xdr:row>119</xdr:row>
      <xdr:rowOff>97192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DDD676C9-BBBC-4071-91AB-60216FAE01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74</xdr:col>
      <xdr:colOff>0</xdr:colOff>
      <xdr:row>91</xdr:row>
      <xdr:rowOff>30480</xdr:rowOff>
    </xdr:from>
    <xdr:to>
      <xdr:col>89</xdr:col>
      <xdr:colOff>80010</xdr:colOff>
      <xdr:row>119</xdr:row>
      <xdr:rowOff>84492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88B48505-45B2-47AD-B050-5CABC0FDBA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89</xdr:col>
      <xdr:colOff>276860</xdr:colOff>
      <xdr:row>121</xdr:row>
      <xdr:rowOff>15875</xdr:rowOff>
    </xdr:from>
    <xdr:to>
      <xdr:col>104</xdr:col>
      <xdr:colOff>302260</xdr:colOff>
      <xdr:row>149</xdr:row>
      <xdr:rowOff>74967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58C9163-2E7C-4B19-894D-C531F2D19F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74</xdr:col>
      <xdr:colOff>0</xdr:colOff>
      <xdr:row>121</xdr:row>
      <xdr:rowOff>0</xdr:rowOff>
    </xdr:from>
    <xdr:to>
      <xdr:col>89</xdr:col>
      <xdr:colOff>80010</xdr:colOff>
      <xdr:row>149</xdr:row>
      <xdr:rowOff>59092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A0E3A86E-5602-430A-B1AF-E2D15B21FF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234448</xdr:colOff>
      <xdr:row>2</xdr:row>
      <xdr:rowOff>11920</xdr:rowOff>
    </xdr:from>
    <xdr:to>
      <xdr:col>24</xdr:col>
      <xdr:colOff>4445</xdr:colOff>
      <xdr:row>35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40</xdr:row>
      <xdr:rowOff>39881</xdr:rowOff>
    </xdr:from>
    <xdr:to>
      <xdr:col>15</xdr:col>
      <xdr:colOff>0</xdr:colOff>
      <xdr:row>142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203654</xdr:colOff>
      <xdr:row>38</xdr:row>
      <xdr:rowOff>15240</xdr:rowOff>
    </xdr:from>
    <xdr:to>
      <xdr:col>23</xdr:col>
      <xdr:colOff>203835</xdr:colOff>
      <xdr:row>70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50CC19-B2D0-41AD-B3A7-AD6A642D31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14</xdr:col>
      <xdr:colOff>169407</xdr:colOff>
      <xdr:row>72</xdr:row>
      <xdr:rowOff>13552</xdr:rowOff>
    </xdr:from>
    <xdr:ext cx="7976373" cy="7301648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0D38EC-9091-4F35-A3B4-A1296AF795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>
    <xdr:from>
      <xdr:col>14</xdr:col>
      <xdr:colOff>174807</xdr:colOff>
      <xdr:row>109</xdr:row>
      <xdr:rowOff>15240</xdr:rowOff>
    </xdr:from>
    <xdr:to>
      <xdr:col>23</xdr:col>
      <xdr:colOff>342900</xdr:colOff>
      <xdr:row>141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EA68563-1073-4914-AFF2-371DC867B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25</xdr:col>
      <xdr:colOff>0</xdr:colOff>
      <xdr:row>1</xdr:row>
      <xdr:rowOff>247649</xdr:rowOff>
    </xdr:from>
    <xdr:to>
      <xdr:col>34</xdr:col>
      <xdr:colOff>297047</xdr:colOff>
      <xdr:row>35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3127F5-22FD-4A02-BDF9-F5EB61808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438150</xdr:colOff>
      <xdr:row>38</xdr:row>
      <xdr:rowOff>9525</xdr:rowOff>
    </xdr:from>
    <xdr:to>
      <xdr:col>32</xdr:col>
      <xdr:colOff>171631</xdr:colOff>
      <xdr:row>70</xdr:row>
      <xdr:rowOff>17145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58221C-BBE5-4FB8-A29B-87FDF85A0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109</xdr:row>
      <xdr:rowOff>0</xdr:rowOff>
    </xdr:from>
    <xdr:to>
      <xdr:col>32</xdr:col>
      <xdr:colOff>720543</xdr:colOff>
      <xdr:row>141</xdr:row>
      <xdr:rowOff>121920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6B7021-8C3F-40AE-8343-E49B47E63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24</xdr:col>
      <xdr:colOff>476250</xdr:colOff>
      <xdr:row>72</xdr:row>
      <xdr:rowOff>19050</xdr:rowOff>
    </xdr:from>
    <xdr:ext cx="7976373" cy="7283450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837310-B774-4E13-96A7-AFB64D6127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253497</xdr:colOff>
      <xdr:row>0</xdr:row>
      <xdr:rowOff>97644</xdr:rowOff>
    </xdr:from>
    <xdr:to>
      <xdr:col>21</xdr:col>
      <xdr:colOff>5847</xdr:colOff>
      <xdr:row>13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37283-DCE2-400B-BF78-EB04FACB3D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16</xdr:row>
      <xdr:rowOff>39881</xdr:rowOff>
    </xdr:from>
    <xdr:to>
      <xdr:col>15</xdr:col>
      <xdr:colOff>0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850FDE-3BF1-4D17-97B2-6E3124868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232230</xdr:colOff>
      <xdr:row>13</xdr:row>
      <xdr:rowOff>148590</xdr:rowOff>
    </xdr:from>
    <xdr:to>
      <xdr:col>21</xdr:col>
      <xdr:colOff>19050</xdr:colOff>
      <xdr:row>23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816209-D806-42CB-BABC-B6D3AB52F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14</xdr:col>
      <xdr:colOff>207507</xdr:colOff>
      <xdr:row>23</xdr:row>
      <xdr:rowOff>137378</xdr:rowOff>
    </xdr:from>
    <xdr:ext cx="5545593" cy="2796322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4B354C-B36F-48F9-8972-A7D9B2F456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>
    <xdr:from>
      <xdr:col>14</xdr:col>
      <xdr:colOff>200025</xdr:colOff>
      <xdr:row>37</xdr:row>
      <xdr:rowOff>53340</xdr:rowOff>
    </xdr:from>
    <xdr:to>
      <xdr:col>20</xdr:col>
      <xdr:colOff>809626</xdr:colOff>
      <xdr:row>45</xdr:row>
      <xdr:rowOff>175260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4CBA4F-0337-422A-9AA7-7D6F081FF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13</xdr:row>
      <xdr:rowOff>142875</xdr:rowOff>
    </xdr:from>
    <xdr:to>
      <xdr:col>27</xdr:col>
      <xdr:colOff>638175</xdr:colOff>
      <xdr:row>23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66712C1-3571-48AF-8902-C512909D7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133351</xdr:colOff>
      <xdr:row>37</xdr:row>
      <xdr:rowOff>38100</xdr:rowOff>
    </xdr:from>
    <xdr:to>
      <xdr:col>27</xdr:col>
      <xdr:colOff>800101</xdr:colOff>
      <xdr:row>45</xdr:row>
      <xdr:rowOff>160020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2A1307D-3D09-42B4-9C89-1C1991FE2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21</xdr:col>
      <xdr:colOff>114300</xdr:colOff>
      <xdr:row>23</xdr:row>
      <xdr:rowOff>123825</xdr:rowOff>
    </xdr:from>
    <xdr:ext cx="5488443" cy="280987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04205DD-0608-436E-B2BA-959C893C02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21</xdr:col>
      <xdr:colOff>76200</xdr:colOff>
      <xdr:row>0</xdr:row>
      <xdr:rowOff>95250</xdr:rowOff>
    </xdr:from>
    <xdr:to>
      <xdr:col>27</xdr:col>
      <xdr:colOff>647700</xdr:colOff>
      <xdr:row>13</xdr:row>
      <xdr:rowOff>104775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D19164-CFFA-4C43-B89C-C7CC6D9935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329351</xdr:colOff>
      <xdr:row>64</xdr:row>
      <xdr:rowOff>50800</xdr:rowOff>
    </xdr:from>
    <xdr:to>
      <xdr:col>5</xdr:col>
      <xdr:colOff>753533</xdr:colOff>
      <xdr:row>81</xdr:row>
      <xdr:rowOff>45638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609599</xdr:colOff>
      <xdr:row>64</xdr:row>
      <xdr:rowOff>33867</xdr:rowOff>
    </xdr:from>
    <xdr:to>
      <xdr:col>20</xdr:col>
      <xdr:colOff>400049</xdr:colOff>
      <xdr:row>81</xdr:row>
      <xdr:rowOff>118532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FD4997E-E8AB-419F-BE0E-5DFA74A800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0</xdr:colOff>
      <xdr:row>64</xdr:row>
      <xdr:rowOff>42334</xdr:rowOff>
    </xdr:from>
    <xdr:to>
      <xdr:col>12</xdr:col>
      <xdr:colOff>626532</xdr:colOff>
      <xdr:row>81</xdr:row>
      <xdr:rowOff>37172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490D88-DE8F-4F78-A86C-2889E1FAF1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237066</xdr:colOff>
      <xdr:row>64</xdr:row>
      <xdr:rowOff>16934</xdr:rowOff>
    </xdr:from>
    <xdr:to>
      <xdr:col>28</xdr:col>
      <xdr:colOff>78316</xdr:colOff>
      <xdr:row>81</xdr:row>
      <xdr:rowOff>101599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127D9A2-8BFC-4E65-8AFD-B4045ED554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661148</xdr:colOff>
      <xdr:row>2</xdr:row>
      <xdr:rowOff>13606</xdr:rowOff>
    </xdr:from>
    <xdr:to>
      <xdr:col>26</xdr:col>
      <xdr:colOff>795866</xdr:colOff>
      <xdr:row>52</xdr:row>
      <xdr:rowOff>36017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D05A5C-AADD-4BEE-8035-9BBCF60B2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280974</xdr:colOff>
      <xdr:row>57</xdr:row>
      <xdr:rowOff>76200</xdr:rowOff>
    </xdr:from>
    <xdr:to>
      <xdr:col>20</xdr:col>
      <xdr:colOff>532915</xdr:colOff>
      <xdr:row>75</xdr:row>
      <xdr:rowOff>91016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BBF5DA-D333-4702-8DC8-C65EBCE3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720823</xdr:colOff>
      <xdr:row>57</xdr:row>
      <xdr:rowOff>76201</xdr:rowOff>
    </xdr:from>
    <xdr:to>
      <xdr:col>23</xdr:col>
      <xdr:colOff>743858</xdr:colOff>
      <xdr:row>76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51267-BF77-4E35-831A-82BC5176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370914</xdr:colOff>
      <xdr:row>95</xdr:row>
      <xdr:rowOff>158751</xdr:rowOff>
    </xdr:from>
    <xdr:to>
      <xdr:col>20</xdr:col>
      <xdr:colOff>789940</xdr:colOff>
      <xdr:row>115</xdr:row>
      <xdr:rowOff>82551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0B67B0-C3AE-4BE9-8BAF-52CD40C1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941814</xdr:colOff>
      <xdr:row>95</xdr:row>
      <xdr:rowOff>95250</xdr:rowOff>
    </xdr:from>
    <xdr:to>
      <xdr:col>24</xdr:col>
      <xdr:colOff>285750</xdr:colOff>
      <xdr:row>115</xdr:row>
      <xdr:rowOff>193675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2C4142-667C-478D-A50C-3ADBDB718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474436</xdr:colOff>
      <xdr:row>75</xdr:row>
      <xdr:rowOff>203200</xdr:rowOff>
    </xdr:from>
    <xdr:to>
      <xdr:col>20</xdr:col>
      <xdr:colOff>300566</xdr:colOff>
      <xdr:row>94</xdr:row>
      <xdr:rowOff>203200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1FBA135-E3B7-4B44-9C2B-664EE771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658499</xdr:colOff>
      <xdr:row>76</xdr:row>
      <xdr:rowOff>143933</xdr:rowOff>
    </xdr:from>
    <xdr:to>
      <xdr:col>24</xdr:col>
      <xdr:colOff>84666</xdr:colOff>
      <xdr:row>95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0DA009-4284-4B14-906F-1EE4CD341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183939</xdr:colOff>
      <xdr:row>96</xdr:row>
      <xdr:rowOff>110066</xdr:rowOff>
    </xdr:from>
    <xdr:to>
      <xdr:col>4</xdr:col>
      <xdr:colOff>166400</xdr:colOff>
      <xdr:row>118</xdr:row>
      <xdr:rowOff>150707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FAC2D51-5FF3-4B2F-A547-3E4E69759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199425</xdr:colOff>
      <xdr:row>96</xdr:row>
      <xdr:rowOff>100069</xdr:rowOff>
    </xdr:from>
    <xdr:to>
      <xdr:col>7</xdr:col>
      <xdr:colOff>426997</xdr:colOff>
      <xdr:row>118</xdr:row>
      <xdr:rowOff>207936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5D69BD6-209D-47A7-83BE-EE9A76250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880536</xdr:colOff>
      <xdr:row>2</xdr:row>
      <xdr:rowOff>16934</xdr:rowOff>
    </xdr:from>
    <xdr:to>
      <xdr:col>30</xdr:col>
      <xdr:colOff>2904065</xdr:colOff>
      <xdr:row>52</xdr:row>
      <xdr:rowOff>41885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27CF89C-EA2F-4A6E-B3A6-EFE96FEAF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803063</xdr:colOff>
      <xdr:row>96</xdr:row>
      <xdr:rowOff>180600</xdr:rowOff>
    </xdr:from>
    <xdr:to>
      <xdr:col>12</xdr:col>
      <xdr:colOff>1064501</xdr:colOff>
      <xdr:row>119</xdr:row>
      <xdr:rowOff>201083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D828BAC-2D03-4176-9C38-AA322835F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1121233</xdr:colOff>
      <xdr:row>96</xdr:row>
      <xdr:rowOff>105833</xdr:rowOff>
    </xdr:from>
    <xdr:to>
      <xdr:col>15</xdr:col>
      <xdr:colOff>1351769</xdr:colOff>
      <xdr:row>119</xdr:row>
      <xdr:rowOff>4572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77A3D76-2E14-44B3-8ED9-530FAF2C3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307012</xdr:colOff>
      <xdr:row>28</xdr:row>
      <xdr:rowOff>129540</xdr:rowOff>
    </xdr:from>
    <xdr:to>
      <xdr:col>4</xdr:col>
      <xdr:colOff>1011862</xdr:colOff>
      <xdr:row>58</xdr:row>
      <xdr:rowOff>155865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2348E-A70E-4742-9E04-B5458D560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670937</xdr:colOff>
      <xdr:row>28</xdr:row>
      <xdr:rowOff>144781</xdr:rowOff>
    </xdr:from>
    <xdr:to>
      <xdr:col>9</xdr:col>
      <xdr:colOff>545431</xdr:colOff>
      <xdr:row>59</xdr:row>
      <xdr:rowOff>15241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D0214B-1BF7-4394-9E19-119BA59FB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413692</xdr:colOff>
      <xdr:row>28</xdr:row>
      <xdr:rowOff>60961</xdr:rowOff>
    </xdr:from>
    <xdr:to>
      <xdr:col>4</xdr:col>
      <xdr:colOff>1118542</xdr:colOff>
      <xdr:row>57</xdr:row>
      <xdr:rowOff>110145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B90253-4072-4868-93B7-26079CC6D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739517</xdr:colOff>
      <xdr:row>28</xdr:row>
      <xdr:rowOff>45720</xdr:rowOff>
    </xdr:from>
    <xdr:to>
      <xdr:col>9</xdr:col>
      <xdr:colOff>614011</xdr:colOff>
      <xdr:row>57</xdr:row>
      <xdr:rowOff>173875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F8A248-710C-44FF-B8A9-6D85BA1B2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265692</xdr:colOff>
      <xdr:row>33</xdr:row>
      <xdr:rowOff>30480</xdr:rowOff>
    </xdr:from>
    <xdr:ext cx="8236051" cy="64160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5ADBC7-2FA1-418E-859F-76485882C3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9</xdr:col>
      <xdr:colOff>161109</xdr:colOff>
      <xdr:row>61</xdr:row>
      <xdr:rowOff>175260</xdr:rowOff>
    </xdr:from>
    <xdr:to>
      <xdr:col>15</xdr:col>
      <xdr:colOff>1564821</xdr:colOff>
      <xdr:row>91</xdr:row>
      <xdr:rowOff>22860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E0F236-FD29-422A-9EDF-58602A6C72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52614</xdr:colOff>
      <xdr:row>1</xdr:row>
      <xdr:rowOff>194582</xdr:rowOff>
    </xdr:from>
    <xdr:to>
      <xdr:col>34</xdr:col>
      <xdr:colOff>712528</xdr:colOff>
      <xdr:row>23</xdr:row>
      <xdr:rowOff>93873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B38554-9CC3-4AFC-BAF6-BBEC4FBDD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28643" y="390525"/>
          <a:ext cx="10202727" cy="510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258890</xdr:colOff>
      <xdr:row>1</xdr:row>
      <xdr:rowOff>10836</xdr:rowOff>
    </xdr:from>
    <xdr:ext cx="8275510" cy="7441524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1BF34B-B07A-4A48-A50E-F815E415AB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21</xdr:col>
      <xdr:colOff>1625312</xdr:colOff>
      <xdr:row>33</xdr:row>
      <xdr:rowOff>370403</xdr:rowOff>
    </xdr:from>
    <xdr:to>
      <xdr:col>34</xdr:col>
      <xdr:colOff>617765</xdr:colOff>
      <xdr:row>57</xdr:row>
      <xdr:rowOff>5526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8BD0E1-7C0E-4D13-A639-F72AFE466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0221" y="5842948"/>
          <a:ext cx="9972180" cy="527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EG\Clients\Tacoma%20Power\32033-40-00%202021%20DR%20Assessment\Model\Tacoma%20Stand%20Alone%20DR%20Model%2010_15_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resco.sharepoint.com/sites/PacifiCorp2019PotentialStudy/Shared%20Documents/General/Class%201%20and%203/DR_Model_PacifiCorp_Standalone%20Resul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s\Avista%20Energy\31224-40-00%20Avista%202018-2019%20CPA\DR%20Model\DR_Model_Avista_Integrated_10_30_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MPS Forecasts"/>
      <sheetName val="EnergyCosts"/>
      <sheetName val="ParticipationRate"/>
      <sheetName val="ImpactInput"/>
      <sheetName val="CEInput"/>
      <sheetName val="DR"/>
      <sheetName val="Results"/>
      <sheetName val="Translator"/>
    </sheetNames>
    <sheetDataSet>
      <sheetData sheetId="0" refreshError="1">
        <row r="2">
          <cell r="C2" t="str">
            <v>Industrial</v>
          </cell>
        </row>
        <row r="3">
          <cell r="C3" t="str">
            <v>Real Time Pricing</v>
          </cell>
        </row>
        <row r="4">
          <cell r="C4" t="str">
            <v>RAP</v>
          </cell>
        </row>
        <row r="5">
          <cell r="C5" t="str">
            <v>WA</v>
          </cell>
        </row>
        <row r="7">
          <cell r="C7" t="str">
            <v>Residential</v>
          </cell>
          <cell r="D7" t="str">
            <v>Commercial</v>
          </cell>
          <cell r="E7" t="str">
            <v>Industrial</v>
          </cell>
        </row>
      </sheetData>
      <sheetData sheetId="1" refreshError="1">
        <row r="2">
          <cell r="C2">
            <v>0.03</v>
          </cell>
        </row>
        <row r="4">
          <cell r="C4">
            <v>2020</v>
          </cell>
        </row>
        <row r="5">
          <cell r="C5">
            <v>2041</v>
          </cell>
        </row>
        <row r="6">
          <cell r="C6" t="b">
            <v>0</v>
          </cell>
        </row>
        <row r="7">
          <cell r="C7" t="b">
            <v>0</v>
          </cell>
        </row>
        <row r="8">
          <cell r="C8" t="b">
            <v>0</v>
          </cell>
        </row>
        <row r="9">
          <cell r="C9">
            <v>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 t="str">
            <v>WA</v>
          </cell>
        </row>
        <row r="13">
          <cell r="C13" t="str">
            <v>Baseline</v>
          </cell>
        </row>
        <row r="14">
          <cell r="C14" t="str">
            <v>RAP</v>
          </cell>
        </row>
      </sheetData>
      <sheetData sheetId="2" refreshError="1"/>
      <sheetData sheetId="3" refreshError="1"/>
      <sheetData sheetId="4" refreshError="1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2020</v>
          </cell>
          <cell r="G1">
            <v>2021</v>
          </cell>
          <cell r="H1">
            <v>2022</v>
          </cell>
          <cell r="I1">
            <v>2023</v>
          </cell>
          <cell r="J1">
            <v>2024</v>
          </cell>
          <cell r="K1">
            <v>2025</v>
          </cell>
          <cell r="L1">
            <v>2026</v>
          </cell>
          <cell r="M1">
            <v>2027</v>
          </cell>
          <cell r="N1">
            <v>2028</v>
          </cell>
          <cell r="O1">
            <v>2029</v>
          </cell>
          <cell r="P1">
            <v>2030</v>
          </cell>
          <cell r="Q1">
            <v>2031</v>
          </cell>
          <cell r="R1">
            <v>2032</v>
          </cell>
          <cell r="S1">
            <v>2033</v>
          </cell>
          <cell r="T1">
            <v>2034</v>
          </cell>
          <cell r="U1">
            <v>2035</v>
          </cell>
          <cell r="V1">
            <v>2036</v>
          </cell>
          <cell r="W1">
            <v>2037</v>
          </cell>
          <cell r="X1">
            <v>2038</v>
          </cell>
          <cell r="Y1">
            <v>2039</v>
          </cell>
          <cell r="Z1">
            <v>2040</v>
          </cell>
          <cell r="AA1">
            <v>2041</v>
          </cell>
          <cell r="AB1">
            <v>2042</v>
          </cell>
          <cell r="AC1">
            <v>2043</v>
          </cell>
          <cell r="AD1">
            <v>2044</v>
          </cell>
          <cell r="AE1">
            <v>2045</v>
          </cell>
          <cell r="AF1">
            <v>2046</v>
          </cell>
          <cell r="AG1">
            <v>2047</v>
          </cell>
          <cell r="AH1">
            <v>2048</v>
          </cell>
          <cell r="AI1">
            <v>2049</v>
          </cell>
          <cell r="AJ1">
            <v>2050</v>
          </cell>
          <cell r="AK1">
            <v>2051</v>
          </cell>
          <cell r="AL1">
            <v>2052</v>
          </cell>
          <cell r="AM1">
            <v>2053</v>
          </cell>
          <cell r="AN1">
            <v>2054</v>
          </cell>
          <cell r="AO1">
            <v>2055</v>
          </cell>
          <cell r="AP1">
            <v>2056</v>
          </cell>
          <cell r="AQ1">
            <v>2057</v>
          </cell>
          <cell r="AR1">
            <v>2058</v>
          </cell>
          <cell r="AS1">
            <v>2059</v>
          </cell>
          <cell r="AT1">
            <v>2060</v>
          </cell>
          <cell r="AU1">
            <v>2061</v>
          </cell>
          <cell r="AV1" t="str">
            <v>Source</v>
          </cell>
          <cell r="AW1" t="str">
            <v>Notes</v>
          </cell>
        </row>
        <row r="2">
          <cell r="A2" t="str">
            <v>WAAllAvoided Capacity Costs</v>
          </cell>
          <cell r="B2" t="str">
            <v>WA</v>
          </cell>
          <cell r="C2" t="str">
            <v>All</v>
          </cell>
          <cell r="D2" t="str">
            <v>Avoided Capacity Costs</v>
          </cell>
          <cell r="E2" t="str">
            <v>$/kW @gen</v>
          </cell>
          <cell r="F2">
            <v>5.0422612166502708E-3</v>
          </cell>
          <cell r="G2">
            <v>5.1832036450714606E-3</v>
          </cell>
          <cell r="H2">
            <v>5.1468459069842877E-3</v>
          </cell>
          <cell r="I2">
            <v>5.2932129514730647E-3</v>
          </cell>
          <cell r="J2">
            <v>5.2873661494878847E-3</v>
          </cell>
          <cell r="K2">
            <v>5.1735077918188275E-3</v>
          </cell>
          <cell r="L2">
            <v>5.2278269037796463E-3</v>
          </cell>
          <cell r="M2">
            <v>5.1832036450714606E-3</v>
          </cell>
          <cell r="N2">
            <v>5.09971338400591E-3</v>
          </cell>
          <cell r="O2">
            <v>5.2050505384975765E-3</v>
          </cell>
          <cell r="P2">
            <v>5.1856911283308755E-3</v>
          </cell>
          <cell r="Q2">
            <v>5.1735077918188275E-3</v>
          </cell>
          <cell r="R2">
            <v>5.1989578712494976E-3</v>
          </cell>
          <cell r="S2">
            <v>5.1468459069842877E-3</v>
          </cell>
          <cell r="T2">
            <v>5.2932129514730647E-3</v>
          </cell>
          <cell r="U2">
            <v>5.2873661494878847E-3</v>
          </cell>
          <cell r="V2">
            <v>5.1735077918188275E-3</v>
          </cell>
          <cell r="W2">
            <v>5.2278269037796463E-3</v>
          </cell>
          <cell r="X2">
            <v>5.1832036450714606E-3</v>
          </cell>
          <cell r="Y2">
            <v>5.09971338400591E-3</v>
          </cell>
          <cell r="Z2">
            <v>5.2050505384975765E-3</v>
          </cell>
          <cell r="AA2">
            <v>5.1856911283308755E-3</v>
          </cell>
          <cell r="AB2">
            <v>5.1856911283308755E-3</v>
          </cell>
          <cell r="AC2">
            <v>5.1856911283308755E-3</v>
          </cell>
          <cell r="AD2">
            <v>5.1856911283308755E-3</v>
          </cell>
          <cell r="AE2">
            <v>5.1856911283308755E-3</v>
          </cell>
          <cell r="AF2">
            <v>5.1856911283308755E-3</v>
          </cell>
          <cell r="AG2">
            <v>5.1856911283308755E-3</v>
          </cell>
          <cell r="AH2">
            <v>5.1856911283308755E-3</v>
          </cell>
          <cell r="AI2">
            <v>5.1856911283308755E-3</v>
          </cell>
          <cell r="AJ2">
            <v>5.1856911283308755E-3</v>
          </cell>
          <cell r="AK2">
            <v>5.1856911283308755E-3</v>
          </cell>
          <cell r="AL2">
            <v>5.1856911283308755E-3</v>
          </cell>
          <cell r="AM2">
            <v>5.1856911283308755E-3</v>
          </cell>
          <cell r="AN2">
            <v>5.1856911283308755E-3</v>
          </cell>
          <cell r="AO2">
            <v>5.1856911283308755E-3</v>
          </cell>
          <cell r="AP2">
            <v>5.1856911283308755E-3</v>
          </cell>
          <cell r="AQ2">
            <v>5.1856911283308755E-3</v>
          </cell>
          <cell r="AR2">
            <v>5.1856911283308755E-3</v>
          </cell>
          <cell r="AS2">
            <v>5.1856911283308755E-3</v>
          </cell>
          <cell r="AT2">
            <v>5.1856911283308755E-3</v>
          </cell>
          <cell r="AU2">
            <v>5.1856911283308755E-3</v>
          </cell>
          <cell r="AV2" t="str">
            <v>F:\AEG\Clients\Tacoma Power\31401-40-00 2020-2021 CPA\LoadMAP\1 - Residential\4 - Residential Potential v6.xlsm</v>
          </cell>
        </row>
        <row r="3">
          <cell r="A3" t="str">
            <v>WAAllAvoided Summer Energy Costs</v>
          </cell>
          <cell r="B3" t="str">
            <v>WA</v>
          </cell>
          <cell r="C3" t="str">
            <v>All</v>
          </cell>
          <cell r="D3" t="str">
            <v>Avoided Summer Energy Costs</v>
          </cell>
          <cell r="E3" t="str">
            <v>$/MWh @gen</v>
          </cell>
          <cell r="F3">
            <v>41.171543319446009</v>
          </cell>
          <cell r="G3">
            <v>41.171543319446009</v>
          </cell>
          <cell r="H3">
            <v>41.171543319446009</v>
          </cell>
          <cell r="I3">
            <v>40.396362479659032</v>
          </cell>
          <cell r="J3">
            <v>41.326600352367812</v>
          </cell>
          <cell r="K3">
            <v>40.848289901089586</v>
          </cell>
          <cell r="L3">
            <v>42.041613550541172</v>
          </cell>
          <cell r="M3">
            <v>41.349462017976471</v>
          </cell>
          <cell r="N3">
            <v>43.424385260532503</v>
          </cell>
          <cell r="O3">
            <v>43.057209136486406</v>
          </cell>
          <cell r="P3">
            <v>43.676990854789956</v>
          </cell>
          <cell r="Q3">
            <v>43.702338862301687</v>
          </cell>
          <cell r="R3">
            <v>44.803152542637044</v>
          </cell>
          <cell r="S3">
            <v>44.098035930960705</v>
          </cell>
          <cell r="T3">
            <v>45.155739086474334</v>
          </cell>
          <cell r="U3">
            <v>44.466930068132363</v>
          </cell>
          <cell r="V3">
            <v>45.654487703770968</v>
          </cell>
          <cell r="W3">
            <v>45.291901530557425</v>
          </cell>
          <cell r="X3">
            <v>45.949911657522286</v>
          </cell>
          <cell r="Y3">
            <v>45.035810067780815</v>
          </cell>
          <cell r="Z3">
            <v>44.566848360762791</v>
          </cell>
          <cell r="AA3">
            <v>43.834896131298642</v>
          </cell>
          <cell r="AB3">
            <v>43.834896131298642</v>
          </cell>
          <cell r="AC3">
            <v>43.834896131298642</v>
          </cell>
          <cell r="AD3">
            <v>43.834896131298642</v>
          </cell>
          <cell r="AE3">
            <v>43.834896131298642</v>
          </cell>
          <cell r="AF3">
            <v>43.834896131298642</v>
          </cell>
          <cell r="AG3">
            <v>43.834896131298642</v>
          </cell>
          <cell r="AH3">
            <v>43.834896131298642</v>
          </cell>
          <cell r="AI3">
            <v>43.834896131298642</v>
          </cell>
          <cell r="AJ3">
            <v>43.834896131298642</v>
          </cell>
          <cell r="AK3">
            <v>43.834896131298642</v>
          </cell>
          <cell r="AL3">
            <v>43.834896131298642</v>
          </cell>
          <cell r="AM3">
            <v>43.834896131298642</v>
          </cell>
          <cell r="AN3">
            <v>43.834896131298642</v>
          </cell>
          <cell r="AO3">
            <v>43.834896131298642</v>
          </cell>
          <cell r="AP3">
            <v>43.834896131298642</v>
          </cell>
          <cell r="AQ3">
            <v>43.834896131298642</v>
          </cell>
          <cell r="AR3">
            <v>43.834896131298642</v>
          </cell>
          <cell r="AS3">
            <v>43.834896131298642</v>
          </cell>
          <cell r="AT3">
            <v>43.834896131298642</v>
          </cell>
          <cell r="AU3">
            <v>43.834896131298642</v>
          </cell>
          <cell r="AV3" t="str">
            <v>F:\AEG\Clients\Tacoma Power\31401-40-00 2020-2021 CPA\LoadMAP\1 - Residential\4 - Residential Potential v6.xlsm</v>
          </cell>
        </row>
        <row r="4">
          <cell r="A4" t="str">
            <v>WAAllAvoided Winter Energy Costs</v>
          </cell>
          <cell r="B4" t="str">
            <v>WA</v>
          </cell>
          <cell r="C4" t="str">
            <v>All</v>
          </cell>
          <cell r="D4" t="str">
            <v>Avoided Winter Energy Costs</v>
          </cell>
          <cell r="E4" t="str">
            <v>$/MWh @gen</v>
          </cell>
          <cell r="F4">
            <v>41.171543319446009</v>
          </cell>
          <cell r="G4">
            <v>41.171543319446009</v>
          </cell>
          <cell r="H4">
            <v>41.171543319446009</v>
          </cell>
          <cell r="I4">
            <v>40.396362479659032</v>
          </cell>
          <cell r="J4">
            <v>41.326600352367812</v>
          </cell>
          <cell r="K4">
            <v>40.848289901089586</v>
          </cell>
          <cell r="L4">
            <v>42.041613550541172</v>
          </cell>
          <cell r="M4">
            <v>41.349462017976471</v>
          </cell>
          <cell r="N4">
            <v>43.424385260532503</v>
          </cell>
          <cell r="O4">
            <v>43.057209136486406</v>
          </cell>
          <cell r="P4">
            <v>43.676990854789956</v>
          </cell>
          <cell r="Q4">
            <v>43.702338862301687</v>
          </cell>
          <cell r="R4">
            <v>44.803152542637044</v>
          </cell>
          <cell r="S4">
            <v>44.098035930960705</v>
          </cell>
          <cell r="T4">
            <v>45.155739086474334</v>
          </cell>
          <cell r="U4">
            <v>44.466930068132363</v>
          </cell>
          <cell r="V4">
            <v>45.654487703770968</v>
          </cell>
          <cell r="W4">
            <v>45.291901530557425</v>
          </cell>
          <cell r="X4">
            <v>45.949911657522286</v>
          </cell>
          <cell r="Y4">
            <v>45.035810067780815</v>
          </cell>
          <cell r="Z4">
            <v>44.566848360762791</v>
          </cell>
          <cell r="AA4">
            <v>43.834896131298642</v>
          </cell>
          <cell r="AB4">
            <v>43.834896131298642</v>
          </cell>
          <cell r="AC4">
            <v>43.834896131298642</v>
          </cell>
          <cell r="AD4">
            <v>43.834896131298642</v>
          </cell>
          <cell r="AE4">
            <v>43.834896131298642</v>
          </cell>
          <cell r="AF4">
            <v>43.834896131298642</v>
          </cell>
          <cell r="AG4">
            <v>43.834896131298642</v>
          </cell>
          <cell r="AH4">
            <v>43.834896131298642</v>
          </cell>
          <cell r="AI4">
            <v>43.834896131298642</v>
          </cell>
          <cell r="AJ4">
            <v>43.834896131298642</v>
          </cell>
          <cell r="AK4">
            <v>43.834896131298642</v>
          </cell>
          <cell r="AL4">
            <v>43.834896131298642</v>
          </cell>
          <cell r="AM4">
            <v>43.834896131298642</v>
          </cell>
          <cell r="AN4">
            <v>43.834896131298642</v>
          </cell>
          <cell r="AO4">
            <v>43.834896131298642</v>
          </cell>
          <cell r="AP4">
            <v>43.834896131298642</v>
          </cell>
          <cell r="AQ4">
            <v>43.834896131298642</v>
          </cell>
          <cell r="AR4">
            <v>43.834896131298642</v>
          </cell>
          <cell r="AS4">
            <v>43.834896131298642</v>
          </cell>
          <cell r="AT4">
            <v>43.834896131298642</v>
          </cell>
          <cell r="AU4">
            <v>43.834896131298642</v>
          </cell>
          <cell r="AV4" t="str">
            <v>F:\AEG\Clients\Tacoma Power\31401-40-00 2020-2021 CPA\LoadMAP\1 - Residential\4 - Residential Potential v6.xlsm</v>
          </cell>
        </row>
        <row r="5">
          <cell r="A5" t="str">
            <v>WAResidentialLine Loss</v>
          </cell>
          <cell r="B5" t="str">
            <v>WA</v>
          </cell>
          <cell r="C5" t="str">
            <v>Residential</v>
          </cell>
          <cell r="D5" t="str">
            <v>Line Loss</v>
          </cell>
          <cell r="E5" t="str">
            <v>T&amp;D Loss %</v>
          </cell>
          <cell r="F5">
            <v>6.4859582391022561E-2</v>
          </cell>
          <cell r="G5">
            <v>6.4859582391022561E-2</v>
          </cell>
          <cell r="H5">
            <v>6.4859582391022561E-2</v>
          </cell>
          <cell r="I5">
            <v>6.4859582391022561E-2</v>
          </cell>
          <cell r="J5">
            <v>6.4859582391022561E-2</v>
          </cell>
          <cell r="K5">
            <v>6.4859582391022561E-2</v>
          </cell>
          <cell r="L5">
            <v>6.4859582391022561E-2</v>
          </cell>
          <cell r="M5">
            <v>6.4859582391022561E-2</v>
          </cell>
          <cell r="N5">
            <v>6.4859582391022561E-2</v>
          </cell>
          <cell r="O5">
            <v>6.4859582391022561E-2</v>
          </cell>
          <cell r="P5">
            <v>6.4859582391022561E-2</v>
          </cell>
          <cell r="Q5">
            <v>6.4859582391022561E-2</v>
          </cell>
          <cell r="R5">
            <v>6.4859582391022561E-2</v>
          </cell>
          <cell r="S5">
            <v>6.4859582391022561E-2</v>
          </cell>
          <cell r="T5">
            <v>6.4859582391022561E-2</v>
          </cell>
          <cell r="U5">
            <v>6.4859582391022561E-2</v>
          </cell>
          <cell r="V5">
            <v>6.4859582391022561E-2</v>
          </cell>
          <cell r="W5">
            <v>6.4859582391022561E-2</v>
          </cell>
          <cell r="X5">
            <v>6.4859582391022561E-2</v>
          </cell>
          <cell r="Y5">
            <v>6.4859582391022561E-2</v>
          </cell>
          <cell r="Z5">
            <v>6.4859582391022561E-2</v>
          </cell>
          <cell r="AA5">
            <v>6.4859582391022561E-2</v>
          </cell>
          <cell r="AB5">
            <v>6.4859582391022561E-2</v>
          </cell>
          <cell r="AC5">
            <v>6.4859582391022561E-2</v>
          </cell>
          <cell r="AD5">
            <v>6.4859582391022561E-2</v>
          </cell>
          <cell r="AE5">
            <v>6.4859582391022561E-2</v>
          </cell>
          <cell r="AF5">
            <v>6.4859582391022561E-2</v>
          </cell>
          <cell r="AG5">
            <v>6.4859582391022561E-2</v>
          </cell>
          <cell r="AH5">
            <v>6.4859582391022561E-2</v>
          </cell>
          <cell r="AI5">
            <v>6.4859582391022561E-2</v>
          </cell>
          <cell r="AJ5">
            <v>6.4859582391022561E-2</v>
          </cell>
          <cell r="AK5">
            <v>6.4859582391022561E-2</v>
          </cell>
          <cell r="AL5">
            <v>6.4859582391022561E-2</v>
          </cell>
          <cell r="AM5">
            <v>6.4859582391022561E-2</v>
          </cell>
          <cell r="AN5">
            <v>6.4859582391022561E-2</v>
          </cell>
          <cell r="AO5">
            <v>6.4859582391022561E-2</v>
          </cell>
          <cell r="AP5">
            <v>6.4859582391022561E-2</v>
          </cell>
          <cell r="AQ5">
            <v>6.4859582391022561E-2</v>
          </cell>
          <cell r="AR5">
            <v>6.4859582391022561E-2</v>
          </cell>
          <cell r="AS5">
            <v>6.4859582391022561E-2</v>
          </cell>
          <cell r="AT5">
            <v>6.4859582391022561E-2</v>
          </cell>
          <cell r="AU5">
            <v>6.4859582391022561E-2</v>
          </cell>
          <cell r="AV5" t="str">
            <v>F:\AEG\Clients\Tacoma Power\31401-40-00 2020-2021 CPA\LoadMAP\1 - Residential\4 - Residential Potential v6.xlsm</v>
          </cell>
        </row>
        <row r="6">
          <cell r="A6" t="str">
            <v>WACommercialLine Loss</v>
          </cell>
          <cell r="B6" t="str">
            <v>WA</v>
          </cell>
          <cell r="C6" t="str">
            <v>Commercial</v>
          </cell>
          <cell r="D6" t="str">
            <v>Line Loss</v>
          </cell>
          <cell r="E6" t="str">
            <v>T&amp;D Loss %</v>
          </cell>
          <cell r="F6">
            <v>6.4450530338123757E-2</v>
          </cell>
          <cell r="G6">
            <v>6.4450530338123757E-2</v>
          </cell>
          <cell r="H6">
            <v>6.4450530338123757E-2</v>
          </cell>
          <cell r="I6">
            <v>6.4450530338123757E-2</v>
          </cell>
          <cell r="J6">
            <v>6.4450530338123757E-2</v>
          </cell>
          <cell r="K6">
            <v>6.4450530338123757E-2</v>
          </cell>
          <cell r="L6">
            <v>6.4450530338123757E-2</v>
          </cell>
          <cell r="M6">
            <v>6.4450530338123757E-2</v>
          </cell>
          <cell r="N6">
            <v>6.4450530338123757E-2</v>
          </cell>
          <cell r="O6">
            <v>6.4450530338123757E-2</v>
          </cell>
          <cell r="P6">
            <v>6.4450530338123757E-2</v>
          </cell>
          <cell r="Q6">
            <v>6.4450530338123757E-2</v>
          </cell>
          <cell r="R6">
            <v>6.4450530338123757E-2</v>
          </cell>
          <cell r="S6">
            <v>6.4450530338123757E-2</v>
          </cell>
          <cell r="T6">
            <v>6.4450530338123757E-2</v>
          </cell>
          <cell r="U6">
            <v>6.4450530338123757E-2</v>
          </cell>
          <cell r="V6">
            <v>6.4450530338123757E-2</v>
          </cell>
          <cell r="W6">
            <v>6.4450530338123757E-2</v>
          </cell>
          <cell r="X6">
            <v>6.4450530338123757E-2</v>
          </cell>
          <cell r="Y6">
            <v>6.4450530338123757E-2</v>
          </cell>
          <cell r="Z6">
            <v>6.4450530338123757E-2</v>
          </cell>
          <cell r="AA6">
            <v>6.4450530338123757E-2</v>
          </cell>
          <cell r="AB6">
            <v>6.4450530338123757E-2</v>
          </cell>
          <cell r="AC6">
            <v>6.4450530338123757E-2</v>
          </cell>
          <cell r="AD6">
            <v>6.4450530338123757E-2</v>
          </cell>
          <cell r="AE6">
            <v>6.4450530338123757E-2</v>
          </cell>
          <cell r="AF6">
            <v>6.4450530338123757E-2</v>
          </cell>
          <cell r="AG6">
            <v>6.4450530338123757E-2</v>
          </cell>
          <cell r="AH6">
            <v>6.4450530338123757E-2</v>
          </cell>
          <cell r="AI6">
            <v>6.4450530338123757E-2</v>
          </cell>
          <cell r="AJ6">
            <v>6.4450530338123757E-2</v>
          </cell>
          <cell r="AK6">
            <v>6.4450530338123757E-2</v>
          </cell>
          <cell r="AL6">
            <v>6.4450530338123757E-2</v>
          </cell>
          <cell r="AM6">
            <v>6.4450530338123757E-2</v>
          </cell>
          <cell r="AN6">
            <v>6.4450530338123757E-2</v>
          </cell>
          <cell r="AO6">
            <v>6.4450530338123757E-2</v>
          </cell>
          <cell r="AP6">
            <v>6.4450530338123757E-2</v>
          </cell>
          <cell r="AQ6">
            <v>6.4450530338123757E-2</v>
          </cell>
          <cell r="AR6">
            <v>6.4450530338123757E-2</v>
          </cell>
          <cell r="AS6">
            <v>6.4450530338123757E-2</v>
          </cell>
          <cell r="AT6">
            <v>6.4450530338123757E-2</v>
          </cell>
          <cell r="AU6">
            <v>6.4450530338123757E-2</v>
          </cell>
          <cell r="AV6" t="str">
            <v>F:\AEG\Clients\Tacoma Power\31401-40-00 2020-2021 CPA\LoadMAP\2 - Commercial\4 - COM Potential v4.xlsm</v>
          </cell>
        </row>
        <row r="7">
          <cell r="A7" t="str">
            <v>WAIndustrialLine Loss</v>
          </cell>
          <cell r="B7" t="str">
            <v>WA</v>
          </cell>
          <cell r="C7" t="str">
            <v>Industrial</v>
          </cell>
          <cell r="D7" t="str">
            <v>Line Loss</v>
          </cell>
          <cell r="E7" t="str">
            <v>T&amp;D Loss %</v>
          </cell>
          <cell r="F7">
            <v>6.3458138913967954E-2</v>
          </cell>
          <cell r="G7">
            <v>6.3458138913967954E-2</v>
          </cell>
          <cell r="H7">
            <v>6.3458138913967954E-2</v>
          </cell>
          <cell r="I7">
            <v>6.3458138913967954E-2</v>
          </cell>
          <cell r="J7">
            <v>6.3458138913967954E-2</v>
          </cell>
          <cell r="K7">
            <v>6.3458138913967954E-2</v>
          </cell>
          <cell r="L7">
            <v>6.3458138913967954E-2</v>
          </cell>
          <cell r="M7">
            <v>6.3458138913967954E-2</v>
          </cell>
          <cell r="N7">
            <v>6.3458138913967954E-2</v>
          </cell>
          <cell r="O7">
            <v>6.3458138913967954E-2</v>
          </cell>
          <cell r="P7">
            <v>6.3458138913967954E-2</v>
          </cell>
          <cell r="Q7">
            <v>6.3458138913967954E-2</v>
          </cell>
          <cell r="R7">
            <v>6.3458138913967954E-2</v>
          </cell>
          <cell r="S7">
            <v>6.3458138913967954E-2</v>
          </cell>
          <cell r="T7">
            <v>6.3458138913967954E-2</v>
          </cell>
          <cell r="U7">
            <v>6.3458138913967954E-2</v>
          </cell>
          <cell r="V7">
            <v>6.3458138913967954E-2</v>
          </cell>
          <cell r="W7">
            <v>6.3458138913967954E-2</v>
          </cell>
          <cell r="X7">
            <v>6.3458138913967954E-2</v>
          </cell>
          <cell r="Y7">
            <v>6.3458138913967954E-2</v>
          </cell>
          <cell r="Z7">
            <v>6.3458138913967954E-2</v>
          </cell>
          <cell r="AA7">
            <v>6.3458138913967954E-2</v>
          </cell>
          <cell r="AB7">
            <v>6.3458138913967954E-2</v>
          </cell>
          <cell r="AC7">
            <v>6.3458138913967954E-2</v>
          </cell>
          <cell r="AD7">
            <v>6.3458138913967954E-2</v>
          </cell>
          <cell r="AE7">
            <v>6.3458138913967954E-2</v>
          </cell>
          <cell r="AF7">
            <v>6.3458138913967954E-2</v>
          </cell>
          <cell r="AG7">
            <v>6.3458138913967954E-2</v>
          </cell>
          <cell r="AH7">
            <v>6.3458138913967954E-2</v>
          </cell>
          <cell r="AI7">
            <v>6.3458138913967954E-2</v>
          </cell>
          <cell r="AJ7">
            <v>6.3458138913967954E-2</v>
          </cell>
          <cell r="AK7">
            <v>6.3458138913967954E-2</v>
          </cell>
          <cell r="AL7">
            <v>6.3458138913967954E-2</v>
          </cell>
          <cell r="AM7">
            <v>6.3458138913967954E-2</v>
          </cell>
          <cell r="AN7">
            <v>6.3458138913967954E-2</v>
          </cell>
          <cell r="AO7">
            <v>6.3458138913967954E-2</v>
          </cell>
          <cell r="AP7">
            <v>6.3458138913967954E-2</v>
          </cell>
          <cell r="AQ7">
            <v>6.3458138913967954E-2</v>
          </cell>
          <cell r="AR7">
            <v>6.3458138913967954E-2</v>
          </cell>
          <cell r="AS7">
            <v>6.3458138913967954E-2</v>
          </cell>
          <cell r="AT7">
            <v>6.3458138913967954E-2</v>
          </cell>
          <cell r="AU7">
            <v>6.3458138913967954E-2</v>
          </cell>
          <cell r="AV7" t="str">
            <v>F:\AEG\Clients\Tacoma Power\31401-40-00 2020-2021 CPA\LoadMAP\3 - Industrial\4 - IND Potential v4.xlsm</v>
          </cell>
        </row>
      </sheetData>
      <sheetData sheetId="5" refreshError="1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Data Element</v>
          </cell>
          <cell r="F1" t="str">
            <v>Unit</v>
          </cell>
          <cell r="G1" t="str">
            <v>Year 1</v>
          </cell>
          <cell r="H1" t="str">
            <v>Year 2</v>
          </cell>
          <cell r="I1" t="str">
            <v>Year 3</v>
          </cell>
          <cell r="J1" t="str">
            <v>Year 4</v>
          </cell>
          <cell r="K1" t="str">
            <v>Year 5</v>
          </cell>
          <cell r="L1" t="str">
            <v>Year 6</v>
          </cell>
          <cell r="M1" t="str">
            <v>Year 7</v>
          </cell>
          <cell r="N1" t="str">
            <v>Year 8</v>
          </cell>
          <cell r="O1" t="str">
            <v>Year 9</v>
          </cell>
          <cell r="P1" t="str">
            <v>Year 10</v>
          </cell>
          <cell r="Q1" t="str">
            <v>Year 11</v>
          </cell>
          <cell r="R1" t="str">
            <v>Year 12</v>
          </cell>
          <cell r="S1" t="str">
            <v>Year 13</v>
          </cell>
          <cell r="T1" t="str">
            <v>Year 14</v>
          </cell>
          <cell r="U1" t="str">
            <v>Year 15</v>
          </cell>
          <cell r="V1" t="str">
            <v>Year 16</v>
          </cell>
          <cell r="W1" t="str">
            <v>Year 17</v>
          </cell>
          <cell r="X1" t="str">
            <v>Year 18</v>
          </cell>
          <cell r="Y1" t="str">
            <v>Year 19</v>
          </cell>
          <cell r="Z1" t="str">
            <v>Year 20</v>
          </cell>
          <cell r="AA1" t="str">
            <v>Year 21</v>
          </cell>
          <cell r="AB1" t="str">
            <v>Year 22</v>
          </cell>
          <cell r="AC1" t="str">
            <v>Year 23</v>
          </cell>
          <cell r="AD1" t="str">
            <v>Year 24</v>
          </cell>
          <cell r="AE1" t="str">
            <v>Year 25</v>
          </cell>
          <cell r="AF1" t="str">
            <v>Comments from Input Generator</v>
          </cell>
          <cell r="AG1" t="str">
            <v>Copy &amp; Paste Values to Left into Model</v>
          </cell>
        </row>
        <row r="2">
          <cell r="A2" t="str">
            <v>WAResidentialDemand Voltage ReductionBaseline</v>
          </cell>
          <cell r="B2" t="str">
            <v>WA</v>
          </cell>
          <cell r="C2" t="str">
            <v>Residential</v>
          </cell>
          <cell r="D2" t="str">
            <v>Demand Voltage Reduction</v>
          </cell>
          <cell r="E2" t="str">
            <v>Baseline</v>
          </cell>
          <cell r="F2" t="str">
            <v>% of Eligible Customers</v>
          </cell>
          <cell r="G2">
            <v>0.1</v>
          </cell>
          <cell r="H2">
            <v>0.2</v>
          </cell>
          <cell r="I2">
            <v>0.3</v>
          </cell>
          <cell r="J2">
            <v>0.4</v>
          </cell>
          <cell r="K2">
            <v>0.5</v>
          </cell>
          <cell r="L2">
            <v>0.6</v>
          </cell>
          <cell r="M2">
            <v>0.7</v>
          </cell>
          <cell r="N2">
            <v>0.8</v>
          </cell>
          <cell r="O2">
            <v>0.9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  <cell r="AF2" t="str">
            <v/>
          </cell>
          <cell r="AG2">
            <v>1</v>
          </cell>
        </row>
        <row r="3">
          <cell r="A3" t="str">
            <v>WAResidentialDemand Voltage ReductionRAP</v>
          </cell>
          <cell r="B3" t="str">
            <v>WA</v>
          </cell>
          <cell r="C3" t="str">
            <v>Residential</v>
          </cell>
          <cell r="D3" t="str">
            <v>Demand Voltage Reduction</v>
          </cell>
          <cell r="E3" t="str">
            <v>RAP</v>
          </cell>
          <cell r="F3" t="str">
            <v>% of Eligible Customers</v>
          </cell>
          <cell r="G3">
            <v>0.1</v>
          </cell>
          <cell r="H3">
            <v>0.2</v>
          </cell>
          <cell r="I3">
            <v>0.3</v>
          </cell>
          <cell r="J3">
            <v>0.4</v>
          </cell>
          <cell r="K3">
            <v>0.5</v>
          </cell>
          <cell r="L3">
            <v>0.6</v>
          </cell>
          <cell r="M3">
            <v>0.7</v>
          </cell>
          <cell r="N3">
            <v>0.8</v>
          </cell>
          <cell r="O3">
            <v>0.9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  <cell r="AC3">
            <v>1</v>
          </cell>
          <cell r="AD3">
            <v>1</v>
          </cell>
          <cell r="AE3">
            <v>1</v>
          </cell>
          <cell r="AF3" t="str">
            <v/>
          </cell>
          <cell r="AG3">
            <v>1</v>
          </cell>
        </row>
        <row r="4">
          <cell r="A4" t="str">
            <v>WAResidentialDemand Voltage ReductionProgram Dropout Rate (Attrition)</v>
          </cell>
          <cell r="B4" t="str">
            <v>WA</v>
          </cell>
          <cell r="C4" t="str">
            <v>Residential</v>
          </cell>
          <cell r="D4" t="str">
            <v>Demand Voltage Reduction</v>
          </cell>
          <cell r="E4" t="str">
            <v>Program Dropout Rate (Attrition)</v>
          </cell>
          <cell r="F4" t="str">
            <v>%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 t="str">
            <v/>
          </cell>
          <cell r="AG4">
            <v>1</v>
          </cell>
        </row>
        <row r="5">
          <cell r="A5" t="str">
            <v>WAResidentialCritical Peak PricingBaseline</v>
          </cell>
          <cell r="B5" t="str">
            <v>WA</v>
          </cell>
          <cell r="C5" t="str">
            <v>Residential</v>
          </cell>
          <cell r="D5" t="str">
            <v>Critical Peak Pricing</v>
          </cell>
          <cell r="E5" t="str">
            <v>Baseline</v>
          </cell>
          <cell r="F5" t="str">
            <v>% of Eligible Customers</v>
          </cell>
          <cell r="G5">
            <v>3.5999999999999997E-2</v>
          </cell>
          <cell r="H5">
            <v>7.1999999999999995E-2</v>
          </cell>
          <cell r="I5">
            <v>0.108</v>
          </cell>
          <cell r="J5">
            <v>0.14399999999999999</v>
          </cell>
          <cell r="K5">
            <v>0.18</v>
          </cell>
          <cell r="L5">
            <v>0.18</v>
          </cell>
          <cell r="M5">
            <v>0.18</v>
          </cell>
          <cell r="N5">
            <v>0.18</v>
          </cell>
          <cell r="O5">
            <v>0.18</v>
          </cell>
          <cell r="P5">
            <v>0.18</v>
          </cell>
          <cell r="Q5">
            <v>0.18</v>
          </cell>
          <cell r="R5">
            <v>0.18</v>
          </cell>
          <cell r="S5">
            <v>0.18</v>
          </cell>
          <cell r="T5">
            <v>0.18</v>
          </cell>
          <cell r="U5">
            <v>0.18</v>
          </cell>
          <cell r="V5">
            <v>0.18</v>
          </cell>
          <cell r="W5">
            <v>0.18</v>
          </cell>
          <cell r="X5">
            <v>0.18</v>
          </cell>
          <cell r="Y5">
            <v>0.18</v>
          </cell>
          <cell r="Z5">
            <v>0.18</v>
          </cell>
          <cell r="AA5">
            <v>0.18</v>
          </cell>
          <cell r="AB5">
            <v>0.18</v>
          </cell>
          <cell r="AC5">
            <v>0.18</v>
          </cell>
          <cell r="AD5">
            <v>0.18</v>
          </cell>
          <cell r="AE5">
            <v>0.18</v>
          </cell>
          <cell r="AF5" t="str">
            <v/>
          </cell>
          <cell r="AG5">
            <v>1</v>
          </cell>
        </row>
        <row r="6">
          <cell r="A6" t="str">
            <v>WAResidentialCritical Peak PricingRAP</v>
          </cell>
          <cell r="B6" t="str">
            <v>WA</v>
          </cell>
          <cell r="C6" t="str">
            <v>Residential</v>
          </cell>
          <cell r="D6" t="str">
            <v>Critical Peak Pricing</v>
          </cell>
          <cell r="E6" t="str">
            <v>RAP</v>
          </cell>
          <cell r="F6" t="str">
            <v>% of Eligible Customers</v>
          </cell>
          <cell r="G6">
            <v>3.5999999999999997E-2</v>
          </cell>
          <cell r="H6">
            <v>7.1999999999999995E-2</v>
          </cell>
          <cell r="I6">
            <v>0.108</v>
          </cell>
          <cell r="J6">
            <v>0.14399999999999999</v>
          </cell>
          <cell r="K6">
            <v>0.18</v>
          </cell>
          <cell r="L6">
            <v>0.18</v>
          </cell>
          <cell r="M6">
            <v>0.18</v>
          </cell>
          <cell r="N6">
            <v>0.18</v>
          </cell>
          <cell r="O6">
            <v>0.18</v>
          </cell>
          <cell r="P6">
            <v>0.18</v>
          </cell>
          <cell r="Q6">
            <v>0.18</v>
          </cell>
          <cell r="R6">
            <v>0.18</v>
          </cell>
          <cell r="S6">
            <v>0.18</v>
          </cell>
          <cell r="T6">
            <v>0.18</v>
          </cell>
          <cell r="U6">
            <v>0.18</v>
          </cell>
          <cell r="V6">
            <v>0.18</v>
          </cell>
          <cell r="W6">
            <v>0.18</v>
          </cell>
          <cell r="X6">
            <v>0.18</v>
          </cell>
          <cell r="Y6">
            <v>0.18</v>
          </cell>
          <cell r="Z6">
            <v>0.18</v>
          </cell>
          <cell r="AA6">
            <v>0.18</v>
          </cell>
          <cell r="AB6">
            <v>0.18</v>
          </cell>
          <cell r="AC6">
            <v>0.18</v>
          </cell>
          <cell r="AD6">
            <v>0.18</v>
          </cell>
          <cell r="AE6">
            <v>0.18</v>
          </cell>
          <cell r="AF6" t="str">
            <v/>
          </cell>
          <cell r="AG6">
            <v>1</v>
          </cell>
        </row>
        <row r="7">
          <cell r="A7" t="str">
            <v>WAResidentialCritical Peak PricingProgram Dropout Rate (Attrition)</v>
          </cell>
          <cell r="B7" t="str">
            <v>WA</v>
          </cell>
          <cell r="C7" t="str">
            <v>Residential</v>
          </cell>
          <cell r="D7" t="str">
            <v>Critical Peak Pricing</v>
          </cell>
          <cell r="E7" t="str">
            <v>Program Dropout Rate (Attrition)</v>
          </cell>
          <cell r="F7" t="str">
            <v>%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 t="str">
            <v/>
          </cell>
          <cell r="AG7">
            <v>1</v>
          </cell>
        </row>
        <row r="8">
          <cell r="A8" t="str">
            <v>WAResidentialTime-of-UseBaseline</v>
          </cell>
          <cell r="B8" t="str">
            <v>WA</v>
          </cell>
          <cell r="C8" t="str">
            <v>Residential</v>
          </cell>
          <cell r="D8" t="str">
            <v>Time-of-Use</v>
          </cell>
          <cell r="E8" t="str">
            <v>Baseline</v>
          </cell>
          <cell r="F8" t="str">
            <v>% of Eligible Customers</v>
          </cell>
          <cell r="G8">
            <v>5.6000000000000008E-2</v>
          </cell>
          <cell r="H8">
            <v>0.11200000000000002</v>
          </cell>
          <cell r="I8">
            <v>0.16800000000000001</v>
          </cell>
          <cell r="J8">
            <v>0.22400000000000003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  <cell r="P8">
            <v>0.28000000000000003</v>
          </cell>
          <cell r="Q8">
            <v>0.28000000000000003</v>
          </cell>
          <cell r="R8">
            <v>0.28000000000000003</v>
          </cell>
          <cell r="S8">
            <v>0.28000000000000003</v>
          </cell>
          <cell r="T8">
            <v>0.28000000000000003</v>
          </cell>
          <cell r="U8">
            <v>0.28000000000000003</v>
          </cell>
          <cell r="V8">
            <v>0.28000000000000003</v>
          </cell>
          <cell r="W8">
            <v>0.28000000000000003</v>
          </cell>
          <cell r="X8">
            <v>0.28000000000000003</v>
          </cell>
          <cell r="Y8">
            <v>0.28000000000000003</v>
          </cell>
          <cell r="Z8">
            <v>0.28000000000000003</v>
          </cell>
          <cell r="AA8">
            <v>0.28000000000000003</v>
          </cell>
          <cell r="AB8">
            <v>0.28000000000000003</v>
          </cell>
          <cell r="AC8">
            <v>0.28000000000000003</v>
          </cell>
          <cell r="AD8">
            <v>0.28000000000000003</v>
          </cell>
          <cell r="AE8">
            <v>0.28000000000000003</v>
          </cell>
          <cell r="AF8" t="str">
            <v/>
          </cell>
          <cell r="AG8">
            <v>1</v>
          </cell>
        </row>
        <row r="9">
          <cell r="A9" t="str">
            <v>WAResidentialTime-of-UseRAP</v>
          </cell>
          <cell r="B9" t="str">
            <v>WA</v>
          </cell>
          <cell r="C9" t="str">
            <v>Residential</v>
          </cell>
          <cell r="D9" t="str">
            <v>Time-of-Use</v>
          </cell>
          <cell r="E9" t="str">
            <v>RAP</v>
          </cell>
          <cell r="F9" t="str">
            <v>% of Eligible Customers</v>
          </cell>
          <cell r="G9">
            <v>5.6000000000000008E-2</v>
          </cell>
          <cell r="H9">
            <v>0.11200000000000002</v>
          </cell>
          <cell r="I9">
            <v>0.16800000000000001</v>
          </cell>
          <cell r="J9">
            <v>0.22400000000000003</v>
          </cell>
          <cell r="K9">
            <v>0.28000000000000003</v>
          </cell>
          <cell r="L9">
            <v>0.28000000000000003</v>
          </cell>
          <cell r="M9">
            <v>0.28000000000000003</v>
          </cell>
          <cell r="N9">
            <v>0.28000000000000003</v>
          </cell>
          <cell r="O9">
            <v>0.28000000000000003</v>
          </cell>
          <cell r="P9">
            <v>0.28000000000000003</v>
          </cell>
          <cell r="Q9">
            <v>0.28000000000000003</v>
          </cell>
          <cell r="R9">
            <v>0.28000000000000003</v>
          </cell>
          <cell r="S9">
            <v>0.28000000000000003</v>
          </cell>
          <cell r="T9">
            <v>0.28000000000000003</v>
          </cell>
          <cell r="U9">
            <v>0.28000000000000003</v>
          </cell>
          <cell r="V9">
            <v>0.28000000000000003</v>
          </cell>
          <cell r="W9">
            <v>0.28000000000000003</v>
          </cell>
          <cell r="X9">
            <v>0.28000000000000003</v>
          </cell>
          <cell r="Y9">
            <v>0.28000000000000003</v>
          </cell>
          <cell r="Z9">
            <v>0.28000000000000003</v>
          </cell>
          <cell r="AA9">
            <v>0.28000000000000003</v>
          </cell>
          <cell r="AB9">
            <v>0.28000000000000003</v>
          </cell>
          <cell r="AC9">
            <v>0.28000000000000003</v>
          </cell>
          <cell r="AD9">
            <v>0.28000000000000003</v>
          </cell>
          <cell r="AE9">
            <v>0.28000000000000003</v>
          </cell>
          <cell r="AF9" t="str">
            <v/>
          </cell>
          <cell r="AG9">
            <v>1</v>
          </cell>
        </row>
        <row r="10">
          <cell r="A10" t="str">
            <v>WAResidentialTime-of-UseProgram Dropout Rate (Attrition)</v>
          </cell>
          <cell r="B10" t="str">
            <v>WA</v>
          </cell>
          <cell r="C10" t="str">
            <v>Residential</v>
          </cell>
          <cell r="D10" t="str">
            <v>Time-of-Use</v>
          </cell>
          <cell r="E10" t="str">
            <v>Program Dropout Rate (Attrition)</v>
          </cell>
          <cell r="F10" t="str">
            <v>%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/>
          </cell>
          <cell r="AG10">
            <v>1</v>
          </cell>
        </row>
        <row r="11">
          <cell r="A11" t="str">
            <v>WAResidentialAir Conditioner SwitchBaseline</v>
          </cell>
          <cell r="B11" t="str">
            <v>WA</v>
          </cell>
          <cell r="C11" t="str">
            <v>Residential</v>
          </cell>
          <cell r="D11" t="str">
            <v>Air Conditioner Switch</v>
          </cell>
          <cell r="E11" t="str">
            <v>Baseline</v>
          </cell>
          <cell r="F11" t="str">
            <v>% of Eligible Customers</v>
          </cell>
          <cell r="G11">
            <v>2.0000000000000004E-2</v>
          </cell>
          <cell r="H11">
            <v>4.0000000000000008E-2</v>
          </cell>
          <cell r="I11">
            <v>0.06</v>
          </cell>
          <cell r="J11">
            <v>8.0000000000000016E-2</v>
          </cell>
          <cell r="K11">
            <v>0.1</v>
          </cell>
          <cell r="L11">
            <v>0.1</v>
          </cell>
          <cell r="M11">
            <v>0.1</v>
          </cell>
          <cell r="N11">
            <v>0.1</v>
          </cell>
          <cell r="O11">
            <v>0.1</v>
          </cell>
          <cell r="P11">
            <v>0.1</v>
          </cell>
          <cell r="Q11">
            <v>0.1</v>
          </cell>
          <cell r="R11">
            <v>0.1</v>
          </cell>
          <cell r="S11">
            <v>0.1</v>
          </cell>
          <cell r="T11">
            <v>0.1</v>
          </cell>
          <cell r="U11">
            <v>0.1</v>
          </cell>
          <cell r="V11">
            <v>0.1</v>
          </cell>
          <cell r="W11">
            <v>0.1</v>
          </cell>
          <cell r="X11">
            <v>0.1</v>
          </cell>
          <cell r="Y11">
            <v>0.1</v>
          </cell>
          <cell r="Z11">
            <v>0.1</v>
          </cell>
          <cell r="AA11">
            <v>0.1</v>
          </cell>
          <cell r="AB11">
            <v>0.1</v>
          </cell>
          <cell r="AC11">
            <v>0.1</v>
          </cell>
          <cell r="AD11">
            <v>0.1</v>
          </cell>
          <cell r="AE11">
            <v>0.1</v>
          </cell>
          <cell r="AF11" t="str">
            <v/>
          </cell>
          <cell r="AG11">
            <v>1</v>
          </cell>
        </row>
        <row r="12">
          <cell r="A12" t="str">
            <v>WAResidentialAir Conditioner SwitchRAP</v>
          </cell>
          <cell r="B12" t="str">
            <v>WA</v>
          </cell>
          <cell r="C12" t="str">
            <v>Residential</v>
          </cell>
          <cell r="D12" t="str">
            <v>Air Conditioner Switch</v>
          </cell>
          <cell r="E12" t="str">
            <v>RAP</v>
          </cell>
          <cell r="F12" t="str">
            <v>% of Eligible Customers</v>
          </cell>
          <cell r="G12">
            <v>2.0000000000000004E-2</v>
          </cell>
          <cell r="H12">
            <v>4.0000000000000008E-2</v>
          </cell>
          <cell r="I12">
            <v>0.06</v>
          </cell>
          <cell r="J12">
            <v>8.0000000000000016E-2</v>
          </cell>
          <cell r="K12">
            <v>0.1</v>
          </cell>
          <cell r="L12">
            <v>0.1</v>
          </cell>
          <cell r="M12">
            <v>0.1</v>
          </cell>
          <cell r="N12">
            <v>0.1</v>
          </cell>
          <cell r="O12">
            <v>0.1</v>
          </cell>
          <cell r="P12">
            <v>0.1</v>
          </cell>
          <cell r="Q12">
            <v>0.1</v>
          </cell>
          <cell r="R12">
            <v>0.1</v>
          </cell>
          <cell r="S12">
            <v>0.1</v>
          </cell>
          <cell r="T12">
            <v>0.1</v>
          </cell>
          <cell r="U12">
            <v>0.1</v>
          </cell>
          <cell r="V12">
            <v>0.1</v>
          </cell>
          <cell r="W12">
            <v>0.1</v>
          </cell>
          <cell r="X12">
            <v>0.1</v>
          </cell>
          <cell r="Y12">
            <v>0.1</v>
          </cell>
          <cell r="Z12">
            <v>0.1</v>
          </cell>
          <cell r="AA12">
            <v>0.1</v>
          </cell>
          <cell r="AB12">
            <v>0.1</v>
          </cell>
          <cell r="AC12">
            <v>0.1</v>
          </cell>
          <cell r="AD12">
            <v>0.1</v>
          </cell>
          <cell r="AE12">
            <v>0.1</v>
          </cell>
          <cell r="AF12" t="str">
            <v/>
          </cell>
          <cell r="AG12">
            <v>1</v>
          </cell>
        </row>
        <row r="13">
          <cell r="A13" t="str">
            <v>WAResidentialAir Conditioner SwitchProgram Dropout Rate (Attrition)</v>
          </cell>
          <cell r="B13" t="str">
            <v>WA</v>
          </cell>
          <cell r="C13" t="str">
            <v>Residential</v>
          </cell>
          <cell r="D13" t="str">
            <v>Air Conditioner Switch</v>
          </cell>
          <cell r="E13" t="str">
            <v>Program Dropout Rate (Attrition)</v>
          </cell>
          <cell r="F13" t="str">
            <v>%</v>
          </cell>
          <cell r="G13">
            <v>0.05</v>
          </cell>
          <cell r="H13">
            <v>0.05</v>
          </cell>
          <cell r="I13">
            <v>0.05</v>
          </cell>
          <cell r="J13">
            <v>0.05</v>
          </cell>
          <cell r="K13">
            <v>0.05</v>
          </cell>
          <cell r="L13">
            <v>0.05</v>
          </cell>
          <cell r="M13">
            <v>0.05</v>
          </cell>
          <cell r="N13">
            <v>0.05</v>
          </cell>
          <cell r="O13">
            <v>0.05</v>
          </cell>
          <cell r="P13">
            <v>0.05</v>
          </cell>
          <cell r="Q13">
            <v>0.05</v>
          </cell>
          <cell r="R13">
            <v>0.05</v>
          </cell>
          <cell r="S13">
            <v>0.05</v>
          </cell>
          <cell r="T13">
            <v>0.05</v>
          </cell>
          <cell r="U13">
            <v>0.05</v>
          </cell>
          <cell r="V13">
            <v>0.05</v>
          </cell>
          <cell r="W13">
            <v>0.05</v>
          </cell>
          <cell r="X13">
            <v>0.05</v>
          </cell>
          <cell r="Y13">
            <v>0.05</v>
          </cell>
          <cell r="Z13">
            <v>0.05</v>
          </cell>
          <cell r="AA13">
            <v>0.05</v>
          </cell>
          <cell r="AB13">
            <v>0.05</v>
          </cell>
          <cell r="AC13">
            <v>0.05</v>
          </cell>
          <cell r="AD13">
            <v>0.05</v>
          </cell>
          <cell r="AE13">
            <v>0.05</v>
          </cell>
          <cell r="AF13" t="str">
            <v/>
          </cell>
          <cell r="AG13">
            <v>1</v>
          </cell>
        </row>
        <row r="14">
          <cell r="A14" t="str">
            <v>WAResidentialBring-Your-Own-ThermostatBaseline</v>
          </cell>
          <cell r="B14" t="str">
            <v>WA</v>
          </cell>
          <cell r="C14" t="str">
            <v>Residential</v>
          </cell>
          <cell r="D14" t="str">
            <v>Bring-Your-Own-Thermostat</v>
          </cell>
          <cell r="E14" t="str">
            <v>Baseline</v>
          </cell>
          <cell r="F14" t="str">
            <v>% of Eligible Customers</v>
          </cell>
          <cell r="G14">
            <v>4.0000000000000008E-2</v>
          </cell>
          <cell r="H14">
            <v>8.0000000000000016E-2</v>
          </cell>
          <cell r="I14">
            <v>0.12</v>
          </cell>
          <cell r="J14">
            <v>0.16000000000000003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0.2</v>
          </cell>
          <cell r="S14">
            <v>0.2</v>
          </cell>
          <cell r="T14">
            <v>0.2</v>
          </cell>
          <cell r="U14">
            <v>0.2</v>
          </cell>
          <cell r="V14">
            <v>0.2</v>
          </cell>
          <cell r="W14">
            <v>0.2</v>
          </cell>
          <cell r="X14">
            <v>0.2</v>
          </cell>
          <cell r="Y14">
            <v>0.2</v>
          </cell>
          <cell r="Z14">
            <v>0.2</v>
          </cell>
          <cell r="AA14">
            <v>0.2</v>
          </cell>
          <cell r="AB14">
            <v>0.2</v>
          </cell>
          <cell r="AC14">
            <v>0.2</v>
          </cell>
          <cell r="AD14">
            <v>0.2</v>
          </cell>
          <cell r="AE14">
            <v>0.2</v>
          </cell>
          <cell r="AF14" t="str">
            <v/>
          </cell>
          <cell r="AG14">
            <v>1</v>
          </cell>
        </row>
        <row r="15">
          <cell r="A15" t="str">
            <v>WAResidentialBring-Your-Own-ThermostatRAP</v>
          </cell>
          <cell r="B15" t="str">
            <v>WA</v>
          </cell>
          <cell r="C15" t="str">
            <v>Residential</v>
          </cell>
          <cell r="D15" t="str">
            <v>Bring-Your-Own-Thermostat</v>
          </cell>
          <cell r="E15" t="str">
            <v>RAP</v>
          </cell>
          <cell r="F15" t="str">
            <v>% of Eligible Customers</v>
          </cell>
          <cell r="G15">
            <v>4.0000000000000008E-2</v>
          </cell>
          <cell r="H15">
            <v>8.0000000000000016E-2</v>
          </cell>
          <cell r="I15">
            <v>0.12</v>
          </cell>
          <cell r="J15">
            <v>0.16000000000000003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0.2</v>
          </cell>
          <cell r="S15">
            <v>0.2</v>
          </cell>
          <cell r="T15">
            <v>0.2</v>
          </cell>
          <cell r="U15">
            <v>0.2</v>
          </cell>
          <cell r="V15">
            <v>0.2</v>
          </cell>
          <cell r="W15">
            <v>0.2</v>
          </cell>
          <cell r="X15">
            <v>0.2</v>
          </cell>
          <cell r="Y15">
            <v>0.2</v>
          </cell>
          <cell r="Z15">
            <v>0.2</v>
          </cell>
          <cell r="AA15">
            <v>0.2</v>
          </cell>
          <cell r="AB15">
            <v>0.2</v>
          </cell>
          <cell r="AC15">
            <v>0.2</v>
          </cell>
          <cell r="AD15">
            <v>0.2</v>
          </cell>
          <cell r="AE15">
            <v>0.2</v>
          </cell>
          <cell r="AF15" t="str">
            <v/>
          </cell>
          <cell r="AG15">
            <v>1</v>
          </cell>
        </row>
        <row r="16">
          <cell r="A16" t="str">
            <v>WAResidentialBring-Your-Own-ThermostatProgram Dropout Rate (Attrition)</v>
          </cell>
          <cell r="B16" t="str">
            <v>WA</v>
          </cell>
          <cell r="C16" t="str">
            <v>Residential</v>
          </cell>
          <cell r="D16" t="str">
            <v>Bring-Your-Own-Thermostat</v>
          </cell>
          <cell r="E16" t="str">
            <v>Program Dropout Rate (Attrition)</v>
          </cell>
          <cell r="F16" t="str">
            <v>%</v>
          </cell>
          <cell r="G16">
            <v>0.05</v>
          </cell>
          <cell r="H16">
            <v>0.05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  <cell r="P16">
            <v>0.05</v>
          </cell>
          <cell r="Q16">
            <v>0.05</v>
          </cell>
          <cell r="R16">
            <v>0.05</v>
          </cell>
          <cell r="S16">
            <v>0.05</v>
          </cell>
          <cell r="T16">
            <v>0.05</v>
          </cell>
          <cell r="U16">
            <v>0.05</v>
          </cell>
          <cell r="V16">
            <v>0.05</v>
          </cell>
          <cell r="W16">
            <v>0.05</v>
          </cell>
          <cell r="X16">
            <v>0.05</v>
          </cell>
          <cell r="Y16">
            <v>0.05</v>
          </cell>
          <cell r="Z16">
            <v>0.05</v>
          </cell>
          <cell r="AA16">
            <v>0.05</v>
          </cell>
          <cell r="AB16">
            <v>0.05</v>
          </cell>
          <cell r="AC16">
            <v>0.05</v>
          </cell>
          <cell r="AD16">
            <v>0.05</v>
          </cell>
          <cell r="AE16">
            <v>0.05</v>
          </cell>
          <cell r="AF16" t="str">
            <v/>
          </cell>
          <cell r="AG16">
            <v>1</v>
          </cell>
        </row>
        <row r="17">
          <cell r="A17" t="str">
            <v>WAResidentialElectric Resistance Water Heater SwitchBaseline</v>
          </cell>
          <cell r="B17" t="str">
            <v>WA</v>
          </cell>
          <cell r="C17" t="str">
            <v>Residential</v>
          </cell>
          <cell r="D17" t="str">
            <v>Electric Resistance Water Heater Switch</v>
          </cell>
          <cell r="E17" t="str">
            <v>Baseline</v>
          </cell>
          <cell r="F17" t="str">
            <v>% of Eligible Customers</v>
          </cell>
          <cell r="G17">
            <v>0.05</v>
          </cell>
          <cell r="H17">
            <v>0.1</v>
          </cell>
          <cell r="I17">
            <v>0.15</v>
          </cell>
          <cell r="J17">
            <v>0.2</v>
          </cell>
          <cell r="K17">
            <v>0.25</v>
          </cell>
          <cell r="L17">
            <v>0.25</v>
          </cell>
          <cell r="M17">
            <v>0.25</v>
          </cell>
          <cell r="N17">
            <v>0.25</v>
          </cell>
          <cell r="O17">
            <v>0.25</v>
          </cell>
          <cell r="P17">
            <v>0.25</v>
          </cell>
          <cell r="Q17">
            <v>0.25</v>
          </cell>
          <cell r="R17">
            <v>0.25</v>
          </cell>
          <cell r="S17">
            <v>0.25</v>
          </cell>
          <cell r="T17">
            <v>0.25</v>
          </cell>
          <cell r="U17">
            <v>0.25</v>
          </cell>
          <cell r="V17">
            <v>0.25</v>
          </cell>
          <cell r="W17">
            <v>0.25</v>
          </cell>
          <cell r="X17">
            <v>0.25</v>
          </cell>
          <cell r="Y17">
            <v>0.25</v>
          </cell>
          <cell r="Z17">
            <v>0.25</v>
          </cell>
          <cell r="AA17">
            <v>0.25</v>
          </cell>
          <cell r="AB17">
            <v>0.25</v>
          </cell>
          <cell r="AC17">
            <v>0.25</v>
          </cell>
          <cell r="AD17">
            <v>0.25</v>
          </cell>
          <cell r="AE17">
            <v>0.25</v>
          </cell>
          <cell r="AF17" t="str">
            <v/>
          </cell>
          <cell r="AG17">
            <v>1</v>
          </cell>
        </row>
        <row r="18">
          <cell r="A18" t="str">
            <v>WAResidentialElectric Resistance Water Heater SwitchRAP</v>
          </cell>
          <cell r="B18" t="str">
            <v>WA</v>
          </cell>
          <cell r="C18" t="str">
            <v>Residential</v>
          </cell>
          <cell r="D18" t="str">
            <v>Electric Resistance Water Heater Switch</v>
          </cell>
          <cell r="E18" t="str">
            <v>RAP</v>
          </cell>
          <cell r="F18" t="str">
            <v>% of Eligible Customers</v>
          </cell>
          <cell r="G18">
            <v>0.05</v>
          </cell>
          <cell r="H18">
            <v>0.1</v>
          </cell>
          <cell r="I18">
            <v>0.15</v>
          </cell>
          <cell r="J18">
            <v>0.2</v>
          </cell>
          <cell r="K18">
            <v>0.25</v>
          </cell>
          <cell r="L18">
            <v>0.25</v>
          </cell>
          <cell r="M18">
            <v>0.25</v>
          </cell>
          <cell r="N18">
            <v>0.25</v>
          </cell>
          <cell r="O18">
            <v>0.25</v>
          </cell>
          <cell r="P18">
            <v>0.25</v>
          </cell>
          <cell r="Q18">
            <v>0.25</v>
          </cell>
          <cell r="R18">
            <v>0.25</v>
          </cell>
          <cell r="S18">
            <v>0.25</v>
          </cell>
          <cell r="T18">
            <v>0.25</v>
          </cell>
          <cell r="U18">
            <v>0.25</v>
          </cell>
          <cell r="V18">
            <v>0.25</v>
          </cell>
          <cell r="W18">
            <v>0.25</v>
          </cell>
          <cell r="X18">
            <v>0.25</v>
          </cell>
          <cell r="Y18">
            <v>0.25</v>
          </cell>
          <cell r="Z18">
            <v>0.25</v>
          </cell>
          <cell r="AA18">
            <v>0.25</v>
          </cell>
          <cell r="AB18">
            <v>0.25</v>
          </cell>
          <cell r="AC18">
            <v>0.25</v>
          </cell>
          <cell r="AD18">
            <v>0.25</v>
          </cell>
          <cell r="AE18">
            <v>0.25</v>
          </cell>
          <cell r="AF18" t="str">
            <v/>
          </cell>
          <cell r="AG18">
            <v>1</v>
          </cell>
        </row>
        <row r="19">
          <cell r="A19" t="str">
            <v>WAResidentialElectric Resistance Water Heater SwitchProgram Dropout Rate (Attrition)</v>
          </cell>
          <cell r="B19" t="str">
            <v>WA</v>
          </cell>
          <cell r="C19" t="str">
            <v>Residential</v>
          </cell>
          <cell r="D19" t="str">
            <v>Electric Resistance Water Heater Switch</v>
          </cell>
          <cell r="E19" t="str">
            <v>Program Dropout Rate (Attrition)</v>
          </cell>
          <cell r="F19" t="str">
            <v>%</v>
          </cell>
          <cell r="G19">
            <v>0.05</v>
          </cell>
          <cell r="H19">
            <v>0.05</v>
          </cell>
          <cell r="I19">
            <v>0.05</v>
          </cell>
          <cell r="J19">
            <v>0.05</v>
          </cell>
          <cell r="K19">
            <v>0.05</v>
          </cell>
          <cell r="L19">
            <v>0.05</v>
          </cell>
          <cell r="M19">
            <v>0.05</v>
          </cell>
          <cell r="N19">
            <v>0.05</v>
          </cell>
          <cell r="O19">
            <v>0.05</v>
          </cell>
          <cell r="P19">
            <v>0.05</v>
          </cell>
          <cell r="Q19">
            <v>0.05</v>
          </cell>
          <cell r="R19">
            <v>0.05</v>
          </cell>
          <cell r="S19">
            <v>0.05</v>
          </cell>
          <cell r="T19">
            <v>0.05</v>
          </cell>
          <cell r="U19">
            <v>0.05</v>
          </cell>
          <cell r="V19">
            <v>0.05</v>
          </cell>
          <cell r="W19">
            <v>0.05</v>
          </cell>
          <cell r="X19">
            <v>0.05</v>
          </cell>
          <cell r="Y19">
            <v>0.05</v>
          </cell>
          <cell r="Z19">
            <v>0.05</v>
          </cell>
          <cell r="AA19">
            <v>0.05</v>
          </cell>
          <cell r="AB19">
            <v>0.05</v>
          </cell>
          <cell r="AC19">
            <v>0.05</v>
          </cell>
          <cell r="AD19">
            <v>0.05</v>
          </cell>
          <cell r="AE19">
            <v>0.05</v>
          </cell>
          <cell r="AF19" t="str">
            <v/>
          </cell>
          <cell r="AG19">
            <v>1</v>
          </cell>
        </row>
        <row r="20">
          <cell r="A20" t="str">
            <v>WAResidentialGrid-Enabled Electric Resistance Water HeaterBaseline</v>
          </cell>
          <cell r="B20" t="str">
            <v>WA</v>
          </cell>
          <cell r="C20" t="str">
            <v>Residential</v>
          </cell>
          <cell r="D20" t="str">
            <v>Grid-Enabled Electric Resistance Water Heater</v>
          </cell>
          <cell r="E20" t="str">
            <v>Baseline</v>
          </cell>
          <cell r="F20" t="str">
            <v>% of Eligible Customers</v>
          </cell>
          <cell r="G20">
            <v>9.7500000000000003E-2</v>
          </cell>
          <cell r="H20">
            <v>0.18900000000000003</v>
          </cell>
          <cell r="I20">
            <v>0.27449999999999997</v>
          </cell>
          <cell r="J20">
            <v>0.35399999999999998</v>
          </cell>
          <cell r="K20">
            <v>0.42749999999999949</v>
          </cell>
          <cell r="L20">
            <v>0.43</v>
          </cell>
          <cell r="M20">
            <v>0.43849999999999956</v>
          </cell>
          <cell r="N20">
            <v>0.45300000000000001</v>
          </cell>
          <cell r="O20">
            <v>0.47349999999999998</v>
          </cell>
          <cell r="P20">
            <v>0.49999999999999994</v>
          </cell>
          <cell r="Q20">
            <v>0.49999999999999994</v>
          </cell>
          <cell r="R20">
            <v>0.49999999999999989</v>
          </cell>
          <cell r="S20">
            <v>0.49999999999999989</v>
          </cell>
          <cell r="T20">
            <v>0.49999999999999983</v>
          </cell>
          <cell r="U20">
            <v>0.5</v>
          </cell>
          <cell r="V20">
            <v>0.5</v>
          </cell>
          <cell r="W20">
            <v>0.5</v>
          </cell>
          <cell r="X20">
            <v>0.5</v>
          </cell>
          <cell r="Y20">
            <v>0.5</v>
          </cell>
          <cell r="Z20">
            <v>0.5</v>
          </cell>
          <cell r="AA20">
            <v>0.5</v>
          </cell>
          <cell r="AB20">
            <v>0.5</v>
          </cell>
          <cell r="AC20">
            <v>0.5</v>
          </cell>
          <cell r="AD20">
            <v>0.5</v>
          </cell>
          <cell r="AE20">
            <v>0.5</v>
          </cell>
          <cell r="AF20" t="str">
            <v/>
          </cell>
          <cell r="AG20">
            <v>1</v>
          </cell>
        </row>
        <row r="21">
          <cell r="A21" t="str">
            <v>WAResidentialGrid-Enabled Electric Resistance Water HeaterRAP</v>
          </cell>
          <cell r="B21" t="str">
            <v>WA</v>
          </cell>
          <cell r="C21" t="str">
            <v>Residential</v>
          </cell>
          <cell r="D21" t="str">
            <v>Grid-Enabled Electric Resistance Water Heater</v>
          </cell>
          <cell r="E21" t="str">
            <v>RAP</v>
          </cell>
          <cell r="F21" t="str">
            <v>% of Eligible Customers</v>
          </cell>
          <cell r="G21">
            <v>9.7500000000000003E-2</v>
          </cell>
          <cell r="H21">
            <v>0.18900000000000003</v>
          </cell>
          <cell r="I21">
            <v>0.27449999999999997</v>
          </cell>
          <cell r="J21">
            <v>0.35399999999999998</v>
          </cell>
          <cell r="K21">
            <v>0.42749999999999949</v>
          </cell>
          <cell r="L21">
            <v>0.43</v>
          </cell>
          <cell r="M21">
            <v>0.43849999999999956</v>
          </cell>
          <cell r="N21">
            <v>0.45300000000000001</v>
          </cell>
          <cell r="O21">
            <v>0.47349999999999998</v>
          </cell>
          <cell r="P21">
            <v>0.49999999999999994</v>
          </cell>
          <cell r="Q21">
            <v>0.49999999999999994</v>
          </cell>
          <cell r="R21">
            <v>0.49999999999999989</v>
          </cell>
          <cell r="S21">
            <v>0.49999999999999989</v>
          </cell>
          <cell r="T21">
            <v>0.49999999999999983</v>
          </cell>
          <cell r="U21">
            <v>0.5</v>
          </cell>
          <cell r="V21">
            <v>0.5</v>
          </cell>
          <cell r="W21">
            <v>0.5</v>
          </cell>
          <cell r="X21">
            <v>0.5</v>
          </cell>
          <cell r="Y21">
            <v>0.5</v>
          </cell>
          <cell r="Z21">
            <v>0.5</v>
          </cell>
          <cell r="AA21">
            <v>0.5</v>
          </cell>
          <cell r="AB21">
            <v>0.5</v>
          </cell>
          <cell r="AC21">
            <v>0.5</v>
          </cell>
          <cell r="AD21">
            <v>0.5</v>
          </cell>
          <cell r="AE21">
            <v>0.5</v>
          </cell>
          <cell r="AF21" t="str">
            <v/>
          </cell>
          <cell r="AG21">
            <v>1</v>
          </cell>
        </row>
        <row r="22">
          <cell r="A22" t="str">
            <v>WAResidentialGrid-Enabled Electric Resistance Water HeaterProgram Dropout Rate (Attrition)</v>
          </cell>
          <cell r="B22" t="str">
            <v>WA</v>
          </cell>
          <cell r="C22" t="str">
            <v>Residential</v>
          </cell>
          <cell r="D22" t="str">
            <v>Grid-Enabled Electric Resistance Water Heater</v>
          </cell>
          <cell r="E22" t="str">
            <v>Program Dropout Rate (Attrition)</v>
          </cell>
          <cell r="F22" t="str">
            <v>%</v>
          </cell>
          <cell r="G22">
            <v>0.05</v>
          </cell>
          <cell r="H22">
            <v>0.05</v>
          </cell>
          <cell r="I22">
            <v>0.05</v>
          </cell>
          <cell r="J22">
            <v>0.05</v>
          </cell>
          <cell r="K22">
            <v>0.05</v>
          </cell>
          <cell r="L22">
            <v>0.05</v>
          </cell>
          <cell r="M22">
            <v>0.05</v>
          </cell>
          <cell r="N22">
            <v>0.05</v>
          </cell>
          <cell r="O22">
            <v>0.05</v>
          </cell>
          <cell r="P22">
            <v>0.05</v>
          </cell>
          <cell r="Q22">
            <v>0.05</v>
          </cell>
          <cell r="R22">
            <v>0.05</v>
          </cell>
          <cell r="S22">
            <v>0.05</v>
          </cell>
          <cell r="T22">
            <v>0.05</v>
          </cell>
          <cell r="U22">
            <v>0.05</v>
          </cell>
          <cell r="V22">
            <v>0.05</v>
          </cell>
          <cell r="W22">
            <v>0.05</v>
          </cell>
          <cell r="X22">
            <v>0.05</v>
          </cell>
          <cell r="Y22">
            <v>0.05</v>
          </cell>
          <cell r="Z22">
            <v>0.05</v>
          </cell>
          <cell r="AA22">
            <v>0.05</v>
          </cell>
          <cell r="AB22">
            <v>0.05</v>
          </cell>
          <cell r="AC22">
            <v>0.05</v>
          </cell>
          <cell r="AD22">
            <v>0.05</v>
          </cell>
          <cell r="AE22">
            <v>0.05</v>
          </cell>
          <cell r="AF22" t="str">
            <v/>
          </cell>
          <cell r="AG22">
            <v>1</v>
          </cell>
        </row>
        <row r="23">
          <cell r="A23" t="str">
            <v>WAResidentialElectric Vehicle Charging SwitchBaseline</v>
          </cell>
          <cell r="B23" t="str">
            <v>WA</v>
          </cell>
          <cell r="C23" t="str">
            <v>Residential</v>
          </cell>
          <cell r="D23" t="str">
            <v>Electric Vehicle Charging Switch</v>
          </cell>
          <cell r="E23" t="str">
            <v>Baseline</v>
          </cell>
          <cell r="F23" t="str">
            <v>% of Eligible Customers</v>
          </cell>
          <cell r="G23">
            <v>3.1130319492451604E-3</v>
          </cell>
          <cell r="H23">
            <v>7.6467161352367797E-3</v>
          </cell>
          <cell r="I23">
            <v>1.4155111888039602E-2</v>
          </cell>
          <cell r="J23">
            <v>2.2777995989974601E-2</v>
          </cell>
          <cell r="K23">
            <v>3.3809898778944802E-2</v>
          </cell>
          <cell r="L23">
            <v>3.9673111562993003E-2</v>
          </cell>
          <cell r="M23">
            <v>4.6036189813763402E-2</v>
          </cell>
          <cell r="N23">
            <v>5.3015000730505406E-2</v>
          </cell>
          <cell r="O23">
            <v>6.0634538861939605E-2</v>
          </cell>
          <cell r="P23">
            <v>6.8939155788817999E-2</v>
          </cell>
          <cell r="Q23">
            <v>7.797832697598521E-2</v>
          </cell>
          <cell r="R23">
            <v>8.7852758278689602E-2</v>
          </cell>
          <cell r="S23">
            <v>9.8509571638561E-2</v>
          </cell>
          <cell r="T23">
            <v>0.11005169626152721</v>
          </cell>
          <cell r="U23">
            <v>0.1226003931331676</v>
          </cell>
          <cell r="V23">
            <v>0.13601816770581981</v>
          </cell>
          <cell r="W23">
            <v>0.15043528605331721</v>
          </cell>
          <cell r="X23">
            <v>0.16589338020898461</v>
          </cell>
          <cell r="Y23">
            <v>0.1824265620579596</v>
          </cell>
          <cell r="Z23">
            <v>0.2</v>
          </cell>
          <cell r="AA23">
            <v>0.2</v>
          </cell>
          <cell r="AB23">
            <v>0.2</v>
          </cell>
          <cell r="AC23">
            <v>0.2</v>
          </cell>
          <cell r="AD23">
            <v>0.2</v>
          </cell>
          <cell r="AE23">
            <v>0.2</v>
          </cell>
          <cell r="AF23" t="str">
            <v/>
          </cell>
          <cell r="AG23">
            <v>1</v>
          </cell>
        </row>
        <row r="24">
          <cell r="A24" t="str">
            <v>WAResidentialElectric Vehicle Charging SwitchRAP</v>
          </cell>
          <cell r="B24" t="str">
            <v>WA</v>
          </cell>
          <cell r="C24" t="str">
            <v>Residential</v>
          </cell>
          <cell r="D24" t="str">
            <v>Electric Vehicle Charging Switch</v>
          </cell>
          <cell r="E24" t="str">
            <v>RAP</v>
          </cell>
          <cell r="F24" t="str">
            <v>% of Eligible Customers</v>
          </cell>
          <cell r="G24">
            <v>3.1130319492451604E-3</v>
          </cell>
          <cell r="H24">
            <v>7.6467161352367797E-3</v>
          </cell>
          <cell r="I24">
            <v>1.4155111888039602E-2</v>
          </cell>
          <cell r="J24">
            <v>2.2777995989974601E-2</v>
          </cell>
          <cell r="K24">
            <v>3.3809898778944802E-2</v>
          </cell>
          <cell r="L24">
            <v>3.9673111562993003E-2</v>
          </cell>
          <cell r="M24">
            <v>4.6036189813763402E-2</v>
          </cell>
          <cell r="N24">
            <v>5.3015000730505406E-2</v>
          </cell>
          <cell r="O24">
            <v>6.0634538861939605E-2</v>
          </cell>
          <cell r="P24">
            <v>6.8939155788817999E-2</v>
          </cell>
          <cell r="Q24">
            <v>7.797832697598521E-2</v>
          </cell>
          <cell r="R24">
            <v>8.7852758278689602E-2</v>
          </cell>
          <cell r="S24">
            <v>9.8509571638561E-2</v>
          </cell>
          <cell r="T24">
            <v>0.11005169626152721</v>
          </cell>
          <cell r="U24">
            <v>0.1226003931331676</v>
          </cell>
          <cell r="V24">
            <v>0.13601816770581981</v>
          </cell>
          <cell r="W24">
            <v>0.15043528605331721</v>
          </cell>
          <cell r="X24">
            <v>0.16589338020898461</v>
          </cell>
          <cell r="Y24">
            <v>0.1824265620579596</v>
          </cell>
          <cell r="Z24">
            <v>0.2</v>
          </cell>
          <cell r="AA24">
            <v>0.2</v>
          </cell>
          <cell r="AB24">
            <v>0.2</v>
          </cell>
          <cell r="AC24">
            <v>0.2</v>
          </cell>
          <cell r="AD24">
            <v>0.2</v>
          </cell>
          <cell r="AE24">
            <v>0.2</v>
          </cell>
          <cell r="AF24" t="str">
            <v/>
          </cell>
          <cell r="AG24">
            <v>1</v>
          </cell>
        </row>
        <row r="25">
          <cell r="A25" t="str">
            <v>WAResidentialElectric Vehicle Charging SwitchProgram Dropout Rate (Attrition)</v>
          </cell>
          <cell r="B25" t="str">
            <v>WA</v>
          </cell>
          <cell r="C25" t="str">
            <v>Residential</v>
          </cell>
          <cell r="D25" t="str">
            <v>Electric Vehicle Charging Switch</v>
          </cell>
          <cell r="E25" t="str">
            <v>Program Dropout Rate (Attrition)</v>
          </cell>
          <cell r="F25" t="str">
            <v>%</v>
          </cell>
          <cell r="G25">
            <v>0.05</v>
          </cell>
          <cell r="H25">
            <v>0.05</v>
          </cell>
          <cell r="I25">
            <v>0.05</v>
          </cell>
          <cell r="J25">
            <v>0.05</v>
          </cell>
          <cell r="K25">
            <v>0.05</v>
          </cell>
          <cell r="L25">
            <v>0.05</v>
          </cell>
          <cell r="M25">
            <v>0.05</v>
          </cell>
          <cell r="N25">
            <v>0.05</v>
          </cell>
          <cell r="O25">
            <v>0.05</v>
          </cell>
          <cell r="P25">
            <v>0.05</v>
          </cell>
          <cell r="Q25">
            <v>0.05</v>
          </cell>
          <cell r="R25">
            <v>0.05</v>
          </cell>
          <cell r="S25">
            <v>0.05</v>
          </cell>
          <cell r="T25">
            <v>0.05</v>
          </cell>
          <cell r="U25">
            <v>0.05</v>
          </cell>
          <cell r="V25">
            <v>0.05</v>
          </cell>
          <cell r="W25">
            <v>0.05</v>
          </cell>
          <cell r="X25">
            <v>0.05</v>
          </cell>
          <cell r="Y25">
            <v>0.05</v>
          </cell>
          <cell r="Z25">
            <v>0.05</v>
          </cell>
          <cell r="AA25">
            <v>0.05</v>
          </cell>
          <cell r="AB25">
            <v>0.05</v>
          </cell>
          <cell r="AC25">
            <v>0.05</v>
          </cell>
          <cell r="AD25">
            <v>0.05</v>
          </cell>
          <cell r="AE25">
            <v>0.05</v>
          </cell>
          <cell r="AF25" t="str">
            <v/>
          </cell>
          <cell r="AG25">
            <v>1</v>
          </cell>
        </row>
        <row r="26">
          <cell r="A26" t="str">
            <v>WAResidentialHeating SwitchBaseline</v>
          </cell>
          <cell r="B26" t="str">
            <v>WA</v>
          </cell>
          <cell r="C26" t="str">
            <v>Residential</v>
          </cell>
          <cell r="D26" t="str">
            <v>Heating Switch</v>
          </cell>
          <cell r="E26" t="str">
            <v>Baseline</v>
          </cell>
          <cell r="F26" t="str">
            <v>% of Eligible Customers</v>
          </cell>
          <cell r="G26">
            <v>0.05</v>
          </cell>
          <cell r="H26">
            <v>0.1</v>
          </cell>
          <cell r="I26">
            <v>0.15</v>
          </cell>
          <cell r="J26">
            <v>0.2</v>
          </cell>
          <cell r="K26">
            <v>0.25</v>
          </cell>
          <cell r="L26">
            <v>0.25</v>
          </cell>
          <cell r="M26">
            <v>0.25</v>
          </cell>
          <cell r="N26">
            <v>0.25</v>
          </cell>
          <cell r="O26">
            <v>0.25</v>
          </cell>
          <cell r="P26">
            <v>0.25</v>
          </cell>
          <cell r="Q26">
            <v>0.25</v>
          </cell>
          <cell r="R26">
            <v>0.25</v>
          </cell>
          <cell r="S26">
            <v>0.25</v>
          </cell>
          <cell r="T26">
            <v>0.25</v>
          </cell>
          <cell r="U26">
            <v>0.25</v>
          </cell>
          <cell r="V26">
            <v>0.25</v>
          </cell>
          <cell r="W26">
            <v>0.25</v>
          </cell>
          <cell r="X26">
            <v>0.25</v>
          </cell>
          <cell r="Y26">
            <v>0.25</v>
          </cell>
          <cell r="Z26">
            <v>0.25</v>
          </cell>
          <cell r="AA26">
            <v>0.25</v>
          </cell>
          <cell r="AB26">
            <v>0.25</v>
          </cell>
          <cell r="AC26">
            <v>0.25</v>
          </cell>
          <cell r="AD26">
            <v>0.25</v>
          </cell>
          <cell r="AE26">
            <v>0.25</v>
          </cell>
          <cell r="AF26" t="str">
            <v/>
          </cell>
          <cell r="AG26">
            <v>1</v>
          </cell>
        </row>
        <row r="27">
          <cell r="A27" t="str">
            <v>WAResidentialHeating SwitchRAP</v>
          </cell>
          <cell r="B27" t="str">
            <v>WA</v>
          </cell>
          <cell r="C27" t="str">
            <v>Residential</v>
          </cell>
          <cell r="D27" t="str">
            <v>Heating Switch</v>
          </cell>
          <cell r="E27" t="str">
            <v>RAP</v>
          </cell>
          <cell r="F27" t="str">
            <v>% of Eligible Customers</v>
          </cell>
          <cell r="G27">
            <v>0.05</v>
          </cell>
          <cell r="H27">
            <v>0.1</v>
          </cell>
          <cell r="I27">
            <v>0.15</v>
          </cell>
          <cell r="J27">
            <v>0.2</v>
          </cell>
          <cell r="K27">
            <v>0.25</v>
          </cell>
          <cell r="L27">
            <v>0.25</v>
          </cell>
          <cell r="M27">
            <v>0.25</v>
          </cell>
          <cell r="N27">
            <v>0.25</v>
          </cell>
          <cell r="O27">
            <v>0.25</v>
          </cell>
          <cell r="P27">
            <v>0.25</v>
          </cell>
          <cell r="Q27">
            <v>0.25</v>
          </cell>
          <cell r="R27">
            <v>0.25</v>
          </cell>
          <cell r="S27">
            <v>0.25</v>
          </cell>
          <cell r="T27">
            <v>0.25</v>
          </cell>
          <cell r="U27">
            <v>0.25</v>
          </cell>
          <cell r="V27">
            <v>0.25</v>
          </cell>
          <cell r="W27">
            <v>0.25</v>
          </cell>
          <cell r="X27">
            <v>0.25</v>
          </cell>
          <cell r="Y27">
            <v>0.25</v>
          </cell>
          <cell r="Z27">
            <v>0.25</v>
          </cell>
          <cell r="AA27">
            <v>0.25</v>
          </cell>
          <cell r="AB27">
            <v>0.25</v>
          </cell>
          <cell r="AC27">
            <v>0.25</v>
          </cell>
          <cell r="AD27">
            <v>0.25</v>
          </cell>
          <cell r="AE27">
            <v>0.25</v>
          </cell>
          <cell r="AF27" t="str">
            <v/>
          </cell>
          <cell r="AG27">
            <v>1</v>
          </cell>
        </row>
        <row r="28">
          <cell r="A28" t="str">
            <v>WAResidentialHeating SwitchProgram Dropout Rate (Attrition)</v>
          </cell>
          <cell r="B28" t="str">
            <v>WA</v>
          </cell>
          <cell r="C28" t="str">
            <v>Residential</v>
          </cell>
          <cell r="D28" t="str">
            <v>Heating Switch</v>
          </cell>
          <cell r="E28" t="str">
            <v>Program Dropout Rate (Attrition)</v>
          </cell>
          <cell r="F28" t="str">
            <v>%</v>
          </cell>
          <cell r="G28">
            <v>0.05</v>
          </cell>
          <cell r="H28">
            <v>0.05</v>
          </cell>
          <cell r="I28">
            <v>0.05</v>
          </cell>
          <cell r="J28">
            <v>0.05</v>
          </cell>
          <cell r="K28">
            <v>0.05</v>
          </cell>
          <cell r="L28">
            <v>0.05</v>
          </cell>
          <cell r="M28">
            <v>0.05</v>
          </cell>
          <cell r="N28">
            <v>0.05</v>
          </cell>
          <cell r="O28">
            <v>0.05</v>
          </cell>
          <cell r="P28">
            <v>0.05</v>
          </cell>
          <cell r="Q28">
            <v>0.05</v>
          </cell>
          <cell r="R28">
            <v>0.05</v>
          </cell>
          <cell r="S28">
            <v>0.05</v>
          </cell>
          <cell r="T28">
            <v>0.05</v>
          </cell>
          <cell r="U28">
            <v>0.05</v>
          </cell>
          <cell r="V28">
            <v>0.05</v>
          </cell>
          <cell r="W28">
            <v>0.05</v>
          </cell>
          <cell r="X28">
            <v>0.05</v>
          </cell>
          <cell r="Y28">
            <v>0.05</v>
          </cell>
          <cell r="Z28">
            <v>0.05</v>
          </cell>
          <cell r="AA28">
            <v>0.05</v>
          </cell>
          <cell r="AB28">
            <v>0.05</v>
          </cell>
          <cell r="AC28">
            <v>0.05</v>
          </cell>
          <cell r="AD28">
            <v>0.05</v>
          </cell>
          <cell r="AE28">
            <v>0.05</v>
          </cell>
          <cell r="AF28" t="str">
            <v/>
          </cell>
          <cell r="AG28">
            <v>1</v>
          </cell>
        </row>
        <row r="29">
          <cell r="A29" t="str">
            <v>WAResidentialHeat Pump Water Heater SwitchBaseline</v>
          </cell>
          <cell r="B29" t="str">
            <v>WA</v>
          </cell>
          <cell r="C29" t="str">
            <v>Residential</v>
          </cell>
          <cell r="D29" t="str">
            <v>Heat Pump Water Heater Switch</v>
          </cell>
          <cell r="E29" t="str">
            <v>Baseline</v>
          </cell>
          <cell r="F29" t="str">
            <v>% of Eligible Customers</v>
          </cell>
          <cell r="G29">
            <v>0.05</v>
          </cell>
          <cell r="H29">
            <v>0.1</v>
          </cell>
          <cell r="I29">
            <v>0.15</v>
          </cell>
          <cell r="J29">
            <v>0.2</v>
          </cell>
          <cell r="K29">
            <v>0.25</v>
          </cell>
          <cell r="L29">
            <v>0.25</v>
          </cell>
          <cell r="M29">
            <v>0.25</v>
          </cell>
          <cell r="N29">
            <v>0.25</v>
          </cell>
          <cell r="O29">
            <v>0.25</v>
          </cell>
          <cell r="P29">
            <v>0.25</v>
          </cell>
          <cell r="Q29">
            <v>0.25</v>
          </cell>
          <cell r="R29">
            <v>0.25</v>
          </cell>
          <cell r="S29">
            <v>0.25</v>
          </cell>
          <cell r="T29">
            <v>0.25</v>
          </cell>
          <cell r="U29">
            <v>0.25</v>
          </cell>
          <cell r="V29">
            <v>0.25</v>
          </cell>
          <cell r="W29">
            <v>0.25</v>
          </cell>
          <cell r="X29">
            <v>0.25</v>
          </cell>
          <cell r="Y29">
            <v>0.25</v>
          </cell>
          <cell r="Z29">
            <v>0.25</v>
          </cell>
          <cell r="AA29">
            <v>0.25</v>
          </cell>
          <cell r="AB29">
            <v>0.25</v>
          </cell>
          <cell r="AC29">
            <v>0.25</v>
          </cell>
          <cell r="AD29">
            <v>0.25</v>
          </cell>
          <cell r="AE29">
            <v>0.25</v>
          </cell>
          <cell r="AF29" t="str">
            <v/>
          </cell>
          <cell r="AG29">
            <v>1</v>
          </cell>
        </row>
        <row r="30">
          <cell r="A30" t="str">
            <v>WAResidentialHeat Pump Water Heater SwitchRAP</v>
          </cell>
          <cell r="B30" t="str">
            <v>WA</v>
          </cell>
          <cell r="C30" t="str">
            <v>Residential</v>
          </cell>
          <cell r="D30" t="str">
            <v>Heat Pump Water Heater Switch</v>
          </cell>
          <cell r="E30" t="str">
            <v>RAP</v>
          </cell>
          <cell r="F30" t="str">
            <v>% of Eligible Customers</v>
          </cell>
          <cell r="G30">
            <v>0.05</v>
          </cell>
          <cell r="H30">
            <v>0.1</v>
          </cell>
          <cell r="I30">
            <v>0.15</v>
          </cell>
          <cell r="J30">
            <v>0.2</v>
          </cell>
          <cell r="K30">
            <v>0.25</v>
          </cell>
          <cell r="L30">
            <v>0.25</v>
          </cell>
          <cell r="M30">
            <v>0.25</v>
          </cell>
          <cell r="N30">
            <v>0.25</v>
          </cell>
          <cell r="O30">
            <v>0.25</v>
          </cell>
          <cell r="P30">
            <v>0.25</v>
          </cell>
          <cell r="Q30">
            <v>0.25</v>
          </cell>
          <cell r="R30">
            <v>0.25</v>
          </cell>
          <cell r="S30">
            <v>0.25</v>
          </cell>
          <cell r="T30">
            <v>0.25</v>
          </cell>
          <cell r="U30">
            <v>0.25</v>
          </cell>
          <cell r="V30">
            <v>0.25</v>
          </cell>
          <cell r="W30">
            <v>0.25</v>
          </cell>
          <cell r="X30">
            <v>0.25</v>
          </cell>
          <cell r="Y30">
            <v>0.25</v>
          </cell>
          <cell r="Z30">
            <v>0.25</v>
          </cell>
          <cell r="AA30">
            <v>0.25</v>
          </cell>
          <cell r="AB30">
            <v>0.25</v>
          </cell>
          <cell r="AC30">
            <v>0.25</v>
          </cell>
          <cell r="AD30">
            <v>0.25</v>
          </cell>
          <cell r="AE30">
            <v>0.25</v>
          </cell>
          <cell r="AF30" t="str">
            <v/>
          </cell>
          <cell r="AG30">
            <v>1</v>
          </cell>
        </row>
        <row r="31">
          <cell r="A31" t="str">
            <v>WAResidentialHeat Pump Water Heater SwitchProgram Dropout Rate (Attrition)</v>
          </cell>
          <cell r="B31" t="str">
            <v>WA</v>
          </cell>
          <cell r="C31" t="str">
            <v>Residential</v>
          </cell>
          <cell r="D31" t="str">
            <v>Heat Pump Water Heater Switch</v>
          </cell>
          <cell r="E31" t="str">
            <v>Program Dropout Rate (Attrition)</v>
          </cell>
          <cell r="F31" t="str">
            <v>%</v>
          </cell>
          <cell r="G31">
            <v>0.05</v>
          </cell>
          <cell r="H31">
            <v>0.05</v>
          </cell>
          <cell r="I31">
            <v>0.05</v>
          </cell>
          <cell r="J31">
            <v>0.05</v>
          </cell>
          <cell r="K31">
            <v>0.05</v>
          </cell>
          <cell r="L31">
            <v>0.05</v>
          </cell>
          <cell r="M31">
            <v>0.05</v>
          </cell>
          <cell r="N31">
            <v>0.05</v>
          </cell>
          <cell r="O31">
            <v>0.05</v>
          </cell>
          <cell r="P31">
            <v>0.05</v>
          </cell>
          <cell r="Q31">
            <v>0.05</v>
          </cell>
          <cell r="R31">
            <v>0.05</v>
          </cell>
          <cell r="S31">
            <v>0.05</v>
          </cell>
          <cell r="T31">
            <v>0.05</v>
          </cell>
          <cell r="U31">
            <v>0.05</v>
          </cell>
          <cell r="V31">
            <v>0.05</v>
          </cell>
          <cell r="W31">
            <v>0.05</v>
          </cell>
          <cell r="X31">
            <v>0.05</v>
          </cell>
          <cell r="Y31">
            <v>0.05</v>
          </cell>
          <cell r="Z31">
            <v>0.05</v>
          </cell>
          <cell r="AA31">
            <v>0.05</v>
          </cell>
          <cell r="AB31">
            <v>0.05</v>
          </cell>
          <cell r="AC31">
            <v>0.05</v>
          </cell>
          <cell r="AD31">
            <v>0.05</v>
          </cell>
          <cell r="AE31">
            <v>0.05</v>
          </cell>
          <cell r="AF31" t="str">
            <v/>
          </cell>
          <cell r="AG31">
            <v>1</v>
          </cell>
        </row>
        <row r="32">
          <cell r="A32" t="str">
            <v>WAResidentialGrid-Enabled Heat Pump Water HeaterBaseline</v>
          </cell>
          <cell r="B32" t="str">
            <v>WA</v>
          </cell>
          <cell r="C32" t="str">
            <v>Residential</v>
          </cell>
          <cell r="D32" t="str">
            <v>Grid-Enabled Heat Pump Water Heater</v>
          </cell>
          <cell r="E32" t="str">
            <v>Baseline</v>
          </cell>
          <cell r="F32" t="str">
            <v>% of Eligible Customers</v>
          </cell>
          <cell r="G32">
            <v>9.7500000000000003E-2</v>
          </cell>
          <cell r="H32">
            <v>0.18900000000000003</v>
          </cell>
          <cell r="I32">
            <v>0.27449999999999997</v>
          </cell>
          <cell r="J32">
            <v>0.35399999999999998</v>
          </cell>
          <cell r="K32">
            <v>0.42749999999999949</v>
          </cell>
          <cell r="L32">
            <v>0.43</v>
          </cell>
          <cell r="M32">
            <v>0.43849999999999956</v>
          </cell>
          <cell r="N32">
            <v>0.45300000000000001</v>
          </cell>
          <cell r="O32">
            <v>0.47349999999999998</v>
          </cell>
          <cell r="P32">
            <v>0.49999999999999994</v>
          </cell>
          <cell r="Q32">
            <v>0.49999999999999994</v>
          </cell>
          <cell r="R32">
            <v>0.49999999999999989</v>
          </cell>
          <cell r="S32">
            <v>0.49999999999999989</v>
          </cell>
          <cell r="T32">
            <v>0.49999999999999983</v>
          </cell>
          <cell r="U32">
            <v>0.5</v>
          </cell>
          <cell r="V32">
            <v>0.5</v>
          </cell>
          <cell r="W32">
            <v>0.5</v>
          </cell>
          <cell r="X32">
            <v>0.5</v>
          </cell>
          <cell r="Y32">
            <v>0.5</v>
          </cell>
          <cell r="Z32">
            <v>0.5</v>
          </cell>
          <cell r="AA32">
            <v>0.5</v>
          </cell>
          <cell r="AB32">
            <v>0.5</v>
          </cell>
          <cell r="AC32">
            <v>0.5</v>
          </cell>
          <cell r="AD32">
            <v>0.5</v>
          </cell>
          <cell r="AE32">
            <v>0.5</v>
          </cell>
          <cell r="AF32" t="str">
            <v/>
          </cell>
          <cell r="AG32">
            <v>1</v>
          </cell>
        </row>
        <row r="33">
          <cell r="A33" t="str">
            <v>WAResidentialGrid-Enabled Heat Pump Water HeaterRAP</v>
          </cell>
          <cell r="B33" t="str">
            <v>WA</v>
          </cell>
          <cell r="C33" t="str">
            <v>Residential</v>
          </cell>
          <cell r="D33" t="str">
            <v>Grid-Enabled Heat Pump Water Heater</v>
          </cell>
          <cell r="E33" t="str">
            <v>RAP</v>
          </cell>
          <cell r="F33" t="str">
            <v>% of Eligible Customers</v>
          </cell>
          <cell r="G33">
            <v>9.7500000000000003E-2</v>
          </cell>
          <cell r="H33">
            <v>0.18900000000000003</v>
          </cell>
          <cell r="I33">
            <v>0.27449999999999997</v>
          </cell>
          <cell r="J33">
            <v>0.35399999999999998</v>
          </cell>
          <cell r="K33">
            <v>0.42749999999999949</v>
          </cell>
          <cell r="L33">
            <v>0.43</v>
          </cell>
          <cell r="M33">
            <v>0.43849999999999956</v>
          </cell>
          <cell r="N33">
            <v>0.45300000000000001</v>
          </cell>
          <cell r="O33">
            <v>0.47349999999999998</v>
          </cell>
          <cell r="P33">
            <v>0.49999999999999994</v>
          </cell>
          <cell r="Q33">
            <v>0.49999999999999994</v>
          </cell>
          <cell r="R33">
            <v>0.49999999999999989</v>
          </cell>
          <cell r="S33">
            <v>0.49999999999999989</v>
          </cell>
          <cell r="T33">
            <v>0.49999999999999983</v>
          </cell>
          <cell r="U33">
            <v>0.5</v>
          </cell>
          <cell r="V33">
            <v>0.5</v>
          </cell>
          <cell r="W33">
            <v>0.5</v>
          </cell>
          <cell r="X33">
            <v>0.5</v>
          </cell>
          <cell r="Y33">
            <v>0.5</v>
          </cell>
          <cell r="Z33">
            <v>0.5</v>
          </cell>
          <cell r="AA33">
            <v>0.5</v>
          </cell>
          <cell r="AB33">
            <v>0.5</v>
          </cell>
          <cell r="AC33">
            <v>0.5</v>
          </cell>
          <cell r="AD33">
            <v>0.5</v>
          </cell>
          <cell r="AE33">
            <v>0.5</v>
          </cell>
          <cell r="AF33" t="str">
            <v/>
          </cell>
          <cell r="AG33">
            <v>1</v>
          </cell>
        </row>
        <row r="34">
          <cell r="A34" t="str">
            <v>WAResidentialGrid-Enabled Heat Pump Water HeaterProgram Dropout Rate (Attrition)</v>
          </cell>
          <cell r="B34" t="str">
            <v>WA</v>
          </cell>
          <cell r="C34" t="str">
            <v>Residential</v>
          </cell>
          <cell r="D34" t="str">
            <v>Grid-Enabled Heat Pump Water Heater</v>
          </cell>
          <cell r="E34" t="str">
            <v>Program Dropout Rate (Attrition)</v>
          </cell>
          <cell r="F34" t="str">
            <v>%</v>
          </cell>
          <cell r="G34">
            <v>0.05</v>
          </cell>
          <cell r="H34">
            <v>0.05</v>
          </cell>
          <cell r="I34">
            <v>0.05</v>
          </cell>
          <cell r="J34">
            <v>0.05</v>
          </cell>
          <cell r="K34">
            <v>0.05</v>
          </cell>
          <cell r="L34">
            <v>0.05</v>
          </cell>
          <cell r="M34">
            <v>0.05</v>
          </cell>
          <cell r="N34">
            <v>0.05</v>
          </cell>
          <cell r="O34">
            <v>0.05</v>
          </cell>
          <cell r="P34">
            <v>0.05</v>
          </cell>
          <cell r="Q34">
            <v>0.05</v>
          </cell>
          <cell r="R34">
            <v>0.05</v>
          </cell>
          <cell r="S34">
            <v>0.05</v>
          </cell>
          <cell r="T34">
            <v>0.05</v>
          </cell>
          <cell r="U34">
            <v>0.05</v>
          </cell>
          <cell r="V34">
            <v>0.05</v>
          </cell>
          <cell r="W34">
            <v>0.05</v>
          </cell>
          <cell r="X34">
            <v>0.05</v>
          </cell>
          <cell r="Y34">
            <v>0.05</v>
          </cell>
          <cell r="Z34">
            <v>0.05</v>
          </cell>
          <cell r="AA34">
            <v>0.05</v>
          </cell>
          <cell r="AB34">
            <v>0.05</v>
          </cell>
          <cell r="AC34">
            <v>0.05</v>
          </cell>
          <cell r="AD34">
            <v>0.05</v>
          </cell>
          <cell r="AE34">
            <v>0.05</v>
          </cell>
          <cell r="AF34" t="str">
            <v/>
          </cell>
          <cell r="AG34">
            <v>1</v>
          </cell>
        </row>
        <row r="35">
          <cell r="A35" t="str">
            <v>WACommercialDemand Voltage ReductionBaseline</v>
          </cell>
          <cell r="B35" t="str">
            <v>WA</v>
          </cell>
          <cell r="C35" t="str">
            <v>Commercial</v>
          </cell>
          <cell r="D35" t="str">
            <v>Demand Voltage Reduction</v>
          </cell>
          <cell r="E35" t="str">
            <v>Baseline</v>
          </cell>
          <cell r="F35" t="str">
            <v>% of Eligible Customers</v>
          </cell>
          <cell r="G35">
            <v>0.1</v>
          </cell>
          <cell r="H35">
            <v>0.2</v>
          </cell>
          <cell r="I35">
            <v>0.3</v>
          </cell>
          <cell r="J35">
            <v>0.4</v>
          </cell>
          <cell r="K35">
            <v>0.5</v>
          </cell>
          <cell r="L35">
            <v>0.6</v>
          </cell>
          <cell r="M35">
            <v>0.7</v>
          </cell>
          <cell r="N35">
            <v>0.8</v>
          </cell>
          <cell r="O35">
            <v>0.9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 t="str">
            <v/>
          </cell>
          <cell r="AG35">
            <v>1</v>
          </cell>
        </row>
        <row r="36">
          <cell r="A36" t="str">
            <v>WACommercialDemand Voltage ReductionRAP</v>
          </cell>
          <cell r="B36" t="str">
            <v>WA</v>
          </cell>
          <cell r="C36" t="str">
            <v>Commercial</v>
          </cell>
          <cell r="D36" t="str">
            <v>Demand Voltage Reduction</v>
          </cell>
          <cell r="E36" t="str">
            <v>RAP</v>
          </cell>
          <cell r="F36" t="str">
            <v>% of Eligible Customers</v>
          </cell>
          <cell r="G36">
            <v>0.1</v>
          </cell>
          <cell r="H36">
            <v>0.2</v>
          </cell>
          <cell r="I36">
            <v>0.3</v>
          </cell>
          <cell r="J36">
            <v>0.4</v>
          </cell>
          <cell r="K36">
            <v>0.5</v>
          </cell>
          <cell r="L36">
            <v>0.6</v>
          </cell>
          <cell r="M36">
            <v>0.7</v>
          </cell>
          <cell r="N36">
            <v>0.8</v>
          </cell>
          <cell r="O36">
            <v>0.9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 t="str">
            <v/>
          </cell>
          <cell r="AG36">
            <v>1</v>
          </cell>
        </row>
        <row r="37">
          <cell r="A37" t="str">
            <v>WACommercialDemand Voltage ReductionProgram Dropout Rate (Attrition)</v>
          </cell>
          <cell r="B37" t="str">
            <v>WA</v>
          </cell>
          <cell r="C37" t="str">
            <v>Commercial</v>
          </cell>
          <cell r="D37" t="str">
            <v>Demand Voltage Reduction</v>
          </cell>
          <cell r="E37" t="str">
            <v>Program Dropout Rate (Attrition)</v>
          </cell>
          <cell r="F37" t="str">
            <v>%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  <cell r="AG37">
            <v>1</v>
          </cell>
        </row>
        <row r="38">
          <cell r="A38" t="str">
            <v>WACommercialCritical Peak PricingBaseline</v>
          </cell>
          <cell r="B38" t="str">
            <v>WA</v>
          </cell>
          <cell r="C38" t="str">
            <v>Commercial</v>
          </cell>
          <cell r="D38" t="str">
            <v>Critical Peak Pricing</v>
          </cell>
          <cell r="E38" t="str">
            <v>Baseline</v>
          </cell>
          <cell r="F38" t="str">
            <v>% of Eligible Customers</v>
          </cell>
          <cell r="G38">
            <v>3.5999999999999997E-2</v>
          </cell>
          <cell r="H38">
            <v>7.1999999999999995E-2</v>
          </cell>
          <cell r="I38">
            <v>0.108</v>
          </cell>
          <cell r="J38">
            <v>0.14399999999999999</v>
          </cell>
          <cell r="K38">
            <v>0.18</v>
          </cell>
          <cell r="L38">
            <v>0.18</v>
          </cell>
          <cell r="M38">
            <v>0.18</v>
          </cell>
          <cell r="N38">
            <v>0.18</v>
          </cell>
          <cell r="O38">
            <v>0.18</v>
          </cell>
          <cell r="P38">
            <v>0.18</v>
          </cell>
          <cell r="Q38">
            <v>0.18</v>
          </cell>
          <cell r="R38">
            <v>0.18</v>
          </cell>
          <cell r="S38">
            <v>0.18</v>
          </cell>
          <cell r="T38">
            <v>0.18</v>
          </cell>
          <cell r="U38">
            <v>0.18</v>
          </cell>
          <cell r="V38">
            <v>0.18</v>
          </cell>
          <cell r="W38">
            <v>0.18</v>
          </cell>
          <cell r="X38">
            <v>0.18</v>
          </cell>
          <cell r="Y38">
            <v>0.18</v>
          </cell>
          <cell r="Z38">
            <v>0.18</v>
          </cell>
          <cell r="AA38">
            <v>0.18</v>
          </cell>
          <cell r="AB38">
            <v>0.18</v>
          </cell>
          <cell r="AC38">
            <v>0.18</v>
          </cell>
          <cell r="AD38">
            <v>0.18</v>
          </cell>
          <cell r="AE38">
            <v>0.18</v>
          </cell>
          <cell r="AF38" t="str">
            <v/>
          </cell>
          <cell r="AG38">
            <v>1</v>
          </cell>
        </row>
        <row r="39">
          <cell r="A39" t="str">
            <v>WACommercialCritical Peak PricingRAP</v>
          </cell>
          <cell r="B39" t="str">
            <v>WA</v>
          </cell>
          <cell r="C39" t="str">
            <v>Commercial</v>
          </cell>
          <cell r="D39" t="str">
            <v>Critical Peak Pricing</v>
          </cell>
          <cell r="E39" t="str">
            <v>RAP</v>
          </cell>
          <cell r="F39" t="str">
            <v>% of Eligible Customers</v>
          </cell>
          <cell r="G39">
            <v>3.5999999999999997E-2</v>
          </cell>
          <cell r="H39">
            <v>7.1999999999999995E-2</v>
          </cell>
          <cell r="I39">
            <v>0.108</v>
          </cell>
          <cell r="J39">
            <v>0.14399999999999999</v>
          </cell>
          <cell r="K39">
            <v>0.18</v>
          </cell>
          <cell r="L39">
            <v>0.18</v>
          </cell>
          <cell r="M39">
            <v>0.18</v>
          </cell>
          <cell r="N39">
            <v>0.18</v>
          </cell>
          <cell r="O39">
            <v>0.18</v>
          </cell>
          <cell r="P39">
            <v>0.18</v>
          </cell>
          <cell r="Q39">
            <v>0.18</v>
          </cell>
          <cell r="R39">
            <v>0.18</v>
          </cell>
          <cell r="S39">
            <v>0.18</v>
          </cell>
          <cell r="T39">
            <v>0.18</v>
          </cell>
          <cell r="U39">
            <v>0.18</v>
          </cell>
          <cell r="V39">
            <v>0.18</v>
          </cell>
          <cell r="W39">
            <v>0.18</v>
          </cell>
          <cell r="X39">
            <v>0.18</v>
          </cell>
          <cell r="Y39">
            <v>0.18</v>
          </cell>
          <cell r="Z39">
            <v>0.18</v>
          </cell>
          <cell r="AA39">
            <v>0.18</v>
          </cell>
          <cell r="AB39">
            <v>0.18</v>
          </cell>
          <cell r="AC39">
            <v>0.18</v>
          </cell>
          <cell r="AD39">
            <v>0.18</v>
          </cell>
          <cell r="AE39">
            <v>0.18</v>
          </cell>
          <cell r="AF39" t="str">
            <v/>
          </cell>
          <cell r="AG39">
            <v>1</v>
          </cell>
        </row>
        <row r="40">
          <cell r="A40" t="str">
            <v>WACommercialCritical Peak PricingProgram Dropout Rate (Attrition)</v>
          </cell>
          <cell r="B40" t="str">
            <v>WA</v>
          </cell>
          <cell r="C40" t="str">
            <v>Commercial</v>
          </cell>
          <cell r="D40" t="str">
            <v>Critical Peak Pricing</v>
          </cell>
          <cell r="E40" t="str">
            <v>Program Dropout Rate (Attrition)</v>
          </cell>
          <cell r="F40" t="str">
            <v>%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  <cell r="AG40">
            <v>1</v>
          </cell>
        </row>
        <row r="41">
          <cell r="A41" t="str">
            <v>WACommercialCommercial CurtailmentBaseline</v>
          </cell>
          <cell r="B41" t="str">
            <v>WA</v>
          </cell>
          <cell r="C41" t="str">
            <v>Commercial</v>
          </cell>
          <cell r="D41" t="str">
            <v>Commercial Curtailment</v>
          </cell>
          <cell r="E41" t="str">
            <v>Baseline</v>
          </cell>
          <cell r="F41" t="str">
            <v>% of Eligible Customers</v>
          </cell>
          <cell r="G41">
            <v>1.0000000000000002E-2</v>
          </cell>
          <cell r="H41">
            <v>2.0000000000000004E-2</v>
          </cell>
          <cell r="I41">
            <v>0.03</v>
          </cell>
          <cell r="J41">
            <v>4.0000000000000008E-2</v>
          </cell>
          <cell r="K41">
            <v>0.05</v>
          </cell>
          <cell r="L41">
            <v>0.05</v>
          </cell>
          <cell r="M41">
            <v>0.05</v>
          </cell>
          <cell r="N41">
            <v>0.05</v>
          </cell>
          <cell r="O41">
            <v>0.05</v>
          </cell>
          <cell r="P41">
            <v>0.05</v>
          </cell>
          <cell r="Q41">
            <v>0.05</v>
          </cell>
          <cell r="R41">
            <v>0.05</v>
          </cell>
          <cell r="S41">
            <v>0.05</v>
          </cell>
          <cell r="T41">
            <v>0.05</v>
          </cell>
          <cell r="U41">
            <v>0.05</v>
          </cell>
          <cell r="V41">
            <v>0.05</v>
          </cell>
          <cell r="W41">
            <v>0.05</v>
          </cell>
          <cell r="X41">
            <v>0.05</v>
          </cell>
          <cell r="Y41">
            <v>0.05</v>
          </cell>
          <cell r="Z41">
            <v>0.05</v>
          </cell>
          <cell r="AA41">
            <v>0.05</v>
          </cell>
          <cell r="AB41">
            <v>0.05</v>
          </cell>
          <cell r="AC41">
            <v>0.05</v>
          </cell>
          <cell r="AD41">
            <v>0.05</v>
          </cell>
          <cell r="AE41">
            <v>0.05</v>
          </cell>
          <cell r="AF41" t="str">
            <v/>
          </cell>
          <cell r="AG41">
            <v>1</v>
          </cell>
        </row>
        <row r="42">
          <cell r="A42" t="str">
            <v>WACommercialCommercial CurtailmentRAP</v>
          </cell>
          <cell r="B42" t="str">
            <v>WA</v>
          </cell>
          <cell r="C42" t="str">
            <v>Commercial</v>
          </cell>
          <cell r="D42" t="str">
            <v>Commercial Curtailment</v>
          </cell>
          <cell r="E42" t="str">
            <v>RAP</v>
          </cell>
          <cell r="F42" t="str">
            <v>% of Eligible Customers</v>
          </cell>
          <cell r="G42">
            <v>1.0000000000000002E-2</v>
          </cell>
          <cell r="H42">
            <v>2.0000000000000004E-2</v>
          </cell>
          <cell r="I42">
            <v>0.03</v>
          </cell>
          <cell r="J42">
            <v>4.0000000000000008E-2</v>
          </cell>
          <cell r="K42">
            <v>0.05</v>
          </cell>
          <cell r="L42">
            <v>0.05</v>
          </cell>
          <cell r="M42">
            <v>0.05</v>
          </cell>
          <cell r="N42">
            <v>0.05</v>
          </cell>
          <cell r="O42">
            <v>0.05</v>
          </cell>
          <cell r="P42">
            <v>0.05</v>
          </cell>
          <cell r="Q42">
            <v>0.05</v>
          </cell>
          <cell r="R42">
            <v>0.05</v>
          </cell>
          <cell r="S42">
            <v>0.05</v>
          </cell>
          <cell r="T42">
            <v>0.05</v>
          </cell>
          <cell r="U42">
            <v>0.05</v>
          </cell>
          <cell r="V42">
            <v>0.05</v>
          </cell>
          <cell r="W42">
            <v>0.05</v>
          </cell>
          <cell r="X42">
            <v>0.05</v>
          </cell>
          <cell r="Y42">
            <v>0.05</v>
          </cell>
          <cell r="Z42">
            <v>0.05</v>
          </cell>
          <cell r="AA42">
            <v>0.05</v>
          </cell>
          <cell r="AB42">
            <v>0.05</v>
          </cell>
          <cell r="AC42">
            <v>0.05</v>
          </cell>
          <cell r="AD42">
            <v>0.05</v>
          </cell>
          <cell r="AE42">
            <v>0.05</v>
          </cell>
          <cell r="AF42" t="str">
            <v/>
          </cell>
          <cell r="AG42">
            <v>1</v>
          </cell>
        </row>
        <row r="43">
          <cell r="A43" t="str">
            <v>WACommercialCommercial CurtailmentProgram Dropout Rate (Attrition)</v>
          </cell>
          <cell r="B43" t="str">
            <v>WA</v>
          </cell>
          <cell r="C43" t="str">
            <v>Commercial</v>
          </cell>
          <cell r="D43" t="str">
            <v>Commercial Curtailment</v>
          </cell>
          <cell r="E43" t="str">
            <v>Program Dropout Rate (Attrition)</v>
          </cell>
          <cell r="F43" t="str">
            <v>%</v>
          </cell>
          <cell r="G43">
            <v>0.05</v>
          </cell>
          <cell r="H43">
            <v>0.05</v>
          </cell>
          <cell r="I43">
            <v>0.05</v>
          </cell>
          <cell r="J43">
            <v>0.05</v>
          </cell>
          <cell r="K43">
            <v>0.05</v>
          </cell>
          <cell r="L43">
            <v>0.05</v>
          </cell>
          <cell r="M43">
            <v>0.05</v>
          </cell>
          <cell r="N43">
            <v>0.05</v>
          </cell>
          <cell r="O43">
            <v>0.05</v>
          </cell>
          <cell r="P43">
            <v>0.05</v>
          </cell>
          <cell r="Q43">
            <v>0.05</v>
          </cell>
          <cell r="R43">
            <v>0.05</v>
          </cell>
          <cell r="S43">
            <v>0.05</v>
          </cell>
          <cell r="T43">
            <v>0.05</v>
          </cell>
          <cell r="U43">
            <v>0.05</v>
          </cell>
          <cell r="V43">
            <v>0.05</v>
          </cell>
          <cell r="W43">
            <v>0.05</v>
          </cell>
          <cell r="X43">
            <v>0.05</v>
          </cell>
          <cell r="Y43">
            <v>0.05</v>
          </cell>
          <cell r="Z43">
            <v>0.05</v>
          </cell>
          <cell r="AA43">
            <v>0.05</v>
          </cell>
          <cell r="AB43">
            <v>0.05</v>
          </cell>
          <cell r="AC43">
            <v>0.05</v>
          </cell>
          <cell r="AD43">
            <v>0.05</v>
          </cell>
          <cell r="AE43">
            <v>0.05</v>
          </cell>
          <cell r="AF43" t="str">
            <v/>
          </cell>
          <cell r="AG43">
            <v>1</v>
          </cell>
        </row>
        <row r="44">
          <cell r="A44" t="str">
            <v>WACommercialCooling Switch- Medium CommercialBaseline</v>
          </cell>
          <cell r="B44" t="str">
            <v>WA</v>
          </cell>
          <cell r="C44" t="str">
            <v>Commercial</v>
          </cell>
          <cell r="D44" t="str">
            <v>Cooling Switch- Medium Commercial</v>
          </cell>
          <cell r="E44" t="str">
            <v>Baseline</v>
          </cell>
          <cell r="F44" t="str">
            <v>% of Eligible Customers</v>
          </cell>
          <cell r="G44">
            <v>2.0000000000000004E-2</v>
          </cell>
          <cell r="H44">
            <v>4.0000000000000008E-2</v>
          </cell>
          <cell r="I44">
            <v>0.06</v>
          </cell>
          <cell r="J44">
            <v>8.0000000000000016E-2</v>
          </cell>
          <cell r="K44">
            <v>0.1</v>
          </cell>
          <cell r="L44">
            <v>0.1</v>
          </cell>
          <cell r="M44">
            <v>0.1</v>
          </cell>
          <cell r="N44">
            <v>0.1</v>
          </cell>
          <cell r="O44">
            <v>0.1</v>
          </cell>
          <cell r="P44">
            <v>0.1</v>
          </cell>
          <cell r="Q44">
            <v>0.1</v>
          </cell>
          <cell r="R44">
            <v>0.1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0.1</v>
          </cell>
          <cell r="Y44">
            <v>0.1</v>
          </cell>
          <cell r="Z44">
            <v>0.1</v>
          </cell>
          <cell r="AA44">
            <v>0.1</v>
          </cell>
          <cell r="AB44">
            <v>0.1</v>
          </cell>
          <cell r="AC44">
            <v>0.1</v>
          </cell>
          <cell r="AD44">
            <v>0.1</v>
          </cell>
          <cell r="AE44">
            <v>0.1</v>
          </cell>
          <cell r="AF44" t="str">
            <v/>
          </cell>
          <cell r="AG44">
            <v>1</v>
          </cell>
        </row>
        <row r="45">
          <cell r="A45" t="str">
            <v>WACommercialCooling Switch- Medium CommercialRAP</v>
          </cell>
          <cell r="B45" t="str">
            <v>WA</v>
          </cell>
          <cell r="C45" t="str">
            <v>Commercial</v>
          </cell>
          <cell r="D45" t="str">
            <v>Cooling Switch- Medium Commercial</v>
          </cell>
          <cell r="E45" t="str">
            <v>RAP</v>
          </cell>
          <cell r="F45" t="str">
            <v>% of Eligible Customers</v>
          </cell>
          <cell r="G45">
            <v>2.0000000000000004E-2</v>
          </cell>
          <cell r="H45">
            <v>4.0000000000000008E-2</v>
          </cell>
          <cell r="I45">
            <v>0.06</v>
          </cell>
          <cell r="J45">
            <v>8.0000000000000016E-2</v>
          </cell>
          <cell r="K45">
            <v>0.1</v>
          </cell>
          <cell r="L45">
            <v>0.1</v>
          </cell>
          <cell r="M45">
            <v>0.1</v>
          </cell>
          <cell r="N45">
            <v>0.1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</v>
          </cell>
          <cell r="Y45">
            <v>0.1</v>
          </cell>
          <cell r="Z45">
            <v>0.1</v>
          </cell>
          <cell r="AA45">
            <v>0.1</v>
          </cell>
          <cell r="AB45">
            <v>0.1</v>
          </cell>
          <cell r="AC45">
            <v>0.1</v>
          </cell>
          <cell r="AD45">
            <v>0.1</v>
          </cell>
          <cell r="AE45">
            <v>0.1</v>
          </cell>
          <cell r="AF45" t="str">
            <v/>
          </cell>
          <cell r="AG45">
            <v>1</v>
          </cell>
        </row>
        <row r="46">
          <cell r="A46" t="str">
            <v>WACommercialCooling Switch- Medium CommercialProgram Dropout Rate (Attrition)</v>
          </cell>
          <cell r="B46" t="str">
            <v>WA</v>
          </cell>
          <cell r="C46" t="str">
            <v>Commercial</v>
          </cell>
          <cell r="D46" t="str">
            <v>Cooling Switch- Medium Commercial</v>
          </cell>
          <cell r="E46" t="str">
            <v>Program Dropout Rate (Attrition)</v>
          </cell>
          <cell r="F46" t="str">
            <v>%</v>
          </cell>
          <cell r="G46">
            <v>0.05</v>
          </cell>
          <cell r="H46">
            <v>0.05</v>
          </cell>
          <cell r="I46">
            <v>0.05</v>
          </cell>
          <cell r="J46">
            <v>0.05</v>
          </cell>
          <cell r="K46">
            <v>0.05</v>
          </cell>
          <cell r="L46">
            <v>0.05</v>
          </cell>
          <cell r="M46">
            <v>0.05</v>
          </cell>
          <cell r="N46">
            <v>0.05</v>
          </cell>
          <cell r="O46">
            <v>0.05</v>
          </cell>
          <cell r="P46">
            <v>0.05</v>
          </cell>
          <cell r="Q46">
            <v>0.05</v>
          </cell>
          <cell r="R46">
            <v>0.05</v>
          </cell>
          <cell r="S46">
            <v>0.05</v>
          </cell>
          <cell r="T46">
            <v>0.05</v>
          </cell>
          <cell r="U46">
            <v>0.05</v>
          </cell>
          <cell r="V46">
            <v>0.05</v>
          </cell>
          <cell r="W46">
            <v>0.05</v>
          </cell>
          <cell r="X46">
            <v>0.05</v>
          </cell>
          <cell r="Y46">
            <v>0.05</v>
          </cell>
          <cell r="Z46">
            <v>0.05</v>
          </cell>
          <cell r="AA46">
            <v>0.05</v>
          </cell>
          <cell r="AB46">
            <v>0.05</v>
          </cell>
          <cell r="AC46">
            <v>0.05</v>
          </cell>
          <cell r="AD46">
            <v>0.05</v>
          </cell>
          <cell r="AE46">
            <v>0.05</v>
          </cell>
          <cell r="AF46" t="str">
            <v/>
          </cell>
          <cell r="AG46">
            <v>1</v>
          </cell>
        </row>
        <row r="47">
          <cell r="A47" t="str">
            <v>WACommercialCooling Switch- Small CommercialBaseline</v>
          </cell>
          <cell r="B47" t="str">
            <v>WA</v>
          </cell>
          <cell r="C47" t="str">
            <v>Commercial</v>
          </cell>
          <cell r="D47" t="str">
            <v>Cooling Switch- Small Commercial</v>
          </cell>
          <cell r="E47" t="str">
            <v>Baseline</v>
          </cell>
          <cell r="F47" t="str">
            <v>% of Eligible Customers</v>
          </cell>
          <cell r="G47">
            <v>2.0000000000000004E-2</v>
          </cell>
          <cell r="H47">
            <v>4.0000000000000008E-2</v>
          </cell>
          <cell r="I47">
            <v>0.06</v>
          </cell>
          <cell r="J47">
            <v>8.0000000000000016E-2</v>
          </cell>
          <cell r="K47">
            <v>0.1</v>
          </cell>
          <cell r="L47">
            <v>0.1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  <cell r="W47">
            <v>0.1</v>
          </cell>
          <cell r="X47">
            <v>0.1</v>
          </cell>
          <cell r="Y47">
            <v>0.1</v>
          </cell>
          <cell r="Z47">
            <v>0.1</v>
          </cell>
          <cell r="AA47">
            <v>0.1</v>
          </cell>
          <cell r="AB47">
            <v>0.1</v>
          </cell>
          <cell r="AC47">
            <v>0.1</v>
          </cell>
          <cell r="AD47">
            <v>0.1</v>
          </cell>
          <cell r="AE47">
            <v>0.1</v>
          </cell>
          <cell r="AF47" t="str">
            <v/>
          </cell>
          <cell r="AG47">
            <v>1</v>
          </cell>
        </row>
        <row r="48">
          <cell r="A48" t="str">
            <v>WACommercialCooling Switch- Small CommercialRAP</v>
          </cell>
          <cell r="B48" t="str">
            <v>WA</v>
          </cell>
          <cell r="C48" t="str">
            <v>Commercial</v>
          </cell>
          <cell r="D48" t="str">
            <v>Cooling Switch- Small Commercial</v>
          </cell>
          <cell r="E48" t="str">
            <v>RAP</v>
          </cell>
          <cell r="F48" t="str">
            <v>% of Eligible Customers</v>
          </cell>
          <cell r="G48">
            <v>2.0000000000000004E-2</v>
          </cell>
          <cell r="H48">
            <v>4.0000000000000008E-2</v>
          </cell>
          <cell r="I48">
            <v>0.06</v>
          </cell>
          <cell r="J48">
            <v>8.0000000000000016E-2</v>
          </cell>
          <cell r="K48">
            <v>0.1</v>
          </cell>
          <cell r="L48">
            <v>0.1</v>
          </cell>
          <cell r="M48">
            <v>0.1</v>
          </cell>
          <cell r="N48">
            <v>0.1</v>
          </cell>
          <cell r="O48">
            <v>0.1</v>
          </cell>
          <cell r="P48">
            <v>0.1</v>
          </cell>
          <cell r="Q48">
            <v>0.1</v>
          </cell>
          <cell r="R48">
            <v>0.1</v>
          </cell>
          <cell r="S48">
            <v>0.1</v>
          </cell>
          <cell r="T48">
            <v>0.1</v>
          </cell>
          <cell r="U48">
            <v>0.1</v>
          </cell>
          <cell r="V48">
            <v>0.1</v>
          </cell>
          <cell r="W48">
            <v>0.1</v>
          </cell>
          <cell r="X48">
            <v>0.1</v>
          </cell>
          <cell r="Y48">
            <v>0.1</v>
          </cell>
          <cell r="Z48">
            <v>0.1</v>
          </cell>
          <cell r="AA48">
            <v>0.1</v>
          </cell>
          <cell r="AB48">
            <v>0.1</v>
          </cell>
          <cell r="AC48">
            <v>0.1</v>
          </cell>
          <cell r="AD48">
            <v>0.1</v>
          </cell>
          <cell r="AE48">
            <v>0.1</v>
          </cell>
          <cell r="AF48" t="str">
            <v/>
          </cell>
          <cell r="AG48">
            <v>1</v>
          </cell>
        </row>
        <row r="49">
          <cell r="A49" t="str">
            <v>WACommercialCooling Switch- Small CommercialProgram Dropout Rate (Attrition)</v>
          </cell>
          <cell r="B49" t="str">
            <v>WA</v>
          </cell>
          <cell r="C49" t="str">
            <v>Commercial</v>
          </cell>
          <cell r="D49" t="str">
            <v>Cooling Switch- Small Commercial</v>
          </cell>
          <cell r="E49" t="str">
            <v>Program Dropout Rate (Attrition)</v>
          </cell>
          <cell r="F49" t="str">
            <v>%</v>
          </cell>
          <cell r="G49">
            <v>0.05</v>
          </cell>
          <cell r="H49">
            <v>0.05</v>
          </cell>
          <cell r="I49">
            <v>0.05</v>
          </cell>
          <cell r="J49">
            <v>0.05</v>
          </cell>
          <cell r="K49">
            <v>0.05</v>
          </cell>
          <cell r="L49">
            <v>0.05</v>
          </cell>
          <cell r="M49">
            <v>0.05</v>
          </cell>
          <cell r="N49">
            <v>0.05</v>
          </cell>
          <cell r="O49">
            <v>0.05</v>
          </cell>
          <cell r="P49">
            <v>0.05</v>
          </cell>
          <cell r="Q49">
            <v>0.05</v>
          </cell>
          <cell r="R49">
            <v>0.05</v>
          </cell>
          <cell r="S49">
            <v>0.05</v>
          </cell>
          <cell r="T49">
            <v>0.05</v>
          </cell>
          <cell r="U49">
            <v>0.05</v>
          </cell>
          <cell r="V49">
            <v>0.05</v>
          </cell>
          <cell r="W49">
            <v>0.05</v>
          </cell>
          <cell r="X49">
            <v>0.05</v>
          </cell>
          <cell r="Y49">
            <v>0.05</v>
          </cell>
          <cell r="Z49">
            <v>0.05</v>
          </cell>
          <cell r="AA49">
            <v>0.05</v>
          </cell>
          <cell r="AB49">
            <v>0.05</v>
          </cell>
          <cell r="AC49">
            <v>0.05</v>
          </cell>
          <cell r="AD49">
            <v>0.05</v>
          </cell>
          <cell r="AE49">
            <v>0.05</v>
          </cell>
          <cell r="AF49" t="str">
            <v/>
          </cell>
          <cell r="AG49">
            <v>1</v>
          </cell>
        </row>
        <row r="50">
          <cell r="A50" t="str">
            <v>WACommercialHeating Switch- Medium CommercialBaseline</v>
          </cell>
          <cell r="B50" t="str">
            <v>WA</v>
          </cell>
          <cell r="C50" t="str">
            <v>Commercial</v>
          </cell>
          <cell r="D50" t="str">
            <v>Heating Switch- Medium Commercial</v>
          </cell>
          <cell r="E50" t="str">
            <v>Baseline</v>
          </cell>
          <cell r="F50" t="str">
            <v>% of Eligible Customers</v>
          </cell>
          <cell r="G50">
            <v>2.0000000000000004E-2</v>
          </cell>
          <cell r="H50">
            <v>4.0000000000000008E-2</v>
          </cell>
          <cell r="I50">
            <v>0.06</v>
          </cell>
          <cell r="J50">
            <v>8.0000000000000016E-2</v>
          </cell>
          <cell r="K50">
            <v>0.1</v>
          </cell>
          <cell r="L50">
            <v>0.1</v>
          </cell>
          <cell r="M50">
            <v>0.1</v>
          </cell>
          <cell r="N50">
            <v>0.1</v>
          </cell>
          <cell r="O50">
            <v>0.1</v>
          </cell>
          <cell r="P50">
            <v>0.1</v>
          </cell>
          <cell r="Q50">
            <v>0.1</v>
          </cell>
          <cell r="R50">
            <v>0.1</v>
          </cell>
          <cell r="S50">
            <v>0.1</v>
          </cell>
          <cell r="T50">
            <v>0.1</v>
          </cell>
          <cell r="U50">
            <v>0.1</v>
          </cell>
          <cell r="V50">
            <v>0.1</v>
          </cell>
          <cell r="W50">
            <v>0.1</v>
          </cell>
          <cell r="X50">
            <v>0.1</v>
          </cell>
          <cell r="Y50">
            <v>0.1</v>
          </cell>
          <cell r="Z50">
            <v>0.1</v>
          </cell>
          <cell r="AA50">
            <v>0.1</v>
          </cell>
          <cell r="AB50">
            <v>0.1</v>
          </cell>
          <cell r="AC50">
            <v>0.1</v>
          </cell>
          <cell r="AD50">
            <v>0.1</v>
          </cell>
          <cell r="AE50">
            <v>0.1</v>
          </cell>
          <cell r="AF50" t="str">
            <v/>
          </cell>
          <cell r="AG50">
            <v>1</v>
          </cell>
        </row>
        <row r="51">
          <cell r="A51" t="str">
            <v>WACommercialHeating Switch- Medium CommercialRAP</v>
          </cell>
          <cell r="B51" t="str">
            <v>WA</v>
          </cell>
          <cell r="C51" t="str">
            <v>Commercial</v>
          </cell>
          <cell r="D51" t="str">
            <v>Heating Switch- Medium Commercial</v>
          </cell>
          <cell r="E51" t="str">
            <v>RAP</v>
          </cell>
          <cell r="F51" t="str">
            <v>% of Eligible Customers</v>
          </cell>
          <cell r="G51">
            <v>2.0000000000000004E-2</v>
          </cell>
          <cell r="H51">
            <v>4.0000000000000008E-2</v>
          </cell>
          <cell r="I51">
            <v>0.06</v>
          </cell>
          <cell r="J51">
            <v>8.0000000000000016E-2</v>
          </cell>
          <cell r="K51">
            <v>0.1</v>
          </cell>
          <cell r="L51">
            <v>0.1</v>
          </cell>
          <cell r="M51">
            <v>0.1</v>
          </cell>
          <cell r="N51">
            <v>0.1</v>
          </cell>
          <cell r="O51">
            <v>0.1</v>
          </cell>
          <cell r="P51">
            <v>0.1</v>
          </cell>
          <cell r="Q51">
            <v>0.1</v>
          </cell>
          <cell r="R51">
            <v>0.1</v>
          </cell>
          <cell r="S51">
            <v>0.1</v>
          </cell>
          <cell r="T51">
            <v>0.1</v>
          </cell>
          <cell r="U51">
            <v>0.1</v>
          </cell>
          <cell r="V51">
            <v>0.1</v>
          </cell>
          <cell r="W51">
            <v>0.1</v>
          </cell>
          <cell r="X51">
            <v>0.1</v>
          </cell>
          <cell r="Y51">
            <v>0.1</v>
          </cell>
          <cell r="Z51">
            <v>0.1</v>
          </cell>
          <cell r="AA51">
            <v>0.1</v>
          </cell>
          <cell r="AB51">
            <v>0.1</v>
          </cell>
          <cell r="AC51">
            <v>0.1</v>
          </cell>
          <cell r="AD51">
            <v>0.1</v>
          </cell>
          <cell r="AE51">
            <v>0.1</v>
          </cell>
          <cell r="AF51" t="str">
            <v/>
          </cell>
          <cell r="AG51">
            <v>1</v>
          </cell>
        </row>
        <row r="52">
          <cell r="A52" t="str">
            <v>WACommercialHeating Switch- Medium CommercialProgram Dropout Rate (Attrition)</v>
          </cell>
          <cell r="B52" t="str">
            <v>WA</v>
          </cell>
          <cell r="C52" t="str">
            <v>Commercial</v>
          </cell>
          <cell r="D52" t="str">
            <v>Heating Switch- Medium Commercial</v>
          </cell>
          <cell r="E52" t="str">
            <v>Program Dropout Rate (Attrition)</v>
          </cell>
          <cell r="F52" t="str">
            <v>%</v>
          </cell>
          <cell r="G52">
            <v>0.05</v>
          </cell>
          <cell r="H52">
            <v>0.05</v>
          </cell>
          <cell r="I52">
            <v>0.05</v>
          </cell>
          <cell r="J52">
            <v>0.05</v>
          </cell>
          <cell r="K52">
            <v>0.05</v>
          </cell>
          <cell r="L52">
            <v>0.05</v>
          </cell>
          <cell r="M52">
            <v>0.05</v>
          </cell>
          <cell r="N52">
            <v>0.05</v>
          </cell>
          <cell r="O52">
            <v>0.05</v>
          </cell>
          <cell r="P52">
            <v>0.05</v>
          </cell>
          <cell r="Q52">
            <v>0.05</v>
          </cell>
          <cell r="R52">
            <v>0.05</v>
          </cell>
          <cell r="S52">
            <v>0.05</v>
          </cell>
          <cell r="T52">
            <v>0.05</v>
          </cell>
          <cell r="U52">
            <v>0.05</v>
          </cell>
          <cell r="V52">
            <v>0.05</v>
          </cell>
          <cell r="W52">
            <v>0.05</v>
          </cell>
          <cell r="X52">
            <v>0.05</v>
          </cell>
          <cell r="Y52">
            <v>0.05</v>
          </cell>
          <cell r="Z52">
            <v>0.05</v>
          </cell>
          <cell r="AA52">
            <v>0.05</v>
          </cell>
          <cell r="AB52">
            <v>0.05</v>
          </cell>
          <cell r="AC52">
            <v>0.05</v>
          </cell>
          <cell r="AD52">
            <v>0.05</v>
          </cell>
          <cell r="AE52">
            <v>0.05</v>
          </cell>
          <cell r="AF52" t="str">
            <v/>
          </cell>
          <cell r="AG52">
            <v>1</v>
          </cell>
        </row>
        <row r="53">
          <cell r="A53" t="str">
            <v>WACommercialHeating Switch- Small CommercialBaseline</v>
          </cell>
          <cell r="B53" t="str">
            <v>WA</v>
          </cell>
          <cell r="C53" t="str">
            <v>Commercial</v>
          </cell>
          <cell r="D53" t="str">
            <v>Heating Switch- Small Commercial</v>
          </cell>
          <cell r="E53" t="str">
            <v>Baseline</v>
          </cell>
          <cell r="F53" t="str">
            <v>% of Eligible Customers</v>
          </cell>
          <cell r="G53">
            <v>2.0000000000000004E-2</v>
          </cell>
          <cell r="H53">
            <v>4.0000000000000008E-2</v>
          </cell>
          <cell r="I53">
            <v>0.06</v>
          </cell>
          <cell r="J53">
            <v>8.0000000000000016E-2</v>
          </cell>
          <cell r="K53">
            <v>0.1</v>
          </cell>
          <cell r="L53">
            <v>0.1</v>
          </cell>
          <cell r="M53">
            <v>0.1</v>
          </cell>
          <cell r="N53">
            <v>0.1</v>
          </cell>
          <cell r="O53">
            <v>0.1</v>
          </cell>
          <cell r="P53">
            <v>0.1</v>
          </cell>
          <cell r="Q53">
            <v>0.1</v>
          </cell>
          <cell r="R53">
            <v>0.1</v>
          </cell>
          <cell r="S53">
            <v>0.1</v>
          </cell>
          <cell r="T53">
            <v>0.1</v>
          </cell>
          <cell r="U53">
            <v>0.1</v>
          </cell>
          <cell r="V53">
            <v>0.1</v>
          </cell>
          <cell r="W53">
            <v>0.1</v>
          </cell>
          <cell r="X53">
            <v>0.1</v>
          </cell>
          <cell r="Y53">
            <v>0.1</v>
          </cell>
          <cell r="Z53">
            <v>0.1</v>
          </cell>
          <cell r="AA53">
            <v>0.1</v>
          </cell>
          <cell r="AB53">
            <v>0.1</v>
          </cell>
          <cell r="AC53">
            <v>0.1</v>
          </cell>
          <cell r="AD53">
            <v>0.1</v>
          </cell>
          <cell r="AE53">
            <v>0.1</v>
          </cell>
          <cell r="AF53" t="str">
            <v/>
          </cell>
          <cell r="AG53">
            <v>1</v>
          </cell>
        </row>
        <row r="54">
          <cell r="A54" t="str">
            <v>WACommercialHeating Switch- Small CommercialRAP</v>
          </cell>
          <cell r="B54" t="str">
            <v>WA</v>
          </cell>
          <cell r="C54" t="str">
            <v>Commercial</v>
          </cell>
          <cell r="D54" t="str">
            <v>Heating Switch- Small Commercial</v>
          </cell>
          <cell r="E54" t="str">
            <v>RAP</v>
          </cell>
          <cell r="F54" t="str">
            <v>% of Eligible Customers</v>
          </cell>
          <cell r="G54">
            <v>2.0000000000000004E-2</v>
          </cell>
          <cell r="H54">
            <v>4.0000000000000008E-2</v>
          </cell>
          <cell r="I54">
            <v>0.06</v>
          </cell>
          <cell r="J54">
            <v>8.0000000000000016E-2</v>
          </cell>
          <cell r="K54">
            <v>0.1</v>
          </cell>
          <cell r="L54">
            <v>0.1</v>
          </cell>
          <cell r="M54">
            <v>0.1</v>
          </cell>
          <cell r="N54">
            <v>0.1</v>
          </cell>
          <cell r="O54">
            <v>0.1</v>
          </cell>
          <cell r="P54">
            <v>0.1</v>
          </cell>
          <cell r="Q54">
            <v>0.1</v>
          </cell>
          <cell r="R54">
            <v>0.1</v>
          </cell>
          <cell r="S54">
            <v>0.1</v>
          </cell>
          <cell r="T54">
            <v>0.1</v>
          </cell>
          <cell r="U54">
            <v>0.1</v>
          </cell>
          <cell r="V54">
            <v>0.1</v>
          </cell>
          <cell r="W54">
            <v>0.1</v>
          </cell>
          <cell r="X54">
            <v>0.1</v>
          </cell>
          <cell r="Y54">
            <v>0.1</v>
          </cell>
          <cell r="Z54">
            <v>0.1</v>
          </cell>
          <cell r="AA54">
            <v>0.1</v>
          </cell>
          <cell r="AB54">
            <v>0.1</v>
          </cell>
          <cell r="AC54">
            <v>0.1</v>
          </cell>
          <cell r="AD54">
            <v>0.1</v>
          </cell>
          <cell r="AE54">
            <v>0.1</v>
          </cell>
          <cell r="AF54" t="str">
            <v/>
          </cell>
          <cell r="AG54">
            <v>1</v>
          </cell>
        </row>
        <row r="55">
          <cell r="A55" t="str">
            <v>WACommercialHeating Switch- Small CommercialProgram Dropout Rate (Attrition)</v>
          </cell>
          <cell r="B55" t="str">
            <v>WA</v>
          </cell>
          <cell r="C55" t="str">
            <v>Commercial</v>
          </cell>
          <cell r="D55" t="str">
            <v>Heating Switch- Small Commercial</v>
          </cell>
          <cell r="E55" t="str">
            <v>Program Dropout Rate (Attrition)</v>
          </cell>
          <cell r="F55" t="str">
            <v>%</v>
          </cell>
          <cell r="G55">
            <v>0.05</v>
          </cell>
          <cell r="H55">
            <v>0.05</v>
          </cell>
          <cell r="I55">
            <v>0.05</v>
          </cell>
          <cell r="J55">
            <v>0.05</v>
          </cell>
          <cell r="K55">
            <v>0.05</v>
          </cell>
          <cell r="L55">
            <v>0.05</v>
          </cell>
          <cell r="M55">
            <v>0.05</v>
          </cell>
          <cell r="N55">
            <v>0.05</v>
          </cell>
          <cell r="O55">
            <v>0.05</v>
          </cell>
          <cell r="P55">
            <v>0.05</v>
          </cell>
          <cell r="Q55">
            <v>0.05</v>
          </cell>
          <cell r="R55">
            <v>0.05</v>
          </cell>
          <cell r="S55">
            <v>0.05</v>
          </cell>
          <cell r="T55">
            <v>0.05</v>
          </cell>
          <cell r="U55">
            <v>0.05</v>
          </cell>
          <cell r="V55">
            <v>0.05</v>
          </cell>
          <cell r="W55">
            <v>0.05</v>
          </cell>
          <cell r="X55">
            <v>0.05</v>
          </cell>
          <cell r="Y55">
            <v>0.05</v>
          </cell>
          <cell r="Z55">
            <v>0.05</v>
          </cell>
          <cell r="AA55">
            <v>0.05</v>
          </cell>
          <cell r="AB55">
            <v>0.05</v>
          </cell>
          <cell r="AC55">
            <v>0.05</v>
          </cell>
          <cell r="AD55">
            <v>0.05</v>
          </cell>
          <cell r="AE55">
            <v>0.05</v>
          </cell>
          <cell r="AF55" t="str">
            <v/>
          </cell>
          <cell r="AG55">
            <v>1</v>
          </cell>
        </row>
        <row r="56">
          <cell r="A56" t="str">
            <v>WACommercialSmart Thermostat- Small CommercialBaseline</v>
          </cell>
          <cell r="B56" t="str">
            <v>WA</v>
          </cell>
          <cell r="C56" t="str">
            <v>Commercial</v>
          </cell>
          <cell r="D56" t="str">
            <v>Smart Thermostat- Small Commercial</v>
          </cell>
          <cell r="E56" t="str">
            <v>Baseline</v>
          </cell>
          <cell r="F56" t="str">
            <v>% of Eligible Customers</v>
          </cell>
          <cell r="G56">
            <v>4.0000000000000008E-2</v>
          </cell>
          <cell r="H56">
            <v>8.0000000000000016E-2</v>
          </cell>
          <cell r="I56">
            <v>0.12</v>
          </cell>
          <cell r="J56">
            <v>0.16000000000000003</v>
          </cell>
          <cell r="K56">
            <v>0.2</v>
          </cell>
          <cell r="L56">
            <v>0.2</v>
          </cell>
          <cell r="M56">
            <v>0.2</v>
          </cell>
          <cell r="N56">
            <v>0.2</v>
          </cell>
          <cell r="O56">
            <v>0.2</v>
          </cell>
          <cell r="P56">
            <v>0.2</v>
          </cell>
          <cell r="Q56">
            <v>0.2</v>
          </cell>
          <cell r="R56">
            <v>0.2</v>
          </cell>
          <cell r="S56">
            <v>0.2</v>
          </cell>
          <cell r="T56">
            <v>0.2</v>
          </cell>
          <cell r="U56">
            <v>0.2</v>
          </cell>
          <cell r="V56">
            <v>0.2</v>
          </cell>
          <cell r="W56">
            <v>0.2</v>
          </cell>
          <cell r="X56">
            <v>0.2</v>
          </cell>
          <cell r="Y56">
            <v>0.2</v>
          </cell>
          <cell r="Z56">
            <v>0.2</v>
          </cell>
          <cell r="AA56">
            <v>0.2</v>
          </cell>
          <cell r="AB56">
            <v>0.2</v>
          </cell>
          <cell r="AC56">
            <v>0.2</v>
          </cell>
          <cell r="AD56">
            <v>0.2</v>
          </cell>
          <cell r="AE56">
            <v>0.2</v>
          </cell>
          <cell r="AF56" t="str">
            <v/>
          </cell>
          <cell r="AG56">
            <v>1</v>
          </cell>
        </row>
        <row r="57">
          <cell r="A57" t="str">
            <v>WACommercialSmart Thermostat- Small CommercialRAP</v>
          </cell>
          <cell r="B57" t="str">
            <v>WA</v>
          </cell>
          <cell r="C57" t="str">
            <v>Commercial</v>
          </cell>
          <cell r="D57" t="str">
            <v>Smart Thermostat- Small Commercial</v>
          </cell>
          <cell r="E57" t="str">
            <v>RAP</v>
          </cell>
          <cell r="F57" t="str">
            <v>% of Eligible Customers</v>
          </cell>
          <cell r="G57">
            <v>4.0000000000000008E-2</v>
          </cell>
          <cell r="H57">
            <v>8.0000000000000016E-2</v>
          </cell>
          <cell r="I57">
            <v>0.12</v>
          </cell>
          <cell r="J57">
            <v>0.16000000000000003</v>
          </cell>
          <cell r="K57">
            <v>0.2</v>
          </cell>
          <cell r="L57">
            <v>0.2</v>
          </cell>
          <cell r="M57">
            <v>0.2</v>
          </cell>
          <cell r="N57">
            <v>0.2</v>
          </cell>
          <cell r="O57">
            <v>0.2</v>
          </cell>
          <cell r="P57">
            <v>0.2</v>
          </cell>
          <cell r="Q57">
            <v>0.2</v>
          </cell>
          <cell r="R57">
            <v>0.2</v>
          </cell>
          <cell r="S57">
            <v>0.2</v>
          </cell>
          <cell r="T57">
            <v>0.2</v>
          </cell>
          <cell r="U57">
            <v>0.2</v>
          </cell>
          <cell r="V57">
            <v>0.2</v>
          </cell>
          <cell r="W57">
            <v>0.2</v>
          </cell>
          <cell r="X57">
            <v>0.2</v>
          </cell>
          <cell r="Y57">
            <v>0.2</v>
          </cell>
          <cell r="Z57">
            <v>0.2</v>
          </cell>
          <cell r="AA57">
            <v>0.2</v>
          </cell>
          <cell r="AB57">
            <v>0.2</v>
          </cell>
          <cell r="AC57">
            <v>0.2</v>
          </cell>
          <cell r="AD57">
            <v>0.2</v>
          </cell>
          <cell r="AE57">
            <v>0.2</v>
          </cell>
          <cell r="AF57" t="str">
            <v/>
          </cell>
          <cell r="AG57">
            <v>1</v>
          </cell>
        </row>
        <row r="58">
          <cell r="A58" t="str">
            <v>WACommercialSmart Thermostat- Small CommercialProgram Dropout Rate (Attrition)</v>
          </cell>
          <cell r="B58" t="str">
            <v>WA</v>
          </cell>
          <cell r="C58" t="str">
            <v>Commercial</v>
          </cell>
          <cell r="D58" t="str">
            <v>Smart Thermostat- Small Commercial</v>
          </cell>
          <cell r="E58" t="str">
            <v>Program Dropout Rate (Attrition)</v>
          </cell>
          <cell r="F58" t="str">
            <v>%</v>
          </cell>
          <cell r="G58">
            <v>0.05</v>
          </cell>
          <cell r="H58">
            <v>0.05</v>
          </cell>
          <cell r="I58">
            <v>0.05</v>
          </cell>
          <cell r="J58">
            <v>0.05</v>
          </cell>
          <cell r="K58">
            <v>0.05</v>
          </cell>
          <cell r="L58">
            <v>0.05</v>
          </cell>
          <cell r="M58">
            <v>0.05</v>
          </cell>
          <cell r="N58">
            <v>0.05</v>
          </cell>
          <cell r="O58">
            <v>0.05</v>
          </cell>
          <cell r="P58">
            <v>0.05</v>
          </cell>
          <cell r="Q58">
            <v>0.05</v>
          </cell>
          <cell r="R58">
            <v>0.05</v>
          </cell>
          <cell r="S58">
            <v>0.05</v>
          </cell>
          <cell r="T58">
            <v>0.05</v>
          </cell>
          <cell r="U58">
            <v>0.05</v>
          </cell>
          <cell r="V58">
            <v>0.05</v>
          </cell>
          <cell r="W58">
            <v>0.05</v>
          </cell>
          <cell r="X58">
            <v>0.05</v>
          </cell>
          <cell r="Y58">
            <v>0.05</v>
          </cell>
          <cell r="Z58">
            <v>0.05</v>
          </cell>
          <cell r="AA58">
            <v>0.05</v>
          </cell>
          <cell r="AB58">
            <v>0.05</v>
          </cell>
          <cell r="AC58">
            <v>0.05</v>
          </cell>
          <cell r="AD58">
            <v>0.05</v>
          </cell>
          <cell r="AE58">
            <v>0.05</v>
          </cell>
          <cell r="AF58" t="str">
            <v/>
          </cell>
          <cell r="AG58">
            <v>1</v>
          </cell>
        </row>
        <row r="59">
          <cell r="A59" t="str">
            <v>WAIndustrialDemand Voltage ReductionBaseline</v>
          </cell>
          <cell r="B59" t="str">
            <v>WA</v>
          </cell>
          <cell r="C59" t="str">
            <v>Industrial</v>
          </cell>
          <cell r="D59" t="str">
            <v>Demand Voltage Reduction</v>
          </cell>
          <cell r="E59" t="str">
            <v>Baseline</v>
          </cell>
          <cell r="F59" t="str">
            <v>% of Eligible Customers</v>
          </cell>
          <cell r="G59">
            <v>0.1</v>
          </cell>
          <cell r="H59">
            <v>0.2</v>
          </cell>
          <cell r="I59">
            <v>0.3</v>
          </cell>
          <cell r="J59">
            <v>0.4</v>
          </cell>
          <cell r="K59">
            <v>0.5</v>
          </cell>
          <cell r="L59">
            <v>0.6</v>
          </cell>
          <cell r="M59">
            <v>0.7</v>
          </cell>
          <cell r="N59">
            <v>0.8</v>
          </cell>
          <cell r="O59">
            <v>0.9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 t="str">
            <v/>
          </cell>
          <cell r="AG59">
            <v>1</v>
          </cell>
        </row>
        <row r="60">
          <cell r="A60" t="str">
            <v>WAIndustrialDemand Voltage ReductionRAP</v>
          </cell>
          <cell r="B60" t="str">
            <v>WA</v>
          </cell>
          <cell r="C60" t="str">
            <v>Industrial</v>
          </cell>
          <cell r="D60" t="str">
            <v>Demand Voltage Reduction</v>
          </cell>
          <cell r="E60" t="str">
            <v>RAP</v>
          </cell>
          <cell r="F60" t="str">
            <v>% of Eligible Customers</v>
          </cell>
          <cell r="G60">
            <v>0.1</v>
          </cell>
          <cell r="H60">
            <v>0.2</v>
          </cell>
          <cell r="I60">
            <v>0.3</v>
          </cell>
          <cell r="J60">
            <v>0.4</v>
          </cell>
          <cell r="K60">
            <v>0.5</v>
          </cell>
          <cell r="L60">
            <v>0.6</v>
          </cell>
          <cell r="M60">
            <v>0.7</v>
          </cell>
          <cell r="N60">
            <v>0.8</v>
          </cell>
          <cell r="O60">
            <v>0.9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 t="str">
            <v/>
          </cell>
          <cell r="AG60">
            <v>1</v>
          </cell>
        </row>
        <row r="61">
          <cell r="A61" t="str">
            <v>WAIndustrialDemand Voltage ReductionProgram Dropout Rate (Attrition)</v>
          </cell>
          <cell r="B61" t="str">
            <v>WA</v>
          </cell>
          <cell r="C61" t="str">
            <v>Industrial</v>
          </cell>
          <cell r="D61" t="str">
            <v>Demand Voltage Reduction</v>
          </cell>
          <cell r="E61" t="str">
            <v>Program Dropout Rate (Attrition)</v>
          </cell>
          <cell r="F61" t="str">
            <v>%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/>
          </cell>
          <cell r="AG61">
            <v>1</v>
          </cell>
        </row>
        <row r="62">
          <cell r="A62" t="str">
            <v>WAIndustrialCritical Peak PricingBaseline</v>
          </cell>
          <cell r="B62" t="str">
            <v>WA</v>
          </cell>
          <cell r="C62" t="str">
            <v>Industrial</v>
          </cell>
          <cell r="D62" t="str">
            <v>Critical Peak Pricing</v>
          </cell>
          <cell r="E62" t="str">
            <v>Baseline</v>
          </cell>
          <cell r="F62" t="str">
            <v>% of Eligible Customers</v>
          </cell>
          <cell r="G62">
            <v>3.5999999999999997E-2</v>
          </cell>
          <cell r="H62">
            <v>7.1999999999999995E-2</v>
          </cell>
          <cell r="I62">
            <v>0.108</v>
          </cell>
          <cell r="J62">
            <v>0.14399999999999999</v>
          </cell>
          <cell r="K62">
            <v>0.18</v>
          </cell>
          <cell r="L62">
            <v>0.18</v>
          </cell>
          <cell r="M62">
            <v>0.18</v>
          </cell>
          <cell r="N62">
            <v>0.18</v>
          </cell>
          <cell r="O62">
            <v>0.18</v>
          </cell>
          <cell r="P62">
            <v>0.18</v>
          </cell>
          <cell r="Q62">
            <v>0.18</v>
          </cell>
          <cell r="R62">
            <v>0.18</v>
          </cell>
          <cell r="S62">
            <v>0.18</v>
          </cell>
          <cell r="T62">
            <v>0.18</v>
          </cell>
          <cell r="U62">
            <v>0.18</v>
          </cell>
          <cell r="V62">
            <v>0.18</v>
          </cell>
          <cell r="W62">
            <v>0.18</v>
          </cell>
          <cell r="X62">
            <v>0.18</v>
          </cell>
          <cell r="Y62">
            <v>0.18</v>
          </cell>
          <cell r="Z62">
            <v>0.18</v>
          </cell>
          <cell r="AA62">
            <v>0.18</v>
          </cell>
          <cell r="AB62">
            <v>0.18</v>
          </cell>
          <cell r="AC62">
            <v>0.18</v>
          </cell>
          <cell r="AD62">
            <v>0.18</v>
          </cell>
          <cell r="AE62">
            <v>0.18</v>
          </cell>
          <cell r="AF62" t="str">
            <v/>
          </cell>
          <cell r="AG62">
            <v>1</v>
          </cell>
        </row>
        <row r="63">
          <cell r="A63" t="str">
            <v>WAIndustrialCritical Peak PricingRAP</v>
          </cell>
          <cell r="B63" t="str">
            <v>WA</v>
          </cell>
          <cell r="C63" t="str">
            <v>Industrial</v>
          </cell>
          <cell r="D63" t="str">
            <v>Critical Peak Pricing</v>
          </cell>
          <cell r="E63" t="str">
            <v>RAP</v>
          </cell>
          <cell r="F63" t="str">
            <v>% of Eligible Customers</v>
          </cell>
          <cell r="G63">
            <v>3.5999999999999997E-2</v>
          </cell>
          <cell r="H63">
            <v>7.1999999999999995E-2</v>
          </cell>
          <cell r="I63">
            <v>0.108</v>
          </cell>
          <cell r="J63">
            <v>0.14399999999999999</v>
          </cell>
          <cell r="K63">
            <v>0.18</v>
          </cell>
          <cell r="L63">
            <v>0.18</v>
          </cell>
          <cell r="M63">
            <v>0.18</v>
          </cell>
          <cell r="N63">
            <v>0.18</v>
          </cell>
          <cell r="O63">
            <v>0.18</v>
          </cell>
          <cell r="P63">
            <v>0.18</v>
          </cell>
          <cell r="Q63">
            <v>0.18</v>
          </cell>
          <cell r="R63">
            <v>0.18</v>
          </cell>
          <cell r="S63">
            <v>0.18</v>
          </cell>
          <cell r="T63">
            <v>0.18</v>
          </cell>
          <cell r="U63">
            <v>0.18</v>
          </cell>
          <cell r="V63">
            <v>0.18</v>
          </cell>
          <cell r="W63">
            <v>0.18</v>
          </cell>
          <cell r="X63">
            <v>0.18</v>
          </cell>
          <cell r="Y63">
            <v>0.18</v>
          </cell>
          <cell r="Z63">
            <v>0.18</v>
          </cell>
          <cell r="AA63">
            <v>0.18</v>
          </cell>
          <cell r="AB63">
            <v>0.18</v>
          </cell>
          <cell r="AC63">
            <v>0.18</v>
          </cell>
          <cell r="AD63">
            <v>0.18</v>
          </cell>
          <cell r="AE63">
            <v>0.18</v>
          </cell>
          <cell r="AF63" t="str">
            <v/>
          </cell>
          <cell r="AG63">
            <v>1</v>
          </cell>
        </row>
        <row r="64">
          <cell r="A64" t="str">
            <v>WAIndustrialCritical Peak PricingProgram Dropout Rate (Attrition)</v>
          </cell>
          <cell r="B64" t="str">
            <v>WA</v>
          </cell>
          <cell r="C64" t="str">
            <v>Industrial</v>
          </cell>
          <cell r="D64" t="str">
            <v>Critical Peak Pricing</v>
          </cell>
          <cell r="E64" t="str">
            <v>Program Dropout Rate (Attrition)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 t="str">
            <v/>
          </cell>
          <cell r="AG64">
            <v>1</v>
          </cell>
        </row>
        <row r="65">
          <cell r="A65" t="str">
            <v>WAIndustrialReal Time PricingBaseline</v>
          </cell>
          <cell r="B65" t="str">
            <v>WA</v>
          </cell>
          <cell r="C65" t="str">
            <v>Industrial</v>
          </cell>
          <cell r="D65" t="str">
            <v>Real Time Pricing</v>
          </cell>
          <cell r="E65" t="str">
            <v>Baseline</v>
          </cell>
          <cell r="F65" t="str">
            <v>% of Eligible Customers</v>
          </cell>
          <cell r="G65">
            <v>8.0000000000000002E-3</v>
          </cell>
          <cell r="H65">
            <v>1.6E-2</v>
          </cell>
          <cell r="I65">
            <v>2.4E-2</v>
          </cell>
          <cell r="J65">
            <v>3.2000000000000001E-2</v>
          </cell>
          <cell r="K65">
            <v>0.04</v>
          </cell>
          <cell r="L65">
            <v>0.04</v>
          </cell>
          <cell r="M65">
            <v>0.04</v>
          </cell>
          <cell r="N65">
            <v>0.04</v>
          </cell>
          <cell r="O65">
            <v>0.04</v>
          </cell>
          <cell r="P65">
            <v>0.04</v>
          </cell>
          <cell r="Q65">
            <v>0.04</v>
          </cell>
          <cell r="R65">
            <v>0.04</v>
          </cell>
          <cell r="S65">
            <v>0.04</v>
          </cell>
          <cell r="T65">
            <v>0.04</v>
          </cell>
          <cell r="U65">
            <v>0.04</v>
          </cell>
          <cell r="V65">
            <v>0.04</v>
          </cell>
          <cell r="W65">
            <v>0.04</v>
          </cell>
          <cell r="X65">
            <v>0.04</v>
          </cell>
          <cell r="Y65">
            <v>0.04</v>
          </cell>
          <cell r="Z65">
            <v>0.04</v>
          </cell>
          <cell r="AA65">
            <v>0.04</v>
          </cell>
          <cell r="AB65">
            <v>0.04</v>
          </cell>
          <cell r="AC65">
            <v>0.04</v>
          </cell>
          <cell r="AD65">
            <v>0.04</v>
          </cell>
          <cell r="AE65">
            <v>0.04</v>
          </cell>
          <cell r="AF65" t="str">
            <v/>
          </cell>
          <cell r="AG65">
            <v>1</v>
          </cell>
        </row>
        <row r="66">
          <cell r="A66" t="str">
            <v>WAIndustrialReal Time PricingRAP</v>
          </cell>
          <cell r="B66" t="str">
            <v>WA</v>
          </cell>
          <cell r="C66" t="str">
            <v>Industrial</v>
          </cell>
          <cell r="D66" t="str">
            <v>Real Time Pricing</v>
          </cell>
          <cell r="E66" t="str">
            <v>RAP</v>
          </cell>
          <cell r="F66" t="str">
            <v>% of Eligible Customers</v>
          </cell>
          <cell r="G66">
            <v>8.0000000000000002E-3</v>
          </cell>
          <cell r="H66">
            <v>1.6E-2</v>
          </cell>
          <cell r="I66">
            <v>2.4E-2</v>
          </cell>
          <cell r="J66">
            <v>3.2000000000000001E-2</v>
          </cell>
          <cell r="K66">
            <v>0.04</v>
          </cell>
          <cell r="L66">
            <v>0.04</v>
          </cell>
          <cell r="M66">
            <v>0.04</v>
          </cell>
          <cell r="N66">
            <v>0.04</v>
          </cell>
          <cell r="O66">
            <v>0.04</v>
          </cell>
          <cell r="P66">
            <v>0.04</v>
          </cell>
          <cell r="Q66">
            <v>0.04</v>
          </cell>
          <cell r="R66">
            <v>0.04</v>
          </cell>
          <cell r="S66">
            <v>0.04</v>
          </cell>
          <cell r="T66">
            <v>0.04</v>
          </cell>
          <cell r="U66">
            <v>0.04</v>
          </cell>
          <cell r="V66">
            <v>0.04</v>
          </cell>
          <cell r="W66">
            <v>0.04</v>
          </cell>
          <cell r="X66">
            <v>0.04</v>
          </cell>
          <cell r="Y66">
            <v>0.04</v>
          </cell>
          <cell r="Z66">
            <v>0.04</v>
          </cell>
          <cell r="AA66">
            <v>0.04</v>
          </cell>
          <cell r="AB66">
            <v>0.04</v>
          </cell>
          <cell r="AC66">
            <v>0.04</v>
          </cell>
          <cell r="AD66">
            <v>0.04</v>
          </cell>
          <cell r="AE66">
            <v>0.04</v>
          </cell>
          <cell r="AF66" t="str">
            <v/>
          </cell>
          <cell r="AG66">
            <v>1</v>
          </cell>
        </row>
        <row r="67">
          <cell r="A67" t="str">
            <v>WAIndustrialReal Time PricingProgram Dropout Rate (Attrition)</v>
          </cell>
          <cell r="B67" t="str">
            <v>WA</v>
          </cell>
          <cell r="C67" t="str">
            <v>Industrial</v>
          </cell>
          <cell r="D67" t="str">
            <v>Real Time Pricing</v>
          </cell>
          <cell r="E67" t="str">
            <v>Program Dropout Rate (Attrition)</v>
          </cell>
          <cell r="F67" t="str">
            <v>%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 t="str">
            <v/>
          </cell>
          <cell r="AG67">
            <v>1</v>
          </cell>
        </row>
        <row r="68">
          <cell r="A68" t="str">
            <v>WAIndustrialIndustrial CurtailmentBaseline</v>
          </cell>
          <cell r="B68" t="str">
            <v>WA</v>
          </cell>
          <cell r="C68" t="str">
            <v>Industrial</v>
          </cell>
          <cell r="D68" t="str">
            <v>Industrial Curtailment</v>
          </cell>
          <cell r="E68" t="str">
            <v>Baseline</v>
          </cell>
          <cell r="F68" t="str">
            <v>% of Eligible Customers</v>
          </cell>
          <cell r="G68">
            <v>0.03</v>
          </cell>
          <cell r="H68">
            <v>0.06</v>
          </cell>
          <cell r="I68">
            <v>0.09</v>
          </cell>
          <cell r="J68">
            <v>0.12</v>
          </cell>
          <cell r="K68">
            <v>0.15</v>
          </cell>
          <cell r="L68">
            <v>0.15</v>
          </cell>
          <cell r="M68">
            <v>0.15</v>
          </cell>
          <cell r="N68">
            <v>0.15</v>
          </cell>
          <cell r="O68">
            <v>0.15</v>
          </cell>
          <cell r="P68">
            <v>0.15</v>
          </cell>
          <cell r="Q68">
            <v>0.15</v>
          </cell>
          <cell r="R68">
            <v>0.15</v>
          </cell>
          <cell r="S68">
            <v>0.15</v>
          </cell>
          <cell r="T68">
            <v>0.15</v>
          </cell>
          <cell r="U68">
            <v>0.15</v>
          </cell>
          <cell r="V68">
            <v>0.15</v>
          </cell>
          <cell r="W68">
            <v>0.15</v>
          </cell>
          <cell r="X68">
            <v>0.15</v>
          </cell>
          <cell r="Y68">
            <v>0.15</v>
          </cell>
          <cell r="Z68">
            <v>0.15</v>
          </cell>
          <cell r="AA68">
            <v>0.15</v>
          </cell>
          <cell r="AB68">
            <v>0.15</v>
          </cell>
          <cell r="AC68">
            <v>0.15</v>
          </cell>
          <cell r="AD68">
            <v>0.15</v>
          </cell>
          <cell r="AE68">
            <v>0.15</v>
          </cell>
          <cell r="AF68" t="str">
            <v/>
          </cell>
          <cell r="AG68">
            <v>1</v>
          </cell>
        </row>
        <row r="69">
          <cell r="A69" t="str">
            <v>WAIndustrialIndustrial CurtailmentRAP</v>
          </cell>
          <cell r="B69" t="str">
            <v>WA</v>
          </cell>
          <cell r="C69" t="str">
            <v>Industrial</v>
          </cell>
          <cell r="D69" t="str">
            <v>Industrial Curtailment</v>
          </cell>
          <cell r="E69" t="str">
            <v>RAP</v>
          </cell>
          <cell r="F69" t="str">
            <v>% of Eligible Customers</v>
          </cell>
          <cell r="G69">
            <v>0.03</v>
          </cell>
          <cell r="H69">
            <v>0.06</v>
          </cell>
          <cell r="I69">
            <v>0.09</v>
          </cell>
          <cell r="J69">
            <v>0.12</v>
          </cell>
          <cell r="K69">
            <v>0.15</v>
          </cell>
          <cell r="L69">
            <v>0.15</v>
          </cell>
          <cell r="M69">
            <v>0.15</v>
          </cell>
          <cell r="N69">
            <v>0.15</v>
          </cell>
          <cell r="O69">
            <v>0.15</v>
          </cell>
          <cell r="P69">
            <v>0.15</v>
          </cell>
          <cell r="Q69">
            <v>0.15</v>
          </cell>
          <cell r="R69">
            <v>0.15</v>
          </cell>
          <cell r="S69">
            <v>0.15</v>
          </cell>
          <cell r="T69">
            <v>0.15</v>
          </cell>
          <cell r="U69">
            <v>0.15</v>
          </cell>
          <cell r="V69">
            <v>0.15</v>
          </cell>
          <cell r="W69">
            <v>0.15</v>
          </cell>
          <cell r="X69">
            <v>0.15</v>
          </cell>
          <cell r="Y69">
            <v>0.15</v>
          </cell>
          <cell r="Z69">
            <v>0.15</v>
          </cell>
          <cell r="AA69">
            <v>0.15</v>
          </cell>
          <cell r="AB69">
            <v>0.15</v>
          </cell>
          <cell r="AC69">
            <v>0.15</v>
          </cell>
          <cell r="AD69">
            <v>0.15</v>
          </cell>
          <cell r="AE69">
            <v>0.15</v>
          </cell>
          <cell r="AF69" t="str">
            <v/>
          </cell>
          <cell r="AG69">
            <v>1</v>
          </cell>
        </row>
        <row r="70">
          <cell r="A70" t="str">
            <v>WAIndustrialIndustrial CurtailmentProgram Dropout Rate (Attrition)</v>
          </cell>
          <cell r="B70" t="str">
            <v>WA</v>
          </cell>
          <cell r="C70" t="str">
            <v>Industrial</v>
          </cell>
          <cell r="D70" t="str">
            <v>Industrial Curtailment</v>
          </cell>
          <cell r="E70" t="str">
            <v>Program Dropout Rate (Attrition)</v>
          </cell>
          <cell r="F70" t="str">
            <v>%</v>
          </cell>
          <cell r="G70">
            <v>0.05</v>
          </cell>
          <cell r="H70">
            <v>0.05</v>
          </cell>
          <cell r="I70">
            <v>0.05</v>
          </cell>
          <cell r="J70">
            <v>0.05</v>
          </cell>
          <cell r="K70">
            <v>0.05</v>
          </cell>
          <cell r="L70">
            <v>0.05</v>
          </cell>
          <cell r="M70">
            <v>0.05</v>
          </cell>
          <cell r="N70">
            <v>0.05</v>
          </cell>
          <cell r="O70">
            <v>0.05</v>
          </cell>
          <cell r="P70">
            <v>0.05</v>
          </cell>
          <cell r="Q70">
            <v>0.05</v>
          </cell>
          <cell r="R70">
            <v>0.05</v>
          </cell>
          <cell r="S70">
            <v>0.05</v>
          </cell>
          <cell r="T70">
            <v>0.05</v>
          </cell>
          <cell r="U70">
            <v>0.05</v>
          </cell>
          <cell r="V70">
            <v>0.05</v>
          </cell>
          <cell r="W70">
            <v>0.05</v>
          </cell>
          <cell r="X70">
            <v>0.05</v>
          </cell>
          <cell r="Y70">
            <v>0.05</v>
          </cell>
          <cell r="Z70">
            <v>0.05</v>
          </cell>
          <cell r="AA70">
            <v>0.05</v>
          </cell>
          <cell r="AB70">
            <v>0.05</v>
          </cell>
          <cell r="AC70">
            <v>0.05</v>
          </cell>
          <cell r="AD70">
            <v>0.05</v>
          </cell>
          <cell r="AE70">
            <v>0.05</v>
          </cell>
          <cell r="AF70" t="str">
            <v/>
          </cell>
          <cell r="AG70">
            <v>1</v>
          </cell>
        </row>
      </sheetData>
      <sheetData sheetId="6" refreshError="1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Data Element</v>
          </cell>
          <cell r="F1" t="str">
            <v>Unit</v>
          </cell>
          <cell r="G1" t="str">
            <v>RAP</v>
          </cell>
          <cell r="H1" t="str">
            <v>Baseline</v>
          </cell>
          <cell r="I1" t="str">
            <v>Comments from Input Generator</v>
          </cell>
          <cell r="J1" t="str">
            <v>Copy &amp; Paste Values to Left into Model</v>
          </cell>
        </row>
        <row r="2">
          <cell r="A2" t="str">
            <v>WAResidentialDemand Voltage ReductionEvent Non-Performance Rate</v>
          </cell>
          <cell r="B2" t="str">
            <v>WA</v>
          </cell>
          <cell r="C2" t="str">
            <v>Residential</v>
          </cell>
          <cell r="D2" t="str">
            <v>Demand Voltage Reduction</v>
          </cell>
          <cell r="E2" t="str">
            <v>Event Non-Performance Rate</v>
          </cell>
          <cell r="F2" t="str">
            <v>%</v>
          </cell>
          <cell r="G2">
            <v>3.0000000000000027E-2</v>
          </cell>
          <cell r="H2">
            <v>3.0000000000000027E-2</v>
          </cell>
          <cell r="I2" t="str">
            <v>0</v>
          </cell>
          <cell r="J2">
            <v>1</v>
          </cell>
        </row>
        <row r="3">
          <cell r="A3" t="str">
            <v>WAResidentialDemand Voltage ReductionPer Customer Summer Peak Reduction (%)</v>
          </cell>
          <cell r="B3" t="str">
            <v>WA</v>
          </cell>
          <cell r="C3" t="str">
            <v>Residential</v>
          </cell>
          <cell r="D3" t="str">
            <v>Demand Voltage Reduction</v>
          </cell>
          <cell r="E3" t="str">
            <v>Per Customer Summer Peak Reduction (%)</v>
          </cell>
          <cell r="F3" t="str">
            <v>% of Peak</v>
          </cell>
          <cell r="G3">
            <v>0.03</v>
          </cell>
          <cell r="H3">
            <v>0.03</v>
          </cell>
          <cell r="I3" t="str">
            <v>0</v>
          </cell>
          <cell r="J3">
            <v>1</v>
          </cell>
        </row>
        <row r="4">
          <cell r="A4" t="str">
            <v>WAResidentialDemand Voltage ReductionPer Customer Summer Peak Reduction (kW)</v>
          </cell>
          <cell r="B4" t="str">
            <v>WA</v>
          </cell>
          <cell r="C4" t="str">
            <v>Residential</v>
          </cell>
          <cell r="D4" t="str">
            <v>Demand Voltage Reduction</v>
          </cell>
          <cell r="E4" t="str">
            <v>Per Customer Summer Peak Reduction (kW)</v>
          </cell>
          <cell r="F4" t="str">
            <v>kW @meter</v>
          </cell>
          <cell r="G4" t="str">
            <v>n/a</v>
          </cell>
          <cell r="H4" t="str">
            <v>n/a</v>
          </cell>
          <cell r="I4" t="str">
            <v>0</v>
          </cell>
          <cell r="J4">
            <v>1</v>
          </cell>
        </row>
        <row r="5">
          <cell r="A5" t="str">
            <v>WAResidentialDemand Voltage ReductionPer Customer Winter Peak Reduction (%)</v>
          </cell>
          <cell r="B5" t="str">
            <v>WA</v>
          </cell>
          <cell r="C5" t="str">
            <v>Residential</v>
          </cell>
          <cell r="D5" t="str">
            <v>Demand Voltage Reduction</v>
          </cell>
          <cell r="E5" t="str">
            <v>Per Customer Winter Peak Reduction (%)</v>
          </cell>
          <cell r="F5" t="str">
            <v>% of Peak</v>
          </cell>
          <cell r="G5">
            <v>0.03</v>
          </cell>
          <cell r="H5">
            <v>0.03</v>
          </cell>
          <cell r="I5" t="str">
            <v>0</v>
          </cell>
          <cell r="J5">
            <v>1</v>
          </cell>
        </row>
        <row r="6">
          <cell r="A6" t="str">
            <v>WAResidentialDemand Voltage ReductionPer Customer Winter Peak Reduction (kW)</v>
          </cell>
          <cell r="B6" t="str">
            <v>WA</v>
          </cell>
          <cell r="C6" t="str">
            <v>Residential</v>
          </cell>
          <cell r="D6" t="str">
            <v>Demand Voltage Reduction</v>
          </cell>
          <cell r="E6" t="str">
            <v>Per Customer Winter Peak Reduction (kW)</v>
          </cell>
          <cell r="F6" t="str">
            <v>kW @meter</v>
          </cell>
          <cell r="G6" t="str">
            <v>n/a</v>
          </cell>
          <cell r="H6" t="str">
            <v>n/a</v>
          </cell>
          <cell r="I6" t="str">
            <v>0</v>
          </cell>
          <cell r="J6">
            <v>1</v>
          </cell>
        </row>
        <row r="7">
          <cell r="A7" t="str">
            <v>WAResidentialCritical Peak PricingEvent Non-Performance Rate</v>
          </cell>
          <cell r="B7" t="str">
            <v>WA</v>
          </cell>
          <cell r="C7" t="str">
            <v>Residential</v>
          </cell>
          <cell r="D7" t="str">
            <v>Critical Peak Pricing</v>
          </cell>
          <cell r="E7" t="str">
            <v>Event Non-Performance Rate</v>
          </cell>
          <cell r="F7" t="str">
            <v>%</v>
          </cell>
          <cell r="G7">
            <v>0</v>
          </cell>
          <cell r="H7">
            <v>0</v>
          </cell>
          <cell r="I7" t="str">
            <v>0</v>
          </cell>
          <cell r="J7">
            <v>1</v>
          </cell>
        </row>
        <row r="8">
          <cell r="A8" t="str">
            <v>WAResidentialCritical Peak PricingPer Customer Summer Peak Reduction (%)</v>
          </cell>
          <cell r="B8" t="str">
            <v>WA</v>
          </cell>
          <cell r="C8" t="str">
            <v>Residential</v>
          </cell>
          <cell r="D8" t="str">
            <v>Critical Peak Pricing</v>
          </cell>
          <cell r="E8" t="str">
            <v>Per Customer Summer Peak Reduction (%)</v>
          </cell>
          <cell r="F8" t="str">
            <v>% of Peak</v>
          </cell>
          <cell r="G8">
            <v>8.4000000000000005E-2</v>
          </cell>
          <cell r="H8">
            <v>8.4000000000000005E-2</v>
          </cell>
          <cell r="I8" t="str">
            <v>Summer peak load impact</v>
          </cell>
          <cell r="J8">
            <v>1</v>
          </cell>
        </row>
        <row r="9">
          <cell r="A9" t="str">
            <v>WAResidentialCritical Peak PricingPer Customer Summer Peak Reduction (kW)</v>
          </cell>
          <cell r="B9" t="str">
            <v>WA</v>
          </cell>
          <cell r="C9" t="str">
            <v>Residential</v>
          </cell>
          <cell r="D9" t="str">
            <v>Critical Peak Pricing</v>
          </cell>
          <cell r="E9" t="str">
            <v>Per Customer Summer Peak Reduction (kW)</v>
          </cell>
          <cell r="F9" t="str">
            <v>kW @meter</v>
          </cell>
          <cell r="G9" t="str">
            <v>n/a</v>
          </cell>
          <cell r="H9" t="str">
            <v>n/a</v>
          </cell>
          <cell r="I9" t="str">
            <v>Summer peak load impact</v>
          </cell>
          <cell r="J9">
            <v>1</v>
          </cell>
        </row>
        <row r="10">
          <cell r="A10" t="str">
            <v>WAResidentialCritical Peak PricingPer Customer Winter Peak Reduction (%)</v>
          </cell>
          <cell r="B10" t="str">
            <v>WA</v>
          </cell>
          <cell r="C10" t="str">
            <v>Residential</v>
          </cell>
          <cell r="D10" t="str">
            <v>Critical Peak Pricing</v>
          </cell>
          <cell r="E10" t="str">
            <v>Per Customer Winter Peak Reduction (%)</v>
          </cell>
          <cell r="F10" t="str">
            <v>% of Peak</v>
          </cell>
          <cell r="G10">
            <v>4.2000000000000003E-2</v>
          </cell>
          <cell r="H10">
            <v>4.2000000000000003E-2</v>
          </cell>
          <cell r="I10" t="str">
            <v>Winter peak load impact</v>
          </cell>
          <cell r="J10">
            <v>1</v>
          </cell>
        </row>
        <row r="11">
          <cell r="A11" t="str">
            <v>WAResidentialCritical Peak PricingPer Customer Winter Peak Reduction (kW)</v>
          </cell>
          <cell r="B11" t="str">
            <v>WA</v>
          </cell>
          <cell r="C11" t="str">
            <v>Residential</v>
          </cell>
          <cell r="D11" t="str">
            <v>Critical Peak Pricing</v>
          </cell>
          <cell r="E11" t="str">
            <v>Per Customer Winter Peak Reduction (kW)</v>
          </cell>
          <cell r="F11" t="str">
            <v>kW @meter</v>
          </cell>
          <cell r="G11" t="str">
            <v>n/a</v>
          </cell>
          <cell r="H11" t="str">
            <v>n/a</v>
          </cell>
          <cell r="I11" t="str">
            <v>Winter peak load impact</v>
          </cell>
          <cell r="J11">
            <v>1</v>
          </cell>
        </row>
        <row r="12">
          <cell r="A12" t="str">
            <v>WAResidentialTime-of-UseEvent Non-Performance Rate</v>
          </cell>
          <cell r="B12" t="str">
            <v>WA</v>
          </cell>
          <cell r="C12" t="str">
            <v>Residential</v>
          </cell>
          <cell r="D12" t="str">
            <v>Time-of-Use</v>
          </cell>
          <cell r="E12" t="str">
            <v>Event Non-Performance Rate</v>
          </cell>
          <cell r="F12" t="str">
            <v>%</v>
          </cell>
          <cell r="G12">
            <v>0</v>
          </cell>
          <cell r="H12">
            <v>0</v>
          </cell>
          <cell r="I12" t="str">
            <v>0</v>
          </cell>
          <cell r="J12">
            <v>1</v>
          </cell>
        </row>
        <row r="13">
          <cell r="A13" t="str">
            <v>WAResidentialTime-of-UsePer Customer Summer Peak Reduction (%)</v>
          </cell>
          <cell r="B13" t="str">
            <v>WA</v>
          </cell>
          <cell r="C13" t="str">
            <v>Residential</v>
          </cell>
          <cell r="D13" t="str">
            <v>Time-of-Use</v>
          </cell>
          <cell r="E13" t="str">
            <v>Per Customer Summer Peak Reduction (%)</v>
          </cell>
          <cell r="F13" t="str">
            <v>% of Peak</v>
          </cell>
          <cell r="G13">
            <v>5.7000000000000002E-2</v>
          </cell>
          <cell r="H13">
            <v>5.7000000000000002E-2</v>
          </cell>
          <cell r="I13" t="str">
            <v>Summer peak load impact</v>
          </cell>
          <cell r="J13">
            <v>1</v>
          </cell>
        </row>
        <row r="14">
          <cell r="A14" t="str">
            <v>WAResidentialTime-of-UsePer Customer Summer Peak Reduction (kW)</v>
          </cell>
          <cell r="B14" t="str">
            <v>WA</v>
          </cell>
          <cell r="C14" t="str">
            <v>Residential</v>
          </cell>
          <cell r="D14" t="str">
            <v>Time-of-Use</v>
          </cell>
          <cell r="E14" t="str">
            <v>Per Customer Summer Peak Reduction (kW)</v>
          </cell>
          <cell r="F14" t="str">
            <v>kW @meter</v>
          </cell>
          <cell r="G14" t="str">
            <v>n/a</v>
          </cell>
          <cell r="H14" t="str">
            <v>n/a</v>
          </cell>
          <cell r="I14" t="str">
            <v>Summer peak load impact</v>
          </cell>
          <cell r="J14">
            <v>1</v>
          </cell>
        </row>
        <row r="15">
          <cell r="A15" t="str">
            <v>WAResidentialTime-of-UsePer Customer Winter Peak Reduction (%)</v>
          </cell>
          <cell r="B15" t="str">
            <v>WA</v>
          </cell>
          <cell r="C15" t="str">
            <v>Residential</v>
          </cell>
          <cell r="D15" t="str">
            <v>Time-of-Use</v>
          </cell>
          <cell r="E15" t="str">
            <v>Per Customer Winter Peak Reduction (%)</v>
          </cell>
          <cell r="F15" t="str">
            <v>% of Peak</v>
          </cell>
          <cell r="G15">
            <v>2.9000000000000001E-2</v>
          </cell>
          <cell r="H15">
            <v>2.9000000000000001E-2</v>
          </cell>
          <cell r="I15" t="str">
            <v>Winter peak load impact</v>
          </cell>
          <cell r="J15">
            <v>1</v>
          </cell>
        </row>
        <row r="16">
          <cell r="A16" t="str">
            <v>WAResidentialTime-of-UsePer Customer Winter Peak Reduction (kW)</v>
          </cell>
          <cell r="B16" t="str">
            <v>WA</v>
          </cell>
          <cell r="C16" t="str">
            <v>Residential</v>
          </cell>
          <cell r="D16" t="str">
            <v>Time-of-Use</v>
          </cell>
          <cell r="E16" t="str">
            <v>Per Customer Winter Peak Reduction (kW)</v>
          </cell>
          <cell r="F16" t="str">
            <v>kW @meter</v>
          </cell>
          <cell r="G16" t="str">
            <v>n/a</v>
          </cell>
          <cell r="H16" t="str">
            <v>n/a</v>
          </cell>
          <cell r="I16" t="str">
            <v>Winter peak load impact</v>
          </cell>
          <cell r="J16">
            <v>1</v>
          </cell>
        </row>
        <row r="17">
          <cell r="A17" t="str">
            <v>WAResidentialAir Conditioner SwitchEvent Non-Performance Rate</v>
          </cell>
          <cell r="B17" t="str">
            <v>WA</v>
          </cell>
          <cell r="C17" t="str">
            <v>Residential</v>
          </cell>
          <cell r="D17" t="str">
            <v>Air Conditioner Switch</v>
          </cell>
          <cell r="E17" t="str">
            <v>Event Non-Performance Rate</v>
          </cell>
          <cell r="F17" t="str">
            <v>%</v>
          </cell>
          <cell r="G17">
            <v>5.0000000000000044E-2</v>
          </cell>
          <cell r="H17">
            <v>5.0000000000000044E-2</v>
          </cell>
          <cell r="I17" t="str">
            <v>0</v>
          </cell>
          <cell r="J17">
            <v>1</v>
          </cell>
        </row>
        <row r="18">
          <cell r="A18" t="str">
            <v>WAResidentialAir Conditioner SwitchPer Customer Summer Peak Reduction (%)</v>
          </cell>
          <cell r="B18" t="str">
            <v>WA</v>
          </cell>
          <cell r="C18" t="str">
            <v>Residential</v>
          </cell>
          <cell r="D18" t="str">
            <v>Air Conditioner Switch</v>
          </cell>
          <cell r="E18" t="str">
            <v>Per Customer Summer Peak Reduction (%)</v>
          </cell>
          <cell r="F18" t="str">
            <v>% of Peak</v>
          </cell>
          <cell r="G18" t="str">
            <v>n/a</v>
          </cell>
          <cell r="H18" t="str">
            <v>n/a</v>
          </cell>
          <cell r="I18" t="str">
            <v>East impact: 0.98 and west impact: 0.59, weighted by East/West split for res: 43%/57%.</v>
          </cell>
          <cell r="J18">
            <v>1</v>
          </cell>
        </row>
        <row r="19">
          <cell r="A19" t="str">
            <v>WAResidentialAir Conditioner SwitchPer Customer Summer Peak Reduction (kW)</v>
          </cell>
          <cell r="B19" t="str">
            <v>WA</v>
          </cell>
          <cell r="C19" t="str">
            <v>Residential</v>
          </cell>
          <cell r="D19" t="str">
            <v>Air Conditioner Switch</v>
          </cell>
          <cell r="E19" t="str">
            <v>Per Customer Summer Peak Reduction (kW)</v>
          </cell>
          <cell r="F19" t="str">
            <v>kW @meter</v>
          </cell>
          <cell r="G19">
            <v>0.75769999999999904</v>
          </cell>
          <cell r="H19">
            <v>0.75769999999999904</v>
          </cell>
          <cell r="I19" t="str">
            <v>East impact: 0.98 and west impact: 0.59, weighted by East/West split for res: 43%/57%.</v>
          </cell>
          <cell r="J19">
            <v>1</v>
          </cell>
        </row>
        <row r="20">
          <cell r="A20" t="str">
            <v>WAResidentialAir Conditioner SwitchPer Customer Winter Peak Reduction (%)</v>
          </cell>
          <cell r="B20" t="str">
            <v>WA</v>
          </cell>
          <cell r="C20" t="str">
            <v>Residential</v>
          </cell>
          <cell r="D20" t="str">
            <v>Air Conditioner Switch</v>
          </cell>
          <cell r="E20" t="str">
            <v>Per Customer Winter Peak Reduction (%)</v>
          </cell>
          <cell r="F20" t="str">
            <v>% of Peak</v>
          </cell>
          <cell r="G20" t="str">
            <v>n/a</v>
          </cell>
          <cell r="H20" t="str">
            <v>n/a</v>
          </cell>
          <cell r="I20" t="str">
            <v/>
          </cell>
          <cell r="J20">
            <v>1</v>
          </cell>
        </row>
        <row r="21">
          <cell r="A21" t="str">
            <v>WAResidentialAir Conditioner SwitchPer Customer Winter Peak Reduction (kW)</v>
          </cell>
          <cell r="B21" t="str">
            <v>WA</v>
          </cell>
          <cell r="C21" t="str">
            <v>Residential</v>
          </cell>
          <cell r="D21" t="str">
            <v>Air Conditioner Switch</v>
          </cell>
          <cell r="E21" t="str">
            <v>Per Customer Winter Peak Reduction (kW)</v>
          </cell>
          <cell r="F21" t="str">
            <v>kW @meter</v>
          </cell>
          <cell r="G21">
            <v>0</v>
          </cell>
          <cell r="H21">
            <v>0</v>
          </cell>
          <cell r="I21" t="str">
            <v/>
          </cell>
          <cell r="J21">
            <v>1</v>
          </cell>
        </row>
        <row r="22">
          <cell r="A22" t="str">
            <v>WAResidentialBring-Your-Own-ThermostatEvent Non-Performance Rate</v>
          </cell>
          <cell r="B22" t="str">
            <v>WA</v>
          </cell>
          <cell r="C22" t="str">
            <v>Residential</v>
          </cell>
          <cell r="D22" t="str">
            <v>Bring-Your-Own-Thermostat</v>
          </cell>
          <cell r="E22" t="str">
            <v>Event Non-Performance Rate</v>
          </cell>
          <cell r="F22" t="str">
            <v>%</v>
          </cell>
          <cell r="G22">
            <v>0.30000000000000004</v>
          </cell>
          <cell r="H22">
            <v>0.30000000000000004</v>
          </cell>
          <cell r="I22" t="str">
            <v>0</v>
          </cell>
          <cell r="J22">
            <v>1</v>
          </cell>
        </row>
        <row r="23">
          <cell r="A23" t="str">
            <v>WAResidentialBring-Your-Own-ThermostatPer Customer Summer Peak Reduction (%)</v>
          </cell>
          <cell r="B23" t="str">
            <v>WA</v>
          </cell>
          <cell r="C23" t="str">
            <v>Residential</v>
          </cell>
          <cell r="D23" t="str">
            <v>Bring-Your-Own-Thermostat</v>
          </cell>
          <cell r="E23" t="str">
            <v>Per Customer Summer Peak Reduction (%)</v>
          </cell>
          <cell r="F23" t="str">
            <v>% of Peak</v>
          </cell>
          <cell r="G23" t="str">
            <v>n/a</v>
          </cell>
          <cell r="H23" t="str">
            <v>n/a</v>
          </cell>
          <cell r="I23" t="str">
            <v>Accounting for opt-outs</v>
          </cell>
          <cell r="J23">
            <v>1</v>
          </cell>
        </row>
        <row r="24">
          <cell r="A24" t="str">
            <v>WAResidentialBring-Your-Own-ThermostatPer Customer Summer Peak Reduction (kW)</v>
          </cell>
          <cell r="B24" t="str">
            <v>WA</v>
          </cell>
          <cell r="C24" t="str">
            <v>Residential</v>
          </cell>
          <cell r="D24" t="str">
            <v>Bring-Your-Own-Thermostat</v>
          </cell>
          <cell r="E24" t="str">
            <v>Per Customer Summer Peak Reduction (kW)</v>
          </cell>
          <cell r="F24" t="str">
            <v>kW @meter</v>
          </cell>
          <cell r="G24">
            <v>1.27142857142857</v>
          </cell>
          <cell r="H24">
            <v>1.27142857142857</v>
          </cell>
          <cell r="I24" t="str">
            <v>Accounting for opt-outs</v>
          </cell>
          <cell r="J24">
            <v>1</v>
          </cell>
        </row>
        <row r="25">
          <cell r="A25" t="str">
            <v>WAResidentialBring-Your-Own-ThermostatPer Customer Winter Peak Reduction (%)</v>
          </cell>
          <cell r="B25" t="str">
            <v>WA</v>
          </cell>
          <cell r="C25" t="str">
            <v>Residential</v>
          </cell>
          <cell r="D25" t="str">
            <v>Bring-Your-Own-Thermostat</v>
          </cell>
          <cell r="E25" t="str">
            <v>Per Customer Winter Peak Reduction (%)</v>
          </cell>
          <cell r="F25" t="str">
            <v>% of Peak</v>
          </cell>
          <cell r="G25" t="str">
            <v>n/a</v>
          </cell>
          <cell r="H25" t="str">
            <v>n/a</v>
          </cell>
          <cell r="I25" t="str">
            <v>Accounting for opt-outs</v>
          </cell>
          <cell r="J25">
            <v>1</v>
          </cell>
        </row>
        <row r="26">
          <cell r="A26" t="str">
            <v>WAResidentialBring-Your-Own-ThermostatPer Customer Winter Peak Reduction (kW)</v>
          </cell>
          <cell r="B26" t="str">
            <v>WA</v>
          </cell>
          <cell r="C26" t="str">
            <v>Residential</v>
          </cell>
          <cell r="D26" t="str">
            <v>Bring-Your-Own-Thermostat</v>
          </cell>
          <cell r="E26" t="str">
            <v>Per Customer Winter Peak Reduction (kW)</v>
          </cell>
          <cell r="F26" t="str">
            <v>kW @meter</v>
          </cell>
          <cell r="G26">
            <v>1.0857142857142801</v>
          </cell>
          <cell r="H26">
            <v>1.0857142857142801</v>
          </cell>
          <cell r="I26" t="str">
            <v>Accounting for opt-outs</v>
          </cell>
          <cell r="J26">
            <v>1</v>
          </cell>
        </row>
        <row r="27">
          <cell r="A27" t="str">
            <v>WAResidentialElectric Resistance Water Heater SwitchEvent Non-Performance Rate</v>
          </cell>
          <cell r="B27" t="str">
            <v>WA</v>
          </cell>
          <cell r="C27" t="str">
            <v>Residential</v>
          </cell>
          <cell r="D27" t="str">
            <v>Electric Resistance Water Heater Switch</v>
          </cell>
          <cell r="E27" t="str">
            <v>Event Non-Performance Rate</v>
          </cell>
          <cell r="F27" t="str">
            <v>%</v>
          </cell>
          <cell r="G27">
            <v>6.0000000000000053E-2</v>
          </cell>
          <cell r="H27">
            <v>6.0000000000000053E-2</v>
          </cell>
          <cell r="I27" t="str">
            <v>0</v>
          </cell>
          <cell r="J27">
            <v>1</v>
          </cell>
        </row>
        <row r="28">
          <cell r="A28" t="str">
            <v>WAResidentialElectric Resistance Water Heater SwitchPer Customer Summer Peak Reduction (%)</v>
          </cell>
          <cell r="B28" t="str">
            <v>WA</v>
          </cell>
          <cell r="C28" t="str">
            <v>Residential</v>
          </cell>
          <cell r="D28" t="str">
            <v>Electric Resistance Water Heater Switch</v>
          </cell>
          <cell r="E28" t="str">
            <v>Per Customer Summer Peak Reduction (%)</v>
          </cell>
          <cell r="F28" t="str">
            <v>% of Peak</v>
          </cell>
          <cell r="G28" t="str">
            <v>n/a</v>
          </cell>
          <cell r="H28" t="str">
            <v>n/a</v>
          </cell>
          <cell r="I28" t="str">
            <v>Summer peak load impact</v>
          </cell>
          <cell r="J28">
            <v>1</v>
          </cell>
        </row>
        <row r="29">
          <cell r="A29" t="str">
            <v>WAResidentialElectric Resistance Water Heater SwitchPer Customer Summer Peak Reduction (kW)</v>
          </cell>
          <cell r="B29" t="str">
            <v>WA</v>
          </cell>
          <cell r="C29" t="str">
            <v>Residential</v>
          </cell>
          <cell r="D29" t="str">
            <v>Electric Resistance Water Heater Switch</v>
          </cell>
          <cell r="E29" t="str">
            <v>Per Customer Summer Peak Reduction (kW)</v>
          </cell>
          <cell r="F29" t="str">
            <v>kW @meter</v>
          </cell>
          <cell r="G29">
            <v>0.5</v>
          </cell>
          <cell r="H29">
            <v>0.5</v>
          </cell>
          <cell r="I29" t="str">
            <v>Summer peak load impact</v>
          </cell>
          <cell r="J29">
            <v>1</v>
          </cell>
        </row>
        <row r="30">
          <cell r="A30" t="str">
            <v>WAResidentialElectric Resistance Water Heater SwitchPer Customer Winter Peak Reduction (%)</v>
          </cell>
          <cell r="B30" t="str">
            <v>WA</v>
          </cell>
          <cell r="C30" t="str">
            <v>Residential</v>
          </cell>
          <cell r="D30" t="str">
            <v>Electric Resistance Water Heater Switch</v>
          </cell>
          <cell r="E30" t="str">
            <v>Per Customer Winter Peak Reduction (%)</v>
          </cell>
          <cell r="F30" t="str">
            <v>% of Peak</v>
          </cell>
          <cell r="G30" t="str">
            <v>n/a</v>
          </cell>
          <cell r="H30" t="str">
            <v>n/a</v>
          </cell>
          <cell r="I30" t="str">
            <v>Winter peak load impact</v>
          </cell>
          <cell r="J30">
            <v>1</v>
          </cell>
        </row>
        <row r="31">
          <cell r="A31" t="str">
            <v>WAResidentialElectric Resistance Water Heater SwitchPer Customer Winter Peak Reduction (kW)</v>
          </cell>
          <cell r="B31" t="str">
            <v>WA</v>
          </cell>
          <cell r="C31" t="str">
            <v>Residential</v>
          </cell>
          <cell r="D31" t="str">
            <v>Electric Resistance Water Heater Switch</v>
          </cell>
          <cell r="E31" t="str">
            <v>Per Customer Winter Peak Reduction (kW)</v>
          </cell>
          <cell r="F31" t="str">
            <v>kW @meter</v>
          </cell>
          <cell r="G31">
            <v>0.75</v>
          </cell>
          <cell r="H31">
            <v>0.75</v>
          </cell>
          <cell r="I31" t="str">
            <v>Winter peak load impact</v>
          </cell>
          <cell r="J31">
            <v>1</v>
          </cell>
        </row>
        <row r="32">
          <cell r="A32" t="str">
            <v>WAResidentialGrid-Enabled Electric Resistance Water HeaterEvent Non-Performance Rate</v>
          </cell>
          <cell r="B32" t="str">
            <v>WA</v>
          </cell>
          <cell r="C32" t="str">
            <v>Residential</v>
          </cell>
          <cell r="D32" t="str">
            <v>Grid-Enabled Electric Resistance Water Heater</v>
          </cell>
          <cell r="E32" t="str">
            <v>Event Non-Performance Rate</v>
          </cell>
          <cell r="F32" t="str">
            <v>%</v>
          </cell>
          <cell r="G32">
            <v>6.0000000000000053E-2</v>
          </cell>
          <cell r="H32">
            <v>6.0000000000000053E-2</v>
          </cell>
          <cell r="I32" t="str">
            <v>0</v>
          </cell>
          <cell r="J32">
            <v>1</v>
          </cell>
        </row>
        <row r="33">
          <cell r="A33" t="str">
            <v>WAResidentialGrid-Enabled Electric Resistance Water HeaterPer Customer Summer Peak Reduction (%)</v>
          </cell>
          <cell r="B33" t="str">
            <v>WA</v>
          </cell>
          <cell r="C33" t="str">
            <v>Residential</v>
          </cell>
          <cell r="D33" t="str">
            <v>Grid-Enabled Electric Resistance Water Heater</v>
          </cell>
          <cell r="E33" t="str">
            <v>Per Customer Summer Peak Reduction (%)</v>
          </cell>
          <cell r="F33" t="str">
            <v>% of Peak</v>
          </cell>
          <cell r="G33" t="str">
            <v>n/a</v>
          </cell>
          <cell r="H33" t="str">
            <v>n/a</v>
          </cell>
          <cell r="I33" t="str">
            <v>0</v>
          </cell>
          <cell r="J33">
            <v>1</v>
          </cell>
        </row>
        <row r="34">
          <cell r="A34" t="str">
            <v>WAResidentialGrid-Enabled Electric Resistance Water HeaterPer Customer Summer Peak Reduction (kW)</v>
          </cell>
          <cell r="B34" t="str">
            <v>WA</v>
          </cell>
          <cell r="C34" t="str">
            <v>Residential</v>
          </cell>
          <cell r="D34" t="str">
            <v>Grid-Enabled Electric Resistance Water Heater</v>
          </cell>
          <cell r="E34" t="str">
            <v>Per Customer Summer Peak Reduction (kW)</v>
          </cell>
          <cell r="F34" t="str">
            <v>kW @meter</v>
          </cell>
          <cell r="G34">
            <v>0.5</v>
          </cell>
          <cell r="H34">
            <v>0.5</v>
          </cell>
          <cell r="I34" t="str">
            <v>0</v>
          </cell>
          <cell r="J34">
            <v>1</v>
          </cell>
        </row>
        <row r="35">
          <cell r="A35" t="str">
            <v>WAResidentialGrid-Enabled Electric Resistance Water HeaterPer Customer Winter Peak Reduction (%)</v>
          </cell>
          <cell r="B35" t="str">
            <v>WA</v>
          </cell>
          <cell r="C35" t="str">
            <v>Residential</v>
          </cell>
          <cell r="D35" t="str">
            <v>Grid-Enabled Electric Resistance Water Heater</v>
          </cell>
          <cell r="E35" t="str">
            <v>Per Customer Winter Peak Reduction (%)</v>
          </cell>
          <cell r="F35" t="str">
            <v>% of Peak</v>
          </cell>
          <cell r="G35" t="str">
            <v>n/a</v>
          </cell>
          <cell r="H35" t="str">
            <v>n/a</v>
          </cell>
          <cell r="I35" t="str">
            <v>0</v>
          </cell>
          <cell r="J35">
            <v>1</v>
          </cell>
        </row>
        <row r="36">
          <cell r="A36" t="str">
            <v>WAResidentialGrid-Enabled Electric Resistance Water HeaterPer Customer Winter Peak Reduction (kW)</v>
          </cell>
          <cell r="B36" t="str">
            <v>WA</v>
          </cell>
          <cell r="C36" t="str">
            <v>Residential</v>
          </cell>
          <cell r="D36" t="str">
            <v>Grid-Enabled Electric Resistance Water Heater</v>
          </cell>
          <cell r="E36" t="str">
            <v>Per Customer Winter Peak Reduction (kW)</v>
          </cell>
          <cell r="F36" t="str">
            <v>kW @meter</v>
          </cell>
          <cell r="G36">
            <v>0.5</v>
          </cell>
          <cell r="H36">
            <v>0.5</v>
          </cell>
          <cell r="I36" t="str">
            <v>0</v>
          </cell>
          <cell r="J36">
            <v>1</v>
          </cell>
        </row>
        <row r="37">
          <cell r="A37" t="str">
            <v>WAResidentialElectric Vehicle Charging SwitchEvent Non-Performance Rate</v>
          </cell>
          <cell r="B37" t="str">
            <v>WA</v>
          </cell>
          <cell r="C37" t="str">
            <v>Residential</v>
          </cell>
          <cell r="D37" t="str">
            <v>Electric Vehicle Charging Switch</v>
          </cell>
          <cell r="E37" t="str">
            <v>Event Non-Performance Rate</v>
          </cell>
          <cell r="F37" t="str">
            <v>%</v>
          </cell>
          <cell r="G37">
            <v>5.0000000000000044E-2</v>
          </cell>
          <cell r="H37">
            <v>5.0000000000000044E-2</v>
          </cell>
          <cell r="I37" t="str">
            <v>0</v>
          </cell>
          <cell r="J37">
            <v>1</v>
          </cell>
        </row>
        <row r="38">
          <cell r="A38" t="str">
            <v>WAResidentialElectric Vehicle Charging SwitchPer Customer Summer Peak Reduction (%)</v>
          </cell>
          <cell r="B38" t="str">
            <v>WA</v>
          </cell>
          <cell r="C38" t="str">
            <v>Residential</v>
          </cell>
          <cell r="D38" t="str">
            <v>Electric Vehicle Charging Switch</v>
          </cell>
          <cell r="E38" t="str">
            <v>Per Customer Summer Peak Reduction (%)</v>
          </cell>
          <cell r="F38" t="str">
            <v>% of Peak</v>
          </cell>
          <cell r="G38" t="str">
            <v>n/a</v>
          </cell>
          <cell r="H38" t="str">
            <v>n/a</v>
          </cell>
          <cell r="I38" t="str">
            <v>0</v>
          </cell>
          <cell r="J38">
            <v>1</v>
          </cell>
        </row>
        <row r="39">
          <cell r="A39" t="str">
            <v>WAResidentialElectric Vehicle Charging SwitchPer Customer Summer Peak Reduction (kW)</v>
          </cell>
          <cell r="B39" t="str">
            <v>WA</v>
          </cell>
          <cell r="C39" t="str">
            <v>Residential</v>
          </cell>
          <cell r="D39" t="str">
            <v>Electric Vehicle Charging Switch</v>
          </cell>
          <cell r="E39" t="str">
            <v>Per Customer Summer Peak Reduction (kW)</v>
          </cell>
          <cell r="F39" t="str">
            <v>kW @meter</v>
          </cell>
          <cell r="G39">
            <v>0.34</v>
          </cell>
          <cell r="H39">
            <v>0.34</v>
          </cell>
          <cell r="I39" t="str">
            <v>0</v>
          </cell>
          <cell r="J39">
            <v>1</v>
          </cell>
        </row>
        <row r="40">
          <cell r="A40" t="str">
            <v>WAResidentialElectric Vehicle Charging SwitchPer Customer Winter Peak Reduction (%)</v>
          </cell>
          <cell r="B40" t="str">
            <v>WA</v>
          </cell>
          <cell r="C40" t="str">
            <v>Residential</v>
          </cell>
          <cell r="D40" t="str">
            <v>Electric Vehicle Charging Switch</v>
          </cell>
          <cell r="E40" t="str">
            <v>Per Customer Winter Peak Reduction (%)</v>
          </cell>
          <cell r="F40" t="str">
            <v>% of Peak</v>
          </cell>
          <cell r="G40" t="str">
            <v>n/a</v>
          </cell>
          <cell r="H40" t="str">
            <v>n/a</v>
          </cell>
          <cell r="I40" t="str">
            <v>0</v>
          </cell>
          <cell r="J40">
            <v>1</v>
          </cell>
        </row>
        <row r="41">
          <cell r="A41" t="str">
            <v>WAResidentialElectric Vehicle Charging SwitchPer Customer Winter Peak Reduction (kW)</v>
          </cell>
          <cell r="B41" t="str">
            <v>WA</v>
          </cell>
          <cell r="C41" t="str">
            <v>Residential</v>
          </cell>
          <cell r="D41" t="str">
            <v>Electric Vehicle Charging Switch</v>
          </cell>
          <cell r="E41" t="str">
            <v>Per Customer Winter Peak Reduction (kW)</v>
          </cell>
          <cell r="F41" t="str">
            <v>kW @meter</v>
          </cell>
          <cell r="G41">
            <v>0.34</v>
          </cell>
          <cell r="H41">
            <v>0.34</v>
          </cell>
          <cell r="I41" t="str">
            <v>0</v>
          </cell>
          <cell r="J41">
            <v>1</v>
          </cell>
        </row>
        <row r="42">
          <cell r="A42" t="str">
            <v>WAResidentialHeating SwitchEvent Non-Performance Rate</v>
          </cell>
          <cell r="B42" t="str">
            <v>WA</v>
          </cell>
          <cell r="C42" t="str">
            <v>Residential</v>
          </cell>
          <cell r="D42" t="str">
            <v>Heating Switch</v>
          </cell>
          <cell r="E42" t="str">
            <v>Event Non-Performance Rate</v>
          </cell>
          <cell r="F42" t="str">
            <v>%</v>
          </cell>
          <cell r="G42">
            <v>6.0000000000000053E-2</v>
          </cell>
          <cell r="H42">
            <v>6.0000000000000053E-2</v>
          </cell>
          <cell r="I42" t="str">
            <v>0</v>
          </cell>
          <cell r="J42">
            <v>1</v>
          </cell>
        </row>
        <row r="43">
          <cell r="A43" t="str">
            <v>WAResidentialHeating SwitchPer Customer Summer Peak Reduction (%)</v>
          </cell>
          <cell r="B43" t="str">
            <v>WA</v>
          </cell>
          <cell r="C43" t="str">
            <v>Residential</v>
          </cell>
          <cell r="D43" t="str">
            <v>Heating Switch</v>
          </cell>
          <cell r="E43" t="str">
            <v>Per Customer Summer Peak Reduction (%)</v>
          </cell>
          <cell r="F43" t="str">
            <v>% of Peak</v>
          </cell>
          <cell r="G43" t="str">
            <v>n/a</v>
          </cell>
          <cell r="H43" t="str">
            <v>n/a</v>
          </cell>
          <cell r="I43" t="str">
            <v>East impact: 1.61 and west impact: 1.2, weighted by East/West split for res: 43%/57%.</v>
          </cell>
          <cell r="J43">
            <v>1</v>
          </cell>
        </row>
        <row r="44">
          <cell r="A44" t="str">
            <v>WAResidentialHeating SwitchPer Customer Summer Peak Reduction (kW)</v>
          </cell>
          <cell r="B44" t="str">
            <v>WA</v>
          </cell>
          <cell r="C44" t="str">
            <v>Residential</v>
          </cell>
          <cell r="D44" t="str">
            <v>Heating Switch</v>
          </cell>
          <cell r="E44" t="str">
            <v>Per Customer Summer Peak Reduction (kW)</v>
          </cell>
          <cell r="F44" t="str">
            <v>kW @meter</v>
          </cell>
          <cell r="G44">
            <v>0</v>
          </cell>
          <cell r="H44">
            <v>0</v>
          </cell>
          <cell r="I44" t="str">
            <v>East impact: 1.61 and west impact: 1.2, weighted by East/West split for res: 43%/57%.</v>
          </cell>
          <cell r="J44">
            <v>1</v>
          </cell>
        </row>
        <row r="45">
          <cell r="A45" t="str">
            <v>WAResidentialHeating SwitchPer Customer Winter Peak Reduction (%)</v>
          </cell>
          <cell r="B45" t="str">
            <v>WA</v>
          </cell>
          <cell r="C45" t="str">
            <v>Residential</v>
          </cell>
          <cell r="D45" t="str">
            <v>Heating Switch</v>
          </cell>
          <cell r="E45" t="str">
            <v>Per Customer Winter Peak Reduction (%)</v>
          </cell>
          <cell r="F45" t="str">
            <v>% of Peak</v>
          </cell>
          <cell r="G45" t="str">
            <v>n/a</v>
          </cell>
          <cell r="H45" t="str">
            <v>n/a</v>
          </cell>
          <cell r="I45" t="str">
            <v>East impact: 1.61 and west impact: 1.2, weighted by East/West split for res: 43%/57%.</v>
          </cell>
          <cell r="J45">
            <v>1</v>
          </cell>
        </row>
        <row r="46">
          <cell r="A46" t="str">
            <v>WAResidentialHeating SwitchPer Customer Winter Peak Reduction (kW)</v>
          </cell>
          <cell r="B46" t="str">
            <v>WA</v>
          </cell>
          <cell r="C46" t="str">
            <v>Residential</v>
          </cell>
          <cell r="D46" t="str">
            <v>Heating Switch</v>
          </cell>
          <cell r="E46" t="str">
            <v>Per Customer Winter Peak Reduction (kW)</v>
          </cell>
          <cell r="F46" t="str">
            <v>kW @meter</v>
          </cell>
          <cell r="G46">
            <v>1.3763000000000001</v>
          </cell>
          <cell r="H46">
            <v>1.3763000000000001</v>
          </cell>
          <cell r="I46" t="str">
            <v>East impact: 1.61 and west impact: 1.2, weighted by East/West split for res: 43%/57%.</v>
          </cell>
          <cell r="J46">
            <v>1</v>
          </cell>
        </row>
        <row r="47">
          <cell r="A47" t="str">
            <v>WAResidentialHeat Pump Water Heater SwitchEvent Non-Performance Rate</v>
          </cell>
          <cell r="B47" t="str">
            <v>WA</v>
          </cell>
          <cell r="C47" t="str">
            <v>Residential</v>
          </cell>
          <cell r="D47" t="str">
            <v>Heat Pump Water Heater Switch</v>
          </cell>
          <cell r="E47" t="str">
            <v>Event Non-Performance Rate</v>
          </cell>
          <cell r="F47" t="str">
            <v>%</v>
          </cell>
          <cell r="G47">
            <v>6.0000000000000053E-2</v>
          </cell>
          <cell r="H47">
            <v>6.0000000000000053E-2</v>
          </cell>
          <cell r="I47" t="str">
            <v>0</v>
          </cell>
          <cell r="J47">
            <v>1</v>
          </cell>
        </row>
        <row r="48">
          <cell r="A48" t="str">
            <v>WAResidentialHeat Pump Water Heater SwitchPer Customer Summer Peak Reduction (%)</v>
          </cell>
          <cell r="B48" t="str">
            <v>WA</v>
          </cell>
          <cell r="C48" t="str">
            <v>Residential</v>
          </cell>
          <cell r="D48" t="str">
            <v>Heat Pump Water Heater Switch</v>
          </cell>
          <cell r="E48" t="str">
            <v>Per Customer Summer Peak Reduction (%)</v>
          </cell>
          <cell r="F48" t="str">
            <v>% of Peak</v>
          </cell>
          <cell r="G48" t="str">
            <v>n/a</v>
          </cell>
          <cell r="H48" t="str">
            <v>n/a</v>
          </cell>
          <cell r="I48" t="str">
            <v>Summer peak load impact</v>
          </cell>
          <cell r="J48">
            <v>1</v>
          </cell>
        </row>
        <row r="49">
          <cell r="A49" t="str">
            <v>WAResidentialHeat Pump Water Heater SwitchPer Customer Summer Peak Reduction (kW)</v>
          </cell>
          <cell r="B49" t="str">
            <v>WA</v>
          </cell>
          <cell r="C49" t="str">
            <v>Residential</v>
          </cell>
          <cell r="D49" t="str">
            <v>Heat Pump Water Heater Switch</v>
          </cell>
          <cell r="E49" t="str">
            <v>Per Customer Summer Peak Reduction (kW)</v>
          </cell>
          <cell r="F49" t="str">
            <v>kW @meter</v>
          </cell>
          <cell r="G49">
            <v>0.15</v>
          </cell>
          <cell r="H49">
            <v>0.15</v>
          </cell>
          <cell r="I49" t="str">
            <v>Summer peak load impact</v>
          </cell>
          <cell r="J49">
            <v>1</v>
          </cell>
        </row>
        <row r="50">
          <cell r="A50" t="str">
            <v>WAResidentialHeat Pump Water Heater SwitchPer Customer Winter Peak Reduction (%)</v>
          </cell>
          <cell r="B50" t="str">
            <v>WA</v>
          </cell>
          <cell r="C50" t="str">
            <v>Residential</v>
          </cell>
          <cell r="D50" t="str">
            <v>Heat Pump Water Heater Switch</v>
          </cell>
          <cell r="E50" t="str">
            <v>Per Customer Winter Peak Reduction (%)</v>
          </cell>
          <cell r="F50" t="str">
            <v>% of Peak</v>
          </cell>
          <cell r="G50" t="str">
            <v>n/a</v>
          </cell>
          <cell r="H50" t="str">
            <v>n/a</v>
          </cell>
          <cell r="I50" t="str">
            <v>Winter peak load impact</v>
          </cell>
          <cell r="J50">
            <v>1</v>
          </cell>
        </row>
        <row r="51">
          <cell r="A51" t="str">
            <v>WAResidentialHeat Pump Water Heater SwitchPer Customer Winter Peak Reduction (kW)</v>
          </cell>
          <cell r="B51" t="str">
            <v>WA</v>
          </cell>
          <cell r="C51" t="str">
            <v>Residential</v>
          </cell>
          <cell r="D51" t="str">
            <v>Heat Pump Water Heater Switch</v>
          </cell>
          <cell r="E51" t="str">
            <v>Per Customer Winter Peak Reduction (kW)</v>
          </cell>
          <cell r="F51" t="str">
            <v>kW @meter</v>
          </cell>
          <cell r="G51">
            <v>0.2</v>
          </cell>
          <cell r="H51">
            <v>0.2</v>
          </cell>
          <cell r="I51" t="str">
            <v>Winter peak load impact</v>
          </cell>
          <cell r="J51">
            <v>1</v>
          </cell>
        </row>
        <row r="52">
          <cell r="A52" t="str">
            <v>WAResidentialGrid-Enabled Heat Pump Water HeaterEvent Non-Performance Rate</v>
          </cell>
          <cell r="B52" t="str">
            <v>WA</v>
          </cell>
          <cell r="C52" t="str">
            <v>Residential</v>
          </cell>
          <cell r="D52" t="str">
            <v>Grid-Enabled Heat Pump Water Heater</v>
          </cell>
          <cell r="E52" t="str">
            <v>Event Non-Performance Rate</v>
          </cell>
          <cell r="F52" t="str">
            <v>%</v>
          </cell>
          <cell r="G52">
            <v>6.0000000000000053E-2</v>
          </cell>
          <cell r="H52">
            <v>6.0000000000000053E-2</v>
          </cell>
          <cell r="I52" t="str">
            <v>0</v>
          </cell>
          <cell r="J52">
            <v>1</v>
          </cell>
        </row>
        <row r="53">
          <cell r="A53" t="str">
            <v>WAResidentialGrid-Enabled Heat Pump Water HeaterPer Customer Summer Peak Reduction (%)</v>
          </cell>
          <cell r="B53" t="str">
            <v>WA</v>
          </cell>
          <cell r="C53" t="str">
            <v>Residential</v>
          </cell>
          <cell r="D53" t="str">
            <v>Grid-Enabled Heat Pump Water Heater</v>
          </cell>
          <cell r="E53" t="str">
            <v>Per Customer Summer Peak Reduction (%)</v>
          </cell>
          <cell r="F53" t="str">
            <v>% of Peak</v>
          </cell>
          <cell r="G53" t="str">
            <v>n/a</v>
          </cell>
          <cell r="H53" t="str">
            <v>n/a</v>
          </cell>
          <cell r="I53" t="str">
            <v>Summer peak load impact</v>
          </cell>
          <cell r="J53">
            <v>1</v>
          </cell>
        </row>
        <row r="54">
          <cell r="A54" t="str">
            <v>WAResidentialGrid-Enabled Heat Pump Water HeaterPer Customer Summer Peak Reduction (kW)</v>
          </cell>
          <cell r="B54" t="str">
            <v>WA</v>
          </cell>
          <cell r="C54" t="str">
            <v>Residential</v>
          </cell>
          <cell r="D54" t="str">
            <v>Grid-Enabled Heat Pump Water Heater</v>
          </cell>
          <cell r="E54" t="str">
            <v>Per Customer Summer Peak Reduction (kW)</v>
          </cell>
          <cell r="F54" t="str">
            <v>kW @meter</v>
          </cell>
          <cell r="G54">
            <v>0.1</v>
          </cell>
          <cell r="H54">
            <v>0.1</v>
          </cell>
          <cell r="I54" t="str">
            <v>Summer peak load impact</v>
          </cell>
          <cell r="J54">
            <v>1</v>
          </cell>
        </row>
        <row r="55">
          <cell r="A55" t="str">
            <v>WAResidentialGrid-Enabled Heat Pump Water HeaterPer Customer Winter Peak Reduction (%)</v>
          </cell>
          <cell r="B55" t="str">
            <v>WA</v>
          </cell>
          <cell r="C55" t="str">
            <v>Residential</v>
          </cell>
          <cell r="D55" t="str">
            <v>Grid-Enabled Heat Pump Water Heater</v>
          </cell>
          <cell r="E55" t="str">
            <v>Per Customer Winter Peak Reduction (%)</v>
          </cell>
          <cell r="F55" t="str">
            <v>% of Peak</v>
          </cell>
          <cell r="G55" t="str">
            <v>n/a</v>
          </cell>
          <cell r="H55" t="str">
            <v>n/a</v>
          </cell>
          <cell r="I55" t="str">
            <v>Winter peak load impact</v>
          </cell>
          <cell r="J55">
            <v>1</v>
          </cell>
        </row>
        <row r="56">
          <cell r="A56" t="str">
            <v>WAResidentialGrid-Enabled Heat Pump Water HeaterPer Customer Winter Peak Reduction (kW)</v>
          </cell>
          <cell r="B56" t="str">
            <v>WA</v>
          </cell>
          <cell r="C56" t="str">
            <v>Residential</v>
          </cell>
          <cell r="D56" t="str">
            <v>Grid-Enabled Heat Pump Water Heater</v>
          </cell>
          <cell r="E56" t="str">
            <v>Per Customer Winter Peak Reduction (kW)</v>
          </cell>
          <cell r="F56" t="str">
            <v>kW @meter</v>
          </cell>
          <cell r="G56">
            <v>0.2</v>
          </cell>
          <cell r="H56">
            <v>0.2</v>
          </cell>
          <cell r="I56" t="str">
            <v>Winter peak load impact</v>
          </cell>
          <cell r="J56">
            <v>1</v>
          </cell>
        </row>
        <row r="57">
          <cell r="A57" t="str">
            <v>WACommercialDemand Voltage ReductionEvent Non-Performance Rate</v>
          </cell>
          <cell r="B57" t="str">
            <v>WA</v>
          </cell>
          <cell r="C57" t="str">
            <v>Commercial</v>
          </cell>
          <cell r="D57" t="str">
            <v>Demand Voltage Reduction</v>
          </cell>
          <cell r="E57" t="str">
            <v>Event Non-Performance Rate</v>
          </cell>
          <cell r="F57" t="str">
            <v>%</v>
          </cell>
          <cell r="G57">
            <v>0.97</v>
          </cell>
          <cell r="H57">
            <v>0.97</v>
          </cell>
          <cell r="I57" t="str">
            <v>0</v>
          </cell>
          <cell r="J57">
            <v>1</v>
          </cell>
        </row>
        <row r="58">
          <cell r="A58" t="str">
            <v>WACommercialDemand Voltage ReductionPer Customer Summer Peak Reduction (%)</v>
          </cell>
          <cell r="B58" t="str">
            <v>WA</v>
          </cell>
          <cell r="C58" t="str">
            <v>Commercial</v>
          </cell>
          <cell r="D58" t="str">
            <v>Demand Voltage Reduction</v>
          </cell>
          <cell r="E58" t="str">
            <v>Per Customer Summer Peak Reduction (%)</v>
          </cell>
          <cell r="F58" t="str">
            <v>% of Peak</v>
          </cell>
          <cell r="G58">
            <v>0.03</v>
          </cell>
          <cell r="H58">
            <v>0.03</v>
          </cell>
          <cell r="I58" t="str">
            <v>0</v>
          </cell>
          <cell r="J58">
            <v>1</v>
          </cell>
        </row>
        <row r="59">
          <cell r="A59" t="str">
            <v>WACommercialDemand Voltage ReductionPer Customer Summer Peak Reduction (kW)</v>
          </cell>
          <cell r="B59" t="str">
            <v>WA</v>
          </cell>
          <cell r="C59" t="str">
            <v>Commercial</v>
          </cell>
          <cell r="D59" t="str">
            <v>Demand Voltage Reduction</v>
          </cell>
          <cell r="E59" t="str">
            <v>Per Customer Summer Peak Reduction (kW)</v>
          </cell>
          <cell r="F59" t="str">
            <v>kW @meter</v>
          </cell>
          <cell r="G59" t="str">
            <v/>
          </cell>
          <cell r="H59" t="str">
            <v/>
          </cell>
          <cell r="I59" t="str">
            <v>0</v>
          </cell>
          <cell r="J59">
            <v>1</v>
          </cell>
        </row>
        <row r="60">
          <cell r="A60" t="str">
            <v>WACommercialDemand Voltage ReductionPer Customer Winter Peak Reduction (%)</v>
          </cell>
          <cell r="B60" t="str">
            <v>WA</v>
          </cell>
          <cell r="C60" t="str">
            <v>Commercial</v>
          </cell>
          <cell r="D60" t="str">
            <v>Demand Voltage Reduction</v>
          </cell>
          <cell r="E60" t="str">
            <v>Per Customer Winter Peak Reduction (%)</v>
          </cell>
          <cell r="F60" t="str">
            <v>% of Peak</v>
          </cell>
          <cell r="G60">
            <v>0.03</v>
          </cell>
          <cell r="H60">
            <v>0.03</v>
          </cell>
          <cell r="I60" t="str">
            <v>0</v>
          </cell>
          <cell r="J60">
            <v>1</v>
          </cell>
        </row>
        <row r="61">
          <cell r="A61" t="str">
            <v>WACommercialDemand Voltage ReductionPer Customer Winter Peak Reduction (kW)</v>
          </cell>
          <cell r="B61" t="str">
            <v>WA</v>
          </cell>
          <cell r="C61" t="str">
            <v>Commercial</v>
          </cell>
          <cell r="D61" t="str">
            <v>Demand Voltage Reduction</v>
          </cell>
          <cell r="E61" t="str">
            <v>Per Customer Winter Peak Reduction (kW)</v>
          </cell>
          <cell r="F61" t="str">
            <v>kW @meter</v>
          </cell>
          <cell r="G61" t="str">
            <v/>
          </cell>
          <cell r="H61" t="str">
            <v/>
          </cell>
          <cell r="I61" t="str">
            <v>0</v>
          </cell>
          <cell r="J61">
            <v>1</v>
          </cell>
        </row>
        <row r="62">
          <cell r="A62" t="str">
            <v>WACommercialCritical Peak PricingEvent Non-Performance Rate</v>
          </cell>
          <cell r="B62" t="str">
            <v>WA</v>
          </cell>
          <cell r="C62" t="str">
            <v>Commercial</v>
          </cell>
          <cell r="D62" t="str">
            <v>Critical Peak Pricing</v>
          </cell>
          <cell r="E62" t="str">
            <v>Event Non-Performance Rate</v>
          </cell>
          <cell r="F62" t="str">
            <v>%</v>
          </cell>
          <cell r="G62">
            <v>0</v>
          </cell>
          <cell r="H62">
            <v>0</v>
          </cell>
          <cell r="I62" t="str">
            <v>0</v>
          </cell>
          <cell r="J62">
            <v>1</v>
          </cell>
        </row>
        <row r="63">
          <cell r="A63" t="str">
            <v>WACommercialCritical Peak PricingPer Customer Summer Peak Reduction (%)</v>
          </cell>
          <cell r="B63" t="str">
            <v>WA</v>
          </cell>
          <cell r="C63" t="str">
            <v>Commercial</v>
          </cell>
          <cell r="D63" t="str">
            <v>Critical Peak Pricing</v>
          </cell>
          <cell r="E63" t="str">
            <v>Per Customer Summer Peak Reduction (%)</v>
          </cell>
          <cell r="F63" t="str">
            <v>% of Peak</v>
          </cell>
          <cell r="G63">
            <v>8.4000000000000005E-2</v>
          </cell>
          <cell r="H63">
            <v>8.4000000000000005E-2</v>
          </cell>
          <cell r="I63" t="str">
            <v>Summer peak load impact</v>
          </cell>
          <cell r="J63">
            <v>1</v>
          </cell>
        </row>
        <row r="64">
          <cell r="A64" t="str">
            <v>WACommercialCritical Peak PricingPer Customer Summer Peak Reduction (kW)</v>
          </cell>
          <cell r="B64" t="str">
            <v>WA</v>
          </cell>
          <cell r="C64" t="str">
            <v>Commercial</v>
          </cell>
          <cell r="D64" t="str">
            <v>Critical Peak Pricing</v>
          </cell>
          <cell r="E64" t="str">
            <v>Per Customer Summer Peak Reduction (kW)</v>
          </cell>
          <cell r="F64" t="str">
            <v>kW @meter</v>
          </cell>
          <cell r="G64" t="str">
            <v/>
          </cell>
          <cell r="H64" t="str">
            <v/>
          </cell>
          <cell r="I64" t="str">
            <v>Summer peak load impact</v>
          </cell>
          <cell r="J64">
            <v>1</v>
          </cell>
        </row>
        <row r="65">
          <cell r="A65" t="str">
            <v>WACommercialCritical Peak PricingPer Customer Winter Peak Reduction (%)</v>
          </cell>
          <cell r="B65" t="str">
            <v>WA</v>
          </cell>
          <cell r="C65" t="str">
            <v>Commercial</v>
          </cell>
          <cell r="D65" t="str">
            <v>Critical Peak Pricing</v>
          </cell>
          <cell r="E65" t="str">
            <v>Per Customer Winter Peak Reduction (%)</v>
          </cell>
          <cell r="F65" t="str">
            <v>% of Peak</v>
          </cell>
          <cell r="G65">
            <v>4.2000000000000003E-2</v>
          </cell>
          <cell r="H65">
            <v>4.2000000000000003E-2</v>
          </cell>
          <cell r="I65" t="str">
            <v>Winter peak load impact</v>
          </cell>
          <cell r="J65">
            <v>1</v>
          </cell>
        </row>
        <row r="66">
          <cell r="A66" t="str">
            <v>WACommercialCritical Peak PricingPer Customer Winter Peak Reduction (kW)</v>
          </cell>
          <cell r="B66" t="str">
            <v>WA</v>
          </cell>
          <cell r="C66" t="str">
            <v>Commercial</v>
          </cell>
          <cell r="D66" t="str">
            <v>Critical Peak Pricing</v>
          </cell>
          <cell r="E66" t="str">
            <v>Per Customer Winter Peak Reduction (kW)</v>
          </cell>
          <cell r="F66" t="str">
            <v>kW @meter</v>
          </cell>
          <cell r="G66" t="str">
            <v/>
          </cell>
          <cell r="H66" t="str">
            <v/>
          </cell>
          <cell r="I66" t="str">
            <v>Winter peak load impact</v>
          </cell>
          <cell r="J66">
            <v>1</v>
          </cell>
        </row>
        <row r="67">
          <cell r="A67" t="str">
            <v>WACommercialCommercial CurtailmentEvent Non-Performance Rate</v>
          </cell>
          <cell r="B67" t="str">
            <v>WA</v>
          </cell>
          <cell r="C67" t="str">
            <v>Commercial</v>
          </cell>
          <cell r="D67" t="str">
            <v>Commercial Curtailment</v>
          </cell>
          <cell r="E67" t="str">
            <v>Event Non-Performance Rate</v>
          </cell>
          <cell r="F67" t="str">
            <v>%</v>
          </cell>
          <cell r="G67">
            <v>5.0000000000000044E-2</v>
          </cell>
          <cell r="H67">
            <v>5.0000000000000044E-2</v>
          </cell>
          <cell r="I67" t="str">
            <v>0</v>
          </cell>
          <cell r="J67">
            <v>1</v>
          </cell>
        </row>
        <row r="68">
          <cell r="A68" t="str">
            <v>WACommercialCommercial CurtailmentPer Customer Summer Peak Reduction (%)</v>
          </cell>
          <cell r="B68" t="str">
            <v>WA</v>
          </cell>
          <cell r="C68" t="str">
            <v>Commercial</v>
          </cell>
          <cell r="D68" t="str">
            <v>Commercial Curtailment</v>
          </cell>
          <cell r="E68" t="str">
            <v>Per Customer Summer Peak Reduction (%)</v>
          </cell>
          <cell r="F68" t="str">
            <v>% of Peak</v>
          </cell>
          <cell r="G68">
            <v>0.25</v>
          </cell>
          <cell r="H68">
            <v>0.25</v>
          </cell>
          <cell r="I68" t="str">
            <v>0</v>
          </cell>
          <cell r="J68">
            <v>1</v>
          </cell>
        </row>
        <row r="69">
          <cell r="A69" t="str">
            <v>WACommercialCommercial CurtailmentPer Customer Summer Peak Reduction (kW)</v>
          </cell>
          <cell r="B69" t="str">
            <v>WA</v>
          </cell>
          <cell r="C69" t="str">
            <v>Commercial</v>
          </cell>
          <cell r="D69" t="str">
            <v>Commercial Curtailment</v>
          </cell>
          <cell r="E69" t="str">
            <v>Per Customer Summer Peak Reduction (kW)</v>
          </cell>
          <cell r="F69" t="str">
            <v>kW @meter</v>
          </cell>
          <cell r="G69" t="str">
            <v>n/a</v>
          </cell>
          <cell r="H69" t="str">
            <v>n/a</v>
          </cell>
          <cell r="I69" t="str">
            <v>0</v>
          </cell>
          <cell r="J69">
            <v>1</v>
          </cell>
        </row>
        <row r="70">
          <cell r="A70" t="str">
            <v>WACommercialCommercial CurtailmentPer Customer Winter Peak Reduction (%)</v>
          </cell>
          <cell r="B70" t="str">
            <v>WA</v>
          </cell>
          <cell r="C70" t="str">
            <v>Commercial</v>
          </cell>
          <cell r="D70" t="str">
            <v>Commercial Curtailment</v>
          </cell>
          <cell r="E70" t="str">
            <v>Per Customer Winter Peak Reduction (%)</v>
          </cell>
          <cell r="F70" t="str">
            <v>% of Peak</v>
          </cell>
          <cell r="G70">
            <v>0.25</v>
          </cell>
          <cell r="H70">
            <v>0.25</v>
          </cell>
          <cell r="I70" t="str">
            <v>0</v>
          </cell>
          <cell r="J70">
            <v>1</v>
          </cell>
        </row>
        <row r="71">
          <cell r="A71" t="str">
            <v>WACommercialCommercial CurtailmentPer Customer Winter Peak Reduction (kW)</v>
          </cell>
          <cell r="B71" t="str">
            <v>WA</v>
          </cell>
          <cell r="C71" t="str">
            <v>Commercial</v>
          </cell>
          <cell r="D71" t="str">
            <v>Commercial Curtailment</v>
          </cell>
          <cell r="E71" t="str">
            <v>Per Customer Winter Peak Reduction (kW)</v>
          </cell>
          <cell r="F71" t="str">
            <v>kW @meter</v>
          </cell>
          <cell r="G71" t="str">
            <v>n/a</v>
          </cell>
          <cell r="H71" t="str">
            <v>n/a</v>
          </cell>
          <cell r="I71" t="str">
            <v>0</v>
          </cell>
          <cell r="J71">
            <v>1</v>
          </cell>
        </row>
        <row r="72">
          <cell r="A72" t="str">
            <v>WACommercialCooling Switch- Medium CommercialEvent Non-Performance Rate</v>
          </cell>
          <cell r="B72" t="str">
            <v>WA</v>
          </cell>
          <cell r="C72" t="str">
            <v>Commercial</v>
          </cell>
          <cell r="D72" t="str">
            <v>Cooling Switch- Medium Commercial</v>
          </cell>
          <cell r="E72" t="str">
            <v>Event Non-Performance Rate</v>
          </cell>
          <cell r="F72" t="str">
            <v>%</v>
          </cell>
          <cell r="G72">
            <v>5.0000000000000044E-2</v>
          </cell>
          <cell r="H72">
            <v>5.0000000000000044E-2</v>
          </cell>
          <cell r="I72" t="str">
            <v>0</v>
          </cell>
          <cell r="J72">
            <v>1</v>
          </cell>
        </row>
        <row r="73">
          <cell r="A73" t="str">
            <v>WACommercialCooling Switch- Medium CommercialPer Customer Summer Peak Reduction (%)</v>
          </cell>
          <cell r="B73" t="str">
            <v>WA</v>
          </cell>
          <cell r="C73" t="str">
            <v>Commercial</v>
          </cell>
          <cell r="D73" t="str">
            <v>Cooling Switch- Medium Commercial</v>
          </cell>
          <cell r="E73" t="str">
            <v>Per Customer Summer Peak Reduction (%)</v>
          </cell>
          <cell r="F73" t="str">
            <v>% of Peak</v>
          </cell>
          <cell r="G73" t="str">
            <v>n/a</v>
          </cell>
          <cell r="H73" t="str">
            <v>n/a</v>
          </cell>
          <cell r="I73" t="str">
            <v>Weighted East &amp; West peak load impact by portion of customers on east/west</v>
          </cell>
          <cell r="J73">
            <v>1</v>
          </cell>
        </row>
        <row r="74">
          <cell r="A74" t="str">
            <v>WACommercialCooling Switch- Medium CommercialPer Customer Summer Peak Reduction (kW)</v>
          </cell>
          <cell r="B74" t="str">
            <v>WA</v>
          </cell>
          <cell r="C74" t="str">
            <v>Commercial</v>
          </cell>
          <cell r="D74" t="str">
            <v>Cooling Switch- Medium Commercial</v>
          </cell>
          <cell r="E74" t="str">
            <v>Per Customer Summer Peak Reduction (kW)</v>
          </cell>
          <cell r="F74" t="str">
            <v>kW @meter</v>
          </cell>
          <cell r="G74">
            <v>13.1359999999999</v>
          </cell>
          <cell r="H74">
            <v>13.1359999999999</v>
          </cell>
          <cell r="I74" t="str">
            <v>Weighted East &amp; West peak load impact by portion of customers on east/west</v>
          </cell>
          <cell r="J74">
            <v>1</v>
          </cell>
        </row>
        <row r="75">
          <cell r="A75" t="str">
            <v>WACommercialCooling Switch- Medium CommercialPer Customer Winter Peak Reduction (%)</v>
          </cell>
          <cell r="B75" t="str">
            <v>WA</v>
          </cell>
          <cell r="C75" t="str">
            <v>Commercial</v>
          </cell>
          <cell r="D75" t="str">
            <v>Cooling Switch- Medium Commercial</v>
          </cell>
          <cell r="E75" t="str">
            <v>Per Customer Winter Peak Reduction (%)</v>
          </cell>
          <cell r="F75" t="str">
            <v>% of Peak</v>
          </cell>
          <cell r="G75" t="str">
            <v>n/a</v>
          </cell>
          <cell r="H75" t="str">
            <v>n/a</v>
          </cell>
          <cell r="I75" t="str">
            <v/>
          </cell>
          <cell r="J75">
            <v>1</v>
          </cell>
        </row>
        <row r="76">
          <cell r="A76" t="str">
            <v>WACommercialCooling Switch- Medium CommercialPer Customer Winter Peak Reduction (kW)</v>
          </cell>
          <cell r="B76" t="str">
            <v>WA</v>
          </cell>
          <cell r="C76" t="str">
            <v>Commercial</v>
          </cell>
          <cell r="D76" t="str">
            <v>Cooling Switch- Medium Commercial</v>
          </cell>
          <cell r="E76" t="str">
            <v>Per Customer Winter Peak Reduction (kW)</v>
          </cell>
          <cell r="F76" t="str">
            <v>kW @meter</v>
          </cell>
          <cell r="G76">
            <v>0</v>
          </cell>
          <cell r="H76">
            <v>0</v>
          </cell>
          <cell r="I76" t="str">
            <v/>
          </cell>
          <cell r="J76">
            <v>1</v>
          </cell>
        </row>
        <row r="77">
          <cell r="A77" t="str">
            <v>WACommercialCooling Switch- Small CommercialEvent Non-Performance Rate</v>
          </cell>
          <cell r="B77" t="str">
            <v>WA</v>
          </cell>
          <cell r="C77" t="str">
            <v>Commercial</v>
          </cell>
          <cell r="D77" t="str">
            <v>Cooling Switch- Small Commercial</v>
          </cell>
          <cell r="E77" t="str">
            <v>Event Non-Performance Rate</v>
          </cell>
          <cell r="F77" t="str">
            <v>%</v>
          </cell>
          <cell r="G77">
            <v>5.0000000000000044E-2</v>
          </cell>
          <cell r="H77">
            <v>5.0000000000000044E-2</v>
          </cell>
          <cell r="I77" t="str">
            <v>0</v>
          </cell>
          <cell r="J77">
            <v>1</v>
          </cell>
        </row>
        <row r="78">
          <cell r="A78" t="str">
            <v>WACommercialCooling Switch- Small CommercialPer Customer Summer Peak Reduction (%)</v>
          </cell>
          <cell r="B78" t="str">
            <v>WA</v>
          </cell>
          <cell r="C78" t="str">
            <v>Commercial</v>
          </cell>
          <cell r="D78" t="str">
            <v>Cooling Switch- Small Commercial</v>
          </cell>
          <cell r="E78" t="str">
            <v>Per Customer Summer Peak Reduction (%)</v>
          </cell>
          <cell r="F78" t="str">
            <v>% of Peak</v>
          </cell>
          <cell r="G78" t="str">
            <v>n/a</v>
          </cell>
          <cell r="H78" t="str">
            <v>n/a</v>
          </cell>
          <cell r="I78" t="str">
            <v>Weighted Value for West &amp; East</v>
          </cell>
          <cell r="J78">
            <v>1</v>
          </cell>
        </row>
        <row r="79">
          <cell r="A79" t="str">
            <v>WACommercialCooling Switch- Small CommercialPer Customer Summer Peak Reduction (kW)</v>
          </cell>
          <cell r="B79" t="str">
            <v>WA</v>
          </cell>
          <cell r="C79" t="str">
            <v>Commercial</v>
          </cell>
          <cell r="D79" t="str">
            <v>Cooling Switch- Small Commercial</v>
          </cell>
          <cell r="E79" t="str">
            <v>Per Customer Summer Peak Reduction (kW)</v>
          </cell>
          <cell r="F79" t="str">
            <v>kW @meter</v>
          </cell>
          <cell r="G79">
            <v>1.1659999999999999</v>
          </cell>
          <cell r="H79">
            <v>1.1659999999999999</v>
          </cell>
          <cell r="I79" t="str">
            <v>Weighted Value for West &amp; East</v>
          </cell>
          <cell r="J79">
            <v>1</v>
          </cell>
        </row>
        <row r="80">
          <cell r="A80" t="str">
            <v>WACommercialCooling Switch- Small CommercialPer Customer Winter Peak Reduction (%)</v>
          </cell>
          <cell r="B80" t="str">
            <v>WA</v>
          </cell>
          <cell r="C80" t="str">
            <v>Commercial</v>
          </cell>
          <cell r="D80" t="str">
            <v>Cooling Switch- Small Commercial</v>
          </cell>
          <cell r="E80" t="str">
            <v>Per Customer Winter Peak Reduction (%)</v>
          </cell>
          <cell r="F80" t="str">
            <v>% of Peak</v>
          </cell>
          <cell r="G80" t="str">
            <v>n/a</v>
          </cell>
          <cell r="H80" t="str">
            <v>n/a</v>
          </cell>
          <cell r="I80" t="str">
            <v/>
          </cell>
          <cell r="J80">
            <v>1</v>
          </cell>
        </row>
        <row r="81">
          <cell r="A81" t="str">
            <v>WACommercialCooling Switch- Small CommercialPer Customer Winter Peak Reduction (kW)</v>
          </cell>
          <cell r="B81" t="str">
            <v>WA</v>
          </cell>
          <cell r="C81" t="str">
            <v>Commercial</v>
          </cell>
          <cell r="D81" t="str">
            <v>Cooling Switch- Small Commercial</v>
          </cell>
          <cell r="E81" t="str">
            <v>Per Customer Winter Peak Reduction (kW)</v>
          </cell>
          <cell r="F81" t="str">
            <v>kW @meter</v>
          </cell>
          <cell r="G81">
            <v>0</v>
          </cell>
          <cell r="H81">
            <v>0</v>
          </cell>
          <cell r="I81" t="str">
            <v/>
          </cell>
          <cell r="J81">
            <v>1</v>
          </cell>
        </row>
        <row r="82">
          <cell r="A82" t="str">
            <v>WACommercialHeating Switch- Medium CommercialEvent Non-Performance Rate</v>
          </cell>
          <cell r="B82" t="str">
            <v>WA</v>
          </cell>
          <cell r="C82" t="str">
            <v>Commercial</v>
          </cell>
          <cell r="D82" t="str">
            <v>Heating Switch- Medium Commercial</v>
          </cell>
          <cell r="E82" t="str">
            <v>Event Non-Performance Rate</v>
          </cell>
          <cell r="F82" t="str">
            <v>%</v>
          </cell>
          <cell r="G82">
            <v>5.0000000000000044E-2</v>
          </cell>
          <cell r="H82">
            <v>5.0000000000000044E-2</v>
          </cell>
          <cell r="I82" t="str">
            <v>0</v>
          </cell>
          <cell r="J82">
            <v>1</v>
          </cell>
        </row>
        <row r="83">
          <cell r="A83" t="str">
            <v>WACommercialHeating Switch- Medium CommercialPer Customer Summer Peak Reduction (%)</v>
          </cell>
          <cell r="B83" t="str">
            <v>WA</v>
          </cell>
          <cell r="C83" t="str">
            <v>Commercial</v>
          </cell>
          <cell r="D83" t="str">
            <v>Heating Switch- Medium Commercial</v>
          </cell>
          <cell r="E83" t="str">
            <v>Per Customer Summer Peak Reduction (%)</v>
          </cell>
          <cell r="F83" t="str">
            <v>% of Peak</v>
          </cell>
          <cell r="G83" t="str">
            <v>n/a</v>
          </cell>
          <cell r="H83" t="str">
            <v>n/a</v>
          </cell>
          <cell r="I83" t="str">
            <v>Weighted East &amp; West peak load impact</v>
          </cell>
          <cell r="J83">
            <v>1</v>
          </cell>
        </row>
        <row r="84">
          <cell r="A84" t="str">
            <v>WACommercialHeating Switch- Medium CommercialPer Customer Summer Peak Reduction (kW)</v>
          </cell>
          <cell r="B84" t="str">
            <v>WA</v>
          </cell>
          <cell r="C84" t="str">
            <v>Commercial</v>
          </cell>
          <cell r="D84" t="str">
            <v>Heating Switch- Medium Commercial</v>
          </cell>
          <cell r="E84" t="str">
            <v>Per Customer Summer Peak Reduction (kW)</v>
          </cell>
          <cell r="F84" t="str">
            <v>kW @meter</v>
          </cell>
          <cell r="G84">
            <v>0</v>
          </cell>
          <cell r="H84">
            <v>0</v>
          </cell>
          <cell r="I84" t="str">
            <v>Weighted East &amp; West peak load impact</v>
          </cell>
          <cell r="J84">
            <v>1</v>
          </cell>
        </row>
        <row r="85">
          <cell r="A85" t="str">
            <v>WACommercialHeating Switch- Medium CommercialPer Customer Winter Peak Reduction (%)</v>
          </cell>
          <cell r="B85" t="str">
            <v>WA</v>
          </cell>
          <cell r="C85" t="str">
            <v>Commercial</v>
          </cell>
          <cell r="D85" t="str">
            <v>Heating Switch- Medium Commercial</v>
          </cell>
          <cell r="E85" t="str">
            <v>Per Customer Winter Peak Reduction (%)</v>
          </cell>
          <cell r="F85" t="str">
            <v>% of Peak</v>
          </cell>
          <cell r="G85" t="str">
            <v>n/a</v>
          </cell>
          <cell r="H85" t="str">
            <v>n/a</v>
          </cell>
          <cell r="I85" t="str">
            <v>Weighted East &amp; West peak load impact</v>
          </cell>
          <cell r="J85">
            <v>1</v>
          </cell>
        </row>
        <row r="86">
          <cell r="A86" t="str">
            <v>WACommercialHeating Switch- Medium CommercialPer Customer Winter Peak Reduction (kW)</v>
          </cell>
          <cell r="B86" t="str">
            <v>WA</v>
          </cell>
          <cell r="C86" t="str">
            <v>Commercial</v>
          </cell>
          <cell r="D86" t="str">
            <v>Heating Switch- Medium Commercial</v>
          </cell>
          <cell r="E86" t="str">
            <v>Per Customer Winter Peak Reduction (kW)</v>
          </cell>
          <cell r="F86" t="str">
            <v>kW @meter</v>
          </cell>
          <cell r="G86">
            <v>10.564</v>
          </cell>
          <cell r="H86">
            <v>10.564</v>
          </cell>
          <cell r="I86" t="str">
            <v>Weighted East &amp; West peak load impact</v>
          </cell>
          <cell r="J86">
            <v>1</v>
          </cell>
        </row>
        <row r="87">
          <cell r="A87" t="str">
            <v>WACommercialHeating Switch- Small CommercialEvent Non-Performance Rate</v>
          </cell>
          <cell r="B87" t="str">
            <v>WA</v>
          </cell>
          <cell r="C87" t="str">
            <v>Commercial</v>
          </cell>
          <cell r="D87" t="str">
            <v>Heating Switch- Small Commercial</v>
          </cell>
          <cell r="E87" t="str">
            <v>Event Non-Performance Rate</v>
          </cell>
          <cell r="F87" t="str">
            <v>%</v>
          </cell>
          <cell r="G87">
            <v>5.0000000000000044E-2</v>
          </cell>
          <cell r="H87">
            <v>5.0000000000000044E-2</v>
          </cell>
          <cell r="I87" t="str">
            <v>0</v>
          </cell>
          <cell r="J87">
            <v>1</v>
          </cell>
        </row>
        <row r="88">
          <cell r="A88" t="str">
            <v>WACommercialHeating Switch- Small CommercialPer Customer Summer Peak Reduction (%)</v>
          </cell>
          <cell r="B88" t="str">
            <v>WA</v>
          </cell>
          <cell r="C88" t="str">
            <v>Commercial</v>
          </cell>
          <cell r="D88" t="str">
            <v>Heating Switch- Small Commercial</v>
          </cell>
          <cell r="E88" t="str">
            <v>Per Customer Summer Peak Reduction (%)</v>
          </cell>
          <cell r="F88" t="str">
            <v>% of Peak</v>
          </cell>
          <cell r="G88" t="str">
            <v>n/a</v>
          </cell>
          <cell r="H88" t="str">
            <v>n/a</v>
          </cell>
          <cell r="I88" t="str">
            <v>Weighted Value for East &amp; West</v>
          </cell>
          <cell r="J88">
            <v>1</v>
          </cell>
        </row>
        <row r="89">
          <cell r="A89" t="str">
            <v>WACommercialHeating Switch- Small CommercialPer Customer Summer Peak Reduction (kW)</v>
          </cell>
          <cell r="B89" t="str">
            <v>WA</v>
          </cell>
          <cell r="C89" t="str">
            <v>Commercial</v>
          </cell>
          <cell r="D89" t="str">
            <v>Heating Switch- Small Commercial</v>
          </cell>
          <cell r="E89" t="str">
            <v>Per Customer Summer Peak Reduction (kW)</v>
          </cell>
          <cell r="F89" t="str">
            <v>kW @meter</v>
          </cell>
          <cell r="G89">
            <v>0</v>
          </cell>
          <cell r="H89">
            <v>0</v>
          </cell>
          <cell r="I89" t="str">
            <v>Weighted Value for East &amp; West</v>
          </cell>
          <cell r="J89">
            <v>1</v>
          </cell>
        </row>
        <row r="90">
          <cell r="A90" t="str">
            <v>WACommercialHeating Switch- Small CommercialPer Customer Winter Peak Reduction (%)</v>
          </cell>
          <cell r="B90" t="str">
            <v>WA</v>
          </cell>
          <cell r="C90" t="str">
            <v>Commercial</v>
          </cell>
          <cell r="D90" t="str">
            <v>Heating Switch- Small Commercial</v>
          </cell>
          <cell r="E90" t="str">
            <v>Per Customer Winter Peak Reduction (%)</v>
          </cell>
          <cell r="F90" t="str">
            <v>% of Peak</v>
          </cell>
          <cell r="G90" t="str">
            <v>n/a</v>
          </cell>
          <cell r="H90" t="str">
            <v>n/a</v>
          </cell>
          <cell r="I90" t="str">
            <v>Weighted Value for East &amp; West</v>
          </cell>
          <cell r="J90">
            <v>1</v>
          </cell>
        </row>
        <row r="91">
          <cell r="A91" t="str">
            <v>WACommercialHeating Switch- Small CommercialPer Customer Winter Peak Reduction (kW)</v>
          </cell>
          <cell r="B91" t="str">
            <v>WA</v>
          </cell>
          <cell r="C91" t="str">
            <v>Commercial</v>
          </cell>
          <cell r="D91" t="str">
            <v>Heating Switch- Small Commercial</v>
          </cell>
          <cell r="E91" t="str">
            <v>Per Customer Winter Peak Reduction (kW)</v>
          </cell>
          <cell r="F91" t="str">
            <v>kW @meter</v>
          </cell>
          <cell r="G91">
            <v>2.1640000000000001</v>
          </cell>
          <cell r="H91">
            <v>2.1640000000000001</v>
          </cell>
          <cell r="I91" t="str">
            <v>Weighted Value for East &amp; West</v>
          </cell>
          <cell r="J91">
            <v>1</v>
          </cell>
        </row>
        <row r="92">
          <cell r="A92" t="str">
            <v>WACommercialSmart Thermostat- Small CommercialEvent Non-Performance Rate</v>
          </cell>
          <cell r="B92" t="str">
            <v>WA</v>
          </cell>
          <cell r="C92" t="str">
            <v>Commercial</v>
          </cell>
          <cell r="D92" t="str">
            <v>Smart Thermostat- Small Commercial</v>
          </cell>
          <cell r="E92" t="str">
            <v>Event Non-Performance Rate</v>
          </cell>
          <cell r="F92" t="str">
            <v>%</v>
          </cell>
          <cell r="G92">
            <v>0.30000000000000004</v>
          </cell>
          <cell r="H92">
            <v>0.30000000000000004</v>
          </cell>
          <cell r="I92" t="str">
            <v>0</v>
          </cell>
          <cell r="J92">
            <v>1</v>
          </cell>
        </row>
        <row r="93">
          <cell r="A93" t="str">
            <v>WACommercialSmart Thermostat- Small CommercialPer Customer Summer Peak Reduction (%)</v>
          </cell>
          <cell r="B93" t="str">
            <v>WA</v>
          </cell>
          <cell r="C93" t="str">
            <v>Commercial</v>
          </cell>
          <cell r="D93" t="str">
            <v>Smart Thermostat- Small Commercial</v>
          </cell>
          <cell r="E93" t="str">
            <v>Per Customer Summer Peak Reduction (%)</v>
          </cell>
          <cell r="F93" t="str">
            <v>% of Peak</v>
          </cell>
          <cell r="G93" t="str">
            <v>n/a</v>
          </cell>
          <cell r="H93" t="str">
            <v>n/a</v>
          </cell>
          <cell r="I93" t="str">
            <v>0</v>
          </cell>
          <cell r="J93">
            <v>1</v>
          </cell>
        </row>
        <row r="94">
          <cell r="A94" t="str">
            <v>WACommercialSmart Thermostat- Small CommercialPer Customer Summer Peak Reduction (kW)</v>
          </cell>
          <cell r="B94" t="str">
            <v>WA</v>
          </cell>
          <cell r="C94" t="str">
            <v>Commercial</v>
          </cell>
          <cell r="D94" t="str">
            <v>Smart Thermostat- Small Commercial</v>
          </cell>
          <cell r="E94" t="str">
            <v>Per Customer Summer Peak Reduction (kW)</v>
          </cell>
          <cell r="F94" t="str">
            <v>kW @meter</v>
          </cell>
          <cell r="G94">
            <v>1.2</v>
          </cell>
          <cell r="H94">
            <v>1.2</v>
          </cell>
          <cell r="I94" t="str">
            <v>0</v>
          </cell>
          <cell r="J94">
            <v>1</v>
          </cell>
        </row>
        <row r="95">
          <cell r="A95" t="str">
            <v>WACommercialSmart Thermostat- Small CommercialPer Customer Winter Peak Reduction (%)</v>
          </cell>
          <cell r="B95" t="str">
            <v>WA</v>
          </cell>
          <cell r="C95" t="str">
            <v>Commercial</v>
          </cell>
          <cell r="D95" t="str">
            <v>Smart Thermostat- Small Commercial</v>
          </cell>
          <cell r="E95" t="str">
            <v>Per Customer Winter Peak Reduction (%)</v>
          </cell>
          <cell r="F95" t="str">
            <v>% of Peak</v>
          </cell>
          <cell r="G95" t="str">
            <v>n/a</v>
          </cell>
          <cell r="H95" t="str">
            <v>n/a</v>
          </cell>
          <cell r="I95" t="str">
            <v>0</v>
          </cell>
          <cell r="J95">
            <v>1</v>
          </cell>
        </row>
        <row r="96">
          <cell r="A96" t="str">
            <v>WACommercialSmart Thermostat- Small CommercialPer Customer Winter Peak Reduction (kW)</v>
          </cell>
          <cell r="B96" t="str">
            <v>WA</v>
          </cell>
          <cell r="C96" t="str">
            <v>Commercial</v>
          </cell>
          <cell r="D96" t="str">
            <v>Smart Thermostat- Small Commercial</v>
          </cell>
          <cell r="E96" t="str">
            <v>Per Customer Winter Peak Reduction (kW)</v>
          </cell>
          <cell r="F96" t="str">
            <v>kW @meter</v>
          </cell>
          <cell r="G96">
            <v>1.2</v>
          </cell>
          <cell r="H96">
            <v>1.2</v>
          </cell>
          <cell r="I96" t="str">
            <v>0</v>
          </cell>
          <cell r="J96">
            <v>1</v>
          </cell>
        </row>
        <row r="97">
          <cell r="A97" t="str">
            <v>WAIndustrialDemand Voltage ReductionEvent Non-Performance Rate</v>
          </cell>
          <cell r="B97" t="str">
            <v>WA</v>
          </cell>
          <cell r="C97" t="str">
            <v>Industrial</v>
          </cell>
          <cell r="D97" t="str">
            <v>Demand Voltage Reduction</v>
          </cell>
          <cell r="E97" t="str">
            <v>Event Non-Performance Rate</v>
          </cell>
          <cell r="F97" t="str">
            <v>%</v>
          </cell>
          <cell r="G97">
            <v>0.97</v>
          </cell>
          <cell r="H97">
            <v>0.97</v>
          </cell>
          <cell r="I97" t="str">
            <v>0</v>
          </cell>
          <cell r="J97">
            <v>1</v>
          </cell>
        </row>
        <row r="98">
          <cell r="A98" t="str">
            <v>WAIndustrialDemand Voltage ReductionPer Customer Summer Peak Reduction (%)</v>
          </cell>
          <cell r="B98" t="str">
            <v>WA</v>
          </cell>
          <cell r="C98" t="str">
            <v>Industrial</v>
          </cell>
          <cell r="D98" t="str">
            <v>Demand Voltage Reduction</v>
          </cell>
          <cell r="E98" t="str">
            <v>Per Customer Summer Peak Reduction (%)</v>
          </cell>
          <cell r="F98" t="str">
            <v>% of Peak</v>
          </cell>
          <cell r="G98">
            <v>0.03</v>
          </cell>
          <cell r="H98">
            <v>0.03</v>
          </cell>
          <cell r="I98" t="str">
            <v>0</v>
          </cell>
          <cell r="J98">
            <v>1</v>
          </cell>
        </row>
        <row r="99">
          <cell r="A99" t="str">
            <v>WAIndustrialDemand Voltage ReductionPer Customer Summer Peak Reduction (kW)</v>
          </cell>
          <cell r="B99" t="str">
            <v>WA</v>
          </cell>
          <cell r="C99" t="str">
            <v>Industrial</v>
          </cell>
          <cell r="D99" t="str">
            <v>Demand Voltage Reduction</v>
          </cell>
          <cell r="E99" t="str">
            <v>Per Customer Summer Peak Reduction (kW)</v>
          </cell>
          <cell r="F99" t="str">
            <v>kW @meter</v>
          </cell>
          <cell r="G99" t="str">
            <v/>
          </cell>
          <cell r="H99" t="str">
            <v/>
          </cell>
          <cell r="I99" t="str">
            <v>0</v>
          </cell>
          <cell r="J99">
            <v>1</v>
          </cell>
        </row>
        <row r="100">
          <cell r="A100" t="str">
            <v>WAIndustrialDemand Voltage ReductionPer Customer Winter Peak Reduction (%)</v>
          </cell>
          <cell r="B100" t="str">
            <v>WA</v>
          </cell>
          <cell r="C100" t="str">
            <v>Industrial</v>
          </cell>
          <cell r="D100" t="str">
            <v>Demand Voltage Reduction</v>
          </cell>
          <cell r="E100" t="str">
            <v>Per Customer Winter Peak Reduction (%)</v>
          </cell>
          <cell r="F100" t="str">
            <v>% of Peak</v>
          </cell>
          <cell r="G100">
            <v>0.03</v>
          </cell>
          <cell r="H100">
            <v>0.03</v>
          </cell>
          <cell r="I100" t="str">
            <v>0</v>
          </cell>
          <cell r="J100">
            <v>1</v>
          </cell>
        </row>
        <row r="101">
          <cell r="A101" t="str">
            <v>WAIndustrialDemand Voltage ReductionPer Customer Winter Peak Reduction (kW)</v>
          </cell>
          <cell r="B101" t="str">
            <v>WA</v>
          </cell>
          <cell r="C101" t="str">
            <v>Industrial</v>
          </cell>
          <cell r="D101" t="str">
            <v>Demand Voltage Reduction</v>
          </cell>
          <cell r="E101" t="str">
            <v>Per Customer Winter Peak Reduction (kW)</v>
          </cell>
          <cell r="F101" t="str">
            <v>kW @meter</v>
          </cell>
          <cell r="G101" t="str">
            <v/>
          </cell>
          <cell r="H101" t="str">
            <v/>
          </cell>
          <cell r="I101" t="str">
            <v>0</v>
          </cell>
          <cell r="J101">
            <v>1</v>
          </cell>
        </row>
        <row r="102">
          <cell r="A102" t="str">
            <v>WAIndustrialCritical Peak PricingEvent Non-Performance Rate</v>
          </cell>
          <cell r="B102" t="str">
            <v>WA</v>
          </cell>
          <cell r="C102" t="str">
            <v>Industrial</v>
          </cell>
          <cell r="D102" t="str">
            <v>Critical Peak Pricing</v>
          </cell>
          <cell r="E102" t="str">
            <v>Event Non-Performance Rate</v>
          </cell>
          <cell r="F102" t="str">
            <v>%</v>
          </cell>
          <cell r="G102">
            <v>0</v>
          </cell>
          <cell r="H102">
            <v>0</v>
          </cell>
          <cell r="I102" t="str">
            <v>0</v>
          </cell>
          <cell r="J102">
            <v>1</v>
          </cell>
        </row>
        <row r="103">
          <cell r="A103" t="str">
            <v>WAIndustrialCritical Peak PricingPer Customer Summer Peak Reduction (%)</v>
          </cell>
          <cell r="B103" t="str">
            <v>WA</v>
          </cell>
          <cell r="C103" t="str">
            <v>Industrial</v>
          </cell>
          <cell r="D103" t="str">
            <v>Critical Peak Pricing</v>
          </cell>
          <cell r="E103" t="str">
            <v>Per Customer Summer Peak Reduction (%)</v>
          </cell>
          <cell r="F103" t="str">
            <v>% of Peak</v>
          </cell>
          <cell r="G103">
            <v>8.4000000000000005E-2</v>
          </cell>
          <cell r="H103">
            <v>8.4000000000000005E-2</v>
          </cell>
          <cell r="I103" t="str">
            <v>Summer peak load impact</v>
          </cell>
          <cell r="J103">
            <v>1</v>
          </cell>
        </row>
        <row r="104">
          <cell r="A104" t="str">
            <v>WAIndustrialCritical Peak PricingPer Customer Summer Peak Reduction (kW)</v>
          </cell>
          <cell r="B104" t="str">
            <v>WA</v>
          </cell>
          <cell r="C104" t="str">
            <v>Industrial</v>
          </cell>
          <cell r="D104" t="str">
            <v>Critical Peak Pricing</v>
          </cell>
          <cell r="E104" t="str">
            <v>Per Customer Summer Peak Reduction (kW)</v>
          </cell>
          <cell r="F104" t="str">
            <v>kW @meter</v>
          </cell>
          <cell r="G104" t="str">
            <v/>
          </cell>
          <cell r="H104" t="str">
            <v/>
          </cell>
          <cell r="I104" t="str">
            <v>Summer peak load impact</v>
          </cell>
          <cell r="J104">
            <v>1</v>
          </cell>
        </row>
        <row r="105">
          <cell r="A105" t="str">
            <v>WAIndustrialCritical Peak PricingPer Customer Winter Peak Reduction (%)</v>
          </cell>
          <cell r="B105" t="str">
            <v>WA</v>
          </cell>
          <cell r="C105" t="str">
            <v>Industrial</v>
          </cell>
          <cell r="D105" t="str">
            <v>Critical Peak Pricing</v>
          </cell>
          <cell r="E105" t="str">
            <v>Per Customer Winter Peak Reduction (%)</v>
          </cell>
          <cell r="F105" t="str">
            <v>% of Peak</v>
          </cell>
          <cell r="G105">
            <v>4.2000000000000003E-2</v>
          </cell>
          <cell r="H105">
            <v>4.2000000000000003E-2</v>
          </cell>
          <cell r="I105" t="str">
            <v>Winter peak load impact</v>
          </cell>
          <cell r="J105">
            <v>1</v>
          </cell>
        </row>
        <row r="106">
          <cell r="A106" t="str">
            <v>WAIndustrialCritical Peak PricingPer Customer Winter Peak Reduction (kW)</v>
          </cell>
          <cell r="B106" t="str">
            <v>WA</v>
          </cell>
          <cell r="C106" t="str">
            <v>Industrial</v>
          </cell>
          <cell r="D106" t="str">
            <v>Critical Peak Pricing</v>
          </cell>
          <cell r="E106" t="str">
            <v>Per Customer Winter Peak Reduction (kW)</v>
          </cell>
          <cell r="F106" t="str">
            <v>kW @meter</v>
          </cell>
          <cell r="G106" t="str">
            <v/>
          </cell>
          <cell r="H106" t="str">
            <v/>
          </cell>
          <cell r="I106" t="str">
            <v>Winter peak load impact</v>
          </cell>
          <cell r="J106">
            <v>1</v>
          </cell>
        </row>
        <row r="107">
          <cell r="A107" t="str">
            <v>WAIndustrialReal Time PricingEvent Non-Performance Rate</v>
          </cell>
          <cell r="B107" t="str">
            <v>WA</v>
          </cell>
          <cell r="C107" t="str">
            <v>Industrial</v>
          </cell>
          <cell r="D107" t="str">
            <v>Real Time Pricing</v>
          </cell>
          <cell r="E107" t="str">
            <v>Event Non-Performance Rate</v>
          </cell>
          <cell r="F107" t="str">
            <v>%</v>
          </cell>
          <cell r="G107">
            <v>0</v>
          </cell>
          <cell r="H107">
            <v>0</v>
          </cell>
          <cell r="I107" t="str">
            <v>0</v>
          </cell>
          <cell r="J107">
            <v>1</v>
          </cell>
        </row>
        <row r="108">
          <cell r="A108" t="str">
            <v>WAIndustrialReal Time PricingPer Customer Summer Peak Reduction (%)</v>
          </cell>
          <cell r="B108" t="str">
            <v>WA</v>
          </cell>
          <cell r="C108" t="str">
            <v>Industrial</v>
          </cell>
          <cell r="D108" t="str">
            <v>Real Time Pricing</v>
          </cell>
          <cell r="E108" t="str">
            <v>Per Customer Summer Peak Reduction (%)</v>
          </cell>
          <cell r="F108" t="str">
            <v>% of Peak</v>
          </cell>
          <cell r="G108">
            <v>8.4000000000000005E-2</v>
          </cell>
          <cell r="H108">
            <v>8.4000000000000005E-2</v>
          </cell>
          <cell r="I108" t="str">
            <v>Winter peak load impact</v>
          </cell>
          <cell r="J108">
            <v>1</v>
          </cell>
        </row>
        <row r="109">
          <cell r="A109" t="str">
            <v>WAIndustrialReal Time PricingPer Customer Summer Peak Reduction (kW)</v>
          </cell>
          <cell r="B109" t="str">
            <v>WA</v>
          </cell>
          <cell r="C109" t="str">
            <v>Industrial</v>
          </cell>
          <cell r="D109" t="str">
            <v>Real Time Pricing</v>
          </cell>
          <cell r="E109" t="str">
            <v>Per Customer Summer Peak Reduction (kW)</v>
          </cell>
          <cell r="F109" t="str">
            <v>kW @meter</v>
          </cell>
          <cell r="G109" t="str">
            <v>n/a</v>
          </cell>
          <cell r="H109" t="str">
            <v>n/a</v>
          </cell>
          <cell r="I109" t="str">
            <v>Winter peak load impact</v>
          </cell>
          <cell r="J109">
            <v>1</v>
          </cell>
        </row>
        <row r="110">
          <cell r="A110" t="str">
            <v>WAIndustrialReal Time PricingPer Customer Winter Peak Reduction (%)</v>
          </cell>
          <cell r="B110" t="str">
            <v>WA</v>
          </cell>
          <cell r="C110" t="str">
            <v>Industrial</v>
          </cell>
          <cell r="D110" t="str">
            <v>Real Time Pricing</v>
          </cell>
          <cell r="E110" t="str">
            <v>Per Customer Winter Peak Reduction (%)</v>
          </cell>
          <cell r="F110" t="str">
            <v>% of Peak</v>
          </cell>
          <cell r="G110">
            <v>4.2000000000000003E-2</v>
          </cell>
          <cell r="H110">
            <v>4.2000000000000003E-2</v>
          </cell>
          <cell r="I110" t="str">
            <v>Winter peak load impact</v>
          </cell>
          <cell r="J110">
            <v>1</v>
          </cell>
        </row>
        <row r="111">
          <cell r="A111" t="str">
            <v>WAIndustrialReal Time PricingPer Customer Winter Peak Reduction (kW)</v>
          </cell>
          <cell r="B111" t="str">
            <v>WA</v>
          </cell>
          <cell r="C111" t="str">
            <v>Industrial</v>
          </cell>
          <cell r="D111" t="str">
            <v>Real Time Pricing</v>
          </cell>
          <cell r="E111" t="str">
            <v>Per Customer Winter Peak Reduction (kW)</v>
          </cell>
          <cell r="F111" t="str">
            <v>kW @meter</v>
          </cell>
          <cell r="G111" t="str">
            <v>n/a</v>
          </cell>
          <cell r="H111" t="str">
            <v>n/a</v>
          </cell>
          <cell r="I111" t="str">
            <v>Winter peak load impact</v>
          </cell>
          <cell r="J111">
            <v>1</v>
          </cell>
        </row>
        <row r="112">
          <cell r="A112" t="str">
            <v>WAIndustrialIndustrial CurtailmentEvent Non-Performance Rate</v>
          </cell>
          <cell r="B112" t="str">
            <v>WA</v>
          </cell>
          <cell r="C112" t="str">
            <v>Industrial</v>
          </cell>
          <cell r="D112" t="str">
            <v>Industrial Curtailment</v>
          </cell>
          <cell r="E112" t="str">
            <v>Event Non-Performance Rate</v>
          </cell>
          <cell r="F112" t="str">
            <v>%</v>
          </cell>
          <cell r="G112">
            <v>9.9999999999999978E-2</v>
          </cell>
          <cell r="H112">
            <v>9.9999999999999978E-2</v>
          </cell>
          <cell r="I112" t="str">
            <v>0</v>
          </cell>
          <cell r="J112">
            <v>1</v>
          </cell>
        </row>
        <row r="113">
          <cell r="A113" t="str">
            <v>WAIndustrialIndustrial CurtailmentPer Customer Summer Peak Reduction (%)</v>
          </cell>
          <cell r="B113" t="str">
            <v>WA</v>
          </cell>
          <cell r="C113" t="str">
            <v>Industrial</v>
          </cell>
          <cell r="D113" t="str">
            <v>Industrial Curtailment</v>
          </cell>
          <cell r="E113" t="str">
            <v>Per Customer Summer Peak Reduction (%)</v>
          </cell>
          <cell r="F113" t="str">
            <v>% of Peak</v>
          </cell>
          <cell r="G113">
            <v>0.25</v>
          </cell>
          <cell r="H113">
            <v>0.25</v>
          </cell>
          <cell r="I113" t="str">
            <v>0</v>
          </cell>
          <cell r="J113">
            <v>1</v>
          </cell>
        </row>
        <row r="114">
          <cell r="A114" t="str">
            <v>WAIndustrialIndustrial CurtailmentPer Customer Summer Peak Reduction (kW)</v>
          </cell>
          <cell r="B114" t="str">
            <v>WA</v>
          </cell>
          <cell r="C114" t="str">
            <v>Industrial</v>
          </cell>
          <cell r="D114" t="str">
            <v>Industrial Curtailment</v>
          </cell>
          <cell r="E114" t="str">
            <v>Per Customer Summer Peak Reduction (kW)</v>
          </cell>
          <cell r="F114" t="str">
            <v>kW @meter</v>
          </cell>
          <cell r="G114" t="str">
            <v>n/a</v>
          </cell>
          <cell r="H114" t="str">
            <v>n/a</v>
          </cell>
          <cell r="I114" t="str">
            <v>0</v>
          </cell>
          <cell r="J114">
            <v>1</v>
          </cell>
        </row>
        <row r="115">
          <cell r="A115" t="str">
            <v>WAIndustrialIndustrial CurtailmentPer Customer Winter Peak Reduction (%)</v>
          </cell>
          <cell r="B115" t="str">
            <v>WA</v>
          </cell>
          <cell r="C115" t="str">
            <v>Industrial</v>
          </cell>
          <cell r="D115" t="str">
            <v>Industrial Curtailment</v>
          </cell>
          <cell r="E115" t="str">
            <v>Per Customer Winter Peak Reduction (%)</v>
          </cell>
          <cell r="F115" t="str">
            <v>% of Peak</v>
          </cell>
          <cell r="G115">
            <v>0.25</v>
          </cell>
          <cell r="H115">
            <v>0.25</v>
          </cell>
          <cell r="I115" t="str">
            <v>0</v>
          </cell>
          <cell r="J115">
            <v>1</v>
          </cell>
        </row>
        <row r="116">
          <cell r="A116" t="str">
            <v>WAIndustrialIndustrial CurtailmentPer Customer Winter Peak Reduction (kW)</v>
          </cell>
          <cell r="B116" t="str">
            <v>WA</v>
          </cell>
          <cell r="C116" t="str">
            <v>Industrial</v>
          </cell>
          <cell r="D116" t="str">
            <v>Industrial Curtailment</v>
          </cell>
          <cell r="E116" t="str">
            <v>Per Customer Winter Peak Reduction (kW)</v>
          </cell>
          <cell r="F116" t="str">
            <v>kW @meter</v>
          </cell>
          <cell r="G116" t="str">
            <v>n/a</v>
          </cell>
          <cell r="H116" t="str">
            <v>n/a</v>
          </cell>
          <cell r="I116" t="str">
            <v>0</v>
          </cell>
          <cell r="J116">
            <v>1</v>
          </cell>
        </row>
      </sheetData>
      <sheetData sheetId="7" refreshError="1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Data Element</v>
          </cell>
          <cell r="F1" t="str">
            <v>Unit</v>
          </cell>
          <cell r="G1" t="str">
            <v>RAP</v>
          </cell>
          <cell r="H1" t="str">
            <v>Baseline</v>
          </cell>
          <cell r="I1" t="str">
            <v>Comments from Input Generator</v>
          </cell>
          <cell r="J1" t="str">
            <v>Copy &amp; Paste Values to Left into Model</v>
          </cell>
        </row>
        <row r="2">
          <cell r="A2" t="str">
            <v>WAResidentialDemand Voltage ReductionSummer DR Event Hours</v>
          </cell>
          <cell r="B2" t="str">
            <v>WA</v>
          </cell>
          <cell r="C2" t="str">
            <v>Residential</v>
          </cell>
          <cell r="D2" t="str">
            <v>Demand Voltage Reduction</v>
          </cell>
          <cell r="E2" t="str">
            <v>Summer DR Event Hours</v>
          </cell>
          <cell r="F2" t="str">
            <v>hours/year</v>
          </cell>
          <cell r="G2">
            <v>20</v>
          </cell>
          <cell r="H2">
            <v>20</v>
          </cell>
          <cell r="I2">
            <v>0</v>
          </cell>
          <cell r="J2">
            <v>1</v>
          </cell>
        </row>
        <row r="3">
          <cell r="A3" t="str">
            <v>WAResidentialDemand Voltage ReductionWinter DR Event Hours</v>
          </cell>
          <cell r="B3" t="str">
            <v>WA</v>
          </cell>
          <cell r="C3" t="str">
            <v>Residential</v>
          </cell>
          <cell r="D3" t="str">
            <v>Demand Voltage Reduction</v>
          </cell>
          <cell r="E3" t="str">
            <v>Winter DR Event Hours</v>
          </cell>
          <cell r="F3" t="str">
            <v>hours/year</v>
          </cell>
          <cell r="G3">
            <v>20</v>
          </cell>
          <cell r="H3">
            <v>20</v>
          </cell>
          <cell r="I3">
            <v>0</v>
          </cell>
          <cell r="J3">
            <v>1</v>
          </cell>
        </row>
        <row r="4">
          <cell r="A4" t="str">
            <v>WAResidentialDemand Voltage ReductionAnnual O&amp;M Cost</v>
          </cell>
          <cell r="B4" t="str">
            <v>WA</v>
          </cell>
          <cell r="C4" t="str">
            <v>Residential</v>
          </cell>
          <cell r="D4" t="str">
            <v>Demand Voltage Reduction</v>
          </cell>
          <cell r="E4" t="str">
            <v>Annual O&amp;M Cost</v>
          </cell>
          <cell r="F4" t="str">
            <v>$/participant/year</v>
          </cell>
          <cell r="G4">
            <v>0</v>
          </cell>
          <cell r="H4">
            <v>0</v>
          </cell>
          <cell r="I4" t="str">
            <v>$10 annual</v>
          </cell>
          <cell r="J4">
            <v>1</v>
          </cell>
        </row>
        <row r="5">
          <cell r="A5" t="str">
            <v>WAResidentialDemand Voltage ReductionAnnual O&amp;M Cost per MW</v>
          </cell>
          <cell r="B5" t="str">
            <v>WA</v>
          </cell>
          <cell r="C5" t="str">
            <v>Residential</v>
          </cell>
          <cell r="D5" t="str">
            <v>Demand Voltage Reduction</v>
          </cell>
          <cell r="E5" t="str">
            <v>Annual O&amp;M Cost per MW</v>
          </cell>
          <cell r="F5" t="str">
            <v>$/MW @meter</v>
          </cell>
          <cell r="G5">
            <v>10</v>
          </cell>
          <cell r="H5">
            <v>10</v>
          </cell>
          <cell r="I5" t="str">
            <v>$10 annual</v>
          </cell>
          <cell r="J5">
            <v>1</v>
          </cell>
        </row>
        <row r="6">
          <cell r="A6" t="str">
            <v>WAResidentialDemand Voltage ReductionAnnual Program Administration Cost</v>
          </cell>
          <cell r="B6" t="str">
            <v>WA</v>
          </cell>
          <cell r="C6" t="str">
            <v>Residential</v>
          </cell>
          <cell r="D6" t="str">
            <v>Demand Voltage Reduction</v>
          </cell>
          <cell r="E6" t="str">
            <v>Annual Program Administration Cost</v>
          </cell>
          <cell r="F6" t="str">
            <v>$/yr</v>
          </cell>
          <cell r="G6">
            <v>0</v>
          </cell>
          <cell r="H6">
            <v>0</v>
          </cell>
          <cell r="I6" t="str">
            <v>What do we want to do about admin costs?</v>
          </cell>
          <cell r="J6">
            <v>1</v>
          </cell>
        </row>
        <row r="7">
          <cell r="A7" t="str">
            <v>WAResidentialDemand Voltage ReductionCost of Equip + Install</v>
          </cell>
          <cell r="B7" t="str">
            <v>WA</v>
          </cell>
          <cell r="C7" t="str">
            <v>Residential</v>
          </cell>
          <cell r="D7" t="str">
            <v>Demand Voltage Reduction</v>
          </cell>
          <cell r="E7" t="str">
            <v>Cost of Equip + Install</v>
          </cell>
          <cell r="F7" t="str">
            <v>$/tech</v>
          </cell>
          <cell r="G7">
            <v>70</v>
          </cell>
          <cell r="H7">
            <v>70</v>
          </cell>
          <cell r="I7" t="str">
            <v>$70 annual</v>
          </cell>
          <cell r="J7">
            <v>1</v>
          </cell>
        </row>
        <row r="8">
          <cell r="A8" t="str">
            <v>WAResidentialDemand Voltage ReductionCost of Equip + Install (per kW basis)</v>
          </cell>
          <cell r="B8" t="str">
            <v>WA</v>
          </cell>
          <cell r="C8" t="str">
            <v>Residential</v>
          </cell>
          <cell r="D8" t="str">
            <v>Demand Voltage Reduction</v>
          </cell>
          <cell r="E8" t="str">
            <v>Cost of Equip + Install (per kW basis)</v>
          </cell>
          <cell r="F8" t="str">
            <v>$/kW @meter</v>
          </cell>
          <cell r="G8" t="str">
            <v>n/a</v>
          </cell>
          <cell r="H8" t="str">
            <v>n/a</v>
          </cell>
          <cell r="I8">
            <v>0</v>
          </cell>
          <cell r="J8">
            <v>1</v>
          </cell>
        </row>
        <row r="9">
          <cell r="A9" t="str">
            <v>WAResidentialDemand Voltage ReductionDe-rate</v>
          </cell>
          <cell r="B9" t="str">
            <v>WA</v>
          </cell>
          <cell r="C9" t="str">
            <v>Residential</v>
          </cell>
          <cell r="D9" t="str">
            <v>Demand Voltage Reduction</v>
          </cell>
          <cell r="E9" t="str">
            <v>De-rate</v>
          </cell>
          <cell r="F9" t="str">
            <v>capacity equivalence factor</v>
          </cell>
          <cell r="G9">
            <v>1</v>
          </cell>
          <cell r="H9">
            <v>1</v>
          </cell>
          <cell r="I9">
            <v>0</v>
          </cell>
          <cell r="J9">
            <v>1</v>
          </cell>
        </row>
        <row r="10">
          <cell r="A10" t="str">
            <v>WAResidentialDemand Voltage ReductionNet to Gross Ratio (free ridership)</v>
          </cell>
          <cell r="B10" t="str">
            <v>WA</v>
          </cell>
          <cell r="C10" t="str">
            <v>Residential</v>
          </cell>
          <cell r="D10" t="str">
            <v>Demand Voltage Reduction</v>
          </cell>
          <cell r="E10" t="str">
            <v>Net to Gross Ratio (free ridership)</v>
          </cell>
          <cell r="F10" t="str">
            <v>ratio</v>
          </cell>
          <cell r="G10">
            <v>1</v>
          </cell>
          <cell r="H10">
            <v>1</v>
          </cell>
          <cell r="I10">
            <v>0</v>
          </cell>
          <cell r="J10">
            <v>1</v>
          </cell>
        </row>
        <row r="11">
          <cell r="A11" t="str">
            <v>WAResidentialDemand Voltage ReductionPer Customer Annual Marketing/Recruitment Cost</v>
          </cell>
          <cell r="B11" t="str">
            <v>WA</v>
          </cell>
          <cell r="C11" t="str">
            <v>Residential</v>
          </cell>
          <cell r="D11" t="str">
            <v>Demand Voltage Reduction</v>
          </cell>
          <cell r="E11" t="str">
            <v>Per Customer Annual Marketing/Recruitment Cost</v>
          </cell>
          <cell r="F11" t="str">
            <v>$/new participant/year</v>
          </cell>
          <cell r="G11">
            <v>0</v>
          </cell>
          <cell r="H11">
            <v>0</v>
          </cell>
          <cell r="I11" t="str">
            <v>0</v>
          </cell>
          <cell r="J11">
            <v>1</v>
          </cell>
        </row>
        <row r="12">
          <cell r="A12" t="str">
            <v>WAResidentialDemand Voltage ReductionPer Participant Annual Incentive</v>
          </cell>
          <cell r="B12" t="str">
            <v>WA</v>
          </cell>
          <cell r="C12" t="str">
            <v>Residential</v>
          </cell>
          <cell r="D12" t="str">
            <v>Demand Voltage Reduction</v>
          </cell>
          <cell r="E12" t="str">
            <v>Per Participant Annual Incentive</v>
          </cell>
          <cell r="F12" t="str">
            <v>$/participant/year</v>
          </cell>
          <cell r="G12">
            <v>0</v>
          </cell>
          <cell r="H12">
            <v>0</v>
          </cell>
          <cell r="I12" t="str">
            <v>0</v>
          </cell>
          <cell r="J12">
            <v>1</v>
          </cell>
        </row>
        <row r="13">
          <cell r="A13" t="str">
            <v>WAResidentialDemand Voltage ReductionPer kWh Annual Incentive</v>
          </cell>
          <cell r="B13" t="str">
            <v>WA</v>
          </cell>
          <cell r="C13" t="str">
            <v>Residential</v>
          </cell>
          <cell r="D13" t="str">
            <v>Demand Voltage Reduction</v>
          </cell>
          <cell r="E13" t="str">
            <v>Per kWh Annual Incentive</v>
          </cell>
          <cell r="F13" t="str">
            <v>$/kWh @meter</v>
          </cell>
          <cell r="G13" t="str">
            <v>n/a</v>
          </cell>
          <cell r="H13" t="str">
            <v>n/a</v>
          </cell>
          <cell r="I13">
            <v>0</v>
          </cell>
          <cell r="J13">
            <v>1</v>
          </cell>
        </row>
        <row r="14">
          <cell r="A14" t="str">
            <v>WAResidentialDemand Voltage ReductionPer kW Annual Incentive</v>
          </cell>
          <cell r="B14" t="str">
            <v>WA</v>
          </cell>
          <cell r="C14" t="str">
            <v>Residential</v>
          </cell>
          <cell r="D14" t="str">
            <v>Demand Voltage Reduction</v>
          </cell>
          <cell r="E14" t="str">
            <v>Per kW Annual Incentive</v>
          </cell>
          <cell r="F14" t="str">
            <v>$/kW @meter/year</v>
          </cell>
          <cell r="G14" t="str">
            <v/>
          </cell>
          <cell r="H14" t="str">
            <v/>
          </cell>
          <cell r="I14" t="str">
            <v>0</v>
          </cell>
          <cell r="J14">
            <v>1</v>
          </cell>
        </row>
        <row r="15">
          <cell r="A15" t="str">
            <v>WAResidentialDemand Voltage ReductionProgram Development Cost</v>
          </cell>
          <cell r="B15" t="str">
            <v>WA</v>
          </cell>
          <cell r="C15" t="str">
            <v>Residential</v>
          </cell>
          <cell r="D15" t="str">
            <v>Demand Voltage Reduction</v>
          </cell>
          <cell r="E15" t="str">
            <v>Program Development Cost</v>
          </cell>
          <cell r="F15" t="str">
            <v>$/program</v>
          </cell>
          <cell r="G15">
            <v>150000</v>
          </cell>
          <cell r="H15">
            <v>150000</v>
          </cell>
          <cell r="I15" t="str">
            <v>$150k annual</v>
          </cell>
          <cell r="J15">
            <v>1</v>
          </cell>
        </row>
        <row r="16">
          <cell r="A16" t="str">
            <v>WAResidentialDemand Voltage ReductionProgram Life</v>
          </cell>
          <cell r="B16" t="str">
            <v>WA</v>
          </cell>
          <cell r="C16" t="str">
            <v>Residential</v>
          </cell>
          <cell r="D16" t="str">
            <v>Demand Voltage Reduction</v>
          </cell>
          <cell r="E16" t="str">
            <v>Program Life</v>
          </cell>
          <cell r="F16" t="str">
            <v>years</v>
          </cell>
          <cell r="G16">
            <v>1</v>
          </cell>
          <cell r="H16">
            <v>1</v>
          </cell>
          <cell r="I16" t="str">
            <v>Where are the program length assumptions? We only see seasonal length assumptions</v>
          </cell>
          <cell r="J16">
            <v>1</v>
          </cell>
        </row>
        <row r="17">
          <cell r="A17" t="str">
            <v>WAResidentialDemand Voltage ReductionProgram Start Year</v>
          </cell>
          <cell r="B17" t="str">
            <v>WA</v>
          </cell>
          <cell r="C17" t="str">
            <v>Residential</v>
          </cell>
          <cell r="D17" t="str">
            <v>Demand Voltage Reduction</v>
          </cell>
          <cell r="E17" t="str">
            <v>Program Start Year</v>
          </cell>
          <cell r="F17" t="str">
            <v>year</v>
          </cell>
          <cell r="G17">
            <v>2022</v>
          </cell>
          <cell r="H17">
            <v>2022</v>
          </cell>
          <cell r="I17">
            <v>0</v>
          </cell>
          <cell r="J17">
            <v>1</v>
          </cell>
        </row>
        <row r="18">
          <cell r="A18" t="str">
            <v>WAResidentialCritical Peak PricingSummer DR Event Hours</v>
          </cell>
          <cell r="B18" t="str">
            <v>WA</v>
          </cell>
          <cell r="C18" t="str">
            <v>Residential</v>
          </cell>
          <cell r="D18" t="str">
            <v>Critical Peak Pricing</v>
          </cell>
          <cell r="E18" t="str">
            <v>Summer DR Event Hours</v>
          </cell>
          <cell r="F18" t="str">
            <v>hours/year</v>
          </cell>
          <cell r="G18">
            <v>18</v>
          </cell>
          <cell r="H18">
            <v>18</v>
          </cell>
          <cell r="I18">
            <v>0</v>
          </cell>
          <cell r="J18">
            <v>1</v>
          </cell>
        </row>
        <row r="19">
          <cell r="A19" t="str">
            <v>WAResidentialCritical Peak PricingWinter DR Event Hours</v>
          </cell>
          <cell r="B19" t="str">
            <v>WA</v>
          </cell>
          <cell r="C19" t="str">
            <v>Residential</v>
          </cell>
          <cell r="D19" t="str">
            <v>Critical Peak Pricing</v>
          </cell>
          <cell r="E19" t="str">
            <v>Winter DR Event Hours</v>
          </cell>
          <cell r="F19" t="str">
            <v>hours/year</v>
          </cell>
          <cell r="G19">
            <v>18</v>
          </cell>
          <cell r="H19">
            <v>18</v>
          </cell>
          <cell r="I19">
            <v>0</v>
          </cell>
          <cell r="J19">
            <v>1</v>
          </cell>
        </row>
        <row r="20">
          <cell r="A20" t="str">
            <v>WAResidentialCritical Peak PricingAnnual O&amp;M Cost</v>
          </cell>
          <cell r="B20" t="str">
            <v>WA</v>
          </cell>
          <cell r="C20" t="str">
            <v>Residential</v>
          </cell>
          <cell r="D20" t="str">
            <v>Critical Peak Pricing</v>
          </cell>
          <cell r="E20" t="str">
            <v>Annual O&amp;M Cost</v>
          </cell>
          <cell r="F20" t="str">
            <v>$/participant/year</v>
          </cell>
          <cell r="G20">
            <v>0</v>
          </cell>
          <cell r="H20">
            <v>0</v>
          </cell>
          <cell r="I20" t="str">
            <v>$75k annual, shared with winter</v>
          </cell>
          <cell r="J20">
            <v>1</v>
          </cell>
        </row>
        <row r="21">
          <cell r="A21" t="str">
            <v>WAResidentialCritical Peak PricingAnnual O&amp;M Cost per MW</v>
          </cell>
          <cell r="B21" t="str">
            <v>WA</v>
          </cell>
          <cell r="C21" t="str">
            <v>Residential</v>
          </cell>
          <cell r="D21" t="str">
            <v>Critical Peak Pricing</v>
          </cell>
          <cell r="E21" t="str">
            <v>Annual O&amp;M Cost per MW</v>
          </cell>
          <cell r="F21" t="str">
            <v>$/MW @meter</v>
          </cell>
          <cell r="G21">
            <v>75000</v>
          </cell>
          <cell r="H21">
            <v>75000</v>
          </cell>
          <cell r="I21" t="str">
            <v>$75k annual, shared with winter</v>
          </cell>
          <cell r="J21">
            <v>1</v>
          </cell>
        </row>
        <row r="22">
          <cell r="A22" t="str">
            <v>WAResidentialCritical Peak PricingAnnual Program Administration Cost</v>
          </cell>
          <cell r="B22" t="str">
            <v>WA</v>
          </cell>
          <cell r="C22" t="str">
            <v>Residential</v>
          </cell>
          <cell r="D22" t="str">
            <v>Critical Peak Pricing</v>
          </cell>
          <cell r="E22" t="str">
            <v>Annual Program Administration Cost</v>
          </cell>
          <cell r="F22" t="str">
            <v>$/yr</v>
          </cell>
          <cell r="G22">
            <v>0</v>
          </cell>
          <cell r="H22">
            <v>0</v>
          </cell>
          <cell r="I22" t="str">
            <v>What do we want to do about admin costs?</v>
          </cell>
          <cell r="J22">
            <v>1</v>
          </cell>
        </row>
        <row r="23">
          <cell r="A23" t="str">
            <v>WAResidentialCritical Peak PricingCost of Equip + Install</v>
          </cell>
          <cell r="B23" t="str">
            <v>WA</v>
          </cell>
          <cell r="C23" t="str">
            <v>Residential</v>
          </cell>
          <cell r="D23" t="str">
            <v>Critical Peak Pricing</v>
          </cell>
          <cell r="E23" t="str">
            <v>Cost of Equip + Install</v>
          </cell>
          <cell r="F23" t="str">
            <v>$/tech</v>
          </cell>
          <cell r="G23">
            <v>0</v>
          </cell>
          <cell r="H23">
            <v>0</v>
          </cell>
          <cell r="I23" t="str">
            <v>0</v>
          </cell>
          <cell r="J23">
            <v>1</v>
          </cell>
        </row>
        <row r="24">
          <cell r="A24" t="str">
            <v>WAResidentialCritical Peak PricingCost of Equip + Install (per kW basis)</v>
          </cell>
          <cell r="B24" t="str">
            <v>WA</v>
          </cell>
          <cell r="C24" t="str">
            <v>Residential</v>
          </cell>
          <cell r="D24" t="str">
            <v>Critical Peak Pricing</v>
          </cell>
          <cell r="E24" t="str">
            <v>Cost of Equip + Install (per kW basis)</v>
          </cell>
          <cell r="F24" t="str">
            <v>$/kW @meter</v>
          </cell>
          <cell r="G24" t="str">
            <v>n/a</v>
          </cell>
          <cell r="H24" t="str">
            <v>n/a</v>
          </cell>
          <cell r="I24">
            <v>0</v>
          </cell>
          <cell r="J24">
            <v>1</v>
          </cell>
        </row>
        <row r="25">
          <cell r="A25" t="str">
            <v>WAResidentialCritical Peak PricingDe-rate</v>
          </cell>
          <cell r="B25" t="str">
            <v>WA</v>
          </cell>
          <cell r="C25" t="str">
            <v>Residential</v>
          </cell>
          <cell r="D25" t="str">
            <v>Critical Peak Pricing</v>
          </cell>
          <cell r="E25" t="str">
            <v>De-rate</v>
          </cell>
          <cell r="F25" t="str">
            <v>capacity equivalence factor</v>
          </cell>
          <cell r="G25">
            <v>1</v>
          </cell>
          <cell r="H25">
            <v>1</v>
          </cell>
          <cell r="I25">
            <v>0</v>
          </cell>
          <cell r="J25">
            <v>1</v>
          </cell>
        </row>
        <row r="26">
          <cell r="A26" t="str">
            <v>WAResidentialCritical Peak PricingNet to Gross Ratio (free ridership)</v>
          </cell>
          <cell r="B26" t="str">
            <v>WA</v>
          </cell>
          <cell r="C26" t="str">
            <v>Residential</v>
          </cell>
          <cell r="D26" t="str">
            <v>Critical Peak Pricing</v>
          </cell>
          <cell r="E26" t="str">
            <v>Net to Gross Ratio (free ridership)</v>
          </cell>
          <cell r="F26" t="str">
            <v>ratio</v>
          </cell>
          <cell r="G26">
            <v>1</v>
          </cell>
          <cell r="H26">
            <v>1</v>
          </cell>
          <cell r="I26">
            <v>0</v>
          </cell>
          <cell r="J26">
            <v>1</v>
          </cell>
        </row>
        <row r="27">
          <cell r="A27" t="str">
            <v>WAResidentialCritical Peak PricingPer Customer Annual Marketing/Recruitment Cost</v>
          </cell>
          <cell r="B27" t="str">
            <v>WA</v>
          </cell>
          <cell r="C27" t="str">
            <v>Residential</v>
          </cell>
          <cell r="D27" t="str">
            <v>Critical Peak Pricing</v>
          </cell>
          <cell r="E27" t="str">
            <v>Per Customer Annual Marketing/Recruitment Cost</v>
          </cell>
          <cell r="F27" t="str">
            <v>$/new participant/year</v>
          </cell>
          <cell r="G27">
            <v>200</v>
          </cell>
          <cell r="H27">
            <v>200</v>
          </cell>
          <cell r="I27" t="str">
            <v>spilt with winter</v>
          </cell>
          <cell r="J27">
            <v>1</v>
          </cell>
        </row>
        <row r="28">
          <cell r="A28" t="str">
            <v>WAResidentialCritical Peak PricingPer Participant Annual Incentive</v>
          </cell>
          <cell r="B28" t="str">
            <v>WA</v>
          </cell>
          <cell r="C28" t="str">
            <v>Residential</v>
          </cell>
          <cell r="D28" t="str">
            <v>Critical Peak Pricing</v>
          </cell>
          <cell r="E28" t="str">
            <v>Per Participant Annual Incentive</v>
          </cell>
          <cell r="F28" t="str">
            <v>$/participant/year</v>
          </cell>
          <cell r="G28">
            <v>0</v>
          </cell>
          <cell r="H28">
            <v>0</v>
          </cell>
          <cell r="I28" t="str">
            <v>0</v>
          </cell>
          <cell r="J28">
            <v>1</v>
          </cell>
        </row>
        <row r="29">
          <cell r="A29" t="str">
            <v>WAResidentialCritical Peak PricingPer kWh Annual Incentive</v>
          </cell>
          <cell r="B29" t="str">
            <v>WA</v>
          </cell>
          <cell r="C29" t="str">
            <v>Residential</v>
          </cell>
          <cell r="D29" t="str">
            <v>Critical Peak Pricing</v>
          </cell>
          <cell r="E29" t="str">
            <v>Per kWh Annual Incentive</v>
          </cell>
          <cell r="F29" t="str">
            <v>$/kWh @meter</v>
          </cell>
          <cell r="G29" t="str">
            <v>n/a</v>
          </cell>
          <cell r="H29" t="str">
            <v>n/a</v>
          </cell>
          <cell r="I29">
            <v>0</v>
          </cell>
          <cell r="J29">
            <v>1</v>
          </cell>
        </row>
        <row r="30">
          <cell r="A30" t="str">
            <v>WAResidentialCritical Peak PricingPer kW Annual Incentive</v>
          </cell>
          <cell r="B30" t="str">
            <v>WA</v>
          </cell>
          <cell r="C30" t="str">
            <v>Residential</v>
          </cell>
          <cell r="D30" t="str">
            <v>Critical Peak Pricing</v>
          </cell>
          <cell r="E30" t="str">
            <v>Per kW Annual Incentive</v>
          </cell>
          <cell r="F30" t="str">
            <v>$/kW @meter/year</v>
          </cell>
          <cell r="G30" t="str">
            <v/>
          </cell>
          <cell r="H30" t="str">
            <v/>
          </cell>
          <cell r="I30" t="str">
            <v>0</v>
          </cell>
          <cell r="J30">
            <v>1</v>
          </cell>
        </row>
        <row r="31">
          <cell r="A31" t="str">
            <v>WAResidentialCritical Peak PricingProgram Development Cost</v>
          </cell>
          <cell r="B31" t="str">
            <v>WA</v>
          </cell>
          <cell r="C31" t="str">
            <v>Residential</v>
          </cell>
          <cell r="D31" t="str">
            <v>Critical Peak Pricing</v>
          </cell>
          <cell r="E31" t="str">
            <v>Program Development Cost</v>
          </cell>
          <cell r="F31" t="str">
            <v>$/program</v>
          </cell>
          <cell r="G31">
            <v>150000</v>
          </cell>
          <cell r="H31">
            <v>150000</v>
          </cell>
          <cell r="I31" t="str">
            <v>$150k annual, shared with winter</v>
          </cell>
          <cell r="J31">
            <v>1</v>
          </cell>
        </row>
        <row r="32">
          <cell r="A32" t="str">
            <v>WAResidentialCritical Peak PricingProgram Life</v>
          </cell>
          <cell r="B32" t="str">
            <v>WA</v>
          </cell>
          <cell r="C32" t="str">
            <v>Residential</v>
          </cell>
          <cell r="D32" t="str">
            <v>Critical Peak Pricing</v>
          </cell>
          <cell r="E32" t="str">
            <v>Program Life</v>
          </cell>
          <cell r="F32" t="str">
            <v>years</v>
          </cell>
          <cell r="G32">
            <v>10</v>
          </cell>
          <cell r="H32">
            <v>10</v>
          </cell>
          <cell r="I32" t="str">
            <v>Where are the program length assumptions? We only see seasonal length assumptions. Currently using measure life and previous studies for comparison.</v>
          </cell>
          <cell r="J32">
            <v>1</v>
          </cell>
        </row>
        <row r="33">
          <cell r="A33" t="str">
            <v>WAResidentialCritical Peak PricingProgram Start Year</v>
          </cell>
          <cell r="B33" t="str">
            <v>WA</v>
          </cell>
          <cell r="C33" t="str">
            <v>Residential</v>
          </cell>
          <cell r="D33" t="str">
            <v>Critical Peak Pricing</v>
          </cell>
          <cell r="E33" t="str">
            <v>Program Start Year</v>
          </cell>
          <cell r="F33" t="str">
            <v>year</v>
          </cell>
          <cell r="G33">
            <v>2025</v>
          </cell>
          <cell r="H33">
            <v>2025</v>
          </cell>
          <cell r="I33">
            <v>0</v>
          </cell>
          <cell r="J33">
            <v>1</v>
          </cell>
        </row>
        <row r="34">
          <cell r="A34" t="str">
            <v>WAResidentialTime-of-UseSummer DR Event Hours</v>
          </cell>
          <cell r="B34" t="str">
            <v>WA</v>
          </cell>
          <cell r="C34" t="str">
            <v>Residential</v>
          </cell>
          <cell r="D34" t="str">
            <v>Time-of-Use</v>
          </cell>
          <cell r="E34" t="str">
            <v>Summer DR Event Hours</v>
          </cell>
          <cell r="F34" t="str">
            <v>hours/year</v>
          </cell>
          <cell r="G34">
            <v>18</v>
          </cell>
          <cell r="H34">
            <v>18</v>
          </cell>
          <cell r="I34">
            <v>0</v>
          </cell>
          <cell r="J34">
            <v>1</v>
          </cell>
        </row>
        <row r="35">
          <cell r="A35" t="str">
            <v>WAResidentialTime-of-UseWinter DR Event Hours</v>
          </cell>
          <cell r="B35" t="str">
            <v>WA</v>
          </cell>
          <cell r="C35" t="str">
            <v>Residential</v>
          </cell>
          <cell r="D35" t="str">
            <v>Time-of-Use</v>
          </cell>
          <cell r="E35" t="str">
            <v>Winter DR Event Hours</v>
          </cell>
          <cell r="F35" t="str">
            <v>hours/year</v>
          </cell>
          <cell r="G35">
            <v>18</v>
          </cell>
          <cell r="H35">
            <v>18</v>
          </cell>
          <cell r="I35">
            <v>0</v>
          </cell>
          <cell r="J35">
            <v>1</v>
          </cell>
        </row>
        <row r="36">
          <cell r="A36" t="str">
            <v>WAResidentialTime-of-UseAnnual O&amp;M Cost</v>
          </cell>
          <cell r="B36" t="str">
            <v>WA</v>
          </cell>
          <cell r="C36" t="str">
            <v>Residential</v>
          </cell>
          <cell r="D36" t="str">
            <v>Time-of-Use</v>
          </cell>
          <cell r="E36" t="str">
            <v>Annual O&amp;M Cost</v>
          </cell>
          <cell r="F36" t="str">
            <v>$/participant/year</v>
          </cell>
          <cell r="G36">
            <v>0</v>
          </cell>
          <cell r="H36">
            <v>0</v>
          </cell>
          <cell r="I36" t="str">
            <v>$75k annual, shared with winter</v>
          </cell>
          <cell r="J36">
            <v>1</v>
          </cell>
        </row>
        <row r="37">
          <cell r="A37" t="str">
            <v>WAResidentialTime-of-UseAnnual O&amp;M Cost per MW</v>
          </cell>
          <cell r="B37" t="str">
            <v>WA</v>
          </cell>
          <cell r="C37" t="str">
            <v>Residential</v>
          </cell>
          <cell r="D37" t="str">
            <v>Time-of-Use</v>
          </cell>
          <cell r="E37" t="str">
            <v>Annual O&amp;M Cost per MW</v>
          </cell>
          <cell r="F37" t="str">
            <v>$/MW @meter</v>
          </cell>
          <cell r="G37">
            <v>75000</v>
          </cell>
          <cell r="H37">
            <v>75000</v>
          </cell>
          <cell r="I37" t="str">
            <v>$75k annual, shared with winter</v>
          </cell>
          <cell r="J37">
            <v>1</v>
          </cell>
        </row>
        <row r="38">
          <cell r="A38" t="str">
            <v>WAResidentialTime-of-UseAnnual Program Administration Cost</v>
          </cell>
          <cell r="B38" t="str">
            <v>WA</v>
          </cell>
          <cell r="C38" t="str">
            <v>Residential</v>
          </cell>
          <cell r="D38" t="str">
            <v>Time-of-Use</v>
          </cell>
          <cell r="E38" t="str">
            <v>Annual Program Administration Cost</v>
          </cell>
          <cell r="F38" t="str">
            <v>$/yr</v>
          </cell>
          <cell r="G38">
            <v>0</v>
          </cell>
          <cell r="H38">
            <v>0</v>
          </cell>
          <cell r="I38" t="str">
            <v>What do we want to do about admin costs?</v>
          </cell>
          <cell r="J38">
            <v>1</v>
          </cell>
        </row>
        <row r="39">
          <cell r="A39" t="str">
            <v>WAResidentialTime-of-UseCost of Equip + Install</v>
          </cell>
          <cell r="B39" t="str">
            <v>WA</v>
          </cell>
          <cell r="C39" t="str">
            <v>Residential</v>
          </cell>
          <cell r="D39" t="str">
            <v>Time-of-Use</v>
          </cell>
          <cell r="E39" t="str">
            <v>Cost of Equip + Install</v>
          </cell>
          <cell r="F39" t="str">
            <v>$/tech</v>
          </cell>
          <cell r="G39">
            <v>0</v>
          </cell>
          <cell r="H39">
            <v>0</v>
          </cell>
          <cell r="I39" t="str">
            <v>0</v>
          </cell>
          <cell r="J39">
            <v>1</v>
          </cell>
        </row>
        <row r="40">
          <cell r="A40" t="str">
            <v>WAResidentialTime-of-UseCost of Equip + Install (per kW basis)</v>
          </cell>
          <cell r="B40" t="str">
            <v>WA</v>
          </cell>
          <cell r="C40" t="str">
            <v>Residential</v>
          </cell>
          <cell r="D40" t="str">
            <v>Time-of-Use</v>
          </cell>
          <cell r="E40" t="str">
            <v>Cost of Equip + Install (per kW basis)</v>
          </cell>
          <cell r="F40" t="str">
            <v>$/kW @meter</v>
          </cell>
          <cell r="G40" t="str">
            <v>n/a</v>
          </cell>
          <cell r="H40" t="str">
            <v>n/a</v>
          </cell>
          <cell r="I40">
            <v>0</v>
          </cell>
          <cell r="J40">
            <v>1</v>
          </cell>
        </row>
        <row r="41">
          <cell r="A41" t="str">
            <v>WAResidentialTime-of-UseDe-rate</v>
          </cell>
          <cell r="B41" t="str">
            <v>WA</v>
          </cell>
          <cell r="C41" t="str">
            <v>Residential</v>
          </cell>
          <cell r="D41" t="str">
            <v>Time-of-Use</v>
          </cell>
          <cell r="E41" t="str">
            <v>De-rate</v>
          </cell>
          <cell r="F41" t="str">
            <v>capacity equivalence factor</v>
          </cell>
          <cell r="G41">
            <v>1</v>
          </cell>
          <cell r="H41">
            <v>1</v>
          </cell>
          <cell r="I41">
            <v>0</v>
          </cell>
          <cell r="J41">
            <v>1</v>
          </cell>
        </row>
        <row r="42">
          <cell r="A42" t="str">
            <v>WAResidentialTime-of-UseNet to Gross Ratio (free ridership)</v>
          </cell>
          <cell r="B42" t="str">
            <v>WA</v>
          </cell>
          <cell r="C42" t="str">
            <v>Residential</v>
          </cell>
          <cell r="D42" t="str">
            <v>Time-of-Use</v>
          </cell>
          <cell r="E42" t="str">
            <v>Net to Gross Ratio (free ridership)</v>
          </cell>
          <cell r="F42" t="str">
            <v>ratio</v>
          </cell>
          <cell r="G42">
            <v>1</v>
          </cell>
          <cell r="H42">
            <v>1</v>
          </cell>
          <cell r="I42">
            <v>0</v>
          </cell>
          <cell r="J42">
            <v>1</v>
          </cell>
        </row>
        <row r="43">
          <cell r="A43" t="str">
            <v>WAResidentialTime-of-UsePer Customer Annual Marketing/Recruitment Cost</v>
          </cell>
          <cell r="B43" t="str">
            <v>WA</v>
          </cell>
          <cell r="C43" t="str">
            <v>Residential</v>
          </cell>
          <cell r="D43" t="str">
            <v>Time-of-Use</v>
          </cell>
          <cell r="E43" t="str">
            <v>Per Customer Annual Marketing/Recruitment Cost</v>
          </cell>
          <cell r="F43" t="str">
            <v>$/new participant/year</v>
          </cell>
          <cell r="G43">
            <v>50</v>
          </cell>
          <cell r="H43">
            <v>50</v>
          </cell>
          <cell r="I43" t="str">
            <v>$50 annual, shared w winter</v>
          </cell>
          <cell r="J43">
            <v>1</v>
          </cell>
        </row>
        <row r="44">
          <cell r="A44" t="str">
            <v>WAResidentialTime-of-UsePer Participant Annual Incentive</v>
          </cell>
          <cell r="B44" t="str">
            <v>WA</v>
          </cell>
          <cell r="C44" t="str">
            <v>Residential</v>
          </cell>
          <cell r="D44" t="str">
            <v>Time-of-Use</v>
          </cell>
          <cell r="E44" t="str">
            <v>Per Participant Annual Incentive</v>
          </cell>
          <cell r="F44" t="str">
            <v>$/participant/year</v>
          </cell>
          <cell r="G44">
            <v>0</v>
          </cell>
          <cell r="H44">
            <v>0</v>
          </cell>
          <cell r="I44" t="str">
            <v>0</v>
          </cell>
          <cell r="J44">
            <v>1</v>
          </cell>
        </row>
        <row r="45">
          <cell r="A45" t="str">
            <v>WAResidentialTime-of-UsePer kWh Annual Incentive</v>
          </cell>
          <cell r="B45" t="str">
            <v>WA</v>
          </cell>
          <cell r="C45" t="str">
            <v>Residential</v>
          </cell>
          <cell r="D45" t="str">
            <v>Time-of-Use</v>
          </cell>
          <cell r="E45" t="str">
            <v>Per kWh Annual Incentive</v>
          </cell>
          <cell r="F45" t="str">
            <v>$/kWh @meter</v>
          </cell>
          <cell r="G45" t="str">
            <v>n/a</v>
          </cell>
          <cell r="H45" t="str">
            <v>n/a</v>
          </cell>
          <cell r="I45">
            <v>0</v>
          </cell>
          <cell r="J45">
            <v>1</v>
          </cell>
        </row>
        <row r="46">
          <cell r="A46" t="str">
            <v>WAResidentialTime-of-UsePer kW Annual Incentive</v>
          </cell>
          <cell r="B46" t="str">
            <v>WA</v>
          </cell>
          <cell r="C46" t="str">
            <v>Residential</v>
          </cell>
          <cell r="D46" t="str">
            <v>Time-of-Use</v>
          </cell>
          <cell r="E46" t="str">
            <v>Per kW Annual Incentive</v>
          </cell>
          <cell r="F46" t="str">
            <v>$/kW @meter/year</v>
          </cell>
          <cell r="G46" t="str">
            <v/>
          </cell>
          <cell r="H46" t="str">
            <v/>
          </cell>
          <cell r="I46" t="str">
            <v>0</v>
          </cell>
          <cell r="J46">
            <v>1</v>
          </cell>
        </row>
        <row r="47">
          <cell r="A47" t="str">
            <v>WAResidentialTime-of-UseProgram Development Cost</v>
          </cell>
          <cell r="B47" t="str">
            <v>WA</v>
          </cell>
          <cell r="C47" t="str">
            <v>Residential</v>
          </cell>
          <cell r="D47" t="str">
            <v>Time-of-Use</v>
          </cell>
          <cell r="E47" t="str">
            <v>Program Development Cost</v>
          </cell>
          <cell r="F47" t="str">
            <v>$/program</v>
          </cell>
          <cell r="G47">
            <v>150000</v>
          </cell>
          <cell r="H47">
            <v>150000</v>
          </cell>
          <cell r="I47" t="str">
            <v>$150k annual, shared with winter</v>
          </cell>
          <cell r="J47">
            <v>1</v>
          </cell>
        </row>
        <row r="48">
          <cell r="A48" t="str">
            <v>WAResidentialTime-of-UseProgram Life</v>
          </cell>
          <cell r="B48" t="str">
            <v>WA</v>
          </cell>
          <cell r="C48" t="str">
            <v>Residential</v>
          </cell>
          <cell r="D48" t="str">
            <v>Time-of-Use</v>
          </cell>
          <cell r="E48" t="str">
            <v>Program Life</v>
          </cell>
          <cell r="F48" t="str">
            <v>years</v>
          </cell>
          <cell r="G48">
            <v>10</v>
          </cell>
          <cell r="H48">
            <v>10</v>
          </cell>
          <cell r="I48" t="str">
            <v>Where are the program length assumptions? We only see seasonal length assumptions. Currently using measure life and previous studies for comparison.</v>
          </cell>
          <cell r="J48">
            <v>1</v>
          </cell>
        </row>
        <row r="49">
          <cell r="A49" t="str">
            <v>WAResidentialTime-of-UseProgram Start Year</v>
          </cell>
          <cell r="B49" t="str">
            <v>WA</v>
          </cell>
          <cell r="C49" t="str">
            <v>Residential</v>
          </cell>
          <cell r="D49" t="str">
            <v>Time-of-Use</v>
          </cell>
          <cell r="E49" t="str">
            <v>Program Start Year</v>
          </cell>
          <cell r="F49" t="str">
            <v>year</v>
          </cell>
          <cell r="G49">
            <v>2025</v>
          </cell>
          <cell r="H49">
            <v>2025</v>
          </cell>
          <cell r="I49">
            <v>0</v>
          </cell>
          <cell r="J49">
            <v>1</v>
          </cell>
        </row>
        <row r="50">
          <cell r="A50" t="str">
            <v>WAResidentialAir Conditioner SwitchSummer DR Event Hours</v>
          </cell>
          <cell r="B50" t="str">
            <v>WA</v>
          </cell>
          <cell r="C50" t="str">
            <v>Residential</v>
          </cell>
          <cell r="D50" t="str">
            <v>Air Conditioner Switch</v>
          </cell>
          <cell r="E50" t="str">
            <v>Summer DR Event Hours</v>
          </cell>
          <cell r="F50" t="str">
            <v>hours/year</v>
          </cell>
          <cell r="G50">
            <v>18</v>
          </cell>
          <cell r="H50">
            <v>18</v>
          </cell>
          <cell r="I50">
            <v>0</v>
          </cell>
          <cell r="J50">
            <v>1</v>
          </cell>
        </row>
        <row r="51">
          <cell r="A51" t="str">
            <v>WAResidentialAir Conditioner SwitchWinter DR Event Hours</v>
          </cell>
          <cell r="B51" t="str">
            <v>WA</v>
          </cell>
          <cell r="C51" t="str">
            <v>Residential</v>
          </cell>
          <cell r="D51" t="str">
            <v>Air Conditioner Switch</v>
          </cell>
          <cell r="E51" t="str">
            <v>Winter DR Event Hours</v>
          </cell>
          <cell r="F51" t="str">
            <v>hours/year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</row>
        <row r="52">
          <cell r="A52" t="str">
            <v>WAResidentialAir Conditioner SwitchAnnual O&amp;M Cost</v>
          </cell>
          <cell r="B52" t="str">
            <v>WA</v>
          </cell>
          <cell r="C52" t="str">
            <v>Residential</v>
          </cell>
          <cell r="D52" t="str">
            <v>Air Conditioner Switch</v>
          </cell>
          <cell r="E52" t="str">
            <v>Annual O&amp;M Cost</v>
          </cell>
          <cell r="F52" t="str">
            <v>$/participant/year</v>
          </cell>
          <cell r="G52">
            <v>15.8722411075504</v>
          </cell>
          <cell r="H52">
            <v>15.8722411075504</v>
          </cell>
          <cell r="I52" t="str">
            <v>$20 total, weighted by relative shares of heating/cooling</v>
          </cell>
          <cell r="J52">
            <v>1</v>
          </cell>
        </row>
        <row r="53">
          <cell r="A53" t="str">
            <v>WAResidentialAir Conditioner SwitchAnnual O&amp;M Cost per MW</v>
          </cell>
          <cell r="B53" t="str">
            <v>WA</v>
          </cell>
          <cell r="C53" t="str">
            <v>Residential</v>
          </cell>
          <cell r="D53" t="str">
            <v>Air Conditioner Switch</v>
          </cell>
          <cell r="E53" t="str">
            <v>Annual O&amp;M Cost per MW</v>
          </cell>
          <cell r="F53" t="str">
            <v>$/MW @meter</v>
          </cell>
          <cell r="G53">
            <v>0</v>
          </cell>
          <cell r="H53">
            <v>0</v>
          </cell>
          <cell r="I53" t="str">
            <v>$20 total, weighted by relative shares of heating/cooling</v>
          </cell>
          <cell r="J53">
            <v>1</v>
          </cell>
        </row>
        <row r="54">
          <cell r="A54" t="str">
            <v>WAResidentialAir Conditioner SwitchAnnual Program Administration Cost</v>
          </cell>
          <cell r="B54" t="str">
            <v>WA</v>
          </cell>
          <cell r="C54" t="str">
            <v>Residential</v>
          </cell>
          <cell r="D54" t="str">
            <v>Air Conditioner Switch</v>
          </cell>
          <cell r="E54" t="str">
            <v>Annual Program Administration Cost</v>
          </cell>
          <cell r="F54" t="str">
            <v>$/yr</v>
          </cell>
          <cell r="G54">
            <v>0</v>
          </cell>
          <cell r="H54">
            <v>0</v>
          </cell>
          <cell r="I54" t="str">
            <v>What do we want to do about admin costs?</v>
          </cell>
          <cell r="J54">
            <v>1</v>
          </cell>
        </row>
        <row r="55">
          <cell r="A55" t="str">
            <v>WAResidentialAir Conditioner SwitchCost of Equip + Install</v>
          </cell>
          <cell r="B55" t="str">
            <v>WA</v>
          </cell>
          <cell r="C55" t="str">
            <v>Residential</v>
          </cell>
          <cell r="D55" t="str">
            <v>Air Conditioner Switch</v>
          </cell>
          <cell r="E55" t="str">
            <v>Cost of Equip + Install</v>
          </cell>
          <cell r="F55" t="str">
            <v>$/tech</v>
          </cell>
          <cell r="G55">
            <v>182.53077273682999</v>
          </cell>
          <cell r="H55">
            <v>182.53077273682999</v>
          </cell>
          <cell r="I55" t="str">
            <v>$230 total, weighted by CAC/ASHP split (CAC customers get full cost; ASHP customers get half cost)</v>
          </cell>
          <cell r="J55">
            <v>1</v>
          </cell>
        </row>
        <row r="56">
          <cell r="A56" t="str">
            <v>WAResidentialAir Conditioner SwitchCost of Equip + Install (per kW basis)</v>
          </cell>
          <cell r="B56" t="str">
            <v>WA</v>
          </cell>
          <cell r="C56" t="str">
            <v>Residential</v>
          </cell>
          <cell r="D56" t="str">
            <v>Air Conditioner Switch</v>
          </cell>
          <cell r="E56" t="str">
            <v>Cost of Equip + Install (per kW basis)</v>
          </cell>
          <cell r="F56" t="str">
            <v>$/kW @meter</v>
          </cell>
          <cell r="G56" t="str">
            <v>n/a</v>
          </cell>
          <cell r="H56" t="str">
            <v>n/a</v>
          </cell>
          <cell r="I56">
            <v>0</v>
          </cell>
          <cell r="J56">
            <v>1</v>
          </cell>
        </row>
        <row r="57">
          <cell r="A57" t="str">
            <v>WAResidentialAir Conditioner SwitchDe-rate</v>
          </cell>
          <cell r="B57" t="str">
            <v>WA</v>
          </cell>
          <cell r="C57" t="str">
            <v>Residential</v>
          </cell>
          <cell r="D57" t="str">
            <v>Air Conditioner Switch</v>
          </cell>
          <cell r="E57" t="str">
            <v>De-rate</v>
          </cell>
          <cell r="F57" t="str">
            <v>capacity equivalence factor</v>
          </cell>
          <cell r="G57">
            <v>1</v>
          </cell>
          <cell r="H57">
            <v>1</v>
          </cell>
          <cell r="I57">
            <v>0</v>
          </cell>
          <cell r="J57">
            <v>1</v>
          </cell>
        </row>
        <row r="58">
          <cell r="A58" t="str">
            <v>WAResidentialAir Conditioner SwitchNet to Gross Ratio (free ridership)</v>
          </cell>
          <cell r="B58" t="str">
            <v>WA</v>
          </cell>
          <cell r="C58" t="str">
            <v>Residential</v>
          </cell>
          <cell r="D58" t="str">
            <v>Air Conditioner Switch</v>
          </cell>
          <cell r="E58" t="str">
            <v>Net to Gross Ratio (free ridership)</v>
          </cell>
          <cell r="F58" t="str">
            <v>ratio</v>
          </cell>
          <cell r="G58">
            <v>1</v>
          </cell>
          <cell r="H58">
            <v>1</v>
          </cell>
          <cell r="I58">
            <v>0</v>
          </cell>
          <cell r="J58">
            <v>1</v>
          </cell>
        </row>
        <row r="59">
          <cell r="A59" t="str">
            <v>WAResidentialAir Conditioner SwitchPer Customer Annual Marketing/Recruitment Cost</v>
          </cell>
          <cell r="B59" t="str">
            <v>WA</v>
          </cell>
          <cell r="C59" t="str">
            <v>Residential</v>
          </cell>
          <cell r="D59" t="str">
            <v>Air Conditioner Switch</v>
          </cell>
          <cell r="E59" t="str">
            <v>Per Customer Annual Marketing/Recruitment Cost</v>
          </cell>
          <cell r="F59" t="str">
            <v>$/new participant/year</v>
          </cell>
          <cell r="G59">
            <v>35</v>
          </cell>
          <cell r="H59">
            <v>35</v>
          </cell>
          <cell r="I59" t="str">
            <v>$35 total</v>
          </cell>
          <cell r="J59">
            <v>1</v>
          </cell>
        </row>
        <row r="60">
          <cell r="A60" t="str">
            <v>WAResidentialAir Conditioner SwitchPer Participant Annual Incentive</v>
          </cell>
          <cell r="B60" t="str">
            <v>WA</v>
          </cell>
          <cell r="C60" t="str">
            <v>Residential</v>
          </cell>
          <cell r="D60" t="str">
            <v>Air Conditioner Switch</v>
          </cell>
          <cell r="E60" t="str">
            <v>Per Participant Annual Incentive</v>
          </cell>
          <cell r="F60" t="str">
            <v>$/participant/year</v>
          </cell>
          <cell r="G60">
            <v>30</v>
          </cell>
          <cell r="H60">
            <v>30</v>
          </cell>
          <cell r="I60" t="str">
            <v>adjusted to reflect 100% of the costs</v>
          </cell>
          <cell r="J60">
            <v>1</v>
          </cell>
        </row>
        <row r="61">
          <cell r="A61" t="str">
            <v>WAResidentialAir Conditioner SwitchPer kWh Annual Incentive</v>
          </cell>
          <cell r="B61" t="str">
            <v>WA</v>
          </cell>
          <cell r="C61" t="str">
            <v>Residential</v>
          </cell>
          <cell r="D61" t="str">
            <v>Air Conditioner Switch</v>
          </cell>
          <cell r="E61" t="str">
            <v>Per kWh Annual Incentive</v>
          </cell>
          <cell r="F61" t="str">
            <v>$/kWh @meter</v>
          </cell>
          <cell r="G61" t="str">
            <v>n/a</v>
          </cell>
          <cell r="H61" t="str">
            <v>n/a</v>
          </cell>
          <cell r="I61">
            <v>0</v>
          </cell>
          <cell r="J61">
            <v>1</v>
          </cell>
        </row>
        <row r="62">
          <cell r="A62" t="str">
            <v>WAResidentialAir Conditioner SwitchPer kW Annual Incentive</v>
          </cell>
          <cell r="B62" t="str">
            <v>WA</v>
          </cell>
          <cell r="C62" t="str">
            <v>Residential</v>
          </cell>
          <cell r="D62" t="str">
            <v>Air Conditioner Switch</v>
          </cell>
          <cell r="E62" t="str">
            <v>Per kW Annual Incentive</v>
          </cell>
          <cell r="F62" t="str">
            <v>$/kW @meter/year</v>
          </cell>
          <cell r="G62" t="str">
            <v/>
          </cell>
          <cell r="H62" t="str">
            <v/>
          </cell>
          <cell r="I62" t="str">
            <v>$30 annual; 35% part cost</v>
          </cell>
          <cell r="J62">
            <v>1</v>
          </cell>
        </row>
        <row r="63">
          <cell r="A63" t="str">
            <v>WAResidentialAir Conditioner SwitchProgram Development Cost</v>
          </cell>
          <cell r="B63" t="str">
            <v>WA</v>
          </cell>
          <cell r="C63" t="str">
            <v>Residential</v>
          </cell>
          <cell r="D63" t="str">
            <v>Air Conditioner Switch</v>
          </cell>
          <cell r="E63" t="str">
            <v>Program Development Cost</v>
          </cell>
          <cell r="F63" t="str">
            <v>$/program</v>
          </cell>
          <cell r="G63">
            <v>119041.80830662799</v>
          </cell>
          <cell r="H63">
            <v>119041.80830662799</v>
          </cell>
          <cell r="I63" t="str">
            <v>$150k annual, weighted by relative shares of heating/cooling</v>
          </cell>
          <cell r="J63">
            <v>1</v>
          </cell>
        </row>
        <row r="64">
          <cell r="A64" t="str">
            <v>WAResidentialAir Conditioner SwitchProgram Life</v>
          </cell>
          <cell r="B64" t="str">
            <v>WA</v>
          </cell>
          <cell r="C64" t="str">
            <v>Residential</v>
          </cell>
          <cell r="D64" t="str">
            <v>Air Conditioner Switch</v>
          </cell>
          <cell r="E64" t="str">
            <v>Program Life</v>
          </cell>
          <cell r="F64" t="str">
            <v>years</v>
          </cell>
          <cell r="G64">
            <v>10</v>
          </cell>
          <cell r="H64">
            <v>10</v>
          </cell>
          <cell r="I64" t="str">
            <v>Where are the program length assumptions? We only see seasonal length assumptions. Currently using measure life and previous studies for comparison.</v>
          </cell>
          <cell r="J64">
            <v>1</v>
          </cell>
        </row>
        <row r="65">
          <cell r="A65" t="str">
            <v>WAResidentialAir Conditioner SwitchProgram Start Year</v>
          </cell>
          <cell r="B65" t="str">
            <v>WA</v>
          </cell>
          <cell r="C65" t="str">
            <v>Residential</v>
          </cell>
          <cell r="D65" t="str">
            <v>Air Conditioner Switch</v>
          </cell>
          <cell r="E65" t="str">
            <v>Program Start Year</v>
          </cell>
          <cell r="F65" t="str">
            <v>year</v>
          </cell>
          <cell r="G65">
            <v>2022</v>
          </cell>
          <cell r="H65">
            <v>2022</v>
          </cell>
          <cell r="I65">
            <v>0</v>
          </cell>
          <cell r="J65">
            <v>1</v>
          </cell>
        </row>
        <row r="66">
          <cell r="A66" t="str">
            <v>WAResidentialBring-Your-Own-ThermostatSummer DR Event Hours</v>
          </cell>
          <cell r="B66" t="str">
            <v>WA</v>
          </cell>
          <cell r="C66" t="str">
            <v>Residential</v>
          </cell>
          <cell r="D66" t="str">
            <v>Bring-Your-Own-Thermostat</v>
          </cell>
          <cell r="E66" t="str">
            <v>Summer DR Event Hours</v>
          </cell>
          <cell r="F66" t="str">
            <v>hours/year</v>
          </cell>
          <cell r="G66">
            <v>20</v>
          </cell>
          <cell r="H66">
            <v>20</v>
          </cell>
          <cell r="I66">
            <v>0</v>
          </cell>
          <cell r="J66">
            <v>1</v>
          </cell>
        </row>
        <row r="67">
          <cell r="A67" t="str">
            <v>WAResidentialBring-Your-Own-ThermostatWinter DR Event Hours</v>
          </cell>
          <cell r="B67" t="str">
            <v>WA</v>
          </cell>
          <cell r="C67" t="str">
            <v>Residential</v>
          </cell>
          <cell r="D67" t="str">
            <v>Bring-Your-Own-Thermostat</v>
          </cell>
          <cell r="E67" t="str">
            <v>Winter DR Event Hours</v>
          </cell>
          <cell r="F67" t="str">
            <v>hours/year</v>
          </cell>
          <cell r="G67">
            <v>20</v>
          </cell>
          <cell r="H67">
            <v>20</v>
          </cell>
          <cell r="I67">
            <v>0</v>
          </cell>
          <cell r="J67">
            <v>1</v>
          </cell>
        </row>
        <row r="68">
          <cell r="A68" t="str">
            <v>WAResidentialBring-Your-Own-ThermostatAnnual O&amp;M Cost</v>
          </cell>
          <cell r="B68" t="str">
            <v>WA</v>
          </cell>
          <cell r="C68" t="str">
            <v>Residential</v>
          </cell>
          <cell r="D68" t="str">
            <v>Bring-Your-Own-Thermostat</v>
          </cell>
          <cell r="E68" t="str">
            <v>Annual O&amp;M Cost</v>
          </cell>
          <cell r="F68" t="str">
            <v>$/participant/year</v>
          </cell>
          <cell r="G68">
            <v>4</v>
          </cell>
          <cell r="H68">
            <v>4</v>
          </cell>
          <cell r="I68" t="str">
            <v>shared with winter</v>
          </cell>
          <cell r="J68">
            <v>1</v>
          </cell>
        </row>
        <row r="69">
          <cell r="A69" t="str">
            <v>WAResidentialBring-Your-Own-ThermostatAnnual O&amp;M Cost per MW</v>
          </cell>
          <cell r="B69" t="str">
            <v>WA</v>
          </cell>
          <cell r="C69" t="str">
            <v>Residential</v>
          </cell>
          <cell r="D69" t="str">
            <v>Bring-Your-Own-Thermostat</v>
          </cell>
          <cell r="E69" t="str">
            <v>Annual O&amp;M Cost per MW</v>
          </cell>
          <cell r="F69" t="str">
            <v>$/MW @meter</v>
          </cell>
          <cell r="G69">
            <v>0</v>
          </cell>
          <cell r="H69">
            <v>0</v>
          </cell>
          <cell r="I69" t="str">
            <v>shared with winter</v>
          </cell>
          <cell r="J69">
            <v>1</v>
          </cell>
        </row>
        <row r="70">
          <cell r="A70" t="str">
            <v>WAResidentialBring-Your-Own-ThermostatAnnual Program Administration Cost</v>
          </cell>
          <cell r="B70" t="str">
            <v>WA</v>
          </cell>
          <cell r="C70" t="str">
            <v>Residential</v>
          </cell>
          <cell r="D70" t="str">
            <v>Bring-Your-Own-Thermostat</v>
          </cell>
          <cell r="E70" t="str">
            <v>Annual Program Administration Cost</v>
          </cell>
          <cell r="F70" t="str">
            <v>$/yr</v>
          </cell>
          <cell r="G70">
            <v>0</v>
          </cell>
          <cell r="H70">
            <v>0</v>
          </cell>
          <cell r="I70" t="str">
            <v>What do we want to do about admin costs?</v>
          </cell>
          <cell r="J70">
            <v>1</v>
          </cell>
        </row>
        <row r="71">
          <cell r="A71" t="str">
            <v>WAResidentialBring-Your-Own-ThermostatCost of Equip + Install</v>
          </cell>
          <cell r="B71" t="str">
            <v>WA</v>
          </cell>
          <cell r="C71" t="str">
            <v>Residential</v>
          </cell>
          <cell r="D71" t="str">
            <v>Bring-Your-Own-Thermostat</v>
          </cell>
          <cell r="E71" t="str">
            <v>Cost of Equip + Install</v>
          </cell>
          <cell r="F71" t="str">
            <v>$/tech</v>
          </cell>
          <cell r="G71">
            <v>0</v>
          </cell>
          <cell r="H71">
            <v>0</v>
          </cell>
          <cell r="I71" t="str">
            <v>0</v>
          </cell>
          <cell r="J71">
            <v>1</v>
          </cell>
        </row>
        <row r="72">
          <cell r="A72" t="str">
            <v>WAResidentialBring-Your-Own-ThermostatCost of Equip + Install (per kW basis)</v>
          </cell>
          <cell r="B72" t="str">
            <v>WA</v>
          </cell>
          <cell r="C72" t="str">
            <v>Residential</v>
          </cell>
          <cell r="D72" t="str">
            <v>Bring-Your-Own-Thermostat</v>
          </cell>
          <cell r="E72" t="str">
            <v>Cost of Equip + Install (per kW basis)</v>
          </cell>
          <cell r="F72" t="str">
            <v>$/kW @meter</v>
          </cell>
          <cell r="G72" t="str">
            <v>n/a</v>
          </cell>
          <cell r="H72" t="str">
            <v>n/a</v>
          </cell>
          <cell r="I72">
            <v>0</v>
          </cell>
          <cell r="J72">
            <v>1</v>
          </cell>
        </row>
        <row r="73">
          <cell r="A73" t="str">
            <v>WAResidentialBring-Your-Own-ThermostatDe-rate</v>
          </cell>
          <cell r="B73" t="str">
            <v>WA</v>
          </cell>
          <cell r="C73" t="str">
            <v>Residential</v>
          </cell>
          <cell r="D73" t="str">
            <v>Bring-Your-Own-Thermostat</v>
          </cell>
          <cell r="E73" t="str">
            <v>De-rate</v>
          </cell>
          <cell r="F73" t="str">
            <v>capacity equivalence factor</v>
          </cell>
          <cell r="G73">
            <v>1</v>
          </cell>
          <cell r="H73">
            <v>1</v>
          </cell>
          <cell r="I73">
            <v>0</v>
          </cell>
          <cell r="J73">
            <v>1</v>
          </cell>
        </row>
        <row r="74">
          <cell r="A74" t="str">
            <v>WAResidentialBring-Your-Own-ThermostatNet to Gross Ratio (free ridership)</v>
          </cell>
          <cell r="B74" t="str">
            <v>WA</v>
          </cell>
          <cell r="C74" t="str">
            <v>Residential</v>
          </cell>
          <cell r="D74" t="str">
            <v>Bring-Your-Own-Thermostat</v>
          </cell>
          <cell r="E74" t="str">
            <v>Net to Gross Ratio (free ridership)</v>
          </cell>
          <cell r="F74" t="str">
            <v>ratio</v>
          </cell>
          <cell r="G74">
            <v>1</v>
          </cell>
          <cell r="H74">
            <v>1</v>
          </cell>
          <cell r="I74">
            <v>0</v>
          </cell>
          <cell r="J74">
            <v>1</v>
          </cell>
        </row>
        <row r="75">
          <cell r="A75" t="str">
            <v>WAResidentialBring-Your-Own-ThermostatPer Customer Annual Marketing/Recruitment Cost</v>
          </cell>
          <cell r="B75" t="str">
            <v>WA</v>
          </cell>
          <cell r="C75" t="str">
            <v>Residential</v>
          </cell>
          <cell r="D75" t="str">
            <v>Bring-Your-Own-Thermostat</v>
          </cell>
          <cell r="E75" t="str">
            <v>Per Customer Annual Marketing/Recruitment Cost</v>
          </cell>
          <cell r="F75" t="str">
            <v>$/new participant/year</v>
          </cell>
          <cell r="G75">
            <v>75</v>
          </cell>
          <cell r="H75">
            <v>75</v>
          </cell>
          <cell r="I75" t="str">
            <v>*modified to include Incentives (one time)</v>
          </cell>
          <cell r="J75">
            <v>1</v>
          </cell>
        </row>
        <row r="76">
          <cell r="A76" t="str">
            <v>WAResidentialBring-Your-Own-ThermostatPer Participant Annual Incentive</v>
          </cell>
          <cell r="B76" t="str">
            <v>WA</v>
          </cell>
          <cell r="C76" t="str">
            <v>Residential</v>
          </cell>
          <cell r="D76" t="str">
            <v>Bring-Your-Own-Thermostat</v>
          </cell>
          <cell r="E76" t="str">
            <v>Per Participant Annual Incentive</v>
          </cell>
          <cell r="F76" t="str">
            <v>$/participant/year</v>
          </cell>
          <cell r="G76">
            <v>40</v>
          </cell>
          <cell r="H76">
            <v>40</v>
          </cell>
          <cell r="I76" t="str">
            <v>adjusted to reflect 100% of the costs</v>
          </cell>
          <cell r="J76">
            <v>1</v>
          </cell>
        </row>
        <row r="77">
          <cell r="A77" t="str">
            <v>WAResidentialBring-Your-Own-ThermostatPer kWh Annual Incentive</v>
          </cell>
          <cell r="B77" t="str">
            <v>WA</v>
          </cell>
          <cell r="C77" t="str">
            <v>Residential</v>
          </cell>
          <cell r="D77" t="str">
            <v>Bring-Your-Own-Thermostat</v>
          </cell>
          <cell r="E77" t="str">
            <v>Per kWh Annual Incentive</v>
          </cell>
          <cell r="F77" t="str">
            <v>$/kWh @meter</v>
          </cell>
          <cell r="G77" t="str">
            <v>n/a</v>
          </cell>
          <cell r="H77" t="str">
            <v>n/a</v>
          </cell>
          <cell r="I77">
            <v>0</v>
          </cell>
          <cell r="J77">
            <v>1</v>
          </cell>
        </row>
        <row r="78">
          <cell r="A78" t="str">
            <v>WAResidentialBring-Your-Own-ThermostatPer kW Annual Incentive</v>
          </cell>
          <cell r="B78" t="str">
            <v>WA</v>
          </cell>
          <cell r="C78" t="str">
            <v>Residential</v>
          </cell>
          <cell r="D78" t="str">
            <v>Bring-Your-Own-Thermostat</v>
          </cell>
          <cell r="E78" t="str">
            <v>Per kW Annual Incentive</v>
          </cell>
          <cell r="F78" t="str">
            <v>$/kW @meter/year</v>
          </cell>
          <cell r="G78" t="str">
            <v/>
          </cell>
          <cell r="H78" t="str">
            <v/>
          </cell>
          <cell r="I78" t="str">
            <v>$20 annual; 35% part cost</v>
          </cell>
          <cell r="J78">
            <v>1</v>
          </cell>
        </row>
        <row r="79">
          <cell r="A79" t="str">
            <v>WAResidentialBring-Your-Own-ThermostatProgram Development Cost</v>
          </cell>
          <cell r="B79" t="str">
            <v>WA</v>
          </cell>
          <cell r="C79" t="str">
            <v>Residential</v>
          </cell>
          <cell r="D79" t="str">
            <v>Bring-Your-Own-Thermostat</v>
          </cell>
          <cell r="E79" t="str">
            <v>Program Development Cost</v>
          </cell>
          <cell r="F79" t="str">
            <v>$/program</v>
          </cell>
          <cell r="G79">
            <v>75000</v>
          </cell>
          <cell r="H79">
            <v>75000</v>
          </cell>
          <cell r="I79" t="str">
            <v>shared with winter</v>
          </cell>
          <cell r="J79">
            <v>1</v>
          </cell>
        </row>
        <row r="80">
          <cell r="A80" t="str">
            <v>WAResidentialBring-Your-Own-ThermostatProgram Life</v>
          </cell>
          <cell r="B80" t="str">
            <v>WA</v>
          </cell>
          <cell r="C80" t="str">
            <v>Residential</v>
          </cell>
          <cell r="D80" t="str">
            <v>Bring-Your-Own-Thermostat</v>
          </cell>
          <cell r="E80" t="str">
            <v>Program Life</v>
          </cell>
          <cell r="F80" t="str">
            <v>years</v>
          </cell>
          <cell r="G80">
            <v>10</v>
          </cell>
          <cell r="H80">
            <v>10</v>
          </cell>
          <cell r="I80" t="str">
            <v>Where are the program length assumptions? We only see seasonal length assumptions. Currently using measure life and previous studies for comparison.</v>
          </cell>
          <cell r="J80">
            <v>1</v>
          </cell>
        </row>
        <row r="81">
          <cell r="A81" t="str">
            <v>WAResidentialBring-Your-Own-ThermostatProgram Start Year</v>
          </cell>
          <cell r="B81" t="str">
            <v>WA</v>
          </cell>
          <cell r="C81" t="str">
            <v>Residential</v>
          </cell>
          <cell r="D81" t="str">
            <v>Bring-Your-Own-Thermostat</v>
          </cell>
          <cell r="E81" t="str">
            <v>Program Start Year</v>
          </cell>
          <cell r="F81" t="str">
            <v>year</v>
          </cell>
          <cell r="G81">
            <v>2022</v>
          </cell>
          <cell r="H81">
            <v>2022</v>
          </cell>
          <cell r="I81">
            <v>0</v>
          </cell>
          <cell r="J81">
            <v>1</v>
          </cell>
        </row>
        <row r="82">
          <cell r="A82" t="str">
            <v>WAResidentialElectric Resistance Water Heater SwitchSummer DR Event Hours</v>
          </cell>
          <cell r="B82" t="str">
            <v>WA</v>
          </cell>
          <cell r="C82" t="str">
            <v>Residential</v>
          </cell>
          <cell r="D82" t="str">
            <v>Electric Resistance Water Heater Switch</v>
          </cell>
          <cell r="E82" t="str">
            <v>Summer DR Event Hours</v>
          </cell>
          <cell r="F82" t="str">
            <v>hours/year</v>
          </cell>
          <cell r="G82">
            <v>18</v>
          </cell>
          <cell r="H82">
            <v>18</v>
          </cell>
          <cell r="I82">
            <v>0</v>
          </cell>
          <cell r="J82">
            <v>1</v>
          </cell>
        </row>
        <row r="83">
          <cell r="A83" t="str">
            <v>WAResidentialElectric Resistance Water Heater SwitchWinter DR Event Hours</v>
          </cell>
          <cell r="B83" t="str">
            <v>WA</v>
          </cell>
          <cell r="C83" t="str">
            <v>Residential</v>
          </cell>
          <cell r="D83" t="str">
            <v>Electric Resistance Water Heater Switch</v>
          </cell>
          <cell r="E83" t="str">
            <v>Winter DR Event Hours</v>
          </cell>
          <cell r="F83" t="str">
            <v>hours/year</v>
          </cell>
          <cell r="G83">
            <v>18</v>
          </cell>
          <cell r="H83">
            <v>18</v>
          </cell>
          <cell r="I83">
            <v>0</v>
          </cell>
          <cell r="J83">
            <v>1</v>
          </cell>
        </row>
        <row r="84">
          <cell r="A84" t="str">
            <v>WAResidentialElectric Resistance Water Heater SwitchAnnual O&amp;M Cost</v>
          </cell>
          <cell r="B84" t="str">
            <v>WA</v>
          </cell>
          <cell r="C84" t="str">
            <v>Residential</v>
          </cell>
          <cell r="D84" t="str">
            <v>Electric Resistance Water Heater Switch</v>
          </cell>
          <cell r="E84" t="str">
            <v>Annual O&amp;M Cost</v>
          </cell>
          <cell r="F84" t="str">
            <v>$/participant/year</v>
          </cell>
          <cell r="G84">
            <v>26</v>
          </cell>
          <cell r="H84">
            <v>26</v>
          </cell>
          <cell r="I84" t="str">
            <v>$26 annual; shared with winter</v>
          </cell>
          <cell r="J84">
            <v>1</v>
          </cell>
        </row>
        <row r="85">
          <cell r="A85" t="str">
            <v>WAResidentialElectric Resistance Water Heater SwitchAnnual O&amp;M Cost per MW</v>
          </cell>
          <cell r="B85" t="str">
            <v>WA</v>
          </cell>
          <cell r="C85" t="str">
            <v>Residential</v>
          </cell>
          <cell r="D85" t="str">
            <v>Electric Resistance Water Heater Switch</v>
          </cell>
          <cell r="E85" t="str">
            <v>Annual O&amp;M Cost per MW</v>
          </cell>
          <cell r="F85" t="str">
            <v>$/MW @meter</v>
          </cell>
          <cell r="G85">
            <v>0</v>
          </cell>
          <cell r="H85">
            <v>0</v>
          </cell>
          <cell r="I85" t="str">
            <v>$26 annual; shared with winter</v>
          </cell>
          <cell r="J85">
            <v>1</v>
          </cell>
        </row>
        <row r="86">
          <cell r="A86" t="str">
            <v>WAResidentialElectric Resistance Water Heater SwitchAnnual Program Administration Cost</v>
          </cell>
          <cell r="B86" t="str">
            <v>WA</v>
          </cell>
          <cell r="C86" t="str">
            <v>Residential</v>
          </cell>
          <cell r="D86" t="str">
            <v>Electric Resistance Water Heater Switch</v>
          </cell>
          <cell r="E86" t="str">
            <v>Annual Program Administration Cost</v>
          </cell>
          <cell r="F86" t="str">
            <v>$/yr</v>
          </cell>
          <cell r="G86">
            <v>0</v>
          </cell>
          <cell r="H86">
            <v>0</v>
          </cell>
          <cell r="I86" t="str">
            <v>What do we want to do about admin costs?</v>
          </cell>
          <cell r="J86">
            <v>1</v>
          </cell>
        </row>
        <row r="87">
          <cell r="A87" t="str">
            <v>WAResidentialElectric Resistance Water Heater SwitchCost of Equip + Install</v>
          </cell>
          <cell r="B87" t="str">
            <v>WA</v>
          </cell>
          <cell r="C87" t="str">
            <v>Residential</v>
          </cell>
          <cell r="D87" t="str">
            <v>Electric Resistance Water Heater Switch</v>
          </cell>
          <cell r="E87" t="str">
            <v>Cost of Equip + Install</v>
          </cell>
          <cell r="F87" t="str">
            <v>$/tech</v>
          </cell>
          <cell r="G87">
            <v>330</v>
          </cell>
          <cell r="H87">
            <v>330</v>
          </cell>
          <cell r="I87" t="str">
            <v>$330 total; shared with winter</v>
          </cell>
          <cell r="J87">
            <v>1</v>
          </cell>
        </row>
        <row r="88">
          <cell r="A88" t="str">
            <v>WAResidentialElectric Resistance Water Heater SwitchCost of Equip + Install (per kW basis)</v>
          </cell>
          <cell r="B88" t="str">
            <v>WA</v>
          </cell>
          <cell r="C88" t="str">
            <v>Residential</v>
          </cell>
          <cell r="D88" t="str">
            <v>Electric Resistance Water Heater Switch</v>
          </cell>
          <cell r="E88" t="str">
            <v>Cost of Equip + Install (per kW basis)</v>
          </cell>
          <cell r="F88" t="str">
            <v>$/kW @meter</v>
          </cell>
          <cell r="G88" t="str">
            <v>n/a</v>
          </cell>
          <cell r="H88" t="str">
            <v>n/a</v>
          </cell>
          <cell r="I88">
            <v>0</v>
          </cell>
          <cell r="J88">
            <v>1</v>
          </cell>
        </row>
        <row r="89">
          <cell r="A89" t="str">
            <v>WAResidentialElectric Resistance Water Heater SwitchDe-rate</v>
          </cell>
          <cell r="B89" t="str">
            <v>WA</v>
          </cell>
          <cell r="C89" t="str">
            <v>Residential</v>
          </cell>
          <cell r="D89" t="str">
            <v>Electric Resistance Water Heater Switch</v>
          </cell>
          <cell r="E89" t="str">
            <v>De-rate</v>
          </cell>
          <cell r="F89" t="str">
            <v>capacity equivalence factor</v>
          </cell>
          <cell r="G89">
            <v>1</v>
          </cell>
          <cell r="H89">
            <v>1</v>
          </cell>
          <cell r="I89">
            <v>0</v>
          </cell>
          <cell r="J89">
            <v>1</v>
          </cell>
        </row>
        <row r="90">
          <cell r="A90" t="str">
            <v>WAResidentialElectric Resistance Water Heater SwitchNet to Gross Ratio (free ridership)</v>
          </cell>
          <cell r="B90" t="str">
            <v>WA</v>
          </cell>
          <cell r="C90" t="str">
            <v>Residential</v>
          </cell>
          <cell r="D90" t="str">
            <v>Electric Resistance Water Heater Switch</v>
          </cell>
          <cell r="E90" t="str">
            <v>Net to Gross Ratio (free ridership)</v>
          </cell>
          <cell r="F90" t="str">
            <v>ratio</v>
          </cell>
          <cell r="G90">
            <v>1</v>
          </cell>
          <cell r="H90">
            <v>1</v>
          </cell>
          <cell r="I90">
            <v>0</v>
          </cell>
          <cell r="J90">
            <v>1</v>
          </cell>
        </row>
        <row r="91">
          <cell r="A91" t="str">
            <v>WAResidentialElectric Resistance Water Heater SwitchPer Customer Annual Marketing/Recruitment Cost</v>
          </cell>
          <cell r="B91" t="str">
            <v>WA</v>
          </cell>
          <cell r="C91" t="str">
            <v>Residential</v>
          </cell>
          <cell r="D91" t="str">
            <v>Electric Resistance Water Heater Switch</v>
          </cell>
          <cell r="E91" t="str">
            <v>Per Customer Annual Marketing/Recruitment Cost</v>
          </cell>
          <cell r="F91" t="str">
            <v>$/new participant/year</v>
          </cell>
          <cell r="G91">
            <v>30</v>
          </cell>
          <cell r="H91">
            <v>30</v>
          </cell>
          <cell r="I91" t="str">
            <v>$30 total; shared with winter</v>
          </cell>
          <cell r="J91">
            <v>1</v>
          </cell>
        </row>
        <row r="92">
          <cell r="A92" t="str">
            <v>WAResidentialElectric Resistance Water Heater SwitchPer Participant Annual Incentive</v>
          </cell>
          <cell r="B92" t="str">
            <v>WA</v>
          </cell>
          <cell r="C92" t="str">
            <v>Residential</v>
          </cell>
          <cell r="D92" t="str">
            <v>Electric Resistance Water Heater Switch</v>
          </cell>
          <cell r="E92" t="str">
            <v>Per Participant Annual Incentive</v>
          </cell>
          <cell r="F92" t="str">
            <v>$/participant/year</v>
          </cell>
          <cell r="G92">
            <v>30</v>
          </cell>
          <cell r="H92">
            <v>30</v>
          </cell>
          <cell r="I92" t="str">
            <v>adjusted to reflect 100% of the costs</v>
          </cell>
          <cell r="J92">
            <v>1</v>
          </cell>
        </row>
        <row r="93">
          <cell r="A93" t="str">
            <v>WAResidentialElectric Resistance Water Heater SwitchPer kWh Annual Incentive</v>
          </cell>
          <cell r="B93" t="str">
            <v>WA</v>
          </cell>
          <cell r="C93" t="str">
            <v>Residential</v>
          </cell>
          <cell r="D93" t="str">
            <v>Electric Resistance Water Heater Switch</v>
          </cell>
          <cell r="E93" t="str">
            <v>Per kWh Annual Incentive</v>
          </cell>
          <cell r="F93" t="str">
            <v>$/kWh @meter</v>
          </cell>
          <cell r="G93" t="str">
            <v>n/a</v>
          </cell>
          <cell r="H93" t="str">
            <v>n/a</v>
          </cell>
          <cell r="I93">
            <v>0</v>
          </cell>
          <cell r="J93">
            <v>1</v>
          </cell>
        </row>
        <row r="94">
          <cell r="A94" t="str">
            <v>WAResidentialElectric Resistance Water Heater SwitchPer kW Annual Incentive</v>
          </cell>
          <cell r="B94" t="str">
            <v>WA</v>
          </cell>
          <cell r="C94" t="str">
            <v>Residential</v>
          </cell>
          <cell r="D94" t="str">
            <v>Electric Resistance Water Heater Switch</v>
          </cell>
          <cell r="E94" t="str">
            <v>Per kW Annual Incentive</v>
          </cell>
          <cell r="F94" t="str">
            <v>$/kW @meter/year</v>
          </cell>
          <cell r="G94" t="str">
            <v/>
          </cell>
          <cell r="H94" t="str">
            <v/>
          </cell>
          <cell r="I94" t="str">
            <v>$15 annual per season, 25% part cost</v>
          </cell>
          <cell r="J94">
            <v>1</v>
          </cell>
        </row>
        <row r="95">
          <cell r="A95" t="str">
            <v>WAResidentialElectric Resistance Water Heater SwitchProgram Development Cost</v>
          </cell>
          <cell r="B95" t="str">
            <v>WA</v>
          </cell>
          <cell r="C95" t="str">
            <v>Residential</v>
          </cell>
          <cell r="D95" t="str">
            <v>Electric Resistance Water Heater Switch</v>
          </cell>
          <cell r="E95" t="str">
            <v>Program Development Cost</v>
          </cell>
          <cell r="F95" t="str">
            <v>$/program</v>
          </cell>
          <cell r="G95">
            <v>150000</v>
          </cell>
          <cell r="H95">
            <v>150000</v>
          </cell>
          <cell r="I95" t="str">
            <v>$150k annual, shared with Winter</v>
          </cell>
          <cell r="J95">
            <v>1</v>
          </cell>
        </row>
        <row r="96">
          <cell r="A96" t="str">
            <v>WAResidentialElectric Resistance Water Heater SwitchProgram Life</v>
          </cell>
          <cell r="B96" t="str">
            <v>WA</v>
          </cell>
          <cell r="C96" t="str">
            <v>Residential</v>
          </cell>
          <cell r="D96" t="str">
            <v>Electric Resistance Water Heater Switch</v>
          </cell>
          <cell r="E96" t="str">
            <v>Program Life</v>
          </cell>
          <cell r="F96" t="str">
            <v>years</v>
          </cell>
          <cell r="G96">
            <v>10</v>
          </cell>
          <cell r="H96">
            <v>10</v>
          </cell>
          <cell r="I96" t="str">
            <v>Where are the program length assumptions? We only see seasonal length assumptions. Currently using measure life and previous studies for comparison.</v>
          </cell>
          <cell r="J96">
            <v>1</v>
          </cell>
        </row>
        <row r="97">
          <cell r="A97" t="str">
            <v>WAResidentialElectric Resistance Water Heater SwitchProgram Start Year</v>
          </cell>
          <cell r="B97" t="str">
            <v>WA</v>
          </cell>
          <cell r="C97" t="str">
            <v>Residential</v>
          </cell>
          <cell r="D97" t="str">
            <v>Electric Resistance Water Heater Switch</v>
          </cell>
          <cell r="E97" t="str">
            <v>Program Start Year</v>
          </cell>
          <cell r="F97" t="str">
            <v>year</v>
          </cell>
          <cell r="G97">
            <v>2022</v>
          </cell>
          <cell r="H97">
            <v>2022</v>
          </cell>
          <cell r="I97">
            <v>0</v>
          </cell>
          <cell r="J97">
            <v>1</v>
          </cell>
        </row>
        <row r="98">
          <cell r="A98" t="str">
            <v>WAResidentialGrid-Enabled Electric Resistance Water HeaterSummer DR Event Hours</v>
          </cell>
          <cell r="B98" t="str">
            <v>WA</v>
          </cell>
          <cell r="C98" t="str">
            <v>Residential</v>
          </cell>
          <cell r="D98" t="str">
            <v>Grid-Enabled Electric Resistance Water Heater</v>
          </cell>
          <cell r="E98" t="str">
            <v>Summer DR Event Hours</v>
          </cell>
          <cell r="F98" t="str">
            <v>hours/year</v>
          </cell>
          <cell r="G98">
            <v>18</v>
          </cell>
          <cell r="H98">
            <v>18</v>
          </cell>
          <cell r="I98">
            <v>0</v>
          </cell>
          <cell r="J98">
            <v>1</v>
          </cell>
        </row>
        <row r="99">
          <cell r="A99" t="str">
            <v>WAResidentialGrid-Enabled Electric Resistance Water HeaterWinter DR Event Hours</v>
          </cell>
          <cell r="B99" t="str">
            <v>WA</v>
          </cell>
          <cell r="C99" t="str">
            <v>Residential</v>
          </cell>
          <cell r="D99" t="str">
            <v>Grid-Enabled Electric Resistance Water Heater</v>
          </cell>
          <cell r="E99" t="str">
            <v>Winter DR Event Hours</v>
          </cell>
          <cell r="F99" t="str">
            <v>hours/year</v>
          </cell>
          <cell r="G99">
            <v>18</v>
          </cell>
          <cell r="H99">
            <v>18</v>
          </cell>
          <cell r="I99">
            <v>0</v>
          </cell>
          <cell r="J99">
            <v>1</v>
          </cell>
        </row>
        <row r="100">
          <cell r="A100" t="str">
            <v>WAResidentialGrid-Enabled Electric Resistance Water HeaterAnnual O&amp;M Cost</v>
          </cell>
          <cell r="B100" t="str">
            <v>WA</v>
          </cell>
          <cell r="C100" t="str">
            <v>Residential</v>
          </cell>
          <cell r="D100" t="str">
            <v>Grid-Enabled Electric Resistance Water Heater</v>
          </cell>
          <cell r="E100" t="str">
            <v>Annual O&amp;M Cost</v>
          </cell>
          <cell r="F100" t="str">
            <v>$/participant/year</v>
          </cell>
          <cell r="G100">
            <v>26</v>
          </cell>
          <cell r="H100">
            <v>26</v>
          </cell>
          <cell r="I100" t="str">
            <v>$26 annual; split by season</v>
          </cell>
          <cell r="J100">
            <v>1</v>
          </cell>
        </row>
        <row r="101">
          <cell r="A101" t="str">
            <v>WAResidentialGrid-Enabled Electric Resistance Water HeaterAnnual O&amp;M Cost per MW</v>
          </cell>
          <cell r="B101" t="str">
            <v>WA</v>
          </cell>
          <cell r="C101" t="str">
            <v>Residential</v>
          </cell>
          <cell r="D101" t="str">
            <v>Grid-Enabled Electric Resistance Water Heater</v>
          </cell>
          <cell r="E101" t="str">
            <v>Annual O&amp;M Cost per MW</v>
          </cell>
          <cell r="F101" t="str">
            <v>$/MW @meter</v>
          </cell>
          <cell r="G101">
            <v>0</v>
          </cell>
          <cell r="H101">
            <v>0</v>
          </cell>
          <cell r="I101" t="str">
            <v>$26 annual; split by season</v>
          </cell>
          <cell r="J101">
            <v>1</v>
          </cell>
        </row>
        <row r="102">
          <cell r="A102" t="str">
            <v>WAResidentialGrid-Enabled Electric Resistance Water HeaterAnnual Program Administration Cost</v>
          </cell>
          <cell r="B102" t="str">
            <v>WA</v>
          </cell>
          <cell r="C102" t="str">
            <v>Residential</v>
          </cell>
          <cell r="D102" t="str">
            <v>Grid-Enabled Electric Resistance Water Heater</v>
          </cell>
          <cell r="E102" t="str">
            <v>Annual Program Administration Cost</v>
          </cell>
          <cell r="F102" t="str">
            <v>$/yr</v>
          </cell>
          <cell r="G102">
            <v>0</v>
          </cell>
          <cell r="H102">
            <v>0</v>
          </cell>
          <cell r="I102" t="str">
            <v>What do we want to do about admin costs?</v>
          </cell>
          <cell r="J102">
            <v>1</v>
          </cell>
        </row>
        <row r="103">
          <cell r="A103" t="str">
            <v>WAResidentialGrid-Enabled Electric Resistance Water HeaterCost of Equip + Install</v>
          </cell>
          <cell r="B103" t="str">
            <v>WA</v>
          </cell>
          <cell r="C103" t="str">
            <v>Residential</v>
          </cell>
          <cell r="D103" t="str">
            <v>Grid-Enabled Electric Resistance Water Heater</v>
          </cell>
          <cell r="E103" t="str">
            <v>Cost of Equip + Install</v>
          </cell>
          <cell r="F103" t="str">
            <v>$/tech</v>
          </cell>
          <cell r="G103">
            <v>50</v>
          </cell>
          <cell r="H103">
            <v>50</v>
          </cell>
          <cell r="I103" t="str">
            <v>$50 total; split by season</v>
          </cell>
          <cell r="J103">
            <v>1</v>
          </cell>
        </row>
        <row r="104">
          <cell r="A104" t="str">
            <v>WAResidentialGrid-Enabled Electric Resistance Water HeaterCost of Equip + Install (per kW basis)</v>
          </cell>
          <cell r="B104" t="str">
            <v>WA</v>
          </cell>
          <cell r="C104" t="str">
            <v>Residential</v>
          </cell>
          <cell r="D104" t="str">
            <v>Grid-Enabled Electric Resistance Water Heater</v>
          </cell>
          <cell r="E104" t="str">
            <v>Cost of Equip + Install (per kW basis)</v>
          </cell>
          <cell r="F104" t="str">
            <v>$/kW @meter</v>
          </cell>
          <cell r="G104" t="str">
            <v>n/a</v>
          </cell>
          <cell r="H104" t="str">
            <v>n/a</v>
          </cell>
          <cell r="I104">
            <v>0</v>
          </cell>
          <cell r="J104">
            <v>1</v>
          </cell>
        </row>
        <row r="105">
          <cell r="A105" t="str">
            <v>WAResidentialGrid-Enabled Electric Resistance Water HeaterDe-rate</v>
          </cell>
          <cell r="B105" t="str">
            <v>WA</v>
          </cell>
          <cell r="C105" t="str">
            <v>Residential</v>
          </cell>
          <cell r="D105" t="str">
            <v>Grid-Enabled Electric Resistance Water Heater</v>
          </cell>
          <cell r="E105" t="str">
            <v>De-rate</v>
          </cell>
          <cell r="F105" t="str">
            <v>capacity equivalence factor</v>
          </cell>
          <cell r="G105">
            <v>1</v>
          </cell>
          <cell r="H105">
            <v>1</v>
          </cell>
          <cell r="I105">
            <v>0</v>
          </cell>
          <cell r="J105">
            <v>1</v>
          </cell>
        </row>
        <row r="106">
          <cell r="A106" t="str">
            <v>WAResidentialGrid-Enabled Electric Resistance Water HeaterNet to Gross Ratio (free ridership)</v>
          </cell>
          <cell r="B106" t="str">
            <v>WA</v>
          </cell>
          <cell r="C106" t="str">
            <v>Residential</v>
          </cell>
          <cell r="D106" t="str">
            <v>Grid-Enabled Electric Resistance Water Heater</v>
          </cell>
          <cell r="E106" t="str">
            <v>Net to Gross Ratio (free ridership)</v>
          </cell>
          <cell r="F106" t="str">
            <v>ratio</v>
          </cell>
          <cell r="G106">
            <v>1</v>
          </cell>
          <cell r="H106">
            <v>1</v>
          </cell>
          <cell r="I106">
            <v>0</v>
          </cell>
          <cell r="J106">
            <v>1</v>
          </cell>
        </row>
        <row r="107">
          <cell r="A107" t="str">
            <v>WAResidentialGrid-Enabled Electric Resistance Water HeaterPer Customer Annual Marketing/Recruitment Cost</v>
          </cell>
          <cell r="B107" t="str">
            <v>WA</v>
          </cell>
          <cell r="C107" t="str">
            <v>Residential</v>
          </cell>
          <cell r="D107" t="str">
            <v>Grid-Enabled Electric Resistance Water Heater</v>
          </cell>
          <cell r="E107" t="str">
            <v>Per Customer Annual Marketing/Recruitment Cost</v>
          </cell>
          <cell r="F107" t="str">
            <v>$/new participant/year</v>
          </cell>
          <cell r="G107">
            <v>30</v>
          </cell>
          <cell r="H107">
            <v>30</v>
          </cell>
          <cell r="I107" t="str">
            <v>$30 total; split by season</v>
          </cell>
          <cell r="J107">
            <v>1</v>
          </cell>
        </row>
        <row r="108">
          <cell r="A108" t="str">
            <v>WAResidentialGrid-Enabled Electric Resistance Water HeaterPer Participant Annual Incentive</v>
          </cell>
          <cell r="B108" t="str">
            <v>WA</v>
          </cell>
          <cell r="C108" t="str">
            <v>Residential</v>
          </cell>
          <cell r="D108" t="str">
            <v>Grid-Enabled Electric Resistance Water Heater</v>
          </cell>
          <cell r="E108" t="str">
            <v>Per Participant Annual Incentive</v>
          </cell>
          <cell r="F108" t="str">
            <v>$/participant/year</v>
          </cell>
          <cell r="G108">
            <v>40</v>
          </cell>
          <cell r="H108">
            <v>40</v>
          </cell>
          <cell r="I108" t="str">
            <v>adjusted to reflect 100% of the costs</v>
          </cell>
          <cell r="J108">
            <v>1</v>
          </cell>
        </row>
        <row r="109">
          <cell r="A109" t="str">
            <v>WAResidentialGrid-Enabled Electric Resistance Water HeaterPer kWh Annual Incentive</v>
          </cell>
          <cell r="B109" t="str">
            <v>WA</v>
          </cell>
          <cell r="C109" t="str">
            <v>Residential</v>
          </cell>
          <cell r="D109" t="str">
            <v>Grid-Enabled Electric Resistance Water Heater</v>
          </cell>
          <cell r="E109" t="str">
            <v>Per kWh Annual Incentive</v>
          </cell>
          <cell r="F109" t="str">
            <v>$/kWh @meter</v>
          </cell>
          <cell r="G109" t="str">
            <v>n/a</v>
          </cell>
          <cell r="H109" t="str">
            <v>n/a</v>
          </cell>
          <cell r="I109">
            <v>0</v>
          </cell>
          <cell r="J109">
            <v>1</v>
          </cell>
        </row>
        <row r="110">
          <cell r="A110" t="str">
            <v>WAResidentialGrid-Enabled Electric Resistance Water HeaterPer kW Annual Incentive</v>
          </cell>
          <cell r="B110" t="str">
            <v>WA</v>
          </cell>
          <cell r="C110" t="str">
            <v>Residential</v>
          </cell>
          <cell r="D110" t="str">
            <v>Grid-Enabled Electric Resistance Water Heater</v>
          </cell>
          <cell r="E110" t="str">
            <v>Per kW Annual Incentive</v>
          </cell>
          <cell r="F110" t="str">
            <v>$/kW @meter/year</v>
          </cell>
          <cell r="G110" t="str">
            <v/>
          </cell>
          <cell r="H110" t="str">
            <v/>
          </cell>
          <cell r="I110" t="str">
            <v>$20 per season, 25% part cost</v>
          </cell>
          <cell r="J110">
            <v>1</v>
          </cell>
        </row>
        <row r="111">
          <cell r="A111" t="str">
            <v>WAResidentialGrid-Enabled Electric Resistance Water HeaterProgram Development Cost</v>
          </cell>
          <cell r="B111" t="str">
            <v>WA</v>
          </cell>
          <cell r="C111" t="str">
            <v>Residential</v>
          </cell>
          <cell r="D111" t="str">
            <v>Grid-Enabled Electric Resistance Water Heater</v>
          </cell>
          <cell r="E111" t="str">
            <v>Program Development Cost</v>
          </cell>
          <cell r="F111" t="str">
            <v>$/program</v>
          </cell>
          <cell r="G111">
            <v>150000</v>
          </cell>
          <cell r="H111">
            <v>150000</v>
          </cell>
          <cell r="I111" t="str">
            <v>$150k annual; split by season</v>
          </cell>
          <cell r="J111">
            <v>1</v>
          </cell>
        </row>
        <row r="112">
          <cell r="A112" t="str">
            <v>WAResidentialGrid-Enabled Electric Resistance Water HeaterProgram Life</v>
          </cell>
          <cell r="B112" t="str">
            <v>WA</v>
          </cell>
          <cell r="C112" t="str">
            <v>Residential</v>
          </cell>
          <cell r="D112" t="str">
            <v>Grid-Enabled Electric Resistance Water Heater</v>
          </cell>
          <cell r="E112" t="str">
            <v>Program Life</v>
          </cell>
          <cell r="F112" t="str">
            <v>years</v>
          </cell>
          <cell r="G112">
            <v>10</v>
          </cell>
          <cell r="H112">
            <v>10</v>
          </cell>
          <cell r="I112" t="str">
            <v>Where are the program length assumptions? We only see seasonal length assumptions. Currently using measure life and previous studies for comparison.</v>
          </cell>
          <cell r="J112">
            <v>1</v>
          </cell>
        </row>
        <row r="113">
          <cell r="A113" t="str">
            <v>WAResidentialGrid-Enabled Electric Resistance Water HeaterProgram Start Year</v>
          </cell>
          <cell r="B113" t="str">
            <v>WA</v>
          </cell>
          <cell r="C113" t="str">
            <v>Residential</v>
          </cell>
          <cell r="D113" t="str">
            <v>Grid-Enabled Electric Resistance Water Heater</v>
          </cell>
          <cell r="E113" t="str">
            <v>Program Start Year</v>
          </cell>
          <cell r="F113" t="str">
            <v>year</v>
          </cell>
          <cell r="G113">
            <v>2022</v>
          </cell>
          <cell r="H113">
            <v>2022</v>
          </cell>
          <cell r="I113">
            <v>0</v>
          </cell>
          <cell r="J113">
            <v>1</v>
          </cell>
        </row>
        <row r="114">
          <cell r="A114" t="str">
            <v>WAResidentialElectric Vehicle Charging SwitchSummer DR Event Hours</v>
          </cell>
          <cell r="B114" t="str">
            <v>WA</v>
          </cell>
          <cell r="C114" t="str">
            <v>Residential</v>
          </cell>
          <cell r="D114" t="str">
            <v>Electric Vehicle Charging Switch</v>
          </cell>
          <cell r="E114" t="str">
            <v>Summer DR Event Hours</v>
          </cell>
          <cell r="F114" t="str">
            <v>hours/year</v>
          </cell>
          <cell r="G114">
            <v>18</v>
          </cell>
          <cell r="H114">
            <v>18</v>
          </cell>
          <cell r="I114">
            <v>0</v>
          </cell>
          <cell r="J114">
            <v>1</v>
          </cell>
        </row>
        <row r="115">
          <cell r="A115" t="str">
            <v>WAResidentialElectric Vehicle Charging SwitchWinter DR Event Hours</v>
          </cell>
          <cell r="B115" t="str">
            <v>WA</v>
          </cell>
          <cell r="C115" t="str">
            <v>Residential</v>
          </cell>
          <cell r="D115" t="str">
            <v>Electric Vehicle Charging Switch</v>
          </cell>
          <cell r="E115" t="str">
            <v>Winter DR Event Hours</v>
          </cell>
          <cell r="F115" t="str">
            <v>hours/year</v>
          </cell>
          <cell r="G115">
            <v>18</v>
          </cell>
          <cell r="H115">
            <v>18</v>
          </cell>
          <cell r="I115">
            <v>0</v>
          </cell>
          <cell r="J115">
            <v>1</v>
          </cell>
        </row>
        <row r="116">
          <cell r="A116" t="str">
            <v>WAResidentialElectric Vehicle Charging SwitchAnnual O&amp;M Cost</v>
          </cell>
          <cell r="B116" t="str">
            <v>WA</v>
          </cell>
          <cell r="C116" t="str">
            <v>Residential</v>
          </cell>
          <cell r="D116" t="str">
            <v>Electric Vehicle Charging Switch</v>
          </cell>
          <cell r="E116" t="str">
            <v>Annual O&amp;M Cost</v>
          </cell>
          <cell r="F116" t="str">
            <v>$/participant/year</v>
          </cell>
          <cell r="G116">
            <v>10</v>
          </cell>
          <cell r="H116">
            <v>10</v>
          </cell>
          <cell r="I116" t="str">
            <v>$10 annual; split by season</v>
          </cell>
          <cell r="J116">
            <v>1</v>
          </cell>
        </row>
        <row r="117">
          <cell r="A117" t="str">
            <v>WAResidentialElectric Vehicle Charging SwitchAnnual O&amp;M Cost per MW</v>
          </cell>
          <cell r="B117" t="str">
            <v>WA</v>
          </cell>
          <cell r="C117" t="str">
            <v>Residential</v>
          </cell>
          <cell r="D117" t="str">
            <v>Electric Vehicle Charging Switch</v>
          </cell>
          <cell r="E117" t="str">
            <v>Annual O&amp;M Cost per MW</v>
          </cell>
          <cell r="F117" t="str">
            <v>$/MW @meter</v>
          </cell>
          <cell r="G117">
            <v>0</v>
          </cell>
          <cell r="H117">
            <v>0</v>
          </cell>
          <cell r="I117" t="str">
            <v>$10 annual; split by season</v>
          </cell>
          <cell r="J117">
            <v>1</v>
          </cell>
        </row>
        <row r="118">
          <cell r="A118" t="str">
            <v>WAResidentialElectric Vehicle Charging SwitchAnnual Program Administration Cost</v>
          </cell>
          <cell r="B118" t="str">
            <v>WA</v>
          </cell>
          <cell r="C118" t="str">
            <v>Residential</v>
          </cell>
          <cell r="D118" t="str">
            <v>Electric Vehicle Charging Switch</v>
          </cell>
          <cell r="E118" t="str">
            <v>Annual Program Administration Cost</v>
          </cell>
          <cell r="F118" t="str">
            <v>$/yr</v>
          </cell>
          <cell r="G118">
            <v>0</v>
          </cell>
          <cell r="H118">
            <v>0</v>
          </cell>
          <cell r="I118" t="str">
            <v>What do we want to do about admin costs?</v>
          </cell>
          <cell r="J118">
            <v>1</v>
          </cell>
        </row>
        <row r="119">
          <cell r="A119" t="str">
            <v>WAResidentialElectric Vehicle Charging SwitchCost of Equip + Install</v>
          </cell>
          <cell r="B119" t="str">
            <v>WA</v>
          </cell>
          <cell r="C119" t="str">
            <v>Residential</v>
          </cell>
          <cell r="D119" t="str">
            <v>Electric Vehicle Charging Switch</v>
          </cell>
          <cell r="E119" t="str">
            <v>Cost of Equip + Install</v>
          </cell>
          <cell r="F119" t="str">
            <v>$/tech</v>
          </cell>
          <cell r="G119">
            <v>280</v>
          </cell>
          <cell r="H119">
            <v>280</v>
          </cell>
          <cell r="I119" t="str">
            <v>$280 total; split by season</v>
          </cell>
          <cell r="J119">
            <v>1</v>
          </cell>
        </row>
        <row r="120">
          <cell r="A120" t="str">
            <v>WAResidentialElectric Vehicle Charging SwitchCost of Equip + Install (per kW basis)</v>
          </cell>
          <cell r="B120" t="str">
            <v>WA</v>
          </cell>
          <cell r="C120" t="str">
            <v>Residential</v>
          </cell>
          <cell r="D120" t="str">
            <v>Electric Vehicle Charging Switch</v>
          </cell>
          <cell r="E120" t="str">
            <v>Cost of Equip + Install (per kW basis)</v>
          </cell>
          <cell r="F120" t="str">
            <v>$/kW @meter</v>
          </cell>
          <cell r="G120" t="str">
            <v>n/a</v>
          </cell>
          <cell r="H120" t="str">
            <v>n/a</v>
          </cell>
          <cell r="I120">
            <v>0</v>
          </cell>
          <cell r="J120">
            <v>1</v>
          </cell>
        </row>
        <row r="121">
          <cell r="A121" t="str">
            <v>WAResidentialElectric Vehicle Charging SwitchDe-rate</v>
          </cell>
          <cell r="B121" t="str">
            <v>WA</v>
          </cell>
          <cell r="C121" t="str">
            <v>Residential</v>
          </cell>
          <cell r="D121" t="str">
            <v>Electric Vehicle Charging Switch</v>
          </cell>
          <cell r="E121" t="str">
            <v>De-rate</v>
          </cell>
          <cell r="F121" t="str">
            <v>capacity equivalence factor</v>
          </cell>
          <cell r="G121">
            <v>1</v>
          </cell>
          <cell r="H121">
            <v>1</v>
          </cell>
          <cell r="I121">
            <v>0</v>
          </cell>
          <cell r="J121">
            <v>1</v>
          </cell>
        </row>
        <row r="122">
          <cell r="A122" t="str">
            <v>WAResidentialElectric Vehicle Charging SwitchNet to Gross Ratio (free ridership)</v>
          </cell>
          <cell r="B122" t="str">
            <v>WA</v>
          </cell>
          <cell r="C122" t="str">
            <v>Residential</v>
          </cell>
          <cell r="D122" t="str">
            <v>Electric Vehicle Charging Switch</v>
          </cell>
          <cell r="E122" t="str">
            <v>Net to Gross Ratio (free ridership)</v>
          </cell>
          <cell r="F122" t="str">
            <v>ratio</v>
          </cell>
          <cell r="G122">
            <v>1</v>
          </cell>
          <cell r="H122">
            <v>1</v>
          </cell>
          <cell r="I122">
            <v>0</v>
          </cell>
          <cell r="J122">
            <v>1</v>
          </cell>
        </row>
        <row r="123">
          <cell r="A123" t="str">
            <v>WAResidentialElectric Vehicle Charging SwitchPer Customer Annual Marketing/Recruitment Cost</v>
          </cell>
          <cell r="B123" t="str">
            <v>WA</v>
          </cell>
          <cell r="C123" t="str">
            <v>Residential</v>
          </cell>
          <cell r="D123" t="str">
            <v>Electric Vehicle Charging Switch</v>
          </cell>
          <cell r="E123" t="str">
            <v>Per Customer Annual Marketing/Recruitment Cost</v>
          </cell>
          <cell r="F123" t="str">
            <v>$/new participant/year</v>
          </cell>
          <cell r="G123">
            <v>50</v>
          </cell>
          <cell r="H123">
            <v>50</v>
          </cell>
          <cell r="I123" t="str">
            <v>$50 total; split by season</v>
          </cell>
          <cell r="J123">
            <v>1</v>
          </cell>
        </row>
        <row r="124">
          <cell r="A124" t="str">
            <v>WAResidentialElectric Vehicle Charging SwitchPer Participant Annual Incentive</v>
          </cell>
          <cell r="B124" t="str">
            <v>WA</v>
          </cell>
          <cell r="C124" t="str">
            <v>Residential</v>
          </cell>
          <cell r="D124" t="str">
            <v>Electric Vehicle Charging Switch</v>
          </cell>
          <cell r="E124" t="str">
            <v>Per Participant Annual Incentive</v>
          </cell>
          <cell r="F124" t="str">
            <v>$/participant/year</v>
          </cell>
          <cell r="G124">
            <v>44</v>
          </cell>
          <cell r="H124">
            <v>44</v>
          </cell>
          <cell r="I124" t="str">
            <v>adjusted to reflect 100% of the costs</v>
          </cell>
          <cell r="J124">
            <v>1</v>
          </cell>
        </row>
        <row r="125">
          <cell r="A125" t="str">
            <v>WAResidentialElectric Vehicle Charging SwitchPer kWh Annual Incentive</v>
          </cell>
          <cell r="B125" t="str">
            <v>WA</v>
          </cell>
          <cell r="C125" t="str">
            <v>Residential</v>
          </cell>
          <cell r="D125" t="str">
            <v>Electric Vehicle Charging Switch</v>
          </cell>
          <cell r="E125" t="str">
            <v>Per kWh Annual Incentive</v>
          </cell>
          <cell r="F125" t="str">
            <v>$/kWh @meter</v>
          </cell>
          <cell r="G125" t="str">
            <v>n/a</v>
          </cell>
          <cell r="H125" t="str">
            <v>n/a</v>
          </cell>
          <cell r="I125">
            <v>0</v>
          </cell>
          <cell r="J125">
            <v>1</v>
          </cell>
        </row>
        <row r="126">
          <cell r="A126" t="str">
            <v>WAResidentialElectric Vehicle Charging SwitchPer kW Annual Incentive</v>
          </cell>
          <cell r="B126" t="str">
            <v>WA</v>
          </cell>
          <cell r="C126" t="str">
            <v>Residential</v>
          </cell>
          <cell r="D126" t="str">
            <v>Electric Vehicle Charging Switch</v>
          </cell>
          <cell r="E126" t="str">
            <v>Per kW Annual Incentive</v>
          </cell>
          <cell r="F126" t="str">
            <v>$/kW @meter/year</v>
          </cell>
          <cell r="G126" t="str">
            <v/>
          </cell>
          <cell r="H126" t="str">
            <v/>
          </cell>
          <cell r="I126" t="str">
            <v>$22 per season, 35% part cost</v>
          </cell>
          <cell r="J126">
            <v>1</v>
          </cell>
        </row>
        <row r="127">
          <cell r="A127" t="str">
            <v>WAResidentialElectric Vehicle Charging SwitchProgram Development Cost</v>
          </cell>
          <cell r="B127" t="str">
            <v>WA</v>
          </cell>
          <cell r="C127" t="str">
            <v>Residential</v>
          </cell>
          <cell r="D127" t="str">
            <v>Electric Vehicle Charging Switch</v>
          </cell>
          <cell r="E127" t="str">
            <v>Program Development Cost</v>
          </cell>
          <cell r="F127" t="str">
            <v>$/program</v>
          </cell>
          <cell r="G127">
            <v>150000</v>
          </cell>
          <cell r="H127">
            <v>150000</v>
          </cell>
          <cell r="I127" t="str">
            <v>$150k annual; split by season</v>
          </cell>
          <cell r="J127">
            <v>1</v>
          </cell>
        </row>
        <row r="128">
          <cell r="A128" t="str">
            <v>WAResidentialElectric Vehicle Charging SwitchProgram Life</v>
          </cell>
          <cell r="B128" t="str">
            <v>WA</v>
          </cell>
          <cell r="C128" t="str">
            <v>Residential</v>
          </cell>
          <cell r="D128" t="str">
            <v>Electric Vehicle Charging Switch</v>
          </cell>
          <cell r="E128" t="str">
            <v>Program Life</v>
          </cell>
          <cell r="F128" t="str">
            <v>years</v>
          </cell>
          <cell r="G128">
            <v>10</v>
          </cell>
          <cell r="H128">
            <v>10</v>
          </cell>
          <cell r="I128" t="str">
            <v>Where are the program length assumptions? We only see seasonal length assumptions. Currently using measure life and previous studies for comparison.</v>
          </cell>
          <cell r="J128">
            <v>1</v>
          </cell>
        </row>
        <row r="129">
          <cell r="A129" t="str">
            <v>WAResidentialElectric Vehicle Charging SwitchProgram Start Year</v>
          </cell>
          <cell r="B129" t="str">
            <v>WA</v>
          </cell>
          <cell r="C129" t="str">
            <v>Residential</v>
          </cell>
          <cell r="D129" t="str">
            <v>Electric Vehicle Charging Switch</v>
          </cell>
          <cell r="E129" t="str">
            <v>Program Start Year</v>
          </cell>
          <cell r="F129" t="str">
            <v>year</v>
          </cell>
          <cell r="G129">
            <v>2022</v>
          </cell>
          <cell r="H129">
            <v>2022</v>
          </cell>
          <cell r="I129">
            <v>0</v>
          </cell>
          <cell r="J129">
            <v>1</v>
          </cell>
        </row>
        <row r="130">
          <cell r="A130" t="str">
            <v>WAResidentialHeating SwitchSummer DR Event Hours</v>
          </cell>
          <cell r="B130" t="str">
            <v>WA</v>
          </cell>
          <cell r="C130" t="str">
            <v>Residential</v>
          </cell>
          <cell r="D130" t="str">
            <v>Heating Switch</v>
          </cell>
          <cell r="E130" t="str">
            <v>Summer DR Event Hours</v>
          </cell>
          <cell r="F130" t="str">
            <v>hours/year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</row>
        <row r="131">
          <cell r="A131" t="str">
            <v>WAResidentialHeating SwitchWinter DR Event Hours</v>
          </cell>
          <cell r="B131" t="str">
            <v>WA</v>
          </cell>
          <cell r="C131" t="str">
            <v>Residential</v>
          </cell>
          <cell r="D131" t="str">
            <v>Heating Switch</v>
          </cell>
          <cell r="E131" t="str">
            <v>Winter DR Event Hours</v>
          </cell>
          <cell r="F131" t="str">
            <v>hours/year</v>
          </cell>
          <cell r="G131">
            <v>18</v>
          </cell>
          <cell r="H131">
            <v>18</v>
          </cell>
          <cell r="I131">
            <v>0</v>
          </cell>
          <cell r="J131">
            <v>1</v>
          </cell>
        </row>
        <row r="132">
          <cell r="A132" t="str">
            <v>WAResidentialHeating SwitchAnnual O&amp;M Cost</v>
          </cell>
          <cell r="B132" t="str">
            <v>WA</v>
          </cell>
          <cell r="C132" t="str">
            <v>Residential</v>
          </cell>
          <cell r="D132" t="str">
            <v>Heating Switch</v>
          </cell>
          <cell r="E132" t="str">
            <v>Annual O&amp;M Cost</v>
          </cell>
          <cell r="F132" t="str">
            <v>$/participant/year</v>
          </cell>
          <cell r="G132">
            <v>13.734679074418899</v>
          </cell>
          <cell r="H132">
            <v>13.734679074418899</v>
          </cell>
          <cell r="I132" t="str">
            <v>$20 total, weighted by relative shares heating/cooling</v>
          </cell>
          <cell r="J132">
            <v>1</v>
          </cell>
        </row>
        <row r="133">
          <cell r="A133" t="str">
            <v>WAResidentialHeating SwitchAnnual O&amp;M Cost per MW</v>
          </cell>
          <cell r="B133" t="str">
            <v>WA</v>
          </cell>
          <cell r="C133" t="str">
            <v>Residential</v>
          </cell>
          <cell r="D133" t="str">
            <v>Heating Switch</v>
          </cell>
          <cell r="E133" t="str">
            <v>Annual O&amp;M Cost per MW</v>
          </cell>
          <cell r="F133" t="str">
            <v>$/MW @meter</v>
          </cell>
          <cell r="G133">
            <v>0</v>
          </cell>
          <cell r="H133">
            <v>0</v>
          </cell>
          <cell r="I133" t="str">
            <v>$20 total, weighted by relative shares heating/cooling</v>
          </cell>
          <cell r="J133">
            <v>1</v>
          </cell>
        </row>
        <row r="134">
          <cell r="A134" t="str">
            <v>WAResidentialHeating SwitchAnnual Program Administration Cost</v>
          </cell>
          <cell r="B134" t="str">
            <v>WA</v>
          </cell>
          <cell r="C134" t="str">
            <v>Residential</v>
          </cell>
          <cell r="D134" t="str">
            <v>Heating Switch</v>
          </cell>
          <cell r="E134" t="str">
            <v>Annual Program Administration Cost</v>
          </cell>
          <cell r="F134" t="str">
            <v>$/yr</v>
          </cell>
          <cell r="G134">
            <v>0</v>
          </cell>
          <cell r="H134">
            <v>0</v>
          </cell>
          <cell r="I134" t="str">
            <v>What do we want to do about admin costs?</v>
          </cell>
          <cell r="J134">
            <v>1</v>
          </cell>
        </row>
        <row r="135">
          <cell r="A135" t="str">
            <v>WAResidentialHeating SwitchCost of Equip + Install</v>
          </cell>
          <cell r="B135" t="str">
            <v>WA</v>
          </cell>
          <cell r="C135" t="str">
            <v>Residential</v>
          </cell>
          <cell r="D135" t="str">
            <v>Heating Switch</v>
          </cell>
          <cell r="E135" t="str">
            <v>Cost of Equip + Install</v>
          </cell>
          <cell r="F135" t="str">
            <v>$/tech</v>
          </cell>
          <cell r="G135">
            <v>157.94880935581801</v>
          </cell>
          <cell r="H135">
            <v>157.94880935581801</v>
          </cell>
          <cell r="I135" t="str">
            <v>$230 total, weighted by eFAF/ASHP split (CAC customers get full cost; ASHP customers get half cost)</v>
          </cell>
          <cell r="J135">
            <v>1</v>
          </cell>
        </row>
        <row r="136">
          <cell r="A136" t="str">
            <v>WAResidentialHeating SwitchCost of Equip + Install (per kW basis)</v>
          </cell>
          <cell r="B136" t="str">
            <v>WA</v>
          </cell>
          <cell r="C136" t="str">
            <v>Residential</v>
          </cell>
          <cell r="D136" t="str">
            <v>Heating Switch</v>
          </cell>
          <cell r="E136" t="str">
            <v>Cost of Equip + Install (per kW basis)</v>
          </cell>
          <cell r="F136" t="str">
            <v>$/kW @meter</v>
          </cell>
          <cell r="G136" t="str">
            <v>n/a</v>
          </cell>
          <cell r="H136" t="str">
            <v>n/a</v>
          </cell>
          <cell r="I136">
            <v>0</v>
          </cell>
          <cell r="J136">
            <v>1</v>
          </cell>
        </row>
        <row r="137">
          <cell r="A137" t="str">
            <v>WAResidentialHeating SwitchDe-rate</v>
          </cell>
          <cell r="B137" t="str">
            <v>WA</v>
          </cell>
          <cell r="C137" t="str">
            <v>Residential</v>
          </cell>
          <cell r="D137" t="str">
            <v>Heating Switch</v>
          </cell>
          <cell r="E137" t="str">
            <v>De-rate</v>
          </cell>
          <cell r="F137" t="str">
            <v>capacity equivalence factor</v>
          </cell>
          <cell r="G137">
            <v>1</v>
          </cell>
          <cell r="H137">
            <v>1</v>
          </cell>
          <cell r="I137">
            <v>0</v>
          </cell>
          <cell r="J137">
            <v>1</v>
          </cell>
        </row>
        <row r="138">
          <cell r="A138" t="str">
            <v>WAResidentialHeating SwitchNet to Gross Ratio (free ridership)</v>
          </cell>
          <cell r="B138" t="str">
            <v>WA</v>
          </cell>
          <cell r="C138" t="str">
            <v>Residential</v>
          </cell>
          <cell r="D138" t="str">
            <v>Heating Switch</v>
          </cell>
          <cell r="E138" t="str">
            <v>Net to Gross Ratio (free ridership)</v>
          </cell>
          <cell r="F138" t="str">
            <v>ratio</v>
          </cell>
          <cell r="G138">
            <v>1</v>
          </cell>
          <cell r="H138">
            <v>1</v>
          </cell>
          <cell r="I138">
            <v>0</v>
          </cell>
          <cell r="J138">
            <v>1</v>
          </cell>
        </row>
        <row r="139">
          <cell r="A139" t="str">
            <v>WAResidentialHeating SwitchPer Customer Annual Marketing/Recruitment Cost</v>
          </cell>
          <cell r="B139" t="str">
            <v>WA</v>
          </cell>
          <cell r="C139" t="str">
            <v>Residential</v>
          </cell>
          <cell r="D139" t="str">
            <v>Heating Switch</v>
          </cell>
          <cell r="E139" t="str">
            <v>Per Customer Annual Marketing/Recruitment Cost</v>
          </cell>
          <cell r="F139" t="str">
            <v>$/new participant/year</v>
          </cell>
          <cell r="G139">
            <v>50</v>
          </cell>
          <cell r="H139">
            <v>50</v>
          </cell>
          <cell r="I139" t="str">
            <v>$50 annual</v>
          </cell>
          <cell r="J139">
            <v>1</v>
          </cell>
        </row>
        <row r="140">
          <cell r="A140" t="str">
            <v>WAResidentialHeating SwitchPer Participant Annual Incentive</v>
          </cell>
          <cell r="B140" t="str">
            <v>WA</v>
          </cell>
          <cell r="C140" t="str">
            <v>Residential</v>
          </cell>
          <cell r="D140" t="str">
            <v>Heating Switch</v>
          </cell>
          <cell r="E140" t="str">
            <v>Per Participant Annual Incentive</v>
          </cell>
          <cell r="F140" t="str">
            <v>$/participant/year</v>
          </cell>
          <cell r="G140">
            <v>30</v>
          </cell>
          <cell r="H140">
            <v>30</v>
          </cell>
          <cell r="I140" t="str">
            <v>adjusted to reflect 100% of the costs</v>
          </cell>
          <cell r="J140">
            <v>1</v>
          </cell>
        </row>
        <row r="141">
          <cell r="A141" t="str">
            <v>WAResidentialHeating SwitchPer kWh Annual Incentive</v>
          </cell>
          <cell r="B141" t="str">
            <v>WA</v>
          </cell>
          <cell r="C141" t="str">
            <v>Residential</v>
          </cell>
          <cell r="D141" t="str">
            <v>Heating Switch</v>
          </cell>
          <cell r="E141" t="str">
            <v>Per kWh Annual Incentive</v>
          </cell>
          <cell r="F141" t="str">
            <v>$/kWh @meter</v>
          </cell>
          <cell r="G141" t="str">
            <v>n/a</v>
          </cell>
          <cell r="H141" t="str">
            <v>n/a</v>
          </cell>
          <cell r="I141">
            <v>0</v>
          </cell>
          <cell r="J141">
            <v>1</v>
          </cell>
        </row>
        <row r="142">
          <cell r="A142" t="str">
            <v>WAResidentialHeating SwitchPer kW Annual Incentive</v>
          </cell>
          <cell r="B142" t="str">
            <v>WA</v>
          </cell>
          <cell r="C142" t="str">
            <v>Residential</v>
          </cell>
          <cell r="D142" t="str">
            <v>Heating Switch</v>
          </cell>
          <cell r="E142" t="str">
            <v>Per kW Annual Incentive</v>
          </cell>
          <cell r="F142" t="str">
            <v>$/kW @meter/year</v>
          </cell>
          <cell r="G142" t="str">
            <v/>
          </cell>
          <cell r="H142" t="str">
            <v/>
          </cell>
          <cell r="I142" t="str">
            <v>$30 annual; 35% part cost</v>
          </cell>
          <cell r="J142">
            <v>1</v>
          </cell>
        </row>
        <row r="143">
          <cell r="A143" t="str">
            <v>WAResidentialHeating SwitchProgram Development Cost</v>
          </cell>
          <cell r="B143" t="str">
            <v>WA</v>
          </cell>
          <cell r="C143" t="str">
            <v>Residential</v>
          </cell>
          <cell r="D143" t="str">
            <v>Heating Switch</v>
          </cell>
          <cell r="E143" t="str">
            <v>Program Development Cost</v>
          </cell>
          <cell r="F143" t="str">
            <v>$/program</v>
          </cell>
          <cell r="G143">
            <v>103010.093058142</v>
          </cell>
          <cell r="H143">
            <v>103010.093058142</v>
          </cell>
          <cell r="I143" t="str">
            <v>$150k annual, weighted by relative shares of heating/cooling</v>
          </cell>
          <cell r="J143">
            <v>1</v>
          </cell>
        </row>
        <row r="144">
          <cell r="A144" t="str">
            <v>WAResidentialHeating SwitchProgram Life</v>
          </cell>
          <cell r="B144" t="str">
            <v>WA</v>
          </cell>
          <cell r="C144" t="str">
            <v>Residential</v>
          </cell>
          <cell r="D144" t="str">
            <v>Heating Switch</v>
          </cell>
          <cell r="E144" t="str">
            <v>Program Life</v>
          </cell>
          <cell r="F144" t="str">
            <v>years</v>
          </cell>
          <cell r="G144">
            <v>10</v>
          </cell>
          <cell r="H144">
            <v>10</v>
          </cell>
          <cell r="I144" t="str">
            <v>Where are the program length assumptions? We only see seasonal length assumptions. Currently using measure life and previous studies for comparison.</v>
          </cell>
          <cell r="J144">
            <v>1</v>
          </cell>
        </row>
        <row r="145">
          <cell r="A145" t="str">
            <v>WAResidentialHeating SwitchProgram Start Year</v>
          </cell>
          <cell r="B145" t="str">
            <v>WA</v>
          </cell>
          <cell r="C145" t="str">
            <v>Residential</v>
          </cell>
          <cell r="D145" t="str">
            <v>Heating Switch</v>
          </cell>
          <cell r="E145" t="str">
            <v>Program Start Year</v>
          </cell>
          <cell r="F145" t="str">
            <v>year</v>
          </cell>
          <cell r="G145">
            <v>2022</v>
          </cell>
          <cell r="H145">
            <v>2022</v>
          </cell>
          <cell r="I145">
            <v>0</v>
          </cell>
          <cell r="J145">
            <v>1</v>
          </cell>
        </row>
        <row r="146">
          <cell r="A146" t="str">
            <v>WAResidentialHeat Pump Water Heater SwitchSummer DR Event Hours</v>
          </cell>
          <cell r="B146" t="str">
            <v>WA</v>
          </cell>
          <cell r="C146" t="str">
            <v>Residential</v>
          </cell>
          <cell r="D146" t="str">
            <v>Heat Pump Water Heater Switch</v>
          </cell>
          <cell r="E146" t="str">
            <v>Summer DR Event Hours</v>
          </cell>
          <cell r="F146" t="str">
            <v>hours/year</v>
          </cell>
          <cell r="G146">
            <v>18</v>
          </cell>
          <cell r="H146">
            <v>18</v>
          </cell>
          <cell r="I146">
            <v>0</v>
          </cell>
          <cell r="J146">
            <v>1</v>
          </cell>
        </row>
        <row r="147">
          <cell r="A147" t="str">
            <v>WAResidentialHeat Pump Water Heater SwitchWinter DR Event Hours</v>
          </cell>
          <cell r="B147" t="str">
            <v>WA</v>
          </cell>
          <cell r="C147" t="str">
            <v>Residential</v>
          </cell>
          <cell r="D147" t="str">
            <v>Heat Pump Water Heater Switch</v>
          </cell>
          <cell r="E147" t="str">
            <v>Winter DR Event Hours</v>
          </cell>
          <cell r="F147" t="str">
            <v>hours/year</v>
          </cell>
          <cell r="G147">
            <v>18</v>
          </cell>
          <cell r="H147">
            <v>18</v>
          </cell>
          <cell r="I147">
            <v>0</v>
          </cell>
          <cell r="J147">
            <v>1</v>
          </cell>
        </row>
        <row r="148">
          <cell r="A148" t="str">
            <v>WAResidentialHeat Pump Water Heater SwitchAnnual O&amp;M Cost</v>
          </cell>
          <cell r="B148" t="str">
            <v>WA</v>
          </cell>
          <cell r="C148" t="str">
            <v>Residential</v>
          </cell>
          <cell r="D148" t="str">
            <v>Heat Pump Water Heater Switch</v>
          </cell>
          <cell r="E148" t="str">
            <v>Annual O&amp;M Cost</v>
          </cell>
          <cell r="F148" t="str">
            <v>$/participant/year</v>
          </cell>
          <cell r="G148">
            <v>26</v>
          </cell>
          <cell r="H148">
            <v>26</v>
          </cell>
          <cell r="I148" t="str">
            <v>$26 annual; split with winter</v>
          </cell>
          <cell r="J148">
            <v>1</v>
          </cell>
        </row>
        <row r="149">
          <cell r="A149" t="str">
            <v>WAResidentialHeat Pump Water Heater SwitchAnnual O&amp;M Cost per MW</v>
          </cell>
          <cell r="B149" t="str">
            <v>WA</v>
          </cell>
          <cell r="C149" t="str">
            <v>Residential</v>
          </cell>
          <cell r="D149" t="str">
            <v>Heat Pump Water Heater Switch</v>
          </cell>
          <cell r="E149" t="str">
            <v>Annual O&amp;M Cost per MW</v>
          </cell>
          <cell r="F149" t="str">
            <v>$/MW @meter</v>
          </cell>
          <cell r="G149">
            <v>0</v>
          </cell>
          <cell r="H149">
            <v>0</v>
          </cell>
          <cell r="I149" t="str">
            <v>$26 annual; split with winter</v>
          </cell>
          <cell r="J149">
            <v>1</v>
          </cell>
        </row>
        <row r="150">
          <cell r="A150" t="str">
            <v>WAResidentialHeat Pump Water Heater SwitchAnnual Program Administration Cost</v>
          </cell>
          <cell r="B150" t="str">
            <v>WA</v>
          </cell>
          <cell r="C150" t="str">
            <v>Residential</v>
          </cell>
          <cell r="D150" t="str">
            <v>Heat Pump Water Heater Switch</v>
          </cell>
          <cell r="E150" t="str">
            <v>Annual Program Administration Cost</v>
          </cell>
          <cell r="F150" t="str">
            <v>$/yr</v>
          </cell>
          <cell r="G150">
            <v>0</v>
          </cell>
          <cell r="H150">
            <v>0</v>
          </cell>
          <cell r="I150" t="str">
            <v>What do we want to do about admin costs?</v>
          </cell>
          <cell r="J150">
            <v>1</v>
          </cell>
        </row>
        <row r="151">
          <cell r="A151" t="str">
            <v>WAResidentialHeat Pump Water Heater SwitchCost of Equip + Install</v>
          </cell>
          <cell r="B151" t="str">
            <v>WA</v>
          </cell>
          <cell r="C151" t="str">
            <v>Residential</v>
          </cell>
          <cell r="D151" t="str">
            <v>Heat Pump Water Heater Switch</v>
          </cell>
          <cell r="E151" t="str">
            <v>Cost of Equip + Install</v>
          </cell>
          <cell r="F151" t="str">
            <v>$/tech</v>
          </cell>
          <cell r="G151">
            <v>330</v>
          </cell>
          <cell r="H151">
            <v>330</v>
          </cell>
          <cell r="I151" t="str">
            <v>$330 total; split with winter</v>
          </cell>
          <cell r="J151">
            <v>1</v>
          </cell>
        </row>
        <row r="152">
          <cell r="A152" t="str">
            <v>WAResidentialHeat Pump Water Heater SwitchCost of Equip + Install (per kW basis)</v>
          </cell>
          <cell r="B152" t="str">
            <v>WA</v>
          </cell>
          <cell r="C152" t="str">
            <v>Residential</v>
          </cell>
          <cell r="D152" t="str">
            <v>Heat Pump Water Heater Switch</v>
          </cell>
          <cell r="E152" t="str">
            <v>Cost of Equip + Install (per kW basis)</v>
          </cell>
          <cell r="F152" t="str">
            <v>$/kW @meter</v>
          </cell>
          <cell r="G152" t="str">
            <v>n/a</v>
          </cell>
          <cell r="H152" t="str">
            <v>n/a</v>
          </cell>
          <cell r="I152">
            <v>0</v>
          </cell>
          <cell r="J152">
            <v>1</v>
          </cell>
        </row>
        <row r="153">
          <cell r="A153" t="str">
            <v>WAResidentialHeat Pump Water Heater SwitchDe-rate</v>
          </cell>
          <cell r="B153" t="str">
            <v>WA</v>
          </cell>
          <cell r="C153" t="str">
            <v>Residential</v>
          </cell>
          <cell r="D153" t="str">
            <v>Heat Pump Water Heater Switch</v>
          </cell>
          <cell r="E153" t="str">
            <v>De-rate</v>
          </cell>
          <cell r="F153" t="str">
            <v>capacity equivalence factor</v>
          </cell>
          <cell r="G153">
            <v>1</v>
          </cell>
          <cell r="H153">
            <v>1</v>
          </cell>
          <cell r="I153">
            <v>0</v>
          </cell>
          <cell r="J153">
            <v>1</v>
          </cell>
        </row>
        <row r="154">
          <cell r="A154" t="str">
            <v>WAResidentialHeat Pump Water Heater SwitchNet to Gross Ratio (free ridership)</v>
          </cell>
          <cell r="B154" t="str">
            <v>WA</v>
          </cell>
          <cell r="C154" t="str">
            <v>Residential</v>
          </cell>
          <cell r="D154" t="str">
            <v>Heat Pump Water Heater Switch</v>
          </cell>
          <cell r="E154" t="str">
            <v>Net to Gross Ratio (free ridership)</v>
          </cell>
          <cell r="F154" t="str">
            <v>ratio</v>
          </cell>
          <cell r="G154">
            <v>1</v>
          </cell>
          <cell r="H154">
            <v>1</v>
          </cell>
          <cell r="I154">
            <v>0</v>
          </cell>
          <cell r="J154">
            <v>1</v>
          </cell>
        </row>
        <row r="155">
          <cell r="A155" t="str">
            <v>WAResidentialHeat Pump Water Heater SwitchPer Customer Annual Marketing/Recruitment Cost</v>
          </cell>
          <cell r="B155" t="str">
            <v>WA</v>
          </cell>
          <cell r="C155" t="str">
            <v>Residential</v>
          </cell>
          <cell r="D155" t="str">
            <v>Heat Pump Water Heater Switch</v>
          </cell>
          <cell r="E155" t="str">
            <v>Per Customer Annual Marketing/Recruitment Cost</v>
          </cell>
          <cell r="F155" t="str">
            <v>$/new participant/year</v>
          </cell>
          <cell r="G155">
            <v>30</v>
          </cell>
          <cell r="H155">
            <v>30</v>
          </cell>
          <cell r="I155" t="str">
            <v>$30 annual; split with winter</v>
          </cell>
          <cell r="J155">
            <v>1</v>
          </cell>
        </row>
        <row r="156">
          <cell r="A156" t="str">
            <v>WAResidentialHeat Pump Water Heater SwitchPer Participant Annual Incentive</v>
          </cell>
          <cell r="B156" t="str">
            <v>WA</v>
          </cell>
          <cell r="C156" t="str">
            <v>Residential</v>
          </cell>
          <cell r="D156" t="str">
            <v>Heat Pump Water Heater Switch</v>
          </cell>
          <cell r="E156" t="str">
            <v>Per Participant Annual Incentive</v>
          </cell>
          <cell r="F156" t="str">
            <v>$/participant/year</v>
          </cell>
          <cell r="G156">
            <v>30</v>
          </cell>
          <cell r="H156">
            <v>30</v>
          </cell>
          <cell r="I156" t="str">
            <v>adjusted to reflect 100% of the costs</v>
          </cell>
          <cell r="J156">
            <v>1</v>
          </cell>
        </row>
        <row r="157">
          <cell r="A157" t="str">
            <v>WAResidentialHeat Pump Water Heater SwitchPer kWh Annual Incentive</v>
          </cell>
          <cell r="B157" t="str">
            <v>WA</v>
          </cell>
          <cell r="C157" t="str">
            <v>Residential</v>
          </cell>
          <cell r="D157" t="str">
            <v>Heat Pump Water Heater Switch</v>
          </cell>
          <cell r="E157" t="str">
            <v>Per kWh Annual Incentive</v>
          </cell>
          <cell r="F157" t="str">
            <v>$/kWh @meter</v>
          </cell>
          <cell r="G157" t="str">
            <v>n/a</v>
          </cell>
          <cell r="H157" t="str">
            <v>n/a</v>
          </cell>
          <cell r="I157">
            <v>0</v>
          </cell>
          <cell r="J157">
            <v>1</v>
          </cell>
        </row>
        <row r="158">
          <cell r="A158" t="str">
            <v>WAResidentialHeat Pump Water Heater SwitchPer kW Annual Incentive</v>
          </cell>
          <cell r="B158" t="str">
            <v>WA</v>
          </cell>
          <cell r="C158" t="str">
            <v>Residential</v>
          </cell>
          <cell r="D158" t="str">
            <v>Heat Pump Water Heater Switch</v>
          </cell>
          <cell r="E158" t="str">
            <v>Per kW Annual Incentive</v>
          </cell>
          <cell r="F158" t="str">
            <v>$/kW @meter/year</v>
          </cell>
          <cell r="G158" t="str">
            <v/>
          </cell>
          <cell r="H158" t="str">
            <v/>
          </cell>
          <cell r="I158" t="str">
            <v>$15 per season; 25% part cost</v>
          </cell>
          <cell r="J158">
            <v>1</v>
          </cell>
        </row>
        <row r="159">
          <cell r="A159" t="str">
            <v>WAResidentialHeat Pump Water Heater SwitchProgram Development Cost</v>
          </cell>
          <cell r="B159" t="str">
            <v>WA</v>
          </cell>
          <cell r="C159" t="str">
            <v>Residential</v>
          </cell>
          <cell r="D159" t="str">
            <v>Heat Pump Water Heater Switch</v>
          </cell>
          <cell r="E159" t="str">
            <v>Program Development Cost</v>
          </cell>
          <cell r="F159" t="str">
            <v>$/program</v>
          </cell>
          <cell r="G159">
            <v>150000</v>
          </cell>
          <cell r="H159">
            <v>150000</v>
          </cell>
          <cell r="I159" t="str">
            <v>$150k annual; split with winter</v>
          </cell>
          <cell r="J159">
            <v>1</v>
          </cell>
        </row>
        <row r="160">
          <cell r="A160" t="str">
            <v>WAResidentialHeat Pump Water Heater SwitchProgram Life</v>
          </cell>
          <cell r="B160" t="str">
            <v>WA</v>
          </cell>
          <cell r="C160" t="str">
            <v>Residential</v>
          </cell>
          <cell r="D160" t="str">
            <v>Heat Pump Water Heater Switch</v>
          </cell>
          <cell r="E160" t="str">
            <v>Program Life</v>
          </cell>
          <cell r="F160" t="str">
            <v>years</v>
          </cell>
          <cell r="G160">
            <v>10</v>
          </cell>
          <cell r="H160">
            <v>10</v>
          </cell>
          <cell r="I160" t="str">
            <v>Where are the program length assumptions? We only see seasonal length assumptions. Currently using measure life and previous studies for comparison.</v>
          </cell>
          <cell r="J160">
            <v>1</v>
          </cell>
        </row>
        <row r="161">
          <cell r="A161" t="str">
            <v>WAResidentialHeat Pump Water Heater SwitchProgram Start Year</v>
          </cell>
          <cell r="B161" t="str">
            <v>WA</v>
          </cell>
          <cell r="C161" t="str">
            <v>Residential</v>
          </cell>
          <cell r="D161" t="str">
            <v>Heat Pump Water Heater Switch</v>
          </cell>
          <cell r="E161" t="str">
            <v>Program Start Year</v>
          </cell>
          <cell r="F161" t="str">
            <v>year</v>
          </cell>
          <cell r="G161">
            <v>2022</v>
          </cell>
          <cell r="H161">
            <v>2022</v>
          </cell>
          <cell r="I161">
            <v>0</v>
          </cell>
          <cell r="J161">
            <v>1</v>
          </cell>
        </row>
        <row r="162">
          <cell r="A162" t="str">
            <v>WAResidentialGrid-Enabled Heat Pump Water HeaterSummer DR Event Hours</v>
          </cell>
          <cell r="B162" t="str">
            <v>WA</v>
          </cell>
          <cell r="C162" t="str">
            <v>Residential</v>
          </cell>
          <cell r="D162" t="str">
            <v>Grid-Enabled Heat Pump Water Heater</v>
          </cell>
          <cell r="E162" t="str">
            <v>Summer DR Event Hours</v>
          </cell>
          <cell r="F162" t="str">
            <v>hours/year</v>
          </cell>
          <cell r="G162">
            <v>18</v>
          </cell>
          <cell r="H162">
            <v>18</v>
          </cell>
          <cell r="I162">
            <v>0</v>
          </cell>
          <cell r="J162">
            <v>1</v>
          </cell>
        </row>
        <row r="163">
          <cell r="A163" t="str">
            <v>WAResidentialGrid-Enabled Heat Pump Water HeaterWinter DR Event Hours</v>
          </cell>
          <cell r="B163" t="str">
            <v>WA</v>
          </cell>
          <cell r="C163" t="str">
            <v>Residential</v>
          </cell>
          <cell r="D163" t="str">
            <v>Grid-Enabled Heat Pump Water Heater</v>
          </cell>
          <cell r="E163" t="str">
            <v>Winter DR Event Hours</v>
          </cell>
          <cell r="F163" t="str">
            <v>hours/year</v>
          </cell>
          <cell r="G163">
            <v>18</v>
          </cell>
          <cell r="H163">
            <v>18</v>
          </cell>
          <cell r="I163">
            <v>0</v>
          </cell>
          <cell r="J163">
            <v>1</v>
          </cell>
        </row>
        <row r="164">
          <cell r="A164" t="str">
            <v>WAResidentialGrid-Enabled Heat Pump Water HeaterAnnual O&amp;M Cost</v>
          </cell>
          <cell r="B164" t="str">
            <v>WA</v>
          </cell>
          <cell r="C164" t="str">
            <v>Residential</v>
          </cell>
          <cell r="D164" t="str">
            <v>Grid-Enabled Heat Pump Water Heater</v>
          </cell>
          <cell r="E164" t="str">
            <v>Annual O&amp;M Cost</v>
          </cell>
          <cell r="F164" t="str">
            <v>$/participant/year</v>
          </cell>
          <cell r="G164">
            <v>26</v>
          </cell>
          <cell r="H164">
            <v>26</v>
          </cell>
          <cell r="I164" t="str">
            <v>$26 annual; split with winter</v>
          </cell>
          <cell r="J164">
            <v>1</v>
          </cell>
        </row>
        <row r="165">
          <cell r="A165" t="str">
            <v>WAResidentialGrid-Enabled Heat Pump Water HeaterAnnual O&amp;M Cost per MW</v>
          </cell>
          <cell r="B165" t="str">
            <v>WA</v>
          </cell>
          <cell r="C165" t="str">
            <v>Residential</v>
          </cell>
          <cell r="D165" t="str">
            <v>Grid-Enabled Heat Pump Water Heater</v>
          </cell>
          <cell r="E165" t="str">
            <v>Annual O&amp;M Cost per MW</v>
          </cell>
          <cell r="F165" t="str">
            <v>$/MW @meter</v>
          </cell>
          <cell r="G165">
            <v>0</v>
          </cell>
          <cell r="H165">
            <v>0</v>
          </cell>
          <cell r="I165" t="str">
            <v>$26 annual; split with winter</v>
          </cell>
          <cell r="J165">
            <v>1</v>
          </cell>
        </row>
        <row r="166">
          <cell r="A166" t="str">
            <v>WAResidentialGrid-Enabled Heat Pump Water HeaterAnnual Program Administration Cost</v>
          </cell>
          <cell r="B166" t="str">
            <v>WA</v>
          </cell>
          <cell r="C166" t="str">
            <v>Residential</v>
          </cell>
          <cell r="D166" t="str">
            <v>Grid-Enabled Heat Pump Water Heater</v>
          </cell>
          <cell r="E166" t="str">
            <v>Annual Program Administration Cost</v>
          </cell>
          <cell r="F166" t="str">
            <v>$/yr</v>
          </cell>
          <cell r="G166">
            <v>0</v>
          </cell>
          <cell r="H166">
            <v>0</v>
          </cell>
          <cell r="I166" t="str">
            <v>What do we want to do about admin costs?</v>
          </cell>
          <cell r="J166">
            <v>1</v>
          </cell>
        </row>
        <row r="167">
          <cell r="A167" t="str">
            <v>WAResidentialGrid-Enabled Heat Pump Water HeaterCost of Equip + Install</v>
          </cell>
          <cell r="B167" t="str">
            <v>WA</v>
          </cell>
          <cell r="C167" t="str">
            <v>Residential</v>
          </cell>
          <cell r="D167" t="str">
            <v>Grid-Enabled Heat Pump Water Heater</v>
          </cell>
          <cell r="E167" t="str">
            <v>Cost of Equip + Install</v>
          </cell>
          <cell r="F167" t="str">
            <v>$/tech</v>
          </cell>
          <cell r="G167">
            <v>50</v>
          </cell>
          <cell r="H167">
            <v>50</v>
          </cell>
          <cell r="I167" t="str">
            <v>$50 total; split with winter</v>
          </cell>
          <cell r="J167">
            <v>1</v>
          </cell>
        </row>
        <row r="168">
          <cell r="A168" t="str">
            <v>WAResidentialGrid-Enabled Heat Pump Water HeaterCost of Equip + Install (per kW basis)</v>
          </cell>
          <cell r="B168" t="str">
            <v>WA</v>
          </cell>
          <cell r="C168" t="str">
            <v>Residential</v>
          </cell>
          <cell r="D168" t="str">
            <v>Grid-Enabled Heat Pump Water Heater</v>
          </cell>
          <cell r="E168" t="str">
            <v>Cost of Equip + Install (per kW basis)</v>
          </cell>
          <cell r="F168" t="str">
            <v>$/kW @meter</v>
          </cell>
          <cell r="G168" t="str">
            <v>n/a</v>
          </cell>
          <cell r="H168" t="str">
            <v>n/a</v>
          </cell>
          <cell r="I168">
            <v>0</v>
          </cell>
          <cell r="J168">
            <v>1</v>
          </cell>
        </row>
        <row r="169">
          <cell r="A169" t="str">
            <v>WAResidentialGrid-Enabled Heat Pump Water HeaterDe-rate</v>
          </cell>
          <cell r="B169" t="str">
            <v>WA</v>
          </cell>
          <cell r="C169" t="str">
            <v>Residential</v>
          </cell>
          <cell r="D169" t="str">
            <v>Grid-Enabled Heat Pump Water Heater</v>
          </cell>
          <cell r="E169" t="str">
            <v>De-rate</v>
          </cell>
          <cell r="F169" t="str">
            <v>capacity equivalence factor</v>
          </cell>
          <cell r="G169">
            <v>1</v>
          </cell>
          <cell r="H169">
            <v>1</v>
          </cell>
          <cell r="I169">
            <v>0</v>
          </cell>
          <cell r="J169">
            <v>1</v>
          </cell>
        </row>
        <row r="170">
          <cell r="A170" t="str">
            <v>WAResidentialGrid-Enabled Heat Pump Water HeaterNet to Gross Ratio (free ridership)</v>
          </cell>
          <cell r="B170" t="str">
            <v>WA</v>
          </cell>
          <cell r="C170" t="str">
            <v>Residential</v>
          </cell>
          <cell r="D170" t="str">
            <v>Grid-Enabled Heat Pump Water Heater</v>
          </cell>
          <cell r="E170" t="str">
            <v>Net to Gross Ratio (free ridership)</v>
          </cell>
          <cell r="F170" t="str">
            <v>ratio</v>
          </cell>
          <cell r="G170">
            <v>1</v>
          </cell>
          <cell r="H170">
            <v>1</v>
          </cell>
          <cell r="I170">
            <v>0</v>
          </cell>
          <cell r="J170">
            <v>1</v>
          </cell>
        </row>
        <row r="171">
          <cell r="A171" t="str">
            <v>WAResidentialGrid-Enabled Heat Pump Water HeaterPer Customer Annual Marketing/Recruitment Cost</v>
          </cell>
          <cell r="B171" t="str">
            <v>WA</v>
          </cell>
          <cell r="C171" t="str">
            <v>Residential</v>
          </cell>
          <cell r="D171" t="str">
            <v>Grid-Enabled Heat Pump Water Heater</v>
          </cell>
          <cell r="E171" t="str">
            <v>Per Customer Annual Marketing/Recruitment Cost</v>
          </cell>
          <cell r="F171" t="str">
            <v>$/new participant/year</v>
          </cell>
          <cell r="G171">
            <v>30</v>
          </cell>
          <cell r="H171">
            <v>30</v>
          </cell>
          <cell r="I171" t="str">
            <v>$30 annual; split with winter</v>
          </cell>
          <cell r="J171">
            <v>1</v>
          </cell>
        </row>
        <row r="172">
          <cell r="A172" t="str">
            <v>WAResidentialGrid-Enabled Heat Pump Water HeaterPer Participant Annual Incentive</v>
          </cell>
          <cell r="B172" t="str">
            <v>WA</v>
          </cell>
          <cell r="C172" t="str">
            <v>Residential</v>
          </cell>
          <cell r="D172" t="str">
            <v>Grid-Enabled Heat Pump Water Heater</v>
          </cell>
          <cell r="E172" t="str">
            <v>Per Participant Annual Incentive</v>
          </cell>
          <cell r="F172" t="str">
            <v>$/participant/year</v>
          </cell>
          <cell r="G172">
            <v>40</v>
          </cell>
          <cell r="H172">
            <v>40</v>
          </cell>
          <cell r="I172" t="str">
            <v>adjusted to reflect 100% of the costs</v>
          </cell>
          <cell r="J172">
            <v>1</v>
          </cell>
        </row>
        <row r="173">
          <cell r="A173" t="str">
            <v>WAResidentialGrid-Enabled Heat Pump Water HeaterPer kWh Annual Incentive</v>
          </cell>
          <cell r="B173" t="str">
            <v>WA</v>
          </cell>
          <cell r="C173" t="str">
            <v>Residential</v>
          </cell>
          <cell r="D173" t="str">
            <v>Grid-Enabled Heat Pump Water Heater</v>
          </cell>
          <cell r="E173" t="str">
            <v>Per kWh Annual Incentive</v>
          </cell>
          <cell r="F173" t="str">
            <v>$/kWh @meter</v>
          </cell>
          <cell r="G173" t="str">
            <v>n/a</v>
          </cell>
          <cell r="H173" t="str">
            <v>n/a</v>
          </cell>
          <cell r="I173">
            <v>0</v>
          </cell>
          <cell r="J173">
            <v>1</v>
          </cell>
        </row>
        <row r="174">
          <cell r="A174" t="str">
            <v>WAResidentialGrid-Enabled Heat Pump Water HeaterPer kW Annual Incentive</v>
          </cell>
          <cell r="B174" t="str">
            <v>WA</v>
          </cell>
          <cell r="C174" t="str">
            <v>Residential</v>
          </cell>
          <cell r="D174" t="str">
            <v>Grid-Enabled Heat Pump Water Heater</v>
          </cell>
          <cell r="E174" t="str">
            <v>Per kW Annual Incentive</v>
          </cell>
          <cell r="F174" t="str">
            <v>$/kW @meter/year</v>
          </cell>
          <cell r="G174" t="str">
            <v/>
          </cell>
          <cell r="H174" t="str">
            <v/>
          </cell>
          <cell r="I174" t="str">
            <v>$20 per season; 25% part cost</v>
          </cell>
          <cell r="J174">
            <v>1</v>
          </cell>
        </row>
        <row r="175">
          <cell r="A175" t="str">
            <v>WAResidentialGrid-Enabled Heat Pump Water HeaterProgram Development Cost</v>
          </cell>
          <cell r="B175" t="str">
            <v>WA</v>
          </cell>
          <cell r="C175" t="str">
            <v>Residential</v>
          </cell>
          <cell r="D175" t="str">
            <v>Grid-Enabled Heat Pump Water Heater</v>
          </cell>
          <cell r="E175" t="str">
            <v>Program Development Cost</v>
          </cell>
          <cell r="F175" t="str">
            <v>$/program</v>
          </cell>
          <cell r="G175">
            <v>150000</v>
          </cell>
          <cell r="H175">
            <v>150000</v>
          </cell>
          <cell r="I175" t="str">
            <v>$150k annual; split with winter</v>
          </cell>
          <cell r="J175">
            <v>1</v>
          </cell>
        </row>
        <row r="176">
          <cell r="A176" t="str">
            <v>WAResidentialGrid-Enabled Heat Pump Water HeaterProgram Life</v>
          </cell>
          <cell r="B176" t="str">
            <v>WA</v>
          </cell>
          <cell r="C176" t="str">
            <v>Residential</v>
          </cell>
          <cell r="D176" t="str">
            <v>Grid-Enabled Heat Pump Water Heater</v>
          </cell>
          <cell r="E176" t="str">
            <v>Program Life</v>
          </cell>
          <cell r="F176" t="str">
            <v>years</v>
          </cell>
          <cell r="G176">
            <v>10</v>
          </cell>
          <cell r="H176">
            <v>10</v>
          </cell>
          <cell r="I176" t="str">
            <v>Where are the program length assumptions? We only see seasonal length assumptions. Currently using measure life and previous studies for comparison.</v>
          </cell>
          <cell r="J176">
            <v>1</v>
          </cell>
        </row>
        <row r="177">
          <cell r="A177" t="str">
            <v>WAResidentialGrid-Enabled Heat Pump Water HeaterProgram Start Year</v>
          </cell>
          <cell r="B177" t="str">
            <v>WA</v>
          </cell>
          <cell r="C177" t="str">
            <v>Residential</v>
          </cell>
          <cell r="D177" t="str">
            <v>Grid-Enabled Heat Pump Water Heater</v>
          </cell>
          <cell r="E177" t="str">
            <v>Program Start Year</v>
          </cell>
          <cell r="F177" t="str">
            <v>year</v>
          </cell>
          <cell r="G177">
            <v>2022</v>
          </cell>
          <cell r="H177">
            <v>2022</v>
          </cell>
          <cell r="I177">
            <v>0</v>
          </cell>
          <cell r="J177">
            <v>1</v>
          </cell>
        </row>
        <row r="178">
          <cell r="A178" t="str">
            <v>WACommercialDemand Voltage ReductionSummer DR Event Hours</v>
          </cell>
          <cell r="B178" t="str">
            <v>WA</v>
          </cell>
          <cell r="C178" t="str">
            <v>Commercial</v>
          </cell>
          <cell r="D178" t="str">
            <v>Demand Voltage Reduction</v>
          </cell>
          <cell r="E178" t="str">
            <v>Summer DR Event Hours</v>
          </cell>
          <cell r="F178" t="str">
            <v>hours/year</v>
          </cell>
          <cell r="G178">
            <v>20</v>
          </cell>
          <cell r="H178">
            <v>20</v>
          </cell>
          <cell r="I178">
            <v>0</v>
          </cell>
          <cell r="J178">
            <v>1</v>
          </cell>
        </row>
        <row r="179">
          <cell r="A179" t="str">
            <v>WACommercialDemand Voltage ReductionWinter DR Event Hours</v>
          </cell>
          <cell r="B179" t="str">
            <v>WA</v>
          </cell>
          <cell r="C179" t="str">
            <v>Commercial</v>
          </cell>
          <cell r="D179" t="str">
            <v>Demand Voltage Reduction</v>
          </cell>
          <cell r="E179" t="str">
            <v>Winter DR Event Hours</v>
          </cell>
          <cell r="F179" t="str">
            <v>hours/year</v>
          </cell>
          <cell r="G179">
            <v>20</v>
          </cell>
          <cell r="H179">
            <v>20</v>
          </cell>
          <cell r="I179">
            <v>0</v>
          </cell>
          <cell r="J179">
            <v>1</v>
          </cell>
        </row>
        <row r="180">
          <cell r="A180" t="str">
            <v>WACommercialDemand Voltage ReductionAnnual O&amp;M Cost</v>
          </cell>
          <cell r="B180" t="str">
            <v>WA</v>
          </cell>
          <cell r="C180" t="str">
            <v>Commercial</v>
          </cell>
          <cell r="D180" t="str">
            <v>Demand Voltage Reduction</v>
          </cell>
          <cell r="E180" t="str">
            <v>Annual O&amp;M Cost</v>
          </cell>
          <cell r="F180" t="str">
            <v>$/participant/year</v>
          </cell>
          <cell r="G180" t="str">
            <v/>
          </cell>
          <cell r="H180" t="str">
            <v/>
          </cell>
          <cell r="I180" t="str">
            <v>$10 annual</v>
          </cell>
          <cell r="J180">
            <v>1</v>
          </cell>
        </row>
        <row r="181">
          <cell r="A181" t="str">
            <v>WACommercialDemand Voltage ReductionAnnual O&amp;M Cost per MW</v>
          </cell>
          <cell r="B181" t="str">
            <v>WA</v>
          </cell>
          <cell r="C181" t="str">
            <v>Commercial</v>
          </cell>
          <cell r="D181" t="str">
            <v>Demand Voltage Reduction</v>
          </cell>
          <cell r="E181" t="str">
            <v>Annual O&amp;M Cost per MW</v>
          </cell>
          <cell r="F181" t="str">
            <v>$/MW @meter</v>
          </cell>
          <cell r="G181">
            <v>5</v>
          </cell>
          <cell r="H181">
            <v>5</v>
          </cell>
          <cell r="I181" t="str">
            <v>$10 annual</v>
          </cell>
          <cell r="J181">
            <v>1</v>
          </cell>
        </row>
        <row r="182">
          <cell r="A182" t="str">
            <v>WACommercialDemand Voltage ReductionAnnual Program Administration Cost</v>
          </cell>
          <cell r="B182" t="str">
            <v>WA</v>
          </cell>
          <cell r="C182" t="str">
            <v>Commercial</v>
          </cell>
          <cell r="D182" t="str">
            <v>Demand Voltage Reduction</v>
          </cell>
          <cell r="E182" t="str">
            <v>Annual Program Administration Cost</v>
          </cell>
          <cell r="F182" t="str">
            <v>$/yr</v>
          </cell>
          <cell r="G182">
            <v>0</v>
          </cell>
          <cell r="H182">
            <v>0</v>
          </cell>
          <cell r="I182" t="str">
            <v>What do we want to do about admin costs?</v>
          </cell>
          <cell r="J182">
            <v>1</v>
          </cell>
        </row>
        <row r="183">
          <cell r="A183" t="str">
            <v>WACommercialDemand Voltage ReductionCost of Equip + Install</v>
          </cell>
          <cell r="B183" t="str">
            <v>WA</v>
          </cell>
          <cell r="C183" t="str">
            <v>Commercial</v>
          </cell>
          <cell r="D183" t="str">
            <v>Demand Voltage Reduction</v>
          </cell>
          <cell r="E183" t="str">
            <v>Cost of Equip + Install</v>
          </cell>
          <cell r="F183" t="str">
            <v>$/tech</v>
          </cell>
          <cell r="G183">
            <v>35</v>
          </cell>
          <cell r="H183">
            <v>35</v>
          </cell>
          <cell r="I183" t="str">
            <v>$70 annual</v>
          </cell>
          <cell r="J183">
            <v>1</v>
          </cell>
        </row>
        <row r="184">
          <cell r="A184" t="str">
            <v>WACommercialDemand Voltage ReductionCost of Equip + Install (per kW basis)</v>
          </cell>
          <cell r="B184" t="str">
            <v>WA</v>
          </cell>
          <cell r="C184" t="str">
            <v>Commercial</v>
          </cell>
          <cell r="D184" t="str">
            <v>Demand Voltage Reduction</v>
          </cell>
          <cell r="E184" t="str">
            <v>Cost of Equip + Install (per kW basis)</v>
          </cell>
          <cell r="F184" t="str">
            <v>$/kW @meter</v>
          </cell>
          <cell r="G184" t="str">
            <v>n/a</v>
          </cell>
          <cell r="H184" t="str">
            <v>n/a</v>
          </cell>
          <cell r="I184">
            <v>0</v>
          </cell>
          <cell r="J184">
            <v>1</v>
          </cell>
        </row>
        <row r="185">
          <cell r="A185" t="str">
            <v>WACommercialDemand Voltage ReductionDe-rate</v>
          </cell>
          <cell r="B185" t="str">
            <v>WA</v>
          </cell>
          <cell r="C185" t="str">
            <v>Commercial</v>
          </cell>
          <cell r="D185" t="str">
            <v>Demand Voltage Reduction</v>
          </cell>
          <cell r="E185" t="str">
            <v>De-rate</v>
          </cell>
          <cell r="F185" t="str">
            <v>capacity equivalence factor</v>
          </cell>
          <cell r="G185">
            <v>1</v>
          </cell>
          <cell r="H185">
            <v>1</v>
          </cell>
          <cell r="I185">
            <v>0</v>
          </cell>
          <cell r="J185">
            <v>1</v>
          </cell>
        </row>
        <row r="186">
          <cell r="A186" t="str">
            <v>WACommercialDemand Voltage ReductionNet to Gross Ratio (free ridership)</v>
          </cell>
          <cell r="B186" t="str">
            <v>WA</v>
          </cell>
          <cell r="C186" t="str">
            <v>Commercial</v>
          </cell>
          <cell r="D186" t="str">
            <v>Demand Voltage Reduction</v>
          </cell>
          <cell r="E186" t="str">
            <v>Net to Gross Ratio (free ridership)</v>
          </cell>
          <cell r="F186" t="str">
            <v>ratio</v>
          </cell>
          <cell r="G186">
            <v>1</v>
          </cell>
          <cell r="H186">
            <v>1</v>
          </cell>
          <cell r="I186">
            <v>0</v>
          </cell>
          <cell r="J186">
            <v>1</v>
          </cell>
        </row>
        <row r="187">
          <cell r="A187" t="str">
            <v>WACommercialDemand Voltage ReductionPer Customer Annual Marketing/Recruitment Cost</v>
          </cell>
          <cell r="B187" t="str">
            <v>WA</v>
          </cell>
          <cell r="C187" t="str">
            <v>Commercial</v>
          </cell>
          <cell r="D187" t="str">
            <v>Demand Voltage Reduction</v>
          </cell>
          <cell r="E187" t="str">
            <v>Per Customer Annual Marketing/Recruitment Cost</v>
          </cell>
          <cell r="F187" t="str">
            <v>$/new participant/year</v>
          </cell>
          <cell r="G187">
            <v>0</v>
          </cell>
          <cell r="H187">
            <v>0</v>
          </cell>
          <cell r="I187" t="str">
            <v>0</v>
          </cell>
          <cell r="J187">
            <v>1</v>
          </cell>
        </row>
        <row r="188">
          <cell r="A188" t="str">
            <v>WACommercialDemand Voltage ReductionPer Participant Annual Incentive</v>
          </cell>
          <cell r="B188" t="str">
            <v>WA</v>
          </cell>
          <cell r="C188" t="str">
            <v>Commercial</v>
          </cell>
          <cell r="D188" t="str">
            <v>Demand Voltage Reduction</v>
          </cell>
          <cell r="E188" t="str">
            <v>Per Participant Annual Incentive</v>
          </cell>
          <cell r="F188" t="str">
            <v>$/participant/year</v>
          </cell>
          <cell r="G188">
            <v>0</v>
          </cell>
          <cell r="H188">
            <v>0</v>
          </cell>
          <cell r="I188" t="str">
            <v>0</v>
          </cell>
          <cell r="J188">
            <v>1</v>
          </cell>
        </row>
        <row r="189">
          <cell r="A189" t="str">
            <v>WACommercialDemand Voltage ReductionPer kWh Annual Incentive</v>
          </cell>
          <cell r="B189" t="str">
            <v>WA</v>
          </cell>
          <cell r="C189" t="str">
            <v>Commercial</v>
          </cell>
          <cell r="D189" t="str">
            <v>Demand Voltage Reduction</v>
          </cell>
          <cell r="E189" t="str">
            <v>Per kWh Annual Incentive</v>
          </cell>
          <cell r="F189" t="str">
            <v>$/kWh @meter</v>
          </cell>
          <cell r="G189" t="str">
            <v>n/a</v>
          </cell>
          <cell r="H189" t="str">
            <v>n/a</v>
          </cell>
          <cell r="I189">
            <v>0</v>
          </cell>
          <cell r="J189">
            <v>1</v>
          </cell>
        </row>
        <row r="190">
          <cell r="A190" t="str">
            <v>WACommercialDemand Voltage ReductionPer kW Annual Incentive</v>
          </cell>
          <cell r="B190" t="str">
            <v>WA</v>
          </cell>
          <cell r="C190" t="str">
            <v>Commercial</v>
          </cell>
          <cell r="D190" t="str">
            <v>Demand Voltage Reduction</v>
          </cell>
          <cell r="E190" t="str">
            <v>Per kW Annual Incentive</v>
          </cell>
          <cell r="F190" t="str">
            <v>$/kW @meter/year</v>
          </cell>
          <cell r="G190" t="str">
            <v/>
          </cell>
          <cell r="H190" t="str">
            <v/>
          </cell>
          <cell r="I190" t="str">
            <v>0</v>
          </cell>
          <cell r="J190">
            <v>1</v>
          </cell>
        </row>
        <row r="191">
          <cell r="A191" t="str">
            <v>WACommercialDemand Voltage ReductionProgram Development Cost</v>
          </cell>
          <cell r="B191" t="str">
            <v>WA</v>
          </cell>
          <cell r="C191" t="str">
            <v>Commercial</v>
          </cell>
          <cell r="D191" t="str">
            <v>Demand Voltage Reduction</v>
          </cell>
          <cell r="E191" t="str">
            <v>Program Development Cost</v>
          </cell>
          <cell r="F191" t="str">
            <v>$/program</v>
          </cell>
          <cell r="G191">
            <v>75000</v>
          </cell>
          <cell r="H191">
            <v>75000</v>
          </cell>
          <cell r="I191" t="str">
            <v>$150k annual</v>
          </cell>
          <cell r="J191">
            <v>1</v>
          </cell>
        </row>
        <row r="192">
          <cell r="A192" t="str">
            <v>WACommercialDemand Voltage ReductionProgram Life</v>
          </cell>
          <cell r="B192" t="str">
            <v>WA</v>
          </cell>
          <cell r="C192" t="str">
            <v>Commercial</v>
          </cell>
          <cell r="D192" t="str">
            <v>Demand Voltage Reduction</v>
          </cell>
          <cell r="E192" t="str">
            <v>Program Life</v>
          </cell>
          <cell r="F192" t="str">
            <v>years</v>
          </cell>
          <cell r="G192">
            <v>1</v>
          </cell>
          <cell r="H192">
            <v>1</v>
          </cell>
          <cell r="I192" t="str">
            <v>Where are the program length assumptions? We only see seasonal length assumptions</v>
          </cell>
          <cell r="J192">
            <v>1</v>
          </cell>
        </row>
        <row r="193">
          <cell r="A193" t="str">
            <v>WACommercialDemand Voltage ReductionProgram Start Year</v>
          </cell>
          <cell r="B193" t="str">
            <v>WA</v>
          </cell>
          <cell r="C193" t="str">
            <v>Commercial</v>
          </cell>
          <cell r="D193" t="str">
            <v>Demand Voltage Reduction</v>
          </cell>
          <cell r="E193" t="str">
            <v>Program Start Year</v>
          </cell>
          <cell r="F193" t="str">
            <v>year</v>
          </cell>
          <cell r="G193">
            <v>2022</v>
          </cell>
          <cell r="H193">
            <v>2022</v>
          </cell>
          <cell r="I193">
            <v>0</v>
          </cell>
          <cell r="J193">
            <v>1</v>
          </cell>
        </row>
        <row r="194">
          <cell r="A194" t="str">
            <v>WACommercialCritical Peak PricingSummer DR Event Hours</v>
          </cell>
          <cell r="B194" t="str">
            <v>WA</v>
          </cell>
          <cell r="C194" t="str">
            <v>Commercial</v>
          </cell>
          <cell r="D194" t="str">
            <v>Critical Peak Pricing</v>
          </cell>
          <cell r="E194" t="str">
            <v>Summer DR Event Hours</v>
          </cell>
          <cell r="F194" t="str">
            <v>hours/year</v>
          </cell>
          <cell r="G194">
            <v>18</v>
          </cell>
          <cell r="H194">
            <v>18</v>
          </cell>
          <cell r="I194">
            <v>0</v>
          </cell>
          <cell r="J194">
            <v>1</v>
          </cell>
        </row>
        <row r="195">
          <cell r="A195" t="str">
            <v>WACommercialCritical Peak PricingWinter DR Event Hours</v>
          </cell>
          <cell r="B195" t="str">
            <v>WA</v>
          </cell>
          <cell r="C195" t="str">
            <v>Commercial</v>
          </cell>
          <cell r="D195" t="str">
            <v>Critical Peak Pricing</v>
          </cell>
          <cell r="E195" t="str">
            <v>Winter DR Event Hours</v>
          </cell>
          <cell r="F195" t="str">
            <v>hours/year</v>
          </cell>
          <cell r="G195">
            <v>18</v>
          </cell>
          <cell r="H195">
            <v>18</v>
          </cell>
          <cell r="I195">
            <v>0</v>
          </cell>
          <cell r="J195">
            <v>1</v>
          </cell>
        </row>
        <row r="196">
          <cell r="A196" t="str">
            <v>WACommercialCritical Peak PricingAnnual O&amp;M Cost</v>
          </cell>
          <cell r="B196" t="str">
            <v>WA</v>
          </cell>
          <cell r="C196" t="str">
            <v>Commercial</v>
          </cell>
          <cell r="D196" t="str">
            <v>Critical Peak Pricing</v>
          </cell>
          <cell r="E196" t="str">
            <v>Annual O&amp;M Cost</v>
          </cell>
          <cell r="F196" t="str">
            <v>$/participant/year</v>
          </cell>
          <cell r="G196">
            <v>0</v>
          </cell>
          <cell r="H196">
            <v>0</v>
          </cell>
          <cell r="I196" t="str">
            <v>$75k annual, shared with winter</v>
          </cell>
          <cell r="J196">
            <v>1</v>
          </cell>
        </row>
        <row r="197">
          <cell r="A197" t="str">
            <v>WACommercialCritical Peak PricingAnnual O&amp;M Cost per MW</v>
          </cell>
          <cell r="B197" t="str">
            <v>WA</v>
          </cell>
          <cell r="C197" t="str">
            <v>Commercial</v>
          </cell>
          <cell r="D197" t="str">
            <v>Critical Peak Pricing</v>
          </cell>
          <cell r="E197" t="str">
            <v>Annual O&amp;M Cost per MW</v>
          </cell>
          <cell r="F197" t="str">
            <v>$/MW @meter</v>
          </cell>
          <cell r="G197">
            <v>75000</v>
          </cell>
          <cell r="H197">
            <v>75000</v>
          </cell>
          <cell r="I197" t="str">
            <v>$75k annual, shared with winter</v>
          </cell>
          <cell r="J197">
            <v>1</v>
          </cell>
        </row>
        <row r="198">
          <cell r="A198" t="str">
            <v>WACommercialCritical Peak PricingAnnual Program Administration Cost</v>
          </cell>
          <cell r="B198" t="str">
            <v>WA</v>
          </cell>
          <cell r="C198" t="str">
            <v>Commercial</v>
          </cell>
          <cell r="D198" t="str">
            <v>Critical Peak Pricing</v>
          </cell>
          <cell r="E198" t="str">
            <v>Annual Program Administration Cost</v>
          </cell>
          <cell r="F198" t="str">
            <v>$/yr</v>
          </cell>
          <cell r="G198">
            <v>0</v>
          </cell>
          <cell r="H198">
            <v>0</v>
          </cell>
          <cell r="I198" t="str">
            <v>What do we want to do about admin costs?</v>
          </cell>
          <cell r="J198">
            <v>1</v>
          </cell>
        </row>
        <row r="199">
          <cell r="A199" t="str">
            <v>WACommercialCritical Peak PricingCost of Equip + Install</v>
          </cell>
          <cell r="B199" t="str">
            <v>WA</v>
          </cell>
          <cell r="C199" t="str">
            <v>Commercial</v>
          </cell>
          <cell r="D199" t="str">
            <v>Critical Peak Pricing</v>
          </cell>
          <cell r="E199" t="str">
            <v>Cost of Equip + Install</v>
          </cell>
          <cell r="F199" t="str">
            <v>$/tech</v>
          </cell>
          <cell r="G199">
            <v>0</v>
          </cell>
          <cell r="H199">
            <v>0</v>
          </cell>
          <cell r="I199" t="str">
            <v>0</v>
          </cell>
          <cell r="J199">
            <v>1</v>
          </cell>
        </row>
        <row r="200">
          <cell r="A200" t="str">
            <v>WACommercialCritical Peak PricingCost of Equip + Install (per kW basis)</v>
          </cell>
          <cell r="B200" t="str">
            <v>WA</v>
          </cell>
          <cell r="C200" t="str">
            <v>Commercial</v>
          </cell>
          <cell r="D200" t="str">
            <v>Critical Peak Pricing</v>
          </cell>
          <cell r="E200" t="str">
            <v>Cost of Equip + Install (per kW basis)</v>
          </cell>
          <cell r="F200" t="str">
            <v>$/kW @meter</v>
          </cell>
          <cell r="G200" t="str">
            <v>n/a</v>
          </cell>
          <cell r="H200" t="str">
            <v>n/a</v>
          </cell>
          <cell r="I200">
            <v>0</v>
          </cell>
          <cell r="J200">
            <v>1</v>
          </cell>
        </row>
        <row r="201">
          <cell r="A201" t="str">
            <v>WACommercialCritical Peak PricingDe-rate</v>
          </cell>
          <cell r="B201" t="str">
            <v>WA</v>
          </cell>
          <cell r="C201" t="str">
            <v>Commercial</v>
          </cell>
          <cell r="D201" t="str">
            <v>Critical Peak Pricing</v>
          </cell>
          <cell r="E201" t="str">
            <v>De-rate</v>
          </cell>
          <cell r="F201" t="str">
            <v>capacity equivalence factor</v>
          </cell>
          <cell r="G201">
            <v>1</v>
          </cell>
          <cell r="H201">
            <v>1</v>
          </cell>
          <cell r="I201">
            <v>0</v>
          </cell>
          <cell r="J201">
            <v>1</v>
          </cell>
        </row>
        <row r="202">
          <cell r="A202" t="str">
            <v>WACommercialCritical Peak PricingNet to Gross Ratio (free ridership)</v>
          </cell>
          <cell r="B202" t="str">
            <v>WA</v>
          </cell>
          <cell r="C202" t="str">
            <v>Commercial</v>
          </cell>
          <cell r="D202" t="str">
            <v>Critical Peak Pricing</v>
          </cell>
          <cell r="E202" t="str">
            <v>Net to Gross Ratio (free ridership)</v>
          </cell>
          <cell r="F202" t="str">
            <v>ratio</v>
          </cell>
          <cell r="G202">
            <v>1</v>
          </cell>
          <cell r="H202">
            <v>1</v>
          </cell>
          <cell r="I202">
            <v>0</v>
          </cell>
          <cell r="J202">
            <v>1</v>
          </cell>
        </row>
        <row r="203">
          <cell r="A203" t="str">
            <v>WACommercialCritical Peak PricingPer Customer Annual Marketing/Recruitment Cost</v>
          </cell>
          <cell r="B203" t="str">
            <v>WA</v>
          </cell>
          <cell r="C203" t="str">
            <v>Commercial</v>
          </cell>
          <cell r="D203" t="str">
            <v>Critical Peak Pricing</v>
          </cell>
          <cell r="E203" t="str">
            <v>Per Customer Annual Marketing/Recruitment Cost</v>
          </cell>
          <cell r="F203" t="str">
            <v>$/new participant/year</v>
          </cell>
          <cell r="G203">
            <v>200</v>
          </cell>
          <cell r="H203">
            <v>200</v>
          </cell>
          <cell r="I203" t="str">
            <v>spilt with winter</v>
          </cell>
          <cell r="J203">
            <v>1</v>
          </cell>
        </row>
        <row r="204">
          <cell r="A204" t="str">
            <v>WACommercialCritical Peak PricingPer Participant Annual Incentive</v>
          </cell>
          <cell r="B204" t="str">
            <v>WA</v>
          </cell>
          <cell r="C204" t="str">
            <v>Commercial</v>
          </cell>
          <cell r="D204" t="str">
            <v>Critical Peak Pricing</v>
          </cell>
          <cell r="E204" t="str">
            <v>Per Participant Annual Incentive</v>
          </cell>
          <cell r="F204" t="str">
            <v>$/participant/year</v>
          </cell>
          <cell r="G204">
            <v>0</v>
          </cell>
          <cell r="H204">
            <v>0</v>
          </cell>
          <cell r="I204" t="str">
            <v>0</v>
          </cell>
          <cell r="J204">
            <v>1</v>
          </cell>
        </row>
        <row r="205">
          <cell r="A205" t="str">
            <v>WACommercialCritical Peak PricingPer kWh Annual Incentive</v>
          </cell>
          <cell r="B205" t="str">
            <v>WA</v>
          </cell>
          <cell r="C205" t="str">
            <v>Commercial</v>
          </cell>
          <cell r="D205" t="str">
            <v>Critical Peak Pricing</v>
          </cell>
          <cell r="E205" t="str">
            <v>Per kWh Annual Incentive</v>
          </cell>
          <cell r="F205" t="str">
            <v>$/kWh @meter</v>
          </cell>
          <cell r="G205" t="str">
            <v>n/a</v>
          </cell>
          <cell r="H205" t="str">
            <v>n/a</v>
          </cell>
          <cell r="I205">
            <v>0</v>
          </cell>
          <cell r="J205">
            <v>1</v>
          </cell>
        </row>
        <row r="206">
          <cell r="A206" t="str">
            <v>WACommercialCritical Peak PricingPer kW Annual Incentive</v>
          </cell>
          <cell r="B206" t="str">
            <v>WA</v>
          </cell>
          <cell r="C206" t="str">
            <v>Commercial</v>
          </cell>
          <cell r="D206" t="str">
            <v>Critical Peak Pricing</v>
          </cell>
          <cell r="E206" t="str">
            <v>Per kW Annual Incentive</v>
          </cell>
          <cell r="F206" t="str">
            <v>$/kW @meter/year</v>
          </cell>
          <cell r="G206" t="str">
            <v/>
          </cell>
          <cell r="H206" t="str">
            <v/>
          </cell>
          <cell r="I206" t="str">
            <v>0</v>
          </cell>
          <cell r="J206">
            <v>1</v>
          </cell>
        </row>
        <row r="207">
          <cell r="A207" t="str">
            <v>WACommercialCritical Peak PricingProgram Development Cost</v>
          </cell>
          <cell r="B207" t="str">
            <v>WA</v>
          </cell>
          <cell r="C207" t="str">
            <v>Commercial</v>
          </cell>
          <cell r="D207" t="str">
            <v>Critical Peak Pricing</v>
          </cell>
          <cell r="E207" t="str">
            <v>Program Development Cost</v>
          </cell>
          <cell r="F207" t="str">
            <v>$/program</v>
          </cell>
          <cell r="G207">
            <v>150000</v>
          </cell>
          <cell r="H207">
            <v>150000</v>
          </cell>
          <cell r="I207" t="str">
            <v>$150k annual, shared with winter</v>
          </cell>
          <cell r="J207">
            <v>1</v>
          </cell>
        </row>
        <row r="208">
          <cell r="A208" t="str">
            <v>WACommercialCritical Peak PricingProgram Life</v>
          </cell>
          <cell r="B208" t="str">
            <v>WA</v>
          </cell>
          <cell r="C208" t="str">
            <v>Commercial</v>
          </cell>
          <cell r="D208" t="str">
            <v>Critical Peak Pricing</v>
          </cell>
          <cell r="E208" t="str">
            <v>Program Life</v>
          </cell>
          <cell r="F208" t="str">
            <v>years</v>
          </cell>
          <cell r="G208">
            <v>10</v>
          </cell>
          <cell r="H208">
            <v>10</v>
          </cell>
          <cell r="I208" t="str">
            <v>Where are the program length assumptions? We only see seasonal length assumptions. Currently using measure life and previous studies for comparison.</v>
          </cell>
          <cell r="J208">
            <v>1</v>
          </cell>
        </row>
        <row r="209">
          <cell r="A209" t="str">
            <v>WACommercialCritical Peak PricingProgram Start Year</v>
          </cell>
          <cell r="B209" t="str">
            <v>WA</v>
          </cell>
          <cell r="C209" t="str">
            <v>Commercial</v>
          </cell>
          <cell r="D209" t="str">
            <v>Critical Peak Pricing</v>
          </cell>
          <cell r="E209" t="str">
            <v>Program Start Year</v>
          </cell>
          <cell r="F209" t="str">
            <v>year</v>
          </cell>
          <cell r="G209">
            <v>2025</v>
          </cell>
          <cell r="H209">
            <v>2025</v>
          </cell>
          <cell r="I209">
            <v>0</v>
          </cell>
          <cell r="J209">
            <v>1</v>
          </cell>
        </row>
        <row r="210">
          <cell r="A210" t="str">
            <v>WACommercialCommercial CurtailmentSummer DR Event Hours</v>
          </cell>
          <cell r="B210" t="str">
            <v>WA</v>
          </cell>
          <cell r="C210" t="str">
            <v>Commercial</v>
          </cell>
          <cell r="D210" t="str">
            <v>Commercial Curtailment</v>
          </cell>
          <cell r="E210" t="str">
            <v>Summer DR Event Hours</v>
          </cell>
          <cell r="F210" t="str">
            <v>hours/year</v>
          </cell>
          <cell r="G210">
            <v>20</v>
          </cell>
          <cell r="H210">
            <v>20</v>
          </cell>
          <cell r="I210">
            <v>0</v>
          </cell>
          <cell r="J210">
            <v>1</v>
          </cell>
        </row>
        <row r="211">
          <cell r="A211" t="str">
            <v>WACommercialCommercial CurtailmentWinter DR Event Hours</v>
          </cell>
          <cell r="B211" t="str">
            <v>WA</v>
          </cell>
          <cell r="C211" t="str">
            <v>Commercial</v>
          </cell>
          <cell r="D211" t="str">
            <v>Commercial Curtailment</v>
          </cell>
          <cell r="E211" t="str">
            <v>Winter DR Event Hours</v>
          </cell>
          <cell r="F211" t="str">
            <v>hours/year</v>
          </cell>
          <cell r="G211">
            <v>20</v>
          </cell>
          <cell r="H211">
            <v>20</v>
          </cell>
          <cell r="I211">
            <v>0</v>
          </cell>
          <cell r="J211">
            <v>1</v>
          </cell>
        </row>
        <row r="212">
          <cell r="A212" t="str">
            <v>WACommercialCommercial CurtailmentAnnual O&amp;M Cost</v>
          </cell>
          <cell r="B212" t="str">
            <v>WA</v>
          </cell>
          <cell r="C212" t="str">
            <v>Commercial</v>
          </cell>
          <cell r="D212" t="str">
            <v>Commercial Curtailment</v>
          </cell>
          <cell r="E212" t="str">
            <v>Annual O&amp;M Cost</v>
          </cell>
          <cell r="F212" t="str">
            <v>$/participant/year</v>
          </cell>
          <cell r="G212">
            <v>0</v>
          </cell>
          <cell r="H212">
            <v>0</v>
          </cell>
          <cell r="I212" t="str">
            <v>$30 annual</v>
          </cell>
          <cell r="J212">
            <v>1</v>
          </cell>
        </row>
        <row r="213">
          <cell r="A213" t="str">
            <v>WACommercialCommercial CurtailmentAnnual O&amp;M Cost per MW</v>
          </cell>
          <cell r="B213" t="str">
            <v>WA</v>
          </cell>
          <cell r="C213" t="str">
            <v>Commercial</v>
          </cell>
          <cell r="D213" t="str">
            <v>Commercial Curtailment</v>
          </cell>
          <cell r="E213" t="str">
            <v>Annual O&amp;M Cost per MW</v>
          </cell>
          <cell r="F213" t="str">
            <v>$/MW @meter</v>
          </cell>
          <cell r="G213">
            <v>30</v>
          </cell>
          <cell r="H213">
            <v>30</v>
          </cell>
          <cell r="I213" t="str">
            <v>$30 annual</v>
          </cell>
          <cell r="J213">
            <v>1</v>
          </cell>
        </row>
        <row r="214">
          <cell r="A214" t="str">
            <v>WACommercialCommercial CurtailmentAnnual Program Administration Cost</v>
          </cell>
          <cell r="B214" t="str">
            <v>WA</v>
          </cell>
          <cell r="C214" t="str">
            <v>Commercial</v>
          </cell>
          <cell r="D214" t="str">
            <v>Commercial Curtailment</v>
          </cell>
          <cell r="E214" t="str">
            <v>Annual Program Administration Cost</v>
          </cell>
          <cell r="F214" t="str">
            <v>$/yr</v>
          </cell>
          <cell r="G214">
            <v>0</v>
          </cell>
          <cell r="H214">
            <v>0</v>
          </cell>
          <cell r="I214" t="str">
            <v>What do we want to do about admin costs?</v>
          </cell>
          <cell r="J214">
            <v>1</v>
          </cell>
        </row>
        <row r="215">
          <cell r="A215" t="str">
            <v>WACommercialCommercial CurtailmentCost of Equip + Install</v>
          </cell>
          <cell r="B215" t="str">
            <v>WA</v>
          </cell>
          <cell r="C215" t="str">
            <v>Commercial</v>
          </cell>
          <cell r="D215" t="str">
            <v>Commercial Curtailment</v>
          </cell>
          <cell r="E215" t="str">
            <v>Cost of Equip + Install</v>
          </cell>
          <cell r="F215" t="str">
            <v>$/tech</v>
          </cell>
          <cell r="G215">
            <v>10</v>
          </cell>
          <cell r="H215">
            <v>10</v>
          </cell>
          <cell r="I215" t="str">
            <v>$10 annual</v>
          </cell>
          <cell r="J215">
            <v>1</v>
          </cell>
        </row>
        <row r="216">
          <cell r="A216" t="str">
            <v>WACommercialCommercial CurtailmentCost of Equip + Install (per kW basis)</v>
          </cell>
          <cell r="B216" t="str">
            <v>WA</v>
          </cell>
          <cell r="C216" t="str">
            <v>Commercial</v>
          </cell>
          <cell r="D216" t="str">
            <v>Commercial Curtailment</v>
          </cell>
          <cell r="E216" t="str">
            <v>Cost of Equip + Install (per kW basis)</v>
          </cell>
          <cell r="F216" t="str">
            <v>$/kW @meter</v>
          </cell>
          <cell r="G216" t="str">
            <v>n/a</v>
          </cell>
          <cell r="H216" t="str">
            <v>n/a</v>
          </cell>
          <cell r="I216">
            <v>0</v>
          </cell>
          <cell r="J216">
            <v>1</v>
          </cell>
        </row>
        <row r="217">
          <cell r="A217" t="str">
            <v>WACommercialCommercial CurtailmentDe-rate</v>
          </cell>
          <cell r="B217" t="str">
            <v>WA</v>
          </cell>
          <cell r="C217" t="str">
            <v>Commercial</v>
          </cell>
          <cell r="D217" t="str">
            <v>Commercial Curtailment</v>
          </cell>
          <cell r="E217" t="str">
            <v>De-rate</v>
          </cell>
          <cell r="F217" t="str">
            <v>capacity equivalence factor</v>
          </cell>
          <cell r="G217">
            <v>1</v>
          </cell>
          <cell r="H217">
            <v>1</v>
          </cell>
          <cell r="I217">
            <v>0</v>
          </cell>
          <cell r="J217">
            <v>1</v>
          </cell>
        </row>
        <row r="218">
          <cell r="A218" t="str">
            <v>WACommercialCommercial CurtailmentNet to Gross Ratio (free ridership)</v>
          </cell>
          <cell r="B218" t="str">
            <v>WA</v>
          </cell>
          <cell r="C218" t="str">
            <v>Commercial</v>
          </cell>
          <cell r="D218" t="str">
            <v>Commercial Curtailment</v>
          </cell>
          <cell r="E218" t="str">
            <v>Net to Gross Ratio (free ridership)</v>
          </cell>
          <cell r="F218" t="str">
            <v>ratio</v>
          </cell>
          <cell r="G218">
            <v>1</v>
          </cell>
          <cell r="H218">
            <v>1</v>
          </cell>
          <cell r="I218">
            <v>0</v>
          </cell>
          <cell r="J218">
            <v>1</v>
          </cell>
        </row>
        <row r="219">
          <cell r="A219" t="str">
            <v>WACommercialCommercial CurtailmentPer Customer Annual Marketing/Recruitment Cost</v>
          </cell>
          <cell r="B219" t="str">
            <v>WA</v>
          </cell>
          <cell r="C219" t="str">
            <v>Commercial</v>
          </cell>
          <cell r="D219" t="str">
            <v>Commercial Curtailment</v>
          </cell>
          <cell r="E219" t="str">
            <v>Per Customer Annual Marketing/Recruitment Cost</v>
          </cell>
          <cell r="F219" t="str">
            <v>$/new participant/year</v>
          </cell>
          <cell r="G219">
            <v>0</v>
          </cell>
          <cell r="H219">
            <v>0</v>
          </cell>
          <cell r="I219" t="str">
            <v>0</v>
          </cell>
          <cell r="J219">
            <v>1</v>
          </cell>
        </row>
        <row r="220">
          <cell r="A220" t="str">
            <v>WACommercialCommercial CurtailmentPer Participant Annual Incentive</v>
          </cell>
          <cell r="B220" t="str">
            <v>WA</v>
          </cell>
          <cell r="C220" t="str">
            <v>Commercial</v>
          </cell>
          <cell r="D220" t="str">
            <v>Commercial Curtailment</v>
          </cell>
          <cell r="E220" t="str">
            <v>Per Participant Annual Incentive</v>
          </cell>
          <cell r="F220" t="str">
            <v>$/participant/year</v>
          </cell>
          <cell r="G220">
            <v>0</v>
          </cell>
          <cell r="H220">
            <v>0</v>
          </cell>
          <cell r="I220" t="str">
            <v>^ adjusted to reflect 100% of the costs</v>
          </cell>
          <cell r="J220">
            <v>1</v>
          </cell>
        </row>
        <row r="221">
          <cell r="A221" t="str">
            <v>WACommercialCommercial CurtailmentPer kWh Annual Incentive</v>
          </cell>
          <cell r="B221" t="str">
            <v>WA</v>
          </cell>
          <cell r="C221" t="str">
            <v>Commercial</v>
          </cell>
          <cell r="D221" t="str">
            <v>Commercial Curtailment</v>
          </cell>
          <cell r="E221" t="str">
            <v>Per kWh Annual Incentive</v>
          </cell>
          <cell r="F221" t="str">
            <v>$/kWh @meter</v>
          </cell>
          <cell r="G221">
            <v>0.15</v>
          </cell>
          <cell r="H221">
            <v>0.15</v>
          </cell>
          <cell r="I221" t="str">
            <v>$40/kW + $150/MWh; 55% of incentive included, $150/MWh added as separate input in RPM</v>
          </cell>
          <cell r="J221">
            <v>1</v>
          </cell>
        </row>
        <row r="222">
          <cell r="A222" t="str">
            <v>WACommercialCommercial CurtailmentPer kW Annual Incentive</v>
          </cell>
          <cell r="B222" t="str">
            <v>WA</v>
          </cell>
          <cell r="C222" t="str">
            <v>Commercial</v>
          </cell>
          <cell r="D222" t="str">
            <v>Commercial Curtailment</v>
          </cell>
          <cell r="E222" t="str">
            <v>Per kW Annual Incentive</v>
          </cell>
          <cell r="F222" t="str">
            <v>$/kW @meter/year</v>
          </cell>
          <cell r="G222">
            <v>40</v>
          </cell>
          <cell r="H222">
            <v>40</v>
          </cell>
          <cell r="I222" t="str">
            <v>$40/kW + $150/MWh; 55% of incentive included, $150/MWh added as separate input in RPM</v>
          </cell>
          <cell r="J222">
            <v>1</v>
          </cell>
        </row>
        <row r="223">
          <cell r="A223" t="str">
            <v>WACommercialCommercial CurtailmentProgram Development Cost</v>
          </cell>
          <cell r="B223" t="str">
            <v>WA</v>
          </cell>
          <cell r="C223" t="str">
            <v>Commercial</v>
          </cell>
          <cell r="D223" t="str">
            <v>Commercial Curtailment</v>
          </cell>
          <cell r="E223" t="str">
            <v>Program Development Cost</v>
          </cell>
          <cell r="F223" t="str">
            <v>$/program</v>
          </cell>
          <cell r="G223">
            <v>150000</v>
          </cell>
          <cell r="H223">
            <v>150000</v>
          </cell>
          <cell r="I223" t="str">
            <v>$150k Annual</v>
          </cell>
          <cell r="J223">
            <v>1</v>
          </cell>
        </row>
        <row r="224">
          <cell r="A224" t="str">
            <v>WACommercialCommercial CurtailmentProgram Life</v>
          </cell>
          <cell r="B224" t="str">
            <v>WA</v>
          </cell>
          <cell r="C224" t="str">
            <v>Commercial</v>
          </cell>
          <cell r="D224" t="str">
            <v>Commercial Curtailment</v>
          </cell>
          <cell r="E224" t="str">
            <v>Program Life</v>
          </cell>
          <cell r="F224" t="str">
            <v>years</v>
          </cell>
          <cell r="G224">
            <v>3</v>
          </cell>
          <cell r="H224">
            <v>3</v>
          </cell>
          <cell r="I224" t="str">
            <v>Where are the program length assumptions? We only see seasonal length assumptions. Currently using measure life and previous studies for comparison.</v>
          </cell>
          <cell r="J224">
            <v>1</v>
          </cell>
        </row>
        <row r="225">
          <cell r="A225" t="str">
            <v>WACommercialCommercial CurtailmentProgram Start Year</v>
          </cell>
          <cell r="B225" t="str">
            <v>WA</v>
          </cell>
          <cell r="C225" t="str">
            <v>Commercial</v>
          </cell>
          <cell r="D225" t="str">
            <v>Commercial Curtailment</v>
          </cell>
          <cell r="E225" t="str">
            <v>Program Start Year</v>
          </cell>
          <cell r="F225" t="str">
            <v>year</v>
          </cell>
          <cell r="G225">
            <v>2022</v>
          </cell>
          <cell r="H225">
            <v>2022</v>
          </cell>
          <cell r="I225">
            <v>0</v>
          </cell>
          <cell r="J225">
            <v>1</v>
          </cell>
        </row>
        <row r="226">
          <cell r="A226" t="str">
            <v>WACommercialCooling Switch- Medium CommercialSummer DR Event Hours</v>
          </cell>
          <cell r="B226" t="str">
            <v>WA</v>
          </cell>
          <cell r="C226" t="str">
            <v>Commercial</v>
          </cell>
          <cell r="D226" t="str">
            <v>Cooling Switch- Medium Commercial</v>
          </cell>
          <cell r="E226" t="str">
            <v>Summer DR Event Hours</v>
          </cell>
          <cell r="F226" t="str">
            <v>hours/year</v>
          </cell>
          <cell r="G226">
            <v>20</v>
          </cell>
          <cell r="H226">
            <v>20</v>
          </cell>
          <cell r="I226">
            <v>0</v>
          </cell>
          <cell r="J226">
            <v>1</v>
          </cell>
        </row>
        <row r="227">
          <cell r="A227" t="str">
            <v>WACommercialCooling Switch- Medium CommercialWinter DR Event Hours</v>
          </cell>
          <cell r="B227" t="str">
            <v>WA</v>
          </cell>
          <cell r="C227" t="str">
            <v>Commercial</v>
          </cell>
          <cell r="D227" t="str">
            <v>Cooling Switch- Medium Commercial</v>
          </cell>
          <cell r="E227" t="str">
            <v>Winter DR Event Hours</v>
          </cell>
          <cell r="F227" t="str">
            <v>hours/year</v>
          </cell>
          <cell r="G227">
            <v>0</v>
          </cell>
          <cell r="H227">
            <v>0</v>
          </cell>
          <cell r="I227">
            <v>0</v>
          </cell>
          <cell r="J227">
            <v>1</v>
          </cell>
        </row>
        <row r="228">
          <cell r="A228" t="str">
            <v>WACommercialCooling Switch- Medium CommercialAnnual O&amp;M Cost</v>
          </cell>
          <cell r="B228" t="str">
            <v>WA</v>
          </cell>
          <cell r="C228" t="str">
            <v>Commercial</v>
          </cell>
          <cell r="D228" t="str">
            <v>Cooling Switch- Medium Commercial</v>
          </cell>
          <cell r="E228" t="str">
            <v>Annual O&amp;M Cost</v>
          </cell>
          <cell r="F228" t="str">
            <v>$/participant/year</v>
          </cell>
          <cell r="G228">
            <v>20</v>
          </cell>
          <cell r="H228">
            <v>20</v>
          </cell>
          <cell r="I228" t="str">
            <v>$40 annual, share with winter</v>
          </cell>
          <cell r="J228">
            <v>1</v>
          </cell>
        </row>
        <row r="229">
          <cell r="A229" t="str">
            <v>WACommercialCooling Switch- Medium CommercialAnnual O&amp;M Cost per MW</v>
          </cell>
          <cell r="B229" t="str">
            <v>WA</v>
          </cell>
          <cell r="C229" t="str">
            <v>Commercial</v>
          </cell>
          <cell r="D229" t="str">
            <v>Cooling Switch- Medium Commercial</v>
          </cell>
          <cell r="E229" t="str">
            <v>Annual O&amp;M Cost per MW</v>
          </cell>
          <cell r="F229" t="str">
            <v>$/MW @meter</v>
          </cell>
          <cell r="G229">
            <v>0</v>
          </cell>
          <cell r="H229">
            <v>0</v>
          </cell>
          <cell r="I229" t="str">
            <v>$40 annual, share with winter</v>
          </cell>
          <cell r="J229">
            <v>1</v>
          </cell>
        </row>
        <row r="230">
          <cell r="A230" t="str">
            <v>WACommercialCooling Switch- Medium CommercialAnnual Program Administration Cost</v>
          </cell>
          <cell r="B230" t="str">
            <v>WA</v>
          </cell>
          <cell r="C230" t="str">
            <v>Commercial</v>
          </cell>
          <cell r="D230" t="str">
            <v>Cooling Switch- Medium Commercial</v>
          </cell>
          <cell r="E230" t="str">
            <v>Annual Program Administration Cost</v>
          </cell>
          <cell r="F230" t="str">
            <v>$/yr</v>
          </cell>
          <cell r="G230">
            <v>0</v>
          </cell>
          <cell r="H230">
            <v>0</v>
          </cell>
          <cell r="I230" t="str">
            <v>What do we want to do about admin costs?</v>
          </cell>
          <cell r="J230">
            <v>1</v>
          </cell>
        </row>
        <row r="231">
          <cell r="A231" t="str">
            <v>WACommercialCooling Switch- Medium CommercialCost of Equip + Install</v>
          </cell>
          <cell r="B231" t="str">
            <v>WA</v>
          </cell>
          <cell r="C231" t="str">
            <v>Commercial</v>
          </cell>
          <cell r="D231" t="str">
            <v>Cooling Switch- Medium Commercial</v>
          </cell>
          <cell r="E231" t="str">
            <v>Cost of Equip + Install</v>
          </cell>
          <cell r="F231" t="str">
            <v>$/tech</v>
          </cell>
          <cell r="G231">
            <v>994.53168041761205</v>
          </cell>
          <cell r="H231">
            <v>994.53168041761205</v>
          </cell>
          <cell r="I231" t="str">
            <v>$1,130 total, accounting for customers with ASHP split cost with cooling</v>
          </cell>
          <cell r="J231">
            <v>1</v>
          </cell>
        </row>
        <row r="232">
          <cell r="A232" t="str">
            <v>WACommercialCooling Switch- Medium CommercialCost of Equip + Install (per kW basis)</v>
          </cell>
          <cell r="B232" t="str">
            <v>WA</v>
          </cell>
          <cell r="C232" t="str">
            <v>Commercial</v>
          </cell>
          <cell r="D232" t="str">
            <v>Cooling Switch- Medium Commercial</v>
          </cell>
          <cell r="E232" t="str">
            <v>Cost of Equip + Install (per kW basis)</v>
          </cell>
          <cell r="F232" t="str">
            <v>$/kW @meter</v>
          </cell>
          <cell r="G232" t="str">
            <v>n/a</v>
          </cell>
          <cell r="H232" t="str">
            <v>n/a</v>
          </cell>
          <cell r="I232">
            <v>0</v>
          </cell>
          <cell r="J232">
            <v>1</v>
          </cell>
        </row>
        <row r="233">
          <cell r="A233" t="str">
            <v>WACommercialCooling Switch- Medium CommercialDe-rate</v>
          </cell>
          <cell r="B233" t="str">
            <v>WA</v>
          </cell>
          <cell r="C233" t="str">
            <v>Commercial</v>
          </cell>
          <cell r="D233" t="str">
            <v>Cooling Switch- Medium Commercial</v>
          </cell>
          <cell r="E233" t="str">
            <v>De-rate</v>
          </cell>
          <cell r="F233" t="str">
            <v>capacity equivalence factor</v>
          </cell>
          <cell r="G233">
            <v>1</v>
          </cell>
          <cell r="H233">
            <v>1</v>
          </cell>
          <cell r="I233">
            <v>0</v>
          </cell>
          <cell r="J233">
            <v>1</v>
          </cell>
        </row>
        <row r="234">
          <cell r="A234" t="str">
            <v>WACommercialCooling Switch- Medium CommercialNet to Gross Ratio (free ridership)</v>
          </cell>
          <cell r="B234" t="str">
            <v>WA</v>
          </cell>
          <cell r="C234" t="str">
            <v>Commercial</v>
          </cell>
          <cell r="D234" t="str">
            <v>Cooling Switch- Medium Commercial</v>
          </cell>
          <cell r="E234" t="str">
            <v>Net to Gross Ratio (free ridership)</v>
          </cell>
          <cell r="F234" t="str">
            <v>ratio</v>
          </cell>
          <cell r="G234">
            <v>1</v>
          </cell>
          <cell r="H234">
            <v>1</v>
          </cell>
          <cell r="I234">
            <v>0</v>
          </cell>
          <cell r="J234">
            <v>1</v>
          </cell>
        </row>
        <row r="235">
          <cell r="A235" t="str">
            <v>WACommercialCooling Switch- Medium CommercialPer Customer Annual Marketing/Recruitment Cost</v>
          </cell>
          <cell r="B235" t="str">
            <v>WA</v>
          </cell>
          <cell r="C235" t="str">
            <v>Commercial</v>
          </cell>
          <cell r="D235" t="str">
            <v>Cooling Switch- Medium Commercial</v>
          </cell>
          <cell r="E235" t="str">
            <v>Per Customer Annual Marketing/Recruitment Cost</v>
          </cell>
          <cell r="F235" t="str">
            <v>$/new participant/year</v>
          </cell>
          <cell r="G235">
            <v>42.5</v>
          </cell>
          <cell r="H235">
            <v>42.5</v>
          </cell>
          <cell r="I235" t="str">
            <v>$85 annual, share with winter</v>
          </cell>
          <cell r="J235">
            <v>1</v>
          </cell>
        </row>
        <row r="236">
          <cell r="A236" t="str">
            <v>WACommercialCooling Switch- Medium CommercialPer Participant Annual Incentive</v>
          </cell>
          <cell r="B236" t="str">
            <v>WA</v>
          </cell>
          <cell r="C236" t="str">
            <v>Commercial</v>
          </cell>
          <cell r="D236" t="str">
            <v>Cooling Switch- Medium Commercial</v>
          </cell>
          <cell r="E236" t="str">
            <v>Per Participant Annual Incentive</v>
          </cell>
          <cell r="F236" t="str">
            <v>$/participant/year</v>
          </cell>
          <cell r="G236">
            <v>130</v>
          </cell>
          <cell r="H236">
            <v>130</v>
          </cell>
          <cell r="I236" t="str">
            <v>adjusted to reflect 100% of the costs</v>
          </cell>
          <cell r="J236">
            <v>1</v>
          </cell>
        </row>
        <row r="237">
          <cell r="A237" t="str">
            <v>WACommercialCooling Switch- Medium CommercialPer kWh Annual Incentive</v>
          </cell>
          <cell r="B237" t="str">
            <v>WA</v>
          </cell>
          <cell r="C237" t="str">
            <v>Commercial</v>
          </cell>
          <cell r="D237" t="str">
            <v>Cooling Switch- Medium Commercial</v>
          </cell>
          <cell r="E237" t="str">
            <v>Per kWh Annual Incentive</v>
          </cell>
          <cell r="F237" t="str">
            <v>$/kWh @meter</v>
          </cell>
          <cell r="G237" t="str">
            <v>n/a</v>
          </cell>
          <cell r="H237" t="str">
            <v>n/a</v>
          </cell>
          <cell r="I237">
            <v>0</v>
          </cell>
          <cell r="J237">
            <v>1</v>
          </cell>
        </row>
        <row r="238">
          <cell r="A238" t="str">
            <v>WACommercialCooling Switch- Medium CommercialPer kW Annual Incentive</v>
          </cell>
          <cell r="B238" t="str">
            <v>WA</v>
          </cell>
          <cell r="C238" t="str">
            <v>Commercial</v>
          </cell>
          <cell r="D238" t="str">
            <v>Cooling Switch- Medium Commercial</v>
          </cell>
          <cell r="E238" t="str">
            <v>Per kW Annual Incentive</v>
          </cell>
          <cell r="F238" t="str">
            <v>$/kW @meter/year</v>
          </cell>
          <cell r="G238" t="str">
            <v/>
          </cell>
          <cell r="H238" t="str">
            <v/>
          </cell>
          <cell r="I238" t="str">
            <v>55% of incentive included</v>
          </cell>
          <cell r="J238">
            <v>1</v>
          </cell>
        </row>
        <row r="239">
          <cell r="A239" t="str">
            <v>WACommercialCooling Switch- Medium CommercialProgram Development Cost</v>
          </cell>
          <cell r="B239" t="str">
            <v>WA</v>
          </cell>
          <cell r="C239" t="str">
            <v>Commercial</v>
          </cell>
          <cell r="D239" t="str">
            <v>Cooling Switch- Medium Commercial</v>
          </cell>
          <cell r="E239" t="str">
            <v>Program Development Cost</v>
          </cell>
          <cell r="F239" t="str">
            <v>$/program</v>
          </cell>
          <cell r="G239">
            <v>75000</v>
          </cell>
          <cell r="H239">
            <v>75000</v>
          </cell>
          <cell r="I239" t="str">
            <v>$150k annual, shared with winter</v>
          </cell>
          <cell r="J239">
            <v>1</v>
          </cell>
        </row>
        <row r="240">
          <cell r="A240" t="str">
            <v>WACommercialCooling Switch- Medium CommercialProgram Life</v>
          </cell>
          <cell r="B240" t="str">
            <v>WA</v>
          </cell>
          <cell r="C240" t="str">
            <v>Commercial</v>
          </cell>
          <cell r="D240" t="str">
            <v>Cooling Switch- Medium Commercial</v>
          </cell>
          <cell r="E240" t="str">
            <v>Program Life</v>
          </cell>
          <cell r="F240" t="str">
            <v>years</v>
          </cell>
          <cell r="G240">
            <v>10</v>
          </cell>
          <cell r="H240">
            <v>10</v>
          </cell>
          <cell r="I240" t="str">
            <v>Where are the program length assumptions? We only see seasonal length assumptions. Currently using measure life and previous studies for comparison.</v>
          </cell>
          <cell r="J240">
            <v>1</v>
          </cell>
        </row>
        <row r="241">
          <cell r="A241" t="str">
            <v>WACommercialCooling Switch- Medium CommercialProgram Start Year</v>
          </cell>
          <cell r="B241" t="str">
            <v>WA</v>
          </cell>
          <cell r="C241" t="str">
            <v>Commercial</v>
          </cell>
          <cell r="D241" t="str">
            <v>Cooling Switch- Medium Commercial</v>
          </cell>
          <cell r="E241" t="str">
            <v>Program Start Year</v>
          </cell>
          <cell r="F241" t="str">
            <v>year</v>
          </cell>
          <cell r="G241">
            <v>2022</v>
          </cell>
          <cell r="H241">
            <v>2022</v>
          </cell>
          <cell r="I241">
            <v>0</v>
          </cell>
          <cell r="J241">
            <v>1</v>
          </cell>
        </row>
        <row r="242">
          <cell r="A242" t="str">
            <v>WACommercialCooling Switch- Small CommercialSummer DR Event Hours</v>
          </cell>
          <cell r="B242" t="str">
            <v>WA</v>
          </cell>
          <cell r="C242" t="str">
            <v>Commercial</v>
          </cell>
          <cell r="D242" t="str">
            <v>Cooling Switch- Small Commercial</v>
          </cell>
          <cell r="E242" t="str">
            <v>Summer DR Event Hours</v>
          </cell>
          <cell r="F242" t="str">
            <v>hours/year</v>
          </cell>
          <cell r="G242">
            <v>20</v>
          </cell>
          <cell r="H242">
            <v>20</v>
          </cell>
          <cell r="I242">
            <v>0</v>
          </cell>
          <cell r="J242">
            <v>1</v>
          </cell>
        </row>
        <row r="243">
          <cell r="A243" t="str">
            <v>WACommercialCooling Switch- Small CommercialWinter DR Event Hours</v>
          </cell>
          <cell r="B243" t="str">
            <v>WA</v>
          </cell>
          <cell r="C243" t="str">
            <v>Commercial</v>
          </cell>
          <cell r="D243" t="str">
            <v>Cooling Switch- Small Commercial</v>
          </cell>
          <cell r="E243" t="str">
            <v>Winter DR Event Hours</v>
          </cell>
          <cell r="F243" t="str">
            <v>hours/year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</row>
        <row r="244">
          <cell r="A244" t="str">
            <v>WACommercialCooling Switch- Small CommercialAnnual O&amp;M Cost</v>
          </cell>
          <cell r="B244" t="str">
            <v>WA</v>
          </cell>
          <cell r="C244" t="str">
            <v>Commercial</v>
          </cell>
          <cell r="D244" t="str">
            <v>Cooling Switch- Small Commercial</v>
          </cell>
          <cell r="E244" t="str">
            <v>Annual O&amp;M Cost</v>
          </cell>
          <cell r="F244" t="str">
            <v>$/participant/year</v>
          </cell>
          <cell r="G244">
            <v>20</v>
          </cell>
          <cell r="H244">
            <v>20</v>
          </cell>
          <cell r="I244" t="str">
            <v>$20 annual</v>
          </cell>
          <cell r="J244">
            <v>1</v>
          </cell>
        </row>
        <row r="245">
          <cell r="A245" t="str">
            <v>WACommercialCooling Switch- Small CommercialAnnual O&amp;M Cost per MW</v>
          </cell>
          <cell r="B245" t="str">
            <v>WA</v>
          </cell>
          <cell r="C245" t="str">
            <v>Commercial</v>
          </cell>
          <cell r="D245" t="str">
            <v>Cooling Switch- Small Commercial</v>
          </cell>
          <cell r="E245" t="str">
            <v>Annual O&amp;M Cost per MW</v>
          </cell>
          <cell r="F245" t="str">
            <v>$/MW @meter</v>
          </cell>
          <cell r="G245">
            <v>0</v>
          </cell>
          <cell r="H245">
            <v>0</v>
          </cell>
          <cell r="I245" t="str">
            <v>$20 annual</v>
          </cell>
          <cell r="J245">
            <v>1</v>
          </cell>
        </row>
        <row r="246">
          <cell r="A246" t="str">
            <v>WACommercialCooling Switch- Small CommercialAnnual Program Administration Cost</v>
          </cell>
          <cell r="B246" t="str">
            <v>WA</v>
          </cell>
          <cell r="C246" t="str">
            <v>Commercial</v>
          </cell>
          <cell r="D246" t="str">
            <v>Cooling Switch- Small Commercial</v>
          </cell>
          <cell r="E246" t="str">
            <v>Annual Program Administration Cost</v>
          </cell>
          <cell r="F246" t="str">
            <v>$/yr</v>
          </cell>
          <cell r="G246">
            <v>0</v>
          </cell>
          <cell r="H246">
            <v>0</v>
          </cell>
          <cell r="I246" t="str">
            <v>What do we want to do about admin costs?</v>
          </cell>
          <cell r="J246">
            <v>1</v>
          </cell>
        </row>
        <row r="247">
          <cell r="A247" t="str">
            <v>WACommercialCooling Switch- Small CommercialCost of Equip + Install</v>
          </cell>
          <cell r="B247" t="str">
            <v>WA</v>
          </cell>
          <cell r="C247" t="str">
            <v>Commercial</v>
          </cell>
          <cell r="D247" t="str">
            <v>Cooling Switch- Small Commercial</v>
          </cell>
          <cell r="E247" t="str">
            <v>Cost of Equip + Install</v>
          </cell>
          <cell r="F247" t="str">
            <v>$/tech</v>
          </cell>
          <cell r="G247">
            <v>329</v>
          </cell>
          <cell r="H247">
            <v>329</v>
          </cell>
          <cell r="I247" t="str">
            <v>$387 total, accounting for portion of customers w ASHP split cost with heating</v>
          </cell>
          <cell r="J247">
            <v>1</v>
          </cell>
        </row>
        <row r="248">
          <cell r="A248" t="str">
            <v>WACommercialCooling Switch- Small CommercialCost of Equip + Install (per kW basis)</v>
          </cell>
          <cell r="B248" t="str">
            <v>WA</v>
          </cell>
          <cell r="C248" t="str">
            <v>Commercial</v>
          </cell>
          <cell r="D248" t="str">
            <v>Cooling Switch- Small Commercial</v>
          </cell>
          <cell r="E248" t="str">
            <v>Cost of Equip + Install (per kW basis)</v>
          </cell>
          <cell r="F248" t="str">
            <v>$/kW @meter</v>
          </cell>
          <cell r="G248" t="str">
            <v>n/a</v>
          </cell>
          <cell r="H248" t="str">
            <v>n/a</v>
          </cell>
          <cell r="I248">
            <v>0</v>
          </cell>
          <cell r="J248">
            <v>1</v>
          </cell>
        </row>
        <row r="249">
          <cell r="A249" t="str">
            <v>WACommercialCooling Switch- Small CommercialDe-rate</v>
          </cell>
          <cell r="B249" t="str">
            <v>WA</v>
          </cell>
          <cell r="C249" t="str">
            <v>Commercial</v>
          </cell>
          <cell r="D249" t="str">
            <v>Cooling Switch- Small Commercial</v>
          </cell>
          <cell r="E249" t="str">
            <v>De-rate</v>
          </cell>
          <cell r="F249" t="str">
            <v>capacity equivalence factor</v>
          </cell>
          <cell r="G249">
            <v>1</v>
          </cell>
          <cell r="H249">
            <v>1</v>
          </cell>
          <cell r="I249">
            <v>0</v>
          </cell>
          <cell r="J249">
            <v>1</v>
          </cell>
        </row>
        <row r="250">
          <cell r="A250" t="str">
            <v>WACommercialCooling Switch- Small CommercialNet to Gross Ratio (free ridership)</v>
          </cell>
          <cell r="B250" t="str">
            <v>WA</v>
          </cell>
          <cell r="C250" t="str">
            <v>Commercial</v>
          </cell>
          <cell r="D250" t="str">
            <v>Cooling Switch- Small Commercial</v>
          </cell>
          <cell r="E250" t="str">
            <v>Net to Gross Ratio (free ridership)</v>
          </cell>
          <cell r="F250" t="str">
            <v>ratio</v>
          </cell>
          <cell r="G250">
            <v>1</v>
          </cell>
          <cell r="H250">
            <v>1</v>
          </cell>
          <cell r="I250">
            <v>0</v>
          </cell>
          <cell r="J250">
            <v>1</v>
          </cell>
        </row>
        <row r="251">
          <cell r="A251" t="str">
            <v>WACommercialCooling Switch- Small CommercialPer Customer Annual Marketing/Recruitment Cost</v>
          </cell>
          <cell r="B251" t="str">
            <v>WA</v>
          </cell>
          <cell r="C251" t="str">
            <v>Commercial</v>
          </cell>
          <cell r="D251" t="str">
            <v>Cooling Switch- Small Commercial</v>
          </cell>
          <cell r="E251" t="str">
            <v>Per Customer Annual Marketing/Recruitment Cost</v>
          </cell>
          <cell r="F251" t="str">
            <v>$/new participant/year</v>
          </cell>
          <cell r="G251">
            <v>34.5</v>
          </cell>
          <cell r="H251">
            <v>34.5</v>
          </cell>
          <cell r="I251" t="str">
            <v>$69 total</v>
          </cell>
          <cell r="J251">
            <v>1</v>
          </cell>
        </row>
        <row r="252">
          <cell r="A252" t="str">
            <v>WACommercialCooling Switch- Small CommercialPer Participant Annual Incentive</v>
          </cell>
          <cell r="B252" t="str">
            <v>WA</v>
          </cell>
          <cell r="C252" t="str">
            <v>Commercial</v>
          </cell>
          <cell r="D252" t="str">
            <v>Cooling Switch- Small Commercial</v>
          </cell>
          <cell r="E252" t="str">
            <v>Per Participant Annual Incentive</v>
          </cell>
          <cell r="F252" t="str">
            <v>$/participant/year</v>
          </cell>
          <cell r="G252">
            <v>38</v>
          </cell>
          <cell r="H252">
            <v>38</v>
          </cell>
          <cell r="I252" t="str">
            <v>adjusted to reflect 100% of the costs</v>
          </cell>
          <cell r="J252">
            <v>1</v>
          </cell>
        </row>
        <row r="253">
          <cell r="A253" t="str">
            <v>WACommercialCooling Switch- Small CommercialPer kWh Annual Incentive</v>
          </cell>
          <cell r="B253" t="str">
            <v>WA</v>
          </cell>
          <cell r="C253" t="str">
            <v>Commercial</v>
          </cell>
          <cell r="D253" t="str">
            <v>Cooling Switch- Small Commercial</v>
          </cell>
          <cell r="E253" t="str">
            <v>Per kWh Annual Incentive</v>
          </cell>
          <cell r="F253" t="str">
            <v>$/kWh @meter</v>
          </cell>
          <cell r="G253" t="str">
            <v>n/a</v>
          </cell>
          <cell r="H253" t="str">
            <v>n/a</v>
          </cell>
          <cell r="I253">
            <v>0</v>
          </cell>
          <cell r="J253">
            <v>1</v>
          </cell>
        </row>
        <row r="254">
          <cell r="A254" t="str">
            <v>WACommercialCooling Switch- Small CommercialPer kW Annual Incentive</v>
          </cell>
          <cell r="B254" t="str">
            <v>WA</v>
          </cell>
          <cell r="C254" t="str">
            <v>Commercial</v>
          </cell>
          <cell r="D254" t="str">
            <v>Cooling Switch- Small Commercial</v>
          </cell>
          <cell r="E254" t="str">
            <v>Per kW Annual Incentive</v>
          </cell>
          <cell r="F254" t="str">
            <v>$/kW @meter/year</v>
          </cell>
          <cell r="G254" t="str">
            <v/>
          </cell>
          <cell r="H254" t="str">
            <v/>
          </cell>
          <cell r="I254" t="str">
            <v>55% of incentive included</v>
          </cell>
          <cell r="J254">
            <v>1</v>
          </cell>
        </row>
        <row r="255">
          <cell r="A255" t="str">
            <v>WACommercialCooling Switch- Small CommercialProgram Development Cost</v>
          </cell>
          <cell r="B255" t="str">
            <v>WA</v>
          </cell>
          <cell r="C255" t="str">
            <v>Commercial</v>
          </cell>
          <cell r="D255" t="str">
            <v>Cooling Switch- Small Commercial</v>
          </cell>
          <cell r="E255" t="str">
            <v>Program Development Cost</v>
          </cell>
          <cell r="F255" t="str">
            <v>$/program</v>
          </cell>
          <cell r="G255">
            <v>75000</v>
          </cell>
          <cell r="H255">
            <v>75000</v>
          </cell>
          <cell r="I255" t="str">
            <v>$150k annual, shared with winter</v>
          </cell>
          <cell r="J255">
            <v>1</v>
          </cell>
        </row>
        <row r="256">
          <cell r="A256" t="str">
            <v>WACommercialCooling Switch- Small CommercialProgram Life</v>
          </cell>
          <cell r="B256" t="str">
            <v>WA</v>
          </cell>
          <cell r="C256" t="str">
            <v>Commercial</v>
          </cell>
          <cell r="D256" t="str">
            <v>Cooling Switch- Small Commercial</v>
          </cell>
          <cell r="E256" t="str">
            <v>Program Life</v>
          </cell>
          <cell r="F256" t="str">
            <v>years</v>
          </cell>
          <cell r="G256">
            <v>10</v>
          </cell>
          <cell r="H256">
            <v>10</v>
          </cell>
          <cell r="I256" t="str">
            <v>Where are the program length assumptions? We only see seasonal length assumptions. Currently using measure life and previous studies for comparison.</v>
          </cell>
          <cell r="J256">
            <v>1</v>
          </cell>
        </row>
        <row r="257">
          <cell r="A257" t="str">
            <v>WACommercialCooling Switch- Small CommercialProgram Start Year</v>
          </cell>
          <cell r="B257" t="str">
            <v>WA</v>
          </cell>
          <cell r="C257" t="str">
            <v>Commercial</v>
          </cell>
          <cell r="D257" t="str">
            <v>Cooling Switch- Small Commercial</v>
          </cell>
          <cell r="E257" t="str">
            <v>Program Start Year</v>
          </cell>
          <cell r="F257" t="str">
            <v>year</v>
          </cell>
          <cell r="G257">
            <v>2022</v>
          </cell>
          <cell r="H257">
            <v>2022</v>
          </cell>
          <cell r="I257">
            <v>0</v>
          </cell>
          <cell r="J257">
            <v>1</v>
          </cell>
        </row>
        <row r="258">
          <cell r="A258" t="str">
            <v>WACommercialHeating Switch- Medium CommercialSummer DR Event Hours</v>
          </cell>
          <cell r="B258" t="str">
            <v>WA</v>
          </cell>
          <cell r="C258" t="str">
            <v>Commercial</v>
          </cell>
          <cell r="D258" t="str">
            <v>Heating Switch- Medium Commercial</v>
          </cell>
          <cell r="E258" t="str">
            <v>Summer DR Event Hours</v>
          </cell>
          <cell r="F258" t="str">
            <v>hours/year</v>
          </cell>
          <cell r="G258">
            <v>0</v>
          </cell>
          <cell r="H258">
            <v>0</v>
          </cell>
          <cell r="I258">
            <v>0</v>
          </cell>
          <cell r="J258">
            <v>1</v>
          </cell>
        </row>
        <row r="259">
          <cell r="A259" t="str">
            <v>WACommercialHeating Switch- Medium CommercialWinter DR Event Hours</v>
          </cell>
          <cell r="B259" t="str">
            <v>WA</v>
          </cell>
          <cell r="C259" t="str">
            <v>Commercial</v>
          </cell>
          <cell r="D259" t="str">
            <v>Heating Switch- Medium Commercial</v>
          </cell>
          <cell r="E259" t="str">
            <v>Winter DR Event Hours</v>
          </cell>
          <cell r="F259" t="str">
            <v>hours/year</v>
          </cell>
          <cell r="G259">
            <v>20</v>
          </cell>
          <cell r="H259">
            <v>20</v>
          </cell>
          <cell r="I259">
            <v>0</v>
          </cell>
          <cell r="J259">
            <v>1</v>
          </cell>
        </row>
        <row r="260">
          <cell r="A260" t="str">
            <v>WACommercialHeating Switch- Medium CommercialAnnual O&amp;M Cost</v>
          </cell>
          <cell r="B260" t="str">
            <v>WA</v>
          </cell>
          <cell r="C260" t="str">
            <v>Commercial</v>
          </cell>
          <cell r="D260" t="str">
            <v>Heating Switch- Medium Commercial</v>
          </cell>
          <cell r="E260" t="str">
            <v>Annual O&amp;M Cost</v>
          </cell>
          <cell r="F260" t="str">
            <v>$/participant/year</v>
          </cell>
          <cell r="G260">
            <v>20</v>
          </cell>
          <cell r="H260">
            <v>20</v>
          </cell>
          <cell r="I260" t="str">
            <v>$40 annual, share with summer</v>
          </cell>
          <cell r="J260">
            <v>1</v>
          </cell>
        </row>
        <row r="261">
          <cell r="A261" t="str">
            <v>WACommercialHeating Switch- Medium CommercialAnnual O&amp;M Cost per MW</v>
          </cell>
          <cell r="B261" t="str">
            <v>WA</v>
          </cell>
          <cell r="C261" t="str">
            <v>Commercial</v>
          </cell>
          <cell r="D261" t="str">
            <v>Heating Switch- Medium Commercial</v>
          </cell>
          <cell r="E261" t="str">
            <v>Annual O&amp;M Cost per MW</v>
          </cell>
          <cell r="F261" t="str">
            <v>$/MW @meter</v>
          </cell>
          <cell r="G261">
            <v>0</v>
          </cell>
          <cell r="H261">
            <v>0</v>
          </cell>
          <cell r="I261" t="str">
            <v>$40 annual, share with summer</v>
          </cell>
          <cell r="J261">
            <v>1</v>
          </cell>
        </row>
        <row r="262">
          <cell r="A262" t="str">
            <v>WACommercialHeating Switch- Medium CommercialAnnual Program Administration Cost</v>
          </cell>
          <cell r="B262" t="str">
            <v>WA</v>
          </cell>
          <cell r="C262" t="str">
            <v>Commercial</v>
          </cell>
          <cell r="D262" t="str">
            <v>Heating Switch- Medium Commercial</v>
          </cell>
          <cell r="E262" t="str">
            <v>Annual Program Administration Cost</v>
          </cell>
          <cell r="F262" t="str">
            <v>$/yr</v>
          </cell>
          <cell r="G262">
            <v>0</v>
          </cell>
          <cell r="H262">
            <v>0</v>
          </cell>
          <cell r="I262" t="str">
            <v>What do we want to do about admin costs?</v>
          </cell>
          <cell r="J262">
            <v>1</v>
          </cell>
        </row>
        <row r="263">
          <cell r="A263" t="str">
            <v>WACommercialHeating Switch- Medium CommercialCost of Equip + Install</v>
          </cell>
          <cell r="B263" t="str">
            <v>WA</v>
          </cell>
          <cell r="C263" t="str">
            <v>Commercial</v>
          </cell>
          <cell r="D263" t="str">
            <v>Heating Switch- Medium Commercial</v>
          </cell>
          <cell r="E263" t="str">
            <v>Cost of Equip + Install</v>
          </cell>
          <cell r="F263" t="str">
            <v>$/tech</v>
          </cell>
          <cell r="G263">
            <v>683.59808071331202</v>
          </cell>
          <cell r="H263">
            <v>683.59808071331202</v>
          </cell>
          <cell r="I263" t="str">
            <v>$1,130 total, but ASHP customers can share with cooling</v>
          </cell>
          <cell r="J263">
            <v>1</v>
          </cell>
        </row>
        <row r="264">
          <cell r="A264" t="str">
            <v>WACommercialHeating Switch- Medium CommercialCost of Equip + Install (per kW basis)</v>
          </cell>
          <cell r="B264" t="str">
            <v>WA</v>
          </cell>
          <cell r="C264" t="str">
            <v>Commercial</v>
          </cell>
          <cell r="D264" t="str">
            <v>Heating Switch- Medium Commercial</v>
          </cell>
          <cell r="E264" t="str">
            <v>Cost of Equip + Install (per kW basis)</v>
          </cell>
          <cell r="F264" t="str">
            <v>$/kW @meter</v>
          </cell>
          <cell r="G264" t="str">
            <v>n/a</v>
          </cell>
          <cell r="H264" t="str">
            <v>n/a</v>
          </cell>
          <cell r="I264">
            <v>0</v>
          </cell>
          <cell r="J264">
            <v>1</v>
          </cell>
        </row>
        <row r="265">
          <cell r="A265" t="str">
            <v>WACommercialHeating Switch- Medium CommercialDe-rate</v>
          </cell>
          <cell r="B265" t="str">
            <v>WA</v>
          </cell>
          <cell r="C265" t="str">
            <v>Commercial</v>
          </cell>
          <cell r="D265" t="str">
            <v>Heating Switch- Medium Commercial</v>
          </cell>
          <cell r="E265" t="str">
            <v>De-rate</v>
          </cell>
          <cell r="F265" t="str">
            <v>capacity equivalence factor</v>
          </cell>
          <cell r="G265">
            <v>1</v>
          </cell>
          <cell r="H265">
            <v>1</v>
          </cell>
          <cell r="I265">
            <v>0</v>
          </cell>
          <cell r="J265">
            <v>1</v>
          </cell>
        </row>
        <row r="266">
          <cell r="A266" t="str">
            <v>WACommercialHeating Switch- Medium CommercialNet to Gross Ratio (free ridership)</v>
          </cell>
          <cell r="B266" t="str">
            <v>WA</v>
          </cell>
          <cell r="C266" t="str">
            <v>Commercial</v>
          </cell>
          <cell r="D266" t="str">
            <v>Heating Switch- Medium Commercial</v>
          </cell>
          <cell r="E266" t="str">
            <v>Net to Gross Ratio (free ridership)</v>
          </cell>
          <cell r="F266" t="str">
            <v>ratio</v>
          </cell>
          <cell r="G266">
            <v>1</v>
          </cell>
          <cell r="H266">
            <v>1</v>
          </cell>
          <cell r="I266">
            <v>0</v>
          </cell>
          <cell r="J266">
            <v>1</v>
          </cell>
        </row>
        <row r="267">
          <cell r="A267" t="str">
            <v>WACommercialHeating Switch- Medium CommercialPer Customer Annual Marketing/Recruitment Cost</v>
          </cell>
          <cell r="B267" t="str">
            <v>WA</v>
          </cell>
          <cell r="C267" t="str">
            <v>Commercial</v>
          </cell>
          <cell r="D267" t="str">
            <v>Heating Switch- Medium Commercial</v>
          </cell>
          <cell r="E267" t="str">
            <v>Per Customer Annual Marketing/Recruitment Cost</v>
          </cell>
          <cell r="F267" t="str">
            <v>$/new participant/year</v>
          </cell>
          <cell r="G267">
            <v>42.5</v>
          </cell>
          <cell r="H267">
            <v>42.5</v>
          </cell>
          <cell r="I267" t="str">
            <v>$85 annual, share with summer</v>
          </cell>
          <cell r="J267">
            <v>1</v>
          </cell>
        </row>
        <row r="268">
          <cell r="A268" t="str">
            <v>WACommercialHeating Switch- Medium CommercialPer Participant Annual Incentive</v>
          </cell>
          <cell r="B268" t="str">
            <v>WA</v>
          </cell>
          <cell r="C268" t="str">
            <v>Commercial</v>
          </cell>
          <cell r="D268" t="str">
            <v>Heating Switch- Medium Commercial</v>
          </cell>
          <cell r="E268" t="str">
            <v>Per Participant Annual Incentive</v>
          </cell>
          <cell r="F268" t="str">
            <v>$/participant/year</v>
          </cell>
          <cell r="G268">
            <v>130</v>
          </cell>
          <cell r="H268">
            <v>130</v>
          </cell>
          <cell r="I268" t="str">
            <v>adjusted to reflect 100% of the costs</v>
          </cell>
          <cell r="J268">
            <v>1</v>
          </cell>
        </row>
        <row r="269">
          <cell r="A269" t="str">
            <v>WACommercialHeating Switch- Medium CommercialPer kWh Annual Incentive</v>
          </cell>
          <cell r="B269" t="str">
            <v>WA</v>
          </cell>
          <cell r="C269" t="str">
            <v>Commercial</v>
          </cell>
          <cell r="D269" t="str">
            <v>Heating Switch- Medium Commercial</v>
          </cell>
          <cell r="E269" t="str">
            <v>Per kWh Annual Incentive</v>
          </cell>
          <cell r="F269" t="str">
            <v>$/kWh @meter</v>
          </cell>
          <cell r="G269" t="str">
            <v>n/a</v>
          </cell>
          <cell r="H269" t="str">
            <v>n/a</v>
          </cell>
          <cell r="I269">
            <v>0</v>
          </cell>
          <cell r="J269">
            <v>1</v>
          </cell>
        </row>
        <row r="270">
          <cell r="A270" t="str">
            <v>WACommercialHeating Switch- Medium CommercialPer kW Annual Incentive</v>
          </cell>
          <cell r="B270" t="str">
            <v>WA</v>
          </cell>
          <cell r="C270" t="str">
            <v>Commercial</v>
          </cell>
          <cell r="D270" t="str">
            <v>Heating Switch- Medium Commercial</v>
          </cell>
          <cell r="E270" t="str">
            <v>Per kW Annual Incentive</v>
          </cell>
          <cell r="F270" t="str">
            <v>$/kW @meter/year</v>
          </cell>
          <cell r="G270" t="str">
            <v/>
          </cell>
          <cell r="H270" t="str">
            <v/>
          </cell>
          <cell r="I270" t="str">
            <v>$130 per season, 55% transfer</v>
          </cell>
          <cell r="J270">
            <v>1</v>
          </cell>
        </row>
        <row r="271">
          <cell r="A271" t="str">
            <v>WACommercialHeating Switch- Medium CommercialProgram Development Cost</v>
          </cell>
          <cell r="B271" t="str">
            <v>WA</v>
          </cell>
          <cell r="C271" t="str">
            <v>Commercial</v>
          </cell>
          <cell r="D271" t="str">
            <v>Heating Switch- Medium Commercial</v>
          </cell>
          <cell r="E271" t="str">
            <v>Program Development Cost</v>
          </cell>
          <cell r="F271" t="str">
            <v>$/program</v>
          </cell>
          <cell r="G271">
            <v>75000</v>
          </cell>
          <cell r="H271">
            <v>75000</v>
          </cell>
          <cell r="I271" t="str">
            <v>$150k annual, shared with summer</v>
          </cell>
          <cell r="J271">
            <v>1</v>
          </cell>
        </row>
        <row r="272">
          <cell r="A272" t="str">
            <v>WACommercialHeating Switch- Medium CommercialProgram Life</v>
          </cell>
          <cell r="B272" t="str">
            <v>WA</v>
          </cell>
          <cell r="C272" t="str">
            <v>Commercial</v>
          </cell>
          <cell r="D272" t="str">
            <v>Heating Switch- Medium Commercial</v>
          </cell>
          <cell r="E272" t="str">
            <v>Program Life</v>
          </cell>
          <cell r="F272" t="str">
            <v>years</v>
          </cell>
          <cell r="G272">
            <v>10</v>
          </cell>
          <cell r="H272">
            <v>10</v>
          </cell>
          <cell r="I272" t="str">
            <v>Where are the program length assumptions? We only see seasonal length assumptions. Currently using measure life and previous studies for comparison.</v>
          </cell>
          <cell r="J272">
            <v>1</v>
          </cell>
        </row>
        <row r="273">
          <cell r="A273" t="str">
            <v>WACommercialHeating Switch- Medium CommercialProgram Start Year</v>
          </cell>
          <cell r="B273" t="str">
            <v>WA</v>
          </cell>
          <cell r="C273" t="str">
            <v>Commercial</v>
          </cell>
          <cell r="D273" t="str">
            <v>Heating Switch- Medium Commercial</v>
          </cell>
          <cell r="E273" t="str">
            <v>Program Start Year</v>
          </cell>
          <cell r="F273" t="str">
            <v>year</v>
          </cell>
          <cell r="G273">
            <v>2022</v>
          </cell>
          <cell r="H273">
            <v>2022</v>
          </cell>
          <cell r="I273">
            <v>0</v>
          </cell>
          <cell r="J273">
            <v>1</v>
          </cell>
        </row>
        <row r="274">
          <cell r="A274" t="str">
            <v>WACommercialHeating Switch- Small CommercialSummer DR Event Hours</v>
          </cell>
          <cell r="B274" t="str">
            <v>WA</v>
          </cell>
          <cell r="C274" t="str">
            <v>Commercial</v>
          </cell>
          <cell r="D274" t="str">
            <v>Heating Switch- Small Commercial</v>
          </cell>
          <cell r="E274" t="str">
            <v>Summer DR Event Hours</v>
          </cell>
          <cell r="F274" t="str">
            <v>hours/year</v>
          </cell>
          <cell r="G274">
            <v>0</v>
          </cell>
          <cell r="H274">
            <v>0</v>
          </cell>
          <cell r="I274">
            <v>0</v>
          </cell>
          <cell r="J274">
            <v>1</v>
          </cell>
        </row>
        <row r="275">
          <cell r="A275" t="str">
            <v>WACommercialHeating Switch- Small CommercialWinter DR Event Hours</v>
          </cell>
          <cell r="B275" t="str">
            <v>WA</v>
          </cell>
          <cell r="C275" t="str">
            <v>Commercial</v>
          </cell>
          <cell r="D275" t="str">
            <v>Heating Switch- Small Commercial</v>
          </cell>
          <cell r="E275" t="str">
            <v>Winter DR Event Hours</v>
          </cell>
          <cell r="F275" t="str">
            <v>hours/year</v>
          </cell>
          <cell r="G275">
            <v>20</v>
          </cell>
          <cell r="H275">
            <v>20</v>
          </cell>
          <cell r="I275">
            <v>0</v>
          </cell>
          <cell r="J275">
            <v>1</v>
          </cell>
        </row>
        <row r="276">
          <cell r="A276" t="str">
            <v>WACommercialHeating Switch- Small CommercialAnnual O&amp;M Cost</v>
          </cell>
          <cell r="B276" t="str">
            <v>WA</v>
          </cell>
          <cell r="C276" t="str">
            <v>Commercial</v>
          </cell>
          <cell r="D276" t="str">
            <v>Heating Switch- Small Commercial</v>
          </cell>
          <cell r="E276" t="str">
            <v>Annual O&amp;M Cost</v>
          </cell>
          <cell r="F276" t="str">
            <v>$/participant/year</v>
          </cell>
          <cell r="G276">
            <v>28</v>
          </cell>
          <cell r="H276">
            <v>28</v>
          </cell>
          <cell r="I276" t="str">
            <v>$28 annual</v>
          </cell>
          <cell r="J276">
            <v>1</v>
          </cell>
        </row>
        <row r="277">
          <cell r="A277" t="str">
            <v>WACommercialHeating Switch- Small CommercialAnnual O&amp;M Cost per MW</v>
          </cell>
          <cell r="B277" t="str">
            <v>WA</v>
          </cell>
          <cell r="C277" t="str">
            <v>Commercial</v>
          </cell>
          <cell r="D277" t="str">
            <v>Heating Switch- Small Commercial</v>
          </cell>
          <cell r="E277" t="str">
            <v>Annual O&amp;M Cost per MW</v>
          </cell>
          <cell r="F277" t="str">
            <v>$/MW @meter</v>
          </cell>
          <cell r="G277">
            <v>0</v>
          </cell>
          <cell r="H277">
            <v>0</v>
          </cell>
          <cell r="I277" t="str">
            <v>$28 annual</v>
          </cell>
          <cell r="J277">
            <v>1</v>
          </cell>
        </row>
        <row r="278">
          <cell r="A278" t="str">
            <v>WACommercialHeating Switch- Small CommercialAnnual Program Administration Cost</v>
          </cell>
          <cell r="B278" t="str">
            <v>WA</v>
          </cell>
          <cell r="C278" t="str">
            <v>Commercial</v>
          </cell>
          <cell r="D278" t="str">
            <v>Heating Switch- Small Commercial</v>
          </cell>
          <cell r="E278" t="str">
            <v>Annual Program Administration Cost</v>
          </cell>
          <cell r="F278" t="str">
            <v>$/yr</v>
          </cell>
          <cell r="G278">
            <v>0</v>
          </cell>
          <cell r="H278">
            <v>0</v>
          </cell>
          <cell r="I278" t="str">
            <v>What do we want to do about admin costs?</v>
          </cell>
          <cell r="J278">
            <v>1</v>
          </cell>
        </row>
        <row r="279">
          <cell r="A279" t="str">
            <v>WACommercialHeating Switch- Small CommercialCost of Equip + Install</v>
          </cell>
          <cell r="B279" t="str">
            <v>WA</v>
          </cell>
          <cell r="C279" t="str">
            <v>Commercial</v>
          </cell>
          <cell r="D279" t="str">
            <v>Heating Switch- Small Commercial</v>
          </cell>
          <cell r="E279" t="str">
            <v>Cost of Equip + Install</v>
          </cell>
          <cell r="F279" t="str">
            <v>$/tech</v>
          </cell>
          <cell r="G279">
            <v>240</v>
          </cell>
          <cell r="H279">
            <v>240</v>
          </cell>
          <cell r="I279" t="str">
            <v>$387 total, but some costs can be shared with cooling (ASHP only one switch)</v>
          </cell>
          <cell r="J279">
            <v>1</v>
          </cell>
        </row>
        <row r="280">
          <cell r="A280" t="str">
            <v>WACommercialHeating Switch- Small CommercialCost of Equip + Install (per kW basis)</v>
          </cell>
          <cell r="B280" t="str">
            <v>WA</v>
          </cell>
          <cell r="C280" t="str">
            <v>Commercial</v>
          </cell>
          <cell r="D280" t="str">
            <v>Heating Switch- Small Commercial</v>
          </cell>
          <cell r="E280" t="str">
            <v>Cost of Equip + Install (per kW basis)</v>
          </cell>
          <cell r="F280" t="str">
            <v>$/kW @meter</v>
          </cell>
          <cell r="G280" t="str">
            <v>n/a</v>
          </cell>
          <cell r="H280" t="str">
            <v>n/a</v>
          </cell>
          <cell r="I280">
            <v>0</v>
          </cell>
          <cell r="J280">
            <v>1</v>
          </cell>
        </row>
        <row r="281">
          <cell r="A281" t="str">
            <v>WACommercialHeating Switch- Small CommercialDe-rate</v>
          </cell>
          <cell r="B281" t="str">
            <v>WA</v>
          </cell>
          <cell r="C281" t="str">
            <v>Commercial</v>
          </cell>
          <cell r="D281" t="str">
            <v>Heating Switch- Small Commercial</v>
          </cell>
          <cell r="E281" t="str">
            <v>De-rate</v>
          </cell>
          <cell r="F281" t="str">
            <v>capacity equivalence factor</v>
          </cell>
          <cell r="G281">
            <v>1</v>
          </cell>
          <cell r="H281">
            <v>1</v>
          </cell>
          <cell r="I281">
            <v>0</v>
          </cell>
          <cell r="J281">
            <v>1</v>
          </cell>
        </row>
        <row r="282">
          <cell r="A282" t="str">
            <v>WACommercialHeating Switch- Small CommercialNet to Gross Ratio (free ridership)</v>
          </cell>
          <cell r="B282" t="str">
            <v>WA</v>
          </cell>
          <cell r="C282" t="str">
            <v>Commercial</v>
          </cell>
          <cell r="D282" t="str">
            <v>Heating Switch- Small Commercial</v>
          </cell>
          <cell r="E282" t="str">
            <v>Net to Gross Ratio (free ridership)</v>
          </cell>
          <cell r="F282" t="str">
            <v>ratio</v>
          </cell>
          <cell r="G282">
            <v>1</v>
          </cell>
          <cell r="H282">
            <v>1</v>
          </cell>
          <cell r="I282">
            <v>0</v>
          </cell>
          <cell r="J282">
            <v>1</v>
          </cell>
        </row>
        <row r="283">
          <cell r="A283" t="str">
            <v>WACommercialHeating Switch- Small CommercialPer Customer Annual Marketing/Recruitment Cost</v>
          </cell>
          <cell r="B283" t="str">
            <v>WA</v>
          </cell>
          <cell r="C283" t="str">
            <v>Commercial</v>
          </cell>
          <cell r="D283" t="str">
            <v>Heating Switch- Small Commercial</v>
          </cell>
          <cell r="E283" t="str">
            <v>Per Customer Annual Marketing/Recruitment Cost</v>
          </cell>
          <cell r="F283" t="str">
            <v>$/new participant/year</v>
          </cell>
          <cell r="G283">
            <v>34.5</v>
          </cell>
          <cell r="H283">
            <v>34.5</v>
          </cell>
          <cell r="I283" t="str">
            <v>$69 total</v>
          </cell>
          <cell r="J283">
            <v>1</v>
          </cell>
        </row>
        <row r="284">
          <cell r="A284" t="str">
            <v>WACommercialHeating Switch- Small CommercialPer Participant Annual Incentive</v>
          </cell>
          <cell r="B284" t="str">
            <v>WA</v>
          </cell>
          <cell r="C284" t="str">
            <v>Commercial</v>
          </cell>
          <cell r="D284" t="str">
            <v>Heating Switch- Small Commercial</v>
          </cell>
          <cell r="E284" t="str">
            <v>Per Participant Annual Incentive</v>
          </cell>
          <cell r="F284" t="str">
            <v>$/participant/year</v>
          </cell>
          <cell r="G284">
            <v>38</v>
          </cell>
          <cell r="H284">
            <v>38</v>
          </cell>
          <cell r="I284" t="str">
            <v>adjusted to reflect 100% of the costs</v>
          </cell>
          <cell r="J284">
            <v>1</v>
          </cell>
        </row>
        <row r="285">
          <cell r="A285" t="str">
            <v>WACommercialHeating Switch- Small CommercialPer kWh Annual Incentive</v>
          </cell>
          <cell r="B285" t="str">
            <v>WA</v>
          </cell>
          <cell r="C285" t="str">
            <v>Commercial</v>
          </cell>
          <cell r="D285" t="str">
            <v>Heating Switch- Small Commercial</v>
          </cell>
          <cell r="E285" t="str">
            <v>Per kWh Annual Incentive</v>
          </cell>
          <cell r="F285" t="str">
            <v>$/kWh @meter</v>
          </cell>
          <cell r="G285" t="str">
            <v>n/a</v>
          </cell>
          <cell r="H285" t="str">
            <v>n/a</v>
          </cell>
          <cell r="I285">
            <v>0</v>
          </cell>
          <cell r="J285">
            <v>1</v>
          </cell>
        </row>
        <row r="286">
          <cell r="A286" t="str">
            <v>WACommercialHeating Switch- Small CommercialPer kW Annual Incentive</v>
          </cell>
          <cell r="B286" t="str">
            <v>WA</v>
          </cell>
          <cell r="C286" t="str">
            <v>Commercial</v>
          </cell>
          <cell r="D286" t="str">
            <v>Heating Switch- Small Commercial</v>
          </cell>
          <cell r="E286" t="str">
            <v>Per kW Annual Incentive</v>
          </cell>
          <cell r="F286" t="str">
            <v>$/kW @meter/year</v>
          </cell>
          <cell r="G286" t="str">
            <v/>
          </cell>
          <cell r="H286" t="str">
            <v/>
          </cell>
          <cell r="I286" t="str">
            <v>55% of incentive included</v>
          </cell>
          <cell r="J286">
            <v>1</v>
          </cell>
        </row>
        <row r="287">
          <cell r="A287" t="str">
            <v>WACommercialHeating Switch- Small CommercialProgram Development Cost</v>
          </cell>
          <cell r="B287" t="str">
            <v>WA</v>
          </cell>
          <cell r="C287" t="str">
            <v>Commercial</v>
          </cell>
          <cell r="D287" t="str">
            <v>Heating Switch- Small Commercial</v>
          </cell>
          <cell r="E287" t="str">
            <v>Program Development Cost</v>
          </cell>
          <cell r="F287" t="str">
            <v>$/program</v>
          </cell>
          <cell r="G287">
            <v>75000</v>
          </cell>
          <cell r="H287">
            <v>75000</v>
          </cell>
          <cell r="I287" t="str">
            <v>$150k annual, shared with summer</v>
          </cell>
          <cell r="J287">
            <v>1</v>
          </cell>
        </row>
        <row r="288">
          <cell r="A288" t="str">
            <v>WACommercialHeating Switch- Small CommercialProgram Life</v>
          </cell>
          <cell r="B288" t="str">
            <v>WA</v>
          </cell>
          <cell r="C288" t="str">
            <v>Commercial</v>
          </cell>
          <cell r="D288" t="str">
            <v>Heating Switch- Small Commercial</v>
          </cell>
          <cell r="E288" t="str">
            <v>Program Life</v>
          </cell>
          <cell r="F288" t="str">
            <v>years</v>
          </cell>
          <cell r="G288">
            <v>10</v>
          </cell>
          <cell r="H288">
            <v>10</v>
          </cell>
          <cell r="I288" t="str">
            <v>Where are the program length assumptions? We only see seasonal length assumptions. Currently using measure life and previous studies for comparison.</v>
          </cell>
          <cell r="J288">
            <v>1</v>
          </cell>
        </row>
        <row r="289">
          <cell r="A289" t="str">
            <v>WACommercialHeating Switch- Small CommercialProgram Start Year</v>
          </cell>
          <cell r="B289" t="str">
            <v>WA</v>
          </cell>
          <cell r="C289" t="str">
            <v>Commercial</v>
          </cell>
          <cell r="D289" t="str">
            <v>Heating Switch- Small Commercial</v>
          </cell>
          <cell r="E289" t="str">
            <v>Program Start Year</v>
          </cell>
          <cell r="F289" t="str">
            <v>year</v>
          </cell>
          <cell r="G289">
            <v>2022</v>
          </cell>
          <cell r="H289">
            <v>2022</v>
          </cell>
          <cell r="I289">
            <v>0</v>
          </cell>
          <cell r="J289">
            <v>1</v>
          </cell>
        </row>
        <row r="290">
          <cell r="A290" t="str">
            <v>WACommercialSmart Thermostat- Small CommercialSummer DR Event Hours</v>
          </cell>
          <cell r="B290" t="str">
            <v>WA</v>
          </cell>
          <cell r="C290" t="str">
            <v>Commercial</v>
          </cell>
          <cell r="D290" t="str">
            <v>Smart Thermostat- Small Commercial</v>
          </cell>
          <cell r="E290" t="str">
            <v>Summer DR Event Hours</v>
          </cell>
          <cell r="F290" t="str">
            <v>hours/year</v>
          </cell>
          <cell r="G290">
            <v>20</v>
          </cell>
          <cell r="H290">
            <v>20</v>
          </cell>
          <cell r="I290">
            <v>0</v>
          </cell>
          <cell r="J290">
            <v>1</v>
          </cell>
        </row>
        <row r="291">
          <cell r="A291" t="str">
            <v>WACommercialSmart Thermostat- Small CommercialWinter DR Event Hours</v>
          </cell>
          <cell r="B291" t="str">
            <v>WA</v>
          </cell>
          <cell r="C291" t="str">
            <v>Commercial</v>
          </cell>
          <cell r="D291" t="str">
            <v>Smart Thermostat- Small Commercial</v>
          </cell>
          <cell r="E291" t="str">
            <v>Winter DR Event Hours</v>
          </cell>
          <cell r="F291" t="str">
            <v>hours/year</v>
          </cell>
          <cell r="G291">
            <v>20</v>
          </cell>
          <cell r="H291">
            <v>20</v>
          </cell>
          <cell r="I291">
            <v>0</v>
          </cell>
          <cell r="J291">
            <v>1</v>
          </cell>
        </row>
        <row r="292">
          <cell r="A292" t="str">
            <v>WACommercialSmart Thermostat- Small CommercialAnnual O&amp;M Cost</v>
          </cell>
          <cell r="B292" t="str">
            <v>WA</v>
          </cell>
          <cell r="C292" t="str">
            <v>Commercial</v>
          </cell>
          <cell r="D292" t="str">
            <v>Smart Thermostat- Small Commercial</v>
          </cell>
          <cell r="E292" t="str">
            <v>Annual O&amp;M Cost</v>
          </cell>
          <cell r="F292" t="str">
            <v>$/participant/year</v>
          </cell>
          <cell r="G292">
            <v>8</v>
          </cell>
          <cell r="H292">
            <v>8</v>
          </cell>
          <cell r="I292" t="str">
            <v>$8 annual, shared with winter</v>
          </cell>
          <cell r="J292">
            <v>1</v>
          </cell>
        </row>
        <row r="293">
          <cell r="A293" t="str">
            <v>WACommercialSmart Thermostat- Small CommercialAnnual O&amp;M Cost per MW</v>
          </cell>
          <cell r="B293" t="str">
            <v>WA</v>
          </cell>
          <cell r="C293" t="str">
            <v>Commercial</v>
          </cell>
          <cell r="D293" t="str">
            <v>Smart Thermostat- Small Commercial</v>
          </cell>
          <cell r="E293" t="str">
            <v>Annual O&amp;M Cost per MW</v>
          </cell>
          <cell r="F293" t="str">
            <v>$/MW @meter</v>
          </cell>
          <cell r="G293">
            <v>0</v>
          </cell>
          <cell r="H293">
            <v>0</v>
          </cell>
          <cell r="I293" t="str">
            <v>$8 annual, shared with winter</v>
          </cell>
          <cell r="J293">
            <v>1</v>
          </cell>
        </row>
        <row r="294">
          <cell r="A294" t="str">
            <v>WACommercialSmart Thermostat- Small CommercialAnnual Program Administration Cost</v>
          </cell>
          <cell r="B294" t="str">
            <v>WA</v>
          </cell>
          <cell r="C294" t="str">
            <v>Commercial</v>
          </cell>
          <cell r="D294" t="str">
            <v>Smart Thermostat- Small Commercial</v>
          </cell>
          <cell r="E294" t="str">
            <v>Annual Program Administration Cost</v>
          </cell>
          <cell r="F294" t="str">
            <v>$/yr</v>
          </cell>
          <cell r="G294">
            <v>0</v>
          </cell>
          <cell r="H294">
            <v>0</v>
          </cell>
          <cell r="I294" t="str">
            <v>What do we want to do about admin costs?</v>
          </cell>
          <cell r="J294">
            <v>1</v>
          </cell>
        </row>
        <row r="295">
          <cell r="A295" t="str">
            <v>WACommercialSmart Thermostat- Small CommercialCost of Equip + Install</v>
          </cell>
          <cell r="B295" t="str">
            <v>WA</v>
          </cell>
          <cell r="C295" t="str">
            <v>Commercial</v>
          </cell>
          <cell r="D295" t="str">
            <v>Smart Thermostat- Small Commercial</v>
          </cell>
          <cell r="E295" t="str">
            <v>Cost of Equip + Install</v>
          </cell>
          <cell r="F295" t="str">
            <v>$/tech</v>
          </cell>
          <cell r="G295">
            <v>0</v>
          </cell>
          <cell r="H295">
            <v>0</v>
          </cell>
          <cell r="I295" t="str">
            <v>0</v>
          </cell>
          <cell r="J295">
            <v>1</v>
          </cell>
        </row>
        <row r="296">
          <cell r="A296" t="str">
            <v>WACommercialSmart Thermostat- Small CommercialCost of Equip + Install (per kW basis)</v>
          </cell>
          <cell r="B296" t="str">
            <v>WA</v>
          </cell>
          <cell r="C296" t="str">
            <v>Commercial</v>
          </cell>
          <cell r="D296" t="str">
            <v>Smart Thermostat- Small Commercial</v>
          </cell>
          <cell r="E296" t="str">
            <v>Cost of Equip + Install (per kW basis)</v>
          </cell>
          <cell r="F296" t="str">
            <v>$/kW @meter</v>
          </cell>
          <cell r="G296" t="str">
            <v>n/a</v>
          </cell>
          <cell r="H296" t="str">
            <v>n/a</v>
          </cell>
          <cell r="I296">
            <v>0</v>
          </cell>
          <cell r="J296">
            <v>1</v>
          </cell>
        </row>
        <row r="297">
          <cell r="A297" t="str">
            <v>WACommercialSmart Thermostat- Small CommercialDe-rate</v>
          </cell>
          <cell r="B297" t="str">
            <v>WA</v>
          </cell>
          <cell r="C297" t="str">
            <v>Commercial</v>
          </cell>
          <cell r="D297" t="str">
            <v>Smart Thermostat- Small Commercial</v>
          </cell>
          <cell r="E297" t="str">
            <v>De-rate</v>
          </cell>
          <cell r="F297" t="str">
            <v>capacity equivalence factor</v>
          </cell>
          <cell r="G297">
            <v>1</v>
          </cell>
          <cell r="H297">
            <v>1</v>
          </cell>
          <cell r="I297">
            <v>0</v>
          </cell>
          <cell r="J297">
            <v>1</v>
          </cell>
        </row>
        <row r="298">
          <cell r="A298" t="str">
            <v>WACommercialSmart Thermostat- Small CommercialNet to Gross Ratio (free ridership)</v>
          </cell>
          <cell r="B298" t="str">
            <v>WA</v>
          </cell>
          <cell r="C298" t="str">
            <v>Commercial</v>
          </cell>
          <cell r="D298" t="str">
            <v>Smart Thermostat- Small Commercial</v>
          </cell>
          <cell r="E298" t="str">
            <v>Net to Gross Ratio (free ridership)</v>
          </cell>
          <cell r="F298" t="str">
            <v>ratio</v>
          </cell>
          <cell r="G298">
            <v>1</v>
          </cell>
          <cell r="H298">
            <v>1</v>
          </cell>
          <cell r="I298">
            <v>0</v>
          </cell>
          <cell r="J298">
            <v>1</v>
          </cell>
        </row>
        <row r="299">
          <cell r="A299" t="str">
            <v>WACommercialSmart Thermostat- Small CommercialPer Customer Annual Marketing/Recruitment Cost</v>
          </cell>
          <cell r="B299" t="str">
            <v>WA</v>
          </cell>
          <cell r="C299" t="str">
            <v>Commercial</v>
          </cell>
          <cell r="D299" t="str">
            <v>Smart Thermostat- Small Commercial</v>
          </cell>
          <cell r="E299" t="str">
            <v>Per Customer Annual Marketing/Recruitment Cost</v>
          </cell>
          <cell r="F299" t="str">
            <v>$/new participant/year</v>
          </cell>
          <cell r="G299">
            <v>95</v>
          </cell>
          <cell r="H299">
            <v>95</v>
          </cell>
          <cell r="I299" t="str">
            <v>$75 total shared with winter, *modifed to include one time incentive</v>
          </cell>
          <cell r="J299">
            <v>1</v>
          </cell>
        </row>
        <row r="300">
          <cell r="A300" t="str">
            <v>WACommercialSmart Thermostat- Small CommercialPer Participant Annual Incentive</v>
          </cell>
          <cell r="B300" t="str">
            <v>WA</v>
          </cell>
          <cell r="C300" t="str">
            <v>Commercial</v>
          </cell>
          <cell r="D300" t="str">
            <v>Smart Thermostat- Small Commercial</v>
          </cell>
          <cell r="E300" t="str">
            <v>Per Participant Annual Incentive</v>
          </cell>
          <cell r="F300" t="str">
            <v>$/participant/year</v>
          </cell>
          <cell r="G300">
            <v>80</v>
          </cell>
          <cell r="H300">
            <v>80</v>
          </cell>
          <cell r="I300" t="str">
            <v>adjusted to reflect 100% of the costs, and doubled for each season</v>
          </cell>
          <cell r="J300">
            <v>1</v>
          </cell>
        </row>
        <row r="301">
          <cell r="A301" t="str">
            <v>WACommercialSmart Thermostat- Small CommercialPer kWh Annual Incentive</v>
          </cell>
          <cell r="B301" t="str">
            <v>WA</v>
          </cell>
          <cell r="C301" t="str">
            <v>Commercial</v>
          </cell>
          <cell r="D301" t="str">
            <v>Smart Thermostat- Small Commercial</v>
          </cell>
          <cell r="E301" t="str">
            <v>Per kWh Annual Incentive</v>
          </cell>
          <cell r="F301" t="str">
            <v>$/kWh @meter</v>
          </cell>
          <cell r="G301" t="str">
            <v>n/a</v>
          </cell>
          <cell r="H301" t="str">
            <v>n/a</v>
          </cell>
          <cell r="I301">
            <v>0</v>
          </cell>
          <cell r="J301">
            <v>1</v>
          </cell>
        </row>
        <row r="302">
          <cell r="A302" t="str">
            <v>WACommercialSmart Thermostat- Small CommercialPer kW Annual Incentive</v>
          </cell>
          <cell r="B302" t="str">
            <v>WA</v>
          </cell>
          <cell r="C302" t="str">
            <v>Commercial</v>
          </cell>
          <cell r="D302" t="str">
            <v>Smart Thermostat- Small Commercial</v>
          </cell>
          <cell r="E302" t="str">
            <v>Per kW Annual Incentive</v>
          </cell>
          <cell r="F302" t="str">
            <v>$/kW @meter/year</v>
          </cell>
          <cell r="G302" t="str">
            <v/>
          </cell>
          <cell r="H302" t="str">
            <v/>
          </cell>
          <cell r="I302" t="str">
            <v>55% of incentive included</v>
          </cell>
          <cell r="J302">
            <v>1</v>
          </cell>
        </row>
        <row r="303">
          <cell r="A303" t="str">
            <v>WACommercialSmart Thermostat- Small CommercialProgram Development Cost</v>
          </cell>
          <cell r="B303" t="str">
            <v>WA</v>
          </cell>
          <cell r="C303" t="str">
            <v>Commercial</v>
          </cell>
          <cell r="D303" t="str">
            <v>Smart Thermostat- Small Commercial</v>
          </cell>
          <cell r="E303" t="str">
            <v>Program Development Cost</v>
          </cell>
          <cell r="F303" t="str">
            <v>$/program</v>
          </cell>
          <cell r="G303">
            <v>150000</v>
          </cell>
          <cell r="H303">
            <v>150000</v>
          </cell>
          <cell r="I303" t="str">
            <v>Cost share with winter $150k annual</v>
          </cell>
          <cell r="J303">
            <v>1</v>
          </cell>
        </row>
        <row r="304">
          <cell r="A304" t="str">
            <v>WACommercialSmart Thermostat- Small CommercialProgram Life</v>
          </cell>
          <cell r="B304" t="str">
            <v>WA</v>
          </cell>
          <cell r="C304" t="str">
            <v>Commercial</v>
          </cell>
          <cell r="D304" t="str">
            <v>Smart Thermostat- Small Commercial</v>
          </cell>
          <cell r="E304" t="str">
            <v>Program Life</v>
          </cell>
          <cell r="F304" t="str">
            <v>years</v>
          </cell>
          <cell r="G304">
            <v>10</v>
          </cell>
          <cell r="H304">
            <v>10</v>
          </cell>
          <cell r="I304" t="str">
            <v>Where are the program length assumptions? We only see seasonal length assumptions. Currently using measure life and previous studies for comparison.</v>
          </cell>
          <cell r="J304">
            <v>1</v>
          </cell>
        </row>
        <row r="305">
          <cell r="A305" t="str">
            <v>WACommercialSmart Thermostat- Small CommercialProgram Start Year</v>
          </cell>
          <cell r="B305" t="str">
            <v>WA</v>
          </cell>
          <cell r="C305" t="str">
            <v>Commercial</v>
          </cell>
          <cell r="D305" t="str">
            <v>Smart Thermostat- Small Commercial</v>
          </cell>
          <cell r="E305" t="str">
            <v>Program Start Year</v>
          </cell>
          <cell r="F305" t="str">
            <v>year</v>
          </cell>
          <cell r="G305">
            <v>2022</v>
          </cell>
          <cell r="H305">
            <v>2022</v>
          </cell>
          <cell r="I305">
            <v>0</v>
          </cell>
          <cell r="J305">
            <v>1</v>
          </cell>
        </row>
        <row r="306">
          <cell r="A306" t="str">
            <v>WAIndustrialDemand Voltage ReductionSummer DR Event Hours</v>
          </cell>
          <cell r="B306" t="str">
            <v>WA</v>
          </cell>
          <cell r="C306" t="str">
            <v>Industrial</v>
          </cell>
          <cell r="D306" t="str">
            <v>Demand Voltage Reduction</v>
          </cell>
          <cell r="E306" t="str">
            <v>Summer DR Event Hours</v>
          </cell>
          <cell r="F306" t="str">
            <v>hours/year</v>
          </cell>
          <cell r="G306">
            <v>20</v>
          </cell>
          <cell r="H306">
            <v>20</v>
          </cell>
          <cell r="I306">
            <v>0</v>
          </cell>
          <cell r="J306">
            <v>1</v>
          </cell>
        </row>
        <row r="307">
          <cell r="A307" t="str">
            <v>WAIndustrialDemand Voltage ReductionWinter DR Event Hours</v>
          </cell>
          <cell r="B307" t="str">
            <v>WA</v>
          </cell>
          <cell r="C307" t="str">
            <v>Industrial</v>
          </cell>
          <cell r="D307" t="str">
            <v>Demand Voltage Reduction</v>
          </cell>
          <cell r="E307" t="str">
            <v>Winter DR Event Hours</v>
          </cell>
          <cell r="F307" t="str">
            <v>hours/year</v>
          </cell>
          <cell r="G307">
            <v>20</v>
          </cell>
          <cell r="H307">
            <v>20</v>
          </cell>
          <cell r="I307">
            <v>0</v>
          </cell>
          <cell r="J307">
            <v>1</v>
          </cell>
        </row>
        <row r="308">
          <cell r="A308" t="str">
            <v>WAIndustrialDemand Voltage ReductionAnnual O&amp;M Cost</v>
          </cell>
          <cell r="B308" t="str">
            <v>WA</v>
          </cell>
          <cell r="C308" t="str">
            <v>Industrial</v>
          </cell>
          <cell r="D308" t="str">
            <v>Demand Voltage Reduction</v>
          </cell>
          <cell r="E308" t="str">
            <v>Annual O&amp;M Cost</v>
          </cell>
          <cell r="F308" t="str">
            <v>$/participant/year</v>
          </cell>
          <cell r="G308" t="str">
            <v/>
          </cell>
          <cell r="H308" t="str">
            <v/>
          </cell>
          <cell r="I308" t="str">
            <v>$10 annual</v>
          </cell>
          <cell r="J308">
            <v>1</v>
          </cell>
        </row>
        <row r="309">
          <cell r="A309" t="str">
            <v>WAIndustrialDemand Voltage ReductionAnnual O&amp;M Cost per MW</v>
          </cell>
          <cell r="B309" t="str">
            <v>WA</v>
          </cell>
          <cell r="C309" t="str">
            <v>Industrial</v>
          </cell>
          <cell r="D309" t="str">
            <v>Demand Voltage Reduction</v>
          </cell>
          <cell r="E309" t="str">
            <v>Annual O&amp;M Cost per MW</v>
          </cell>
          <cell r="F309" t="str">
            <v>$/MW @meter</v>
          </cell>
          <cell r="G309">
            <v>5</v>
          </cell>
          <cell r="H309">
            <v>5</v>
          </cell>
          <cell r="I309" t="str">
            <v>$10 annual</v>
          </cell>
          <cell r="J309">
            <v>1</v>
          </cell>
        </row>
        <row r="310">
          <cell r="A310" t="str">
            <v>WAIndustrialDemand Voltage ReductionAnnual Program Administration Cost</v>
          </cell>
          <cell r="B310" t="str">
            <v>WA</v>
          </cell>
          <cell r="C310" t="str">
            <v>Industrial</v>
          </cell>
          <cell r="D310" t="str">
            <v>Demand Voltage Reduction</v>
          </cell>
          <cell r="E310" t="str">
            <v>Annual Program Administration Cost</v>
          </cell>
          <cell r="F310" t="str">
            <v>$/yr</v>
          </cell>
          <cell r="G310">
            <v>0</v>
          </cell>
          <cell r="H310">
            <v>0</v>
          </cell>
          <cell r="I310" t="str">
            <v>What do we want to do about admin costs?</v>
          </cell>
          <cell r="J310">
            <v>1</v>
          </cell>
        </row>
        <row r="311">
          <cell r="A311" t="str">
            <v>WAIndustrialDemand Voltage ReductionCost of Equip + Install</v>
          </cell>
          <cell r="B311" t="str">
            <v>WA</v>
          </cell>
          <cell r="C311" t="str">
            <v>Industrial</v>
          </cell>
          <cell r="D311" t="str">
            <v>Demand Voltage Reduction</v>
          </cell>
          <cell r="E311" t="str">
            <v>Cost of Equip + Install</v>
          </cell>
          <cell r="F311" t="str">
            <v>$/tech</v>
          </cell>
          <cell r="G311">
            <v>35</v>
          </cell>
          <cell r="H311">
            <v>35</v>
          </cell>
          <cell r="I311" t="str">
            <v>$70 annual</v>
          </cell>
          <cell r="J311">
            <v>1</v>
          </cell>
        </row>
        <row r="312">
          <cell r="A312" t="str">
            <v>WAIndustrialDemand Voltage ReductionCost of Equip + Install (per kW basis)</v>
          </cell>
          <cell r="B312" t="str">
            <v>WA</v>
          </cell>
          <cell r="C312" t="str">
            <v>Industrial</v>
          </cell>
          <cell r="D312" t="str">
            <v>Demand Voltage Reduction</v>
          </cell>
          <cell r="E312" t="str">
            <v>Cost of Equip + Install (per kW basis)</v>
          </cell>
          <cell r="F312" t="str">
            <v>$/kW @meter</v>
          </cell>
          <cell r="G312" t="str">
            <v>n/a</v>
          </cell>
          <cell r="H312" t="str">
            <v>n/a</v>
          </cell>
          <cell r="I312">
            <v>0</v>
          </cell>
          <cell r="J312">
            <v>1</v>
          </cell>
        </row>
        <row r="313">
          <cell r="A313" t="str">
            <v>WAIndustrialDemand Voltage ReductionDe-rate</v>
          </cell>
          <cell r="B313" t="str">
            <v>WA</v>
          </cell>
          <cell r="C313" t="str">
            <v>Industrial</v>
          </cell>
          <cell r="D313" t="str">
            <v>Demand Voltage Reduction</v>
          </cell>
          <cell r="E313" t="str">
            <v>De-rate</v>
          </cell>
          <cell r="F313" t="str">
            <v>capacity equivalence factor</v>
          </cell>
          <cell r="G313">
            <v>1</v>
          </cell>
          <cell r="H313">
            <v>1</v>
          </cell>
          <cell r="I313">
            <v>0</v>
          </cell>
          <cell r="J313">
            <v>1</v>
          </cell>
        </row>
        <row r="314">
          <cell r="A314" t="str">
            <v>WAIndustrialDemand Voltage ReductionNet to Gross Ratio (free ridership)</v>
          </cell>
          <cell r="B314" t="str">
            <v>WA</v>
          </cell>
          <cell r="C314" t="str">
            <v>Industrial</v>
          </cell>
          <cell r="D314" t="str">
            <v>Demand Voltage Reduction</v>
          </cell>
          <cell r="E314" t="str">
            <v>Net to Gross Ratio (free ridership)</v>
          </cell>
          <cell r="F314" t="str">
            <v>ratio</v>
          </cell>
          <cell r="G314">
            <v>1</v>
          </cell>
          <cell r="H314">
            <v>1</v>
          </cell>
          <cell r="I314">
            <v>0</v>
          </cell>
          <cell r="J314">
            <v>1</v>
          </cell>
        </row>
        <row r="315">
          <cell r="A315" t="str">
            <v>WAIndustrialDemand Voltage ReductionPer Customer Annual Marketing/Recruitment Cost</v>
          </cell>
          <cell r="B315" t="str">
            <v>WA</v>
          </cell>
          <cell r="C315" t="str">
            <v>Industrial</v>
          </cell>
          <cell r="D315" t="str">
            <v>Demand Voltage Reduction</v>
          </cell>
          <cell r="E315" t="str">
            <v>Per Customer Annual Marketing/Recruitment Cost</v>
          </cell>
          <cell r="F315" t="str">
            <v>$/new participant/year</v>
          </cell>
          <cell r="G315">
            <v>0</v>
          </cell>
          <cell r="H315">
            <v>0</v>
          </cell>
          <cell r="I315" t="str">
            <v>0</v>
          </cell>
          <cell r="J315">
            <v>1</v>
          </cell>
        </row>
        <row r="316">
          <cell r="A316" t="str">
            <v>WAIndustrialDemand Voltage ReductionPer Participant Annual Incentive</v>
          </cell>
          <cell r="B316" t="str">
            <v>WA</v>
          </cell>
          <cell r="C316" t="str">
            <v>Industrial</v>
          </cell>
          <cell r="D316" t="str">
            <v>Demand Voltage Reduction</v>
          </cell>
          <cell r="E316" t="str">
            <v>Per Participant Annual Incentive</v>
          </cell>
          <cell r="F316" t="str">
            <v>$/participant/year</v>
          </cell>
          <cell r="G316">
            <v>0</v>
          </cell>
          <cell r="H316">
            <v>0</v>
          </cell>
          <cell r="I316" t="str">
            <v>0</v>
          </cell>
          <cell r="J316">
            <v>1</v>
          </cell>
        </row>
        <row r="317">
          <cell r="A317" t="str">
            <v>WAIndustrialDemand Voltage ReductionPer kWh Annual Incentive</v>
          </cell>
          <cell r="B317" t="str">
            <v>WA</v>
          </cell>
          <cell r="C317" t="str">
            <v>Industrial</v>
          </cell>
          <cell r="D317" t="str">
            <v>Demand Voltage Reduction</v>
          </cell>
          <cell r="E317" t="str">
            <v>Per kWh Annual Incentive</v>
          </cell>
          <cell r="F317" t="str">
            <v>$/kWh @meter</v>
          </cell>
          <cell r="G317" t="str">
            <v>n/a</v>
          </cell>
          <cell r="H317" t="str">
            <v>n/a</v>
          </cell>
          <cell r="I317">
            <v>0</v>
          </cell>
          <cell r="J317">
            <v>1</v>
          </cell>
        </row>
        <row r="318">
          <cell r="A318" t="str">
            <v>WAIndustrialDemand Voltage ReductionPer kW Annual Incentive</v>
          </cell>
          <cell r="B318" t="str">
            <v>WA</v>
          </cell>
          <cell r="C318" t="str">
            <v>Industrial</v>
          </cell>
          <cell r="D318" t="str">
            <v>Demand Voltage Reduction</v>
          </cell>
          <cell r="E318" t="str">
            <v>Per kW Annual Incentive</v>
          </cell>
          <cell r="F318" t="str">
            <v>$/kW @meter/year</v>
          </cell>
          <cell r="G318" t="str">
            <v/>
          </cell>
          <cell r="H318" t="str">
            <v/>
          </cell>
          <cell r="I318" t="str">
            <v>0</v>
          </cell>
          <cell r="J318">
            <v>1</v>
          </cell>
        </row>
        <row r="319">
          <cell r="A319" t="str">
            <v>WAIndustrialDemand Voltage ReductionProgram Development Cost</v>
          </cell>
          <cell r="B319" t="str">
            <v>WA</v>
          </cell>
          <cell r="C319" t="str">
            <v>Industrial</v>
          </cell>
          <cell r="D319" t="str">
            <v>Demand Voltage Reduction</v>
          </cell>
          <cell r="E319" t="str">
            <v>Program Development Cost</v>
          </cell>
          <cell r="F319" t="str">
            <v>$/program</v>
          </cell>
          <cell r="G319">
            <v>75000</v>
          </cell>
          <cell r="H319">
            <v>75000</v>
          </cell>
          <cell r="I319" t="str">
            <v>$150k annual</v>
          </cell>
          <cell r="J319">
            <v>1</v>
          </cell>
        </row>
        <row r="320">
          <cell r="A320" t="str">
            <v>WAIndustrialDemand Voltage ReductionProgram Life</v>
          </cell>
          <cell r="B320" t="str">
            <v>WA</v>
          </cell>
          <cell r="C320" t="str">
            <v>Industrial</v>
          </cell>
          <cell r="D320" t="str">
            <v>Demand Voltage Reduction</v>
          </cell>
          <cell r="E320" t="str">
            <v>Program Life</v>
          </cell>
          <cell r="F320" t="str">
            <v>years</v>
          </cell>
          <cell r="G320">
            <v>1</v>
          </cell>
          <cell r="H320">
            <v>1</v>
          </cell>
          <cell r="I320" t="str">
            <v>Where are the program length assumptions? We only see seasonal length assumptions</v>
          </cell>
          <cell r="J320">
            <v>1</v>
          </cell>
        </row>
        <row r="321">
          <cell r="A321" t="str">
            <v>WAIndustrialDemand Voltage ReductionProgram Start Year</v>
          </cell>
          <cell r="B321" t="str">
            <v>WA</v>
          </cell>
          <cell r="C321" t="str">
            <v>Industrial</v>
          </cell>
          <cell r="D321" t="str">
            <v>Demand Voltage Reduction</v>
          </cell>
          <cell r="E321" t="str">
            <v>Program Start Year</v>
          </cell>
          <cell r="F321" t="str">
            <v>year</v>
          </cell>
          <cell r="G321">
            <v>2022</v>
          </cell>
          <cell r="H321">
            <v>2022</v>
          </cell>
          <cell r="I321">
            <v>0</v>
          </cell>
          <cell r="J321">
            <v>1</v>
          </cell>
        </row>
        <row r="322">
          <cell r="A322" t="str">
            <v>WAIndustrialCritical Peak PricingSummer DR Event Hours</v>
          </cell>
          <cell r="B322" t="str">
            <v>WA</v>
          </cell>
          <cell r="C322" t="str">
            <v>Industrial</v>
          </cell>
          <cell r="D322" t="str">
            <v>Critical Peak Pricing</v>
          </cell>
          <cell r="E322" t="str">
            <v>Summer DR Event Hours</v>
          </cell>
          <cell r="F322" t="str">
            <v>hours/year</v>
          </cell>
          <cell r="G322">
            <v>18</v>
          </cell>
          <cell r="H322">
            <v>18</v>
          </cell>
          <cell r="I322">
            <v>0</v>
          </cell>
          <cell r="J322">
            <v>1</v>
          </cell>
        </row>
        <row r="323">
          <cell r="A323" t="str">
            <v>WAIndustrialCritical Peak PricingWinter DR Event Hours</v>
          </cell>
          <cell r="B323" t="str">
            <v>WA</v>
          </cell>
          <cell r="C323" t="str">
            <v>Industrial</v>
          </cell>
          <cell r="D323" t="str">
            <v>Critical Peak Pricing</v>
          </cell>
          <cell r="E323" t="str">
            <v>Winter DR Event Hours</v>
          </cell>
          <cell r="F323" t="str">
            <v>hours/year</v>
          </cell>
          <cell r="G323">
            <v>18</v>
          </cell>
          <cell r="H323">
            <v>18</v>
          </cell>
          <cell r="I323">
            <v>0</v>
          </cell>
          <cell r="J323">
            <v>1</v>
          </cell>
        </row>
        <row r="324">
          <cell r="A324" t="str">
            <v>WAIndustrialCritical Peak PricingAnnual O&amp;M Cost</v>
          </cell>
          <cell r="B324" t="str">
            <v>WA</v>
          </cell>
          <cell r="C324" t="str">
            <v>Industrial</v>
          </cell>
          <cell r="D324" t="str">
            <v>Critical Peak Pricing</v>
          </cell>
          <cell r="E324" t="str">
            <v>Annual O&amp;M Cost</v>
          </cell>
          <cell r="F324" t="str">
            <v>$/participant/year</v>
          </cell>
          <cell r="G324">
            <v>0</v>
          </cell>
          <cell r="H324">
            <v>0</v>
          </cell>
          <cell r="I324" t="str">
            <v>$75k annual, shared with winter</v>
          </cell>
          <cell r="J324">
            <v>1</v>
          </cell>
        </row>
        <row r="325">
          <cell r="A325" t="str">
            <v>WAIndustrialCritical Peak PricingAnnual O&amp;M Cost per MW</v>
          </cell>
          <cell r="B325" t="str">
            <v>WA</v>
          </cell>
          <cell r="C325" t="str">
            <v>Industrial</v>
          </cell>
          <cell r="D325" t="str">
            <v>Critical Peak Pricing</v>
          </cell>
          <cell r="E325" t="str">
            <v>Annual O&amp;M Cost per MW</v>
          </cell>
          <cell r="F325" t="str">
            <v>$/MW @meter</v>
          </cell>
          <cell r="G325">
            <v>75000</v>
          </cell>
          <cell r="H325">
            <v>75000</v>
          </cell>
          <cell r="I325" t="str">
            <v>$75k annual, shared with winter</v>
          </cell>
          <cell r="J325">
            <v>1</v>
          </cell>
        </row>
        <row r="326">
          <cell r="A326" t="str">
            <v>WAIndustrialCritical Peak PricingAnnual Program Administration Cost</v>
          </cell>
          <cell r="B326" t="str">
            <v>WA</v>
          </cell>
          <cell r="C326" t="str">
            <v>Industrial</v>
          </cell>
          <cell r="D326" t="str">
            <v>Critical Peak Pricing</v>
          </cell>
          <cell r="E326" t="str">
            <v>Annual Program Administration Cost</v>
          </cell>
          <cell r="F326" t="str">
            <v>$/yr</v>
          </cell>
          <cell r="G326">
            <v>0</v>
          </cell>
          <cell r="H326">
            <v>0</v>
          </cell>
          <cell r="I326" t="str">
            <v>What do we want to do about admin costs?</v>
          </cell>
          <cell r="J326">
            <v>1</v>
          </cell>
        </row>
        <row r="327">
          <cell r="A327" t="str">
            <v>WAIndustrialCritical Peak PricingCost of Equip + Install</v>
          </cell>
          <cell r="B327" t="str">
            <v>WA</v>
          </cell>
          <cell r="C327" t="str">
            <v>Industrial</v>
          </cell>
          <cell r="D327" t="str">
            <v>Critical Peak Pricing</v>
          </cell>
          <cell r="E327" t="str">
            <v>Cost of Equip + Install</v>
          </cell>
          <cell r="F327" t="str">
            <v>$/tech</v>
          </cell>
          <cell r="G327">
            <v>0</v>
          </cell>
          <cell r="H327">
            <v>0</v>
          </cell>
          <cell r="I327" t="str">
            <v>0</v>
          </cell>
          <cell r="J327">
            <v>1</v>
          </cell>
        </row>
        <row r="328">
          <cell r="A328" t="str">
            <v>WAIndustrialCritical Peak PricingCost of Equip + Install (per kW basis)</v>
          </cell>
          <cell r="B328" t="str">
            <v>WA</v>
          </cell>
          <cell r="C328" t="str">
            <v>Industrial</v>
          </cell>
          <cell r="D328" t="str">
            <v>Critical Peak Pricing</v>
          </cell>
          <cell r="E328" t="str">
            <v>Cost of Equip + Install (per kW basis)</v>
          </cell>
          <cell r="F328" t="str">
            <v>$/kW @meter</v>
          </cell>
          <cell r="G328" t="str">
            <v>n/a</v>
          </cell>
          <cell r="H328" t="str">
            <v>n/a</v>
          </cell>
          <cell r="I328">
            <v>0</v>
          </cell>
          <cell r="J328">
            <v>1</v>
          </cell>
        </row>
        <row r="329">
          <cell r="A329" t="str">
            <v>WAIndustrialCritical Peak PricingDe-rate</v>
          </cell>
          <cell r="B329" t="str">
            <v>WA</v>
          </cell>
          <cell r="C329" t="str">
            <v>Industrial</v>
          </cell>
          <cell r="D329" t="str">
            <v>Critical Peak Pricing</v>
          </cell>
          <cell r="E329" t="str">
            <v>De-rate</v>
          </cell>
          <cell r="F329" t="str">
            <v>capacity equivalence factor</v>
          </cell>
          <cell r="G329">
            <v>1</v>
          </cell>
          <cell r="H329">
            <v>1</v>
          </cell>
          <cell r="I329">
            <v>0</v>
          </cell>
          <cell r="J329">
            <v>1</v>
          </cell>
        </row>
        <row r="330">
          <cell r="A330" t="str">
            <v>WAIndustrialCritical Peak PricingNet to Gross Ratio (free ridership)</v>
          </cell>
          <cell r="B330" t="str">
            <v>WA</v>
          </cell>
          <cell r="C330" t="str">
            <v>Industrial</v>
          </cell>
          <cell r="D330" t="str">
            <v>Critical Peak Pricing</v>
          </cell>
          <cell r="E330" t="str">
            <v>Net to Gross Ratio (free ridership)</v>
          </cell>
          <cell r="F330" t="str">
            <v>ratio</v>
          </cell>
          <cell r="G330">
            <v>1</v>
          </cell>
          <cell r="H330">
            <v>1</v>
          </cell>
          <cell r="I330">
            <v>0</v>
          </cell>
          <cell r="J330">
            <v>1</v>
          </cell>
        </row>
        <row r="331">
          <cell r="A331" t="str">
            <v>WAIndustrialCritical Peak PricingPer Customer Annual Marketing/Recruitment Cost</v>
          </cell>
          <cell r="B331" t="str">
            <v>WA</v>
          </cell>
          <cell r="C331" t="str">
            <v>Industrial</v>
          </cell>
          <cell r="D331" t="str">
            <v>Critical Peak Pricing</v>
          </cell>
          <cell r="E331" t="str">
            <v>Per Customer Annual Marketing/Recruitment Cost</v>
          </cell>
          <cell r="F331" t="str">
            <v>$/new participant/year</v>
          </cell>
          <cell r="G331">
            <v>200</v>
          </cell>
          <cell r="H331">
            <v>200</v>
          </cell>
          <cell r="I331" t="str">
            <v>spilt with winter</v>
          </cell>
          <cell r="J331">
            <v>1</v>
          </cell>
        </row>
        <row r="332">
          <cell r="A332" t="str">
            <v>WAIndustrialCritical Peak PricingPer Participant Annual Incentive</v>
          </cell>
          <cell r="B332" t="str">
            <v>WA</v>
          </cell>
          <cell r="C332" t="str">
            <v>Industrial</v>
          </cell>
          <cell r="D332" t="str">
            <v>Critical Peak Pricing</v>
          </cell>
          <cell r="E332" t="str">
            <v>Per Participant Annual Incentive</v>
          </cell>
          <cell r="F332" t="str">
            <v>$/participant/year</v>
          </cell>
          <cell r="G332">
            <v>0</v>
          </cell>
          <cell r="H332">
            <v>0</v>
          </cell>
          <cell r="I332" t="str">
            <v>0</v>
          </cell>
          <cell r="J332">
            <v>1</v>
          </cell>
        </row>
        <row r="333">
          <cell r="A333" t="str">
            <v>WAIndustrialCritical Peak PricingPer kWh Annual Incentive</v>
          </cell>
          <cell r="B333" t="str">
            <v>WA</v>
          </cell>
          <cell r="C333" t="str">
            <v>Industrial</v>
          </cell>
          <cell r="D333" t="str">
            <v>Critical Peak Pricing</v>
          </cell>
          <cell r="E333" t="str">
            <v>Per kWh Annual Incentive</v>
          </cell>
          <cell r="F333" t="str">
            <v>$/kWh @meter</v>
          </cell>
          <cell r="G333" t="str">
            <v>n/a</v>
          </cell>
          <cell r="H333" t="str">
            <v>n/a</v>
          </cell>
          <cell r="I333">
            <v>0</v>
          </cell>
          <cell r="J333">
            <v>1</v>
          </cell>
        </row>
        <row r="334">
          <cell r="A334" t="str">
            <v>WAIndustrialCritical Peak PricingPer kW Annual Incentive</v>
          </cell>
          <cell r="B334" t="str">
            <v>WA</v>
          </cell>
          <cell r="C334" t="str">
            <v>Industrial</v>
          </cell>
          <cell r="D334" t="str">
            <v>Critical Peak Pricing</v>
          </cell>
          <cell r="E334" t="str">
            <v>Per kW Annual Incentive</v>
          </cell>
          <cell r="F334" t="str">
            <v>$/kW @meter/year</v>
          </cell>
          <cell r="G334" t="str">
            <v/>
          </cell>
          <cell r="H334" t="str">
            <v/>
          </cell>
          <cell r="I334" t="str">
            <v>0</v>
          </cell>
          <cell r="J334">
            <v>1</v>
          </cell>
        </row>
        <row r="335">
          <cell r="A335" t="str">
            <v>WAIndustrialCritical Peak PricingProgram Development Cost</v>
          </cell>
          <cell r="B335" t="str">
            <v>WA</v>
          </cell>
          <cell r="C335" t="str">
            <v>Industrial</v>
          </cell>
          <cell r="D335" t="str">
            <v>Critical Peak Pricing</v>
          </cell>
          <cell r="E335" t="str">
            <v>Program Development Cost</v>
          </cell>
          <cell r="F335" t="str">
            <v>$/program</v>
          </cell>
          <cell r="G335">
            <v>150000</v>
          </cell>
          <cell r="H335">
            <v>150000</v>
          </cell>
          <cell r="I335" t="str">
            <v>$150k annual, shared with winter</v>
          </cell>
          <cell r="J335">
            <v>1</v>
          </cell>
        </row>
        <row r="336">
          <cell r="A336" t="str">
            <v>WAIndustrialCritical Peak PricingProgram Life</v>
          </cell>
          <cell r="B336" t="str">
            <v>WA</v>
          </cell>
          <cell r="C336" t="str">
            <v>Industrial</v>
          </cell>
          <cell r="D336" t="str">
            <v>Critical Peak Pricing</v>
          </cell>
          <cell r="E336" t="str">
            <v>Program Life</v>
          </cell>
          <cell r="F336" t="str">
            <v>years</v>
          </cell>
          <cell r="G336">
            <v>10</v>
          </cell>
          <cell r="H336">
            <v>10</v>
          </cell>
          <cell r="I336" t="str">
            <v>Where are the program length assumptions? We only see seasonal length assumptions. Currently using measure life and previous studies for comparison.</v>
          </cell>
          <cell r="J336">
            <v>1</v>
          </cell>
        </row>
        <row r="337">
          <cell r="A337" t="str">
            <v>WAIndustrialCritical Peak PricingProgram Start Year</v>
          </cell>
          <cell r="B337" t="str">
            <v>WA</v>
          </cell>
          <cell r="C337" t="str">
            <v>Industrial</v>
          </cell>
          <cell r="D337" t="str">
            <v>Critical Peak Pricing</v>
          </cell>
          <cell r="E337" t="str">
            <v>Program Start Year</v>
          </cell>
          <cell r="F337" t="str">
            <v>year</v>
          </cell>
          <cell r="G337">
            <v>2025</v>
          </cell>
          <cell r="H337">
            <v>2025</v>
          </cell>
          <cell r="I337">
            <v>0</v>
          </cell>
          <cell r="J337">
            <v>1</v>
          </cell>
        </row>
        <row r="338">
          <cell r="A338" t="str">
            <v>WAIndustrialReal Time PricingSummer DR Event Hours</v>
          </cell>
          <cell r="B338" t="str">
            <v>WA</v>
          </cell>
          <cell r="C338" t="str">
            <v>Industrial</v>
          </cell>
          <cell r="D338" t="str">
            <v>Real Time Pricing</v>
          </cell>
          <cell r="E338" t="str">
            <v>Summer DR Event Hours</v>
          </cell>
          <cell r="F338" t="str">
            <v>hours/year</v>
          </cell>
          <cell r="G338">
            <v>18</v>
          </cell>
          <cell r="H338">
            <v>18</v>
          </cell>
          <cell r="I338">
            <v>0</v>
          </cell>
          <cell r="J338">
            <v>1</v>
          </cell>
        </row>
        <row r="339">
          <cell r="A339" t="str">
            <v>WAIndustrialReal Time PricingWinter DR Event Hours</v>
          </cell>
          <cell r="B339" t="str">
            <v>WA</v>
          </cell>
          <cell r="C339" t="str">
            <v>Industrial</v>
          </cell>
          <cell r="D339" t="str">
            <v>Real Time Pricing</v>
          </cell>
          <cell r="E339" t="str">
            <v>Winter DR Event Hours</v>
          </cell>
          <cell r="F339" t="str">
            <v>hours/year</v>
          </cell>
          <cell r="G339">
            <v>18</v>
          </cell>
          <cell r="H339">
            <v>18</v>
          </cell>
          <cell r="I339">
            <v>0</v>
          </cell>
          <cell r="J339">
            <v>1</v>
          </cell>
        </row>
        <row r="340">
          <cell r="A340" t="str">
            <v>WAIndustrialReal Time PricingAnnual O&amp;M Cost</v>
          </cell>
          <cell r="B340" t="str">
            <v>WA</v>
          </cell>
          <cell r="C340" t="str">
            <v>Industrial</v>
          </cell>
          <cell r="D340" t="str">
            <v>Real Time Pricing</v>
          </cell>
          <cell r="E340" t="str">
            <v>Annual O&amp;M Cost</v>
          </cell>
          <cell r="F340" t="str">
            <v>$/participant/year</v>
          </cell>
          <cell r="G340">
            <v>0</v>
          </cell>
          <cell r="H340">
            <v>0</v>
          </cell>
          <cell r="I340" t="str">
            <v>$75k annual, shared with winter</v>
          </cell>
          <cell r="J340">
            <v>1</v>
          </cell>
        </row>
        <row r="341">
          <cell r="A341" t="str">
            <v>WAIndustrialReal Time PricingAnnual O&amp;M Cost per MW</v>
          </cell>
          <cell r="B341" t="str">
            <v>WA</v>
          </cell>
          <cell r="C341" t="str">
            <v>Industrial</v>
          </cell>
          <cell r="D341" t="str">
            <v>Real Time Pricing</v>
          </cell>
          <cell r="E341" t="str">
            <v>Annual O&amp;M Cost per MW</v>
          </cell>
          <cell r="F341" t="str">
            <v>$/MW @meter</v>
          </cell>
          <cell r="G341">
            <v>75000</v>
          </cell>
          <cell r="H341">
            <v>75000</v>
          </cell>
          <cell r="I341" t="str">
            <v>$75k annual, shared with winter</v>
          </cell>
          <cell r="J341">
            <v>1</v>
          </cell>
        </row>
        <row r="342">
          <cell r="A342" t="str">
            <v>WAIndustrialReal Time PricingAnnual Program Administration Cost</v>
          </cell>
          <cell r="B342" t="str">
            <v>WA</v>
          </cell>
          <cell r="C342" t="str">
            <v>Industrial</v>
          </cell>
          <cell r="D342" t="str">
            <v>Real Time Pricing</v>
          </cell>
          <cell r="E342" t="str">
            <v>Annual Program Administration Cost</v>
          </cell>
          <cell r="F342" t="str">
            <v>$/yr</v>
          </cell>
          <cell r="G342">
            <v>0</v>
          </cell>
          <cell r="H342">
            <v>0</v>
          </cell>
          <cell r="I342" t="str">
            <v>What do we want to do about admin costs?</v>
          </cell>
          <cell r="J342">
            <v>1</v>
          </cell>
        </row>
        <row r="343">
          <cell r="A343" t="str">
            <v>WAIndustrialReal Time PricingCost of Equip + Install</v>
          </cell>
          <cell r="B343" t="str">
            <v>WA</v>
          </cell>
          <cell r="C343" t="str">
            <v>Industrial</v>
          </cell>
          <cell r="D343" t="str">
            <v>Real Time Pricing</v>
          </cell>
          <cell r="E343" t="str">
            <v>Cost of Equip + Install</v>
          </cell>
          <cell r="F343" t="str">
            <v>$/tech</v>
          </cell>
          <cell r="G343">
            <v>0</v>
          </cell>
          <cell r="H343">
            <v>0</v>
          </cell>
          <cell r="I343" t="str">
            <v>0</v>
          </cell>
          <cell r="J343">
            <v>1</v>
          </cell>
        </row>
        <row r="344">
          <cell r="A344" t="str">
            <v>WAIndustrialReal Time PricingCost of Equip + Install (per kW basis)</v>
          </cell>
          <cell r="B344" t="str">
            <v>WA</v>
          </cell>
          <cell r="C344" t="str">
            <v>Industrial</v>
          </cell>
          <cell r="D344" t="str">
            <v>Real Time Pricing</v>
          </cell>
          <cell r="E344" t="str">
            <v>Cost of Equip + Install (per kW basis)</v>
          </cell>
          <cell r="F344" t="str">
            <v>$/kW @meter</v>
          </cell>
          <cell r="G344" t="str">
            <v>n/a</v>
          </cell>
          <cell r="H344" t="str">
            <v>n/a</v>
          </cell>
          <cell r="I344">
            <v>0</v>
          </cell>
          <cell r="J344">
            <v>1</v>
          </cell>
        </row>
        <row r="345">
          <cell r="A345" t="str">
            <v>WAIndustrialReal Time PricingDe-rate</v>
          </cell>
          <cell r="B345" t="str">
            <v>WA</v>
          </cell>
          <cell r="C345" t="str">
            <v>Industrial</v>
          </cell>
          <cell r="D345" t="str">
            <v>Real Time Pricing</v>
          </cell>
          <cell r="E345" t="str">
            <v>De-rate</v>
          </cell>
          <cell r="F345" t="str">
            <v>capacity equivalence factor</v>
          </cell>
          <cell r="G345">
            <v>1</v>
          </cell>
          <cell r="H345">
            <v>1</v>
          </cell>
          <cell r="I345">
            <v>0</v>
          </cell>
          <cell r="J345">
            <v>1</v>
          </cell>
        </row>
        <row r="346">
          <cell r="A346" t="str">
            <v>WAIndustrialReal Time PricingNet to Gross Ratio (free ridership)</v>
          </cell>
          <cell r="B346" t="str">
            <v>WA</v>
          </cell>
          <cell r="C346" t="str">
            <v>Industrial</v>
          </cell>
          <cell r="D346" t="str">
            <v>Real Time Pricing</v>
          </cell>
          <cell r="E346" t="str">
            <v>Net to Gross Ratio (free ridership)</v>
          </cell>
          <cell r="F346" t="str">
            <v>ratio</v>
          </cell>
          <cell r="G346">
            <v>1</v>
          </cell>
          <cell r="H346">
            <v>1</v>
          </cell>
          <cell r="I346">
            <v>0</v>
          </cell>
          <cell r="J346">
            <v>1</v>
          </cell>
        </row>
        <row r="347">
          <cell r="A347" t="str">
            <v>WAIndustrialReal Time PricingPer Customer Annual Marketing/Recruitment Cost</v>
          </cell>
          <cell r="B347" t="str">
            <v>WA</v>
          </cell>
          <cell r="C347" t="str">
            <v>Industrial</v>
          </cell>
          <cell r="D347" t="str">
            <v>Real Time Pricing</v>
          </cell>
          <cell r="E347" t="str">
            <v>Per Customer Annual Marketing/Recruitment Cost</v>
          </cell>
          <cell r="F347" t="str">
            <v>$/new participant/year</v>
          </cell>
          <cell r="G347">
            <v>200</v>
          </cell>
          <cell r="H347">
            <v>200</v>
          </cell>
          <cell r="I347" t="str">
            <v>Split with winter</v>
          </cell>
          <cell r="J347">
            <v>1</v>
          </cell>
        </row>
        <row r="348">
          <cell r="A348" t="str">
            <v>WAIndustrialReal Time PricingPer Participant Annual Incentive</v>
          </cell>
          <cell r="B348" t="str">
            <v>WA</v>
          </cell>
          <cell r="C348" t="str">
            <v>Industrial</v>
          </cell>
          <cell r="D348" t="str">
            <v>Real Time Pricing</v>
          </cell>
          <cell r="E348" t="str">
            <v>Per Participant Annual Incentive</v>
          </cell>
          <cell r="F348" t="str">
            <v>$/participant/year</v>
          </cell>
          <cell r="G348">
            <v>0</v>
          </cell>
          <cell r="H348">
            <v>0</v>
          </cell>
          <cell r="I348" t="str">
            <v>0</v>
          </cell>
          <cell r="J348">
            <v>1</v>
          </cell>
        </row>
        <row r="349">
          <cell r="A349" t="str">
            <v>WAIndustrialReal Time PricingPer kWh Annual Incentive</v>
          </cell>
          <cell r="B349" t="str">
            <v>WA</v>
          </cell>
          <cell r="C349" t="str">
            <v>Industrial</v>
          </cell>
          <cell r="D349" t="str">
            <v>Real Time Pricing</v>
          </cell>
          <cell r="E349" t="str">
            <v>Per kWh Annual Incentive</v>
          </cell>
          <cell r="F349" t="str">
            <v>$/kWh @meter</v>
          </cell>
          <cell r="G349" t="str">
            <v>n/a</v>
          </cell>
          <cell r="H349" t="str">
            <v>n/a</v>
          </cell>
          <cell r="I349">
            <v>0</v>
          </cell>
          <cell r="J349">
            <v>1</v>
          </cell>
        </row>
        <row r="350">
          <cell r="A350" t="str">
            <v>WAIndustrialReal Time PricingPer kW Annual Incentive</v>
          </cell>
          <cell r="B350" t="str">
            <v>WA</v>
          </cell>
          <cell r="C350" t="str">
            <v>Industrial</v>
          </cell>
          <cell r="D350" t="str">
            <v>Real Time Pricing</v>
          </cell>
          <cell r="E350" t="str">
            <v>Per kW Annual Incentive</v>
          </cell>
          <cell r="F350" t="str">
            <v>$/kW @meter/year</v>
          </cell>
          <cell r="G350" t="str">
            <v/>
          </cell>
          <cell r="H350" t="str">
            <v/>
          </cell>
          <cell r="I350" t="str">
            <v>0</v>
          </cell>
          <cell r="J350">
            <v>1</v>
          </cell>
        </row>
        <row r="351">
          <cell r="A351" t="str">
            <v>WAIndustrialReal Time PricingProgram Development Cost</v>
          </cell>
          <cell r="B351" t="str">
            <v>WA</v>
          </cell>
          <cell r="C351" t="str">
            <v>Industrial</v>
          </cell>
          <cell r="D351" t="str">
            <v>Real Time Pricing</v>
          </cell>
          <cell r="E351" t="str">
            <v>Program Development Cost</v>
          </cell>
          <cell r="F351" t="str">
            <v>$/program</v>
          </cell>
          <cell r="G351">
            <v>150000</v>
          </cell>
          <cell r="H351">
            <v>150000</v>
          </cell>
          <cell r="I351" t="str">
            <v>$150k annual, shared with winter</v>
          </cell>
          <cell r="J351">
            <v>1</v>
          </cell>
        </row>
        <row r="352">
          <cell r="A352" t="str">
            <v>WAIndustrialReal Time PricingProgram Life</v>
          </cell>
          <cell r="B352" t="str">
            <v>WA</v>
          </cell>
          <cell r="C352" t="str">
            <v>Industrial</v>
          </cell>
          <cell r="D352" t="str">
            <v>Real Time Pricing</v>
          </cell>
          <cell r="E352" t="str">
            <v>Program Life</v>
          </cell>
          <cell r="F352" t="str">
            <v>years</v>
          </cell>
          <cell r="G352">
            <v>10</v>
          </cell>
          <cell r="H352">
            <v>10</v>
          </cell>
          <cell r="I352" t="str">
            <v>Where are the program length assumptions? We only see seasonal length assumptions. Currently using measure life and previous studies for comparison.</v>
          </cell>
          <cell r="J352">
            <v>1</v>
          </cell>
        </row>
        <row r="353">
          <cell r="A353" t="str">
            <v>WAIndustrialReal Time PricingProgram Start Year</v>
          </cell>
          <cell r="B353" t="str">
            <v>WA</v>
          </cell>
          <cell r="C353" t="str">
            <v>Industrial</v>
          </cell>
          <cell r="D353" t="str">
            <v>Real Time Pricing</v>
          </cell>
          <cell r="E353" t="str">
            <v>Program Start Year</v>
          </cell>
          <cell r="F353" t="str">
            <v>year</v>
          </cell>
          <cell r="G353">
            <v>2025</v>
          </cell>
          <cell r="H353">
            <v>2025</v>
          </cell>
          <cell r="I353">
            <v>0</v>
          </cell>
          <cell r="J353">
            <v>1</v>
          </cell>
        </row>
        <row r="354">
          <cell r="A354" t="str">
            <v>WAIndustrialIndustrial CurtailmentSummer DR Event Hours</v>
          </cell>
          <cell r="B354" t="str">
            <v>WA</v>
          </cell>
          <cell r="C354" t="str">
            <v>Industrial</v>
          </cell>
          <cell r="D354" t="str">
            <v>Industrial Curtailment</v>
          </cell>
          <cell r="E354" t="str">
            <v>Summer DR Event Hours</v>
          </cell>
          <cell r="F354" t="str">
            <v>hours/year</v>
          </cell>
          <cell r="G354">
            <v>20</v>
          </cell>
          <cell r="H354">
            <v>20</v>
          </cell>
          <cell r="I354">
            <v>0</v>
          </cell>
          <cell r="J354">
            <v>1</v>
          </cell>
        </row>
        <row r="355">
          <cell r="A355" t="str">
            <v>WAIndustrialIndustrial CurtailmentWinter DR Event Hours</v>
          </cell>
          <cell r="B355" t="str">
            <v>WA</v>
          </cell>
          <cell r="C355" t="str">
            <v>Industrial</v>
          </cell>
          <cell r="D355" t="str">
            <v>Industrial Curtailment</v>
          </cell>
          <cell r="E355" t="str">
            <v>Winter DR Event Hours</v>
          </cell>
          <cell r="F355" t="str">
            <v>hours/year</v>
          </cell>
          <cell r="G355">
            <v>20</v>
          </cell>
          <cell r="H355">
            <v>20</v>
          </cell>
          <cell r="I355">
            <v>0</v>
          </cell>
          <cell r="J355">
            <v>1</v>
          </cell>
        </row>
        <row r="356">
          <cell r="A356" t="str">
            <v>WAIndustrialIndustrial CurtailmentAnnual O&amp;M Cost</v>
          </cell>
          <cell r="B356" t="str">
            <v>WA</v>
          </cell>
          <cell r="C356" t="str">
            <v>Industrial</v>
          </cell>
          <cell r="D356" t="str">
            <v>Industrial Curtailment</v>
          </cell>
          <cell r="E356" t="str">
            <v>Annual O&amp;M Cost</v>
          </cell>
          <cell r="F356" t="str">
            <v>$/participant/year</v>
          </cell>
          <cell r="G356">
            <v>0</v>
          </cell>
          <cell r="H356">
            <v>0</v>
          </cell>
          <cell r="I356" t="str">
            <v>$10 annual</v>
          </cell>
          <cell r="J356">
            <v>1</v>
          </cell>
        </row>
        <row r="357">
          <cell r="A357" t="str">
            <v>WAIndustrialIndustrial CurtailmentAnnual O&amp;M Cost per MW</v>
          </cell>
          <cell r="B357" t="str">
            <v>WA</v>
          </cell>
          <cell r="C357" t="str">
            <v>Industrial</v>
          </cell>
          <cell r="D357" t="str">
            <v>Industrial Curtailment</v>
          </cell>
          <cell r="E357" t="str">
            <v>Annual O&amp;M Cost per MW</v>
          </cell>
          <cell r="F357" t="str">
            <v>$/MW @meter</v>
          </cell>
          <cell r="G357">
            <v>10</v>
          </cell>
          <cell r="H357">
            <v>10</v>
          </cell>
          <cell r="I357" t="str">
            <v>$10 annual</v>
          </cell>
          <cell r="J357">
            <v>1</v>
          </cell>
        </row>
        <row r="358">
          <cell r="A358" t="str">
            <v>WAIndustrialIndustrial CurtailmentAnnual Program Administration Cost</v>
          </cell>
          <cell r="B358" t="str">
            <v>WA</v>
          </cell>
          <cell r="C358" t="str">
            <v>Industrial</v>
          </cell>
          <cell r="D358" t="str">
            <v>Industrial Curtailment</v>
          </cell>
          <cell r="E358" t="str">
            <v>Annual Program Administration Cost</v>
          </cell>
          <cell r="F358" t="str">
            <v>$/yr</v>
          </cell>
          <cell r="G358">
            <v>0</v>
          </cell>
          <cell r="H358">
            <v>0</v>
          </cell>
          <cell r="I358" t="str">
            <v>What do we want to do about admin costs?</v>
          </cell>
          <cell r="J358">
            <v>1</v>
          </cell>
        </row>
        <row r="359">
          <cell r="A359" t="str">
            <v>WAIndustrialIndustrial CurtailmentCost of Equip + Install</v>
          </cell>
          <cell r="B359" t="str">
            <v>WA</v>
          </cell>
          <cell r="C359" t="str">
            <v>Industrial</v>
          </cell>
          <cell r="D359" t="str">
            <v>Industrial Curtailment</v>
          </cell>
          <cell r="E359" t="str">
            <v>Cost of Equip + Install</v>
          </cell>
          <cell r="F359" t="str">
            <v>$/tech</v>
          </cell>
          <cell r="G359">
            <v>10</v>
          </cell>
          <cell r="H359">
            <v>10</v>
          </cell>
          <cell r="I359" t="str">
            <v>$10 annual</v>
          </cell>
          <cell r="J359">
            <v>1</v>
          </cell>
        </row>
        <row r="360">
          <cell r="A360" t="str">
            <v>WAIndustrialIndustrial CurtailmentCost of Equip + Install (per kW basis)</v>
          </cell>
          <cell r="B360" t="str">
            <v>WA</v>
          </cell>
          <cell r="C360" t="str">
            <v>Industrial</v>
          </cell>
          <cell r="D360" t="str">
            <v>Industrial Curtailment</v>
          </cell>
          <cell r="E360" t="str">
            <v>Cost of Equip + Install (per kW basis)</v>
          </cell>
          <cell r="F360" t="str">
            <v>$/kW @meter</v>
          </cell>
          <cell r="G360" t="str">
            <v>n/a</v>
          </cell>
          <cell r="H360" t="str">
            <v>n/a</v>
          </cell>
          <cell r="I360">
            <v>0</v>
          </cell>
          <cell r="J360">
            <v>1</v>
          </cell>
        </row>
        <row r="361">
          <cell r="A361" t="str">
            <v>WAIndustrialIndustrial CurtailmentDe-rate</v>
          </cell>
          <cell r="B361" t="str">
            <v>WA</v>
          </cell>
          <cell r="C361" t="str">
            <v>Industrial</v>
          </cell>
          <cell r="D361" t="str">
            <v>Industrial Curtailment</v>
          </cell>
          <cell r="E361" t="str">
            <v>De-rate</v>
          </cell>
          <cell r="F361" t="str">
            <v>capacity equivalence factor</v>
          </cell>
          <cell r="G361">
            <v>1</v>
          </cell>
          <cell r="H361">
            <v>1</v>
          </cell>
          <cell r="I361">
            <v>0</v>
          </cell>
          <cell r="J361">
            <v>1</v>
          </cell>
        </row>
        <row r="362">
          <cell r="A362" t="str">
            <v>WAIndustrialIndustrial CurtailmentNet to Gross Ratio (free ridership)</v>
          </cell>
          <cell r="B362" t="str">
            <v>WA</v>
          </cell>
          <cell r="C362" t="str">
            <v>Industrial</v>
          </cell>
          <cell r="D362" t="str">
            <v>Industrial Curtailment</v>
          </cell>
          <cell r="E362" t="str">
            <v>Net to Gross Ratio (free ridership)</v>
          </cell>
          <cell r="F362" t="str">
            <v>ratio</v>
          </cell>
          <cell r="G362">
            <v>1</v>
          </cell>
          <cell r="H362">
            <v>1</v>
          </cell>
          <cell r="I362">
            <v>0</v>
          </cell>
          <cell r="J362">
            <v>1</v>
          </cell>
        </row>
        <row r="363">
          <cell r="A363" t="str">
            <v>WAIndustrialIndustrial CurtailmentPer Customer Annual Marketing/Recruitment Cost</v>
          </cell>
          <cell r="B363" t="str">
            <v>WA</v>
          </cell>
          <cell r="C363" t="str">
            <v>Industrial</v>
          </cell>
          <cell r="D363" t="str">
            <v>Industrial Curtailment</v>
          </cell>
          <cell r="E363" t="str">
            <v>Per Customer Annual Marketing/Recruitment Cost</v>
          </cell>
          <cell r="F363" t="str">
            <v>$/new participant/year</v>
          </cell>
          <cell r="G363">
            <v>0</v>
          </cell>
          <cell r="H363">
            <v>0</v>
          </cell>
          <cell r="I363" t="str">
            <v>0</v>
          </cell>
          <cell r="J363">
            <v>1</v>
          </cell>
        </row>
        <row r="364">
          <cell r="A364" t="str">
            <v>WAIndustrialIndustrial CurtailmentPer Participant Annual Incentive</v>
          </cell>
          <cell r="B364" t="str">
            <v>WA</v>
          </cell>
          <cell r="C364" t="str">
            <v>Industrial</v>
          </cell>
          <cell r="D364" t="str">
            <v>Industrial Curtailment</v>
          </cell>
          <cell r="E364" t="str">
            <v>Per Participant Annual Incentive</v>
          </cell>
          <cell r="F364" t="str">
            <v>$/participant/year</v>
          </cell>
          <cell r="G364">
            <v>0</v>
          </cell>
          <cell r="H364">
            <v>0</v>
          </cell>
          <cell r="I364" t="str">
            <v>^ adjusted to reflect 100% of the costs</v>
          </cell>
          <cell r="J364">
            <v>1</v>
          </cell>
        </row>
        <row r="365">
          <cell r="A365" t="str">
            <v>WAIndustrialIndustrial CurtailmentPer kWh Annual Incentive</v>
          </cell>
          <cell r="B365" t="str">
            <v>WA</v>
          </cell>
          <cell r="C365" t="str">
            <v>Industrial</v>
          </cell>
          <cell r="D365" t="str">
            <v>Industrial Curtailment</v>
          </cell>
          <cell r="E365" t="str">
            <v>Per kWh Annual Incentive</v>
          </cell>
          <cell r="F365" t="str">
            <v>$/kWh @meter</v>
          </cell>
          <cell r="G365">
            <v>0.15</v>
          </cell>
          <cell r="H365">
            <v>0.15</v>
          </cell>
          <cell r="I365" t="str">
            <v>$40/kW + $150/MWh; 75% of incentive included; $150 captured separately in RPM</v>
          </cell>
          <cell r="J365">
            <v>1</v>
          </cell>
        </row>
        <row r="366">
          <cell r="A366" t="str">
            <v>WAIndustrialIndustrial CurtailmentPer kW Annual Incentive</v>
          </cell>
          <cell r="B366" t="str">
            <v>WA</v>
          </cell>
          <cell r="C366" t="str">
            <v>Industrial</v>
          </cell>
          <cell r="D366" t="str">
            <v>Industrial Curtailment</v>
          </cell>
          <cell r="E366" t="str">
            <v>Per kW Annual Incentive</v>
          </cell>
          <cell r="F366" t="str">
            <v>$/kW @meter/year</v>
          </cell>
          <cell r="G366">
            <v>40</v>
          </cell>
          <cell r="H366">
            <v>40</v>
          </cell>
          <cell r="I366" t="str">
            <v>$40/kW + $150/MWh; 75% of incentive included; $150 captured separately in RPM</v>
          </cell>
          <cell r="J366">
            <v>1</v>
          </cell>
        </row>
        <row r="367">
          <cell r="A367" t="str">
            <v>WAIndustrialIndustrial CurtailmentProgram Development Cost</v>
          </cell>
          <cell r="B367" t="str">
            <v>WA</v>
          </cell>
          <cell r="C367" t="str">
            <v>Industrial</v>
          </cell>
          <cell r="D367" t="str">
            <v>Industrial Curtailment</v>
          </cell>
          <cell r="E367" t="str">
            <v>Program Development Cost</v>
          </cell>
          <cell r="F367" t="str">
            <v>$/program</v>
          </cell>
          <cell r="G367">
            <v>150000</v>
          </cell>
          <cell r="H367">
            <v>150000</v>
          </cell>
          <cell r="I367" t="str">
            <v>$150k annual</v>
          </cell>
          <cell r="J367">
            <v>1</v>
          </cell>
        </row>
        <row r="368">
          <cell r="A368" t="str">
            <v>WAIndustrialIndustrial CurtailmentProgram Life</v>
          </cell>
          <cell r="B368" t="str">
            <v>WA</v>
          </cell>
          <cell r="C368" t="str">
            <v>Industrial</v>
          </cell>
          <cell r="D368" t="str">
            <v>Industrial Curtailment</v>
          </cell>
          <cell r="E368" t="str">
            <v>Program Life</v>
          </cell>
          <cell r="F368" t="str">
            <v>years</v>
          </cell>
          <cell r="G368">
            <v>3</v>
          </cell>
          <cell r="H368">
            <v>3</v>
          </cell>
          <cell r="I368" t="str">
            <v>Where are the program length assumptions? We only see seasonal length assumptions. Currently using measure life and previous studies for comparison.</v>
          </cell>
          <cell r="J368">
            <v>1</v>
          </cell>
        </row>
        <row r="369">
          <cell r="A369" t="str">
            <v>WAIndustrialIndustrial CurtailmentProgram Start Year</v>
          </cell>
          <cell r="B369" t="str">
            <v>WA</v>
          </cell>
          <cell r="C369" t="str">
            <v>Industrial</v>
          </cell>
          <cell r="D369" t="str">
            <v>Industrial Curtailment</v>
          </cell>
          <cell r="E369" t="str">
            <v>Program Start Year</v>
          </cell>
          <cell r="F369" t="str">
            <v>year</v>
          </cell>
          <cell r="G369">
            <v>2022</v>
          </cell>
          <cell r="H369">
            <v>2022</v>
          </cell>
          <cell r="I369">
            <v>0</v>
          </cell>
          <cell r="J369">
            <v>1</v>
          </cell>
        </row>
        <row r="422">
          <cell r="G422" t="str">
            <v/>
          </cell>
          <cell r="H422" t="str">
            <v/>
          </cell>
          <cell r="I422" t="str">
            <v/>
          </cell>
        </row>
        <row r="423">
          <cell r="G423" t="str">
            <v/>
          </cell>
          <cell r="H423" t="str">
            <v/>
          </cell>
          <cell r="I423" t="str">
            <v/>
          </cell>
        </row>
        <row r="424">
          <cell r="G424" t="str">
            <v/>
          </cell>
          <cell r="H424" t="str">
            <v/>
          </cell>
          <cell r="I424" t="str">
            <v/>
          </cell>
        </row>
        <row r="425">
          <cell r="G425" t="str">
            <v/>
          </cell>
          <cell r="H425" t="str">
            <v/>
          </cell>
          <cell r="I425" t="str">
            <v/>
          </cell>
        </row>
        <row r="426">
          <cell r="G426" t="str">
            <v/>
          </cell>
          <cell r="H426" t="str">
            <v/>
          </cell>
          <cell r="I426" t="str">
            <v/>
          </cell>
        </row>
        <row r="427">
          <cell r="G427" t="str">
            <v/>
          </cell>
          <cell r="H427" t="str">
            <v/>
          </cell>
          <cell r="I427" t="str">
            <v/>
          </cell>
        </row>
        <row r="428">
          <cell r="G428" t="str">
            <v/>
          </cell>
          <cell r="H428" t="str">
            <v/>
          </cell>
          <cell r="I428" t="str">
            <v/>
          </cell>
        </row>
        <row r="429">
          <cell r="G429" t="str">
            <v/>
          </cell>
          <cell r="H429" t="str">
            <v/>
          </cell>
          <cell r="I429" t="str">
            <v/>
          </cell>
        </row>
        <row r="430">
          <cell r="G430" t="str">
            <v/>
          </cell>
          <cell r="H430" t="str">
            <v/>
          </cell>
          <cell r="I430" t="str">
            <v/>
          </cell>
        </row>
        <row r="431">
          <cell r="G431" t="str">
            <v/>
          </cell>
          <cell r="H431" t="str">
            <v/>
          </cell>
          <cell r="I431" t="str">
            <v/>
          </cell>
        </row>
        <row r="432">
          <cell r="G432" t="str">
            <v/>
          </cell>
          <cell r="H432" t="str">
            <v/>
          </cell>
          <cell r="I432" t="str">
            <v/>
          </cell>
        </row>
        <row r="433">
          <cell r="G433" t="str">
            <v/>
          </cell>
          <cell r="H433" t="str">
            <v/>
          </cell>
          <cell r="I433" t="str">
            <v/>
          </cell>
        </row>
        <row r="434">
          <cell r="G434" t="str">
            <v/>
          </cell>
          <cell r="H434" t="str">
            <v/>
          </cell>
          <cell r="I434" t="str">
            <v/>
          </cell>
        </row>
        <row r="435">
          <cell r="G435" t="str">
            <v/>
          </cell>
          <cell r="H435" t="str">
            <v/>
          </cell>
          <cell r="I435" t="str">
            <v/>
          </cell>
        </row>
        <row r="436">
          <cell r="G436" t="str">
            <v/>
          </cell>
          <cell r="H436" t="str">
            <v/>
          </cell>
          <cell r="I436" t="str">
            <v/>
          </cell>
        </row>
        <row r="437">
          <cell r="G437" t="str">
            <v/>
          </cell>
          <cell r="H437" t="str">
            <v/>
          </cell>
          <cell r="I437" t="str">
            <v/>
          </cell>
        </row>
        <row r="438">
          <cell r="G438" t="str">
            <v/>
          </cell>
          <cell r="H438" t="str">
            <v/>
          </cell>
          <cell r="I438" t="str">
            <v/>
          </cell>
        </row>
        <row r="439">
          <cell r="G439" t="str">
            <v/>
          </cell>
          <cell r="H439" t="str">
            <v/>
          </cell>
          <cell r="I439" t="str">
            <v/>
          </cell>
        </row>
        <row r="440">
          <cell r="G440" t="str">
            <v/>
          </cell>
          <cell r="H440" t="str">
            <v/>
          </cell>
          <cell r="I440" t="str">
            <v/>
          </cell>
        </row>
        <row r="441">
          <cell r="G441" t="str">
            <v/>
          </cell>
          <cell r="H441" t="str">
            <v/>
          </cell>
          <cell r="I441" t="str">
            <v/>
          </cell>
        </row>
        <row r="442">
          <cell r="G442" t="str">
            <v/>
          </cell>
          <cell r="H442" t="str">
            <v/>
          </cell>
          <cell r="I442" t="str">
            <v/>
          </cell>
        </row>
        <row r="443">
          <cell r="G443" t="str">
            <v/>
          </cell>
          <cell r="H443" t="str">
            <v/>
          </cell>
          <cell r="I443" t="str">
            <v/>
          </cell>
        </row>
        <row r="444">
          <cell r="G444" t="str">
            <v/>
          </cell>
          <cell r="H444" t="str">
            <v/>
          </cell>
          <cell r="I444" t="str">
            <v/>
          </cell>
        </row>
        <row r="445">
          <cell r="G445" t="str">
            <v/>
          </cell>
          <cell r="H445" t="str">
            <v/>
          </cell>
          <cell r="I445" t="str">
            <v/>
          </cell>
        </row>
        <row r="446">
          <cell r="G446" t="str">
            <v/>
          </cell>
          <cell r="H446" t="str">
            <v/>
          </cell>
          <cell r="I446" t="str">
            <v/>
          </cell>
        </row>
        <row r="447">
          <cell r="G447" t="str">
            <v/>
          </cell>
          <cell r="H447" t="str">
            <v/>
          </cell>
          <cell r="I447" t="str">
            <v/>
          </cell>
        </row>
        <row r="448">
          <cell r="G448" t="str">
            <v/>
          </cell>
          <cell r="H448" t="str">
            <v/>
          </cell>
          <cell r="I448" t="str">
            <v/>
          </cell>
        </row>
        <row r="449">
          <cell r="G449" t="str">
            <v/>
          </cell>
          <cell r="H449" t="str">
            <v/>
          </cell>
          <cell r="I449" t="str">
            <v/>
          </cell>
        </row>
        <row r="450">
          <cell r="G450" t="str">
            <v/>
          </cell>
          <cell r="H450" t="str">
            <v/>
          </cell>
          <cell r="I450" t="str">
            <v/>
          </cell>
        </row>
        <row r="451">
          <cell r="G451" t="str">
            <v/>
          </cell>
          <cell r="H451" t="str">
            <v/>
          </cell>
          <cell r="I451" t="str">
            <v/>
          </cell>
        </row>
        <row r="452">
          <cell r="G452" t="str">
            <v/>
          </cell>
          <cell r="H452" t="str">
            <v/>
          </cell>
          <cell r="I452" t="str">
            <v/>
          </cell>
        </row>
        <row r="453">
          <cell r="G453" t="str">
            <v/>
          </cell>
          <cell r="H453" t="str">
            <v/>
          </cell>
          <cell r="I453" t="str">
            <v/>
          </cell>
        </row>
        <row r="454">
          <cell r="G454" t="str">
            <v/>
          </cell>
          <cell r="H454" t="str">
            <v/>
          </cell>
          <cell r="I454" t="str">
            <v/>
          </cell>
        </row>
        <row r="455">
          <cell r="G455" t="str">
            <v/>
          </cell>
          <cell r="H455" t="str">
            <v/>
          </cell>
          <cell r="I455" t="str">
            <v/>
          </cell>
        </row>
        <row r="456">
          <cell r="G456" t="str">
            <v/>
          </cell>
          <cell r="H456" t="str">
            <v/>
          </cell>
          <cell r="I456" t="str">
            <v/>
          </cell>
        </row>
        <row r="457">
          <cell r="G457" t="str">
            <v/>
          </cell>
          <cell r="H457" t="str">
            <v/>
          </cell>
          <cell r="I457" t="str">
            <v/>
          </cell>
        </row>
        <row r="458">
          <cell r="G458" t="str">
            <v/>
          </cell>
          <cell r="H458" t="str">
            <v/>
          </cell>
          <cell r="I458" t="str">
            <v/>
          </cell>
        </row>
        <row r="459">
          <cell r="G459" t="str">
            <v/>
          </cell>
          <cell r="H459" t="str">
            <v/>
          </cell>
          <cell r="I459" t="str">
            <v/>
          </cell>
        </row>
        <row r="460">
          <cell r="G460" t="str">
            <v/>
          </cell>
          <cell r="H460" t="str">
            <v/>
          </cell>
          <cell r="I460" t="str">
            <v/>
          </cell>
        </row>
        <row r="461">
          <cell r="G461" t="str">
            <v/>
          </cell>
          <cell r="H461" t="str">
            <v/>
          </cell>
          <cell r="I461" t="str">
            <v/>
          </cell>
        </row>
        <row r="462">
          <cell r="G462" t="str">
            <v/>
          </cell>
          <cell r="H462" t="str">
            <v/>
          </cell>
          <cell r="I462" t="str">
            <v/>
          </cell>
        </row>
        <row r="463">
          <cell r="G463" t="str">
            <v/>
          </cell>
          <cell r="H463" t="str">
            <v/>
          </cell>
          <cell r="I463" t="str">
            <v/>
          </cell>
        </row>
        <row r="464">
          <cell r="G464" t="str">
            <v/>
          </cell>
          <cell r="H464" t="str">
            <v/>
          </cell>
          <cell r="I464" t="str">
            <v/>
          </cell>
        </row>
        <row r="465">
          <cell r="G465" t="str">
            <v/>
          </cell>
          <cell r="H465" t="str">
            <v/>
          </cell>
          <cell r="I465" t="str">
            <v/>
          </cell>
        </row>
        <row r="466">
          <cell r="G466" t="str">
            <v/>
          </cell>
          <cell r="H466" t="str">
            <v/>
          </cell>
          <cell r="I466" t="str">
            <v/>
          </cell>
        </row>
        <row r="467">
          <cell r="G467" t="str">
            <v/>
          </cell>
          <cell r="H467" t="str">
            <v/>
          </cell>
          <cell r="I467" t="str">
            <v/>
          </cell>
        </row>
        <row r="468">
          <cell r="G468" t="str">
            <v/>
          </cell>
          <cell r="H468" t="str">
            <v/>
          </cell>
          <cell r="I468" t="str">
            <v/>
          </cell>
        </row>
        <row r="469">
          <cell r="G469" t="str">
            <v/>
          </cell>
          <cell r="H469" t="str">
            <v/>
          </cell>
          <cell r="I469" t="str">
            <v/>
          </cell>
        </row>
        <row r="470">
          <cell r="G470" t="str">
            <v/>
          </cell>
          <cell r="H470" t="str">
            <v/>
          </cell>
          <cell r="I470" t="str">
            <v/>
          </cell>
        </row>
        <row r="471">
          <cell r="G471" t="str">
            <v/>
          </cell>
          <cell r="H471" t="str">
            <v/>
          </cell>
          <cell r="I471" t="str">
            <v/>
          </cell>
        </row>
        <row r="472">
          <cell r="G472" t="str">
            <v/>
          </cell>
          <cell r="H472" t="str">
            <v/>
          </cell>
          <cell r="I472" t="str">
            <v/>
          </cell>
        </row>
        <row r="473">
          <cell r="G473" t="str">
            <v/>
          </cell>
          <cell r="H473" t="str">
            <v/>
          </cell>
          <cell r="I473" t="str">
            <v/>
          </cell>
        </row>
        <row r="474">
          <cell r="G474" t="str">
            <v/>
          </cell>
          <cell r="H474" t="str">
            <v/>
          </cell>
          <cell r="I474" t="str">
            <v/>
          </cell>
        </row>
        <row r="475">
          <cell r="G475" t="str">
            <v/>
          </cell>
          <cell r="H475" t="str">
            <v/>
          </cell>
          <cell r="I475" t="str">
            <v/>
          </cell>
        </row>
        <row r="476">
          <cell r="G476" t="str">
            <v/>
          </cell>
          <cell r="H476" t="str">
            <v/>
          </cell>
          <cell r="I476" t="str">
            <v/>
          </cell>
        </row>
        <row r="477">
          <cell r="G477" t="str">
            <v/>
          </cell>
          <cell r="H477" t="str">
            <v/>
          </cell>
          <cell r="I477" t="str">
            <v/>
          </cell>
        </row>
        <row r="478">
          <cell r="G478" t="str">
            <v/>
          </cell>
          <cell r="H478" t="str">
            <v/>
          </cell>
          <cell r="I478" t="str">
            <v/>
          </cell>
        </row>
      </sheetData>
      <sheetData sheetId="8" refreshError="1"/>
      <sheetData sheetId="9" refreshError="1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Type</v>
          </cell>
          <cell r="F1" t="str">
            <v>Potential</v>
          </cell>
          <cell r="G1" t="str">
            <v>Years Shifted</v>
          </cell>
          <cell r="H1">
            <v>2020</v>
          </cell>
          <cell r="I1">
            <v>2021</v>
          </cell>
          <cell r="J1">
            <v>2022</v>
          </cell>
          <cell r="K1">
            <v>2023</v>
          </cell>
          <cell r="L1">
            <v>2024</v>
          </cell>
          <cell r="M1">
            <v>2025</v>
          </cell>
          <cell r="N1">
            <v>2026</v>
          </cell>
          <cell r="O1">
            <v>2027</v>
          </cell>
          <cell r="P1">
            <v>2028</v>
          </cell>
          <cell r="Q1">
            <v>2029</v>
          </cell>
          <cell r="R1">
            <v>2030</v>
          </cell>
          <cell r="S1">
            <v>2031</v>
          </cell>
          <cell r="T1">
            <v>2032</v>
          </cell>
          <cell r="U1">
            <v>2033</v>
          </cell>
          <cell r="V1">
            <v>2034</v>
          </cell>
          <cell r="W1">
            <v>2035</v>
          </cell>
          <cell r="X1">
            <v>2036</v>
          </cell>
          <cell r="Y1">
            <v>2037</v>
          </cell>
          <cell r="Z1">
            <v>2038</v>
          </cell>
          <cell r="AA1">
            <v>2039</v>
          </cell>
          <cell r="AB1">
            <v>2040</v>
          </cell>
          <cell r="AC1">
            <v>2041</v>
          </cell>
          <cell r="AD1">
            <v>2042</v>
          </cell>
          <cell r="AE1">
            <v>2043</v>
          </cell>
          <cell r="AF1">
            <v>2044</v>
          </cell>
          <cell r="AG1">
            <v>2045</v>
          </cell>
          <cell r="AH1">
            <v>2046</v>
          </cell>
          <cell r="AY1" t="str">
            <v>NPV</v>
          </cell>
          <cell r="BA1" t="str">
            <v>NPV</v>
          </cell>
        </row>
        <row r="2">
          <cell r="A2" t="str">
            <v>WAResidentialDemand Voltage ReductionParticipantsRAP0</v>
          </cell>
          <cell r="B2" t="str">
            <v>WA</v>
          </cell>
          <cell r="C2" t="str">
            <v>Residential</v>
          </cell>
          <cell r="D2" t="str">
            <v>Demand Voltage Reduction</v>
          </cell>
          <cell r="E2" t="str">
            <v>Participants</v>
          </cell>
          <cell r="F2" t="str">
            <v>RAP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6057.0845830458438</v>
          </cell>
          <cell r="N2">
            <v>12197.614632673036</v>
          </cell>
          <cell r="O2">
            <v>18422.900130863127</v>
          </cell>
          <cell r="P2">
            <v>24734.273778194151</v>
          </cell>
          <cell r="Q2">
            <v>31140.013149480827</v>
          </cell>
          <cell r="R2">
            <v>31397.25181274657</v>
          </cell>
          <cell r="S2">
            <v>31579.558020130629</v>
          </cell>
          <cell r="T2">
            <v>31728.794265370507</v>
          </cell>
          <cell r="U2">
            <v>31878.854271491542</v>
          </cell>
          <cell r="V2">
            <v>32063.425178046287</v>
          </cell>
          <cell r="W2">
            <v>32215.156989690979</v>
          </cell>
          <cell r="X2">
            <v>32401.308339772902</v>
          </cell>
          <cell r="Y2">
            <v>32589.013215236238</v>
          </cell>
          <cell r="Z2">
            <v>32779.90691398747</v>
          </cell>
          <cell r="AA2">
            <v>32974.046473974573</v>
          </cell>
          <cell r="AB2">
            <v>33171.489971522446</v>
          </cell>
          <cell r="AC2">
            <v>33372.296540457035</v>
          </cell>
          <cell r="AD2">
            <v>33576.526391585023</v>
          </cell>
          <cell r="AE2">
            <v>33784.240832535666</v>
          </cell>
          <cell r="AF2">
            <v>33995.502287971562</v>
          </cell>
        </row>
        <row r="3">
          <cell r="A3" t="str">
            <v>WAResidentialDemand Voltage ReductionNew ParticipantsRAP0</v>
          </cell>
          <cell r="B3" t="str">
            <v>WA</v>
          </cell>
          <cell r="C3" t="str">
            <v>Residential</v>
          </cell>
          <cell r="D3" t="str">
            <v>Demand Voltage Reduction</v>
          </cell>
          <cell r="E3" t="str">
            <v>New Participants</v>
          </cell>
          <cell r="F3" t="str">
            <v>RAP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6057.0845830458438</v>
          </cell>
          <cell r="N3">
            <v>6140.5300496271921</v>
          </cell>
          <cell r="O3">
            <v>6225.2854981900909</v>
          </cell>
          <cell r="P3">
            <v>6311.3736473310237</v>
          </cell>
          <cell r="Q3">
            <v>6405.739371286676</v>
          </cell>
          <cell r="R3">
            <v>257.23866326574353</v>
          </cell>
          <cell r="S3">
            <v>182.30620738405923</v>
          </cell>
          <cell r="T3">
            <v>149.23624523987746</v>
          </cell>
          <cell r="U3">
            <v>150.06000612103526</v>
          </cell>
          <cell r="V3">
            <v>184.57090655474531</v>
          </cell>
          <cell r="W3">
            <v>151.73181164469133</v>
          </cell>
          <cell r="X3">
            <v>186.15135008192374</v>
          </cell>
          <cell r="Y3">
            <v>187.70487546333607</v>
          </cell>
          <cell r="Z3">
            <v>190.89369875123157</v>
          </cell>
          <cell r="AA3">
            <v>194.13955998710298</v>
          </cell>
          <cell r="AB3">
            <v>197.44349754787254</v>
          </cell>
          <cell r="AC3">
            <v>200.80656893458945</v>
          </cell>
          <cell r="AD3">
            <v>204.22985112798779</v>
          </cell>
          <cell r="AE3">
            <v>207.71444095064362</v>
          </cell>
          <cell r="AF3">
            <v>211.26145543589519</v>
          </cell>
        </row>
        <row r="4">
          <cell r="A4" t="str">
            <v>WAResidentialDemand Voltage ReductionSummer Peak Reduction @Meter  (MW)RAP0</v>
          </cell>
          <cell r="B4" t="str">
            <v>WA</v>
          </cell>
          <cell r="C4" t="str">
            <v>Residential</v>
          </cell>
          <cell r="D4" t="str">
            <v>Demand Voltage Reduction</v>
          </cell>
          <cell r="E4" t="str">
            <v>Summer Peak Reduction @Meter  (MW)</v>
          </cell>
          <cell r="F4" t="str">
            <v>RAP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0.67165921295761688</v>
          </cell>
          <cell r="N4">
            <v>1.3456104686894061</v>
          </cell>
          <cell r="O4">
            <v>2.0176777679500497</v>
          </cell>
          <cell r="P4">
            <v>2.7015830863681081</v>
          </cell>
          <cell r="Q4">
            <v>3.3895304676370541</v>
          </cell>
          <cell r="R4">
            <v>3.4016126466273153</v>
          </cell>
          <cell r="S4">
            <v>3.4040879748278909</v>
          </cell>
          <cell r="T4">
            <v>3.3999310880507587</v>
          </cell>
          <cell r="U4">
            <v>3.4026143221431693</v>
          </cell>
          <cell r="V4">
            <v>3.4022753379181632</v>
          </cell>
          <cell r="W4">
            <v>3.4086776971434949</v>
          </cell>
          <cell r="X4">
            <v>3.4217854999189012</v>
          </cell>
          <cell r="Y4">
            <v>3.444260537197636</v>
          </cell>
          <cell r="Z4">
            <v>3.4660868003357668</v>
          </cell>
          <cell r="AA4">
            <v>3.4866755974606436</v>
          </cell>
          <cell r="AB4">
            <v>3.5210217362329632</v>
          </cell>
          <cell r="AC4">
            <v>3.5423487536960345</v>
          </cell>
          <cell r="AD4">
            <v>3.5423487536960341</v>
          </cell>
          <cell r="AE4">
            <v>3.5423487536960345</v>
          </cell>
          <cell r="AF4">
            <v>3.542348753696035</v>
          </cell>
        </row>
        <row r="5">
          <cell r="A5" t="str">
            <v>WAResidentialDemand Voltage ReductionSummer Peak Reduction @Generation (MW)RAP0</v>
          </cell>
          <cell r="B5" t="str">
            <v>WA</v>
          </cell>
          <cell r="C5" t="str">
            <v>Residential</v>
          </cell>
          <cell r="D5" t="str">
            <v>Demand Voltage Reduction</v>
          </cell>
          <cell r="E5" t="str">
            <v>Summer Peak Reduction @Generation (MW)</v>
          </cell>
          <cell r="F5" t="str">
            <v>RAP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0.71824423403167093</v>
          </cell>
          <cell r="N5">
            <v>1.4389394826179611</v>
          </cell>
          <cell r="O5">
            <v>2.1576201070519101</v>
          </cell>
          <cell r="P5">
            <v>2.8889598134103496</v>
          </cell>
          <cell r="Q5">
            <v>3.6246219325046467</v>
          </cell>
          <cell r="R5">
            <v>3.6375421087292543</v>
          </cell>
          <cell r="S5">
            <v>3.6401891210430892</v>
          </cell>
          <cell r="T5">
            <v>3.6357439204091984</v>
          </cell>
          <cell r="U5">
            <v>3.6386132585769051</v>
          </cell>
          <cell r="V5">
            <v>3.6382507630429477</v>
          </cell>
          <cell r="W5">
            <v>3.6450971778751735</v>
          </cell>
          <cell r="X5">
            <v>3.6591141132236862</v>
          </cell>
          <cell r="Y5">
            <v>3.6831479768611923</v>
          </cell>
          <cell r="Z5">
            <v>3.7064880686026416</v>
          </cell>
          <cell r="AA5">
            <v>3.7285048660131519</v>
          </cell>
          <cell r="AB5">
            <v>3.7652331884399999</v>
          </cell>
          <cell r="AC5">
            <v>3.7880394077643675</v>
          </cell>
          <cell r="AD5">
            <v>3.7880394077643671</v>
          </cell>
          <cell r="AE5">
            <v>3.7880394077643675</v>
          </cell>
          <cell r="AF5">
            <v>3.788039407764368</v>
          </cell>
        </row>
        <row r="6">
          <cell r="A6" t="str">
            <v>WAResidentialDemand Voltage ReductionWinter Peak Reduction @Meter  (MW)RAP0</v>
          </cell>
          <cell r="B6" t="str">
            <v>WA</v>
          </cell>
          <cell r="C6" t="str">
            <v>Residential</v>
          </cell>
          <cell r="D6" t="str">
            <v>Demand Voltage Reduction</v>
          </cell>
          <cell r="E6" t="str">
            <v>Winter Peak Reduction @Meter  (MW)</v>
          </cell>
          <cell r="F6" t="str">
            <v>RAP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0.7082683532445383</v>
          </cell>
          <cell r="N6">
            <v>1.4063457247142543</v>
          </cell>
          <cell r="O6">
            <v>2.0902071523748131</v>
          </cell>
          <cell r="P6">
            <v>2.7733704842858646</v>
          </cell>
          <cell r="Q6">
            <v>3.4492546029970872</v>
          </cell>
          <cell r="R6">
            <v>3.4328722061893595</v>
          </cell>
          <cell r="S6">
            <v>3.410543040948709</v>
          </cell>
          <cell r="T6">
            <v>3.3862254997942385</v>
          </cell>
          <cell r="U6">
            <v>3.3665977736445099</v>
          </cell>
          <cell r="V6">
            <v>3.3475966708958014</v>
          </cell>
          <cell r="W6">
            <v>3.3328616194440701</v>
          </cell>
          <cell r="X6">
            <v>3.3242966040305642</v>
          </cell>
          <cell r="Y6">
            <v>3.3222593474452422</v>
          </cell>
          <cell r="Z6">
            <v>3.3196536774690633</v>
          </cell>
          <cell r="AA6">
            <v>3.3167355527728257</v>
          </cell>
          <cell r="AB6">
            <v>3.3229722972494615</v>
          </cell>
          <cell r="AC6">
            <v>3.3211287451244034</v>
          </cell>
          <cell r="AD6">
            <v>3.3211287451244034</v>
          </cell>
          <cell r="AE6">
            <v>3.3211287451244034</v>
          </cell>
          <cell r="AF6">
            <v>3.3211287451244034</v>
          </cell>
        </row>
        <row r="7">
          <cell r="A7" t="str">
            <v>WAResidentialDemand Voltage ReductionWinter Peak Reduction @Generation (MW)RAP0</v>
          </cell>
          <cell r="B7" t="str">
            <v>WA</v>
          </cell>
          <cell r="C7" t="str">
            <v>Residential</v>
          </cell>
          <cell r="D7" t="str">
            <v>Demand Voltage Reduction</v>
          </cell>
          <cell r="E7" t="str">
            <v>Winter Peak Reduction @Generation (MW)</v>
          </cell>
          <cell r="F7" t="str">
            <v>RAP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0.75739251550636733</v>
          </cell>
          <cell r="N7">
            <v>1.5038872218891817</v>
          </cell>
          <cell r="O7">
            <v>2.2351799933096452</v>
          </cell>
          <cell r="P7">
            <v>2.9657262503710222</v>
          </cell>
          <cell r="Q7">
            <v>3.6884884216814688</v>
          </cell>
          <cell r="R7">
            <v>3.6709697726109742</v>
          </cell>
          <cell r="S7">
            <v>3.6470918984220444</v>
          </cell>
          <cell r="T7">
            <v>3.6210877383017417</v>
          </cell>
          <cell r="U7">
            <v>3.6000986699435225</v>
          </cell>
          <cell r="V7">
            <v>3.579779686408096</v>
          </cell>
          <cell r="W7">
            <v>3.5640226394723999</v>
          </cell>
          <cell r="X7">
            <v>3.5548635706820617</v>
          </cell>
          <cell r="Y7">
            <v>3.5526850138076504</v>
          </cell>
          <cell r="Z7">
            <v>3.5498986194575473</v>
          </cell>
          <cell r="AA7">
            <v>3.5467780991150528</v>
          </cell>
          <cell r="AB7">
            <v>3.5534474124707756</v>
          </cell>
          <cell r="AC7">
            <v>3.5514759950340533</v>
          </cell>
          <cell r="AD7">
            <v>3.5514759950340533</v>
          </cell>
          <cell r="AE7">
            <v>3.5514759950340533</v>
          </cell>
          <cell r="AF7">
            <v>3.5514759950340533</v>
          </cell>
        </row>
        <row r="8">
          <cell r="A8" t="str">
            <v>WAResidentialDemand Voltage ReductionNon-Incentive CostsRAP0</v>
          </cell>
          <cell r="B8" t="str">
            <v>WA</v>
          </cell>
          <cell r="C8" t="str">
            <v>Residential</v>
          </cell>
          <cell r="D8" t="str">
            <v>Demand Voltage Reduction</v>
          </cell>
          <cell r="E8" t="str">
            <v>Non-Incentive Costs</v>
          </cell>
          <cell r="F8" t="str">
            <v>RAP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1229001.49</v>
          </cell>
          <cell r="N8">
            <v>1245690.5900000001</v>
          </cell>
          <cell r="O8">
            <v>1262641.68</v>
          </cell>
          <cell r="P8">
            <v>1279859.31</v>
          </cell>
          <cell r="Q8">
            <v>1298732.45</v>
          </cell>
          <cell r="R8">
            <v>69032.31</v>
          </cell>
          <cell r="S8">
            <v>54045.82</v>
          </cell>
          <cell r="T8">
            <v>47431.83</v>
          </cell>
          <cell r="U8">
            <v>47596.58</v>
          </cell>
          <cell r="V8">
            <v>54498.76</v>
          </cell>
          <cell r="W8">
            <v>47930.94</v>
          </cell>
          <cell r="X8">
            <v>54814.85</v>
          </cell>
          <cell r="Y8">
            <v>55125.55</v>
          </cell>
          <cell r="Z8">
            <v>55763.32</v>
          </cell>
          <cell r="AA8">
            <v>56412.49</v>
          </cell>
          <cell r="AB8">
            <v>57073.279999999999</v>
          </cell>
          <cell r="AC8">
            <v>57745.89</v>
          </cell>
          <cell r="AD8">
            <v>58430.55</v>
          </cell>
          <cell r="AE8">
            <v>59127.46</v>
          </cell>
          <cell r="AF8">
            <v>59836.87</v>
          </cell>
        </row>
        <row r="9">
          <cell r="A9" t="str">
            <v>WAResidentialDemand Voltage ReductionIncentive CostsRAP0</v>
          </cell>
          <cell r="B9" t="str">
            <v>WA</v>
          </cell>
          <cell r="C9" t="str">
            <v>Residential</v>
          </cell>
          <cell r="D9" t="str">
            <v>Demand Voltage Reduction</v>
          </cell>
          <cell r="E9" t="str">
            <v>Incentive Costs</v>
          </cell>
          <cell r="F9" t="str">
            <v>RAP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53120.13</v>
          </cell>
          <cell r="N9">
            <v>105475.93</v>
          </cell>
          <cell r="O9">
            <v>156765.54</v>
          </cell>
          <cell r="P9">
            <v>208002.79</v>
          </cell>
          <cell r="Q9">
            <v>258694.1</v>
          </cell>
          <cell r="R9">
            <v>257465.42</v>
          </cell>
          <cell r="S9">
            <v>255790.73</v>
          </cell>
          <cell r="T9">
            <v>254994.83</v>
          </cell>
          <cell r="U9">
            <v>255196.07</v>
          </cell>
          <cell r="V9">
            <v>255170.65</v>
          </cell>
          <cell r="W9">
            <v>255650.83</v>
          </cell>
          <cell r="X9">
            <v>256633.91</v>
          </cell>
          <cell r="Y9">
            <v>258319.54</v>
          </cell>
          <cell r="Z9">
            <v>259956.51</v>
          </cell>
          <cell r="AA9">
            <v>261500.67</v>
          </cell>
          <cell r="AB9">
            <v>264076.63</v>
          </cell>
          <cell r="AC9">
            <v>265676.15999999997</v>
          </cell>
          <cell r="AD9">
            <v>265676.15999999997</v>
          </cell>
          <cell r="AE9">
            <v>265676.15999999997</v>
          </cell>
          <cell r="AF9">
            <v>265676.15999999997</v>
          </cell>
        </row>
        <row r="10">
          <cell r="A10" t="str">
            <v>WAResidentialDemand Voltage ReductionProgram Annual BenefitsRAP0</v>
          </cell>
          <cell r="B10" t="str">
            <v>WA</v>
          </cell>
          <cell r="C10" t="str">
            <v>Residential</v>
          </cell>
          <cell r="D10" t="str">
            <v>Demand Voltage Reduction</v>
          </cell>
          <cell r="E10" t="str">
            <v>Program Annual Benefits</v>
          </cell>
          <cell r="F10" t="str">
            <v>RAP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1092.6199999999999</v>
          </cell>
          <cell r="N10">
            <v>2242.37</v>
          </cell>
          <cell r="O10">
            <v>3292.29</v>
          </cell>
          <cell r="P10">
            <v>4606.1099999999997</v>
          </cell>
          <cell r="Q10">
            <v>5705.94</v>
          </cell>
          <cell r="R10">
            <v>5783.75</v>
          </cell>
          <cell r="S10">
            <v>5770.18</v>
          </cell>
          <cell r="T10">
            <v>5890.05</v>
          </cell>
          <cell r="U10">
            <v>5783.09</v>
          </cell>
          <cell r="V10">
            <v>5905.05</v>
          </cell>
          <cell r="W10">
            <v>5808.33</v>
          </cell>
          <cell r="X10">
            <v>5965.63</v>
          </cell>
          <cell r="Y10">
            <v>5936.87</v>
          </cell>
          <cell r="Z10">
            <v>6039.36</v>
          </cell>
          <cell r="AA10">
            <v>5934.77</v>
          </cell>
          <cell r="AB10">
            <v>5909.16</v>
          </cell>
          <cell r="AC10">
            <v>5829.14</v>
          </cell>
          <cell r="AD10">
            <v>5829.14</v>
          </cell>
          <cell r="AE10">
            <v>5829.14</v>
          </cell>
          <cell r="AF10">
            <v>5829.14</v>
          </cell>
        </row>
        <row r="11">
          <cell r="A11" t="str">
            <v>WAResidentialDemand Voltage ReductionProgram Annual CostsRAP0</v>
          </cell>
          <cell r="B11" t="str">
            <v>WA</v>
          </cell>
          <cell r="C11" t="str">
            <v>Residential</v>
          </cell>
          <cell r="D11" t="str">
            <v>Demand Voltage Reduction</v>
          </cell>
          <cell r="E11" t="str">
            <v>Program Annual Costs</v>
          </cell>
          <cell r="F11" t="str">
            <v>RAP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1282121.6200000001</v>
          </cell>
          <cell r="N11">
            <v>1351166.52</v>
          </cell>
          <cell r="O11">
            <v>1419407.21</v>
          </cell>
          <cell r="P11">
            <v>1487862.09</v>
          </cell>
          <cell r="Q11">
            <v>1557426.55</v>
          </cell>
          <cell r="R11">
            <v>326497.71999999997</v>
          </cell>
          <cell r="S11">
            <v>309836.55</v>
          </cell>
          <cell r="T11">
            <v>302426.65999999997</v>
          </cell>
          <cell r="U11">
            <v>302792.65000000002</v>
          </cell>
          <cell r="V11">
            <v>309669.40999999997</v>
          </cell>
          <cell r="W11">
            <v>303581.77</v>
          </cell>
          <cell r="X11">
            <v>311448.76</v>
          </cell>
          <cell r="Y11">
            <v>313445.09000000003</v>
          </cell>
          <cell r="Z11">
            <v>315719.83</v>
          </cell>
          <cell r="AA11">
            <v>317913.15999999997</v>
          </cell>
          <cell r="AB11">
            <v>321149.90999999997</v>
          </cell>
          <cell r="AC11">
            <v>323422.05</v>
          </cell>
          <cell r="AD11">
            <v>324106.7</v>
          </cell>
          <cell r="AE11">
            <v>324803.62</v>
          </cell>
          <cell r="AF11">
            <v>325513.02</v>
          </cell>
        </row>
        <row r="12">
          <cell r="A12" t="str">
            <v>WAResidentialCritical Peak PricingParticipantsRAP0</v>
          </cell>
          <cell r="B12" t="str">
            <v>WA</v>
          </cell>
          <cell r="C12" t="str">
            <v>Residential</v>
          </cell>
          <cell r="D12" t="str">
            <v>Critical Peak Pricing</v>
          </cell>
          <cell r="E12" t="str">
            <v>Participants</v>
          </cell>
          <cell r="F12" t="str">
            <v>RAP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6057.0845830458438</v>
          </cell>
          <cell r="N12">
            <v>12197.614632673036</v>
          </cell>
          <cell r="O12">
            <v>18422.900130863127</v>
          </cell>
          <cell r="P12">
            <v>24734.273778194151</v>
          </cell>
          <cell r="Q12">
            <v>31140.013149480827</v>
          </cell>
          <cell r="R12">
            <v>31397.25181274657</v>
          </cell>
          <cell r="S12">
            <v>31579.558020130629</v>
          </cell>
          <cell r="T12">
            <v>31728.794265370507</v>
          </cell>
          <cell r="U12">
            <v>31878.854271491542</v>
          </cell>
          <cell r="V12">
            <v>32063.425178046287</v>
          </cell>
          <cell r="W12">
            <v>32215.156989690979</v>
          </cell>
          <cell r="X12">
            <v>32401.308339772902</v>
          </cell>
          <cell r="Y12">
            <v>32589.013215236238</v>
          </cell>
          <cell r="Z12">
            <v>32779.90691398747</v>
          </cell>
          <cell r="AA12">
            <v>32974.046473974573</v>
          </cell>
          <cell r="AB12">
            <v>33171.489971522446</v>
          </cell>
          <cell r="AC12">
            <v>33372.296540457035</v>
          </cell>
          <cell r="AD12">
            <v>33576.526391585023</v>
          </cell>
          <cell r="AE12">
            <v>33784.240832535666</v>
          </cell>
          <cell r="AF12">
            <v>33995.50228797162</v>
          </cell>
          <cell r="AG12">
            <v>33995.50228797162</v>
          </cell>
          <cell r="AH12">
            <v>33995.50228797162</v>
          </cell>
        </row>
        <row r="13">
          <cell r="A13" t="str">
            <v>WAResidentialCritical Peak PricingNew ParticipantsRAP0</v>
          </cell>
          <cell r="B13" t="str">
            <v>WA</v>
          </cell>
          <cell r="C13" t="str">
            <v>Residential</v>
          </cell>
          <cell r="D13" t="str">
            <v>Critical Peak Pricing</v>
          </cell>
          <cell r="E13" t="str">
            <v>New Participants</v>
          </cell>
          <cell r="F13" t="str">
            <v>RAP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6057.0845830458438</v>
          </cell>
          <cell r="N13">
            <v>6140.5300496271921</v>
          </cell>
          <cell r="O13">
            <v>6225.2854981900909</v>
          </cell>
          <cell r="P13">
            <v>6311.3736473310237</v>
          </cell>
          <cell r="Q13">
            <v>6405.739371286676</v>
          </cell>
          <cell r="R13">
            <v>257.23866326574353</v>
          </cell>
          <cell r="S13">
            <v>182.30620738405923</v>
          </cell>
          <cell r="T13">
            <v>149.23624523987746</v>
          </cell>
          <cell r="U13">
            <v>150.06000612103526</v>
          </cell>
          <cell r="V13">
            <v>184.57090655474531</v>
          </cell>
          <cell r="W13">
            <v>151.73181164469133</v>
          </cell>
          <cell r="X13">
            <v>186.15135008192374</v>
          </cell>
          <cell r="Y13">
            <v>187.70487546333607</v>
          </cell>
          <cell r="Z13">
            <v>190.89369875123157</v>
          </cell>
          <cell r="AA13">
            <v>194.13955998710298</v>
          </cell>
          <cell r="AB13">
            <v>197.44349754787254</v>
          </cell>
          <cell r="AC13">
            <v>200.80656893458945</v>
          </cell>
          <cell r="AD13">
            <v>204.22985112798779</v>
          </cell>
          <cell r="AE13">
            <v>207.71444095064362</v>
          </cell>
          <cell r="AF13">
            <v>211.26145543595339</v>
          </cell>
          <cell r="AG13">
            <v>0</v>
          </cell>
          <cell r="AH13">
            <v>0</v>
          </cell>
        </row>
        <row r="14">
          <cell r="A14" t="str">
            <v>WAResidentialCritical Peak PricingSummer Peak Reduction @Meter  (MW)RAP0</v>
          </cell>
          <cell r="B14" t="str">
            <v>WA</v>
          </cell>
          <cell r="C14" t="str">
            <v>Residential</v>
          </cell>
          <cell r="D14" t="str">
            <v>Critical Peak Pricing</v>
          </cell>
          <cell r="E14" t="str">
            <v>Summer Peak Reduction @Meter  (MW)</v>
          </cell>
          <cell r="F14" t="str">
            <v>RAP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0.67165921295761688</v>
          </cell>
          <cell r="N14">
            <v>1.3456104686894061</v>
          </cell>
          <cell r="O14">
            <v>2.0176777679500497</v>
          </cell>
          <cell r="P14">
            <v>2.7015830863681081</v>
          </cell>
          <cell r="Q14">
            <v>3.3895304676370541</v>
          </cell>
          <cell r="R14">
            <v>3.4016126466273153</v>
          </cell>
          <cell r="S14">
            <v>3.4040879748278909</v>
          </cell>
          <cell r="T14">
            <v>3.3999310880507587</v>
          </cell>
          <cell r="U14">
            <v>3.4026143221431693</v>
          </cell>
          <cell r="V14">
            <v>3.4022753379181632</v>
          </cell>
          <cell r="W14">
            <v>3.4086776971434949</v>
          </cell>
          <cell r="X14">
            <v>3.4217854999189012</v>
          </cell>
          <cell r="Y14">
            <v>3.444260537197636</v>
          </cell>
          <cell r="Z14">
            <v>3.4660868003357668</v>
          </cell>
          <cell r="AA14">
            <v>3.4866755974606436</v>
          </cell>
          <cell r="AB14">
            <v>3.5210217362329632</v>
          </cell>
          <cell r="AC14">
            <v>3.5423487536960345</v>
          </cell>
          <cell r="AD14">
            <v>3.5423487536960341</v>
          </cell>
          <cell r="AE14">
            <v>3.5423487536960345</v>
          </cell>
          <cell r="AF14">
            <v>3.542348753696035</v>
          </cell>
          <cell r="AG14">
            <v>3.542348753696035</v>
          </cell>
          <cell r="AH14">
            <v>3.542348753696035</v>
          </cell>
        </row>
        <row r="15">
          <cell r="A15" t="str">
            <v>WAResidentialCritical Peak PricingSummer Peak Reduction @Generation (MW)RAP0</v>
          </cell>
          <cell r="B15" t="str">
            <v>WA</v>
          </cell>
          <cell r="C15" t="str">
            <v>Residential</v>
          </cell>
          <cell r="D15" t="str">
            <v>Critical Peak Pricing</v>
          </cell>
          <cell r="E15" t="str">
            <v>Summer Peak Reduction @Generation (MW)</v>
          </cell>
          <cell r="F15" t="str">
            <v>RAP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0.71824423403167093</v>
          </cell>
          <cell r="N15">
            <v>1.4389394826179611</v>
          </cell>
          <cell r="O15">
            <v>2.1576201070519101</v>
          </cell>
          <cell r="P15">
            <v>2.8889598134103496</v>
          </cell>
          <cell r="Q15">
            <v>3.6246219325046467</v>
          </cell>
          <cell r="R15">
            <v>3.6375421087292543</v>
          </cell>
          <cell r="S15">
            <v>3.6401891210430892</v>
          </cell>
          <cell r="T15">
            <v>3.6357439204091984</v>
          </cell>
          <cell r="U15">
            <v>3.6386132585769051</v>
          </cell>
          <cell r="V15">
            <v>3.6382507630429477</v>
          </cell>
          <cell r="W15">
            <v>3.6450971778751735</v>
          </cell>
          <cell r="X15">
            <v>3.6591141132236862</v>
          </cell>
          <cell r="Y15">
            <v>3.6831479768611923</v>
          </cell>
          <cell r="Z15">
            <v>3.7064880686026416</v>
          </cell>
          <cell r="AA15">
            <v>3.7285048660131519</v>
          </cell>
          <cell r="AB15">
            <v>3.7652331884399999</v>
          </cell>
          <cell r="AC15">
            <v>3.7880394077643675</v>
          </cell>
          <cell r="AD15">
            <v>3.7880394077643671</v>
          </cell>
          <cell r="AE15">
            <v>3.7880394077643675</v>
          </cell>
          <cell r="AF15">
            <v>3.788039407764368</v>
          </cell>
          <cell r="AG15">
            <v>3.788039407764368</v>
          </cell>
          <cell r="AH15">
            <v>3.788039407764368</v>
          </cell>
        </row>
        <row r="16">
          <cell r="A16" t="str">
            <v>WAResidentialCritical Peak PricingWinter Peak Reduction @Meter  (MW)RAP0</v>
          </cell>
          <cell r="B16" t="str">
            <v>WA</v>
          </cell>
          <cell r="C16" t="str">
            <v>Residential</v>
          </cell>
          <cell r="D16" t="str">
            <v>Critical Peak Pricing</v>
          </cell>
          <cell r="E16" t="str">
            <v>Winter Peak Reduction @Meter  (MW)</v>
          </cell>
          <cell r="F16" t="str">
            <v>RAP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0.7082683532445383</v>
          </cell>
          <cell r="N16">
            <v>1.4063457247142543</v>
          </cell>
          <cell r="O16">
            <v>2.0902071523748131</v>
          </cell>
          <cell r="P16">
            <v>2.7733704842858646</v>
          </cell>
          <cell r="Q16">
            <v>3.4492546029970872</v>
          </cell>
          <cell r="R16">
            <v>3.4328722061893595</v>
          </cell>
          <cell r="S16">
            <v>3.410543040948709</v>
          </cell>
          <cell r="T16">
            <v>3.3862254997942385</v>
          </cell>
          <cell r="U16">
            <v>3.3665977736445099</v>
          </cell>
          <cell r="V16">
            <v>3.3475966708958014</v>
          </cell>
          <cell r="W16">
            <v>3.3328616194440701</v>
          </cell>
          <cell r="X16">
            <v>3.3242966040305642</v>
          </cell>
          <cell r="Y16">
            <v>3.3222593474452422</v>
          </cell>
          <cell r="Z16">
            <v>3.3196536774690633</v>
          </cell>
          <cell r="AA16">
            <v>3.3167355527728257</v>
          </cell>
          <cell r="AB16">
            <v>3.3229722972494615</v>
          </cell>
          <cell r="AC16">
            <v>3.3211287451244034</v>
          </cell>
          <cell r="AD16">
            <v>3.3211287451244034</v>
          </cell>
          <cell r="AE16">
            <v>3.3211287451244034</v>
          </cell>
          <cell r="AF16">
            <v>3.3211287451244034</v>
          </cell>
          <cell r="AG16">
            <v>3.3211287451244034</v>
          </cell>
          <cell r="AH16">
            <v>3.3211287451244034</v>
          </cell>
        </row>
        <row r="17">
          <cell r="A17" t="str">
            <v>WAResidentialCritical Peak PricingWinter Peak Reduction @Generation (MW)RAP0</v>
          </cell>
          <cell r="B17" t="str">
            <v>WA</v>
          </cell>
          <cell r="C17" t="str">
            <v>Residential</v>
          </cell>
          <cell r="D17" t="str">
            <v>Critical Peak Pricing</v>
          </cell>
          <cell r="E17" t="str">
            <v>Winter Peak Reduction @Generation (MW)</v>
          </cell>
          <cell r="F17" t="str">
            <v>RAP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0.75739251550636733</v>
          </cell>
          <cell r="N17">
            <v>1.5038872218891817</v>
          </cell>
          <cell r="O17">
            <v>2.2351799933096452</v>
          </cell>
          <cell r="P17">
            <v>2.9657262503710222</v>
          </cell>
          <cell r="Q17">
            <v>3.6884884216814688</v>
          </cell>
          <cell r="R17">
            <v>3.6709697726109742</v>
          </cell>
          <cell r="S17">
            <v>3.6470918984220444</v>
          </cell>
          <cell r="T17">
            <v>3.6210877383017417</v>
          </cell>
          <cell r="U17">
            <v>3.6000986699435225</v>
          </cell>
          <cell r="V17">
            <v>3.579779686408096</v>
          </cell>
          <cell r="W17">
            <v>3.5640226394723999</v>
          </cell>
          <cell r="X17">
            <v>3.5548635706820617</v>
          </cell>
          <cell r="Y17">
            <v>3.5526850138076504</v>
          </cell>
          <cell r="Z17">
            <v>3.5498986194575473</v>
          </cell>
          <cell r="AA17">
            <v>3.5467780991150528</v>
          </cell>
          <cell r="AB17">
            <v>3.5534474124707756</v>
          </cell>
          <cell r="AC17">
            <v>3.5514759950340533</v>
          </cell>
          <cell r="AD17">
            <v>3.5514759950340533</v>
          </cell>
          <cell r="AE17">
            <v>3.5514759950340533</v>
          </cell>
          <cell r="AF17">
            <v>3.5514759950340533</v>
          </cell>
          <cell r="AG17">
            <v>3.5514759950340533</v>
          </cell>
          <cell r="AH17">
            <v>3.5514759950340533</v>
          </cell>
        </row>
        <row r="18">
          <cell r="A18" t="str">
            <v>WAResidentialCritical Peak PricingNon-Incentive CostsRAP0</v>
          </cell>
          <cell r="B18" t="str">
            <v>WA</v>
          </cell>
          <cell r="C18" t="str">
            <v>Residential</v>
          </cell>
          <cell r="D18" t="str">
            <v>Critical Peak Pricing</v>
          </cell>
          <cell r="E18" t="str">
            <v>Non-Incentive Costs</v>
          </cell>
          <cell r="F18" t="str">
            <v>RAP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1229001.49</v>
          </cell>
          <cell r="N18">
            <v>1245690.5900000001</v>
          </cell>
          <cell r="O18">
            <v>1262641.68</v>
          </cell>
          <cell r="P18">
            <v>1279859.31</v>
          </cell>
          <cell r="Q18">
            <v>1298732.45</v>
          </cell>
          <cell r="R18">
            <v>69032.31</v>
          </cell>
          <cell r="S18">
            <v>54045.82</v>
          </cell>
          <cell r="T18">
            <v>47431.83</v>
          </cell>
          <cell r="U18">
            <v>47596.58</v>
          </cell>
          <cell r="V18">
            <v>54498.76</v>
          </cell>
          <cell r="W18">
            <v>47930.94</v>
          </cell>
          <cell r="X18">
            <v>54814.85</v>
          </cell>
          <cell r="Y18">
            <v>55125.55</v>
          </cell>
          <cell r="Z18">
            <v>55763.32</v>
          </cell>
          <cell r="AA18">
            <v>56412.49</v>
          </cell>
          <cell r="AB18">
            <v>57073.279999999999</v>
          </cell>
          <cell r="AC18">
            <v>57745.89</v>
          </cell>
          <cell r="AD18">
            <v>58430.55</v>
          </cell>
          <cell r="AE18">
            <v>59127.46</v>
          </cell>
          <cell r="AF18">
            <v>59836.87</v>
          </cell>
          <cell r="AG18">
            <v>17584.580000000002</v>
          </cell>
          <cell r="AH18">
            <v>17584.580000000002</v>
          </cell>
        </row>
        <row r="19">
          <cell r="A19" t="str">
            <v>WAResidentialCritical Peak PricingIncentive CostsRAP0</v>
          </cell>
          <cell r="B19" t="str">
            <v>WA</v>
          </cell>
          <cell r="C19" t="str">
            <v>Residential</v>
          </cell>
          <cell r="D19" t="str">
            <v>Critical Peak Pricing</v>
          </cell>
          <cell r="E19" t="str">
            <v>Incentive Costs</v>
          </cell>
          <cell r="F19" t="str">
            <v>RAP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53120.13</v>
          </cell>
          <cell r="N19">
            <v>105475.93</v>
          </cell>
          <cell r="O19">
            <v>156765.54</v>
          </cell>
          <cell r="P19">
            <v>208002.79</v>
          </cell>
          <cell r="Q19">
            <v>258694.1</v>
          </cell>
          <cell r="R19">
            <v>257465.42</v>
          </cell>
          <cell r="S19">
            <v>255790.73</v>
          </cell>
          <cell r="T19">
            <v>254994.83</v>
          </cell>
          <cell r="U19">
            <v>255196.07</v>
          </cell>
          <cell r="V19">
            <v>255170.65</v>
          </cell>
          <cell r="W19">
            <v>255650.83</v>
          </cell>
          <cell r="X19">
            <v>256633.91</v>
          </cell>
          <cell r="Y19">
            <v>258319.54</v>
          </cell>
          <cell r="Z19">
            <v>259956.51</v>
          </cell>
          <cell r="AA19">
            <v>261500.67</v>
          </cell>
          <cell r="AB19">
            <v>264076.63</v>
          </cell>
          <cell r="AC19">
            <v>265676.15999999997</v>
          </cell>
          <cell r="AD19">
            <v>265676.15999999997</v>
          </cell>
          <cell r="AE19">
            <v>265676.15999999997</v>
          </cell>
          <cell r="AF19">
            <v>265676.15999999997</v>
          </cell>
          <cell r="AG19">
            <v>265676.15999999997</v>
          </cell>
          <cell r="AH19">
            <v>265676.15999999997</v>
          </cell>
        </row>
        <row r="20">
          <cell r="A20" t="str">
            <v>WAResidentialCritical Peak PricingProgram Annual BenefitsRAP0</v>
          </cell>
          <cell r="B20" t="str">
            <v>WA</v>
          </cell>
          <cell r="C20" t="str">
            <v>Residential</v>
          </cell>
          <cell r="D20" t="str">
            <v>Critical Peak Pricing</v>
          </cell>
          <cell r="E20" t="str">
            <v>Program Annual Benefits</v>
          </cell>
          <cell r="F20" t="str">
            <v>RAP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1092.6199999999999</v>
          </cell>
          <cell r="N20">
            <v>2242.37</v>
          </cell>
          <cell r="O20">
            <v>3292.29</v>
          </cell>
          <cell r="P20">
            <v>4606.1099999999997</v>
          </cell>
          <cell r="Q20">
            <v>5705.94</v>
          </cell>
          <cell r="R20">
            <v>5783.75</v>
          </cell>
          <cell r="S20">
            <v>5770.18</v>
          </cell>
          <cell r="T20">
            <v>5890.05</v>
          </cell>
          <cell r="U20">
            <v>5783.09</v>
          </cell>
          <cell r="V20">
            <v>5905.05</v>
          </cell>
          <cell r="W20">
            <v>5808.33</v>
          </cell>
          <cell r="X20">
            <v>5965.63</v>
          </cell>
          <cell r="Y20">
            <v>5936.87</v>
          </cell>
          <cell r="Z20">
            <v>6039.36</v>
          </cell>
          <cell r="AA20">
            <v>5934.77</v>
          </cell>
          <cell r="AB20">
            <v>5909.16</v>
          </cell>
          <cell r="AC20">
            <v>5829.14</v>
          </cell>
          <cell r="AD20">
            <v>5829.14</v>
          </cell>
          <cell r="AE20">
            <v>5829.14</v>
          </cell>
          <cell r="AF20">
            <v>5829.14</v>
          </cell>
          <cell r="AG20">
            <v>5829.14</v>
          </cell>
          <cell r="AH20">
            <v>5829.14</v>
          </cell>
        </row>
        <row r="21">
          <cell r="A21" t="str">
            <v>WAResidentialCritical Peak PricingProgram Annual CostsRAP0</v>
          </cell>
          <cell r="B21" t="str">
            <v>WA</v>
          </cell>
          <cell r="C21" t="str">
            <v>Residential</v>
          </cell>
          <cell r="D21" t="str">
            <v>Critical Peak Pricing</v>
          </cell>
          <cell r="E21" t="str">
            <v>Program Annual Costs</v>
          </cell>
          <cell r="F21" t="str">
            <v>RAP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1282121.6200000001</v>
          </cell>
          <cell r="N21">
            <v>1351166.52</v>
          </cell>
          <cell r="O21">
            <v>1419407.21</v>
          </cell>
          <cell r="P21">
            <v>1487862.09</v>
          </cell>
          <cell r="Q21">
            <v>1557426.55</v>
          </cell>
          <cell r="R21">
            <v>326497.71999999997</v>
          </cell>
          <cell r="S21">
            <v>309836.55</v>
          </cell>
          <cell r="T21">
            <v>302426.65999999997</v>
          </cell>
          <cell r="U21">
            <v>302792.65000000002</v>
          </cell>
          <cell r="V21">
            <v>309669.40999999997</v>
          </cell>
          <cell r="W21">
            <v>303581.77</v>
          </cell>
          <cell r="X21">
            <v>311448.76</v>
          </cell>
          <cell r="Y21">
            <v>313445.09000000003</v>
          </cell>
          <cell r="Z21">
            <v>315719.83</v>
          </cell>
          <cell r="AA21">
            <v>317913.15999999997</v>
          </cell>
          <cell r="AB21">
            <v>321149.90999999997</v>
          </cell>
          <cell r="AC21">
            <v>323422.05</v>
          </cell>
          <cell r="AD21">
            <v>324106.7</v>
          </cell>
          <cell r="AE21">
            <v>324803.62</v>
          </cell>
          <cell r="AF21">
            <v>325513.02</v>
          </cell>
          <cell r="AG21">
            <v>283260.73</v>
          </cell>
          <cell r="AH21">
            <v>283260.73</v>
          </cell>
        </row>
        <row r="22">
          <cell r="A22" t="str">
            <v>WAResidentialTime-of-UseParticipantsRAP0</v>
          </cell>
          <cell r="B22" t="str">
            <v>WA</v>
          </cell>
          <cell r="C22" t="str">
            <v>Residential</v>
          </cell>
          <cell r="D22" t="str">
            <v>Time-of-Use</v>
          </cell>
          <cell r="E22" t="str">
            <v>Participants</v>
          </cell>
          <cell r="F22" t="str">
            <v>RAP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9422.1315736268698</v>
          </cell>
          <cell r="N22">
            <v>18974.067206380281</v>
          </cell>
          <cell r="O22">
            <v>28657.844648009308</v>
          </cell>
          <cell r="P22">
            <v>38475.536988302025</v>
          </cell>
          <cell r="Q22">
            <v>48440.020454747959</v>
          </cell>
          <cell r="R22">
            <v>48840.169486494669</v>
          </cell>
          <cell r="S22">
            <v>49123.75692020321</v>
          </cell>
          <cell r="T22">
            <v>49355.902190576351</v>
          </cell>
          <cell r="U22">
            <v>49589.328866764627</v>
          </cell>
          <cell r="V22">
            <v>49876.439165849792</v>
          </cell>
          <cell r="W22">
            <v>50112.466428408195</v>
          </cell>
          <cell r="X22">
            <v>50402.035195202297</v>
          </cell>
          <cell r="Y22">
            <v>50694.020557034157</v>
          </cell>
          <cell r="Z22">
            <v>50990.966310647178</v>
          </cell>
          <cell r="AA22">
            <v>51292.961181738232</v>
          </cell>
          <cell r="AB22">
            <v>51600.095511257146</v>
          </cell>
          <cell r="AC22">
            <v>51912.461285155397</v>
          </cell>
          <cell r="AD22">
            <v>52230.152164687825</v>
          </cell>
          <cell r="AE22">
            <v>52553.263517277715</v>
          </cell>
          <cell r="AF22">
            <v>52881.892447955863</v>
          </cell>
          <cell r="AG22">
            <v>52881.892447955863</v>
          </cell>
          <cell r="AH22">
            <v>52881.892447955863</v>
          </cell>
        </row>
        <row r="23">
          <cell r="A23" t="str">
            <v>WAResidentialTime-of-UseNew ParticipantsRAP0</v>
          </cell>
          <cell r="B23" t="str">
            <v>WA</v>
          </cell>
          <cell r="C23" t="str">
            <v>Residential</v>
          </cell>
          <cell r="D23" t="str">
            <v>Time-of-Use</v>
          </cell>
          <cell r="E23" t="str">
            <v>New Participants</v>
          </cell>
          <cell r="F23" t="str">
            <v>RAP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9422.1315736268698</v>
          </cell>
          <cell r="N23">
            <v>9551.9356327534115</v>
          </cell>
          <cell r="O23">
            <v>9683.7774416290267</v>
          </cell>
          <cell r="P23">
            <v>9817.6923402927168</v>
          </cell>
          <cell r="Q23">
            <v>9964.483466445934</v>
          </cell>
          <cell r="R23">
            <v>400.14903174671053</v>
          </cell>
          <cell r="S23">
            <v>283.58743370854063</v>
          </cell>
          <cell r="T23">
            <v>232.1452703731411</v>
          </cell>
          <cell r="U23">
            <v>233.42667618827545</v>
          </cell>
          <cell r="V23">
            <v>287.11029908516502</v>
          </cell>
          <cell r="W23">
            <v>236.02726255840389</v>
          </cell>
          <cell r="X23">
            <v>289.56876679410198</v>
          </cell>
          <cell r="Y23">
            <v>291.98536183185934</v>
          </cell>
          <cell r="Z23">
            <v>296.94575361302122</v>
          </cell>
          <cell r="AA23">
            <v>301.99487109105394</v>
          </cell>
          <cell r="AB23">
            <v>307.13432951891446</v>
          </cell>
          <cell r="AC23">
            <v>312.36577389825106</v>
          </cell>
          <cell r="AD23">
            <v>317.69087953242706</v>
          </cell>
          <cell r="AE23">
            <v>323.11135258989088</v>
          </cell>
          <cell r="AF23">
            <v>328.6289306781473</v>
          </cell>
          <cell r="AG23">
            <v>0</v>
          </cell>
          <cell r="AH23">
            <v>0</v>
          </cell>
        </row>
        <row r="24">
          <cell r="A24" t="str">
            <v>WAResidentialTime-of-UseSummer Peak Reduction @Meter  (MW)RAP0</v>
          </cell>
          <cell r="B24" t="str">
            <v>WA</v>
          </cell>
          <cell r="C24" t="str">
            <v>Residential</v>
          </cell>
          <cell r="D24" t="str">
            <v>Time-of-Use</v>
          </cell>
          <cell r="E24" t="str">
            <v>Summer Peak Reduction @Meter  (MW)</v>
          </cell>
          <cell r="F24" t="str">
            <v>RAP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0.70897361367748457</v>
          </cell>
          <cell r="N24">
            <v>1.4203666058388178</v>
          </cell>
          <cell r="O24">
            <v>2.1297709772806082</v>
          </cell>
          <cell r="P24">
            <v>2.8516710356107815</v>
          </cell>
          <cell r="Q24">
            <v>3.577837715839113</v>
          </cell>
          <cell r="R24">
            <v>3.5905911269954993</v>
          </cell>
          <cell r="S24">
            <v>3.5932039734294414</v>
          </cell>
          <cell r="T24">
            <v>3.5888161484980237</v>
          </cell>
          <cell r="U24">
            <v>3.5916484511511233</v>
          </cell>
          <cell r="V24">
            <v>3.5912906344691726</v>
          </cell>
          <cell r="W24">
            <v>3.5980486803181337</v>
          </cell>
          <cell r="X24">
            <v>3.6118846943588405</v>
          </cell>
          <cell r="Y24">
            <v>3.6356083448197274</v>
          </cell>
          <cell r="Z24">
            <v>3.6586471781321985</v>
          </cell>
          <cell r="AA24">
            <v>3.6803797973195693</v>
          </cell>
          <cell r="AB24">
            <v>3.7166340549125736</v>
          </cell>
          <cell r="AC24">
            <v>3.7391459066791479</v>
          </cell>
          <cell r="AD24">
            <v>3.7391459066791479</v>
          </cell>
          <cell r="AE24">
            <v>3.7391459066791484</v>
          </cell>
          <cell r="AF24">
            <v>3.7391459066791484</v>
          </cell>
          <cell r="AG24">
            <v>3.7391459066791484</v>
          </cell>
          <cell r="AH24">
            <v>3.7391459066791484</v>
          </cell>
        </row>
        <row r="25">
          <cell r="A25" t="str">
            <v>WAResidentialTime-of-UseSummer Peak Reduction @Generation (MW)RAP0</v>
          </cell>
          <cell r="B25" t="str">
            <v>WA</v>
          </cell>
          <cell r="C25" t="str">
            <v>Residential</v>
          </cell>
          <cell r="D25" t="str">
            <v>Time-of-Use</v>
          </cell>
          <cell r="E25" t="str">
            <v>Summer Peak Reduction @Generation (MW)</v>
          </cell>
          <cell r="F25" t="str">
            <v>RAP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0.75814669147787495</v>
          </cell>
          <cell r="N25">
            <v>1.5188805649856258</v>
          </cell>
          <cell r="O25">
            <v>2.277487890777016</v>
          </cell>
          <cell r="P25">
            <v>3.0494575808220366</v>
          </cell>
          <cell r="Q25">
            <v>3.8259898176437939</v>
          </cell>
          <cell r="R25">
            <v>3.8396277814364348</v>
          </cell>
          <cell r="S25">
            <v>3.8424218499899285</v>
          </cell>
          <cell r="T25">
            <v>3.8377296937652656</v>
          </cell>
          <cell r="U25">
            <v>3.8407584396089556</v>
          </cell>
          <cell r="V25">
            <v>3.8403758054342232</v>
          </cell>
          <cell r="W25">
            <v>3.8476025766460165</v>
          </cell>
          <cell r="X25">
            <v>3.8623982306250024</v>
          </cell>
          <cell r="Y25">
            <v>3.8877673089090368</v>
          </cell>
          <cell r="Z25">
            <v>3.9124040724138998</v>
          </cell>
          <cell r="AA25">
            <v>3.935644025236106</v>
          </cell>
          <cell r="AB25">
            <v>3.9744128100200014</v>
          </cell>
          <cell r="AC25">
            <v>3.9984860415290551</v>
          </cell>
          <cell r="AD25">
            <v>3.9984860415290551</v>
          </cell>
          <cell r="AE25">
            <v>3.9984860415290555</v>
          </cell>
          <cell r="AF25">
            <v>3.9984860415290555</v>
          </cell>
          <cell r="AG25">
            <v>3.9984860415290555</v>
          </cell>
          <cell r="AH25">
            <v>3.9984860415290555</v>
          </cell>
        </row>
        <row r="26">
          <cell r="A26" t="str">
            <v>WAResidentialTime-of-UseWinter Peak Reduction @Meter  (MW)RAP0</v>
          </cell>
          <cell r="B26" t="str">
            <v>WA</v>
          </cell>
          <cell r="C26" t="str">
            <v>Residential</v>
          </cell>
          <cell r="D26" t="str">
            <v>Time-of-Use</v>
          </cell>
          <cell r="E26" t="str">
            <v>Winter Peak Reduction @Meter  (MW)</v>
          </cell>
          <cell r="F26" t="str">
            <v>RAP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0.76073267570709668</v>
          </cell>
          <cell r="N26">
            <v>1.5105194821004957</v>
          </cell>
          <cell r="O26">
            <v>2.2450373118099844</v>
          </cell>
          <cell r="P26">
            <v>2.9788053349737069</v>
          </cell>
          <cell r="Q26">
            <v>3.7047549439598346</v>
          </cell>
          <cell r="R26">
            <v>3.6871590362774604</v>
          </cell>
          <cell r="S26">
            <v>3.6631758587967624</v>
          </cell>
          <cell r="T26">
            <v>3.6370570182975159</v>
          </cell>
          <cell r="U26">
            <v>3.6159753865070665</v>
          </cell>
          <cell r="V26">
            <v>3.5955667946658605</v>
          </cell>
          <cell r="W26">
            <v>3.5797402579214088</v>
          </cell>
          <cell r="X26">
            <v>3.5705407969217178</v>
          </cell>
          <cell r="Y26">
            <v>3.5683526324411865</v>
          </cell>
          <cell r="Z26">
            <v>3.5655539498741788</v>
          </cell>
          <cell r="AA26">
            <v>3.5624196677930358</v>
          </cell>
          <cell r="AB26">
            <v>3.5691183933420145</v>
          </cell>
          <cell r="AC26">
            <v>3.5671382818002852</v>
          </cell>
          <cell r="AD26">
            <v>3.5671382818002852</v>
          </cell>
          <cell r="AE26">
            <v>3.5671382818002861</v>
          </cell>
          <cell r="AF26">
            <v>3.5671382818002857</v>
          </cell>
          <cell r="AG26">
            <v>3.5671382818002857</v>
          </cell>
          <cell r="AH26">
            <v>3.5671382818002857</v>
          </cell>
        </row>
        <row r="27">
          <cell r="A27" t="str">
            <v>WAResidentialTime-of-UseWinter Peak Reduction @Generation (MW)RAP0</v>
          </cell>
          <cell r="B27" t="str">
            <v>WA</v>
          </cell>
          <cell r="C27" t="str">
            <v>Residential</v>
          </cell>
          <cell r="D27" t="str">
            <v>Time-of-Use</v>
          </cell>
          <cell r="E27" t="str">
            <v>Winter Peak Reduction @Generation (MW)</v>
          </cell>
          <cell r="F27" t="str">
            <v>RAP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0.81349566480313529</v>
          </cell>
          <cell r="N27">
            <v>1.6152862753624546</v>
          </cell>
          <cell r="O27">
            <v>2.4007488817029521</v>
          </cell>
          <cell r="P27">
            <v>3.1854096763244319</v>
          </cell>
          <cell r="Q27">
            <v>3.9617097862504669</v>
          </cell>
          <cell r="R27">
            <v>3.9428934594710467</v>
          </cell>
          <cell r="S27">
            <v>3.917246853860715</v>
          </cell>
          <cell r="T27">
            <v>3.8893164596574268</v>
          </cell>
          <cell r="U27">
            <v>3.866772645494895</v>
          </cell>
          <cell r="V27">
            <v>3.8449485520679549</v>
          </cell>
          <cell r="W27">
            <v>3.8280243164703553</v>
          </cell>
          <cell r="X27">
            <v>3.8181867981399931</v>
          </cell>
          <cell r="Y27">
            <v>3.8158468666822918</v>
          </cell>
          <cell r="Z27">
            <v>3.8128540727506985</v>
          </cell>
          <cell r="AA27">
            <v>3.8095024027532056</v>
          </cell>
          <cell r="AB27">
            <v>3.816665739320463</v>
          </cell>
          <cell r="AC27">
            <v>3.8145482909625019</v>
          </cell>
          <cell r="AD27">
            <v>3.8145482909625019</v>
          </cell>
          <cell r="AE27">
            <v>3.8145482909625028</v>
          </cell>
          <cell r="AF27">
            <v>3.8145482909625024</v>
          </cell>
          <cell r="AG27">
            <v>3.8145482909625024</v>
          </cell>
          <cell r="AH27">
            <v>3.8145482909625024</v>
          </cell>
        </row>
        <row r="28">
          <cell r="A28" t="str">
            <v>WAResidentialTime-of-UseNon-Incentive CostsRAP0</v>
          </cell>
          <cell r="B28" t="str">
            <v>WA</v>
          </cell>
          <cell r="C28" t="str">
            <v>Residential</v>
          </cell>
          <cell r="D28" t="str">
            <v>Time-of-Use</v>
          </cell>
          <cell r="E28" t="str">
            <v>Non-Incentive Costs</v>
          </cell>
          <cell r="F28" t="str">
            <v>RAP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488691.15</v>
          </cell>
          <cell r="N28">
            <v>495181.36</v>
          </cell>
          <cell r="O28">
            <v>501773.45</v>
          </cell>
          <cell r="P28">
            <v>508469.19</v>
          </cell>
          <cell r="Q28">
            <v>515808.75</v>
          </cell>
          <cell r="R28">
            <v>37592.03</v>
          </cell>
          <cell r="S28">
            <v>31763.95</v>
          </cell>
          <cell r="T28">
            <v>29191.84</v>
          </cell>
          <cell r="U28">
            <v>29255.91</v>
          </cell>
          <cell r="V28">
            <v>31940.09</v>
          </cell>
          <cell r="W28">
            <v>29385.94</v>
          </cell>
          <cell r="X28">
            <v>32063.01</v>
          </cell>
          <cell r="Y28">
            <v>32183.84</v>
          </cell>
          <cell r="Z28">
            <v>32431.86</v>
          </cell>
          <cell r="AA28">
            <v>32684.32</v>
          </cell>
          <cell r="AB28">
            <v>32941.29</v>
          </cell>
          <cell r="AC28">
            <v>33202.86</v>
          </cell>
          <cell r="AD28">
            <v>33469.120000000003</v>
          </cell>
          <cell r="AE28">
            <v>33740.14</v>
          </cell>
          <cell r="AF28">
            <v>34016.019999999997</v>
          </cell>
          <cell r="AG28">
            <v>17584.580000000002</v>
          </cell>
          <cell r="AH28">
            <v>17584.580000000002</v>
          </cell>
        </row>
        <row r="29">
          <cell r="A29" t="str">
            <v>WAResidentialTime-of-UseIncentive CostsRAP0</v>
          </cell>
          <cell r="B29" t="str">
            <v>WA</v>
          </cell>
          <cell r="C29" t="str">
            <v>Residential</v>
          </cell>
          <cell r="D29" t="str">
            <v>Time-of-Use</v>
          </cell>
          <cell r="E29" t="str">
            <v>Incentive Costs</v>
          </cell>
          <cell r="F29" t="str">
            <v>RAP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57054.95</v>
          </cell>
          <cell r="N29">
            <v>113288.96000000001</v>
          </cell>
          <cell r="O29">
            <v>168377.8</v>
          </cell>
          <cell r="P29">
            <v>223410.4</v>
          </cell>
          <cell r="Q29">
            <v>277856.62</v>
          </cell>
          <cell r="R29">
            <v>276536.93</v>
          </cell>
          <cell r="S29">
            <v>274738.19</v>
          </cell>
          <cell r="T29">
            <v>272779.28000000003</v>
          </cell>
          <cell r="U29">
            <v>271198.15000000002</v>
          </cell>
          <cell r="V29">
            <v>269667.51</v>
          </cell>
          <cell r="W29">
            <v>269853.65000000002</v>
          </cell>
          <cell r="X29">
            <v>270891.34999999998</v>
          </cell>
          <cell r="Y29">
            <v>272670.63</v>
          </cell>
          <cell r="Z29">
            <v>274398.53999999998</v>
          </cell>
          <cell r="AA29">
            <v>276028.48</v>
          </cell>
          <cell r="AB29">
            <v>278747.55</v>
          </cell>
          <cell r="AC29">
            <v>280435.94</v>
          </cell>
          <cell r="AD29">
            <v>280435.94</v>
          </cell>
          <cell r="AE29">
            <v>280435.94</v>
          </cell>
          <cell r="AF29">
            <v>280435.94</v>
          </cell>
          <cell r="AG29">
            <v>280435.94</v>
          </cell>
          <cell r="AH29">
            <v>280435.94</v>
          </cell>
        </row>
        <row r="30">
          <cell r="A30" t="str">
            <v>WAResidentialTime-of-UseProgram Annual BenefitsRAP0</v>
          </cell>
          <cell r="B30" t="str">
            <v>WA</v>
          </cell>
          <cell r="C30" t="str">
            <v>Residential</v>
          </cell>
          <cell r="D30" t="str">
            <v>Time-of-Use</v>
          </cell>
          <cell r="E30" t="str">
            <v>Program Annual Benefits</v>
          </cell>
          <cell r="F30" t="str">
            <v>RAP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1163.71</v>
          </cell>
          <cell r="N30">
            <v>2388.16</v>
          </cell>
          <cell r="O30">
            <v>3506.21</v>
          </cell>
          <cell r="P30">
            <v>4905.21</v>
          </cell>
          <cell r="Q30">
            <v>6076.23</v>
          </cell>
          <cell r="R30">
            <v>6158.87</v>
          </cell>
          <cell r="S30">
            <v>6144.23</v>
          </cell>
          <cell r="T30">
            <v>6271.7</v>
          </cell>
          <cell r="U30">
            <v>6157.64</v>
          </cell>
          <cell r="V30">
            <v>6287.34</v>
          </cell>
          <cell r="W30">
            <v>6184.19</v>
          </cell>
          <cell r="X30">
            <v>6351.49</v>
          </cell>
          <cell r="Y30">
            <v>6320.68</v>
          </cell>
          <cell r="Z30">
            <v>6429.59</v>
          </cell>
          <cell r="AA30">
            <v>6318.06</v>
          </cell>
          <cell r="AB30">
            <v>6290.58</v>
          </cell>
          <cell r="AC30">
            <v>6205.22</v>
          </cell>
          <cell r="AD30">
            <v>6205.22</v>
          </cell>
          <cell r="AE30">
            <v>6205.22</v>
          </cell>
          <cell r="AF30">
            <v>6205.22</v>
          </cell>
          <cell r="AG30">
            <v>6205.22</v>
          </cell>
          <cell r="AH30">
            <v>6205.22</v>
          </cell>
        </row>
        <row r="31">
          <cell r="A31" t="str">
            <v>WAResidentialTime-of-UseProgram Annual CostsRAP0</v>
          </cell>
          <cell r="B31" t="str">
            <v>WA</v>
          </cell>
          <cell r="C31" t="str">
            <v>Residential</v>
          </cell>
          <cell r="D31" t="str">
            <v>Time-of-Use</v>
          </cell>
          <cell r="E31" t="str">
            <v>Program Annual Costs</v>
          </cell>
          <cell r="F31" t="str">
            <v>RAP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545746.11</v>
          </cell>
          <cell r="N31">
            <v>608470.31999999995</v>
          </cell>
          <cell r="O31">
            <v>670151.25</v>
          </cell>
          <cell r="P31">
            <v>731879.59</v>
          </cell>
          <cell r="Q31">
            <v>793665.37</v>
          </cell>
          <cell r="R31">
            <v>314128.96000000002</v>
          </cell>
          <cell r="S31">
            <v>306502.14</v>
          </cell>
          <cell r="T31">
            <v>301971.12</v>
          </cell>
          <cell r="U31">
            <v>300454.06</v>
          </cell>
          <cell r="V31">
            <v>301607.59999999998</v>
          </cell>
          <cell r="W31">
            <v>299239.59000000003</v>
          </cell>
          <cell r="X31">
            <v>302954.37</v>
          </cell>
          <cell r="Y31">
            <v>304854.46999999997</v>
          </cell>
          <cell r="Z31">
            <v>306830.40000000002</v>
          </cell>
          <cell r="AA31">
            <v>308712.8</v>
          </cell>
          <cell r="AB31">
            <v>311688.84999999998</v>
          </cell>
          <cell r="AC31">
            <v>313638.81</v>
          </cell>
          <cell r="AD31">
            <v>313905.06</v>
          </cell>
          <cell r="AE31">
            <v>314176.09000000003</v>
          </cell>
          <cell r="AF31">
            <v>314451.96999999997</v>
          </cell>
          <cell r="AG31">
            <v>298020.52</v>
          </cell>
          <cell r="AH31">
            <v>298020.52</v>
          </cell>
        </row>
        <row r="32">
          <cell r="A32" t="str">
            <v>WAResidentialAir Conditioner SwitchParticipantsRAP0</v>
          </cell>
          <cell r="B32" t="str">
            <v>WA</v>
          </cell>
          <cell r="C32" t="str">
            <v>Residential</v>
          </cell>
          <cell r="D32" t="str">
            <v>Air Conditioner Switch</v>
          </cell>
          <cell r="E32" t="str">
            <v>Participants</v>
          </cell>
          <cell r="F32" t="str">
            <v>RAP</v>
          </cell>
          <cell r="G32">
            <v>0</v>
          </cell>
          <cell r="H32">
            <v>0</v>
          </cell>
          <cell r="I32">
            <v>0</v>
          </cell>
          <cell r="J32">
            <v>2975.4366532272129</v>
          </cell>
          <cell r="K32">
            <v>5991.5237980073234</v>
          </cell>
          <cell r="L32">
            <v>9048.7551700923123</v>
          </cell>
          <cell r="M32">
            <v>12147.819635997499</v>
          </cell>
          <cell r="N32">
            <v>15289.371119426965</v>
          </cell>
          <cell r="O32">
            <v>15395.062377874048</v>
          </cell>
          <cell r="P32">
            <v>15501.862558902933</v>
          </cell>
          <cell r="Q32">
            <v>15613.256593003582</v>
          </cell>
          <cell r="R32">
            <v>15742.233200557655</v>
          </cell>
          <cell r="S32">
            <v>15833.639507315496</v>
          </cell>
          <cell r="T32">
            <v>15908.464902498266</v>
          </cell>
          <cell r="U32">
            <v>15983.703322233952</v>
          </cell>
          <cell r="V32">
            <v>16076.245123992652</v>
          </cell>
          <cell r="W32">
            <v>16152.321768442285</v>
          </cell>
          <cell r="X32">
            <v>16245.655987025026</v>
          </cell>
          <cell r="Y32">
            <v>16339.769125972614</v>
          </cell>
          <cell r="Z32">
            <v>16435.481105485382</v>
          </cell>
          <cell r="AA32">
            <v>16532.820523756698</v>
          </cell>
          <cell r="AB32">
            <v>16631.816499610559</v>
          </cell>
          <cell r="AC32">
            <v>16732.498682090267</v>
          </cell>
          <cell r="AD32">
            <v>16834.897260225269</v>
          </cell>
          <cell r="AE32">
            <v>16939.042972979685</v>
          </cell>
          <cell r="AF32">
            <v>17044.967119385772</v>
          </cell>
          <cell r="AG32">
            <v>17044.967119385772</v>
          </cell>
          <cell r="AH32">
            <v>17044.967119385772</v>
          </cell>
        </row>
        <row r="33">
          <cell r="A33" t="str">
            <v>WAResidentialAir Conditioner SwitchNew ParticipantsRAP0</v>
          </cell>
          <cell r="B33" t="str">
            <v>WA</v>
          </cell>
          <cell r="C33" t="str">
            <v>Residential</v>
          </cell>
          <cell r="D33" t="str">
            <v>Air Conditioner Switch</v>
          </cell>
          <cell r="E33" t="str">
            <v>New Participants</v>
          </cell>
          <cell r="F33" t="str">
            <v>RAP</v>
          </cell>
          <cell r="G33">
            <v>0</v>
          </cell>
          <cell r="H33">
            <v>0</v>
          </cell>
          <cell r="I33">
            <v>0</v>
          </cell>
          <cell r="J33">
            <v>2975.4366532272129</v>
          </cell>
          <cell r="K33">
            <v>3016.0871447801105</v>
          </cell>
          <cell r="L33">
            <v>3057.2313720849888</v>
          </cell>
          <cell r="M33">
            <v>3099.0644659051868</v>
          </cell>
          <cell r="N33">
            <v>3141.5514834294663</v>
          </cell>
          <cell r="O33">
            <v>105.69125844708287</v>
          </cell>
          <cell r="P33">
            <v>106.80018102888425</v>
          </cell>
          <cell r="Q33">
            <v>111.39403410064915</v>
          </cell>
          <cell r="R33">
            <v>128.97660755407378</v>
          </cell>
          <cell r="S33">
            <v>91.406306757840866</v>
          </cell>
          <cell r="T33">
            <v>74.82539518277008</v>
          </cell>
          <cell r="U33">
            <v>75.238419735685966</v>
          </cell>
          <cell r="V33">
            <v>92.541801758699876</v>
          </cell>
          <cell r="W33">
            <v>76.076644449633022</v>
          </cell>
          <cell r="X33">
            <v>93.334218582740505</v>
          </cell>
          <cell r="Y33">
            <v>94.113138947588595</v>
          </cell>
          <cell r="Z33">
            <v>95.711979512767357</v>
          </cell>
          <cell r="AA33">
            <v>97.33941827131639</v>
          </cell>
          <cell r="AB33">
            <v>98.995975853860728</v>
          </cell>
          <cell r="AC33">
            <v>100.68218247970799</v>
          </cell>
          <cell r="AD33">
            <v>102.39857813500203</v>
          </cell>
          <cell r="AE33">
            <v>104.14571275441631</v>
          </cell>
          <cell r="AF33">
            <v>105.92414640608695</v>
          </cell>
          <cell r="AG33">
            <v>0</v>
          </cell>
          <cell r="AH33">
            <v>0</v>
          </cell>
        </row>
        <row r="34">
          <cell r="A34" t="str">
            <v>WAResidentialAir Conditioner SwitchSummer Peak Reduction @Meter  (MW)RAP0</v>
          </cell>
          <cell r="B34" t="str">
            <v>WA</v>
          </cell>
          <cell r="C34" t="str">
            <v>Residential</v>
          </cell>
          <cell r="D34" t="str">
            <v>Air Conditioner Switch</v>
          </cell>
          <cell r="E34" t="str">
            <v>Summer Peak Reduction @Meter  (MW)</v>
          </cell>
          <cell r="F34" t="str">
            <v>RAP</v>
          </cell>
          <cell r="G34">
            <v>0</v>
          </cell>
          <cell r="H34">
            <v>0</v>
          </cell>
          <cell r="I34">
            <v>0</v>
          </cell>
          <cell r="J34">
            <v>2.2544883521502568</v>
          </cell>
          <cell r="K34">
            <v>4.5397775817501431</v>
          </cell>
          <cell r="L34">
            <v>6.8562417923789365</v>
          </cell>
          <cell r="M34">
            <v>9.2044029381952939</v>
          </cell>
          <cell r="N34">
            <v>11.584756497189797</v>
          </cell>
          <cell r="O34">
            <v>11.664838763715151</v>
          </cell>
          <cell r="P34">
            <v>11.745761260880737</v>
          </cell>
          <cell r="Q34">
            <v>11.8301645205188</v>
          </cell>
          <cell r="R34">
            <v>11.927890096062519</v>
          </cell>
          <cell r="S34">
            <v>11.997148654692937</v>
          </cell>
          <cell r="T34">
            <v>12.053843856622921</v>
          </cell>
          <cell r="U34">
            <v>12.11085200725665</v>
          </cell>
          <cell r="V34">
            <v>12.180970930449217</v>
          </cell>
          <cell r="W34">
            <v>12.238614203948703</v>
          </cell>
          <cell r="X34">
            <v>12.309333541368845</v>
          </cell>
          <cell r="Y34">
            <v>12.380643066749435</v>
          </cell>
          <cell r="Z34">
            <v>12.453164033626257</v>
          </cell>
          <cell r="AA34">
            <v>12.526918110850435</v>
          </cell>
          <cell r="AB34">
            <v>12.601927361754905</v>
          </cell>
          <cell r="AC34">
            <v>12.678214251419778</v>
          </cell>
          <cell r="AD34">
            <v>12.75580165407267</v>
          </cell>
          <cell r="AE34">
            <v>12.834712860626691</v>
          </cell>
          <cell r="AF34">
            <v>12.914971586358583</v>
          </cell>
          <cell r="AG34">
            <v>12.914971586358583</v>
          </cell>
          <cell r="AH34">
            <v>12.914971586358583</v>
          </cell>
        </row>
        <row r="35">
          <cell r="A35" t="str">
            <v>WAResidentialAir Conditioner SwitchSummer Peak Reduction @Generation (MW)RAP0</v>
          </cell>
          <cell r="B35" t="str">
            <v>WA</v>
          </cell>
          <cell r="C35" t="str">
            <v>Residential</v>
          </cell>
          <cell r="D35" t="str">
            <v>Air Conditioner Switch</v>
          </cell>
          <cell r="E35" t="str">
            <v>Summer Peak Reduction @Generation (MW)</v>
          </cell>
          <cell r="F35" t="str">
            <v>RAP</v>
          </cell>
          <cell r="G35">
            <v>0</v>
          </cell>
          <cell r="H35">
            <v>0</v>
          </cell>
          <cell r="I35">
            <v>0</v>
          </cell>
          <cell r="J35">
            <v>2.4108554284442825</v>
          </cell>
          <cell r="K35">
            <v>4.8546480253283413</v>
          </cell>
          <cell r="L35">
            <v>7.3317778413528343</v>
          </cell>
          <cell r="M35">
            <v>9.8428030324361959</v>
          </cell>
          <cell r="N35">
            <v>12.388253441991514</v>
          </cell>
          <cell r="O35">
            <v>12.47389006406172</v>
          </cell>
          <cell r="P35">
            <v>12.560425193590708</v>
          </cell>
          <cell r="Q35">
            <v>12.650682504737487</v>
          </cell>
          <cell r="R35">
            <v>12.755186142590711</v>
          </cell>
          <cell r="S35">
            <v>12.829248344722346</v>
          </cell>
          <cell r="T35">
            <v>12.889875819337275</v>
          </cell>
          <cell r="U35">
            <v>12.950837948190065</v>
          </cell>
          <cell r="V35">
            <v>13.025820188153396</v>
          </cell>
          <cell r="W35">
            <v>13.087461490800621</v>
          </cell>
          <cell r="X35">
            <v>13.163085788594273</v>
          </cell>
          <cell r="Y35">
            <v>13.239341208676445</v>
          </cell>
          <cell r="Z35">
            <v>13.316892093560927</v>
          </cell>
          <cell r="AA35">
            <v>13.395761615009651</v>
          </cell>
          <cell r="AB35">
            <v>13.475973366626866</v>
          </cell>
          <cell r="AC35">
            <v>13.557551371628433</v>
          </cell>
          <cell r="AD35">
            <v>13.64052009075542</v>
          </cell>
          <cell r="AE35">
            <v>13.724904430334908</v>
          </cell>
          <cell r="AF35">
            <v>13.810729750490678</v>
          </cell>
          <cell r="AG35">
            <v>13.810729750490678</v>
          </cell>
          <cell r="AH35">
            <v>13.810729750490678</v>
          </cell>
        </row>
        <row r="36">
          <cell r="A36" t="str">
            <v>WAResidentialAir Conditioner SwitchWinter Peak Reduction @Meter  (MW)RAP0</v>
          </cell>
          <cell r="B36" t="str">
            <v>WA</v>
          </cell>
          <cell r="C36" t="str">
            <v>Residential</v>
          </cell>
          <cell r="D36" t="str">
            <v>Air Conditioner Switch</v>
          </cell>
          <cell r="E36" t="str">
            <v>Winter Peak Reduction @Meter  (MW)</v>
          </cell>
          <cell r="F36" t="str">
            <v>RAP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WAResidentialAir Conditioner SwitchWinter Peak Reduction @Generation (MW)RAP0</v>
          </cell>
          <cell r="B37" t="str">
            <v>WA</v>
          </cell>
          <cell r="C37" t="str">
            <v>Residential</v>
          </cell>
          <cell r="D37" t="str">
            <v>Air Conditioner Switch</v>
          </cell>
          <cell r="E37" t="str">
            <v>Winter Peak Reduction @Generation (MW)</v>
          </cell>
          <cell r="F37" t="str">
            <v>RAP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WAResidentialAir Conditioner SwitchNon-Incentive CostsRAP0</v>
          </cell>
          <cell r="B38" t="str">
            <v>WA</v>
          </cell>
          <cell r="C38" t="str">
            <v>Residential</v>
          </cell>
          <cell r="D38" t="str">
            <v>Air Conditioner Switch</v>
          </cell>
          <cell r="E38" t="str">
            <v>Non-Incentive Costs</v>
          </cell>
          <cell r="F38" t="str">
            <v>RAP</v>
          </cell>
          <cell r="G38">
            <v>0</v>
          </cell>
          <cell r="H38">
            <v>0</v>
          </cell>
          <cell r="I38">
            <v>0</v>
          </cell>
          <cell r="J38">
            <v>661204.37</v>
          </cell>
          <cell r="K38">
            <v>670047.1</v>
          </cell>
          <cell r="L38">
            <v>678997.23</v>
          </cell>
          <cell r="M38">
            <v>688097.22</v>
          </cell>
          <cell r="N38">
            <v>697339.45</v>
          </cell>
          <cell r="O38">
            <v>36946.43</v>
          </cell>
          <cell r="P38">
            <v>37187.660000000003</v>
          </cell>
          <cell r="Q38">
            <v>38186.959999999999</v>
          </cell>
          <cell r="R38">
            <v>42011.71</v>
          </cell>
          <cell r="S38">
            <v>33839.019999999997</v>
          </cell>
          <cell r="T38">
            <v>30232.16</v>
          </cell>
          <cell r="U38">
            <v>30322</v>
          </cell>
          <cell r="V38">
            <v>34086.019999999997</v>
          </cell>
          <cell r="W38">
            <v>30504.34</v>
          </cell>
          <cell r="X38">
            <v>34258.400000000001</v>
          </cell>
          <cell r="Y38">
            <v>34427.839999999997</v>
          </cell>
          <cell r="Z38">
            <v>34775.629999999997</v>
          </cell>
          <cell r="AA38">
            <v>35129.65</v>
          </cell>
          <cell r="AB38">
            <v>35490</v>
          </cell>
          <cell r="AC38">
            <v>35856.800000000003</v>
          </cell>
          <cell r="AD38">
            <v>36230.17</v>
          </cell>
          <cell r="AE38">
            <v>36610.230000000003</v>
          </cell>
          <cell r="AF38">
            <v>36997.089999999997</v>
          </cell>
          <cell r="AG38">
            <v>13955.33</v>
          </cell>
          <cell r="AH38">
            <v>13955.33</v>
          </cell>
        </row>
        <row r="39">
          <cell r="A39" t="str">
            <v>WAResidentialAir Conditioner SwitchIncentive CostsRAP0</v>
          </cell>
          <cell r="B39" t="str">
            <v>WA</v>
          </cell>
          <cell r="C39" t="str">
            <v>Residential</v>
          </cell>
          <cell r="D39" t="str">
            <v>Air Conditioner Switch</v>
          </cell>
          <cell r="E39" t="str">
            <v>Incentive Costs</v>
          </cell>
          <cell r="F39" t="str">
            <v>RAP</v>
          </cell>
          <cell r="G39">
            <v>0</v>
          </cell>
          <cell r="H39">
            <v>0</v>
          </cell>
          <cell r="I39">
            <v>0</v>
          </cell>
          <cell r="J39">
            <v>136489.95000000001</v>
          </cell>
          <cell r="K39">
            <v>274844.62</v>
          </cell>
          <cell r="L39">
            <v>415086.68</v>
          </cell>
          <cell r="M39">
            <v>557247.71</v>
          </cell>
          <cell r="N39">
            <v>701357.72</v>
          </cell>
          <cell r="O39">
            <v>706206.01</v>
          </cell>
          <cell r="P39">
            <v>711105.18</v>
          </cell>
          <cell r="Q39">
            <v>716215.07</v>
          </cell>
          <cell r="R39">
            <v>722131.52</v>
          </cell>
          <cell r="S39">
            <v>726324.53</v>
          </cell>
          <cell r="T39">
            <v>729756.94</v>
          </cell>
          <cell r="U39">
            <v>733208.29</v>
          </cell>
          <cell r="V39">
            <v>737453.39</v>
          </cell>
          <cell r="W39">
            <v>740943.2</v>
          </cell>
          <cell r="X39">
            <v>745224.65</v>
          </cell>
          <cell r="Y39">
            <v>749541.83</v>
          </cell>
          <cell r="Z39">
            <v>753932.35</v>
          </cell>
          <cell r="AA39">
            <v>758397.53</v>
          </cell>
          <cell r="AB39">
            <v>762938.7</v>
          </cell>
          <cell r="AC39">
            <v>767557.21</v>
          </cell>
          <cell r="AD39">
            <v>772254.47</v>
          </cell>
          <cell r="AE39">
            <v>777031.86</v>
          </cell>
          <cell r="AF39">
            <v>781890.84</v>
          </cell>
          <cell r="AG39">
            <v>781890.84</v>
          </cell>
          <cell r="AH39">
            <v>781890.84</v>
          </cell>
        </row>
        <row r="40">
          <cell r="A40" t="str">
            <v>WAResidentialAir Conditioner SwitchProgram Annual BenefitsRAP0</v>
          </cell>
          <cell r="B40" t="str">
            <v>WA</v>
          </cell>
          <cell r="C40" t="str">
            <v>Residential</v>
          </cell>
          <cell r="D40" t="str">
            <v>Air Conditioner Switch</v>
          </cell>
          <cell r="E40" t="str">
            <v>Program Annual Benefits</v>
          </cell>
          <cell r="F40" t="str">
            <v>RAP</v>
          </cell>
          <cell r="G40">
            <v>0</v>
          </cell>
          <cell r="H40">
            <v>0</v>
          </cell>
          <cell r="I40">
            <v>0</v>
          </cell>
          <cell r="J40">
            <v>1799.06</v>
          </cell>
          <cell r="K40">
            <v>3555.68</v>
          </cell>
          <cell r="L40">
            <v>5492.72</v>
          </cell>
          <cell r="M40">
            <v>7288.03</v>
          </cell>
          <cell r="N40">
            <v>9439.56</v>
          </cell>
          <cell r="O40">
            <v>9348.85</v>
          </cell>
          <cell r="P40">
            <v>9881.77</v>
          </cell>
          <cell r="Q40">
            <v>9870.5</v>
          </cell>
          <cell r="R40">
            <v>10094.09</v>
          </cell>
          <cell r="S40">
            <v>10158.4</v>
          </cell>
          <cell r="T40">
            <v>10462.14</v>
          </cell>
          <cell r="U40">
            <v>10346.57</v>
          </cell>
          <cell r="V40">
            <v>10656.38</v>
          </cell>
          <cell r="W40">
            <v>10544.46</v>
          </cell>
          <cell r="X40">
            <v>10885.27</v>
          </cell>
          <cell r="Y40">
            <v>10862.64</v>
          </cell>
          <cell r="Z40">
            <v>11083.4</v>
          </cell>
          <cell r="AA40">
            <v>10927.52</v>
          </cell>
          <cell r="AB40">
            <v>10880.61</v>
          </cell>
          <cell r="AC40">
            <v>10767.59</v>
          </cell>
          <cell r="AD40">
            <v>10833.49</v>
          </cell>
          <cell r="AE40">
            <v>10900.51</v>
          </cell>
          <cell r="AF40">
            <v>10968.67</v>
          </cell>
          <cell r="AG40">
            <v>10968.67</v>
          </cell>
          <cell r="AH40">
            <v>10968.67</v>
          </cell>
        </row>
        <row r="41">
          <cell r="A41" t="str">
            <v>WAResidentialAir Conditioner SwitchProgram Annual CostsRAP0</v>
          </cell>
          <cell r="B41" t="str">
            <v>WA</v>
          </cell>
          <cell r="C41" t="str">
            <v>Residential</v>
          </cell>
          <cell r="D41" t="str">
            <v>Air Conditioner Switch</v>
          </cell>
          <cell r="E41" t="str">
            <v>Program Annual Costs</v>
          </cell>
          <cell r="F41" t="str">
            <v>RAP</v>
          </cell>
          <cell r="G41">
            <v>0</v>
          </cell>
          <cell r="H41">
            <v>0</v>
          </cell>
          <cell r="I41">
            <v>0</v>
          </cell>
          <cell r="J41">
            <v>797694.31</v>
          </cell>
          <cell r="K41">
            <v>944891.72</v>
          </cell>
          <cell r="L41">
            <v>1094083.9099999999</v>
          </cell>
          <cell r="M41">
            <v>1245344.93</v>
          </cell>
          <cell r="N41">
            <v>1398697.17</v>
          </cell>
          <cell r="O41">
            <v>743152.45</v>
          </cell>
          <cell r="P41">
            <v>748292.83</v>
          </cell>
          <cell r="Q41">
            <v>754402.03</v>
          </cell>
          <cell r="R41">
            <v>764143.23</v>
          </cell>
          <cell r="S41">
            <v>760163.55</v>
          </cell>
          <cell r="T41">
            <v>759989.1</v>
          </cell>
          <cell r="U41">
            <v>763530.3</v>
          </cell>
          <cell r="V41">
            <v>771539.41</v>
          </cell>
          <cell r="W41">
            <v>771447.54</v>
          </cell>
          <cell r="X41">
            <v>779483.04</v>
          </cell>
          <cell r="Y41">
            <v>783969.66</v>
          </cell>
          <cell r="Z41">
            <v>788707.98</v>
          </cell>
          <cell r="AA41">
            <v>793527.18</v>
          </cell>
          <cell r="AB41">
            <v>798428.7</v>
          </cell>
          <cell r="AC41">
            <v>803414.02</v>
          </cell>
          <cell r="AD41">
            <v>808484.64</v>
          </cell>
          <cell r="AE41">
            <v>813642.09</v>
          </cell>
          <cell r="AF41">
            <v>818887.93</v>
          </cell>
          <cell r="AG41">
            <v>795846.17</v>
          </cell>
          <cell r="AH41">
            <v>795846.17</v>
          </cell>
        </row>
        <row r="42">
          <cell r="A42" t="str">
            <v>WAResidentialBring-Your-Own-ThermostatParticipantsRAP0</v>
          </cell>
          <cell r="B42" t="str">
            <v>WA</v>
          </cell>
          <cell r="C42" t="str">
            <v>Residential</v>
          </cell>
          <cell r="D42" t="str">
            <v>Bring-Your-Own-Thermostat</v>
          </cell>
          <cell r="E42" t="str">
            <v>Participants</v>
          </cell>
          <cell r="F42" t="str">
            <v>RAP</v>
          </cell>
          <cell r="G42">
            <v>0</v>
          </cell>
          <cell r="H42">
            <v>0</v>
          </cell>
          <cell r="I42">
            <v>0</v>
          </cell>
          <cell r="J42">
            <v>4384.8540152822088</v>
          </cell>
          <cell r="K42">
            <v>8829.6140181160554</v>
          </cell>
          <cell r="L42">
            <v>13335.007619083408</v>
          </cell>
          <cell r="M42">
            <v>17902.049989891049</v>
          </cell>
          <cell r="N42">
            <v>22531.704807576578</v>
          </cell>
          <cell r="O42">
            <v>22687.460346340704</v>
          </cell>
          <cell r="P42">
            <v>22844.850086804323</v>
          </cell>
          <cell r="Q42">
            <v>23009.009716005279</v>
          </cell>
          <cell r="R42">
            <v>23199.080506084967</v>
          </cell>
          <cell r="S42">
            <v>23333.784537096519</v>
          </cell>
          <cell r="T42">
            <v>23444.053540523761</v>
          </cell>
          <cell r="U42">
            <v>23554.931211713192</v>
          </cell>
          <cell r="V42">
            <v>23691.308603778645</v>
          </cell>
          <cell r="W42">
            <v>23803.421553493892</v>
          </cell>
          <cell r="X42">
            <v>23940.96671772109</v>
          </cell>
          <cell r="Y42">
            <v>24079.659764591222</v>
          </cell>
          <cell r="Z42">
            <v>24220.708997557405</v>
          </cell>
          <cell r="AA42">
            <v>24364.156561325657</v>
          </cell>
          <cell r="AB42">
            <v>24510.045367847139</v>
          </cell>
          <cell r="AC42">
            <v>24658.419110448813</v>
          </cell>
          <cell r="AD42">
            <v>24809.322278226711</v>
          </cell>
          <cell r="AE42">
            <v>24962.800170706905</v>
          </cell>
          <cell r="AF42">
            <v>25118.898912779034</v>
          </cell>
          <cell r="AG42">
            <v>25118.898912779034</v>
          </cell>
          <cell r="AH42">
            <v>25118.898912779034</v>
          </cell>
        </row>
        <row r="43">
          <cell r="A43" t="str">
            <v>WAResidentialBring-Your-Own-ThermostatNew ParticipantsRAP0</v>
          </cell>
          <cell r="B43" t="str">
            <v>WA</v>
          </cell>
          <cell r="C43" t="str">
            <v>Residential</v>
          </cell>
          <cell r="D43" t="str">
            <v>Bring-Your-Own-Thermostat</v>
          </cell>
          <cell r="E43" t="str">
            <v>New Participants</v>
          </cell>
          <cell r="F43" t="str">
            <v>RAP</v>
          </cell>
          <cell r="G43">
            <v>0</v>
          </cell>
          <cell r="H43">
            <v>0</v>
          </cell>
          <cell r="I43">
            <v>0</v>
          </cell>
          <cell r="J43">
            <v>4384.8540152822088</v>
          </cell>
          <cell r="K43">
            <v>4444.7600028338466</v>
          </cell>
          <cell r="L43">
            <v>4505.3936009673525</v>
          </cell>
          <cell r="M43">
            <v>4567.0423708076414</v>
          </cell>
          <cell r="N43">
            <v>4629.6548176855285</v>
          </cell>
          <cell r="O43">
            <v>155.75553876412596</v>
          </cell>
          <cell r="P43">
            <v>157.38974046361909</v>
          </cell>
          <cell r="Q43">
            <v>164.15962920095626</v>
          </cell>
          <cell r="R43">
            <v>190.07079007968787</v>
          </cell>
          <cell r="S43">
            <v>134.70403101155171</v>
          </cell>
          <cell r="T43">
            <v>110.26900342724184</v>
          </cell>
          <cell r="U43">
            <v>110.87767118943157</v>
          </cell>
          <cell r="V43">
            <v>136.37739206545302</v>
          </cell>
          <cell r="W43">
            <v>112.11294971524694</v>
          </cell>
          <cell r="X43">
            <v>137.54516422719826</v>
          </cell>
          <cell r="Y43">
            <v>138.69304687013209</v>
          </cell>
          <cell r="Z43">
            <v>141.0492329661829</v>
          </cell>
          <cell r="AA43">
            <v>143.44756376825171</v>
          </cell>
          <cell r="AB43">
            <v>145.88880652148146</v>
          </cell>
          <cell r="AC43">
            <v>148.37374260167417</v>
          </cell>
          <cell r="AD43">
            <v>150.90316777789849</v>
          </cell>
          <cell r="AE43">
            <v>153.47789248019399</v>
          </cell>
          <cell r="AF43">
            <v>156.09874207212852</v>
          </cell>
          <cell r="AG43">
            <v>0</v>
          </cell>
          <cell r="AH43">
            <v>0</v>
          </cell>
        </row>
        <row r="44">
          <cell r="A44" t="str">
            <v>WAResidentialBring-Your-Own-ThermostatSummer Peak Reduction @Meter  (MW)RAP0</v>
          </cell>
          <cell r="B44" t="str">
            <v>WA</v>
          </cell>
          <cell r="C44" t="str">
            <v>Residential</v>
          </cell>
          <cell r="D44" t="str">
            <v>Bring-Your-Own-Thermostat</v>
          </cell>
          <cell r="E44" t="str">
            <v>Summer Peak Reduction @Meter  (MW)</v>
          </cell>
          <cell r="F44" t="str">
            <v>RAP</v>
          </cell>
          <cell r="G44">
            <v>0</v>
          </cell>
          <cell r="H44">
            <v>0</v>
          </cell>
          <cell r="I44">
            <v>0</v>
          </cell>
          <cell r="J44">
            <v>5.5750286765730879</v>
          </cell>
          <cell r="K44">
            <v>11.226223537318972</v>
          </cell>
          <cell r="L44">
            <v>16.954509687120314</v>
          </cell>
          <cell r="M44">
            <v>22.761177844290025</v>
          </cell>
          <cell r="N44">
            <v>28.647453255347333</v>
          </cell>
          <cell r="O44">
            <v>28.845485297490292</v>
          </cell>
          <cell r="P44">
            <v>29.045595110365461</v>
          </cell>
          <cell r="Q44">
            <v>29.254312353206679</v>
          </cell>
          <cell r="R44">
            <v>29.495973786307996</v>
          </cell>
          <cell r="S44">
            <v>29.667240340022683</v>
          </cell>
          <cell r="T44">
            <v>29.807439501523032</v>
          </cell>
          <cell r="U44">
            <v>29.948412540606739</v>
          </cell>
          <cell r="V44">
            <v>30.121806653375671</v>
          </cell>
          <cell r="W44">
            <v>30.264350260870771</v>
          </cell>
          <cell r="X44">
            <v>30.439229112531066</v>
          </cell>
          <cell r="Y44">
            <v>30.615567414980237</v>
          </cell>
          <cell r="Z44">
            <v>30.794901439751523</v>
          </cell>
          <cell r="AA44">
            <v>30.977284770828302</v>
          </cell>
          <cell r="AB44">
            <v>31.162771967691327</v>
          </cell>
          <cell r="AC44">
            <v>31.351418583284886</v>
          </cell>
          <cell r="AD44">
            <v>31.543281182316782</v>
          </cell>
          <cell r="AE44">
            <v>31.738417359898744</v>
          </cell>
          <cell r="AF44">
            <v>31.936885760533308</v>
          </cell>
          <cell r="AG44">
            <v>31.936885760533308</v>
          </cell>
          <cell r="AH44">
            <v>31.936885760533308</v>
          </cell>
        </row>
        <row r="45">
          <cell r="A45" t="str">
            <v>WAResidentialBring-Your-Own-ThermostatSummer Peak Reduction @Generation (MW)RAP0</v>
          </cell>
          <cell r="B45" t="str">
            <v>WA</v>
          </cell>
          <cell r="C45" t="str">
            <v>Residential</v>
          </cell>
          <cell r="D45" t="str">
            <v>Bring-Your-Own-Thermostat</v>
          </cell>
          <cell r="E45" t="str">
            <v>Summer Peak Reduction @Generation (MW)</v>
          </cell>
          <cell r="F45" t="str">
            <v>RAP</v>
          </cell>
          <cell r="G45">
            <v>0</v>
          </cell>
          <cell r="H45">
            <v>0</v>
          </cell>
          <cell r="I45">
            <v>0</v>
          </cell>
          <cell r="J45">
            <v>5.9617021910224475</v>
          </cell>
          <cell r="K45">
            <v>12.004853309648242</v>
          </cell>
          <cell r="L45">
            <v>18.130442624296585</v>
          </cell>
          <cell r="M45">
            <v>24.339850375077525</v>
          </cell>
          <cell r="N45">
            <v>30.634386789306831</v>
          </cell>
          <cell r="O45">
            <v>30.84615396182334</v>
          </cell>
          <cell r="P45">
            <v>31.060143015346256</v>
          </cell>
          <cell r="Q45">
            <v>31.283336494005724</v>
          </cell>
          <cell r="R45">
            <v>31.541759110065044</v>
          </cell>
          <cell r="S45">
            <v>31.724904390163825</v>
          </cell>
          <cell r="T45">
            <v>31.874827502094778</v>
          </cell>
          <cell r="U45">
            <v>32.025578166304285</v>
          </cell>
          <cell r="V45">
            <v>32.210998568955979</v>
          </cell>
          <cell r="W45">
            <v>32.363428733251055</v>
          </cell>
          <cell r="X45">
            <v>32.550436853494041</v>
          </cell>
          <cell r="Y45">
            <v>32.739005649290547</v>
          </cell>
          <cell r="Z45">
            <v>32.930777945080969</v>
          </cell>
          <cell r="AA45">
            <v>33.125811041333087</v>
          </cell>
          <cell r="AB45">
            <v>33.324163281670735</v>
          </cell>
          <cell r="AC45">
            <v>33.525894072086047</v>
          </cell>
          <cell r="AD45">
            <v>33.731063900508673</v>
          </cell>
          <cell r="AE45">
            <v>33.939734356739081</v>
          </cell>
          <cell r="AF45">
            <v>34.151968152752325</v>
          </cell>
          <cell r="AG45">
            <v>34.151968152752325</v>
          </cell>
          <cell r="AH45">
            <v>34.151968152752325</v>
          </cell>
        </row>
        <row r="46">
          <cell r="A46" t="str">
            <v>WAResidentialBring-Your-Own-ThermostatWinter Peak Reduction @Meter  (MW)RAP0</v>
          </cell>
          <cell r="B46" t="str">
            <v>WA</v>
          </cell>
          <cell r="C46" t="str">
            <v>Residential</v>
          </cell>
          <cell r="D46" t="str">
            <v>Bring-Your-Own-Thermostat</v>
          </cell>
          <cell r="E46" t="str">
            <v>Winter Peak Reduction @Meter  (MW)</v>
          </cell>
          <cell r="F46" t="str">
            <v>RAP</v>
          </cell>
          <cell r="G46">
            <v>0</v>
          </cell>
          <cell r="H46">
            <v>0</v>
          </cell>
          <cell r="I46">
            <v>0</v>
          </cell>
          <cell r="J46">
            <v>4.7606986451635169</v>
          </cell>
          <cell r="K46">
            <v>9.5864380768116675</v>
          </cell>
          <cell r="L46">
            <v>14.478008272147624</v>
          </cell>
          <cell r="M46">
            <v>19.436511417595895</v>
          </cell>
          <cell r="N46">
            <v>24.462993791083015</v>
          </cell>
          <cell r="O46">
            <v>24.632099804598351</v>
          </cell>
          <cell r="P46">
            <v>24.802980094244564</v>
          </cell>
          <cell r="Q46">
            <v>24.981210548805599</v>
          </cell>
          <cell r="R46">
            <v>25.187573120892122</v>
          </cell>
          <cell r="S46">
            <v>25.333823211704662</v>
          </cell>
          <cell r="T46">
            <v>25.453543843997092</v>
          </cell>
          <cell r="U46">
            <v>25.57392531557419</v>
          </cell>
          <cell r="V46">
            <v>25.721992198388111</v>
          </cell>
          <cell r="W46">
            <v>25.843714829507519</v>
          </cell>
          <cell r="X46">
            <v>25.993049579239905</v>
          </cell>
          <cell r="Y46">
            <v>26.143630601556048</v>
          </cell>
          <cell r="Z46">
            <v>26.296769768776475</v>
          </cell>
          <cell r="AA46">
            <v>26.452512838010573</v>
          </cell>
          <cell r="AB46">
            <v>26.610906399376756</v>
          </cell>
          <cell r="AC46">
            <v>26.771997891344288</v>
          </cell>
          <cell r="AD46">
            <v>26.93583561636029</v>
          </cell>
          <cell r="AE46">
            <v>27.102468756767358</v>
          </cell>
          <cell r="AF46">
            <v>27.271947391017097</v>
          </cell>
          <cell r="AG46">
            <v>27.271947391017097</v>
          </cell>
          <cell r="AH46">
            <v>27.271947391017097</v>
          </cell>
        </row>
        <row r="47">
          <cell r="A47" t="str">
            <v>WAResidentialBring-Your-Own-ThermostatWinter Peak Reduction @Generation (MW)RAP0</v>
          </cell>
          <cell r="B47" t="str">
            <v>WA</v>
          </cell>
          <cell r="C47" t="str">
            <v>Residential</v>
          </cell>
          <cell r="D47" t="str">
            <v>Bring-Your-Own-Thermostat</v>
          </cell>
          <cell r="E47" t="str">
            <v>Winter Peak Reduction @Generation (MW)</v>
          </cell>
          <cell r="F47" t="str">
            <v>RAP</v>
          </cell>
          <cell r="G47">
            <v>0</v>
          </cell>
          <cell r="H47">
            <v>0</v>
          </cell>
          <cell r="I47">
            <v>0</v>
          </cell>
          <cell r="J47">
            <v>5.0908917586258902</v>
          </cell>
          <cell r="K47">
            <v>10.251335410486098</v>
          </cell>
          <cell r="L47">
            <v>15.482175724118369</v>
          </cell>
          <cell r="M47">
            <v>20.784591331526791</v>
          </cell>
          <cell r="N47">
            <v>26.159701078509098</v>
          </cell>
          <cell r="O47">
            <v>26.340535967399596</v>
          </cell>
          <cell r="P47">
            <v>26.52326819287984</v>
          </cell>
          <cell r="Q47">
            <v>26.713860376903654</v>
          </cell>
          <cell r="R47">
            <v>26.93453586926892</v>
          </cell>
          <cell r="S47">
            <v>27.09092959160046</v>
          </cell>
          <cell r="T47">
            <v>27.218953822013408</v>
          </cell>
          <cell r="U47">
            <v>27.3476847262822</v>
          </cell>
          <cell r="V47">
            <v>27.506021249894886</v>
          </cell>
          <cell r="W47">
            <v>27.636186334012024</v>
          </cell>
          <cell r="X47">
            <v>27.795878661410526</v>
          </cell>
          <cell r="Y47">
            <v>27.956903700517653</v>
          </cell>
          <cell r="Z47">
            <v>28.120664312653297</v>
          </cell>
          <cell r="AA47">
            <v>28.287209428553979</v>
          </cell>
          <cell r="AB47">
            <v>28.456588869741189</v>
          </cell>
          <cell r="AC47">
            <v>28.628853364927291</v>
          </cell>
          <cell r="AD47">
            <v>28.804054566726389</v>
          </cell>
          <cell r="AE47">
            <v>28.982245068675951</v>
          </cell>
          <cell r="AF47">
            <v>29.163478422574901</v>
          </cell>
          <cell r="AG47">
            <v>29.163478422574901</v>
          </cell>
          <cell r="AH47">
            <v>29.163478422574901</v>
          </cell>
        </row>
        <row r="48">
          <cell r="A48" t="str">
            <v>WAResidentialBring-Your-Own-ThermostatNon-Incentive CostsRAP0</v>
          </cell>
          <cell r="B48" t="str">
            <v>WA</v>
          </cell>
          <cell r="C48" t="str">
            <v>Residential</v>
          </cell>
          <cell r="D48" t="str">
            <v>Bring-Your-Own-Thermostat</v>
          </cell>
          <cell r="E48" t="str">
            <v>Non-Incentive Costs</v>
          </cell>
          <cell r="F48" t="str">
            <v>RAP</v>
          </cell>
          <cell r="G48">
            <v>0</v>
          </cell>
          <cell r="H48">
            <v>0</v>
          </cell>
          <cell r="I48">
            <v>0</v>
          </cell>
          <cell r="J48">
            <v>337656.34</v>
          </cell>
          <cell r="K48">
            <v>342149.29</v>
          </cell>
          <cell r="L48">
            <v>346696.81</v>
          </cell>
          <cell r="M48">
            <v>351320.47</v>
          </cell>
          <cell r="N48">
            <v>356016.4</v>
          </cell>
          <cell r="O48">
            <v>20473.95</v>
          </cell>
          <cell r="P48">
            <v>20596.52</v>
          </cell>
          <cell r="Q48">
            <v>21104.26</v>
          </cell>
          <cell r="R48">
            <v>23047.599999999999</v>
          </cell>
          <cell r="S48">
            <v>18895.09</v>
          </cell>
          <cell r="T48">
            <v>17062.46</v>
          </cell>
          <cell r="U48">
            <v>17108.11</v>
          </cell>
          <cell r="V48">
            <v>19020.59</v>
          </cell>
          <cell r="W48">
            <v>17200.759999999998</v>
          </cell>
          <cell r="X48">
            <v>19108.18</v>
          </cell>
          <cell r="Y48">
            <v>19194.27</v>
          </cell>
          <cell r="Z48">
            <v>19370.98</v>
          </cell>
          <cell r="AA48">
            <v>19550.86</v>
          </cell>
          <cell r="AB48">
            <v>19733.95</v>
          </cell>
          <cell r="AC48">
            <v>19920.32</v>
          </cell>
          <cell r="AD48">
            <v>20110.03</v>
          </cell>
          <cell r="AE48">
            <v>20303.13</v>
          </cell>
          <cell r="AF48">
            <v>20499.689999999999</v>
          </cell>
          <cell r="AG48">
            <v>8792.2900000000009</v>
          </cell>
          <cell r="AH48">
            <v>8792.2900000000009</v>
          </cell>
        </row>
        <row r="49">
          <cell r="A49" t="str">
            <v>WAResidentialBring-Your-Own-ThermostatIncentive CostsRAP0</v>
          </cell>
          <cell r="B49" t="str">
            <v>WA</v>
          </cell>
          <cell r="C49" t="str">
            <v>Residential</v>
          </cell>
          <cell r="D49" t="str">
            <v>Bring-Your-Own-Thermostat</v>
          </cell>
          <cell r="E49" t="str">
            <v>Incentive Costs</v>
          </cell>
          <cell r="F49" t="str">
            <v>RAP</v>
          </cell>
          <cell r="G49">
            <v>0</v>
          </cell>
          <cell r="H49">
            <v>0</v>
          </cell>
          <cell r="I49">
            <v>0</v>
          </cell>
          <cell r="J49">
            <v>192933.58</v>
          </cell>
          <cell r="K49">
            <v>388503.02</v>
          </cell>
          <cell r="L49">
            <v>586740.34</v>
          </cell>
          <cell r="M49">
            <v>787690.2</v>
          </cell>
          <cell r="N49">
            <v>991395.01</v>
          </cell>
          <cell r="O49">
            <v>998248.26</v>
          </cell>
          <cell r="P49">
            <v>1005173.4</v>
          </cell>
          <cell r="Q49">
            <v>1012396.43</v>
          </cell>
          <cell r="R49">
            <v>1020759.54</v>
          </cell>
          <cell r="S49">
            <v>1026686.52</v>
          </cell>
          <cell r="T49">
            <v>1031538.36</v>
          </cell>
          <cell r="U49">
            <v>1036416.97</v>
          </cell>
          <cell r="V49">
            <v>1042417.58</v>
          </cell>
          <cell r="W49">
            <v>1047350.55</v>
          </cell>
          <cell r="X49">
            <v>1053402.54</v>
          </cell>
          <cell r="Y49">
            <v>1059505.03</v>
          </cell>
          <cell r="Z49">
            <v>1065711.2</v>
          </cell>
          <cell r="AA49">
            <v>1072022.8899999999</v>
          </cell>
          <cell r="AB49">
            <v>1078442</v>
          </cell>
          <cell r="AC49">
            <v>1084970.44</v>
          </cell>
          <cell r="AD49">
            <v>1091610.18</v>
          </cell>
          <cell r="AE49">
            <v>1098363.21</v>
          </cell>
          <cell r="AF49">
            <v>1105231.55</v>
          </cell>
          <cell r="AG49">
            <v>1105231.55</v>
          </cell>
          <cell r="AH49">
            <v>1105231.55</v>
          </cell>
        </row>
        <row r="50">
          <cell r="A50" t="str">
            <v>WAResidentialBring-Your-Own-ThermostatProgram Annual BenefitsRAP0</v>
          </cell>
          <cell r="B50" t="str">
            <v>WA</v>
          </cell>
          <cell r="C50" t="str">
            <v>Residential</v>
          </cell>
          <cell r="D50" t="str">
            <v>Bring-Your-Own-Thermostat</v>
          </cell>
          <cell r="E50" t="str">
            <v>Program Annual Benefits</v>
          </cell>
          <cell r="F50" t="str">
            <v>RAP</v>
          </cell>
          <cell r="G50">
            <v>0</v>
          </cell>
          <cell r="H50">
            <v>0</v>
          </cell>
          <cell r="I50">
            <v>0</v>
          </cell>
          <cell r="J50">
            <v>9157.93</v>
          </cell>
          <cell r="K50">
            <v>18099.189999999999</v>
          </cell>
          <cell r="L50">
            <v>27959.63</v>
          </cell>
          <cell r="M50">
            <v>37098.58</v>
          </cell>
          <cell r="N50">
            <v>48051.21</v>
          </cell>
          <cell r="O50">
            <v>47589.19</v>
          </cell>
          <cell r="P50">
            <v>50304.14</v>
          </cell>
          <cell r="Q50">
            <v>50245.83</v>
          </cell>
          <cell r="R50">
            <v>51384.61</v>
          </cell>
          <cell r="S50">
            <v>51712.07</v>
          </cell>
          <cell r="T50">
            <v>53258.98</v>
          </cell>
          <cell r="U50">
            <v>52670.47</v>
          </cell>
          <cell r="V50">
            <v>54247.42</v>
          </cell>
          <cell r="W50">
            <v>53677.21</v>
          </cell>
          <cell r="X50">
            <v>55413.8</v>
          </cell>
          <cell r="Y50">
            <v>55297.97</v>
          </cell>
          <cell r="Z50">
            <v>56422.61</v>
          </cell>
          <cell r="AA50">
            <v>55628.89</v>
          </cell>
          <cell r="AB50">
            <v>55389.04</v>
          </cell>
          <cell r="AC50">
            <v>54813.25</v>
          </cell>
          <cell r="AD50">
            <v>55148.7</v>
          </cell>
          <cell r="AE50">
            <v>55489.86</v>
          </cell>
          <cell r="AF50">
            <v>55836.85</v>
          </cell>
          <cell r="AG50">
            <v>55836.85</v>
          </cell>
          <cell r="AH50">
            <v>55836.85</v>
          </cell>
        </row>
        <row r="51">
          <cell r="A51" t="str">
            <v>WAResidentialBring-Your-Own-ThermostatProgram Annual CostsRAP0</v>
          </cell>
          <cell r="B51" t="str">
            <v>WA</v>
          </cell>
          <cell r="C51" t="str">
            <v>Residential</v>
          </cell>
          <cell r="D51" t="str">
            <v>Bring-Your-Own-Thermostat</v>
          </cell>
          <cell r="E51" t="str">
            <v>Program Annual Costs</v>
          </cell>
          <cell r="F51" t="str">
            <v>RAP</v>
          </cell>
          <cell r="G51">
            <v>0</v>
          </cell>
          <cell r="H51">
            <v>0</v>
          </cell>
          <cell r="I51">
            <v>0</v>
          </cell>
          <cell r="J51">
            <v>530589.92000000004</v>
          </cell>
          <cell r="K51">
            <v>730652.31</v>
          </cell>
          <cell r="L51">
            <v>933437.14</v>
          </cell>
          <cell r="M51">
            <v>1139010.67</v>
          </cell>
          <cell r="N51">
            <v>1347411.41</v>
          </cell>
          <cell r="O51">
            <v>1018722.21</v>
          </cell>
          <cell r="P51">
            <v>1025769.92</v>
          </cell>
          <cell r="Q51">
            <v>1033500.69</v>
          </cell>
          <cell r="R51">
            <v>1043807.14</v>
          </cell>
          <cell r="S51">
            <v>1045581.61</v>
          </cell>
          <cell r="T51">
            <v>1048600.82</v>
          </cell>
          <cell r="U51">
            <v>1053525.0900000001</v>
          </cell>
          <cell r="V51">
            <v>1061438.17</v>
          </cell>
          <cell r="W51">
            <v>1064551.31</v>
          </cell>
          <cell r="X51">
            <v>1072510.71</v>
          </cell>
          <cell r="Y51">
            <v>1078699.3</v>
          </cell>
          <cell r="Z51">
            <v>1085082.18</v>
          </cell>
          <cell r="AA51">
            <v>1091573.74</v>
          </cell>
          <cell r="AB51">
            <v>1098175.94</v>
          </cell>
          <cell r="AC51">
            <v>1104890.76</v>
          </cell>
          <cell r="AD51">
            <v>1111720.21</v>
          </cell>
          <cell r="AE51">
            <v>1118666.3400000001</v>
          </cell>
          <cell r="AF51">
            <v>1125731.25</v>
          </cell>
          <cell r="AG51">
            <v>1114023.8400000001</v>
          </cell>
          <cell r="AH51">
            <v>1114023.8400000001</v>
          </cell>
        </row>
        <row r="52">
          <cell r="A52" t="str">
            <v>WAResidentialElectric Resistance Water Heater SwitchParticipantsRAP0</v>
          </cell>
          <cell r="B52" t="str">
            <v>WA</v>
          </cell>
          <cell r="C52" t="str">
            <v>Residential</v>
          </cell>
          <cell r="D52" t="str">
            <v>Electric Resistance Water Heater Switch</v>
          </cell>
          <cell r="E52" t="str">
            <v>Participants</v>
          </cell>
          <cell r="F52" t="str">
            <v>RAP</v>
          </cell>
          <cell r="G52">
            <v>0</v>
          </cell>
          <cell r="H52">
            <v>0</v>
          </cell>
          <cell r="I52">
            <v>0</v>
          </cell>
          <cell r="J52">
            <v>7360.2906685094213</v>
          </cell>
          <cell r="K52">
            <v>14821.137816123377</v>
          </cell>
          <cell r="L52">
            <v>22383.762789175718</v>
          </cell>
          <cell r="M52">
            <v>30049.869625888547</v>
          </cell>
          <cell r="N52">
            <v>37821.075927003541</v>
          </cell>
          <cell r="O52">
            <v>38082.522724214745</v>
          </cell>
          <cell r="P52">
            <v>38346.712645707252</v>
          </cell>
          <cell r="Q52">
            <v>38622.266309008854</v>
          </cell>
          <cell r="R52">
            <v>38941.313706642621</v>
          </cell>
          <cell r="S52">
            <v>39167.424044412015</v>
          </cell>
          <cell r="T52">
            <v>39352.518443022032</v>
          </cell>
          <cell r="U52">
            <v>39538.634533947145</v>
          </cell>
          <cell r="V52">
            <v>39767.553727771301</v>
          </cell>
          <cell r="W52">
            <v>39955.74332193617</v>
          </cell>
          <cell r="X52">
            <v>40186.622704746107</v>
          </cell>
          <cell r="Y52">
            <v>40419.428890563831</v>
          </cell>
          <cell r="Z52">
            <v>40656.190103042791</v>
          </cell>
          <cell r="AA52">
            <v>40896.977085082355</v>
          </cell>
          <cell r="AB52">
            <v>41141.861867457701</v>
          </cell>
          <cell r="AC52">
            <v>41390.917792539069</v>
          </cell>
          <cell r="AD52">
            <v>41644.21953845198</v>
          </cell>
          <cell r="AE52">
            <v>41901.843143686594</v>
          </cell>
          <cell r="AF52">
            <v>42163.866032164806</v>
          </cell>
          <cell r="AG52">
            <v>42163.866032164806</v>
          </cell>
          <cell r="AH52">
            <v>42163.866032164806</v>
          </cell>
        </row>
        <row r="53">
          <cell r="A53" t="str">
            <v>WAResidentialElectric Resistance Water Heater SwitchNew ParticipantsRAP0</v>
          </cell>
          <cell r="B53" t="str">
            <v>WA</v>
          </cell>
          <cell r="C53" t="str">
            <v>Residential</v>
          </cell>
          <cell r="D53" t="str">
            <v>Electric Resistance Water Heater Switch</v>
          </cell>
          <cell r="E53" t="str">
            <v>New Participants</v>
          </cell>
          <cell r="F53" t="str">
            <v>RAP</v>
          </cell>
          <cell r="G53">
            <v>0</v>
          </cell>
          <cell r="H53">
            <v>0</v>
          </cell>
          <cell r="I53">
            <v>0</v>
          </cell>
          <cell r="J53">
            <v>7360.2906685094213</v>
          </cell>
          <cell r="K53">
            <v>7460.8471476139557</v>
          </cell>
          <cell r="L53">
            <v>7562.6249730523414</v>
          </cell>
          <cell r="M53">
            <v>7666.1068367128282</v>
          </cell>
          <cell r="N53">
            <v>7771.2063011149949</v>
          </cell>
          <cell r="O53">
            <v>261.44679721120337</v>
          </cell>
          <cell r="P53">
            <v>264.18992149250698</v>
          </cell>
          <cell r="Q53">
            <v>275.55366330160177</v>
          </cell>
          <cell r="R53">
            <v>319.0473976337671</v>
          </cell>
          <cell r="S53">
            <v>226.11033776939439</v>
          </cell>
          <cell r="T53">
            <v>185.09439861001738</v>
          </cell>
          <cell r="U53">
            <v>186.11609092511208</v>
          </cell>
          <cell r="V53">
            <v>228.91919382415654</v>
          </cell>
          <cell r="W53">
            <v>188.18959416486905</v>
          </cell>
          <cell r="X53">
            <v>230.87938280993694</v>
          </cell>
          <cell r="Y53">
            <v>232.80618581772433</v>
          </cell>
          <cell r="Z53">
            <v>236.76121247895935</v>
          </cell>
          <cell r="AA53">
            <v>240.78698203956446</v>
          </cell>
          <cell r="AB53">
            <v>244.88478237534582</v>
          </cell>
          <cell r="AC53">
            <v>249.0559250813676</v>
          </cell>
          <cell r="AD53">
            <v>253.30174591291143</v>
          </cell>
          <cell r="AE53">
            <v>257.62360523461393</v>
          </cell>
          <cell r="AF53">
            <v>262.02288847821183</v>
          </cell>
          <cell r="AG53">
            <v>0</v>
          </cell>
          <cell r="AH53">
            <v>0</v>
          </cell>
        </row>
        <row r="54">
          <cell r="A54" t="str">
            <v>WAResidentialElectric Resistance Water Heater SwitchSummer Peak Reduction @Meter  (MW)RAP0</v>
          </cell>
          <cell r="B54" t="str">
            <v>WA</v>
          </cell>
          <cell r="C54" t="str">
            <v>Residential</v>
          </cell>
          <cell r="D54" t="str">
            <v>Electric Resistance Water Heater Switch</v>
          </cell>
          <cell r="E54" t="str">
            <v>Summer Peak Reduction @Meter  (MW)</v>
          </cell>
          <cell r="F54" t="str">
            <v>RAP</v>
          </cell>
          <cell r="G54">
            <v>0</v>
          </cell>
          <cell r="H54">
            <v>0</v>
          </cell>
          <cell r="I54">
            <v>0</v>
          </cell>
          <cell r="J54">
            <v>3.6801453342547106</v>
          </cell>
          <cell r="K54">
            <v>7.4105689080616886</v>
          </cell>
          <cell r="L54">
            <v>11.19188139458786</v>
          </cell>
          <cell r="M54">
            <v>15.024934812944274</v>
          </cell>
          <cell r="N54">
            <v>18.910537963501771</v>
          </cell>
          <cell r="O54">
            <v>19.041261362107374</v>
          </cell>
          <cell r="P54">
            <v>19.173356322853625</v>
          </cell>
          <cell r="Q54">
            <v>19.311133154504425</v>
          </cell>
          <cell r="R54">
            <v>19.470656853321309</v>
          </cell>
          <cell r="S54">
            <v>19.583712022206008</v>
          </cell>
          <cell r="T54">
            <v>19.676259221511017</v>
          </cell>
          <cell r="U54">
            <v>19.769317266973573</v>
          </cell>
          <cell r="V54">
            <v>19.88377686388565</v>
          </cell>
          <cell r="W54">
            <v>19.977871660968084</v>
          </cell>
          <cell r="X54">
            <v>20.093311352373053</v>
          </cell>
          <cell r="Y54">
            <v>20.209714445281914</v>
          </cell>
          <cell r="Z54">
            <v>20.328095051521395</v>
          </cell>
          <cell r="AA54">
            <v>20.448488542541178</v>
          </cell>
          <cell r="AB54">
            <v>20.57093093372885</v>
          </cell>
          <cell r="AC54">
            <v>20.695458896269535</v>
          </cell>
          <cell r="AD54">
            <v>20.822109769225989</v>
          </cell>
          <cell r="AE54">
            <v>20.950921571843296</v>
          </cell>
          <cell r="AF54">
            <v>21.081933016082402</v>
          </cell>
          <cell r="AG54">
            <v>21.081933016082402</v>
          </cell>
          <cell r="AH54">
            <v>21.081933016082402</v>
          </cell>
        </row>
        <row r="55">
          <cell r="A55" t="str">
            <v>WAResidentialElectric Resistance Water Heater SwitchSummer Peak Reduction @Generation (MW)RAP0</v>
          </cell>
          <cell r="B55" t="str">
            <v>WA</v>
          </cell>
          <cell r="C55" t="str">
            <v>Residential</v>
          </cell>
          <cell r="D55" t="str">
            <v>Electric Resistance Water Heater Switch</v>
          </cell>
          <cell r="E55" t="str">
            <v>Summer Peak Reduction @Generation (MW)</v>
          </cell>
          <cell r="F55" t="str">
            <v>RAP</v>
          </cell>
          <cell r="G55">
            <v>0</v>
          </cell>
          <cell r="H55">
            <v>0</v>
          </cell>
          <cell r="I55">
            <v>0</v>
          </cell>
          <cell r="J55">
            <v>3.9353933002535859</v>
          </cell>
          <cell r="K55">
            <v>7.9245520442902802</v>
          </cell>
          <cell r="L55">
            <v>11.968129260420511</v>
          </cell>
          <cell r="M55">
            <v>16.067036062200071</v>
          </cell>
          <cell r="N55">
            <v>20.222137346873911</v>
          </cell>
          <cell r="O55">
            <v>20.361927474799135</v>
          </cell>
          <cell r="P55">
            <v>20.503184293838139</v>
          </cell>
          <cell r="Q55">
            <v>20.650517067672336</v>
          </cell>
          <cell r="R55">
            <v>20.821105030520485</v>
          </cell>
          <cell r="S55">
            <v>20.942001493507046</v>
          </cell>
          <cell r="T55">
            <v>21.040967592674953</v>
          </cell>
          <cell r="U55">
            <v>21.140479969330102</v>
          </cell>
          <cell r="V55">
            <v>21.262878268833326</v>
          </cell>
          <cell r="W55">
            <v>21.363499304252823</v>
          </cell>
          <cell r="X55">
            <v>21.486945675761532</v>
          </cell>
          <cell r="Y55">
            <v>21.611422268492376</v>
          </cell>
          <cell r="Z55">
            <v>21.738013531163023</v>
          </cell>
          <cell r="AA55">
            <v>21.866757288520464</v>
          </cell>
          <cell r="AB55">
            <v>21.997692053911891</v>
          </cell>
          <cell r="AC55">
            <v>22.13085704196693</v>
          </cell>
          <cell r="AD55">
            <v>22.266292181515578</v>
          </cell>
          <cell r="AE55">
            <v>22.404038128746329</v>
          </cell>
          <cell r="AF55">
            <v>22.544136280609003</v>
          </cell>
          <cell r="AG55">
            <v>22.544136280609003</v>
          </cell>
          <cell r="AH55">
            <v>22.544136280609003</v>
          </cell>
        </row>
        <row r="56">
          <cell r="A56" t="str">
            <v>WAResidentialElectric Resistance Water Heater SwitchWinter Peak Reduction @Meter  (MW)RAP0</v>
          </cell>
          <cell r="B56" t="str">
            <v>WA</v>
          </cell>
          <cell r="C56" t="str">
            <v>Residential</v>
          </cell>
          <cell r="D56" t="str">
            <v>Electric Resistance Water Heater Switch</v>
          </cell>
          <cell r="E56" t="str">
            <v>Winter Peak Reduction @Meter  (MW)</v>
          </cell>
          <cell r="F56" t="str">
            <v>RAP</v>
          </cell>
          <cell r="G56">
            <v>0</v>
          </cell>
          <cell r="H56">
            <v>0</v>
          </cell>
          <cell r="I56">
            <v>0</v>
          </cell>
          <cell r="J56">
            <v>5.5202180013820659</v>
          </cell>
          <cell r="K56">
            <v>11.115853362092533</v>
          </cell>
          <cell r="L56">
            <v>16.78782209188179</v>
          </cell>
          <cell r="M56">
            <v>22.537402219416411</v>
          </cell>
          <cell r="N56">
            <v>28.365806945252654</v>
          </cell>
          <cell r="O56">
            <v>28.561892043161059</v>
          </cell>
          <cell r="P56">
            <v>28.760034484280439</v>
          </cell>
          <cell r="Q56">
            <v>28.966699731756641</v>
          </cell>
          <cell r="R56">
            <v>29.205985279981963</v>
          </cell>
          <cell r="S56">
            <v>29.375568033309012</v>
          </cell>
          <cell r="T56">
            <v>29.514388832266523</v>
          </cell>
          <cell r="U56">
            <v>29.65397590046036</v>
          </cell>
          <cell r="V56">
            <v>29.825665295828475</v>
          </cell>
          <cell r="W56">
            <v>29.966807491452126</v>
          </cell>
          <cell r="X56">
            <v>30.139967028559578</v>
          </cell>
          <cell r="Y56">
            <v>30.314571667922873</v>
          </cell>
          <cell r="Z56">
            <v>30.492142577282095</v>
          </cell>
          <cell r="AA56">
            <v>30.672732813811766</v>
          </cell>
          <cell r="AB56">
            <v>30.856396400593276</v>
          </cell>
          <cell r="AC56">
            <v>31.043188344404303</v>
          </cell>
          <cell r="AD56">
            <v>31.233164653838983</v>
          </cell>
          <cell r="AE56">
            <v>31.426382357764947</v>
          </cell>
          <cell r="AF56">
            <v>31.622899524123603</v>
          </cell>
          <cell r="AG56">
            <v>31.622899524123603</v>
          </cell>
          <cell r="AH56">
            <v>31.622899524123603</v>
          </cell>
        </row>
        <row r="57">
          <cell r="A57" t="str">
            <v>WAResidentialElectric Resistance Water Heater SwitchWinter Peak Reduction @Generation (MW)RAP0</v>
          </cell>
          <cell r="B57" t="str">
            <v>WA</v>
          </cell>
          <cell r="C57" t="str">
            <v>Residential</v>
          </cell>
          <cell r="D57" t="str">
            <v>Electric Resistance Water Heater Switch</v>
          </cell>
          <cell r="E57" t="str">
            <v>Winter Peak Reduction @Generation (MW)</v>
          </cell>
          <cell r="F57" t="str">
            <v>RAP</v>
          </cell>
          <cell r="G57">
            <v>0</v>
          </cell>
          <cell r="H57">
            <v>0</v>
          </cell>
          <cell r="I57">
            <v>0</v>
          </cell>
          <cell r="J57">
            <v>5.9030899503803793</v>
          </cell>
          <cell r="K57">
            <v>11.88682806643542</v>
          </cell>
          <cell r="L57">
            <v>17.952193890630767</v>
          </cell>
          <cell r="M57">
            <v>24.100554093300104</v>
          </cell>
          <cell r="N57">
            <v>30.333206020310868</v>
          </cell>
          <cell r="O57">
            <v>30.542891212198697</v>
          </cell>
          <cell r="P57">
            <v>30.754776440757208</v>
          </cell>
          <cell r="Q57">
            <v>30.975775601508506</v>
          </cell>
          <cell r="R57">
            <v>31.231657545780728</v>
          </cell>
          <cell r="S57">
            <v>31.413002240260568</v>
          </cell>
          <cell r="T57">
            <v>31.561451389012426</v>
          </cell>
          <cell r="U57">
            <v>31.710719953995149</v>
          </cell>
          <cell r="V57">
            <v>31.894317403249993</v>
          </cell>
          <cell r="W57">
            <v>32.045248956379233</v>
          </cell>
          <cell r="X57">
            <v>32.230418513642299</v>
          </cell>
          <cell r="Y57">
            <v>32.417133402738564</v>
          </cell>
          <cell r="Z57">
            <v>32.607020296744544</v>
          </cell>
          <cell r="AA57">
            <v>32.800135932780691</v>
          </cell>
          <cell r="AB57">
            <v>32.996538080867836</v>
          </cell>
          <cell r="AC57">
            <v>33.196285562950393</v>
          </cell>
          <cell r="AD57">
            <v>33.399438272273372</v>
          </cell>
          <cell r="AE57">
            <v>33.606057193119497</v>
          </cell>
          <cell r="AF57">
            <v>33.8162044209135</v>
          </cell>
          <cell r="AG57">
            <v>33.8162044209135</v>
          </cell>
          <cell r="AH57">
            <v>33.8162044209135</v>
          </cell>
        </row>
        <row r="58">
          <cell r="A58" t="str">
            <v>WAResidentialElectric Resistance Water Heater SwitchNon-Incentive CostsRAP0</v>
          </cell>
          <cell r="B58" t="str">
            <v>WA</v>
          </cell>
          <cell r="C58" t="str">
            <v>Residential</v>
          </cell>
          <cell r="D58" t="str">
            <v>Electric Resistance Water Heater Switch</v>
          </cell>
          <cell r="E58" t="str">
            <v>Non-Incentive Costs</v>
          </cell>
          <cell r="F58" t="str">
            <v>RAP</v>
          </cell>
          <cell r="G58">
            <v>0</v>
          </cell>
          <cell r="H58">
            <v>0</v>
          </cell>
          <cell r="I58">
            <v>0</v>
          </cell>
          <cell r="J58">
            <v>2667289.2200000002</v>
          </cell>
          <cell r="K58">
            <v>2703489.55</v>
          </cell>
          <cell r="L58">
            <v>2740129.57</v>
          </cell>
          <cell r="M58">
            <v>2777383.04</v>
          </cell>
          <cell r="N58">
            <v>2815218.84</v>
          </cell>
          <cell r="O58">
            <v>111705.42</v>
          </cell>
          <cell r="P58">
            <v>112692.95</v>
          </cell>
          <cell r="Q58">
            <v>116783.89</v>
          </cell>
          <cell r="R58">
            <v>132441.64000000001</v>
          </cell>
          <cell r="S58">
            <v>98984.3</v>
          </cell>
          <cell r="T58">
            <v>84218.559999999998</v>
          </cell>
          <cell r="U58">
            <v>84586.37</v>
          </cell>
          <cell r="V58">
            <v>99995.49</v>
          </cell>
          <cell r="W58">
            <v>85332.83</v>
          </cell>
          <cell r="X58">
            <v>100701.15</v>
          </cell>
          <cell r="Y58">
            <v>101394.8</v>
          </cell>
          <cell r="Z58">
            <v>102818.61</v>
          </cell>
          <cell r="AA58">
            <v>104267.89</v>
          </cell>
          <cell r="AB58">
            <v>105743.1</v>
          </cell>
          <cell r="AC58">
            <v>107244.71</v>
          </cell>
          <cell r="AD58">
            <v>108773.2</v>
          </cell>
          <cell r="AE58">
            <v>110329.07</v>
          </cell>
          <cell r="AF58">
            <v>111912.82</v>
          </cell>
          <cell r="AG58">
            <v>17584.580000000002</v>
          </cell>
          <cell r="AH58">
            <v>17584.580000000002</v>
          </cell>
        </row>
        <row r="59">
          <cell r="A59" t="str">
            <v>WAResidentialElectric Resistance Water Heater SwitchIncentive CostsRAP0</v>
          </cell>
          <cell r="B59" t="str">
            <v>WA</v>
          </cell>
          <cell r="C59" t="str">
            <v>Residential</v>
          </cell>
          <cell r="D59" t="str">
            <v>Electric Resistance Water Heater Switch</v>
          </cell>
          <cell r="E59" t="str">
            <v>Incentive Costs</v>
          </cell>
          <cell r="F59" t="str">
            <v>RAP</v>
          </cell>
          <cell r="G59">
            <v>0</v>
          </cell>
          <cell r="H59">
            <v>0</v>
          </cell>
          <cell r="I59">
            <v>0</v>
          </cell>
          <cell r="J59">
            <v>412176.28</v>
          </cell>
          <cell r="K59">
            <v>829983.72</v>
          </cell>
          <cell r="L59">
            <v>1253490.72</v>
          </cell>
          <cell r="M59">
            <v>1682792.7</v>
          </cell>
          <cell r="N59">
            <v>2117980.25</v>
          </cell>
          <cell r="O59">
            <v>2132621.27</v>
          </cell>
          <cell r="P59">
            <v>2147415.91</v>
          </cell>
          <cell r="Q59">
            <v>2162846.91</v>
          </cell>
          <cell r="R59">
            <v>2180713.5699999998</v>
          </cell>
          <cell r="S59">
            <v>2193375.75</v>
          </cell>
          <cell r="T59">
            <v>2203741.0299999998</v>
          </cell>
          <cell r="U59">
            <v>2214163.5299999998</v>
          </cell>
          <cell r="V59">
            <v>2226983.0099999998</v>
          </cell>
          <cell r="W59">
            <v>2237521.63</v>
          </cell>
          <cell r="X59">
            <v>2250450.87</v>
          </cell>
          <cell r="Y59">
            <v>2263488.02</v>
          </cell>
          <cell r="Z59">
            <v>2276746.65</v>
          </cell>
          <cell r="AA59">
            <v>2290230.7200000002</v>
          </cell>
          <cell r="AB59">
            <v>2303944.2599999998</v>
          </cell>
          <cell r="AC59">
            <v>2317891.4</v>
          </cell>
          <cell r="AD59">
            <v>2332076.29</v>
          </cell>
          <cell r="AE59">
            <v>2346503.2200000002</v>
          </cell>
          <cell r="AF59">
            <v>2361176.5</v>
          </cell>
          <cell r="AG59">
            <v>2361176.5</v>
          </cell>
          <cell r="AH59">
            <v>2361176.5</v>
          </cell>
        </row>
        <row r="60">
          <cell r="A60" t="str">
            <v>WAResidentialElectric Resistance Water Heater SwitchProgram Annual BenefitsRAP0</v>
          </cell>
          <cell r="B60" t="str">
            <v>WA</v>
          </cell>
          <cell r="C60" t="str">
            <v>Residential</v>
          </cell>
          <cell r="D60" t="str">
            <v>Electric Resistance Water Heater Switch</v>
          </cell>
          <cell r="E60" t="str">
            <v>Program Annual Benefits</v>
          </cell>
          <cell r="F60" t="str">
            <v>RAP</v>
          </cell>
          <cell r="G60">
            <v>0</v>
          </cell>
          <cell r="H60">
            <v>0</v>
          </cell>
          <cell r="I60">
            <v>0</v>
          </cell>
          <cell r="J60">
            <v>7341.82</v>
          </cell>
          <cell r="K60">
            <v>14510.4</v>
          </cell>
          <cell r="L60">
            <v>22415.29</v>
          </cell>
          <cell r="M60">
            <v>29741.8</v>
          </cell>
          <cell r="N60">
            <v>38522</v>
          </cell>
          <cell r="O60">
            <v>38151.81</v>
          </cell>
          <cell r="P60">
            <v>40326.620000000003</v>
          </cell>
          <cell r="Q60">
            <v>40280.629999999997</v>
          </cell>
          <cell r="R60">
            <v>41193.07</v>
          </cell>
          <cell r="S60">
            <v>41455.51</v>
          </cell>
          <cell r="T60">
            <v>42695.05</v>
          </cell>
          <cell r="U60">
            <v>42223.43</v>
          </cell>
          <cell r="V60">
            <v>43487.72</v>
          </cell>
          <cell r="W60">
            <v>43031.01</v>
          </cell>
          <cell r="X60">
            <v>44421.8</v>
          </cell>
          <cell r="Y60">
            <v>44329.46</v>
          </cell>
          <cell r="Z60">
            <v>45230.37</v>
          </cell>
          <cell r="AA60">
            <v>44594.21</v>
          </cell>
          <cell r="AB60">
            <v>44402.8</v>
          </cell>
          <cell r="AC60">
            <v>43941.58</v>
          </cell>
          <cell r="AD60">
            <v>44210.49</v>
          </cell>
          <cell r="AE60">
            <v>44483.99</v>
          </cell>
          <cell r="AF60">
            <v>44762.16</v>
          </cell>
          <cell r="AG60">
            <v>44762.16</v>
          </cell>
          <cell r="AH60">
            <v>44762.16</v>
          </cell>
        </row>
        <row r="61">
          <cell r="A61" t="str">
            <v>WAResidentialElectric Resistance Water Heater SwitchProgram Annual CostsRAP0</v>
          </cell>
          <cell r="B61" t="str">
            <v>WA</v>
          </cell>
          <cell r="C61" t="str">
            <v>Residential</v>
          </cell>
          <cell r="D61" t="str">
            <v>Electric Resistance Water Heater Switch</v>
          </cell>
          <cell r="E61" t="str">
            <v>Program Annual Costs</v>
          </cell>
          <cell r="F61" t="str">
            <v>RAP</v>
          </cell>
          <cell r="G61">
            <v>0</v>
          </cell>
          <cell r="H61">
            <v>0</v>
          </cell>
          <cell r="I61">
            <v>0</v>
          </cell>
          <cell r="J61">
            <v>3079465.49</v>
          </cell>
          <cell r="K61">
            <v>3533473.27</v>
          </cell>
          <cell r="L61">
            <v>3993620.28</v>
          </cell>
          <cell r="M61">
            <v>4460175.74</v>
          </cell>
          <cell r="N61">
            <v>4933199.0999999996</v>
          </cell>
          <cell r="O61">
            <v>2244326.7000000002</v>
          </cell>
          <cell r="P61">
            <v>2260108.86</v>
          </cell>
          <cell r="Q61">
            <v>2279630.81</v>
          </cell>
          <cell r="R61">
            <v>2313155.21</v>
          </cell>
          <cell r="S61">
            <v>2292360.04</v>
          </cell>
          <cell r="T61">
            <v>2287959.59</v>
          </cell>
          <cell r="U61">
            <v>2298749.9</v>
          </cell>
          <cell r="V61">
            <v>2326978.4900000002</v>
          </cell>
          <cell r="W61">
            <v>2322854.46</v>
          </cell>
          <cell r="X61">
            <v>2351152.0299999998</v>
          </cell>
          <cell r="Y61">
            <v>2364882.8199999998</v>
          </cell>
          <cell r="Z61">
            <v>2379565.2599999998</v>
          </cell>
          <cell r="AA61">
            <v>2394498.61</v>
          </cell>
          <cell r="AB61">
            <v>2409687.36</v>
          </cell>
          <cell r="AC61">
            <v>2425136.11</v>
          </cell>
          <cell r="AD61">
            <v>2440849.5</v>
          </cell>
          <cell r="AE61">
            <v>2456832.29</v>
          </cell>
          <cell r="AF61">
            <v>2473089.31</v>
          </cell>
          <cell r="AG61">
            <v>2378761.0699999998</v>
          </cell>
          <cell r="AH61">
            <v>2378761.0699999998</v>
          </cell>
        </row>
        <row r="62">
          <cell r="A62" t="str">
            <v>WAResidentialGrid-Enabled Electric Resistance Water HeaterParticipantsRAP0</v>
          </cell>
          <cell r="B62" t="str">
            <v>WA</v>
          </cell>
          <cell r="C62" t="str">
            <v>Residential</v>
          </cell>
          <cell r="D62" t="str">
            <v>Grid-Enabled Electric Resistance Water Heater</v>
          </cell>
          <cell r="E62" t="str">
            <v>Participants</v>
          </cell>
          <cell r="F62" t="str">
            <v>RAP</v>
          </cell>
          <cell r="G62">
            <v>0</v>
          </cell>
          <cell r="H62">
            <v>0</v>
          </cell>
          <cell r="I62">
            <v>0</v>
          </cell>
          <cell r="J62">
            <v>14352.566803593369</v>
          </cell>
          <cell r="K62">
            <v>28011.950472473185</v>
          </cell>
          <cell r="L62">
            <v>40962.285904191565</v>
          </cell>
          <cell r="M62">
            <v>53188.269237822722</v>
          </cell>
          <cell r="N62">
            <v>64674.039835175987</v>
          </cell>
          <cell r="O62">
            <v>65501.939085649363</v>
          </cell>
          <cell r="P62">
            <v>67260.133980570448</v>
          </cell>
          <cell r="Q62">
            <v>69983.546551924053</v>
          </cell>
          <cell r="R62">
            <v>73754.848160381094</v>
          </cell>
          <cell r="S62">
            <v>78334.848088824016</v>
          </cell>
          <cell r="T62">
            <v>78705.03688604405</v>
          </cell>
          <cell r="U62">
            <v>79077.269067894274</v>
          </cell>
          <cell r="V62">
            <v>79535.107455542588</v>
          </cell>
          <cell r="W62">
            <v>79911.486643872311</v>
          </cell>
          <cell r="X62">
            <v>80373.245409492214</v>
          </cell>
          <cell r="Y62">
            <v>80838.857781127663</v>
          </cell>
          <cell r="Z62">
            <v>81312.380206085581</v>
          </cell>
          <cell r="AA62">
            <v>81793.95417016471</v>
          </cell>
          <cell r="AB62">
            <v>82283.723734915402</v>
          </cell>
          <cell r="AC62">
            <v>82781.835585078137</v>
          </cell>
          <cell r="AD62">
            <v>83288.43907690396</v>
          </cell>
          <cell r="AE62">
            <v>83803.686287373188</v>
          </cell>
          <cell r="AF62">
            <v>84327.732064329612</v>
          </cell>
          <cell r="AG62">
            <v>84327.732064329612</v>
          </cell>
          <cell r="AH62">
            <v>84327.732064329612</v>
          </cell>
        </row>
        <row r="63">
          <cell r="A63" t="str">
            <v>WAResidentialGrid-Enabled Electric Resistance Water HeaterNew ParticipantsRAP0</v>
          </cell>
          <cell r="B63" t="str">
            <v>WA</v>
          </cell>
          <cell r="C63" t="str">
            <v>Residential</v>
          </cell>
          <cell r="D63" t="str">
            <v>Grid-Enabled Electric Resistance Water Heater</v>
          </cell>
          <cell r="E63" t="str">
            <v>New Participants</v>
          </cell>
          <cell r="F63" t="str">
            <v>RAP</v>
          </cell>
          <cell r="G63">
            <v>0</v>
          </cell>
          <cell r="H63">
            <v>0</v>
          </cell>
          <cell r="I63">
            <v>0</v>
          </cell>
          <cell r="J63">
            <v>14352.566803593369</v>
          </cell>
          <cell r="K63">
            <v>13659.383668879816</v>
          </cell>
          <cell r="L63">
            <v>12950.33543171838</v>
          </cell>
          <cell r="M63">
            <v>12225.983333631157</v>
          </cell>
          <cell r="N63">
            <v>11485.770597353265</v>
          </cell>
          <cell r="O63">
            <v>827.89925047337601</v>
          </cell>
          <cell r="P63">
            <v>1758.1948949210855</v>
          </cell>
          <cell r="Q63">
            <v>2723.412571353605</v>
          </cell>
          <cell r="R63">
            <v>3771.3016084570409</v>
          </cell>
          <cell r="S63">
            <v>4579.9999284429214</v>
          </cell>
          <cell r="T63">
            <v>370.18879722003476</v>
          </cell>
          <cell r="U63">
            <v>372.23218185022415</v>
          </cell>
          <cell r="V63">
            <v>457.83838764831307</v>
          </cell>
          <cell r="W63">
            <v>376.37918832972355</v>
          </cell>
          <cell r="X63">
            <v>461.75876561990299</v>
          </cell>
          <cell r="Y63">
            <v>465.61237163544865</v>
          </cell>
          <cell r="Z63">
            <v>473.5224249579187</v>
          </cell>
          <cell r="AA63">
            <v>481.57396407912893</v>
          </cell>
          <cell r="AB63">
            <v>489.76956475069164</v>
          </cell>
          <cell r="AC63">
            <v>498.11185016273521</v>
          </cell>
          <cell r="AD63">
            <v>506.60349182582286</v>
          </cell>
          <cell r="AE63">
            <v>515.24721046922787</v>
          </cell>
          <cell r="AF63">
            <v>524.04577695642365</v>
          </cell>
          <cell r="AG63">
            <v>0</v>
          </cell>
          <cell r="AH63">
            <v>0</v>
          </cell>
        </row>
        <row r="64">
          <cell r="A64" t="str">
            <v>WAResidentialGrid-Enabled Electric Resistance Water HeaterSummer Peak Reduction @Meter  (MW)RAP0</v>
          </cell>
          <cell r="B64" t="str">
            <v>WA</v>
          </cell>
          <cell r="C64" t="str">
            <v>Residential</v>
          </cell>
          <cell r="D64" t="str">
            <v>Grid-Enabled Electric Resistance Water Heater</v>
          </cell>
          <cell r="E64" t="str">
            <v>Summer Peak Reduction @Meter  (MW)</v>
          </cell>
          <cell r="F64" t="str">
            <v>RAP</v>
          </cell>
          <cell r="G64">
            <v>0</v>
          </cell>
          <cell r="H64">
            <v>0</v>
          </cell>
          <cell r="I64">
            <v>0</v>
          </cell>
          <cell r="J64">
            <v>7.1762834017966846</v>
          </cell>
          <cell r="K64">
            <v>14.005975236236592</v>
          </cell>
          <cell r="L64">
            <v>20.481142952095784</v>
          </cell>
          <cell r="M64">
            <v>26.594134618911362</v>
          </cell>
          <cell r="N64">
            <v>32.337019917587995</v>
          </cell>
          <cell r="O64">
            <v>32.750969542824684</v>
          </cell>
          <cell r="P64">
            <v>33.630066990285222</v>
          </cell>
          <cell r="Q64">
            <v>34.991773275962025</v>
          </cell>
          <cell r="R64">
            <v>36.877424080190551</v>
          </cell>
          <cell r="S64">
            <v>39.167424044412009</v>
          </cell>
          <cell r="T64">
            <v>39.352518443022028</v>
          </cell>
          <cell r="U64">
            <v>39.538634533947139</v>
          </cell>
          <cell r="V64">
            <v>39.767553727771293</v>
          </cell>
          <cell r="W64">
            <v>39.955743321936154</v>
          </cell>
          <cell r="X64">
            <v>40.186622704746107</v>
          </cell>
          <cell r="Y64">
            <v>40.419428890563829</v>
          </cell>
          <cell r="Z64">
            <v>40.656190103042789</v>
          </cell>
          <cell r="AA64">
            <v>40.896977085082355</v>
          </cell>
          <cell r="AB64">
            <v>41.141861867457699</v>
          </cell>
          <cell r="AC64">
            <v>41.390917792539071</v>
          </cell>
          <cell r="AD64">
            <v>41.644219538451978</v>
          </cell>
          <cell r="AE64">
            <v>41.901843143686591</v>
          </cell>
          <cell r="AF64">
            <v>42.163866032164805</v>
          </cell>
          <cell r="AG64">
            <v>42.163866032164805</v>
          </cell>
          <cell r="AH64">
            <v>42.163866032164805</v>
          </cell>
        </row>
        <row r="65">
          <cell r="A65" t="str">
            <v>WAResidentialGrid-Enabled Electric Resistance Water HeaterSummer Peak Reduction @Generation (MW)RAP0</v>
          </cell>
          <cell r="B65" t="str">
            <v>WA</v>
          </cell>
          <cell r="C65" t="str">
            <v>Residential</v>
          </cell>
          <cell r="D65" t="str">
            <v>Grid-Enabled Electric Resistance Water Heater</v>
          </cell>
          <cell r="E65" t="str">
            <v>Summer Peak Reduction @Generation (MW)</v>
          </cell>
          <cell r="F65" t="str">
            <v>RAP</v>
          </cell>
          <cell r="G65">
            <v>0</v>
          </cell>
          <cell r="H65">
            <v>0</v>
          </cell>
          <cell r="I65">
            <v>0</v>
          </cell>
          <cell r="J65">
            <v>7.6740169354944916</v>
          </cell>
          <cell r="K65">
            <v>14.97740336370863</v>
          </cell>
          <cell r="L65">
            <v>21.901676546569536</v>
          </cell>
          <cell r="M65">
            <v>28.438653830094118</v>
          </cell>
          <cell r="N65">
            <v>34.579854863154353</v>
          </cell>
          <cell r="O65">
            <v>35.022515256654508</v>
          </cell>
          <cell r="P65">
            <v>35.962585251392056</v>
          </cell>
          <cell r="Q65">
            <v>37.41873692662228</v>
          </cell>
          <cell r="R65">
            <v>39.435172927805795</v>
          </cell>
          <cell r="S65">
            <v>41.884002987014085</v>
          </cell>
          <cell r="T65">
            <v>42.081935185349899</v>
          </cell>
          <cell r="U65">
            <v>42.280959938660189</v>
          </cell>
          <cell r="V65">
            <v>42.525756537666645</v>
          </cell>
          <cell r="W65">
            <v>42.726998608505632</v>
          </cell>
          <cell r="X65">
            <v>42.973891351523065</v>
          </cell>
          <cell r="Y65">
            <v>43.222844536984752</v>
          </cell>
          <cell r="Z65">
            <v>43.476027062326047</v>
          </cell>
          <cell r="AA65">
            <v>43.733514577040928</v>
          </cell>
          <cell r="AB65">
            <v>43.995384107823782</v>
          </cell>
          <cell r="AC65">
            <v>44.26171408393386</v>
          </cell>
          <cell r="AD65">
            <v>44.532584363031155</v>
          </cell>
          <cell r="AE65">
            <v>44.808076257492658</v>
          </cell>
          <cell r="AF65">
            <v>45.088272561218005</v>
          </cell>
          <cell r="AG65">
            <v>45.088272561218005</v>
          </cell>
          <cell r="AH65">
            <v>45.088272561218005</v>
          </cell>
        </row>
        <row r="66">
          <cell r="A66" t="str">
            <v>WAResidentialGrid-Enabled Electric Resistance Water HeaterWinter Peak Reduction @Meter  (MW)RAP0</v>
          </cell>
          <cell r="B66" t="str">
            <v>WA</v>
          </cell>
          <cell r="C66" t="str">
            <v>Residential</v>
          </cell>
          <cell r="D66" t="str">
            <v>Grid-Enabled Electric Resistance Water Heater</v>
          </cell>
          <cell r="E66" t="str">
            <v>Winter Peak Reduction @Meter  (MW)</v>
          </cell>
          <cell r="F66" t="str">
            <v>RAP</v>
          </cell>
          <cell r="G66">
            <v>0</v>
          </cell>
          <cell r="H66">
            <v>0</v>
          </cell>
          <cell r="I66">
            <v>0</v>
          </cell>
          <cell r="J66">
            <v>7.1762834017966846</v>
          </cell>
          <cell r="K66">
            <v>14.005975236236592</v>
          </cell>
          <cell r="L66">
            <v>20.481142952095784</v>
          </cell>
          <cell r="M66">
            <v>26.594134618911362</v>
          </cell>
          <cell r="N66">
            <v>32.337019917587995</v>
          </cell>
          <cell r="O66">
            <v>32.750969542824684</v>
          </cell>
          <cell r="P66">
            <v>33.630066990285222</v>
          </cell>
          <cell r="Q66">
            <v>34.991773275962025</v>
          </cell>
          <cell r="R66">
            <v>36.877424080190551</v>
          </cell>
          <cell r="S66">
            <v>39.167424044412009</v>
          </cell>
          <cell r="T66">
            <v>39.352518443022028</v>
          </cell>
          <cell r="U66">
            <v>39.538634533947139</v>
          </cell>
          <cell r="V66">
            <v>39.767553727771293</v>
          </cell>
          <cell r="W66">
            <v>39.955743321936154</v>
          </cell>
          <cell r="X66">
            <v>40.186622704746107</v>
          </cell>
          <cell r="Y66">
            <v>40.419428890563829</v>
          </cell>
          <cell r="Z66">
            <v>40.656190103042789</v>
          </cell>
          <cell r="AA66">
            <v>40.896977085082355</v>
          </cell>
          <cell r="AB66">
            <v>41.141861867457699</v>
          </cell>
          <cell r="AC66">
            <v>41.390917792539071</v>
          </cell>
          <cell r="AD66">
            <v>41.644219538451978</v>
          </cell>
          <cell r="AE66">
            <v>41.901843143686591</v>
          </cell>
          <cell r="AF66">
            <v>42.163866032164805</v>
          </cell>
          <cell r="AG66">
            <v>42.163866032164805</v>
          </cell>
          <cell r="AH66">
            <v>42.163866032164805</v>
          </cell>
        </row>
        <row r="67">
          <cell r="A67" t="str">
            <v>WAResidentialGrid-Enabled Electric Resistance Water HeaterWinter Peak Reduction @Generation (MW)RAP0</v>
          </cell>
          <cell r="B67" t="str">
            <v>WA</v>
          </cell>
          <cell r="C67" t="str">
            <v>Residential</v>
          </cell>
          <cell r="D67" t="str">
            <v>Grid-Enabled Electric Resistance Water Heater</v>
          </cell>
          <cell r="E67" t="str">
            <v>Winter Peak Reduction @Generation (MW)</v>
          </cell>
          <cell r="F67" t="str">
            <v>RAP</v>
          </cell>
          <cell r="G67">
            <v>0</v>
          </cell>
          <cell r="H67">
            <v>0</v>
          </cell>
          <cell r="I67">
            <v>0</v>
          </cell>
          <cell r="J67">
            <v>7.6740169354944916</v>
          </cell>
          <cell r="K67">
            <v>14.97740336370863</v>
          </cell>
          <cell r="L67">
            <v>21.901676546569536</v>
          </cell>
          <cell r="M67">
            <v>28.438653830094118</v>
          </cell>
          <cell r="N67">
            <v>34.579854863154353</v>
          </cell>
          <cell r="O67">
            <v>35.022515256654508</v>
          </cell>
          <cell r="P67">
            <v>35.962585251392056</v>
          </cell>
          <cell r="Q67">
            <v>37.41873692662228</v>
          </cell>
          <cell r="R67">
            <v>39.435172927805795</v>
          </cell>
          <cell r="S67">
            <v>41.884002987014085</v>
          </cell>
          <cell r="T67">
            <v>42.081935185349899</v>
          </cell>
          <cell r="U67">
            <v>42.280959938660189</v>
          </cell>
          <cell r="V67">
            <v>42.525756537666645</v>
          </cell>
          <cell r="W67">
            <v>42.726998608505632</v>
          </cell>
          <cell r="X67">
            <v>42.973891351523065</v>
          </cell>
          <cell r="Y67">
            <v>43.222844536984752</v>
          </cell>
          <cell r="Z67">
            <v>43.476027062326047</v>
          </cell>
          <cell r="AA67">
            <v>43.733514577040928</v>
          </cell>
          <cell r="AB67">
            <v>43.995384107823782</v>
          </cell>
          <cell r="AC67">
            <v>44.26171408393386</v>
          </cell>
          <cell r="AD67">
            <v>44.532584363031155</v>
          </cell>
          <cell r="AE67">
            <v>44.808076257492658</v>
          </cell>
          <cell r="AF67">
            <v>45.088272561218005</v>
          </cell>
          <cell r="AG67">
            <v>45.088272561218005</v>
          </cell>
          <cell r="AH67">
            <v>45.088272561218005</v>
          </cell>
        </row>
        <row r="68">
          <cell r="A68" t="str">
            <v>WAResidentialGrid-Enabled Electric Resistance Water HeaterNon-Incentive CostsRAP0</v>
          </cell>
          <cell r="B68" t="str">
            <v>WA</v>
          </cell>
          <cell r="C68" t="str">
            <v>Residential</v>
          </cell>
          <cell r="D68" t="str">
            <v>Grid-Enabled Electric Resistance Water Heater</v>
          </cell>
          <cell r="E68" t="str">
            <v>Non-Incentive Costs</v>
          </cell>
          <cell r="F68" t="str">
            <v>RAP</v>
          </cell>
          <cell r="G68">
            <v>0</v>
          </cell>
          <cell r="H68">
            <v>0</v>
          </cell>
          <cell r="I68">
            <v>0</v>
          </cell>
          <cell r="J68">
            <v>1165789.92</v>
          </cell>
          <cell r="K68">
            <v>1110335.27</v>
          </cell>
          <cell r="L68">
            <v>1053611.4099999999</v>
          </cell>
          <cell r="M68">
            <v>995663.24</v>
          </cell>
          <cell r="N68">
            <v>936446.22</v>
          </cell>
          <cell r="O68">
            <v>83816.52</v>
          </cell>
          <cell r="P68">
            <v>158240.17000000001</v>
          </cell>
          <cell r="Q68">
            <v>235457.58</v>
          </cell>
          <cell r="R68">
            <v>319288.7</v>
          </cell>
          <cell r="S68">
            <v>383984.57</v>
          </cell>
          <cell r="T68">
            <v>47199.68</v>
          </cell>
          <cell r="U68">
            <v>47363.15</v>
          </cell>
          <cell r="V68">
            <v>54211.65</v>
          </cell>
          <cell r="W68">
            <v>47694.91</v>
          </cell>
          <cell r="X68">
            <v>54525.279999999999</v>
          </cell>
          <cell r="Y68">
            <v>54833.57</v>
          </cell>
          <cell r="Z68">
            <v>55466.37</v>
          </cell>
          <cell r="AA68">
            <v>56110.49</v>
          </cell>
          <cell r="AB68">
            <v>56766.14</v>
          </cell>
          <cell r="AC68">
            <v>57433.52</v>
          </cell>
          <cell r="AD68">
            <v>58112.86</v>
          </cell>
          <cell r="AE68">
            <v>58804.35</v>
          </cell>
          <cell r="AF68">
            <v>59508.24</v>
          </cell>
          <cell r="AG68">
            <v>17584.580000000002</v>
          </cell>
          <cell r="AH68">
            <v>17584.580000000002</v>
          </cell>
        </row>
        <row r="69">
          <cell r="A69" t="str">
            <v>WAResidentialGrid-Enabled Electric Resistance Water HeaterIncentive CostsRAP0</v>
          </cell>
          <cell r="B69" t="str">
            <v>WA</v>
          </cell>
          <cell r="C69" t="str">
            <v>Residential</v>
          </cell>
          <cell r="D69" t="str">
            <v>Grid-Enabled Electric Resistance Water Heater</v>
          </cell>
          <cell r="E69" t="str">
            <v>Incentive Costs</v>
          </cell>
          <cell r="F69" t="str">
            <v>RAP</v>
          </cell>
          <cell r="G69">
            <v>0</v>
          </cell>
          <cell r="H69">
            <v>0</v>
          </cell>
          <cell r="I69">
            <v>0</v>
          </cell>
          <cell r="J69">
            <v>947269.41</v>
          </cell>
          <cell r="K69">
            <v>1848788.73</v>
          </cell>
          <cell r="L69">
            <v>2703510.87</v>
          </cell>
          <cell r="M69">
            <v>3510425.77</v>
          </cell>
          <cell r="N69">
            <v>4268486.63</v>
          </cell>
          <cell r="O69">
            <v>4323127.9800000004</v>
          </cell>
          <cell r="P69">
            <v>4439168.84</v>
          </cell>
          <cell r="Q69">
            <v>4618914.07</v>
          </cell>
          <cell r="R69">
            <v>4867819.9800000004</v>
          </cell>
          <cell r="S69">
            <v>5170099.97</v>
          </cell>
          <cell r="T69">
            <v>5194532.43</v>
          </cell>
          <cell r="U69">
            <v>5219099.76</v>
          </cell>
          <cell r="V69">
            <v>5249317.09</v>
          </cell>
          <cell r="W69">
            <v>5274158.12</v>
          </cell>
          <cell r="X69">
            <v>5304634.2</v>
          </cell>
          <cell r="Y69">
            <v>5335364.6100000003</v>
          </cell>
          <cell r="Z69">
            <v>5366617.09</v>
          </cell>
          <cell r="AA69">
            <v>5398400.9800000004</v>
          </cell>
          <cell r="AB69">
            <v>5430725.7699999996</v>
          </cell>
          <cell r="AC69">
            <v>5463601.1500000004</v>
          </cell>
          <cell r="AD69">
            <v>5497036.9800000004</v>
          </cell>
          <cell r="AE69">
            <v>5531043.2999999998</v>
          </cell>
          <cell r="AF69">
            <v>5565630.3200000003</v>
          </cell>
          <cell r="AG69">
            <v>5565630.3200000003</v>
          </cell>
          <cell r="AH69">
            <v>5565630.3200000003</v>
          </cell>
        </row>
        <row r="70">
          <cell r="A70" t="str">
            <v>WAResidentialGrid-Enabled Electric Resistance Water HeaterProgram Annual BenefitsRAP0</v>
          </cell>
          <cell r="B70" t="str">
            <v>WA</v>
          </cell>
          <cell r="C70" t="str">
            <v>Residential</v>
          </cell>
          <cell r="D70" t="str">
            <v>Grid-Enabled Electric Resistance Water Heater</v>
          </cell>
          <cell r="E70" t="str">
            <v>Program Annual Benefits</v>
          </cell>
          <cell r="F70" t="str">
            <v>RAP</v>
          </cell>
          <cell r="G70">
            <v>0</v>
          </cell>
          <cell r="H70">
            <v>0</v>
          </cell>
          <cell r="I70">
            <v>0</v>
          </cell>
          <cell r="J70">
            <v>11453.23</v>
          </cell>
          <cell r="K70">
            <v>21939.73</v>
          </cell>
          <cell r="L70">
            <v>32815.99</v>
          </cell>
          <cell r="M70">
            <v>42114.39</v>
          </cell>
          <cell r="N70">
            <v>52698.1</v>
          </cell>
          <cell r="O70">
            <v>52496.9</v>
          </cell>
          <cell r="P70">
            <v>56586.31</v>
          </cell>
          <cell r="Q70">
            <v>58390.8</v>
          </cell>
          <cell r="R70">
            <v>62415.75</v>
          </cell>
          <cell r="S70">
            <v>66328.81</v>
          </cell>
          <cell r="T70">
            <v>68312.09</v>
          </cell>
          <cell r="U70">
            <v>67557.490000000005</v>
          </cell>
          <cell r="V70">
            <v>69580.350000000006</v>
          </cell>
          <cell r="W70">
            <v>68849.61</v>
          </cell>
          <cell r="X70">
            <v>71074.89</v>
          </cell>
          <cell r="Y70">
            <v>70927.14</v>
          </cell>
          <cell r="Z70">
            <v>72368.600000000006</v>
          </cell>
          <cell r="AA70">
            <v>71350.73</v>
          </cell>
          <cell r="AB70">
            <v>71044.479999999996</v>
          </cell>
          <cell r="AC70">
            <v>70306.53</v>
          </cell>
          <cell r="AD70">
            <v>70736.789999999994</v>
          </cell>
          <cell r="AE70">
            <v>71174.39</v>
          </cell>
          <cell r="AF70">
            <v>71619.460000000006</v>
          </cell>
          <cell r="AG70">
            <v>71619.460000000006</v>
          </cell>
          <cell r="AH70">
            <v>71619.460000000006</v>
          </cell>
        </row>
        <row r="71">
          <cell r="A71" t="str">
            <v>WAResidentialGrid-Enabled Electric Resistance Water HeaterProgram Annual CostsRAP0</v>
          </cell>
          <cell r="B71" t="str">
            <v>WA</v>
          </cell>
          <cell r="C71" t="str">
            <v>Residential</v>
          </cell>
          <cell r="D71" t="str">
            <v>Grid-Enabled Electric Resistance Water Heater</v>
          </cell>
          <cell r="E71" t="str">
            <v>Program Annual Costs</v>
          </cell>
          <cell r="F71" t="str">
            <v>RAP</v>
          </cell>
          <cell r="G71">
            <v>0</v>
          </cell>
          <cell r="H71">
            <v>0</v>
          </cell>
          <cell r="I71">
            <v>0</v>
          </cell>
          <cell r="J71">
            <v>2113059.33</v>
          </cell>
          <cell r="K71">
            <v>2959124</v>
          </cell>
          <cell r="L71">
            <v>3757122.28</v>
          </cell>
          <cell r="M71">
            <v>4506089.01</v>
          </cell>
          <cell r="N71">
            <v>5204932.8499999996</v>
          </cell>
          <cell r="O71">
            <v>4406944.5</v>
          </cell>
          <cell r="P71">
            <v>4597409.01</v>
          </cell>
          <cell r="Q71">
            <v>4854371.6500000004</v>
          </cell>
          <cell r="R71">
            <v>5187108.68</v>
          </cell>
          <cell r="S71">
            <v>5554084.54</v>
          </cell>
          <cell r="T71">
            <v>5241732.1100000003</v>
          </cell>
          <cell r="U71">
            <v>5266462.91</v>
          </cell>
          <cell r="V71">
            <v>5303528.74</v>
          </cell>
          <cell r="W71">
            <v>5321853.03</v>
          </cell>
          <cell r="X71">
            <v>5359159.47</v>
          </cell>
          <cell r="Y71">
            <v>5390198.1799999997</v>
          </cell>
          <cell r="Z71">
            <v>5422083.46</v>
          </cell>
          <cell r="AA71">
            <v>5454511.4699999997</v>
          </cell>
          <cell r="AB71">
            <v>5487491.9100000001</v>
          </cell>
          <cell r="AC71">
            <v>5521034.6699999999</v>
          </cell>
          <cell r="AD71">
            <v>5555149.8300000001</v>
          </cell>
          <cell r="AE71">
            <v>5589847.6500000004</v>
          </cell>
          <cell r="AF71">
            <v>5625138.5499999998</v>
          </cell>
          <cell r="AG71">
            <v>5583214.8899999997</v>
          </cell>
          <cell r="AH71">
            <v>5583214.8899999997</v>
          </cell>
        </row>
        <row r="72">
          <cell r="A72" t="str">
            <v>WAResidentialElectric Vehicle Charging SwitchParticipantsRAP0</v>
          </cell>
          <cell r="B72" t="str">
            <v>WA</v>
          </cell>
          <cell r="C72" t="str">
            <v>Residential</v>
          </cell>
          <cell r="D72" t="str">
            <v>Electric Vehicle Charging Switch</v>
          </cell>
          <cell r="E72" t="str">
            <v>Participants</v>
          </cell>
          <cell r="F72" t="str">
            <v>RAP</v>
          </cell>
          <cell r="G72">
            <v>0</v>
          </cell>
          <cell r="H72">
            <v>0</v>
          </cell>
          <cell r="I72">
            <v>0</v>
          </cell>
          <cell r="J72">
            <v>463.13146822257022</v>
          </cell>
          <cell r="K72">
            <v>1145.3870425219436</v>
          </cell>
          <cell r="L72">
            <v>2134.7690313355588</v>
          </cell>
          <cell r="M72">
            <v>3458.7873369460713</v>
          </cell>
          <cell r="N72">
            <v>5169.3208994154766</v>
          </cell>
          <cell r="O72">
            <v>6107.7002723663336</v>
          </cell>
          <cell r="P72">
            <v>7136.4668722852739</v>
          </cell>
          <cell r="Q72">
            <v>8277.3680968365315</v>
          </cell>
          <cell r="R72">
            <v>9545.2305077292895</v>
          </cell>
          <cell r="S72">
            <v>10915.577406988064</v>
          </cell>
          <cell r="T72">
            <v>12405.154778529946</v>
          </cell>
          <cell r="U72">
            <v>14042.124243665075</v>
          </cell>
          <cell r="V72">
            <v>15836.640207210212</v>
          </cell>
          <cell r="W72">
            <v>17775.904091790642</v>
          </cell>
          <cell r="X72">
            <v>19917.238107154659</v>
          </cell>
          <cell r="Y72">
            <v>22225.054572509198</v>
          </cell>
          <cell r="Z72">
            <v>24724.763015275836</v>
          </cell>
          <cell r="AA72">
            <v>27426.854810744739</v>
          </cell>
          <cell r="AB72">
            <v>30340.851048028017</v>
          </cell>
          <cell r="AC72">
            <v>33464.997364180534</v>
          </cell>
          <cell r="AD72">
            <v>33669.794520450538</v>
          </cell>
          <cell r="AE72">
            <v>33878.08594595937</v>
          </cell>
          <cell r="AF72">
            <v>34089.934238771544</v>
          </cell>
          <cell r="AG72">
            <v>34089.934238771544</v>
          </cell>
          <cell r="AH72">
            <v>34089.934238771544</v>
          </cell>
        </row>
        <row r="73">
          <cell r="A73" t="str">
            <v>WAResidentialElectric Vehicle Charging SwitchNew ParticipantsRAP0</v>
          </cell>
          <cell r="B73" t="str">
            <v>WA</v>
          </cell>
          <cell r="C73" t="str">
            <v>Residential</v>
          </cell>
          <cell r="D73" t="str">
            <v>Electric Vehicle Charging Switch</v>
          </cell>
          <cell r="E73" t="str">
            <v>New Participants</v>
          </cell>
          <cell r="F73" t="str">
            <v>RAP</v>
          </cell>
          <cell r="G73">
            <v>0</v>
          </cell>
          <cell r="H73">
            <v>0</v>
          </cell>
          <cell r="I73">
            <v>0</v>
          </cell>
          <cell r="J73">
            <v>463.13146822257022</v>
          </cell>
          <cell r="K73">
            <v>682.25557429937339</v>
          </cell>
          <cell r="L73">
            <v>989.38198881361518</v>
          </cell>
          <cell r="M73">
            <v>1324.0183056105125</v>
          </cell>
          <cell r="N73">
            <v>1710.5335624694053</v>
          </cell>
          <cell r="O73">
            <v>938.37937295085703</v>
          </cell>
          <cell r="P73">
            <v>1028.7665999189403</v>
          </cell>
          <cell r="Q73">
            <v>1140.9012245512577</v>
          </cell>
          <cell r="R73">
            <v>1267.8624108927579</v>
          </cell>
          <cell r="S73">
            <v>1370.346899258775</v>
          </cell>
          <cell r="T73">
            <v>1489.5773715418818</v>
          </cell>
          <cell r="U73">
            <v>1636.9694651351292</v>
          </cell>
          <cell r="V73">
            <v>1794.5159635451364</v>
          </cell>
          <cell r="W73">
            <v>1939.2638845804304</v>
          </cell>
          <cell r="X73">
            <v>2141.3340153640165</v>
          </cell>
          <cell r="Y73">
            <v>2307.8164653545391</v>
          </cell>
          <cell r="Z73">
            <v>2499.7084427666377</v>
          </cell>
          <cell r="AA73">
            <v>2702.091795468903</v>
          </cell>
          <cell r="AB73">
            <v>2913.9962372832779</v>
          </cell>
          <cell r="AC73">
            <v>3124.1463161525171</v>
          </cell>
          <cell r="AD73">
            <v>204.79715627000405</v>
          </cell>
          <cell r="AE73">
            <v>208.29142550883262</v>
          </cell>
          <cell r="AF73">
            <v>211.8482928121739</v>
          </cell>
          <cell r="AG73">
            <v>0</v>
          </cell>
          <cell r="AH73">
            <v>0</v>
          </cell>
        </row>
        <row r="74">
          <cell r="A74" t="str">
            <v>WAResidentialElectric Vehicle Charging SwitchSummer Peak Reduction @Meter  (MW)RAP0</v>
          </cell>
          <cell r="B74" t="str">
            <v>WA</v>
          </cell>
          <cell r="C74" t="str">
            <v>Residential</v>
          </cell>
          <cell r="D74" t="str">
            <v>Electric Vehicle Charging Switch</v>
          </cell>
          <cell r="E74" t="str">
            <v>Summer Peak Reduction @Meter  (MW)</v>
          </cell>
          <cell r="F74" t="str">
            <v>RAP</v>
          </cell>
          <cell r="G74">
            <v>0</v>
          </cell>
          <cell r="H74">
            <v>0</v>
          </cell>
          <cell r="I74">
            <v>0</v>
          </cell>
          <cell r="J74">
            <v>0.15746469919567388</v>
          </cell>
          <cell r="K74">
            <v>0.38943159445746084</v>
          </cell>
          <cell r="L74">
            <v>0.72582147065409008</v>
          </cell>
          <cell r="M74">
            <v>1.1759876945616643</v>
          </cell>
          <cell r="N74">
            <v>1.7575691058012621</v>
          </cell>
          <cell r="O74">
            <v>2.0766180926045537</v>
          </cell>
          <cell r="P74">
            <v>2.426398736576993</v>
          </cell>
          <cell r="Q74">
            <v>2.8143051529244207</v>
          </cell>
          <cell r="R74">
            <v>3.2453783726279584</v>
          </cell>
          <cell r="S74">
            <v>3.711296318375942</v>
          </cell>
          <cell r="T74">
            <v>4.2177526247001822</v>
          </cell>
          <cell r="U74">
            <v>4.7743222428461261</v>
          </cell>
          <cell r="V74">
            <v>5.3844576704514724</v>
          </cell>
          <cell r="W74">
            <v>6.0438073912088184</v>
          </cell>
          <cell r="X74">
            <v>6.771860956432584</v>
          </cell>
          <cell r="Y74">
            <v>7.5565185546531275</v>
          </cell>
          <cell r="Z74">
            <v>8.4064194251937838</v>
          </cell>
          <cell r="AA74">
            <v>9.3251306356532115</v>
          </cell>
          <cell r="AB74">
            <v>10.315889356329526</v>
          </cell>
          <cell r="AC74">
            <v>11.378099103821382</v>
          </cell>
          <cell r="AD74">
            <v>11.447730136953183</v>
          </cell>
          <cell r="AE74">
            <v>11.518549221626186</v>
          </cell>
          <cell r="AF74">
            <v>11.590577641182326</v>
          </cell>
          <cell r="AG74">
            <v>11.590577641182326</v>
          </cell>
          <cell r="AH74">
            <v>11.590577641182326</v>
          </cell>
        </row>
        <row r="75">
          <cell r="A75" t="str">
            <v>WAResidentialElectric Vehicle Charging SwitchSummer Peak Reduction @Generation (MW)RAP0</v>
          </cell>
          <cell r="B75" t="str">
            <v>WA</v>
          </cell>
          <cell r="C75" t="str">
            <v>Residential</v>
          </cell>
          <cell r="D75" t="str">
            <v>Electric Vehicle Charging Switch</v>
          </cell>
          <cell r="E75" t="str">
            <v>Summer Peak Reduction @Generation (MW)</v>
          </cell>
          <cell r="F75" t="str">
            <v>RAP</v>
          </cell>
          <cell r="G75">
            <v>0</v>
          </cell>
          <cell r="H75">
            <v>0</v>
          </cell>
          <cell r="I75">
            <v>0</v>
          </cell>
          <cell r="J75">
            <v>0.16838615488173314</v>
          </cell>
          <cell r="K75">
            <v>0.41644183817140817</v>
          </cell>
          <cell r="L75">
            <v>0.77616308416003821</v>
          </cell>
          <cell r="M75">
            <v>1.2575519915698858</v>
          </cell>
          <cell r="N75">
            <v>1.879470796797682</v>
          </cell>
          <cell r="O75">
            <v>2.2206484218853184</v>
          </cell>
          <cell r="P75">
            <v>2.594689194143649</v>
          </cell>
          <cell r="Q75">
            <v>3.0095000707168698</v>
          </cell>
          <cell r="R75">
            <v>3.4704717190236889</v>
          </cell>
          <cell r="S75">
            <v>3.9687048581059137</v>
          </cell>
          <cell r="T75">
            <v>4.5102880222890827</v>
          </cell>
          <cell r="U75">
            <v>5.1054602634472763</v>
          </cell>
          <cell r="V75">
            <v>5.7579135379676707</v>
          </cell>
          <cell r="W75">
            <v>6.4629945165475613</v>
          </cell>
          <cell r="X75">
            <v>7.2415445091628916</v>
          </cell>
          <cell r="Y75">
            <v>8.0806244841540291</v>
          </cell>
          <cell r="Z75">
            <v>8.9894728822520751</v>
          </cell>
          <cell r="AA75">
            <v>9.9719041761623988</v>
          </cell>
          <cell r="AB75">
            <v>11.031380060232884</v>
          </cell>
          <cell r="AC75">
            <v>12.167262680094163</v>
          </cell>
          <cell r="AD75">
            <v>12.24172319085878</v>
          </cell>
          <cell r="AE75">
            <v>12.317454154187342</v>
          </cell>
          <cell r="AF75">
            <v>12.394478329594397</v>
          </cell>
          <cell r="AG75">
            <v>12.394478329594397</v>
          </cell>
          <cell r="AH75">
            <v>12.394478329594397</v>
          </cell>
        </row>
        <row r="76">
          <cell r="A76" t="str">
            <v>WAResidentialElectric Vehicle Charging SwitchWinter Peak Reduction @Meter  (MW)RAP0</v>
          </cell>
          <cell r="B76" t="str">
            <v>WA</v>
          </cell>
          <cell r="C76" t="str">
            <v>Residential</v>
          </cell>
          <cell r="D76" t="str">
            <v>Electric Vehicle Charging Switch</v>
          </cell>
          <cell r="E76" t="str">
            <v>Winter Peak Reduction @Meter  (MW)</v>
          </cell>
          <cell r="F76" t="str">
            <v>RAP</v>
          </cell>
          <cell r="G76">
            <v>0</v>
          </cell>
          <cell r="H76">
            <v>0</v>
          </cell>
          <cell r="I76">
            <v>0</v>
          </cell>
          <cell r="J76">
            <v>0.15746469919567388</v>
          </cell>
          <cell r="K76">
            <v>0.38943159445746084</v>
          </cell>
          <cell r="L76">
            <v>0.72582147065409008</v>
          </cell>
          <cell r="M76">
            <v>1.1759876945616643</v>
          </cell>
          <cell r="N76">
            <v>1.7575691058012621</v>
          </cell>
          <cell r="O76">
            <v>2.0766180926045537</v>
          </cell>
          <cell r="P76">
            <v>2.426398736576993</v>
          </cell>
          <cell r="Q76">
            <v>2.8143051529244207</v>
          </cell>
          <cell r="R76">
            <v>3.2453783726279584</v>
          </cell>
          <cell r="S76">
            <v>3.711296318375942</v>
          </cell>
          <cell r="T76">
            <v>4.2177526247001822</v>
          </cell>
          <cell r="U76">
            <v>4.7743222428461261</v>
          </cell>
          <cell r="V76">
            <v>5.3844576704514724</v>
          </cell>
          <cell r="W76">
            <v>6.0438073912088184</v>
          </cell>
          <cell r="X76">
            <v>6.771860956432584</v>
          </cell>
          <cell r="Y76">
            <v>7.5565185546531275</v>
          </cell>
          <cell r="Z76">
            <v>8.4064194251937838</v>
          </cell>
          <cell r="AA76">
            <v>9.3251306356532115</v>
          </cell>
          <cell r="AB76">
            <v>10.315889356329526</v>
          </cell>
          <cell r="AC76">
            <v>11.378099103821382</v>
          </cell>
          <cell r="AD76">
            <v>11.447730136953183</v>
          </cell>
          <cell r="AE76">
            <v>11.518549221626186</v>
          </cell>
          <cell r="AF76">
            <v>11.590577641182326</v>
          </cell>
          <cell r="AG76">
            <v>11.590577641182326</v>
          </cell>
          <cell r="AH76">
            <v>11.590577641182326</v>
          </cell>
        </row>
        <row r="77">
          <cell r="A77" t="str">
            <v>WAResidentialElectric Vehicle Charging SwitchWinter Peak Reduction @Generation (MW)RAP0</v>
          </cell>
          <cell r="B77" t="str">
            <v>WA</v>
          </cell>
          <cell r="C77" t="str">
            <v>Residential</v>
          </cell>
          <cell r="D77" t="str">
            <v>Electric Vehicle Charging Switch</v>
          </cell>
          <cell r="E77" t="str">
            <v>Winter Peak Reduction @Generation (MW)</v>
          </cell>
          <cell r="F77" t="str">
            <v>RAP</v>
          </cell>
          <cell r="G77">
            <v>0</v>
          </cell>
          <cell r="H77">
            <v>0</v>
          </cell>
          <cell r="I77">
            <v>0</v>
          </cell>
          <cell r="J77">
            <v>0.16838615488173314</v>
          </cell>
          <cell r="K77">
            <v>0.41644183817140817</v>
          </cell>
          <cell r="L77">
            <v>0.77616308416003821</v>
          </cell>
          <cell r="M77">
            <v>1.2575519915698858</v>
          </cell>
          <cell r="N77">
            <v>1.879470796797682</v>
          </cell>
          <cell r="O77">
            <v>2.2206484218853184</v>
          </cell>
          <cell r="P77">
            <v>2.594689194143649</v>
          </cell>
          <cell r="Q77">
            <v>3.0095000707168698</v>
          </cell>
          <cell r="R77">
            <v>3.4704717190236889</v>
          </cell>
          <cell r="S77">
            <v>3.9687048581059137</v>
          </cell>
          <cell r="T77">
            <v>4.5102880222890827</v>
          </cell>
          <cell r="U77">
            <v>5.1054602634472763</v>
          </cell>
          <cell r="V77">
            <v>5.7579135379676707</v>
          </cell>
          <cell r="W77">
            <v>6.4629945165475613</v>
          </cell>
          <cell r="X77">
            <v>7.2415445091628916</v>
          </cell>
          <cell r="Y77">
            <v>8.0806244841540291</v>
          </cell>
          <cell r="Z77">
            <v>8.9894728822520751</v>
          </cell>
          <cell r="AA77">
            <v>9.9719041761623988</v>
          </cell>
          <cell r="AB77">
            <v>11.031380060232884</v>
          </cell>
          <cell r="AC77">
            <v>12.167262680094163</v>
          </cell>
          <cell r="AD77">
            <v>12.24172319085878</v>
          </cell>
          <cell r="AE77">
            <v>12.317454154187342</v>
          </cell>
          <cell r="AF77">
            <v>12.394478329594397</v>
          </cell>
          <cell r="AG77">
            <v>12.394478329594397</v>
          </cell>
          <cell r="AH77">
            <v>12.394478329594397</v>
          </cell>
        </row>
        <row r="78">
          <cell r="A78" t="str">
            <v>WAResidentialElectric Vehicle Charging SwitchNon-Incentive CostsRAP0</v>
          </cell>
          <cell r="B78" t="str">
            <v>WA</v>
          </cell>
          <cell r="C78" t="str">
            <v>Residential</v>
          </cell>
          <cell r="D78" t="str">
            <v>Electric Vehicle Charging Switch</v>
          </cell>
          <cell r="E78" t="str">
            <v>Non-Incentive Costs</v>
          </cell>
          <cell r="F78" t="str">
            <v>RAP</v>
          </cell>
          <cell r="G78">
            <v>0</v>
          </cell>
          <cell r="H78">
            <v>0</v>
          </cell>
          <cell r="I78">
            <v>0</v>
          </cell>
          <cell r="J78">
            <v>170417.96</v>
          </cell>
          <cell r="K78">
            <v>242728.92</v>
          </cell>
          <cell r="L78">
            <v>344080.63</v>
          </cell>
          <cell r="M78">
            <v>454510.62</v>
          </cell>
          <cell r="N78">
            <v>582060.65</v>
          </cell>
          <cell r="O78">
            <v>327249.77</v>
          </cell>
          <cell r="P78">
            <v>357077.55</v>
          </cell>
          <cell r="Q78">
            <v>394081.98</v>
          </cell>
          <cell r="R78">
            <v>435979.17</v>
          </cell>
          <cell r="S78">
            <v>469799.05</v>
          </cell>
          <cell r="T78">
            <v>509145.11</v>
          </cell>
          <cell r="U78">
            <v>557784.5</v>
          </cell>
          <cell r="V78">
            <v>609774.84</v>
          </cell>
          <cell r="W78">
            <v>657541.66</v>
          </cell>
          <cell r="X78">
            <v>724224.8</v>
          </cell>
          <cell r="Y78">
            <v>779164.01</v>
          </cell>
          <cell r="Z78">
            <v>842488.36</v>
          </cell>
          <cell r="AA78">
            <v>909274.87</v>
          </cell>
          <cell r="AB78">
            <v>979203.33</v>
          </cell>
          <cell r="AC78">
            <v>1048552.86</v>
          </cell>
          <cell r="AD78">
            <v>85167.64</v>
          </cell>
          <cell r="AE78">
            <v>86320.75</v>
          </cell>
          <cell r="AF78">
            <v>87494.51</v>
          </cell>
          <cell r="AG78">
            <v>17584.580000000002</v>
          </cell>
          <cell r="AH78">
            <v>17584.580000000002</v>
          </cell>
        </row>
        <row r="79">
          <cell r="A79" t="str">
            <v>WAResidentialElectric Vehicle Charging SwitchIncentive CostsRAP0</v>
          </cell>
          <cell r="B79" t="str">
            <v>WA</v>
          </cell>
          <cell r="C79" t="str">
            <v>Residential</v>
          </cell>
          <cell r="D79" t="str">
            <v>Electric Vehicle Charging Switch</v>
          </cell>
          <cell r="E79" t="str">
            <v>Incentive Costs</v>
          </cell>
          <cell r="F79" t="str">
            <v>RAP</v>
          </cell>
          <cell r="G79">
            <v>0</v>
          </cell>
          <cell r="H79">
            <v>0</v>
          </cell>
          <cell r="I79">
            <v>0</v>
          </cell>
          <cell r="J79">
            <v>25009.1</v>
          </cell>
          <cell r="K79">
            <v>61850.9</v>
          </cell>
          <cell r="L79">
            <v>115277.53</v>
          </cell>
          <cell r="M79">
            <v>186774.52</v>
          </cell>
          <cell r="N79">
            <v>279143.33</v>
          </cell>
          <cell r="O79">
            <v>329815.81</v>
          </cell>
          <cell r="P79">
            <v>385369.21</v>
          </cell>
          <cell r="Q79">
            <v>446977.88</v>
          </cell>
          <cell r="R79">
            <v>515442.45</v>
          </cell>
          <cell r="S79">
            <v>589441.18000000005</v>
          </cell>
          <cell r="T79">
            <v>669878.36</v>
          </cell>
          <cell r="U79">
            <v>758274.71</v>
          </cell>
          <cell r="V79">
            <v>855178.57</v>
          </cell>
          <cell r="W79">
            <v>959898.82</v>
          </cell>
          <cell r="X79">
            <v>1075530.8600000001</v>
          </cell>
          <cell r="Y79">
            <v>1200152.95</v>
          </cell>
          <cell r="Z79">
            <v>1335137.2</v>
          </cell>
          <cell r="AA79">
            <v>1481050.16</v>
          </cell>
          <cell r="AB79">
            <v>1638405.96</v>
          </cell>
          <cell r="AC79">
            <v>1807109.86</v>
          </cell>
          <cell r="AD79">
            <v>1818168.9</v>
          </cell>
          <cell r="AE79">
            <v>1829416.64</v>
          </cell>
          <cell r="AF79">
            <v>1840856.45</v>
          </cell>
          <cell r="AG79">
            <v>1840856.45</v>
          </cell>
          <cell r="AH79">
            <v>1840856.45</v>
          </cell>
        </row>
        <row r="80">
          <cell r="A80" t="str">
            <v>WAResidentialElectric Vehicle Charging SwitchProgram Annual BenefitsRAP0</v>
          </cell>
          <cell r="B80" t="str">
            <v>WA</v>
          </cell>
          <cell r="C80" t="str">
            <v>Residential</v>
          </cell>
          <cell r="D80" t="str">
            <v>Electric Vehicle Charging Switch</v>
          </cell>
          <cell r="E80" t="str">
            <v>Program Annual Benefits</v>
          </cell>
          <cell r="F80" t="str">
            <v>RAP</v>
          </cell>
          <cell r="G80">
            <v>0</v>
          </cell>
          <cell r="H80">
            <v>0</v>
          </cell>
          <cell r="I80">
            <v>0</v>
          </cell>
          <cell r="J80">
            <v>251.31</v>
          </cell>
          <cell r="K80">
            <v>610.03</v>
          </cell>
          <cell r="L80">
            <v>1162.95</v>
          </cell>
          <cell r="M80">
            <v>1862.29</v>
          </cell>
          <cell r="N80">
            <v>2864.23</v>
          </cell>
          <cell r="O80">
            <v>3328.63</v>
          </cell>
          <cell r="P80">
            <v>4082.68</v>
          </cell>
          <cell r="Q80">
            <v>4696.2299999999996</v>
          </cell>
          <cell r="R80">
            <v>5492.87</v>
          </cell>
          <cell r="S80">
            <v>6284.96</v>
          </cell>
          <cell r="T80">
            <v>7321.6</v>
          </cell>
          <cell r="U80">
            <v>8157.62</v>
          </cell>
          <cell r="V80">
            <v>9421.06</v>
          </cell>
          <cell r="W80">
            <v>10414.370000000001</v>
          </cell>
          <cell r="X80">
            <v>11976.85</v>
          </cell>
          <cell r="Y80">
            <v>13260.01</v>
          </cell>
          <cell r="Z80">
            <v>14963.55</v>
          </cell>
          <cell r="AA80">
            <v>16269.05</v>
          </cell>
          <cell r="AB80">
            <v>17813.66</v>
          </cell>
          <cell r="AC80">
            <v>19326.82</v>
          </cell>
          <cell r="AD80">
            <v>19445.09</v>
          </cell>
          <cell r="AE80">
            <v>19565.38</v>
          </cell>
          <cell r="AF80">
            <v>19687.73</v>
          </cell>
          <cell r="AG80">
            <v>19687.73</v>
          </cell>
          <cell r="AH80">
            <v>19687.73</v>
          </cell>
        </row>
        <row r="81">
          <cell r="A81" t="str">
            <v>WAResidentialElectric Vehicle Charging SwitchProgram Annual CostsRAP0</v>
          </cell>
          <cell r="B81" t="str">
            <v>WA</v>
          </cell>
          <cell r="C81" t="str">
            <v>Residential</v>
          </cell>
          <cell r="D81" t="str">
            <v>Electric Vehicle Charging Switch</v>
          </cell>
          <cell r="E81" t="str">
            <v>Program Annual Costs</v>
          </cell>
          <cell r="F81" t="str">
            <v>RAP</v>
          </cell>
          <cell r="G81">
            <v>0</v>
          </cell>
          <cell r="H81">
            <v>0</v>
          </cell>
          <cell r="I81">
            <v>0</v>
          </cell>
          <cell r="J81">
            <v>195427.06</v>
          </cell>
          <cell r="K81">
            <v>304579.82</v>
          </cell>
          <cell r="L81">
            <v>459358.16</v>
          </cell>
          <cell r="M81">
            <v>641285.13</v>
          </cell>
          <cell r="N81">
            <v>861203.98</v>
          </cell>
          <cell r="O81">
            <v>657065.57999999996</v>
          </cell>
          <cell r="P81">
            <v>742446.77</v>
          </cell>
          <cell r="Q81">
            <v>841059.86</v>
          </cell>
          <cell r="R81">
            <v>951421.62</v>
          </cell>
          <cell r="S81">
            <v>1059240.23</v>
          </cell>
          <cell r="T81">
            <v>1179023.47</v>
          </cell>
          <cell r="U81">
            <v>1316059.21</v>
          </cell>
          <cell r="V81">
            <v>1464953.42</v>
          </cell>
          <cell r="W81">
            <v>1617440.48</v>
          </cell>
          <cell r="X81">
            <v>1799755.66</v>
          </cell>
          <cell r="Y81">
            <v>1979316.96</v>
          </cell>
          <cell r="Z81">
            <v>2177625.56</v>
          </cell>
          <cell r="AA81">
            <v>2390325.0299999998</v>
          </cell>
          <cell r="AB81">
            <v>2617609.29</v>
          </cell>
          <cell r="AC81">
            <v>2855662.72</v>
          </cell>
          <cell r="AD81">
            <v>1903336.54</v>
          </cell>
          <cell r="AE81">
            <v>1915737.39</v>
          </cell>
          <cell r="AF81">
            <v>1928350.96</v>
          </cell>
          <cell r="AG81">
            <v>1858441.02</v>
          </cell>
          <cell r="AH81">
            <v>1858441.02</v>
          </cell>
        </row>
        <row r="82">
          <cell r="A82" t="str">
            <v>WAResidentialHeating SwitchParticipantsRAP0</v>
          </cell>
          <cell r="B82" t="str">
            <v>WA</v>
          </cell>
          <cell r="C82" t="str">
            <v>Residential</v>
          </cell>
          <cell r="D82" t="str">
            <v>Heating Switch</v>
          </cell>
          <cell r="E82" t="str">
            <v>Participants</v>
          </cell>
          <cell r="F82" t="str">
            <v>RAP</v>
          </cell>
          <cell r="G82">
            <v>0</v>
          </cell>
          <cell r="H82">
            <v>0</v>
          </cell>
          <cell r="I82">
            <v>0</v>
          </cell>
          <cell r="J82">
            <v>7360.2906685094213</v>
          </cell>
          <cell r="K82">
            <v>14821.137816123377</v>
          </cell>
          <cell r="L82">
            <v>22383.762789175718</v>
          </cell>
          <cell r="M82">
            <v>30049.869625888547</v>
          </cell>
          <cell r="N82">
            <v>37821.075927003541</v>
          </cell>
          <cell r="O82">
            <v>38082.522724214745</v>
          </cell>
          <cell r="P82">
            <v>38346.712645707252</v>
          </cell>
          <cell r="Q82">
            <v>38622.266309008854</v>
          </cell>
          <cell r="R82">
            <v>38941.313706642621</v>
          </cell>
          <cell r="S82">
            <v>39167.424044412015</v>
          </cell>
          <cell r="T82">
            <v>39352.518443022032</v>
          </cell>
          <cell r="U82">
            <v>39538.634533947145</v>
          </cell>
          <cell r="V82">
            <v>39767.553727771301</v>
          </cell>
          <cell r="W82">
            <v>39955.74332193617</v>
          </cell>
          <cell r="X82">
            <v>40186.622704746107</v>
          </cell>
          <cell r="Y82">
            <v>40419.428890563831</v>
          </cell>
          <cell r="Z82">
            <v>40656.190103042791</v>
          </cell>
          <cell r="AA82">
            <v>40896.977085082355</v>
          </cell>
          <cell r="AB82">
            <v>41141.861867457701</v>
          </cell>
          <cell r="AC82">
            <v>41390.917792539069</v>
          </cell>
          <cell r="AD82">
            <v>41644.21953845198</v>
          </cell>
          <cell r="AE82">
            <v>41901.843143686594</v>
          </cell>
          <cell r="AF82">
            <v>42163.866032164806</v>
          </cell>
          <cell r="AG82">
            <v>42163.866032164806</v>
          </cell>
          <cell r="AH82">
            <v>42163.866032164806</v>
          </cell>
        </row>
        <row r="83">
          <cell r="A83" t="str">
            <v>WAResidentialHeating SwitchNew ParticipantsRAP0</v>
          </cell>
          <cell r="B83" t="str">
            <v>WA</v>
          </cell>
          <cell r="C83" t="str">
            <v>Residential</v>
          </cell>
          <cell r="D83" t="str">
            <v>Heating Switch</v>
          </cell>
          <cell r="E83" t="str">
            <v>New Participants</v>
          </cell>
          <cell r="F83" t="str">
            <v>RAP</v>
          </cell>
          <cell r="G83">
            <v>0</v>
          </cell>
          <cell r="H83">
            <v>0</v>
          </cell>
          <cell r="I83">
            <v>0</v>
          </cell>
          <cell r="J83">
            <v>7360.2906685094213</v>
          </cell>
          <cell r="K83">
            <v>7460.8471476139557</v>
          </cell>
          <cell r="L83">
            <v>7562.6249730523414</v>
          </cell>
          <cell r="M83">
            <v>7666.1068367128282</v>
          </cell>
          <cell r="N83">
            <v>7771.2063011149949</v>
          </cell>
          <cell r="O83">
            <v>261.44679721120337</v>
          </cell>
          <cell r="P83">
            <v>264.18992149250698</v>
          </cell>
          <cell r="Q83">
            <v>275.55366330160177</v>
          </cell>
          <cell r="R83">
            <v>319.0473976337671</v>
          </cell>
          <cell r="S83">
            <v>226.11033776939439</v>
          </cell>
          <cell r="T83">
            <v>185.09439861001738</v>
          </cell>
          <cell r="U83">
            <v>186.11609092511208</v>
          </cell>
          <cell r="V83">
            <v>228.91919382415654</v>
          </cell>
          <cell r="W83">
            <v>188.18959416486905</v>
          </cell>
          <cell r="X83">
            <v>230.87938280993694</v>
          </cell>
          <cell r="Y83">
            <v>232.80618581772433</v>
          </cell>
          <cell r="Z83">
            <v>236.76121247895935</v>
          </cell>
          <cell r="AA83">
            <v>240.78698203956446</v>
          </cell>
          <cell r="AB83">
            <v>244.88478237534582</v>
          </cell>
          <cell r="AC83">
            <v>249.0559250813676</v>
          </cell>
          <cell r="AD83">
            <v>253.30174591291143</v>
          </cell>
          <cell r="AE83">
            <v>257.62360523461393</v>
          </cell>
          <cell r="AF83">
            <v>262.02288847821183</v>
          </cell>
          <cell r="AG83">
            <v>0</v>
          </cell>
          <cell r="AH83">
            <v>0</v>
          </cell>
        </row>
        <row r="84">
          <cell r="A84" t="str">
            <v>WAResidentialHeating SwitchSummer Peak Reduction @Meter  (MW)RAP0</v>
          </cell>
          <cell r="B84" t="str">
            <v>WA</v>
          </cell>
          <cell r="C84" t="str">
            <v>Residential</v>
          </cell>
          <cell r="D84" t="str">
            <v>Heating Switch</v>
          </cell>
          <cell r="E84" t="str">
            <v>Summer Peak Reduction @Meter  (MW)</v>
          </cell>
          <cell r="F84" t="str">
            <v>RAP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A85" t="str">
            <v>WAResidentialHeating SwitchSummer Peak Reduction @Generation (MW)RAP0</v>
          </cell>
          <cell r="B85" t="str">
            <v>WA</v>
          </cell>
          <cell r="C85" t="str">
            <v>Residential</v>
          </cell>
          <cell r="D85" t="str">
            <v>Heating Switch</v>
          </cell>
          <cell r="E85" t="str">
            <v>Summer Peak Reduction @Generation (MW)</v>
          </cell>
          <cell r="F85" t="str">
            <v>RAP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WAResidentialHeating SwitchWinter Peak Reduction @Meter  (MW)RAP0</v>
          </cell>
          <cell r="B86" t="str">
            <v>WA</v>
          </cell>
          <cell r="C86" t="str">
            <v>Residential</v>
          </cell>
          <cell r="D86" t="str">
            <v>Heating Switch</v>
          </cell>
          <cell r="E86" t="str">
            <v>Winter Peak Reduction @Meter  (MW)</v>
          </cell>
          <cell r="F86" t="str">
            <v>RAP</v>
          </cell>
          <cell r="G86">
            <v>0</v>
          </cell>
          <cell r="H86">
            <v>0</v>
          </cell>
          <cell r="I86">
            <v>0</v>
          </cell>
          <cell r="J86">
            <v>10.129968047069516</v>
          </cell>
          <cell r="K86">
            <v>20.398331976330606</v>
          </cell>
          <cell r="L86">
            <v>30.806772726742544</v>
          </cell>
          <cell r="M86">
            <v>41.35763556611041</v>
          </cell>
          <cell r="N86">
            <v>52.053146798334978</v>
          </cell>
          <cell r="O86">
            <v>52.412976025336754</v>
          </cell>
          <cell r="P86">
            <v>52.7765806142869</v>
          </cell>
          <cell r="Q86">
            <v>53.155825121088881</v>
          </cell>
          <cell r="R86">
            <v>53.594930054452242</v>
          </cell>
          <cell r="S86">
            <v>53.906125712324261</v>
          </cell>
          <cell r="T86">
            <v>54.160871133131231</v>
          </cell>
          <cell r="U86">
            <v>54.41702270907146</v>
          </cell>
          <cell r="V86">
            <v>54.732084195531641</v>
          </cell>
          <cell r="W86">
            <v>54.991089533980755</v>
          </cell>
          <cell r="X86">
            <v>55.308848828542068</v>
          </cell>
          <cell r="Y86">
            <v>55.629259982083006</v>
          </cell>
          <cell r="Z86">
            <v>55.955114438817795</v>
          </cell>
          <cell r="AA86">
            <v>56.286509562198852</v>
          </cell>
          <cell r="AB86">
            <v>56.623544488182034</v>
          </cell>
          <cell r="AC86">
            <v>56.966320157871522</v>
          </cell>
          <cell r="AD86">
            <v>57.314939350771461</v>
          </cell>
          <cell r="AE86">
            <v>57.66950671865586</v>
          </cell>
          <cell r="AF86">
            <v>58.030128820068427</v>
          </cell>
          <cell r="AG86">
            <v>58.030128820068427</v>
          </cell>
          <cell r="AH86">
            <v>58.030128820068427</v>
          </cell>
        </row>
        <row r="87">
          <cell r="A87" t="str">
            <v>WAResidentialHeating SwitchWinter Peak Reduction @Generation (MW)RAP0</v>
          </cell>
          <cell r="B87" t="str">
            <v>WA</v>
          </cell>
          <cell r="C87" t="str">
            <v>Residential</v>
          </cell>
          <cell r="D87" t="str">
            <v>Heating Switch</v>
          </cell>
          <cell r="E87" t="str">
            <v>Winter Peak Reduction @Generation (MW)</v>
          </cell>
          <cell r="F87" t="str">
            <v>RAP</v>
          </cell>
          <cell r="G87">
            <v>0</v>
          </cell>
          <cell r="H87">
            <v>0</v>
          </cell>
          <cell r="I87">
            <v>0</v>
          </cell>
          <cell r="J87">
            <v>10.832563598278021</v>
          </cell>
          <cell r="K87">
            <v>21.813121957113427</v>
          </cell>
          <cell r="L87">
            <v>32.943472602233498</v>
          </cell>
          <cell r="M87">
            <v>44.226123464811913</v>
          </cell>
          <cell r="N87">
            <v>55.66345526100514</v>
          </cell>
          <cell r="O87">
            <v>56.048241567132088</v>
          </cell>
          <cell r="P87">
            <v>56.437065087218869</v>
          </cell>
          <cell r="Q87">
            <v>56.842613280474872</v>
          </cell>
          <cell r="R87">
            <v>57.312173707010693</v>
          </cell>
          <cell r="S87">
            <v>57.644953311027493</v>
          </cell>
          <cell r="T87">
            <v>57.917367395597083</v>
          </cell>
          <cell r="U87">
            <v>58.191285163578037</v>
          </cell>
          <cell r="V87">
            <v>58.52819872279062</v>
          </cell>
          <cell r="W87">
            <v>58.805168184886327</v>
          </cell>
          <cell r="X87">
            <v>59.144966667101201</v>
          </cell>
          <cell r="Y87">
            <v>59.487600936252122</v>
          </cell>
          <cell r="Z87">
            <v>59.836056045879346</v>
          </cell>
          <cell r="AA87">
            <v>60.190436112381434</v>
          </cell>
          <cell r="AB87">
            <v>60.550847147597871</v>
          </cell>
          <cell r="AC87">
            <v>60.917397093718172</v>
          </cell>
          <cell r="AD87">
            <v>61.290195858839787</v>
          </cell>
          <cell r="AE87">
            <v>61.66935535318715</v>
          </cell>
          <cell r="AF87">
            <v>62.054989526004348</v>
          </cell>
          <cell r="AG87">
            <v>62.054989526004348</v>
          </cell>
          <cell r="AH87">
            <v>62.054989526004348</v>
          </cell>
        </row>
        <row r="88">
          <cell r="A88" t="str">
            <v>WAResidentialHeating SwitchNon-Incentive CostsRAP0</v>
          </cell>
          <cell r="B88" t="str">
            <v>WA</v>
          </cell>
          <cell r="C88" t="str">
            <v>Residential</v>
          </cell>
          <cell r="D88" t="str">
            <v>Heating Switch</v>
          </cell>
          <cell r="E88" t="str">
            <v>Non-Incentive Costs</v>
          </cell>
          <cell r="F88" t="str">
            <v>RAP</v>
          </cell>
          <cell r="G88">
            <v>0</v>
          </cell>
          <cell r="H88">
            <v>0</v>
          </cell>
          <cell r="I88">
            <v>0</v>
          </cell>
          <cell r="J88">
            <v>1542639.61</v>
          </cell>
          <cell r="K88">
            <v>1563550.21</v>
          </cell>
          <cell r="L88">
            <v>1584714.78</v>
          </cell>
          <cell r="M88">
            <v>1606233.71</v>
          </cell>
          <cell r="N88">
            <v>1628089.02</v>
          </cell>
          <cell r="O88">
            <v>66443.48</v>
          </cell>
          <cell r="P88">
            <v>67013.91</v>
          </cell>
          <cell r="Q88">
            <v>69376.98</v>
          </cell>
          <cell r="R88">
            <v>78421.45</v>
          </cell>
          <cell r="S88">
            <v>59095.3</v>
          </cell>
          <cell r="T88">
            <v>50566.09</v>
          </cell>
          <cell r="U88">
            <v>50778.54</v>
          </cell>
          <cell r="V88">
            <v>59679.4</v>
          </cell>
          <cell r="W88">
            <v>51209.73</v>
          </cell>
          <cell r="X88">
            <v>60087.02</v>
          </cell>
          <cell r="Y88">
            <v>60487.69</v>
          </cell>
          <cell r="Z88">
            <v>61310.14</v>
          </cell>
          <cell r="AA88">
            <v>62147.29</v>
          </cell>
          <cell r="AB88">
            <v>62999.42</v>
          </cell>
          <cell r="AC88">
            <v>63866.81</v>
          </cell>
          <cell r="AD88">
            <v>64749.72</v>
          </cell>
          <cell r="AE88">
            <v>65648.45</v>
          </cell>
          <cell r="AF88">
            <v>66563.27</v>
          </cell>
          <cell r="AG88">
            <v>12075.93</v>
          </cell>
          <cell r="AH88">
            <v>12075.93</v>
          </cell>
        </row>
        <row r="89">
          <cell r="A89" t="str">
            <v>WAResidentialHeating SwitchIncentive CostsRAP0</v>
          </cell>
          <cell r="B89" t="str">
            <v>WA</v>
          </cell>
          <cell r="C89" t="str">
            <v>Residential</v>
          </cell>
          <cell r="D89" t="str">
            <v>Heating Switch</v>
          </cell>
          <cell r="E89" t="str">
            <v>Incentive Costs</v>
          </cell>
          <cell r="F89" t="str">
            <v>RAP</v>
          </cell>
          <cell r="G89">
            <v>0</v>
          </cell>
          <cell r="H89">
            <v>0</v>
          </cell>
          <cell r="I89">
            <v>0</v>
          </cell>
          <cell r="J89">
            <v>321899.95</v>
          </cell>
          <cell r="K89">
            <v>648197.71</v>
          </cell>
          <cell r="L89">
            <v>978946.68</v>
          </cell>
          <cell r="M89">
            <v>1314221.3999999999</v>
          </cell>
          <cell r="N89">
            <v>1654092.62</v>
          </cell>
          <cell r="O89">
            <v>1665526.91</v>
          </cell>
          <cell r="P89">
            <v>1677081.17</v>
          </cell>
          <cell r="Q89">
            <v>1689132.42</v>
          </cell>
          <cell r="R89">
            <v>1703085.86</v>
          </cell>
          <cell r="S89">
            <v>1712974.72</v>
          </cell>
          <cell r="T89">
            <v>1721069.76</v>
          </cell>
          <cell r="U89">
            <v>1729209.49</v>
          </cell>
          <cell r="V89">
            <v>1739221.2</v>
          </cell>
          <cell r="W89">
            <v>1747451.61</v>
          </cell>
          <cell r="X89">
            <v>1757549.05</v>
          </cell>
          <cell r="Y89">
            <v>1767730.75</v>
          </cell>
          <cell r="Z89">
            <v>1778085.43</v>
          </cell>
          <cell r="AA89">
            <v>1788616.17</v>
          </cell>
          <cell r="AB89">
            <v>1799326.13</v>
          </cell>
          <cell r="AC89">
            <v>1810218.51</v>
          </cell>
          <cell r="AD89">
            <v>1821296.58</v>
          </cell>
          <cell r="AE89">
            <v>1832563.66</v>
          </cell>
          <cell r="AF89">
            <v>1844023.15</v>
          </cell>
          <cell r="AG89">
            <v>1844023.15</v>
          </cell>
          <cell r="AH89">
            <v>1844023.15</v>
          </cell>
        </row>
        <row r="90">
          <cell r="A90" t="str">
            <v>WAResidentialHeating SwitchProgram Annual BenefitsRAP0</v>
          </cell>
          <cell r="B90" t="str">
            <v>WA</v>
          </cell>
          <cell r="C90" t="str">
            <v>Residential</v>
          </cell>
          <cell r="D90" t="str">
            <v>Heating Switch</v>
          </cell>
          <cell r="E90" t="str">
            <v>Program Annual Benefits</v>
          </cell>
          <cell r="F90" t="str">
            <v>RAP</v>
          </cell>
          <cell r="G90">
            <v>0</v>
          </cell>
          <cell r="H90">
            <v>0</v>
          </cell>
          <cell r="I90">
            <v>0</v>
          </cell>
          <cell r="J90">
            <v>8083.63</v>
          </cell>
          <cell r="K90">
            <v>15976.54</v>
          </cell>
          <cell r="L90">
            <v>24680.14</v>
          </cell>
          <cell r="M90">
            <v>32746.91</v>
          </cell>
          <cell r="N90">
            <v>42414.27</v>
          </cell>
          <cell r="O90">
            <v>42006.67</v>
          </cell>
          <cell r="P90">
            <v>44401.22</v>
          </cell>
          <cell r="Q90">
            <v>44350.59</v>
          </cell>
          <cell r="R90">
            <v>45355.22</v>
          </cell>
          <cell r="S90">
            <v>45644.17</v>
          </cell>
          <cell r="T90">
            <v>47008.959999999999</v>
          </cell>
          <cell r="U90">
            <v>46489.69</v>
          </cell>
          <cell r="V90">
            <v>47881.72</v>
          </cell>
          <cell r="W90">
            <v>47378.86</v>
          </cell>
          <cell r="X90">
            <v>48910.18</v>
          </cell>
          <cell r="Y90">
            <v>48808.51</v>
          </cell>
          <cell r="Z90">
            <v>49800.45</v>
          </cell>
          <cell r="AA90">
            <v>49100</v>
          </cell>
          <cell r="AB90">
            <v>48889.26</v>
          </cell>
          <cell r="AC90">
            <v>48381.440000000002</v>
          </cell>
          <cell r="AD90">
            <v>48677.52</v>
          </cell>
          <cell r="AE90">
            <v>48978.65</v>
          </cell>
          <cell r="AF90">
            <v>49284.93</v>
          </cell>
          <cell r="AG90">
            <v>49284.93</v>
          </cell>
          <cell r="AH90">
            <v>49284.93</v>
          </cell>
        </row>
        <row r="91">
          <cell r="A91" t="str">
            <v>WAResidentialHeating SwitchProgram Annual CostsRAP0</v>
          </cell>
          <cell r="B91" t="str">
            <v>WA</v>
          </cell>
          <cell r="C91" t="str">
            <v>Residential</v>
          </cell>
          <cell r="D91" t="str">
            <v>Heating Switch</v>
          </cell>
          <cell r="E91" t="str">
            <v>Program Annual Costs</v>
          </cell>
          <cell r="F91" t="str">
            <v>RAP</v>
          </cell>
          <cell r="G91">
            <v>0</v>
          </cell>
          <cell r="H91">
            <v>0</v>
          </cell>
          <cell r="I91">
            <v>0</v>
          </cell>
          <cell r="J91">
            <v>1864539.56</v>
          </cell>
          <cell r="K91">
            <v>2211747.91</v>
          </cell>
          <cell r="L91">
            <v>2563661.4700000002</v>
          </cell>
          <cell r="M91">
            <v>2920455.12</v>
          </cell>
          <cell r="N91">
            <v>3282181.64</v>
          </cell>
          <cell r="O91">
            <v>1731970.39</v>
          </cell>
          <cell r="P91">
            <v>1744095.08</v>
          </cell>
          <cell r="Q91">
            <v>1758509.4</v>
          </cell>
          <cell r="R91">
            <v>1781507.31</v>
          </cell>
          <cell r="S91">
            <v>1772070.02</v>
          </cell>
          <cell r="T91">
            <v>1771635.85</v>
          </cell>
          <cell r="U91">
            <v>1779988.04</v>
          </cell>
          <cell r="V91">
            <v>1798900.6</v>
          </cell>
          <cell r="W91">
            <v>1798661.34</v>
          </cell>
          <cell r="X91">
            <v>1817636.07</v>
          </cell>
          <cell r="Y91">
            <v>1828218.45</v>
          </cell>
          <cell r="Z91">
            <v>1839395.56</v>
          </cell>
          <cell r="AA91">
            <v>1850763.46</v>
          </cell>
          <cell r="AB91">
            <v>1862325.55</v>
          </cell>
          <cell r="AC91">
            <v>1874085.31</v>
          </cell>
          <cell r="AD91">
            <v>1886046.3</v>
          </cell>
          <cell r="AE91">
            <v>1898212.11</v>
          </cell>
          <cell r="AF91">
            <v>1910586.42</v>
          </cell>
          <cell r="AG91">
            <v>1856099.07</v>
          </cell>
          <cell r="AH91">
            <v>1856099.07</v>
          </cell>
        </row>
        <row r="92">
          <cell r="A92" t="str">
            <v>WAResidentialHeat Pump Water Heater SwitchParticipantsRAP0</v>
          </cell>
          <cell r="B92" t="str">
            <v>WA</v>
          </cell>
          <cell r="C92" t="str">
            <v>Residential</v>
          </cell>
          <cell r="D92" t="str">
            <v>Heat Pump Water Heater Switch</v>
          </cell>
          <cell r="E92" t="str">
            <v>Participants</v>
          </cell>
          <cell r="F92" t="str">
            <v>RAP</v>
          </cell>
          <cell r="G92">
            <v>0</v>
          </cell>
          <cell r="H92">
            <v>0</v>
          </cell>
          <cell r="I92">
            <v>0</v>
          </cell>
          <cell r="J92">
            <v>7360.2906685094213</v>
          </cell>
          <cell r="K92">
            <v>14821.137816123377</v>
          </cell>
          <cell r="L92">
            <v>22383.762789175718</v>
          </cell>
          <cell r="M92">
            <v>30049.869625888547</v>
          </cell>
          <cell r="N92">
            <v>37821.075927003541</v>
          </cell>
          <cell r="O92">
            <v>38082.522724214745</v>
          </cell>
          <cell r="P92">
            <v>38346.712645707252</v>
          </cell>
          <cell r="Q92">
            <v>38622.266309008854</v>
          </cell>
          <cell r="R92">
            <v>38941.313706642621</v>
          </cell>
          <cell r="S92">
            <v>39167.424044412015</v>
          </cell>
          <cell r="T92">
            <v>39352.518443022032</v>
          </cell>
          <cell r="U92">
            <v>39538.634533947145</v>
          </cell>
          <cell r="V92">
            <v>39767.553727771301</v>
          </cell>
          <cell r="W92">
            <v>39955.74332193617</v>
          </cell>
          <cell r="X92">
            <v>40186.622704746107</v>
          </cell>
          <cell r="Y92">
            <v>40419.428890563831</v>
          </cell>
          <cell r="Z92">
            <v>40656.190103042791</v>
          </cell>
          <cell r="AA92">
            <v>40896.977085082355</v>
          </cell>
          <cell r="AB92">
            <v>41141.861867457701</v>
          </cell>
          <cell r="AC92">
            <v>41390.917792539069</v>
          </cell>
          <cell r="AD92">
            <v>41644.21953845198</v>
          </cell>
          <cell r="AE92">
            <v>41901.843143686594</v>
          </cell>
          <cell r="AF92">
            <v>42163.866032164806</v>
          </cell>
          <cell r="AG92">
            <v>42163.866032164806</v>
          </cell>
          <cell r="AH92">
            <v>42163.866032164806</v>
          </cell>
        </row>
        <row r="93">
          <cell r="A93" t="str">
            <v>WAResidentialHeat Pump Water Heater SwitchNew ParticipantsRAP0</v>
          </cell>
          <cell r="B93" t="str">
            <v>WA</v>
          </cell>
          <cell r="C93" t="str">
            <v>Residential</v>
          </cell>
          <cell r="D93" t="str">
            <v>Heat Pump Water Heater Switch</v>
          </cell>
          <cell r="E93" t="str">
            <v>New Participants</v>
          </cell>
          <cell r="F93" t="str">
            <v>RAP</v>
          </cell>
          <cell r="G93">
            <v>0</v>
          </cell>
          <cell r="H93">
            <v>0</v>
          </cell>
          <cell r="I93">
            <v>0</v>
          </cell>
          <cell r="J93">
            <v>7360.2906685094213</v>
          </cell>
          <cell r="K93">
            <v>7460.8471476139557</v>
          </cell>
          <cell r="L93">
            <v>7562.6249730523414</v>
          </cell>
          <cell r="M93">
            <v>7666.1068367128282</v>
          </cell>
          <cell r="N93">
            <v>7771.2063011149949</v>
          </cell>
          <cell r="O93">
            <v>261.44679721120337</v>
          </cell>
          <cell r="P93">
            <v>264.18992149250698</v>
          </cell>
          <cell r="Q93">
            <v>275.55366330160177</v>
          </cell>
          <cell r="R93">
            <v>319.0473976337671</v>
          </cell>
          <cell r="S93">
            <v>226.11033776939439</v>
          </cell>
          <cell r="T93">
            <v>185.09439861001738</v>
          </cell>
          <cell r="U93">
            <v>186.11609092511208</v>
          </cell>
          <cell r="V93">
            <v>228.91919382415654</v>
          </cell>
          <cell r="W93">
            <v>188.18959416486905</v>
          </cell>
          <cell r="X93">
            <v>230.87938280993694</v>
          </cell>
          <cell r="Y93">
            <v>232.80618581772433</v>
          </cell>
          <cell r="Z93">
            <v>236.76121247895935</v>
          </cell>
          <cell r="AA93">
            <v>240.78698203956446</v>
          </cell>
          <cell r="AB93">
            <v>244.88478237534582</v>
          </cell>
          <cell r="AC93">
            <v>249.0559250813676</v>
          </cell>
          <cell r="AD93">
            <v>253.30174591291143</v>
          </cell>
          <cell r="AE93">
            <v>257.62360523461393</v>
          </cell>
          <cell r="AF93">
            <v>262.02288847821183</v>
          </cell>
          <cell r="AG93">
            <v>0</v>
          </cell>
          <cell r="AH93">
            <v>0</v>
          </cell>
        </row>
        <row r="94">
          <cell r="A94" t="str">
            <v>WAResidentialHeat Pump Water Heater SwitchSummer Peak Reduction @Meter  (MW)RAP0</v>
          </cell>
          <cell r="B94" t="str">
            <v>WA</v>
          </cell>
          <cell r="C94" t="str">
            <v>Residential</v>
          </cell>
          <cell r="D94" t="str">
            <v>Heat Pump Water Heater Switch</v>
          </cell>
          <cell r="E94" t="str">
            <v>Summer Peak Reduction @Meter  (MW)</v>
          </cell>
          <cell r="F94" t="str">
            <v>RAP</v>
          </cell>
          <cell r="G94">
            <v>0</v>
          </cell>
          <cell r="H94">
            <v>0</v>
          </cell>
          <cell r="I94">
            <v>0</v>
          </cell>
          <cell r="J94">
            <v>1.1040436002764131</v>
          </cell>
          <cell r="K94">
            <v>2.2231706724185063</v>
          </cell>
          <cell r="L94">
            <v>3.3575644183763576</v>
          </cell>
          <cell r="M94">
            <v>4.5074804438832814</v>
          </cell>
          <cell r="N94">
            <v>5.6731613890505317</v>
          </cell>
          <cell r="O94">
            <v>5.7123784086322109</v>
          </cell>
          <cell r="P94">
            <v>5.7520068968560869</v>
          </cell>
          <cell r="Q94">
            <v>5.7933399463513275</v>
          </cell>
          <cell r="R94">
            <v>5.8411970559963926</v>
          </cell>
          <cell r="S94">
            <v>5.8751136066618015</v>
          </cell>
          <cell r="T94">
            <v>5.9028777664533045</v>
          </cell>
          <cell r="U94">
            <v>5.9307951800920717</v>
          </cell>
          <cell r="V94">
            <v>5.9651330591656953</v>
          </cell>
          <cell r="W94">
            <v>5.9933614982904251</v>
          </cell>
          <cell r="X94">
            <v>6.027993405711916</v>
          </cell>
          <cell r="Y94">
            <v>6.0629143335845743</v>
          </cell>
          <cell r="Z94">
            <v>6.0984285154564182</v>
          </cell>
          <cell r="AA94">
            <v>6.1345465627623534</v>
          </cell>
          <cell r="AB94">
            <v>6.1712792801186556</v>
          </cell>
          <cell r="AC94">
            <v>6.2086376688808604</v>
          </cell>
          <cell r="AD94">
            <v>6.246632930767797</v>
          </cell>
          <cell r="AE94">
            <v>6.2852764715529892</v>
          </cell>
          <cell r="AF94">
            <v>6.3245799048247209</v>
          </cell>
          <cell r="AG94">
            <v>6.3245799048247209</v>
          </cell>
          <cell r="AH94">
            <v>6.3245799048247209</v>
          </cell>
        </row>
        <row r="95">
          <cell r="A95" t="str">
            <v>WAResidentialHeat Pump Water Heater SwitchSummer Peak Reduction @Generation (MW)RAP0</v>
          </cell>
          <cell r="B95" t="str">
            <v>WA</v>
          </cell>
          <cell r="C95" t="str">
            <v>Residential</v>
          </cell>
          <cell r="D95" t="str">
            <v>Heat Pump Water Heater Switch</v>
          </cell>
          <cell r="E95" t="str">
            <v>Summer Peak Reduction @Generation (MW)</v>
          </cell>
          <cell r="F95" t="str">
            <v>RAP</v>
          </cell>
          <cell r="G95">
            <v>0</v>
          </cell>
          <cell r="H95">
            <v>0</v>
          </cell>
          <cell r="I95">
            <v>0</v>
          </cell>
          <cell r="J95">
            <v>1.1806179900760758</v>
          </cell>
          <cell r="K95">
            <v>2.3773656132870835</v>
          </cell>
          <cell r="L95">
            <v>3.5904387781261531</v>
          </cell>
          <cell r="M95">
            <v>4.8201108186600203</v>
          </cell>
          <cell r="N95">
            <v>6.066641204062174</v>
          </cell>
          <cell r="O95">
            <v>6.108578242439739</v>
          </cell>
          <cell r="P95">
            <v>6.1509552881514411</v>
          </cell>
          <cell r="Q95">
            <v>6.1951551203017008</v>
          </cell>
          <cell r="R95">
            <v>6.2463315091561453</v>
          </cell>
          <cell r="S95">
            <v>6.2826004480521123</v>
          </cell>
          <cell r="T95">
            <v>6.312290277802485</v>
          </cell>
          <cell r="U95">
            <v>6.3421439907990296</v>
          </cell>
          <cell r="V95">
            <v>6.3788634806499989</v>
          </cell>
          <cell r="W95">
            <v>6.4090497912758462</v>
          </cell>
          <cell r="X95">
            <v>6.4460837027284601</v>
          </cell>
          <cell r="Y95">
            <v>6.4834266805477121</v>
          </cell>
          <cell r="Z95">
            <v>6.5214040593489075</v>
          </cell>
          <cell r="AA95">
            <v>6.5600271865561393</v>
          </cell>
          <cell r="AB95">
            <v>6.5993076161735678</v>
          </cell>
          <cell r="AC95">
            <v>6.6392571125900792</v>
          </cell>
          <cell r="AD95">
            <v>6.6798876544546744</v>
          </cell>
          <cell r="AE95">
            <v>6.7212114386238992</v>
          </cell>
          <cell r="AF95">
            <v>6.763240884182701</v>
          </cell>
          <cell r="AG95">
            <v>6.763240884182701</v>
          </cell>
          <cell r="AH95">
            <v>6.763240884182701</v>
          </cell>
        </row>
        <row r="96">
          <cell r="A96" t="str">
            <v>WAResidentialHeat Pump Water Heater SwitchWinter Peak Reduction @Meter  (MW)RAP0</v>
          </cell>
          <cell r="B96" t="str">
            <v>WA</v>
          </cell>
          <cell r="C96" t="str">
            <v>Residential</v>
          </cell>
          <cell r="D96" t="str">
            <v>Heat Pump Water Heater Switch</v>
          </cell>
          <cell r="E96" t="str">
            <v>Winter Peak Reduction @Meter  (MW)</v>
          </cell>
          <cell r="F96" t="str">
            <v>RAP</v>
          </cell>
          <cell r="G96">
            <v>0</v>
          </cell>
          <cell r="H96">
            <v>0</v>
          </cell>
          <cell r="I96">
            <v>0</v>
          </cell>
          <cell r="J96">
            <v>1.4720581337018843</v>
          </cell>
          <cell r="K96">
            <v>2.9642275632246755</v>
          </cell>
          <cell r="L96">
            <v>4.4767525578351446</v>
          </cell>
          <cell r="M96">
            <v>6.00997392517771</v>
          </cell>
          <cell r="N96">
            <v>7.5642151854007089</v>
          </cell>
          <cell r="O96">
            <v>7.6165045448429494</v>
          </cell>
          <cell r="P96">
            <v>7.669342529141451</v>
          </cell>
          <cell r="Q96">
            <v>7.7244532618017709</v>
          </cell>
          <cell r="R96">
            <v>7.7882627413285244</v>
          </cell>
          <cell r="S96">
            <v>7.8334848088824041</v>
          </cell>
          <cell r="T96">
            <v>7.8705036886044075</v>
          </cell>
          <cell r="U96">
            <v>7.9077269067894296</v>
          </cell>
          <cell r="V96">
            <v>7.9535107455542606</v>
          </cell>
          <cell r="W96">
            <v>7.991148664387234</v>
          </cell>
          <cell r="X96">
            <v>8.0373245409492213</v>
          </cell>
          <cell r="Y96">
            <v>8.0838857781127658</v>
          </cell>
          <cell r="Z96">
            <v>8.1312380206085582</v>
          </cell>
          <cell r="AA96">
            <v>8.1793954170164724</v>
          </cell>
          <cell r="AB96">
            <v>8.2283723734915402</v>
          </cell>
          <cell r="AC96">
            <v>8.2781835585078127</v>
          </cell>
          <cell r="AD96">
            <v>8.3288439076903966</v>
          </cell>
          <cell r="AE96">
            <v>8.3803686287373189</v>
          </cell>
          <cell r="AF96">
            <v>8.4327732064329606</v>
          </cell>
          <cell r="AG96">
            <v>8.4327732064329606</v>
          </cell>
          <cell r="AH96">
            <v>8.4327732064329606</v>
          </cell>
        </row>
        <row r="97">
          <cell r="A97" t="str">
            <v>WAResidentialHeat Pump Water Heater SwitchWinter Peak Reduction @Generation (MW)RAP0</v>
          </cell>
          <cell r="B97" t="str">
            <v>WA</v>
          </cell>
          <cell r="C97" t="str">
            <v>Residential</v>
          </cell>
          <cell r="D97" t="str">
            <v>Heat Pump Water Heater Switch</v>
          </cell>
          <cell r="E97" t="str">
            <v>Winter Peak Reduction @Generation (MW)</v>
          </cell>
          <cell r="F97" t="str">
            <v>RAP</v>
          </cell>
          <cell r="G97">
            <v>0</v>
          </cell>
          <cell r="H97">
            <v>0</v>
          </cell>
          <cell r="I97">
            <v>0</v>
          </cell>
          <cell r="J97">
            <v>1.5741573201014345</v>
          </cell>
          <cell r="K97">
            <v>3.1698208177161122</v>
          </cell>
          <cell r="L97">
            <v>4.787251704168205</v>
          </cell>
          <cell r="M97">
            <v>6.4268144248800283</v>
          </cell>
          <cell r="N97">
            <v>8.0888549387495665</v>
          </cell>
          <cell r="O97">
            <v>8.1447709899196532</v>
          </cell>
          <cell r="P97">
            <v>8.2012737175352566</v>
          </cell>
          <cell r="Q97">
            <v>8.2602068270689344</v>
          </cell>
          <cell r="R97">
            <v>8.3284420122081944</v>
          </cell>
          <cell r="S97">
            <v>8.3768005974028181</v>
          </cell>
          <cell r="T97">
            <v>8.4163870370699811</v>
          </cell>
          <cell r="U97">
            <v>8.4561919877320406</v>
          </cell>
          <cell r="V97">
            <v>8.5051513075333318</v>
          </cell>
          <cell r="W97">
            <v>8.5453997217011288</v>
          </cell>
          <cell r="X97">
            <v>8.5947782703046141</v>
          </cell>
          <cell r="Y97">
            <v>8.6445689073969501</v>
          </cell>
          <cell r="Z97">
            <v>8.6952054124652101</v>
          </cell>
          <cell r="AA97">
            <v>8.7467029154081875</v>
          </cell>
          <cell r="AB97">
            <v>8.7990768215647552</v>
          </cell>
          <cell r="AC97">
            <v>8.8523428167867699</v>
          </cell>
          <cell r="AD97">
            <v>8.9065168726062325</v>
          </cell>
          <cell r="AE97">
            <v>8.9616152514985323</v>
          </cell>
          <cell r="AF97">
            <v>9.0176545122436007</v>
          </cell>
          <cell r="AG97">
            <v>9.0176545122436007</v>
          </cell>
          <cell r="AH97">
            <v>9.0176545122436007</v>
          </cell>
        </row>
        <row r="98">
          <cell r="A98" t="str">
            <v>WAResidentialHeat Pump Water Heater SwitchNon-Incentive CostsRAP0</v>
          </cell>
          <cell r="B98" t="str">
            <v>WA</v>
          </cell>
          <cell r="C98" t="str">
            <v>Residential</v>
          </cell>
          <cell r="D98" t="str">
            <v>Heat Pump Water Heater Switch</v>
          </cell>
          <cell r="E98" t="str">
            <v>Non-Incentive Costs</v>
          </cell>
          <cell r="F98" t="str">
            <v>RAP</v>
          </cell>
          <cell r="G98">
            <v>0</v>
          </cell>
          <cell r="H98">
            <v>0</v>
          </cell>
          <cell r="I98">
            <v>0</v>
          </cell>
          <cell r="J98">
            <v>2667289.2200000002</v>
          </cell>
          <cell r="K98">
            <v>2703489.55</v>
          </cell>
          <cell r="L98">
            <v>2740129.57</v>
          </cell>
          <cell r="M98">
            <v>2777383.04</v>
          </cell>
          <cell r="N98">
            <v>2815218.84</v>
          </cell>
          <cell r="O98">
            <v>111705.42</v>
          </cell>
          <cell r="P98">
            <v>112692.95</v>
          </cell>
          <cell r="Q98">
            <v>116783.89</v>
          </cell>
          <cell r="R98">
            <v>132441.64000000001</v>
          </cell>
          <cell r="S98">
            <v>98984.3</v>
          </cell>
          <cell r="T98">
            <v>84218.559999999998</v>
          </cell>
          <cell r="U98">
            <v>84586.37</v>
          </cell>
          <cell r="V98">
            <v>99995.49</v>
          </cell>
          <cell r="W98">
            <v>85332.83</v>
          </cell>
          <cell r="X98">
            <v>100701.15</v>
          </cell>
          <cell r="Y98">
            <v>101394.8</v>
          </cell>
          <cell r="Z98">
            <v>102818.61</v>
          </cell>
          <cell r="AA98">
            <v>104267.89</v>
          </cell>
          <cell r="AB98">
            <v>105743.1</v>
          </cell>
          <cell r="AC98">
            <v>107244.71</v>
          </cell>
          <cell r="AD98">
            <v>108773.2</v>
          </cell>
          <cell r="AE98">
            <v>110329.07</v>
          </cell>
          <cell r="AF98">
            <v>111912.82</v>
          </cell>
          <cell r="AG98">
            <v>17584.580000000002</v>
          </cell>
          <cell r="AH98">
            <v>17584.580000000002</v>
          </cell>
        </row>
        <row r="99">
          <cell r="A99" t="str">
            <v>WAResidentialHeat Pump Water Heater SwitchIncentive CostsRAP0</v>
          </cell>
          <cell r="B99" t="str">
            <v>WA</v>
          </cell>
          <cell r="C99" t="str">
            <v>Residential</v>
          </cell>
          <cell r="D99" t="str">
            <v>Heat Pump Water Heater Switch</v>
          </cell>
          <cell r="E99" t="str">
            <v>Incentive Costs</v>
          </cell>
          <cell r="F99" t="str">
            <v>RAP</v>
          </cell>
          <cell r="G99">
            <v>0</v>
          </cell>
          <cell r="H99">
            <v>0</v>
          </cell>
          <cell r="I99">
            <v>0</v>
          </cell>
          <cell r="J99">
            <v>412176.28</v>
          </cell>
          <cell r="K99">
            <v>829983.72</v>
          </cell>
          <cell r="L99">
            <v>1253490.72</v>
          </cell>
          <cell r="M99">
            <v>1682792.7</v>
          </cell>
          <cell r="N99">
            <v>2117980.25</v>
          </cell>
          <cell r="O99">
            <v>2132621.27</v>
          </cell>
          <cell r="P99">
            <v>2147415.91</v>
          </cell>
          <cell r="Q99">
            <v>2162846.91</v>
          </cell>
          <cell r="R99">
            <v>2180713.5699999998</v>
          </cell>
          <cell r="S99">
            <v>2193375.75</v>
          </cell>
          <cell r="T99">
            <v>2203741.0299999998</v>
          </cell>
          <cell r="U99">
            <v>2214163.5299999998</v>
          </cell>
          <cell r="V99">
            <v>2226983.0099999998</v>
          </cell>
          <cell r="W99">
            <v>2237521.63</v>
          </cell>
          <cell r="X99">
            <v>2250450.87</v>
          </cell>
          <cell r="Y99">
            <v>2263488.02</v>
          </cell>
          <cell r="Z99">
            <v>2276746.65</v>
          </cell>
          <cell r="AA99">
            <v>2290230.7200000002</v>
          </cell>
          <cell r="AB99">
            <v>2303944.2599999998</v>
          </cell>
          <cell r="AC99">
            <v>2317891.4</v>
          </cell>
          <cell r="AD99">
            <v>2332076.29</v>
          </cell>
          <cell r="AE99">
            <v>2346503.2200000002</v>
          </cell>
          <cell r="AF99">
            <v>2361176.5</v>
          </cell>
          <cell r="AG99">
            <v>2361176.5</v>
          </cell>
          <cell r="AH99">
            <v>2361176.5</v>
          </cell>
        </row>
        <row r="100">
          <cell r="A100" t="str">
            <v>WAResidentialHeat Pump Water Heater SwitchProgram Annual BenefitsRAP0</v>
          </cell>
          <cell r="B100" t="str">
            <v>WA</v>
          </cell>
          <cell r="C100" t="str">
            <v>Residential</v>
          </cell>
          <cell r="D100" t="str">
            <v>Heat Pump Water Heater Switch</v>
          </cell>
          <cell r="E100" t="str">
            <v>Program Annual Benefits</v>
          </cell>
          <cell r="F100" t="str">
            <v>RAP</v>
          </cell>
          <cell r="G100">
            <v>0</v>
          </cell>
          <cell r="H100">
            <v>0</v>
          </cell>
          <cell r="I100">
            <v>0</v>
          </cell>
          <cell r="J100">
            <v>2055.71</v>
          </cell>
          <cell r="K100">
            <v>4062.91</v>
          </cell>
          <cell r="L100">
            <v>6276.28</v>
          </cell>
          <cell r="M100">
            <v>8327.7000000000007</v>
          </cell>
          <cell r="N100">
            <v>10786.16</v>
          </cell>
          <cell r="O100">
            <v>10682.51</v>
          </cell>
          <cell r="P100">
            <v>11291.45</v>
          </cell>
          <cell r="Q100">
            <v>11278.58</v>
          </cell>
          <cell r="R100">
            <v>11534.06</v>
          </cell>
          <cell r="S100">
            <v>11607.54</v>
          </cell>
          <cell r="T100">
            <v>11954.61</v>
          </cell>
          <cell r="U100">
            <v>11822.56</v>
          </cell>
          <cell r="V100">
            <v>12176.56</v>
          </cell>
          <cell r="W100">
            <v>12048.68</v>
          </cell>
          <cell r="X100">
            <v>12438.11</v>
          </cell>
          <cell r="Y100">
            <v>12412.25</v>
          </cell>
          <cell r="Z100">
            <v>12664.5</v>
          </cell>
          <cell r="AA100">
            <v>12486.38</v>
          </cell>
          <cell r="AB100">
            <v>12432.78</v>
          </cell>
          <cell r="AC100">
            <v>12303.64</v>
          </cell>
          <cell r="AD100">
            <v>12378.94</v>
          </cell>
          <cell r="AE100">
            <v>12455.52</v>
          </cell>
          <cell r="AF100">
            <v>12533.41</v>
          </cell>
          <cell r="AG100">
            <v>12533.41</v>
          </cell>
          <cell r="AH100">
            <v>12533.41</v>
          </cell>
        </row>
        <row r="101">
          <cell r="A101" t="str">
            <v>WAResidentialHeat Pump Water Heater SwitchProgram Annual CostsRAP0</v>
          </cell>
          <cell r="B101" t="str">
            <v>WA</v>
          </cell>
          <cell r="C101" t="str">
            <v>Residential</v>
          </cell>
          <cell r="D101" t="str">
            <v>Heat Pump Water Heater Switch</v>
          </cell>
          <cell r="E101" t="str">
            <v>Program Annual Costs</v>
          </cell>
          <cell r="F101" t="str">
            <v>RAP</v>
          </cell>
          <cell r="G101">
            <v>0</v>
          </cell>
          <cell r="H101">
            <v>0</v>
          </cell>
          <cell r="I101">
            <v>0</v>
          </cell>
          <cell r="J101">
            <v>3079465.49</v>
          </cell>
          <cell r="K101">
            <v>3533473.27</v>
          </cell>
          <cell r="L101">
            <v>3993620.28</v>
          </cell>
          <cell r="M101">
            <v>4460175.74</v>
          </cell>
          <cell r="N101">
            <v>4933199.0999999996</v>
          </cell>
          <cell r="O101">
            <v>2244326.7000000002</v>
          </cell>
          <cell r="P101">
            <v>2260108.86</v>
          </cell>
          <cell r="Q101">
            <v>2279630.81</v>
          </cell>
          <cell r="R101">
            <v>2313155.21</v>
          </cell>
          <cell r="S101">
            <v>2292360.04</v>
          </cell>
          <cell r="T101">
            <v>2287959.59</v>
          </cell>
          <cell r="U101">
            <v>2298749.9</v>
          </cell>
          <cell r="V101">
            <v>2326978.4900000002</v>
          </cell>
          <cell r="W101">
            <v>2322854.46</v>
          </cell>
          <cell r="X101">
            <v>2351152.0299999998</v>
          </cell>
          <cell r="Y101">
            <v>2364882.8199999998</v>
          </cell>
          <cell r="Z101">
            <v>2379565.2599999998</v>
          </cell>
          <cell r="AA101">
            <v>2394498.61</v>
          </cell>
          <cell r="AB101">
            <v>2409687.36</v>
          </cell>
          <cell r="AC101">
            <v>2425136.11</v>
          </cell>
          <cell r="AD101">
            <v>2440849.5</v>
          </cell>
          <cell r="AE101">
            <v>2456832.29</v>
          </cell>
          <cell r="AF101">
            <v>2473089.31</v>
          </cell>
          <cell r="AG101">
            <v>2378761.0699999998</v>
          </cell>
          <cell r="AH101">
            <v>2378761.0699999998</v>
          </cell>
        </row>
        <row r="102">
          <cell r="A102" t="str">
            <v>WAResidentialGrid-Enabled Heat Pump Water HeaterParticipantsRAP0</v>
          </cell>
          <cell r="B102" t="str">
            <v>WA</v>
          </cell>
          <cell r="C102" t="str">
            <v>Residential</v>
          </cell>
          <cell r="D102" t="str">
            <v>Grid-Enabled Heat Pump Water Heater</v>
          </cell>
          <cell r="E102" t="str">
            <v>Participants</v>
          </cell>
          <cell r="F102" t="str">
            <v>RAP</v>
          </cell>
          <cell r="G102">
            <v>0</v>
          </cell>
          <cell r="H102">
            <v>0</v>
          </cell>
          <cell r="I102">
            <v>0</v>
          </cell>
          <cell r="J102">
            <v>14352.566803593369</v>
          </cell>
          <cell r="K102">
            <v>28011.950472473185</v>
          </cell>
          <cell r="L102">
            <v>40962.285904191565</v>
          </cell>
          <cell r="M102">
            <v>53188.269237822722</v>
          </cell>
          <cell r="N102">
            <v>64674.039835175987</v>
          </cell>
          <cell r="O102">
            <v>65501.939085649363</v>
          </cell>
          <cell r="P102">
            <v>67260.133980570448</v>
          </cell>
          <cell r="Q102">
            <v>69983.546551924053</v>
          </cell>
          <cell r="R102">
            <v>73754.848160381094</v>
          </cell>
          <cell r="S102">
            <v>78334.848088824016</v>
          </cell>
          <cell r="T102">
            <v>78705.03688604405</v>
          </cell>
          <cell r="U102">
            <v>79077.269067894274</v>
          </cell>
          <cell r="V102">
            <v>79535.107455542588</v>
          </cell>
          <cell r="W102">
            <v>79911.486643872311</v>
          </cell>
          <cell r="X102">
            <v>80373.245409492214</v>
          </cell>
          <cell r="Y102">
            <v>80838.857781127663</v>
          </cell>
          <cell r="Z102">
            <v>81312.380206085581</v>
          </cell>
          <cell r="AA102">
            <v>81793.95417016471</v>
          </cell>
          <cell r="AB102">
            <v>82283.723734915402</v>
          </cell>
          <cell r="AC102">
            <v>82781.835585078137</v>
          </cell>
          <cell r="AD102">
            <v>83288.43907690396</v>
          </cell>
          <cell r="AE102">
            <v>83803.686287373188</v>
          </cell>
          <cell r="AF102">
            <v>84327.732064329612</v>
          </cell>
          <cell r="AG102">
            <v>84327.732064329612</v>
          </cell>
          <cell r="AH102">
            <v>84327.732064329612</v>
          </cell>
        </row>
        <row r="103">
          <cell r="A103" t="str">
            <v>WAResidentialGrid-Enabled Heat Pump Water HeaterNew ParticipantsRAP0</v>
          </cell>
          <cell r="B103" t="str">
            <v>WA</v>
          </cell>
          <cell r="C103" t="str">
            <v>Residential</v>
          </cell>
          <cell r="D103" t="str">
            <v>Grid-Enabled Heat Pump Water Heater</v>
          </cell>
          <cell r="E103" t="str">
            <v>New Participants</v>
          </cell>
          <cell r="F103" t="str">
            <v>RAP</v>
          </cell>
          <cell r="G103">
            <v>0</v>
          </cell>
          <cell r="H103">
            <v>0</v>
          </cell>
          <cell r="I103">
            <v>0</v>
          </cell>
          <cell r="J103">
            <v>14352.566803593369</v>
          </cell>
          <cell r="K103">
            <v>13659.383668879816</v>
          </cell>
          <cell r="L103">
            <v>12950.33543171838</v>
          </cell>
          <cell r="M103">
            <v>12225.983333631157</v>
          </cell>
          <cell r="N103">
            <v>11485.770597353265</v>
          </cell>
          <cell r="O103">
            <v>827.89925047337601</v>
          </cell>
          <cell r="P103">
            <v>1758.1948949210855</v>
          </cell>
          <cell r="Q103">
            <v>2723.412571353605</v>
          </cell>
          <cell r="R103">
            <v>3771.3016084570409</v>
          </cell>
          <cell r="S103">
            <v>4579.9999284429214</v>
          </cell>
          <cell r="T103">
            <v>370.18879722003476</v>
          </cell>
          <cell r="U103">
            <v>372.23218185022415</v>
          </cell>
          <cell r="V103">
            <v>457.83838764831307</v>
          </cell>
          <cell r="W103">
            <v>376.37918832972355</v>
          </cell>
          <cell r="X103">
            <v>461.75876561990299</v>
          </cell>
          <cell r="Y103">
            <v>465.61237163544865</v>
          </cell>
          <cell r="Z103">
            <v>473.5224249579187</v>
          </cell>
          <cell r="AA103">
            <v>481.57396407912893</v>
          </cell>
          <cell r="AB103">
            <v>489.76956475069164</v>
          </cell>
          <cell r="AC103">
            <v>498.11185016273521</v>
          </cell>
          <cell r="AD103">
            <v>506.60349182582286</v>
          </cell>
          <cell r="AE103">
            <v>515.24721046922787</v>
          </cell>
          <cell r="AF103">
            <v>524.04577695642365</v>
          </cell>
          <cell r="AG103">
            <v>0</v>
          </cell>
          <cell r="AH103">
            <v>0</v>
          </cell>
        </row>
        <row r="104">
          <cell r="A104" t="str">
            <v>WAResidentialGrid-Enabled Heat Pump Water HeaterSummer Peak Reduction @Meter  (MW)RAP0</v>
          </cell>
          <cell r="B104" t="str">
            <v>WA</v>
          </cell>
          <cell r="C104" t="str">
            <v>Residential</v>
          </cell>
          <cell r="D104" t="str">
            <v>Grid-Enabled Heat Pump Water Heater</v>
          </cell>
          <cell r="E104" t="str">
            <v>Summer Peak Reduction @Meter  (MW)</v>
          </cell>
          <cell r="F104" t="str">
            <v>RAP</v>
          </cell>
          <cell r="G104">
            <v>0</v>
          </cell>
          <cell r="H104">
            <v>0</v>
          </cell>
          <cell r="I104">
            <v>0</v>
          </cell>
          <cell r="J104">
            <v>1.435256680359337</v>
          </cell>
          <cell r="K104">
            <v>2.8011950472473184</v>
          </cell>
          <cell r="L104">
            <v>4.0962285904191571</v>
          </cell>
          <cell r="M104">
            <v>5.3188269237822725</v>
          </cell>
          <cell r="N104">
            <v>6.4674039835175989</v>
          </cell>
          <cell r="O104">
            <v>6.5501939085649363</v>
          </cell>
          <cell r="P104">
            <v>6.7260133980570451</v>
          </cell>
          <cell r="Q104">
            <v>6.9983546551924052</v>
          </cell>
          <cell r="R104">
            <v>7.3754848160381101</v>
          </cell>
          <cell r="S104">
            <v>7.8334848088824023</v>
          </cell>
          <cell r="T104">
            <v>7.8705036886044057</v>
          </cell>
          <cell r="U104">
            <v>7.9077269067894278</v>
          </cell>
          <cell r="V104">
            <v>7.9535107455542597</v>
          </cell>
          <cell r="W104">
            <v>7.9911486643872314</v>
          </cell>
          <cell r="X104">
            <v>8.0373245409492213</v>
          </cell>
          <cell r="Y104">
            <v>8.0838857781127658</v>
          </cell>
          <cell r="Z104">
            <v>8.1312380206085582</v>
          </cell>
          <cell r="AA104">
            <v>8.1793954170164724</v>
          </cell>
          <cell r="AB104">
            <v>8.2283723734915402</v>
          </cell>
          <cell r="AC104">
            <v>8.2781835585078127</v>
          </cell>
          <cell r="AD104">
            <v>8.3288439076903966</v>
          </cell>
          <cell r="AE104">
            <v>8.3803686287373189</v>
          </cell>
          <cell r="AF104">
            <v>8.4327732064329606</v>
          </cell>
          <cell r="AG104">
            <v>8.4327732064329606</v>
          </cell>
          <cell r="AH104">
            <v>8.4327732064329606</v>
          </cell>
        </row>
        <row r="105">
          <cell r="A105" t="str">
            <v>WAResidentialGrid-Enabled Heat Pump Water HeaterSummer Peak Reduction @Generation (MW)RAP0</v>
          </cell>
          <cell r="B105" t="str">
            <v>WA</v>
          </cell>
          <cell r="C105" t="str">
            <v>Residential</v>
          </cell>
          <cell r="D105" t="str">
            <v>Grid-Enabled Heat Pump Water Heater</v>
          </cell>
          <cell r="E105" t="str">
            <v>Summer Peak Reduction @Generation (MW)</v>
          </cell>
          <cell r="F105" t="str">
            <v>RAP</v>
          </cell>
          <cell r="G105">
            <v>0</v>
          </cell>
          <cell r="H105">
            <v>0</v>
          </cell>
          <cell r="I105">
            <v>0</v>
          </cell>
          <cell r="J105">
            <v>1.5348033870988984</v>
          </cell>
          <cell r="K105">
            <v>2.995480672741726</v>
          </cell>
          <cell r="L105">
            <v>4.3803353093139075</v>
          </cell>
          <cell r="M105">
            <v>5.6877307660188237</v>
          </cell>
          <cell r="N105">
            <v>6.9159709726308707</v>
          </cell>
          <cell r="O105">
            <v>7.0045030513309019</v>
          </cell>
          <cell r="P105">
            <v>7.1925170502784121</v>
          </cell>
          <cell r="Q105">
            <v>7.483747385324456</v>
          </cell>
          <cell r="R105">
            <v>7.8870345855611586</v>
          </cell>
          <cell r="S105">
            <v>8.3768005974028164</v>
          </cell>
          <cell r="T105">
            <v>8.4163870370699794</v>
          </cell>
          <cell r="U105">
            <v>8.4561919877320388</v>
          </cell>
          <cell r="V105">
            <v>8.50515130753333</v>
          </cell>
          <cell r="W105">
            <v>8.545399721701127</v>
          </cell>
          <cell r="X105">
            <v>8.5947782703046141</v>
          </cell>
          <cell r="Y105">
            <v>8.6445689073969501</v>
          </cell>
          <cell r="Z105">
            <v>8.6952054124652101</v>
          </cell>
          <cell r="AA105">
            <v>8.7467029154081875</v>
          </cell>
          <cell r="AB105">
            <v>8.7990768215647552</v>
          </cell>
          <cell r="AC105">
            <v>8.8523428167867699</v>
          </cell>
          <cell r="AD105">
            <v>8.9065168726062325</v>
          </cell>
          <cell r="AE105">
            <v>8.9616152514985323</v>
          </cell>
          <cell r="AF105">
            <v>9.0176545122436007</v>
          </cell>
          <cell r="AG105">
            <v>9.0176545122436007</v>
          </cell>
          <cell r="AH105">
            <v>9.0176545122436007</v>
          </cell>
        </row>
        <row r="106">
          <cell r="A106" t="str">
            <v>WAResidentialGrid-Enabled Heat Pump Water HeaterWinter Peak Reduction @Meter  (MW)RAP0</v>
          </cell>
          <cell r="B106" t="str">
            <v>WA</v>
          </cell>
          <cell r="C106" t="str">
            <v>Residential</v>
          </cell>
          <cell r="D106" t="str">
            <v>Grid-Enabled Heat Pump Water Heater</v>
          </cell>
          <cell r="E106" t="str">
            <v>Winter Peak Reduction @Meter  (MW)</v>
          </cell>
          <cell r="F106" t="str">
            <v>RAP</v>
          </cell>
          <cell r="G106">
            <v>0</v>
          </cell>
          <cell r="H106">
            <v>0</v>
          </cell>
          <cell r="I106">
            <v>0</v>
          </cell>
          <cell r="J106">
            <v>2.8705133607186739</v>
          </cell>
          <cell r="K106">
            <v>5.6023900944946368</v>
          </cell>
          <cell r="L106">
            <v>8.1924571808383142</v>
          </cell>
          <cell r="M106">
            <v>10.637653847564545</v>
          </cell>
          <cell r="N106">
            <v>12.934807967035198</v>
          </cell>
          <cell r="O106">
            <v>13.100387817129873</v>
          </cell>
          <cell r="P106">
            <v>13.45202679611409</v>
          </cell>
          <cell r="Q106">
            <v>13.99670931038481</v>
          </cell>
          <cell r="R106">
            <v>14.75096963207622</v>
          </cell>
          <cell r="S106">
            <v>15.666969617764805</v>
          </cell>
          <cell r="T106">
            <v>15.741007377208811</v>
          </cell>
          <cell r="U106">
            <v>15.815453813578856</v>
          </cell>
          <cell r="V106">
            <v>15.907021491108519</v>
          </cell>
          <cell r="W106">
            <v>15.982297328774463</v>
          </cell>
          <cell r="X106">
            <v>16.074649081898443</v>
          </cell>
          <cell r="Y106">
            <v>16.167771556225532</v>
          </cell>
          <cell r="Z106">
            <v>16.262476041217116</v>
          </cell>
          <cell r="AA106">
            <v>16.358790834032945</v>
          </cell>
          <cell r="AB106">
            <v>16.45674474698308</v>
          </cell>
          <cell r="AC106">
            <v>16.556367117015625</v>
          </cell>
          <cell r="AD106">
            <v>16.657687815380793</v>
          </cell>
          <cell r="AE106">
            <v>16.760737257474638</v>
          </cell>
          <cell r="AF106">
            <v>16.865546412865921</v>
          </cell>
          <cell r="AG106">
            <v>16.865546412865921</v>
          </cell>
          <cell r="AH106">
            <v>16.865546412865921</v>
          </cell>
        </row>
        <row r="107">
          <cell r="A107" t="str">
            <v>WAResidentialGrid-Enabled Heat Pump Water HeaterWinter Peak Reduction @Generation (MW)RAP0</v>
          </cell>
          <cell r="B107" t="str">
            <v>WA</v>
          </cell>
          <cell r="C107" t="str">
            <v>Residential</v>
          </cell>
          <cell r="D107" t="str">
            <v>Grid-Enabled Heat Pump Water Heater</v>
          </cell>
          <cell r="E107" t="str">
            <v>Winter Peak Reduction @Generation (MW)</v>
          </cell>
          <cell r="F107" t="str">
            <v>RAP</v>
          </cell>
          <cell r="G107">
            <v>0</v>
          </cell>
          <cell r="H107">
            <v>0</v>
          </cell>
          <cell r="I107">
            <v>0</v>
          </cell>
          <cell r="J107">
            <v>3.0696067741977968</v>
          </cell>
          <cell r="K107">
            <v>5.990961345483452</v>
          </cell>
          <cell r="L107">
            <v>8.7606706186278149</v>
          </cell>
          <cell r="M107">
            <v>11.375461532037647</v>
          </cell>
          <cell r="N107">
            <v>13.831941945261741</v>
          </cell>
          <cell r="O107">
            <v>14.009006102661804</v>
          </cell>
          <cell r="P107">
            <v>14.385034100556824</v>
          </cell>
          <cell r="Q107">
            <v>14.967494770648912</v>
          </cell>
          <cell r="R107">
            <v>15.774069171122317</v>
          </cell>
          <cell r="S107">
            <v>16.753601194805633</v>
          </cell>
          <cell r="T107">
            <v>16.832774074139959</v>
          </cell>
          <cell r="U107">
            <v>16.912383975464078</v>
          </cell>
          <cell r="V107">
            <v>17.01030261506666</v>
          </cell>
          <cell r="W107">
            <v>17.090799443402254</v>
          </cell>
          <cell r="X107">
            <v>17.189556540609228</v>
          </cell>
          <cell r="Y107">
            <v>17.2891378147939</v>
          </cell>
          <cell r="Z107">
            <v>17.39041082493042</v>
          </cell>
          <cell r="AA107">
            <v>17.493405830816375</v>
          </cell>
          <cell r="AB107">
            <v>17.59815364312951</v>
          </cell>
          <cell r="AC107">
            <v>17.70468563357354</v>
          </cell>
          <cell r="AD107">
            <v>17.813033745212465</v>
          </cell>
          <cell r="AE107">
            <v>17.923230502997065</v>
          </cell>
          <cell r="AF107">
            <v>18.035309024487201</v>
          </cell>
          <cell r="AG107">
            <v>18.035309024487201</v>
          </cell>
          <cell r="AH107">
            <v>18.035309024487201</v>
          </cell>
        </row>
        <row r="108">
          <cell r="A108" t="str">
            <v>WAResidentialGrid-Enabled Heat Pump Water HeaterNon-Incentive CostsRAP0</v>
          </cell>
          <cell r="B108" t="str">
            <v>WA</v>
          </cell>
          <cell r="C108" t="str">
            <v>Residential</v>
          </cell>
          <cell r="D108" t="str">
            <v>Grid-Enabled Heat Pump Water Heater</v>
          </cell>
          <cell r="E108" t="str">
            <v>Non-Incentive Costs</v>
          </cell>
          <cell r="F108" t="str">
            <v>RAP</v>
          </cell>
          <cell r="G108">
            <v>0</v>
          </cell>
          <cell r="H108">
            <v>0</v>
          </cell>
          <cell r="I108">
            <v>0</v>
          </cell>
          <cell r="J108">
            <v>1165789.92</v>
          </cell>
          <cell r="K108">
            <v>1110335.27</v>
          </cell>
          <cell r="L108">
            <v>1053611.4099999999</v>
          </cell>
          <cell r="M108">
            <v>995663.24</v>
          </cell>
          <cell r="N108">
            <v>936446.22</v>
          </cell>
          <cell r="O108">
            <v>83816.52</v>
          </cell>
          <cell r="P108">
            <v>158240.17000000001</v>
          </cell>
          <cell r="Q108">
            <v>235457.58</v>
          </cell>
          <cell r="R108">
            <v>319288.7</v>
          </cell>
          <cell r="S108">
            <v>383984.57</v>
          </cell>
          <cell r="T108">
            <v>47199.68</v>
          </cell>
          <cell r="U108">
            <v>47363.15</v>
          </cell>
          <cell r="V108">
            <v>54211.65</v>
          </cell>
          <cell r="W108">
            <v>47694.91</v>
          </cell>
          <cell r="X108">
            <v>54525.279999999999</v>
          </cell>
          <cell r="Y108">
            <v>54833.57</v>
          </cell>
          <cell r="Z108">
            <v>55466.37</v>
          </cell>
          <cell r="AA108">
            <v>56110.49</v>
          </cell>
          <cell r="AB108">
            <v>56766.14</v>
          </cell>
          <cell r="AC108">
            <v>57433.52</v>
          </cell>
          <cell r="AD108">
            <v>58112.86</v>
          </cell>
          <cell r="AE108">
            <v>58804.35</v>
          </cell>
          <cell r="AF108">
            <v>59508.24</v>
          </cell>
          <cell r="AG108">
            <v>17584.580000000002</v>
          </cell>
          <cell r="AH108">
            <v>17584.580000000002</v>
          </cell>
        </row>
        <row r="109">
          <cell r="A109" t="str">
            <v>WAResidentialGrid-Enabled Heat Pump Water HeaterIncentive CostsRAP0</v>
          </cell>
          <cell r="B109" t="str">
            <v>WA</v>
          </cell>
          <cell r="C109" t="str">
            <v>Residential</v>
          </cell>
          <cell r="D109" t="str">
            <v>Grid-Enabled Heat Pump Water Heater</v>
          </cell>
          <cell r="E109" t="str">
            <v>Incentive Costs</v>
          </cell>
          <cell r="F109" t="str">
            <v>RAP</v>
          </cell>
          <cell r="G109">
            <v>0</v>
          </cell>
          <cell r="H109">
            <v>0</v>
          </cell>
          <cell r="I109">
            <v>0</v>
          </cell>
          <cell r="J109">
            <v>947269.41</v>
          </cell>
          <cell r="K109">
            <v>1848788.73</v>
          </cell>
          <cell r="L109">
            <v>2703510.87</v>
          </cell>
          <cell r="M109">
            <v>3510425.77</v>
          </cell>
          <cell r="N109">
            <v>4268486.63</v>
          </cell>
          <cell r="O109">
            <v>4323127.9800000004</v>
          </cell>
          <cell r="P109">
            <v>4439168.84</v>
          </cell>
          <cell r="Q109">
            <v>4618914.07</v>
          </cell>
          <cell r="R109">
            <v>4867819.9800000004</v>
          </cell>
          <cell r="S109">
            <v>5170099.97</v>
          </cell>
          <cell r="T109">
            <v>5194532.43</v>
          </cell>
          <cell r="U109">
            <v>5219099.76</v>
          </cell>
          <cell r="V109">
            <v>5249317.09</v>
          </cell>
          <cell r="W109">
            <v>5274158.12</v>
          </cell>
          <cell r="X109">
            <v>5304634.2</v>
          </cell>
          <cell r="Y109">
            <v>5335364.6100000003</v>
          </cell>
          <cell r="Z109">
            <v>5366617.09</v>
          </cell>
          <cell r="AA109">
            <v>5398400.9800000004</v>
          </cell>
          <cell r="AB109">
            <v>5430725.7699999996</v>
          </cell>
          <cell r="AC109">
            <v>5463601.1500000004</v>
          </cell>
          <cell r="AD109">
            <v>5497036.9800000004</v>
          </cell>
          <cell r="AE109">
            <v>5531043.2999999998</v>
          </cell>
          <cell r="AF109">
            <v>5565630.3200000003</v>
          </cell>
          <cell r="AG109">
            <v>5565630.3200000003</v>
          </cell>
          <cell r="AH109">
            <v>5565630.3200000003</v>
          </cell>
        </row>
        <row r="110">
          <cell r="A110" t="str">
            <v>WAResidentialGrid-Enabled Heat Pump Water HeaterProgram Annual BenefitsRAP0</v>
          </cell>
          <cell r="B110" t="str">
            <v>WA</v>
          </cell>
          <cell r="C110" t="str">
            <v>Residential</v>
          </cell>
          <cell r="D110" t="str">
            <v>Grid-Enabled Heat Pump Water Heater</v>
          </cell>
          <cell r="E110" t="str">
            <v>Program Annual Benefits</v>
          </cell>
          <cell r="F110" t="str">
            <v>RAP</v>
          </cell>
          <cell r="G110">
            <v>0</v>
          </cell>
          <cell r="H110">
            <v>0</v>
          </cell>
          <cell r="I110">
            <v>0</v>
          </cell>
          <cell r="J110">
            <v>3435.97</v>
          </cell>
          <cell r="K110">
            <v>6581.92</v>
          </cell>
          <cell r="L110">
            <v>9844.7999999999993</v>
          </cell>
          <cell r="M110">
            <v>12634.32</v>
          </cell>
          <cell r="N110">
            <v>15809.43</v>
          </cell>
          <cell r="O110">
            <v>15749.07</v>
          </cell>
          <cell r="P110">
            <v>16975.89</v>
          </cell>
          <cell r="Q110">
            <v>17517.240000000002</v>
          </cell>
          <cell r="R110">
            <v>18724.72</v>
          </cell>
          <cell r="S110">
            <v>19898.64</v>
          </cell>
          <cell r="T110">
            <v>20493.63</v>
          </cell>
          <cell r="U110">
            <v>20267.25</v>
          </cell>
          <cell r="V110">
            <v>20874.099999999999</v>
          </cell>
          <cell r="W110">
            <v>20654.88</v>
          </cell>
          <cell r="X110">
            <v>21322.47</v>
          </cell>
          <cell r="Y110">
            <v>21278.14</v>
          </cell>
          <cell r="Z110">
            <v>21710.58</v>
          </cell>
          <cell r="AA110">
            <v>21405.22</v>
          </cell>
          <cell r="AB110">
            <v>21313.34</v>
          </cell>
          <cell r="AC110">
            <v>21091.96</v>
          </cell>
          <cell r="AD110">
            <v>21221.040000000001</v>
          </cell>
          <cell r="AE110">
            <v>21352.32</v>
          </cell>
          <cell r="AF110">
            <v>21485.84</v>
          </cell>
          <cell r="AG110">
            <v>21485.84</v>
          </cell>
          <cell r="AH110">
            <v>21485.84</v>
          </cell>
        </row>
        <row r="111">
          <cell r="A111" t="str">
            <v>WAResidentialGrid-Enabled Heat Pump Water HeaterProgram Annual CostsRAP0</v>
          </cell>
          <cell r="B111" t="str">
            <v>WA</v>
          </cell>
          <cell r="C111" t="str">
            <v>Residential</v>
          </cell>
          <cell r="D111" t="str">
            <v>Grid-Enabled Heat Pump Water Heater</v>
          </cell>
          <cell r="E111" t="str">
            <v>Program Annual Costs</v>
          </cell>
          <cell r="F111" t="str">
            <v>RAP</v>
          </cell>
          <cell r="G111">
            <v>0</v>
          </cell>
          <cell r="H111">
            <v>0</v>
          </cell>
          <cell r="I111">
            <v>0</v>
          </cell>
          <cell r="J111">
            <v>2113059.33</v>
          </cell>
          <cell r="K111">
            <v>2959124</v>
          </cell>
          <cell r="L111">
            <v>3757122.28</v>
          </cell>
          <cell r="M111">
            <v>4506089.01</v>
          </cell>
          <cell r="N111">
            <v>5204932.8499999996</v>
          </cell>
          <cell r="O111">
            <v>4406944.5</v>
          </cell>
          <cell r="P111">
            <v>4597409.01</v>
          </cell>
          <cell r="Q111">
            <v>4854371.6500000004</v>
          </cell>
          <cell r="R111">
            <v>5187108.68</v>
          </cell>
          <cell r="S111">
            <v>5554084.54</v>
          </cell>
          <cell r="T111">
            <v>5241732.1100000003</v>
          </cell>
          <cell r="U111">
            <v>5266462.91</v>
          </cell>
          <cell r="V111">
            <v>5303528.74</v>
          </cell>
          <cell r="W111">
            <v>5321853.03</v>
          </cell>
          <cell r="X111">
            <v>5359159.47</v>
          </cell>
          <cell r="Y111">
            <v>5390198.1799999997</v>
          </cell>
          <cell r="Z111">
            <v>5422083.46</v>
          </cell>
          <cell r="AA111">
            <v>5454511.4699999997</v>
          </cell>
          <cell r="AB111">
            <v>5487491.9100000001</v>
          </cell>
          <cell r="AC111">
            <v>5521034.6699999999</v>
          </cell>
          <cell r="AD111">
            <v>5555149.8300000001</v>
          </cell>
          <cell r="AE111">
            <v>5589847.6500000004</v>
          </cell>
          <cell r="AF111">
            <v>5625138.5499999998</v>
          </cell>
          <cell r="AG111">
            <v>5583214.8899999997</v>
          </cell>
          <cell r="AH111">
            <v>5583214.8899999997</v>
          </cell>
        </row>
        <row r="112">
          <cell r="A112" t="str">
            <v>WACommercialDemand Voltage ReductionParticipantsRAP0</v>
          </cell>
          <cell r="B112" t="str">
            <v>WA</v>
          </cell>
          <cell r="C112" t="str">
            <v>Commercial</v>
          </cell>
          <cell r="D112" t="str">
            <v>Demand Voltage Reduction</v>
          </cell>
          <cell r="E112" t="str">
            <v>Participants</v>
          </cell>
          <cell r="F112" t="str">
            <v>RAP</v>
          </cell>
          <cell r="G112">
            <v>0</v>
          </cell>
          <cell r="H112">
            <v>0</v>
          </cell>
          <cell r="I112">
            <v>0</v>
          </cell>
          <cell r="J112">
            <v>105.28374346874996</v>
          </cell>
          <cell r="K112">
            <v>352.70054062031238</v>
          </cell>
          <cell r="L112">
            <v>531.69606498512064</v>
          </cell>
          <cell r="M112">
            <v>712.47272708006187</v>
          </cell>
          <cell r="N112">
            <v>895.04386339432745</v>
          </cell>
          <cell r="O112">
            <v>899.51908271129889</v>
          </cell>
          <cell r="P112">
            <v>904.01667812485539</v>
          </cell>
          <cell r="Q112">
            <v>908.5367615154795</v>
          </cell>
          <cell r="R112">
            <v>913.0794453230568</v>
          </cell>
          <cell r="S112">
            <v>917.64484254967203</v>
          </cell>
          <cell r="T112">
            <v>922.23306676242021</v>
          </cell>
          <cell r="U112">
            <v>926.8442320962323</v>
          </cell>
          <cell r="V112">
            <v>931.47845325671346</v>
          </cell>
          <cell r="W112">
            <v>936.13584552299676</v>
          </cell>
          <cell r="X112">
            <v>940.81652475061162</v>
          </cell>
          <cell r="Y112">
            <v>945.52060737436443</v>
          </cell>
          <cell r="Z112">
            <v>950.24821041123619</v>
          </cell>
          <cell r="AA112">
            <v>954.99945146329242</v>
          </cell>
          <cell r="AB112">
            <v>959.77444872060858</v>
          </cell>
          <cell r="AC112">
            <v>964.57332096421169</v>
          </cell>
          <cell r="AD112">
            <v>969.3961875690328</v>
          </cell>
          <cell r="AE112">
            <v>974.24316850687774</v>
          </cell>
          <cell r="AF112">
            <v>979.11438434941192</v>
          </cell>
        </row>
        <row r="113">
          <cell r="A113" t="str">
            <v>WACommercialDemand Voltage ReductionNew ParticipantsRAP0</v>
          </cell>
          <cell r="B113" t="str">
            <v>WA</v>
          </cell>
          <cell r="C113" t="str">
            <v>Commercial</v>
          </cell>
          <cell r="D113" t="str">
            <v>Demand Voltage Reduction</v>
          </cell>
          <cell r="E113" t="str">
            <v>New Participants</v>
          </cell>
          <cell r="F113" t="str">
            <v>RAP</v>
          </cell>
          <cell r="G113">
            <v>0</v>
          </cell>
          <cell r="H113">
            <v>0</v>
          </cell>
          <cell r="I113">
            <v>0</v>
          </cell>
          <cell r="J113">
            <v>105.28374346874996</v>
          </cell>
          <cell r="K113">
            <v>247.41679715156243</v>
          </cell>
          <cell r="L113">
            <v>178.99552436480826</v>
          </cell>
          <cell r="M113">
            <v>180.77666209494123</v>
          </cell>
          <cell r="N113">
            <v>182.57113631426557</v>
          </cell>
          <cell r="O113">
            <v>4.4752193169714474</v>
          </cell>
          <cell r="P113">
            <v>4.4975954135564962</v>
          </cell>
          <cell r="Q113">
            <v>4.5200833906241087</v>
          </cell>
          <cell r="R113">
            <v>4.5426838075773048</v>
          </cell>
          <cell r="S113">
            <v>4.5653972266152323</v>
          </cell>
          <cell r="T113">
            <v>4.5882242127481732</v>
          </cell>
          <cell r="U113">
            <v>4.6111653338120959</v>
          </cell>
          <cell r="V113">
            <v>4.634221160481161</v>
          </cell>
          <cell r="W113">
            <v>4.6573922662832956</v>
          </cell>
          <cell r="X113">
            <v>4.6806792276148599</v>
          </cell>
          <cell r="Y113">
            <v>4.7040826237528108</v>
          </cell>
          <cell r="Z113">
            <v>4.7276030368717556</v>
          </cell>
          <cell r="AA113">
            <v>4.7512410520562298</v>
          </cell>
          <cell r="AB113">
            <v>4.7749972573161585</v>
          </cell>
          <cell r="AC113">
            <v>4.7988722436031139</v>
          </cell>
          <cell r="AD113">
            <v>4.8228666048211153</v>
          </cell>
          <cell r="AE113">
            <v>4.8469809378449327</v>
          </cell>
          <cell r="AF113">
            <v>4.871215842534184</v>
          </cell>
        </row>
        <row r="114">
          <cell r="A114" t="str">
            <v>WACommercialDemand Voltage ReductionSummer Peak Reduction @Meter  (MW)RAP0</v>
          </cell>
          <cell r="B114" t="str">
            <v>WA</v>
          </cell>
          <cell r="C114" t="str">
            <v>Commercial</v>
          </cell>
          <cell r="D114" t="str">
            <v>Demand Voltage Reduction</v>
          </cell>
          <cell r="E114" t="str">
            <v>Summer Peak Reduction @Meter  (MW)</v>
          </cell>
          <cell r="F114" t="str">
            <v>RAP</v>
          </cell>
          <cell r="G114">
            <v>0</v>
          </cell>
          <cell r="H114">
            <v>0</v>
          </cell>
          <cell r="I114">
            <v>0</v>
          </cell>
          <cell r="J114">
            <v>0.33422882201534282</v>
          </cell>
          <cell r="K114">
            <v>1.109253510683482</v>
          </cell>
          <cell r="L114">
            <v>1.6520827322311538</v>
          </cell>
          <cell r="M114">
            <v>2.1842242825553604</v>
          </cell>
          <cell r="N114">
            <v>2.7154337683348735</v>
          </cell>
          <cell r="O114">
            <v>2.6981002999386514</v>
          </cell>
          <cell r="P114">
            <v>2.6909242892626772</v>
          </cell>
          <cell r="Q114">
            <v>2.6847370817713534</v>
          </cell>
          <cell r="R114">
            <v>2.6802789177411981</v>
          </cell>
          <cell r="S114">
            <v>2.6753719578378563</v>
          </cell>
          <cell r="T114">
            <v>2.674034054214685</v>
          </cell>
          <cell r="U114">
            <v>2.6722602039155237</v>
          </cell>
          <cell r="V114">
            <v>2.6737340047902336</v>
          </cell>
          <cell r="W114">
            <v>2.674582102660763</v>
          </cell>
          <cell r="X114">
            <v>2.6779905674656312</v>
          </cell>
          <cell r="Y114">
            <v>2.6803214946026435</v>
          </cell>
          <cell r="Z114">
            <v>2.6848668674294411</v>
          </cell>
          <cell r="AA114">
            <v>2.6899169654312196</v>
          </cell>
          <cell r="AB114">
            <v>2.6965526143694993</v>
          </cell>
          <cell r="AC114">
            <v>2.7022984764280031</v>
          </cell>
          <cell r="AD114">
            <v>2.7022984764280031</v>
          </cell>
          <cell r="AE114">
            <v>2.7022984764280031</v>
          </cell>
          <cell r="AF114">
            <v>2.7022984764280027</v>
          </cell>
        </row>
        <row r="115">
          <cell r="A115" t="str">
            <v>WACommercialDemand Voltage ReductionSummer Peak Reduction @Generation (MW)RAP0</v>
          </cell>
          <cell r="B115" t="str">
            <v>WA</v>
          </cell>
          <cell r="C115" t="str">
            <v>Commercial</v>
          </cell>
          <cell r="D115" t="str">
            <v>Demand Voltage Reduction</v>
          </cell>
          <cell r="E115" t="str">
            <v>Summer Peak Reduction @Generation (MW)</v>
          </cell>
          <cell r="F115" t="str">
            <v>RAP</v>
          </cell>
          <cell r="G115">
            <v>0</v>
          </cell>
          <cell r="H115">
            <v>0</v>
          </cell>
          <cell r="I115">
            <v>0</v>
          </cell>
          <cell r="J115">
            <v>0.35725403397015326</v>
          </cell>
          <cell r="K115">
            <v>1.1856706103252728</v>
          </cell>
          <cell r="L115">
            <v>1.7658956429404475</v>
          </cell>
          <cell r="M115">
            <v>2.3346967246368884</v>
          </cell>
          <cell r="N115">
            <v>2.902501531336743</v>
          </cell>
          <cell r="O115">
            <v>2.883973950531757</v>
          </cell>
          <cell r="P115">
            <v>2.876303580435168</v>
          </cell>
          <cell r="Q115">
            <v>2.8696901327320123</v>
          </cell>
          <cell r="R115">
            <v>2.8649248432687342</v>
          </cell>
          <cell r="S115">
            <v>2.8596798401315775</v>
          </cell>
          <cell r="T115">
            <v>2.858249767573624</v>
          </cell>
          <cell r="U115">
            <v>2.8563537157274266</v>
          </cell>
          <cell r="V115">
            <v>2.8579290475751833</v>
          </cell>
          <cell r="W115">
            <v>2.8588355713860896</v>
          </cell>
          <cell r="X115">
            <v>2.8624788472527309</v>
          </cell>
          <cell r="Y115">
            <v>2.864970353274165</v>
          </cell>
          <cell r="Z115">
            <v>2.8698288593972463</v>
          </cell>
          <cell r="AA115">
            <v>2.8752268614971288</v>
          </cell>
          <cell r="AB115">
            <v>2.8823196440313095</v>
          </cell>
          <cell r="AC115">
            <v>2.8884613417659897</v>
          </cell>
          <cell r="AD115">
            <v>2.8884613417659897</v>
          </cell>
          <cell r="AE115">
            <v>2.8884613417659897</v>
          </cell>
          <cell r="AF115">
            <v>2.8884613417659892</v>
          </cell>
        </row>
        <row r="116">
          <cell r="A116" t="str">
            <v>WACommercialDemand Voltage ReductionWinter Peak Reduction @Meter  (MW)RAP0</v>
          </cell>
          <cell r="B116" t="str">
            <v>WA</v>
          </cell>
          <cell r="C116" t="str">
            <v>Commercial</v>
          </cell>
          <cell r="D116" t="str">
            <v>Demand Voltage Reduction</v>
          </cell>
          <cell r="E116" t="str">
            <v>Winter Peak Reduction @Meter  (MW)</v>
          </cell>
          <cell r="F116" t="str">
            <v>RAP</v>
          </cell>
          <cell r="G116">
            <v>0</v>
          </cell>
          <cell r="H116">
            <v>0</v>
          </cell>
          <cell r="I116">
            <v>0</v>
          </cell>
          <cell r="J116">
            <v>0.26714598450277649</v>
          </cell>
          <cell r="K116">
            <v>0.88410212915355157</v>
          </cell>
          <cell r="L116">
            <v>1.3104136208490986</v>
          </cell>
          <cell r="M116">
            <v>1.7210554933922897</v>
          </cell>
          <cell r="N116">
            <v>2.1296122416566283</v>
          </cell>
          <cell r="O116">
            <v>2.1076539563754535</v>
          </cell>
          <cell r="P116">
            <v>2.0970154700337695</v>
          </cell>
          <cell r="Q116">
            <v>2.0884711259695887</v>
          </cell>
          <cell r="R116">
            <v>2.0819661343735474</v>
          </cell>
          <cell r="S116">
            <v>2.0756789028143352</v>
          </cell>
          <cell r="T116">
            <v>2.073301910812245</v>
          </cell>
          <cell r="U116">
            <v>2.0707683706846107</v>
          </cell>
          <cell r="V116">
            <v>2.0715765592034749</v>
          </cell>
          <cell r="W116">
            <v>2.0718792645540347</v>
          </cell>
          <cell r="X116">
            <v>2.0746906957114422</v>
          </cell>
          <cell r="Y116">
            <v>2.0764965170278753</v>
          </cell>
          <cell r="Z116">
            <v>2.0803868388600377</v>
          </cell>
          <cell r="AA116">
            <v>2.0845453302804384</v>
          </cell>
          <cell r="AB116">
            <v>2.0899797482409204</v>
          </cell>
          <cell r="AC116">
            <v>2.0943043801844716</v>
          </cell>
          <cell r="AD116">
            <v>2.0943043801844721</v>
          </cell>
          <cell r="AE116">
            <v>2.0943043801844721</v>
          </cell>
          <cell r="AF116">
            <v>2.0943043801844716</v>
          </cell>
        </row>
        <row r="117">
          <cell r="A117" t="str">
            <v>WACommercialDemand Voltage ReductionWinter Peak Reduction @Generation (MW)RAP0</v>
          </cell>
          <cell r="B117" t="str">
            <v>WA</v>
          </cell>
          <cell r="C117" t="str">
            <v>Commercial</v>
          </cell>
          <cell r="D117" t="str">
            <v>Demand Voltage Reduction</v>
          </cell>
          <cell r="E117" t="str">
            <v>Winter Peak Reduction @Generation (MW)</v>
          </cell>
          <cell r="F117" t="str">
            <v>RAP</v>
          </cell>
          <cell r="G117">
            <v>0</v>
          </cell>
          <cell r="H117">
            <v>0</v>
          </cell>
          <cell r="I117">
            <v>0</v>
          </cell>
          <cell r="J117">
            <v>0.28554982196647244</v>
          </cell>
          <cell r="K117">
            <v>0.94500842320297762</v>
          </cell>
          <cell r="L117">
            <v>1.4006887538749873</v>
          </cell>
          <cell r="M117">
            <v>1.8396199764982057</v>
          </cell>
          <cell r="N117">
            <v>2.2763224294556088</v>
          </cell>
          <cell r="O117">
            <v>2.2528514255234371</v>
          </cell>
          <cell r="P117">
            <v>2.2414800478607155</v>
          </cell>
          <cell r="Q117">
            <v>2.2323470791174711</v>
          </cell>
          <cell r="R117">
            <v>2.2253939549834878</v>
          </cell>
          <cell r="S117">
            <v>2.218673592498023</v>
          </cell>
          <cell r="T117">
            <v>2.2161328481769886</v>
          </cell>
          <cell r="U117">
            <v>2.2134247710417947</v>
          </cell>
          <cell r="V117">
            <v>2.2142886361233027</v>
          </cell>
          <cell r="W117">
            <v>2.2146121950160986</v>
          </cell>
          <cell r="X117">
            <v>2.2176173072507552</v>
          </cell>
          <cell r="Y117">
            <v>2.2195475326156267</v>
          </cell>
          <cell r="Z117">
            <v>2.2237058609117972</v>
          </cell>
          <cell r="AA117">
            <v>2.2281508331503082</v>
          </cell>
          <cell r="AB117">
            <v>2.2339596312274916</v>
          </cell>
          <cell r="AC117">
            <v>2.2385821895034472</v>
          </cell>
          <cell r="AD117">
            <v>2.2385821895034477</v>
          </cell>
          <cell r="AE117">
            <v>2.2385821895034477</v>
          </cell>
          <cell r="AF117">
            <v>2.2385821895034472</v>
          </cell>
        </row>
        <row r="118">
          <cell r="A118" t="str">
            <v>WACommercialDemand Voltage ReductionNon-Incentive CostsRAP0</v>
          </cell>
          <cell r="B118" t="str">
            <v>WA</v>
          </cell>
          <cell r="C118" t="str">
            <v>Commercial</v>
          </cell>
          <cell r="D118" t="str">
            <v>Demand Voltage Reduction</v>
          </cell>
          <cell r="E118" t="str">
            <v>Non-Incentive Costs</v>
          </cell>
          <cell r="F118" t="str">
            <v>RAP</v>
          </cell>
          <cell r="G118">
            <v>0</v>
          </cell>
          <cell r="H118">
            <v>0</v>
          </cell>
          <cell r="I118">
            <v>0</v>
          </cell>
          <cell r="J118">
            <v>54082.39</v>
          </cell>
          <cell r="K118">
            <v>55503.72</v>
          </cell>
          <cell r="L118">
            <v>54819.51</v>
          </cell>
          <cell r="M118">
            <v>54837.32</v>
          </cell>
          <cell r="N118">
            <v>54855.27</v>
          </cell>
          <cell r="O118">
            <v>53074.31</v>
          </cell>
          <cell r="P118">
            <v>53074.53</v>
          </cell>
          <cell r="Q118">
            <v>53074.76</v>
          </cell>
          <cell r="R118">
            <v>53074.98</v>
          </cell>
          <cell r="S118">
            <v>53075.21</v>
          </cell>
          <cell r="T118">
            <v>53075.44</v>
          </cell>
          <cell r="U118">
            <v>53075.67</v>
          </cell>
          <cell r="V118">
            <v>53075.9</v>
          </cell>
          <cell r="W118">
            <v>53076.13</v>
          </cell>
          <cell r="X118">
            <v>53076.36</v>
          </cell>
          <cell r="Y118">
            <v>53076.6</v>
          </cell>
          <cell r="Z118">
            <v>53076.83</v>
          </cell>
          <cell r="AA118">
            <v>53077.07</v>
          </cell>
          <cell r="AB118">
            <v>53077.3</v>
          </cell>
          <cell r="AC118">
            <v>53077.54</v>
          </cell>
          <cell r="AD118">
            <v>53077.78</v>
          </cell>
          <cell r="AE118">
            <v>53078.02</v>
          </cell>
          <cell r="AF118">
            <v>53078.27</v>
          </cell>
        </row>
        <row r="119">
          <cell r="A119" t="str">
            <v>WACommercialDemand Voltage ReductionIncentive CostsRAP0</v>
          </cell>
          <cell r="B119" t="str">
            <v>WA</v>
          </cell>
          <cell r="C119" t="str">
            <v>Commercial</v>
          </cell>
          <cell r="D119" t="str">
            <v>Demand Voltage Reduction</v>
          </cell>
          <cell r="E119" t="str">
            <v>Incentive Costs</v>
          </cell>
          <cell r="F119" t="str">
            <v>RAP</v>
          </cell>
          <cell r="G119">
            <v>0</v>
          </cell>
          <cell r="H119">
            <v>0</v>
          </cell>
          <cell r="I119">
            <v>0</v>
          </cell>
          <cell r="J119">
            <v>15183.3</v>
          </cell>
          <cell r="K119">
            <v>50383.49</v>
          </cell>
          <cell r="L119">
            <v>75020.36</v>
          </cell>
          <cell r="M119">
            <v>99150.34</v>
          </cell>
          <cell r="N119">
            <v>123233.95</v>
          </cell>
          <cell r="O119">
            <v>122422.22</v>
          </cell>
          <cell r="P119">
            <v>122081.52</v>
          </cell>
          <cell r="Q119">
            <v>121789.65</v>
          </cell>
          <cell r="R119">
            <v>121578.3</v>
          </cell>
          <cell r="S119">
            <v>121348.29</v>
          </cell>
          <cell r="T119">
            <v>121283.59</v>
          </cell>
          <cell r="U119">
            <v>121199.66</v>
          </cell>
          <cell r="V119">
            <v>121265.5</v>
          </cell>
          <cell r="W119">
            <v>121302.91</v>
          </cell>
          <cell r="X119">
            <v>121458.01</v>
          </cell>
          <cell r="Y119">
            <v>121563.72</v>
          </cell>
          <cell r="Z119">
            <v>121770.98</v>
          </cell>
          <cell r="AA119">
            <v>122000.76</v>
          </cell>
          <cell r="AB119">
            <v>122302.6</v>
          </cell>
          <cell r="AC119">
            <v>122562.82</v>
          </cell>
          <cell r="AD119">
            <v>122562.82</v>
          </cell>
          <cell r="AE119">
            <v>122562.82</v>
          </cell>
          <cell r="AF119">
            <v>122562.82</v>
          </cell>
        </row>
        <row r="120">
          <cell r="A120" t="str">
            <v>WACommercialDemand Voltage ReductionProgram Annual BenefitsRAP0</v>
          </cell>
          <cell r="B120" t="str">
            <v>WA</v>
          </cell>
          <cell r="C120" t="str">
            <v>Commercial</v>
          </cell>
          <cell r="D120" t="str">
            <v>Demand Voltage Reduction</v>
          </cell>
          <cell r="E120" t="str">
            <v>Program Annual Benefits</v>
          </cell>
          <cell r="F120" t="str">
            <v>RAP</v>
          </cell>
          <cell r="G120">
            <v>0</v>
          </cell>
          <cell r="H120">
            <v>0</v>
          </cell>
          <cell r="I120">
            <v>0</v>
          </cell>
          <cell r="J120">
            <v>532.61</v>
          </cell>
          <cell r="K120">
            <v>1732.71</v>
          </cell>
          <cell r="L120">
            <v>2634.03</v>
          </cell>
          <cell r="M120">
            <v>3431.87</v>
          </cell>
          <cell r="N120">
            <v>4381.6000000000004</v>
          </cell>
          <cell r="O120">
            <v>4274.72</v>
          </cell>
          <cell r="P120">
            <v>4470.83</v>
          </cell>
          <cell r="Q120">
            <v>4420.1499999999996</v>
          </cell>
          <cell r="R120">
            <v>4472.99</v>
          </cell>
          <cell r="S120">
            <v>4464.99</v>
          </cell>
          <cell r="T120">
            <v>4573.3500000000004</v>
          </cell>
          <cell r="U120">
            <v>4497.4399999999996</v>
          </cell>
          <cell r="V120">
            <v>4607.6400000000003</v>
          </cell>
          <cell r="W120">
            <v>4538.84</v>
          </cell>
          <cell r="X120">
            <v>4664.87</v>
          </cell>
          <cell r="Y120">
            <v>4632.33</v>
          </cell>
          <cell r="Z120">
            <v>4707.3500000000004</v>
          </cell>
          <cell r="AA120">
            <v>4622.72</v>
          </cell>
          <cell r="AB120">
            <v>4586.96</v>
          </cell>
          <cell r="AC120">
            <v>4521.46</v>
          </cell>
          <cell r="AD120">
            <v>4521.46</v>
          </cell>
          <cell r="AE120">
            <v>4521.46</v>
          </cell>
          <cell r="AF120">
            <v>4521.46</v>
          </cell>
        </row>
        <row r="121">
          <cell r="A121" t="str">
            <v>WACommercialDemand Voltage ReductionProgram Annual CostsRAP0</v>
          </cell>
          <cell r="B121" t="str">
            <v>WA</v>
          </cell>
          <cell r="C121" t="str">
            <v>Commercial</v>
          </cell>
          <cell r="D121" t="str">
            <v>Demand Voltage Reduction</v>
          </cell>
          <cell r="E121" t="str">
            <v>Program Annual Costs</v>
          </cell>
          <cell r="F121" t="str">
            <v>RAP</v>
          </cell>
          <cell r="G121">
            <v>0</v>
          </cell>
          <cell r="H121">
            <v>0</v>
          </cell>
          <cell r="I121">
            <v>0</v>
          </cell>
          <cell r="J121">
            <v>69265.7</v>
          </cell>
          <cell r="K121">
            <v>105887.21</v>
          </cell>
          <cell r="L121">
            <v>129839.87</v>
          </cell>
          <cell r="M121">
            <v>153987.66</v>
          </cell>
          <cell r="N121">
            <v>178089.22</v>
          </cell>
          <cell r="O121">
            <v>175496.52</v>
          </cell>
          <cell r="P121">
            <v>175156.05</v>
          </cell>
          <cell r="Q121">
            <v>174864.41</v>
          </cell>
          <cell r="R121">
            <v>174653.28</v>
          </cell>
          <cell r="S121">
            <v>174423.5</v>
          </cell>
          <cell r="T121">
            <v>174359.03</v>
          </cell>
          <cell r="U121">
            <v>174275.33</v>
          </cell>
          <cell r="V121">
            <v>174341.4</v>
          </cell>
          <cell r="W121">
            <v>174379.03</v>
          </cell>
          <cell r="X121">
            <v>174534.37</v>
          </cell>
          <cell r="Y121">
            <v>174640.32</v>
          </cell>
          <cell r="Z121">
            <v>174847.81</v>
          </cell>
          <cell r="AA121">
            <v>175077.83</v>
          </cell>
          <cell r="AB121">
            <v>175379.9</v>
          </cell>
          <cell r="AC121">
            <v>175640.36</v>
          </cell>
          <cell r="AD121">
            <v>175640.6</v>
          </cell>
          <cell r="AE121">
            <v>175640.84</v>
          </cell>
          <cell r="AF121">
            <v>175641.08</v>
          </cell>
        </row>
        <row r="122">
          <cell r="A122" t="str">
            <v>WACommercialCritical Peak PricingParticipantsRAP0</v>
          </cell>
          <cell r="B122" t="str">
            <v>WA</v>
          </cell>
          <cell r="C122" t="str">
            <v>Commercial</v>
          </cell>
          <cell r="D122" t="str">
            <v>Critical Peak Pricing</v>
          </cell>
          <cell r="E122" t="str">
            <v>Participants</v>
          </cell>
          <cell r="F122" t="str">
            <v>RAP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710.4991184177901</v>
          </cell>
          <cell r="N122">
            <v>1428.1032280197578</v>
          </cell>
          <cell r="O122">
            <v>2152.8656162397847</v>
          </cell>
          <cell r="P122">
            <v>2884.8399257613114</v>
          </cell>
          <cell r="Q122">
            <v>3624.080156737647</v>
          </cell>
          <cell r="R122">
            <v>3642.2005575213348</v>
          </cell>
          <cell r="S122">
            <v>3660.4115603089413</v>
          </cell>
          <cell r="T122">
            <v>3678.7136181104852</v>
          </cell>
          <cell r="U122">
            <v>3697.1071862010372</v>
          </cell>
          <cell r="V122">
            <v>3715.5927221320421</v>
          </cell>
          <cell r="W122">
            <v>3734.1706857427016</v>
          </cell>
          <cell r="X122">
            <v>3752.8415391714143</v>
          </cell>
          <cell r="Y122">
            <v>3771.6057468672711</v>
          </cell>
          <cell r="Z122">
            <v>3790.4637756016073</v>
          </cell>
          <cell r="AA122">
            <v>3809.4160944796149</v>
          </cell>
          <cell r="AB122">
            <v>3828.4631749520127</v>
          </cell>
          <cell r="AC122">
            <v>3847.6054908267724</v>
          </cell>
          <cell r="AD122">
            <v>3866.8435182809062</v>
          </cell>
          <cell r="AE122">
            <v>3886.1777358723102</v>
          </cell>
          <cell r="AF122">
            <v>3905.6086245516713</v>
          </cell>
          <cell r="AG122">
            <v>3925.1366676744292</v>
          </cell>
          <cell r="AH122">
            <v>3944.7623510128005</v>
          </cell>
        </row>
        <row r="123">
          <cell r="A123" t="str">
            <v>WACommercialCritical Peak PricingNew ParticipantsRAP0</v>
          </cell>
          <cell r="B123" t="str">
            <v>WA</v>
          </cell>
          <cell r="C123" t="str">
            <v>Commercial</v>
          </cell>
          <cell r="D123" t="str">
            <v>Critical Peak Pricing</v>
          </cell>
          <cell r="E123" t="str">
            <v>New Participants</v>
          </cell>
          <cell r="F123" t="str">
            <v>RAP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710.4991184177901</v>
          </cell>
          <cell r="N123">
            <v>717.60410960196771</v>
          </cell>
          <cell r="O123">
            <v>724.76238822002688</v>
          </cell>
          <cell r="P123">
            <v>731.97430952152672</v>
          </cell>
          <cell r="Q123">
            <v>739.24023097633562</v>
          </cell>
          <cell r="R123">
            <v>18.120400783687728</v>
          </cell>
          <cell r="S123">
            <v>18.211002787606503</v>
          </cell>
          <cell r="T123">
            <v>18.302057801543924</v>
          </cell>
          <cell r="U123">
            <v>18.39356809055198</v>
          </cell>
          <cell r="V123">
            <v>18.485535931004961</v>
          </cell>
          <cell r="W123">
            <v>18.577963610659481</v>
          </cell>
          <cell r="X123">
            <v>18.670853428712689</v>
          </cell>
          <cell r="Y123">
            <v>18.76420769585684</v>
          </cell>
          <cell r="Z123">
            <v>18.858028734336131</v>
          </cell>
          <cell r="AA123">
            <v>18.952318878007645</v>
          </cell>
          <cell r="AB123">
            <v>19.047080472397738</v>
          </cell>
          <cell r="AC123">
            <v>19.142315874759788</v>
          </cell>
          <cell r="AD123">
            <v>19.238027454133771</v>
          </cell>
          <cell r="AE123">
            <v>19.334217591404013</v>
          </cell>
          <cell r="AF123">
            <v>19.430888679361033</v>
          </cell>
          <cell r="AG123">
            <v>19.528043122757936</v>
          </cell>
          <cell r="AH123">
            <v>19.625683338371346</v>
          </cell>
        </row>
        <row r="124">
          <cell r="A124" t="str">
            <v>WACommercialCritical Peak PricingSummer Peak Reduction @Meter  (MW)RAP0</v>
          </cell>
          <cell r="B124" t="str">
            <v>WA</v>
          </cell>
          <cell r="C124" t="str">
            <v>Commercial</v>
          </cell>
          <cell r="D124" t="str">
            <v>Critical Peak Pricing</v>
          </cell>
          <cell r="E124" t="str">
            <v>Summer Peak Reduction @Meter  (MW)</v>
          </cell>
          <cell r="F124" t="str">
            <v>RAP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0.7318663967254746</v>
          </cell>
          <cell r="N124">
            <v>1.4557733789153966</v>
          </cell>
          <cell r="O124">
            <v>2.1697210788736574</v>
          </cell>
          <cell r="P124">
            <v>2.8852671648018924</v>
          </cell>
          <cell r="Q124">
            <v>3.5982913840560995</v>
          </cell>
          <cell r="R124">
            <v>3.5923162093072065</v>
          </cell>
          <cell r="S124">
            <v>3.5857395237680572</v>
          </cell>
          <cell r="T124">
            <v>3.5839463623025853</v>
          </cell>
          <cell r="U124">
            <v>3.581568911530435</v>
          </cell>
          <cell r="V124">
            <v>3.5835442129576358</v>
          </cell>
          <cell r="W124">
            <v>3.584680899034304</v>
          </cell>
          <cell r="X124">
            <v>3.5892491860459028</v>
          </cell>
          <cell r="Y124">
            <v>3.5923732740956869</v>
          </cell>
          <cell r="Z124">
            <v>3.598465332789643</v>
          </cell>
          <cell r="AA124">
            <v>3.6052338630311391</v>
          </cell>
          <cell r="AB124">
            <v>3.6141274707383344</v>
          </cell>
          <cell r="AC124">
            <v>3.621828517548269</v>
          </cell>
          <cell r="AD124">
            <v>3.621828517548269</v>
          </cell>
          <cell r="AE124">
            <v>3.621828517548269</v>
          </cell>
          <cell r="AF124">
            <v>3.621828517548269</v>
          </cell>
          <cell r="AG124">
            <v>3.6218285175482694</v>
          </cell>
          <cell r="AH124">
            <v>3.6218285175482694</v>
          </cell>
        </row>
        <row r="125">
          <cell r="A125" t="str">
            <v>WACommercialCritical Peak PricingSummer Peak Reduction @Generation (MW)RAP0</v>
          </cell>
          <cell r="B125" t="str">
            <v>WA</v>
          </cell>
          <cell r="C125" t="str">
            <v>Commercial</v>
          </cell>
          <cell r="D125" t="str">
            <v>Critical Peak Pricing</v>
          </cell>
          <cell r="E125" t="str">
            <v>Summer Peak Reduction @Generation (MW)</v>
          </cell>
          <cell r="F125" t="str">
            <v>RAP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0.78228508535201646</v>
          </cell>
          <cell r="N125">
            <v>1.5560624276143711</v>
          </cell>
          <cell r="O125">
            <v>2.3191943870780367</v>
          </cell>
          <cell r="P125">
            <v>3.0840348462221647</v>
          </cell>
          <cell r="Q125">
            <v>3.8461797058755045</v>
          </cell>
          <cell r="R125">
            <v>3.8397928979699296</v>
          </cell>
          <cell r="S125">
            <v>3.8327631408566831</v>
          </cell>
          <cell r="T125">
            <v>3.8308464474870427</v>
          </cell>
          <cell r="U125">
            <v>3.8283052127910198</v>
          </cell>
          <cell r="V125">
            <v>3.8304165938470263</v>
          </cell>
          <cell r="W125">
            <v>3.8316315868682707</v>
          </cell>
          <cell r="X125">
            <v>3.8365145857472611</v>
          </cell>
          <cell r="Y125">
            <v>3.839853893983856</v>
          </cell>
          <cell r="Z125">
            <v>3.8463656380353575</v>
          </cell>
          <cell r="AA125">
            <v>3.8536004561406387</v>
          </cell>
          <cell r="AB125">
            <v>3.8631067494961466</v>
          </cell>
          <cell r="AC125">
            <v>3.8713383257619296</v>
          </cell>
          <cell r="AD125">
            <v>3.8713383257619296</v>
          </cell>
          <cell r="AE125">
            <v>3.8713383257619296</v>
          </cell>
          <cell r="AF125">
            <v>3.8713383257619296</v>
          </cell>
          <cell r="AG125">
            <v>3.87133832576193</v>
          </cell>
          <cell r="AH125">
            <v>3.87133832576193</v>
          </cell>
        </row>
        <row r="126">
          <cell r="A126" t="str">
            <v>WACommercialCritical Peak PricingWinter Peak Reduction @Meter  (MW)RAP0</v>
          </cell>
          <cell r="B126" t="str">
            <v>WA</v>
          </cell>
          <cell r="C126" t="str">
            <v>Commercial</v>
          </cell>
          <cell r="D126" t="str">
            <v>Critical Peak Pricing</v>
          </cell>
          <cell r="E126" t="str">
            <v>Winter Peak Reduction @Meter  (MW)</v>
          </cell>
          <cell r="F126" t="str">
            <v>RAP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0.28833638847746723</v>
          </cell>
          <cell r="N126">
            <v>0.57085406482168577</v>
          </cell>
          <cell r="O126">
            <v>0.84745204176124611</v>
          </cell>
          <cell r="P126">
            <v>1.1242326482228688</v>
          </cell>
          <cell r="Q126">
            <v>1.3995649163284292</v>
          </cell>
          <cell r="R126">
            <v>1.3952056709907166</v>
          </cell>
          <cell r="S126">
            <v>1.3909923550383494</v>
          </cell>
          <cell r="T126">
            <v>1.3893994411736796</v>
          </cell>
          <cell r="U126">
            <v>1.3877016183823299</v>
          </cell>
          <cell r="V126">
            <v>1.3882432166274365</v>
          </cell>
          <cell r="W126">
            <v>1.3884460711382605</v>
          </cell>
          <cell r="X126">
            <v>1.3903301194086206</v>
          </cell>
          <cell r="Y126">
            <v>1.3915402698043868</v>
          </cell>
          <cell r="Z126">
            <v>1.3941473242576743</v>
          </cell>
          <cell r="AA126">
            <v>1.3969340894776834</v>
          </cell>
          <cell r="AB126">
            <v>1.4005759022006747</v>
          </cell>
          <cell r="AC126">
            <v>1.4034740045823473</v>
          </cell>
          <cell r="AD126">
            <v>1.4034740045823475</v>
          </cell>
          <cell r="AE126">
            <v>1.4034740045823475</v>
          </cell>
          <cell r="AF126">
            <v>1.4034740045823475</v>
          </cell>
          <cell r="AG126">
            <v>1.4034740045823475</v>
          </cell>
          <cell r="AH126">
            <v>1.4034740045823475</v>
          </cell>
        </row>
        <row r="127">
          <cell r="A127" t="str">
            <v>WACommercialCritical Peak PricingWinter Peak Reduction @Generation (MW)RAP0</v>
          </cell>
          <cell r="B127" t="str">
            <v>WA</v>
          </cell>
          <cell r="C127" t="str">
            <v>Commercial</v>
          </cell>
          <cell r="D127" t="str">
            <v>Critical Peak Pricing</v>
          </cell>
          <cell r="E127" t="str">
            <v>Winter Peak Reduction @Generation (MW)</v>
          </cell>
          <cell r="F127" t="str">
            <v>RAP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0.30820004481609825</v>
          </cell>
          <cell r="N127">
            <v>0.61018052314005622</v>
          </cell>
          <cell r="O127">
            <v>0.90583349063040985</v>
          </cell>
          <cell r="P127">
            <v>1.2016816690935499</v>
          </cell>
          <cell r="Q127">
            <v>1.4959817323548439</v>
          </cell>
          <cell r="R127">
            <v>1.4913221761484916</v>
          </cell>
          <cell r="S127">
            <v>1.4868186024851022</v>
          </cell>
          <cell r="T127">
            <v>1.4851159518863633</v>
          </cell>
          <cell r="U127">
            <v>1.4833011651258476</v>
          </cell>
          <cell r="V127">
            <v>1.483880074379361</v>
          </cell>
          <cell r="W127">
            <v>1.4840969036517855</v>
          </cell>
          <cell r="X127">
            <v>1.4861107450695366</v>
          </cell>
          <cell r="Y127">
            <v>1.4874042634082338</v>
          </cell>
          <cell r="Z127">
            <v>1.4901909193124157</v>
          </cell>
          <cell r="AA127">
            <v>1.4931696663593423</v>
          </cell>
          <cell r="AB127">
            <v>1.4970623656137254</v>
          </cell>
          <cell r="AC127">
            <v>1.5001601199021437</v>
          </cell>
          <cell r="AD127">
            <v>1.5001601199021439</v>
          </cell>
          <cell r="AE127">
            <v>1.5001601199021439</v>
          </cell>
          <cell r="AF127">
            <v>1.5001601199021439</v>
          </cell>
          <cell r="AG127">
            <v>1.5001601199021439</v>
          </cell>
          <cell r="AH127">
            <v>1.5001601199021439</v>
          </cell>
        </row>
        <row r="128">
          <cell r="A128" t="str">
            <v>WACommercialCritical Peak PricingNon-Incentive CostsRAP0</v>
          </cell>
          <cell r="B128" t="str">
            <v>WA</v>
          </cell>
          <cell r="C128" t="str">
            <v>Commercial</v>
          </cell>
          <cell r="D128" t="str">
            <v>Critical Peak Pricing</v>
          </cell>
          <cell r="E128" t="str">
            <v>Non-Incentive Costs</v>
          </cell>
          <cell r="F128" t="str">
            <v>RAP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159684.4</v>
          </cell>
          <cell r="N128">
            <v>161105.4</v>
          </cell>
          <cell r="O128">
            <v>162537.04999999999</v>
          </cell>
          <cell r="P128">
            <v>163979.44</v>
          </cell>
          <cell r="Q128">
            <v>165432.62</v>
          </cell>
          <cell r="R128">
            <v>21208.66</v>
          </cell>
          <cell r="S128">
            <v>21226.78</v>
          </cell>
          <cell r="T128">
            <v>21244.99</v>
          </cell>
          <cell r="U128">
            <v>21263.29</v>
          </cell>
          <cell r="V128">
            <v>21281.68</v>
          </cell>
          <cell r="W128">
            <v>21300.17</v>
          </cell>
          <cell r="X128">
            <v>21318.75</v>
          </cell>
          <cell r="Y128">
            <v>21337.42</v>
          </cell>
          <cell r="Z128">
            <v>21356.18</v>
          </cell>
          <cell r="AA128">
            <v>21375.040000000001</v>
          </cell>
          <cell r="AB128">
            <v>21393.99</v>
          </cell>
          <cell r="AC128">
            <v>21413.040000000001</v>
          </cell>
          <cell r="AD128">
            <v>21432.18</v>
          </cell>
          <cell r="AE128">
            <v>21451.42</v>
          </cell>
          <cell r="AF128">
            <v>21470.75</v>
          </cell>
          <cell r="AG128">
            <v>21490.18</v>
          </cell>
          <cell r="AH128">
            <v>21509.71</v>
          </cell>
        </row>
        <row r="129">
          <cell r="A129" t="str">
            <v>WACommercialCritical Peak PricingIncentive CostsRAP0</v>
          </cell>
          <cell r="B129" t="str">
            <v>WA</v>
          </cell>
          <cell r="C129" t="str">
            <v>Commercial</v>
          </cell>
          <cell r="D129" t="str">
            <v>Critical Peak Pricing</v>
          </cell>
          <cell r="E129" t="str">
            <v>Incentive Costs</v>
          </cell>
          <cell r="F129" t="str">
            <v>RAP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54889.98</v>
          </cell>
          <cell r="N129">
            <v>109183</v>
          </cell>
          <cell r="O129">
            <v>162729.07999999999</v>
          </cell>
          <cell r="P129">
            <v>216395.04</v>
          </cell>
          <cell r="Q129">
            <v>269871.84999999998</v>
          </cell>
          <cell r="R129">
            <v>269423.71999999997</v>
          </cell>
          <cell r="S129">
            <v>268930.46000000002</v>
          </cell>
          <cell r="T129">
            <v>268795.98</v>
          </cell>
          <cell r="U129">
            <v>268617.67</v>
          </cell>
          <cell r="V129">
            <v>268765.82</v>
          </cell>
          <cell r="W129">
            <v>268851.07</v>
          </cell>
          <cell r="X129">
            <v>269193.69</v>
          </cell>
          <cell r="Y129">
            <v>269428</v>
          </cell>
          <cell r="Z129">
            <v>269884.90000000002</v>
          </cell>
          <cell r="AA129">
            <v>270392.53999999998</v>
          </cell>
          <cell r="AB129">
            <v>271059.56</v>
          </cell>
          <cell r="AC129">
            <v>271637.14</v>
          </cell>
          <cell r="AD129">
            <v>271637.14</v>
          </cell>
          <cell r="AE129">
            <v>271637.14</v>
          </cell>
          <cell r="AF129">
            <v>271637.14</v>
          </cell>
          <cell r="AG129">
            <v>271637.14</v>
          </cell>
          <cell r="AH129">
            <v>271637.14</v>
          </cell>
        </row>
        <row r="130">
          <cell r="A130" t="str">
            <v>WACommercialCritical Peak PricingProgram Annual BenefitsRAP0</v>
          </cell>
          <cell r="B130" t="str">
            <v>WA</v>
          </cell>
          <cell r="C130" t="str">
            <v>Commercial</v>
          </cell>
          <cell r="D130" t="str">
            <v>Critical Peak Pricing</v>
          </cell>
          <cell r="E130" t="str">
            <v>Program Annual Benefits</v>
          </cell>
          <cell r="F130" t="str">
            <v>RAP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807.44</v>
          </cell>
          <cell r="N130">
            <v>1650.63</v>
          </cell>
          <cell r="O130">
            <v>2417.0700000000002</v>
          </cell>
          <cell r="P130">
            <v>3371.74</v>
          </cell>
          <cell r="Q130">
            <v>4168.1400000000003</v>
          </cell>
          <cell r="R130">
            <v>4218.8900000000003</v>
          </cell>
          <cell r="S130">
            <v>4212.13</v>
          </cell>
          <cell r="T130">
            <v>4314.7299999999996</v>
          </cell>
          <cell r="U130">
            <v>4243.5</v>
          </cell>
          <cell r="V130">
            <v>4347.6099999999997</v>
          </cell>
          <cell r="W130">
            <v>4282.84</v>
          </cell>
          <cell r="X130">
            <v>4401.57</v>
          </cell>
          <cell r="Y130">
            <v>4370.92</v>
          </cell>
          <cell r="Z130">
            <v>4441.5200000000004</v>
          </cell>
          <cell r="AA130">
            <v>4361.6000000000004</v>
          </cell>
          <cell r="AB130">
            <v>4327.8500000000004</v>
          </cell>
          <cell r="AC130">
            <v>4266.12</v>
          </cell>
          <cell r="AD130">
            <v>4266.12</v>
          </cell>
          <cell r="AE130">
            <v>4266.12</v>
          </cell>
          <cell r="AF130">
            <v>4266.12</v>
          </cell>
          <cell r="AG130">
            <v>4266.12</v>
          </cell>
          <cell r="AH130">
            <v>4266.12</v>
          </cell>
        </row>
        <row r="131">
          <cell r="A131" t="str">
            <v>WACommercialCritical Peak PricingProgram Annual CostsRAP0</v>
          </cell>
          <cell r="B131" t="str">
            <v>WA</v>
          </cell>
          <cell r="C131" t="str">
            <v>Commercial</v>
          </cell>
          <cell r="D131" t="str">
            <v>Critical Peak Pricing</v>
          </cell>
          <cell r="E131" t="str">
            <v>Program Annual Costs</v>
          </cell>
          <cell r="F131" t="str">
            <v>RAP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214574.38</v>
          </cell>
          <cell r="N131">
            <v>270288.40000000002</v>
          </cell>
          <cell r="O131">
            <v>325266.13</v>
          </cell>
          <cell r="P131">
            <v>380374.48</v>
          </cell>
          <cell r="Q131">
            <v>435304.48</v>
          </cell>
          <cell r="R131">
            <v>290632.37</v>
          </cell>
          <cell r="S131">
            <v>290157.24</v>
          </cell>
          <cell r="T131">
            <v>290040.96000000002</v>
          </cell>
          <cell r="U131">
            <v>289880.96000000002</v>
          </cell>
          <cell r="V131">
            <v>290047.5</v>
          </cell>
          <cell r="W131">
            <v>290151.24</v>
          </cell>
          <cell r="X131">
            <v>290512.44</v>
          </cell>
          <cell r="Y131">
            <v>290765.40999999997</v>
          </cell>
          <cell r="Z131">
            <v>291241.08</v>
          </cell>
          <cell r="AA131">
            <v>291767.58</v>
          </cell>
          <cell r="AB131">
            <v>292453.55</v>
          </cell>
          <cell r="AC131">
            <v>293050.18</v>
          </cell>
          <cell r="AD131">
            <v>293069.32</v>
          </cell>
          <cell r="AE131">
            <v>293088.56</v>
          </cell>
          <cell r="AF131">
            <v>293107.89</v>
          </cell>
          <cell r="AG131">
            <v>293127.32</v>
          </cell>
          <cell r="AH131">
            <v>293146.84999999998</v>
          </cell>
        </row>
        <row r="132">
          <cell r="A132" t="str">
            <v>WACommercialCommercial CurtailmentParticipantsRAP0</v>
          </cell>
          <cell r="B132" t="str">
            <v>WA</v>
          </cell>
          <cell r="C132" t="str">
            <v>Commercial</v>
          </cell>
          <cell r="D132" t="str">
            <v>Commercial Curtailment</v>
          </cell>
          <cell r="E132" t="str">
            <v>Participants</v>
          </cell>
          <cell r="F132" t="str">
            <v>RAP</v>
          </cell>
          <cell r="G132">
            <v>0</v>
          </cell>
          <cell r="H132">
            <v>0</v>
          </cell>
          <cell r="I132">
            <v>0</v>
          </cell>
          <cell r="J132">
            <v>175.47290578124995</v>
          </cell>
          <cell r="K132">
            <v>352.70054062031238</v>
          </cell>
          <cell r="L132">
            <v>531.69606498512064</v>
          </cell>
          <cell r="M132">
            <v>712.47272708006187</v>
          </cell>
          <cell r="N132">
            <v>895.04386339432745</v>
          </cell>
          <cell r="O132">
            <v>899.51908271129889</v>
          </cell>
          <cell r="P132">
            <v>904.01667812485539</v>
          </cell>
          <cell r="Q132">
            <v>908.5367615154795</v>
          </cell>
          <cell r="R132">
            <v>913.0794453230568</v>
          </cell>
          <cell r="S132">
            <v>917.64484254967203</v>
          </cell>
          <cell r="T132">
            <v>922.23306676242021</v>
          </cell>
          <cell r="U132">
            <v>926.8442320962323</v>
          </cell>
          <cell r="V132">
            <v>931.47845325671346</v>
          </cell>
          <cell r="W132">
            <v>936.13584552299676</v>
          </cell>
          <cell r="X132">
            <v>940.81652475061162</v>
          </cell>
          <cell r="Y132">
            <v>945.52060737436443</v>
          </cell>
          <cell r="Z132">
            <v>950.24821041123619</v>
          </cell>
          <cell r="AA132">
            <v>954.99945146329242</v>
          </cell>
          <cell r="AB132">
            <v>959.77444872060858</v>
          </cell>
          <cell r="AC132">
            <v>964.57332096421169</v>
          </cell>
          <cell r="AD132">
            <v>969.3961875690328</v>
          </cell>
          <cell r="AE132">
            <v>974.24316850687774</v>
          </cell>
          <cell r="AF132">
            <v>979.11438434941192</v>
          </cell>
          <cell r="AG132">
            <v>984.00995627115879</v>
          </cell>
          <cell r="AH132">
            <v>988.9300060525145</v>
          </cell>
        </row>
        <row r="133">
          <cell r="A133" t="str">
            <v>WACommercialCommercial CurtailmentNew ParticipantsRAP0</v>
          </cell>
          <cell r="B133" t="str">
            <v>WA</v>
          </cell>
          <cell r="C133" t="str">
            <v>Commercial</v>
          </cell>
          <cell r="D133" t="str">
            <v>Commercial Curtailment</v>
          </cell>
          <cell r="E133" t="str">
            <v>New Participants</v>
          </cell>
          <cell r="F133" t="str">
            <v>RAP</v>
          </cell>
          <cell r="G133">
            <v>0</v>
          </cell>
          <cell r="H133">
            <v>0</v>
          </cell>
          <cell r="I133">
            <v>0</v>
          </cell>
          <cell r="J133">
            <v>175.47290578124995</v>
          </cell>
          <cell r="K133">
            <v>177.22763483906243</v>
          </cell>
          <cell r="L133">
            <v>178.99552436480826</v>
          </cell>
          <cell r="M133">
            <v>180.77666209494123</v>
          </cell>
          <cell r="N133">
            <v>182.57113631426557</v>
          </cell>
          <cell r="O133">
            <v>4.4752193169714474</v>
          </cell>
          <cell r="P133">
            <v>4.4975954135564962</v>
          </cell>
          <cell r="Q133">
            <v>4.5200833906241087</v>
          </cell>
          <cell r="R133">
            <v>4.5426838075773048</v>
          </cell>
          <cell r="S133">
            <v>4.5653972266152323</v>
          </cell>
          <cell r="T133">
            <v>4.5882242127481732</v>
          </cell>
          <cell r="U133">
            <v>4.6111653338120959</v>
          </cell>
          <cell r="V133">
            <v>4.634221160481161</v>
          </cell>
          <cell r="W133">
            <v>4.6573922662832956</v>
          </cell>
          <cell r="X133">
            <v>4.6806792276148599</v>
          </cell>
          <cell r="Y133">
            <v>4.7040826237528108</v>
          </cell>
          <cell r="Z133">
            <v>4.7276030368717556</v>
          </cell>
          <cell r="AA133">
            <v>4.7512410520562298</v>
          </cell>
          <cell r="AB133">
            <v>4.7749972573161585</v>
          </cell>
          <cell r="AC133">
            <v>4.7988722436031139</v>
          </cell>
          <cell r="AD133">
            <v>4.8228666048211153</v>
          </cell>
          <cell r="AE133">
            <v>4.8469809378449327</v>
          </cell>
          <cell r="AF133">
            <v>4.871215842534184</v>
          </cell>
          <cell r="AG133">
            <v>4.8955719217468641</v>
          </cell>
          <cell r="AH133">
            <v>4.9200497813557149</v>
          </cell>
        </row>
        <row r="134">
          <cell r="A134" t="str">
            <v>WACommercialCommercial CurtailmentSummer Peak Reduction @Meter  (MW)RAP0</v>
          </cell>
          <cell r="B134" t="str">
            <v>WA</v>
          </cell>
          <cell r="C134" t="str">
            <v>Commercial</v>
          </cell>
          <cell r="D134" t="str">
            <v>Commercial Curtailment</v>
          </cell>
          <cell r="E134" t="str">
            <v>Summer Peak Reduction @Meter  (MW)</v>
          </cell>
          <cell r="F134" t="str">
            <v>RAP</v>
          </cell>
          <cell r="G134">
            <v>0</v>
          </cell>
          <cell r="H134">
            <v>0</v>
          </cell>
          <cell r="I134">
            <v>0</v>
          </cell>
          <cell r="J134">
            <v>0.55704803669223812</v>
          </cell>
          <cell r="K134">
            <v>1.109253510683482</v>
          </cell>
          <cell r="L134">
            <v>1.6520827322311538</v>
          </cell>
          <cell r="M134">
            <v>2.1842242825553604</v>
          </cell>
          <cell r="N134">
            <v>2.7154337683348735</v>
          </cell>
          <cell r="O134">
            <v>2.6981002999386514</v>
          </cell>
          <cell r="P134">
            <v>2.6909242892626772</v>
          </cell>
          <cell r="Q134">
            <v>2.6847370817713534</v>
          </cell>
          <cell r="R134">
            <v>2.6802789177411981</v>
          </cell>
          <cell r="S134">
            <v>2.6753719578378563</v>
          </cell>
          <cell r="T134">
            <v>2.674034054214685</v>
          </cell>
          <cell r="U134">
            <v>2.6722602039155237</v>
          </cell>
          <cell r="V134">
            <v>2.6737340047902336</v>
          </cell>
          <cell r="W134">
            <v>2.674582102660763</v>
          </cell>
          <cell r="X134">
            <v>2.6779905674656312</v>
          </cell>
          <cell r="Y134">
            <v>2.6803214946026435</v>
          </cell>
          <cell r="Z134">
            <v>2.6848668674294411</v>
          </cell>
          <cell r="AA134">
            <v>2.6899169654312196</v>
          </cell>
          <cell r="AB134">
            <v>2.6965526143694993</v>
          </cell>
          <cell r="AC134">
            <v>2.7022984764280031</v>
          </cell>
          <cell r="AD134">
            <v>2.7022984764280031</v>
          </cell>
          <cell r="AE134">
            <v>2.7022984764280031</v>
          </cell>
          <cell r="AF134">
            <v>2.7022984764280027</v>
          </cell>
          <cell r="AG134">
            <v>2.7022984764280027</v>
          </cell>
          <cell r="AH134">
            <v>2.7022984764280031</v>
          </cell>
        </row>
        <row r="135">
          <cell r="A135" t="str">
            <v>WACommercialCommercial CurtailmentSummer Peak Reduction @Generation (MW)RAP0</v>
          </cell>
          <cell r="B135" t="str">
            <v>WA</v>
          </cell>
          <cell r="C135" t="str">
            <v>Commercial</v>
          </cell>
          <cell r="D135" t="str">
            <v>Commercial Curtailment</v>
          </cell>
          <cell r="E135" t="str">
            <v>Summer Peak Reduction @Generation (MW)</v>
          </cell>
          <cell r="F135" t="str">
            <v>RAP</v>
          </cell>
          <cell r="G135">
            <v>0</v>
          </cell>
          <cell r="H135">
            <v>0</v>
          </cell>
          <cell r="I135">
            <v>0</v>
          </cell>
          <cell r="J135">
            <v>0.59542338995025557</v>
          </cell>
          <cell r="K135">
            <v>1.1856706103252728</v>
          </cell>
          <cell r="L135">
            <v>1.7658956429404475</v>
          </cell>
          <cell r="M135">
            <v>2.3346967246368884</v>
          </cell>
          <cell r="N135">
            <v>2.902501531336743</v>
          </cell>
          <cell r="O135">
            <v>2.883973950531757</v>
          </cell>
          <cell r="P135">
            <v>2.876303580435168</v>
          </cell>
          <cell r="Q135">
            <v>2.8696901327320123</v>
          </cell>
          <cell r="R135">
            <v>2.8649248432687342</v>
          </cell>
          <cell r="S135">
            <v>2.8596798401315775</v>
          </cell>
          <cell r="T135">
            <v>2.858249767573624</v>
          </cell>
          <cell r="U135">
            <v>2.8563537157274266</v>
          </cell>
          <cell r="V135">
            <v>2.8579290475751833</v>
          </cell>
          <cell r="W135">
            <v>2.8588355713860896</v>
          </cell>
          <cell r="X135">
            <v>2.8624788472527309</v>
          </cell>
          <cell r="Y135">
            <v>2.864970353274165</v>
          </cell>
          <cell r="Z135">
            <v>2.8698288593972463</v>
          </cell>
          <cell r="AA135">
            <v>2.8752268614971288</v>
          </cell>
          <cell r="AB135">
            <v>2.8823196440313095</v>
          </cell>
          <cell r="AC135">
            <v>2.8884613417659897</v>
          </cell>
          <cell r="AD135">
            <v>2.8884613417659897</v>
          </cell>
          <cell r="AE135">
            <v>2.8884613417659897</v>
          </cell>
          <cell r="AF135">
            <v>2.8884613417659892</v>
          </cell>
          <cell r="AG135">
            <v>2.8884613417659892</v>
          </cell>
          <cell r="AH135">
            <v>2.8884613417659897</v>
          </cell>
        </row>
        <row r="136">
          <cell r="A136" t="str">
            <v>WACommercialCommercial CurtailmentWinter Peak Reduction @Meter  (MW)RAP0</v>
          </cell>
          <cell r="B136" t="str">
            <v>WA</v>
          </cell>
          <cell r="C136" t="str">
            <v>Commercial</v>
          </cell>
          <cell r="D136" t="str">
            <v>Commercial Curtailment</v>
          </cell>
          <cell r="E136" t="str">
            <v>Winter Peak Reduction @Meter  (MW)</v>
          </cell>
          <cell r="F136" t="str">
            <v>RAP</v>
          </cell>
          <cell r="G136">
            <v>0</v>
          </cell>
          <cell r="H136">
            <v>0</v>
          </cell>
          <cell r="I136">
            <v>0</v>
          </cell>
          <cell r="J136">
            <v>0.44524330750462754</v>
          </cell>
          <cell r="K136">
            <v>0.88410212915355157</v>
          </cell>
          <cell r="L136">
            <v>1.3104136208490986</v>
          </cell>
          <cell r="M136">
            <v>1.7210554933922897</v>
          </cell>
          <cell r="N136">
            <v>2.1296122416566283</v>
          </cell>
          <cell r="O136">
            <v>2.1076539563754535</v>
          </cell>
          <cell r="P136">
            <v>2.0970154700337695</v>
          </cell>
          <cell r="Q136">
            <v>2.0884711259695887</v>
          </cell>
          <cell r="R136">
            <v>2.0819661343735474</v>
          </cell>
          <cell r="S136">
            <v>2.0756789028143352</v>
          </cell>
          <cell r="T136">
            <v>2.073301910812245</v>
          </cell>
          <cell r="U136">
            <v>2.0707683706846107</v>
          </cell>
          <cell r="V136">
            <v>2.0715765592034749</v>
          </cell>
          <cell r="W136">
            <v>2.0718792645540347</v>
          </cell>
          <cell r="X136">
            <v>2.0746906957114422</v>
          </cell>
          <cell r="Y136">
            <v>2.0764965170278753</v>
          </cell>
          <cell r="Z136">
            <v>2.0803868388600377</v>
          </cell>
          <cell r="AA136">
            <v>2.0845453302804384</v>
          </cell>
          <cell r="AB136">
            <v>2.0899797482409204</v>
          </cell>
          <cell r="AC136">
            <v>2.0943043801844716</v>
          </cell>
          <cell r="AD136">
            <v>2.0943043801844721</v>
          </cell>
          <cell r="AE136">
            <v>2.0943043801844721</v>
          </cell>
          <cell r="AF136">
            <v>2.0943043801844716</v>
          </cell>
          <cell r="AG136">
            <v>2.0943043801844716</v>
          </cell>
          <cell r="AH136">
            <v>2.0943043801844721</v>
          </cell>
        </row>
        <row r="137">
          <cell r="A137" t="str">
            <v>WACommercialCommercial CurtailmentWinter Peak Reduction @Generation (MW)RAP0</v>
          </cell>
          <cell r="B137" t="str">
            <v>WA</v>
          </cell>
          <cell r="C137" t="str">
            <v>Commercial</v>
          </cell>
          <cell r="D137" t="str">
            <v>Commercial Curtailment</v>
          </cell>
          <cell r="E137" t="str">
            <v>Winter Peak Reduction @Generation (MW)</v>
          </cell>
          <cell r="F137" t="str">
            <v>RAP</v>
          </cell>
          <cell r="G137">
            <v>0</v>
          </cell>
          <cell r="H137">
            <v>0</v>
          </cell>
          <cell r="I137">
            <v>0</v>
          </cell>
          <cell r="J137">
            <v>0.47591636994412084</v>
          </cell>
          <cell r="K137">
            <v>0.94500842320297762</v>
          </cell>
          <cell r="L137">
            <v>1.4006887538749873</v>
          </cell>
          <cell r="M137">
            <v>1.8396199764982057</v>
          </cell>
          <cell r="N137">
            <v>2.2763224294556088</v>
          </cell>
          <cell r="O137">
            <v>2.2528514255234371</v>
          </cell>
          <cell r="P137">
            <v>2.2414800478607155</v>
          </cell>
          <cell r="Q137">
            <v>2.2323470791174711</v>
          </cell>
          <cell r="R137">
            <v>2.2253939549834878</v>
          </cell>
          <cell r="S137">
            <v>2.218673592498023</v>
          </cell>
          <cell r="T137">
            <v>2.2161328481769886</v>
          </cell>
          <cell r="U137">
            <v>2.2134247710417947</v>
          </cell>
          <cell r="V137">
            <v>2.2142886361233027</v>
          </cell>
          <cell r="W137">
            <v>2.2146121950160986</v>
          </cell>
          <cell r="X137">
            <v>2.2176173072507552</v>
          </cell>
          <cell r="Y137">
            <v>2.2195475326156267</v>
          </cell>
          <cell r="Z137">
            <v>2.2237058609117972</v>
          </cell>
          <cell r="AA137">
            <v>2.2281508331503082</v>
          </cell>
          <cell r="AB137">
            <v>2.2339596312274916</v>
          </cell>
          <cell r="AC137">
            <v>2.2385821895034472</v>
          </cell>
          <cell r="AD137">
            <v>2.2385821895034477</v>
          </cell>
          <cell r="AE137">
            <v>2.2385821895034477</v>
          </cell>
          <cell r="AF137">
            <v>2.2385821895034472</v>
          </cell>
          <cell r="AG137">
            <v>2.2385821895034472</v>
          </cell>
          <cell r="AH137">
            <v>2.2385821895034477</v>
          </cell>
        </row>
        <row r="138">
          <cell r="A138" t="str">
            <v>WACommercialCommercial CurtailmentNon-Incentive CostsRAP0</v>
          </cell>
          <cell r="B138" t="str">
            <v>WA</v>
          </cell>
          <cell r="C138" t="str">
            <v>Commercial</v>
          </cell>
          <cell r="D138" t="str">
            <v>Commercial Curtailment</v>
          </cell>
          <cell r="E138" t="str">
            <v>Non-Incentive Costs</v>
          </cell>
          <cell r="F138" t="str">
            <v>RAP</v>
          </cell>
          <cell r="G138">
            <v>0</v>
          </cell>
          <cell r="H138">
            <v>0</v>
          </cell>
          <cell r="I138">
            <v>0</v>
          </cell>
          <cell r="J138">
            <v>54784.28</v>
          </cell>
          <cell r="K138">
            <v>54801.83</v>
          </cell>
          <cell r="L138">
            <v>54819.51</v>
          </cell>
          <cell r="M138">
            <v>54837.32</v>
          </cell>
          <cell r="N138">
            <v>54855.27</v>
          </cell>
          <cell r="O138">
            <v>53074.31</v>
          </cell>
          <cell r="P138">
            <v>53074.53</v>
          </cell>
          <cell r="Q138">
            <v>53074.76</v>
          </cell>
          <cell r="R138">
            <v>53074.98</v>
          </cell>
          <cell r="S138">
            <v>53075.21</v>
          </cell>
          <cell r="T138">
            <v>53075.44</v>
          </cell>
          <cell r="U138">
            <v>53075.67</v>
          </cell>
          <cell r="V138">
            <v>53075.9</v>
          </cell>
          <cell r="W138">
            <v>53076.13</v>
          </cell>
          <cell r="X138">
            <v>53076.36</v>
          </cell>
          <cell r="Y138">
            <v>53076.6</v>
          </cell>
          <cell r="Z138">
            <v>53076.83</v>
          </cell>
          <cell r="AA138">
            <v>53077.07</v>
          </cell>
          <cell r="AB138">
            <v>53077.3</v>
          </cell>
          <cell r="AC138">
            <v>53077.54</v>
          </cell>
          <cell r="AD138">
            <v>53077.78</v>
          </cell>
          <cell r="AE138">
            <v>53078.02</v>
          </cell>
          <cell r="AF138">
            <v>53078.27</v>
          </cell>
          <cell r="AG138">
            <v>53078.51</v>
          </cell>
          <cell r="AH138">
            <v>53078.76</v>
          </cell>
        </row>
        <row r="139">
          <cell r="A139" t="str">
            <v>WACommercialCommercial CurtailmentIncentive CostsRAP0</v>
          </cell>
          <cell r="B139" t="str">
            <v>WA</v>
          </cell>
          <cell r="C139" t="str">
            <v>Commercial</v>
          </cell>
          <cell r="D139" t="str">
            <v>Commercial Curtailment</v>
          </cell>
          <cell r="E139" t="str">
            <v>Incentive Costs</v>
          </cell>
          <cell r="F139" t="str">
            <v>RAP</v>
          </cell>
          <cell r="G139">
            <v>0</v>
          </cell>
          <cell r="H139">
            <v>0</v>
          </cell>
          <cell r="I139">
            <v>0</v>
          </cell>
          <cell r="J139">
            <v>25305.51</v>
          </cell>
          <cell r="K139">
            <v>50383.49</v>
          </cell>
          <cell r="L139">
            <v>75020.36</v>
          </cell>
          <cell r="M139">
            <v>99150.34</v>
          </cell>
          <cell r="N139">
            <v>123233.95</v>
          </cell>
          <cell r="O139">
            <v>122422.22</v>
          </cell>
          <cell r="P139">
            <v>122081.52</v>
          </cell>
          <cell r="Q139">
            <v>121789.65</v>
          </cell>
          <cell r="R139">
            <v>121578.3</v>
          </cell>
          <cell r="S139">
            <v>121348.29</v>
          </cell>
          <cell r="T139">
            <v>121283.59</v>
          </cell>
          <cell r="U139">
            <v>121199.66</v>
          </cell>
          <cell r="V139">
            <v>121265.5</v>
          </cell>
          <cell r="W139">
            <v>121302.91</v>
          </cell>
          <cell r="X139">
            <v>121458.01</v>
          </cell>
          <cell r="Y139">
            <v>121563.72</v>
          </cell>
          <cell r="Z139">
            <v>121770.98</v>
          </cell>
          <cell r="AA139">
            <v>122000.76</v>
          </cell>
          <cell r="AB139">
            <v>122302.6</v>
          </cell>
          <cell r="AC139">
            <v>122562.82</v>
          </cell>
          <cell r="AD139">
            <v>122562.82</v>
          </cell>
          <cell r="AE139">
            <v>122562.82</v>
          </cell>
          <cell r="AF139">
            <v>122562.82</v>
          </cell>
          <cell r="AG139">
            <v>122562.82</v>
          </cell>
          <cell r="AH139">
            <v>122562.82</v>
          </cell>
        </row>
        <row r="140">
          <cell r="A140" t="str">
            <v>WACommercialCommercial CurtailmentProgram Annual BenefitsRAP0</v>
          </cell>
          <cell r="B140" t="str">
            <v>WA</v>
          </cell>
          <cell r="C140" t="str">
            <v>Commercial</v>
          </cell>
          <cell r="D140" t="str">
            <v>Commercial Curtailment</v>
          </cell>
          <cell r="E140" t="str">
            <v>Program Annual Benefits</v>
          </cell>
          <cell r="F140" t="str">
            <v>RAP</v>
          </cell>
          <cell r="G140">
            <v>0</v>
          </cell>
          <cell r="H140">
            <v>0</v>
          </cell>
          <cell r="I140">
            <v>0</v>
          </cell>
          <cell r="J140">
            <v>887.69</v>
          </cell>
          <cell r="K140">
            <v>1732.71</v>
          </cell>
          <cell r="L140">
            <v>2634.03</v>
          </cell>
          <cell r="M140">
            <v>3431.87</v>
          </cell>
          <cell r="N140">
            <v>4381.6000000000004</v>
          </cell>
          <cell r="O140">
            <v>4274.72</v>
          </cell>
          <cell r="P140">
            <v>4470.83</v>
          </cell>
          <cell r="Q140">
            <v>4420.1499999999996</v>
          </cell>
          <cell r="R140">
            <v>4472.99</v>
          </cell>
          <cell r="S140">
            <v>4464.99</v>
          </cell>
          <cell r="T140">
            <v>4573.3500000000004</v>
          </cell>
          <cell r="U140">
            <v>4497.4399999999996</v>
          </cell>
          <cell r="V140">
            <v>4607.6400000000003</v>
          </cell>
          <cell r="W140">
            <v>4538.84</v>
          </cell>
          <cell r="X140">
            <v>4664.87</v>
          </cell>
          <cell r="Y140">
            <v>4632.33</v>
          </cell>
          <cell r="Z140">
            <v>4707.3500000000004</v>
          </cell>
          <cell r="AA140">
            <v>4622.72</v>
          </cell>
          <cell r="AB140">
            <v>4586.96</v>
          </cell>
          <cell r="AC140">
            <v>4521.46</v>
          </cell>
          <cell r="AD140">
            <v>4521.46</v>
          </cell>
          <cell r="AE140">
            <v>4521.46</v>
          </cell>
          <cell r="AF140">
            <v>4521.46</v>
          </cell>
          <cell r="AG140">
            <v>4521.46</v>
          </cell>
          <cell r="AH140">
            <v>4521.46</v>
          </cell>
        </row>
        <row r="141">
          <cell r="A141" t="str">
            <v>WACommercialCommercial CurtailmentProgram Annual CostsRAP0</v>
          </cell>
          <cell r="B141" t="str">
            <v>WA</v>
          </cell>
          <cell r="C141" t="str">
            <v>Commercial</v>
          </cell>
          <cell r="D141" t="str">
            <v>Commercial Curtailment</v>
          </cell>
          <cell r="E141" t="str">
            <v>Program Annual Costs</v>
          </cell>
          <cell r="F141" t="str">
            <v>RAP</v>
          </cell>
          <cell r="G141">
            <v>0</v>
          </cell>
          <cell r="H141">
            <v>0</v>
          </cell>
          <cell r="I141">
            <v>0</v>
          </cell>
          <cell r="J141">
            <v>80089.789999999994</v>
          </cell>
          <cell r="K141">
            <v>105185.32</v>
          </cell>
          <cell r="L141">
            <v>129839.87</v>
          </cell>
          <cell r="M141">
            <v>153987.66</v>
          </cell>
          <cell r="N141">
            <v>178089.22</v>
          </cell>
          <cell r="O141">
            <v>175496.52</v>
          </cell>
          <cell r="P141">
            <v>175156.05</v>
          </cell>
          <cell r="Q141">
            <v>174864.41</v>
          </cell>
          <cell r="R141">
            <v>174653.28</v>
          </cell>
          <cell r="S141">
            <v>174423.5</v>
          </cell>
          <cell r="T141">
            <v>174359.03</v>
          </cell>
          <cell r="U141">
            <v>174275.33</v>
          </cell>
          <cell r="V141">
            <v>174341.4</v>
          </cell>
          <cell r="W141">
            <v>174379.03</v>
          </cell>
          <cell r="X141">
            <v>174534.37</v>
          </cell>
          <cell r="Y141">
            <v>174640.32</v>
          </cell>
          <cell r="Z141">
            <v>174847.81</v>
          </cell>
          <cell r="AA141">
            <v>175077.83</v>
          </cell>
          <cell r="AB141">
            <v>175379.9</v>
          </cell>
          <cell r="AC141">
            <v>175640.36</v>
          </cell>
          <cell r="AD141">
            <v>175640.6</v>
          </cell>
          <cell r="AE141">
            <v>175640.84</v>
          </cell>
          <cell r="AF141">
            <v>175641.08</v>
          </cell>
          <cell r="AG141">
            <v>175641.33</v>
          </cell>
          <cell r="AH141">
            <v>175641.57</v>
          </cell>
        </row>
        <row r="142">
          <cell r="A142" t="str">
            <v>WACommercialCooling Switch- Medium CommercialParticipantsRAP0</v>
          </cell>
          <cell r="B142" t="str">
            <v>WA</v>
          </cell>
          <cell r="C142" t="str">
            <v>Commercial</v>
          </cell>
          <cell r="D142" t="str">
            <v>Cooling Switch- Medium Commercial</v>
          </cell>
          <cell r="E142" t="str">
            <v>Participants</v>
          </cell>
          <cell r="F142" t="str">
            <v>RAP</v>
          </cell>
          <cell r="G142">
            <v>0</v>
          </cell>
          <cell r="H142">
            <v>0</v>
          </cell>
          <cell r="I142">
            <v>0</v>
          </cell>
          <cell r="J142">
            <v>350.9458115624999</v>
          </cell>
          <cell r="K142">
            <v>705.40108124062476</v>
          </cell>
          <cell r="L142">
            <v>1063.3921299702413</v>
          </cell>
          <cell r="M142">
            <v>1424.9454541601237</v>
          </cell>
          <cell r="N142">
            <v>1790.0877267886549</v>
          </cell>
          <cell r="O142">
            <v>1799.0381654225978</v>
          </cell>
          <cell r="P142">
            <v>1808.0333562497108</v>
          </cell>
          <cell r="Q142">
            <v>1817.073523030959</v>
          </cell>
          <cell r="R142">
            <v>1826.1588906461136</v>
          </cell>
          <cell r="S142">
            <v>1835.2896850993441</v>
          </cell>
          <cell r="T142">
            <v>1844.4661335248404</v>
          </cell>
          <cell r="U142">
            <v>1853.6884641924646</v>
          </cell>
          <cell r="V142">
            <v>1862.9569065134269</v>
          </cell>
          <cell r="W142">
            <v>1872.2716910459935</v>
          </cell>
          <cell r="X142">
            <v>1881.6330495012232</v>
          </cell>
          <cell r="Y142">
            <v>1891.0412147487289</v>
          </cell>
          <cell r="Z142">
            <v>1900.4964208224724</v>
          </cell>
          <cell r="AA142">
            <v>1909.9989029265848</v>
          </cell>
          <cell r="AB142">
            <v>1919.5488974412172</v>
          </cell>
          <cell r="AC142">
            <v>1929.1466419284234</v>
          </cell>
          <cell r="AD142">
            <v>1938.7923751380656</v>
          </cell>
          <cell r="AE142">
            <v>1948.4863370137555</v>
          </cell>
          <cell r="AF142">
            <v>1958.2287686988238</v>
          </cell>
          <cell r="AG142">
            <v>1968.0199125423176</v>
          </cell>
          <cell r="AH142">
            <v>1977.860012105029</v>
          </cell>
        </row>
        <row r="143">
          <cell r="A143" t="str">
            <v>WACommercialCooling Switch- Medium CommercialNew ParticipantsRAP0</v>
          </cell>
          <cell r="B143" t="str">
            <v>WA</v>
          </cell>
          <cell r="C143" t="str">
            <v>Commercial</v>
          </cell>
          <cell r="D143" t="str">
            <v>Cooling Switch- Medium Commercial</v>
          </cell>
          <cell r="E143" t="str">
            <v>New Participants</v>
          </cell>
          <cell r="F143" t="str">
            <v>RAP</v>
          </cell>
          <cell r="G143">
            <v>0</v>
          </cell>
          <cell r="H143">
            <v>0</v>
          </cell>
          <cell r="I143">
            <v>0</v>
          </cell>
          <cell r="J143">
            <v>350.9458115624999</v>
          </cell>
          <cell r="K143">
            <v>354.45526967812486</v>
          </cell>
          <cell r="L143">
            <v>357.99104872961652</v>
          </cell>
          <cell r="M143">
            <v>361.55332418988246</v>
          </cell>
          <cell r="N143">
            <v>365.14227262853115</v>
          </cell>
          <cell r="O143">
            <v>8.9504386339428947</v>
          </cell>
          <cell r="P143">
            <v>8.9951908271129923</v>
          </cell>
          <cell r="Q143">
            <v>9.0401667812482174</v>
          </cell>
          <cell r="R143">
            <v>9.0853676151546097</v>
          </cell>
          <cell r="S143">
            <v>9.1307944532304646</v>
          </cell>
          <cell r="T143">
            <v>9.1764484254963463</v>
          </cell>
          <cell r="U143">
            <v>9.2223306676241918</v>
          </cell>
          <cell r="V143">
            <v>9.2684423209623219</v>
          </cell>
          <cell r="W143">
            <v>9.3147845325665912</v>
          </cell>
          <cell r="X143">
            <v>9.3613584552297198</v>
          </cell>
          <cell r="Y143">
            <v>9.4081652475056217</v>
          </cell>
          <cell r="Z143">
            <v>9.4552060737435113</v>
          </cell>
          <cell r="AA143">
            <v>9.5024821041124596</v>
          </cell>
          <cell r="AB143">
            <v>9.5499945146323171</v>
          </cell>
          <cell r="AC143">
            <v>9.5977444872062279</v>
          </cell>
          <cell r="AD143">
            <v>9.6457332096422306</v>
          </cell>
          <cell r="AE143">
            <v>9.6939618756898653</v>
          </cell>
          <cell r="AF143">
            <v>9.7424316850683681</v>
          </cell>
          <cell r="AG143">
            <v>9.7911438434937281</v>
          </cell>
          <cell r="AH143">
            <v>9.8400995627114298</v>
          </cell>
        </row>
        <row r="144">
          <cell r="A144" t="str">
            <v>WACommercialCooling Switch- Medium CommercialSummer Peak Reduction @Meter  (MW)RAP0</v>
          </cell>
          <cell r="B144" t="str">
            <v>WA</v>
          </cell>
          <cell r="C144" t="str">
            <v>Commercial</v>
          </cell>
          <cell r="D144" t="str">
            <v>Cooling Switch- Medium Commercial</v>
          </cell>
          <cell r="E144" t="str">
            <v>Summer Peak Reduction @Meter  (MW)</v>
          </cell>
          <cell r="F144" t="str">
            <v>RAP</v>
          </cell>
          <cell r="G144">
            <v>0</v>
          </cell>
          <cell r="H144">
            <v>0</v>
          </cell>
          <cell r="I144">
            <v>0</v>
          </cell>
          <cell r="J144">
            <v>4.6100241806849631</v>
          </cell>
          <cell r="K144">
            <v>9.2661486031767755</v>
          </cell>
          <cell r="L144">
            <v>13.968719019288983</v>
          </cell>
          <cell r="M144">
            <v>18.718083485847245</v>
          </cell>
          <cell r="N144">
            <v>23.514592379095589</v>
          </cell>
          <cell r="O144">
            <v>23.632165340991065</v>
          </cell>
          <cell r="P144">
            <v>23.75032616769602</v>
          </cell>
          <cell r="Q144">
            <v>23.869077798534494</v>
          </cell>
          <cell r="R144">
            <v>23.988423187527165</v>
          </cell>
          <cell r="S144">
            <v>24.108365303464801</v>
          </cell>
          <cell r="T144">
            <v>24.228907129982119</v>
          </cell>
          <cell r="U144">
            <v>24.35005166563203</v>
          </cell>
          <cell r="V144">
            <v>24.471801923960189</v>
          </cell>
          <cell r="W144">
            <v>24.594160933579985</v>
          </cell>
          <cell r="X144">
            <v>24.717131738247883</v>
          </cell>
          <cell r="Y144">
            <v>24.840717396939112</v>
          </cell>
          <cell r="Z144">
            <v>24.964920983923808</v>
          </cell>
          <cell r="AA144">
            <v>25.089745588843428</v>
          </cell>
          <cell r="AB144">
            <v>25.215194316787635</v>
          </cell>
          <cell r="AC144">
            <v>25.341270288371575</v>
          </cell>
          <cell r="AD144">
            <v>25.467976639813433</v>
          </cell>
          <cell r="AE144">
            <v>25.595316523012499</v>
          </cell>
          <cell r="AF144">
            <v>25.723293105627551</v>
          </cell>
          <cell r="AG144">
            <v>25.851909571155687</v>
          </cell>
          <cell r="AH144">
            <v>25.981169119011462</v>
          </cell>
        </row>
        <row r="145">
          <cell r="A145" t="str">
            <v>WACommercialCooling Switch- Medium CommercialSummer Peak Reduction @Generation (MW)RAP0</v>
          </cell>
          <cell r="B145" t="str">
            <v>WA</v>
          </cell>
          <cell r="C145" t="str">
            <v>Commercial</v>
          </cell>
          <cell r="D145" t="str">
            <v>Cooling Switch- Medium Commercial</v>
          </cell>
          <cell r="E145" t="str">
            <v>Summer Peak Reduction @Generation (MW)</v>
          </cell>
          <cell r="F145" t="str">
            <v>RAP</v>
          </cell>
          <cell r="G145">
            <v>0</v>
          </cell>
          <cell r="H145">
            <v>0</v>
          </cell>
          <cell r="I145">
            <v>0</v>
          </cell>
          <cell r="J145">
            <v>4.9276113451821049</v>
          </cell>
          <cell r="K145">
            <v>9.9044988038160309</v>
          </cell>
          <cell r="L145">
            <v>14.931031946752661</v>
          </cell>
          <cell r="M145">
            <v>20.007582808648575</v>
          </cell>
          <cell r="N145">
            <v>25.134525903364757</v>
          </cell>
          <cell r="O145">
            <v>25.260198532881578</v>
          </cell>
          <cell r="P145">
            <v>25.386499525545986</v>
          </cell>
          <cell r="Q145">
            <v>25.51343202317371</v>
          </cell>
          <cell r="R145">
            <v>25.640999183289576</v>
          </cell>
          <cell r="S145">
            <v>25.769204179206024</v>
          </cell>
          <cell r="T145">
            <v>25.898050200102048</v>
          </cell>
          <cell r="U145">
            <v>26.02754045110256</v>
          </cell>
          <cell r="V145">
            <v>26.15767815335807</v>
          </cell>
          <cell r="W145">
            <v>26.288466544124855</v>
          </cell>
          <cell r="X145">
            <v>26.419908876845476</v>
          </cell>
          <cell r="Y145">
            <v>26.552008421229694</v>
          </cell>
          <cell r="Z145">
            <v>26.684768463335843</v>
          </cell>
          <cell r="AA145">
            <v>26.818192305652524</v>
          </cell>
          <cell r="AB145">
            <v>26.952283267180775</v>
          </cell>
          <cell r="AC145">
            <v>27.08704468351668</v>
          </cell>
          <cell r="AD145">
            <v>27.222479906934264</v>
          </cell>
          <cell r="AE145">
            <v>27.358592306468935</v>
          </cell>
          <cell r="AF145">
            <v>27.495385268001268</v>
          </cell>
          <cell r="AG145">
            <v>27.632862194341271</v>
          </cell>
          <cell r="AH145">
            <v>27.771026505312975</v>
          </cell>
        </row>
        <row r="146">
          <cell r="A146" t="str">
            <v>WACommercialCooling Switch- Medium CommercialWinter Peak Reduction @Meter  (MW)RAP0</v>
          </cell>
          <cell r="B146" t="str">
            <v>WA</v>
          </cell>
          <cell r="C146" t="str">
            <v>Commercial</v>
          </cell>
          <cell r="D146" t="str">
            <v>Cooling Switch- Medium Commercial</v>
          </cell>
          <cell r="E146" t="str">
            <v>Winter Peak Reduction @Meter  (MW)</v>
          </cell>
          <cell r="F146" t="str">
            <v>RAP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A147" t="str">
            <v>WACommercialCooling Switch- Medium CommercialWinter Peak Reduction @Generation (MW)RAP0</v>
          </cell>
          <cell r="B147" t="str">
            <v>WA</v>
          </cell>
          <cell r="C147" t="str">
            <v>Commercial</v>
          </cell>
          <cell r="D147" t="str">
            <v>Cooling Switch- Medium Commercial</v>
          </cell>
          <cell r="E147" t="str">
            <v>Winter Peak Reduction @Generation (MW)</v>
          </cell>
          <cell r="F147" t="str">
            <v>RAP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WACommercialCooling Switch- Medium CommercialNon-Incentive CostsRAP0</v>
          </cell>
          <cell r="B148" t="str">
            <v>WA</v>
          </cell>
          <cell r="C148" t="str">
            <v>Commercial</v>
          </cell>
          <cell r="D148" t="str">
            <v>Cooling Switch- Medium Commercial</v>
          </cell>
          <cell r="E148" t="str">
            <v>Non-Incentive Costs</v>
          </cell>
          <cell r="F148" t="str">
            <v>RAP</v>
          </cell>
          <cell r="G148">
            <v>0</v>
          </cell>
          <cell r="H148">
            <v>0</v>
          </cell>
          <cell r="I148">
            <v>0</v>
          </cell>
          <cell r="J148">
            <v>372734.21</v>
          </cell>
          <cell r="K148">
            <v>376373.63</v>
          </cell>
          <cell r="L148">
            <v>380040.35</v>
          </cell>
          <cell r="M148">
            <v>383734.54</v>
          </cell>
          <cell r="N148">
            <v>387456.39</v>
          </cell>
          <cell r="O148">
            <v>18074.18</v>
          </cell>
          <cell r="P148">
            <v>18120.59</v>
          </cell>
          <cell r="Q148">
            <v>18167.23</v>
          </cell>
          <cell r="R148">
            <v>18214.099999999999</v>
          </cell>
          <cell r="S148">
            <v>18261.21</v>
          </cell>
          <cell r="T148">
            <v>18308.560000000001</v>
          </cell>
          <cell r="U148">
            <v>18356.14</v>
          </cell>
          <cell r="V148">
            <v>18403.96</v>
          </cell>
          <cell r="W148">
            <v>18452.009999999998</v>
          </cell>
          <cell r="X148">
            <v>18500.310000000001</v>
          </cell>
          <cell r="Y148">
            <v>18548.849999999999</v>
          </cell>
          <cell r="Z148">
            <v>18597.64</v>
          </cell>
          <cell r="AA148">
            <v>18646.66</v>
          </cell>
          <cell r="AB148">
            <v>18695.93</v>
          </cell>
          <cell r="AC148">
            <v>18745.45</v>
          </cell>
          <cell r="AD148">
            <v>18795.22</v>
          </cell>
          <cell r="AE148">
            <v>18845.23</v>
          </cell>
          <cell r="AF148">
            <v>18895.5</v>
          </cell>
          <cell r="AG148">
            <v>18946.009999999998</v>
          </cell>
          <cell r="AH148">
            <v>18996.78</v>
          </cell>
        </row>
        <row r="149">
          <cell r="A149" t="str">
            <v>WACommercialCooling Switch- Medium CommercialIncentive CostsRAP0</v>
          </cell>
          <cell r="B149" t="str">
            <v>WA</v>
          </cell>
          <cell r="C149" t="str">
            <v>Commercial</v>
          </cell>
          <cell r="D149" t="str">
            <v>Cooling Switch- Medium Commercial</v>
          </cell>
          <cell r="E149" t="str">
            <v>Incentive Costs</v>
          </cell>
          <cell r="F149" t="str">
            <v>RAP</v>
          </cell>
          <cell r="G149">
            <v>0</v>
          </cell>
          <cell r="H149">
            <v>0</v>
          </cell>
          <cell r="I149">
            <v>0</v>
          </cell>
          <cell r="J149">
            <v>52641.87</v>
          </cell>
          <cell r="K149">
            <v>105810.16</v>
          </cell>
          <cell r="L149">
            <v>159508.82</v>
          </cell>
          <cell r="M149">
            <v>213741.82</v>
          </cell>
          <cell r="N149">
            <v>268513.15999999997</v>
          </cell>
          <cell r="O149">
            <v>269855.71999999997</v>
          </cell>
          <cell r="P149">
            <v>271205</v>
          </cell>
          <cell r="Q149">
            <v>272561.03000000003</v>
          </cell>
          <cell r="R149">
            <v>273923.83</v>
          </cell>
          <cell r="S149">
            <v>275293.45</v>
          </cell>
          <cell r="T149">
            <v>276669.92</v>
          </cell>
          <cell r="U149">
            <v>278053.27</v>
          </cell>
          <cell r="V149">
            <v>279443.53999999998</v>
          </cell>
          <cell r="W149">
            <v>280840.75</v>
          </cell>
          <cell r="X149">
            <v>282244.96000000002</v>
          </cell>
          <cell r="Y149">
            <v>283656.18</v>
          </cell>
          <cell r="Z149">
            <v>285074.46000000002</v>
          </cell>
          <cell r="AA149">
            <v>286499.84000000003</v>
          </cell>
          <cell r="AB149">
            <v>287932.33</v>
          </cell>
          <cell r="AC149">
            <v>289372</v>
          </cell>
          <cell r="AD149">
            <v>290818.86</v>
          </cell>
          <cell r="AE149">
            <v>292272.95</v>
          </cell>
          <cell r="AF149">
            <v>293734.32</v>
          </cell>
          <cell r="AG149">
            <v>295202.99</v>
          </cell>
          <cell r="AH149">
            <v>296679</v>
          </cell>
        </row>
        <row r="150">
          <cell r="A150" t="str">
            <v>WACommercialCooling Switch- Medium CommercialProgram Annual BenefitsRAP0</v>
          </cell>
          <cell r="B150" t="str">
            <v>WA</v>
          </cell>
          <cell r="C150" t="str">
            <v>Commercial</v>
          </cell>
          <cell r="D150" t="str">
            <v>Cooling Switch- Medium Commercial</v>
          </cell>
          <cell r="E150" t="str">
            <v>Program Annual Benefits</v>
          </cell>
          <cell r="F150" t="str">
            <v>RAP</v>
          </cell>
          <cell r="G150">
            <v>0</v>
          </cell>
          <cell r="H150">
            <v>0</v>
          </cell>
          <cell r="I150">
            <v>0</v>
          </cell>
          <cell r="J150">
            <v>4082.91</v>
          </cell>
          <cell r="K150">
            <v>8054.54</v>
          </cell>
          <cell r="L150">
            <v>12419.92</v>
          </cell>
          <cell r="M150">
            <v>16449.02</v>
          </cell>
          <cell r="N150">
            <v>21265.32</v>
          </cell>
          <cell r="O150">
            <v>21020.84</v>
          </cell>
          <cell r="P150">
            <v>22177.33</v>
          </cell>
          <cell r="Q150">
            <v>22103.54</v>
          </cell>
          <cell r="R150">
            <v>22531.4</v>
          </cell>
          <cell r="S150">
            <v>22656.81</v>
          </cell>
          <cell r="T150">
            <v>23340.93</v>
          </cell>
          <cell r="U150">
            <v>23089.23</v>
          </cell>
          <cell r="V150">
            <v>23761.84</v>
          </cell>
          <cell r="W150">
            <v>23518.34</v>
          </cell>
          <cell r="X150">
            <v>24260.43</v>
          </cell>
          <cell r="Y150">
            <v>24190.63</v>
          </cell>
          <cell r="Z150">
            <v>24661.57</v>
          </cell>
          <cell r="AA150">
            <v>24292.35</v>
          </cell>
          <cell r="AB150">
            <v>24163.85</v>
          </cell>
          <cell r="AC150">
            <v>23887.62</v>
          </cell>
          <cell r="AD150">
            <v>24007.06</v>
          </cell>
          <cell r="AE150">
            <v>24127.09</v>
          </cell>
          <cell r="AF150">
            <v>24247.73</v>
          </cell>
          <cell r="AG150">
            <v>24368.97</v>
          </cell>
          <cell r="AH150">
            <v>24490.81</v>
          </cell>
        </row>
        <row r="151">
          <cell r="A151" t="str">
            <v>WACommercialCooling Switch- Medium CommercialProgram Annual CostsRAP0</v>
          </cell>
          <cell r="B151" t="str">
            <v>WA</v>
          </cell>
          <cell r="C151" t="str">
            <v>Commercial</v>
          </cell>
          <cell r="D151" t="str">
            <v>Cooling Switch- Medium Commercial</v>
          </cell>
          <cell r="E151" t="str">
            <v>Program Annual Costs</v>
          </cell>
          <cell r="F151" t="str">
            <v>RAP</v>
          </cell>
          <cell r="G151">
            <v>0</v>
          </cell>
          <cell r="H151">
            <v>0</v>
          </cell>
          <cell r="I151">
            <v>0</v>
          </cell>
          <cell r="J151">
            <v>425376.08</v>
          </cell>
          <cell r="K151">
            <v>482183.79</v>
          </cell>
          <cell r="L151">
            <v>539549.17000000004</v>
          </cell>
          <cell r="M151">
            <v>597476.36</v>
          </cell>
          <cell r="N151">
            <v>655969.55000000005</v>
          </cell>
          <cell r="O151">
            <v>287929.90000000002</v>
          </cell>
          <cell r="P151">
            <v>289325.59000000003</v>
          </cell>
          <cell r="Q151">
            <v>290728.26</v>
          </cell>
          <cell r="R151">
            <v>292137.94</v>
          </cell>
          <cell r="S151">
            <v>293554.65999999997</v>
          </cell>
          <cell r="T151">
            <v>294978.48</v>
          </cell>
          <cell r="U151">
            <v>296409.40999999997</v>
          </cell>
          <cell r="V151">
            <v>297847.49</v>
          </cell>
          <cell r="W151">
            <v>299292.77</v>
          </cell>
          <cell r="X151">
            <v>300745.27</v>
          </cell>
          <cell r="Y151">
            <v>302205.03999999998</v>
          </cell>
          <cell r="Z151">
            <v>303672.09999999998</v>
          </cell>
          <cell r="AA151">
            <v>305146.5</v>
          </cell>
          <cell r="AB151">
            <v>306628.27</v>
          </cell>
          <cell r="AC151">
            <v>308117.45</v>
          </cell>
          <cell r="AD151">
            <v>309614.08000000002</v>
          </cell>
          <cell r="AE151">
            <v>311118.18</v>
          </cell>
          <cell r="AF151">
            <v>312629.81</v>
          </cell>
          <cell r="AG151">
            <v>314149</v>
          </cell>
          <cell r="AH151">
            <v>315675.78000000003</v>
          </cell>
        </row>
        <row r="152">
          <cell r="A152" t="str">
            <v>WACommercialCooling Switch- Small CommercialParticipantsRAP0</v>
          </cell>
          <cell r="B152" t="str">
            <v>WA</v>
          </cell>
          <cell r="C152" t="str">
            <v>Commercial</v>
          </cell>
          <cell r="D152" t="str">
            <v>Cooling Switch- Small Commercial</v>
          </cell>
          <cell r="E152" t="str">
            <v>Participants</v>
          </cell>
          <cell r="F152" t="str">
            <v>RAP</v>
          </cell>
          <cell r="G152">
            <v>0</v>
          </cell>
          <cell r="H152">
            <v>0</v>
          </cell>
          <cell r="I152">
            <v>0</v>
          </cell>
          <cell r="J152">
            <v>350.9458115624999</v>
          </cell>
          <cell r="K152">
            <v>705.40108124062476</v>
          </cell>
          <cell r="L152">
            <v>1063.3921299702413</v>
          </cell>
          <cell r="M152">
            <v>1424.9454541601237</v>
          </cell>
          <cell r="N152">
            <v>1790.0877267886549</v>
          </cell>
          <cell r="O152">
            <v>1799.0381654225978</v>
          </cell>
          <cell r="P152">
            <v>1808.0333562497108</v>
          </cell>
          <cell r="Q152">
            <v>1817.073523030959</v>
          </cell>
          <cell r="R152">
            <v>1826.1588906461136</v>
          </cell>
          <cell r="S152">
            <v>1835.2896850993441</v>
          </cell>
          <cell r="T152">
            <v>1844.4661335248404</v>
          </cell>
          <cell r="U152">
            <v>1853.6884641924646</v>
          </cell>
          <cell r="V152">
            <v>1862.9569065134269</v>
          </cell>
          <cell r="W152">
            <v>1872.2716910459935</v>
          </cell>
          <cell r="X152">
            <v>1881.6330495012232</v>
          </cell>
          <cell r="Y152">
            <v>1891.0412147487289</v>
          </cell>
          <cell r="Z152">
            <v>1900.4964208224724</v>
          </cell>
          <cell r="AA152">
            <v>1909.9989029265848</v>
          </cell>
          <cell r="AB152">
            <v>1919.5488974412172</v>
          </cell>
          <cell r="AC152">
            <v>1929.1466419284234</v>
          </cell>
          <cell r="AD152">
            <v>1938.7923751380656</v>
          </cell>
          <cell r="AE152">
            <v>1948.4863370137555</v>
          </cell>
          <cell r="AF152">
            <v>1958.2287686988238</v>
          </cell>
          <cell r="AG152">
            <v>1968.0199125423176</v>
          </cell>
          <cell r="AH152">
            <v>1977.860012105029</v>
          </cell>
        </row>
        <row r="153">
          <cell r="A153" t="str">
            <v>WACommercialCooling Switch- Small CommercialNew ParticipantsRAP0</v>
          </cell>
          <cell r="B153" t="str">
            <v>WA</v>
          </cell>
          <cell r="C153" t="str">
            <v>Commercial</v>
          </cell>
          <cell r="D153" t="str">
            <v>Cooling Switch- Small Commercial</v>
          </cell>
          <cell r="E153" t="str">
            <v>New Participants</v>
          </cell>
          <cell r="F153" t="str">
            <v>RAP</v>
          </cell>
          <cell r="G153">
            <v>0</v>
          </cell>
          <cell r="H153">
            <v>0</v>
          </cell>
          <cell r="I153">
            <v>0</v>
          </cell>
          <cell r="J153">
            <v>350.9458115624999</v>
          </cell>
          <cell r="K153">
            <v>354.45526967812486</v>
          </cell>
          <cell r="L153">
            <v>357.99104872961652</v>
          </cell>
          <cell r="M153">
            <v>361.55332418988246</v>
          </cell>
          <cell r="N153">
            <v>365.14227262853115</v>
          </cell>
          <cell r="O153">
            <v>8.9504386339428947</v>
          </cell>
          <cell r="P153">
            <v>8.9951908271129923</v>
          </cell>
          <cell r="Q153">
            <v>9.0401667812482174</v>
          </cell>
          <cell r="R153">
            <v>9.0853676151546097</v>
          </cell>
          <cell r="S153">
            <v>9.1307944532304646</v>
          </cell>
          <cell r="T153">
            <v>9.1764484254963463</v>
          </cell>
          <cell r="U153">
            <v>9.2223306676241918</v>
          </cell>
          <cell r="V153">
            <v>9.2684423209623219</v>
          </cell>
          <cell r="W153">
            <v>9.3147845325665912</v>
          </cell>
          <cell r="X153">
            <v>9.3613584552297198</v>
          </cell>
          <cell r="Y153">
            <v>9.4081652475056217</v>
          </cell>
          <cell r="Z153">
            <v>9.4552060737435113</v>
          </cell>
          <cell r="AA153">
            <v>9.5024821041124596</v>
          </cell>
          <cell r="AB153">
            <v>9.5499945146323171</v>
          </cell>
          <cell r="AC153">
            <v>9.5977444872062279</v>
          </cell>
          <cell r="AD153">
            <v>9.6457332096422306</v>
          </cell>
          <cell r="AE153">
            <v>9.6939618756898653</v>
          </cell>
          <cell r="AF153">
            <v>9.7424316850683681</v>
          </cell>
          <cell r="AG153">
            <v>9.7911438434937281</v>
          </cell>
          <cell r="AH153">
            <v>9.8400995627114298</v>
          </cell>
        </row>
        <row r="154">
          <cell r="A154" t="str">
            <v>WACommercialCooling Switch- Small CommercialSummer Peak Reduction @Meter  (MW)RAP0</v>
          </cell>
          <cell r="B154" t="str">
            <v>WA</v>
          </cell>
          <cell r="C154" t="str">
            <v>Commercial</v>
          </cell>
          <cell r="D154" t="str">
            <v>Cooling Switch- Small Commercial</v>
          </cell>
          <cell r="E154" t="str">
            <v>Summer Peak Reduction @Meter  (MW)</v>
          </cell>
          <cell r="F154" t="str">
            <v>RAP</v>
          </cell>
          <cell r="G154">
            <v>0</v>
          </cell>
          <cell r="H154">
            <v>0</v>
          </cell>
          <cell r="I154">
            <v>0</v>
          </cell>
          <cell r="J154">
            <v>0.40920281628187483</v>
          </cell>
          <cell r="K154">
            <v>0.82249766072656838</v>
          </cell>
          <cell r="L154">
            <v>1.2399152235453013</v>
          </cell>
          <cell r="M154">
            <v>1.6614863995507041</v>
          </cell>
          <cell r="N154">
            <v>2.0872422894355713</v>
          </cell>
          <cell r="O154">
            <v>2.0976785008827488</v>
          </cell>
          <cell r="P154">
            <v>2.1081668933871622</v>
          </cell>
          <cell r="Q154">
            <v>2.1187077278540984</v>
          </cell>
          <cell r="R154">
            <v>2.1293012664933686</v>
          </cell>
          <cell r="S154">
            <v>2.1399477728258351</v>
          </cell>
          <cell r="T154">
            <v>2.1506475116899639</v>
          </cell>
          <cell r="U154">
            <v>2.1614007492484135</v>
          </cell>
          <cell r="V154">
            <v>2.1722077529946553</v>
          </cell>
          <cell r="W154">
            <v>2.1830687917596281</v>
          </cell>
          <cell r="X154">
            <v>2.1939841357184258</v>
          </cell>
          <cell r="Y154">
            <v>2.2049540563970176</v>
          </cell>
          <cell r="Z154">
            <v>2.2159788266790028</v>
          </cell>
          <cell r="AA154">
            <v>2.2270587208123978</v>
          </cell>
          <cell r="AB154">
            <v>2.2381940144164592</v>
          </cell>
          <cell r="AC154">
            <v>2.2493849844885418</v>
          </cell>
          <cell r="AD154">
            <v>2.2606319094109844</v>
          </cell>
          <cell r="AE154">
            <v>2.2719350689580389</v>
          </cell>
          <cell r="AF154">
            <v>2.2832947443028284</v>
          </cell>
          <cell r="AG154">
            <v>2.2947112180243421</v>
          </cell>
          <cell r="AH154">
            <v>2.3061847741144637</v>
          </cell>
        </row>
        <row r="155">
          <cell r="A155" t="str">
            <v>WACommercialCooling Switch- Small CommercialSummer Peak Reduction @Generation (MW)RAP0</v>
          </cell>
          <cell r="B155" t="str">
            <v>WA</v>
          </cell>
          <cell r="C155" t="str">
            <v>Commercial</v>
          </cell>
          <cell r="D155" t="str">
            <v>Cooling Switch- Small Commercial</v>
          </cell>
          <cell r="E155" t="str">
            <v>Summer Peak Reduction @Generation (MW)</v>
          </cell>
          <cell r="F155" t="str">
            <v>RAP</v>
          </cell>
          <cell r="G155">
            <v>0</v>
          </cell>
          <cell r="H155">
            <v>0</v>
          </cell>
          <cell r="I155">
            <v>0</v>
          </cell>
          <cell r="J155">
            <v>0.43739302896485827</v>
          </cell>
          <cell r="K155">
            <v>0.87915998821936514</v>
          </cell>
          <cell r="L155">
            <v>1.3253336822406923</v>
          </cell>
          <cell r="M155">
            <v>1.7759471342025281</v>
          </cell>
          <cell r="N155">
            <v>2.2310335873419254</v>
          </cell>
          <cell r="O155">
            <v>2.2421887552786344</v>
          </cell>
          <cell r="P155">
            <v>2.2533996990550271</v>
          </cell>
          <cell r="Q155">
            <v>2.2646666975503029</v>
          </cell>
          <cell r="R155">
            <v>2.2759900310380541</v>
          </cell>
          <cell r="S155">
            <v>2.287369981193244</v>
          </cell>
          <cell r="T155">
            <v>2.2988068310992098</v>
          </cell>
          <cell r="U155">
            <v>2.3103008652547055</v>
          </cell>
          <cell r="V155">
            <v>2.3218523695809785</v>
          </cell>
          <cell r="W155">
            <v>2.3334616314288832</v>
          </cell>
          <cell r="X155">
            <v>2.3451289395860271</v>
          </cell>
          <cell r="Y155">
            <v>2.356854584283957</v>
          </cell>
          <cell r="Z155">
            <v>2.3686388572053767</v>
          </cell>
          <cell r="AA155">
            <v>2.3804820514914034</v>
          </cell>
          <cell r="AB155">
            <v>2.3923844617488599</v>
          </cell>
          <cell r="AC155">
            <v>2.4043463840576047</v>
          </cell>
          <cell r="AD155">
            <v>2.4163681159778925</v>
          </cell>
          <cell r="AE155">
            <v>2.4284499565577815</v>
          </cell>
          <cell r="AF155">
            <v>2.4405922063405696</v>
          </cell>
          <cell r="AG155">
            <v>2.4527951673722721</v>
          </cell>
          <cell r="AH155">
            <v>2.4650591432091331</v>
          </cell>
        </row>
        <row r="156">
          <cell r="A156" t="str">
            <v>WACommercialCooling Switch- Small CommercialWinter Peak Reduction @Meter  (MW)RAP0</v>
          </cell>
          <cell r="B156" t="str">
            <v>WA</v>
          </cell>
          <cell r="C156" t="str">
            <v>Commercial</v>
          </cell>
          <cell r="D156" t="str">
            <v>Cooling Switch- Small Commercial</v>
          </cell>
          <cell r="E156" t="str">
            <v>Winter Peak Reduction @Meter  (MW)</v>
          </cell>
          <cell r="F156" t="str">
            <v>RAP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A157" t="str">
            <v>WACommercialCooling Switch- Small CommercialWinter Peak Reduction @Generation (MW)RAP0</v>
          </cell>
          <cell r="B157" t="str">
            <v>WA</v>
          </cell>
          <cell r="C157" t="str">
            <v>Commercial</v>
          </cell>
          <cell r="D157" t="str">
            <v>Cooling Switch- Small Commercial</v>
          </cell>
          <cell r="E157" t="str">
            <v>Winter Peak Reduction @Generation (MW)</v>
          </cell>
          <cell r="F157" t="str">
            <v>RAP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A158" t="str">
            <v>WACommercialCooling Switch- Small CommercialNon-Incentive CostsRAP0</v>
          </cell>
          <cell r="B158" t="str">
            <v>WA</v>
          </cell>
          <cell r="C158" t="str">
            <v>Commercial</v>
          </cell>
          <cell r="D158" t="str">
            <v>Cooling Switch- Small Commercial</v>
          </cell>
          <cell r="E158" t="str">
            <v>Non-Incentive Costs</v>
          </cell>
          <cell r="F158" t="str">
            <v>RAP</v>
          </cell>
          <cell r="G158">
            <v>0</v>
          </cell>
          <cell r="H158">
            <v>0</v>
          </cell>
          <cell r="I158">
            <v>0</v>
          </cell>
          <cell r="J158">
            <v>136361.09</v>
          </cell>
          <cell r="K158">
            <v>137636.78</v>
          </cell>
          <cell r="L158">
            <v>138922.03</v>
          </cell>
          <cell r="M158">
            <v>140216.92000000001</v>
          </cell>
          <cell r="N158">
            <v>141521.5</v>
          </cell>
          <cell r="O158">
            <v>12045.77</v>
          </cell>
          <cell r="P158">
            <v>12062.04</v>
          </cell>
          <cell r="Q158">
            <v>12078.39</v>
          </cell>
          <cell r="R158">
            <v>12094.82</v>
          </cell>
          <cell r="S158">
            <v>12111.33</v>
          </cell>
          <cell r="T158">
            <v>12127.93</v>
          </cell>
          <cell r="U158">
            <v>12144.61</v>
          </cell>
          <cell r="V158">
            <v>12161.37</v>
          </cell>
          <cell r="W158">
            <v>12178.21</v>
          </cell>
          <cell r="X158">
            <v>12195.14</v>
          </cell>
          <cell r="Y158">
            <v>12212.16</v>
          </cell>
          <cell r="Z158">
            <v>12229.26</v>
          </cell>
          <cell r="AA158">
            <v>12246.44</v>
          </cell>
          <cell r="AB158">
            <v>12263.71</v>
          </cell>
          <cell r="AC158">
            <v>12281.07</v>
          </cell>
          <cell r="AD158">
            <v>12298.51</v>
          </cell>
          <cell r="AE158">
            <v>12316.04</v>
          </cell>
          <cell r="AF158">
            <v>12333.66</v>
          </cell>
          <cell r="AG158">
            <v>12351.37</v>
          </cell>
          <cell r="AH158">
            <v>12369.16</v>
          </cell>
        </row>
        <row r="159">
          <cell r="A159" t="str">
            <v>WACommercialCooling Switch- Small CommercialIncentive CostsRAP0</v>
          </cell>
          <cell r="B159" t="str">
            <v>WA</v>
          </cell>
          <cell r="C159" t="str">
            <v>Commercial</v>
          </cell>
          <cell r="D159" t="str">
            <v>Cooling Switch- Small Commercial</v>
          </cell>
          <cell r="E159" t="str">
            <v>Incentive Costs</v>
          </cell>
          <cell r="F159" t="str">
            <v>RAP</v>
          </cell>
          <cell r="G159">
            <v>0</v>
          </cell>
          <cell r="H159">
            <v>0</v>
          </cell>
          <cell r="I159">
            <v>0</v>
          </cell>
          <cell r="J159">
            <v>20354.86</v>
          </cell>
          <cell r="K159">
            <v>40913.26</v>
          </cell>
          <cell r="L159">
            <v>61676.74</v>
          </cell>
          <cell r="M159">
            <v>82646.84</v>
          </cell>
          <cell r="N159">
            <v>103825.09</v>
          </cell>
          <cell r="O159">
            <v>104344.21</v>
          </cell>
          <cell r="P159">
            <v>104865.93</v>
          </cell>
          <cell r="Q159">
            <v>105390.26</v>
          </cell>
          <cell r="R159">
            <v>105917.22</v>
          </cell>
          <cell r="S159">
            <v>106446.8</v>
          </cell>
          <cell r="T159">
            <v>106979.04</v>
          </cell>
          <cell r="U159">
            <v>107513.93</v>
          </cell>
          <cell r="V159">
            <v>108051.5</v>
          </cell>
          <cell r="W159">
            <v>108591.76</v>
          </cell>
          <cell r="X159">
            <v>109134.72</v>
          </cell>
          <cell r="Y159">
            <v>109680.39</v>
          </cell>
          <cell r="Z159">
            <v>110228.79</v>
          </cell>
          <cell r="AA159">
            <v>110779.94</v>
          </cell>
          <cell r="AB159">
            <v>111333.84</v>
          </cell>
          <cell r="AC159">
            <v>111890.51</v>
          </cell>
          <cell r="AD159">
            <v>112449.96</v>
          </cell>
          <cell r="AE159">
            <v>113012.21</v>
          </cell>
          <cell r="AF159">
            <v>113577.27</v>
          </cell>
          <cell r="AG159">
            <v>114145.15</v>
          </cell>
          <cell r="AH159">
            <v>114715.88</v>
          </cell>
        </row>
        <row r="160">
          <cell r="A160" t="str">
            <v>WACommercialCooling Switch- Small CommercialProgram Annual BenefitsRAP0</v>
          </cell>
          <cell r="B160" t="str">
            <v>WA</v>
          </cell>
          <cell r="C160" t="str">
            <v>Commercial</v>
          </cell>
          <cell r="D160" t="str">
            <v>Cooling Switch- Small Commercial</v>
          </cell>
          <cell r="E160" t="str">
            <v>Program Annual Benefits</v>
          </cell>
          <cell r="F160" t="str">
            <v>RAP</v>
          </cell>
          <cell r="G160">
            <v>0</v>
          </cell>
          <cell r="H160">
            <v>0</v>
          </cell>
          <cell r="I160">
            <v>0</v>
          </cell>
          <cell r="J160">
            <v>362.41</v>
          </cell>
          <cell r="K160">
            <v>714.95</v>
          </cell>
          <cell r="L160">
            <v>1102.44</v>
          </cell>
          <cell r="M160">
            <v>1460.08</v>
          </cell>
          <cell r="N160">
            <v>1887.59</v>
          </cell>
          <cell r="O160">
            <v>1865.89</v>
          </cell>
          <cell r="P160">
            <v>1968.54</v>
          </cell>
          <cell r="Q160">
            <v>1961.99</v>
          </cell>
          <cell r="R160">
            <v>1999.97</v>
          </cell>
          <cell r="S160">
            <v>2011.1</v>
          </cell>
          <cell r="T160">
            <v>2071.83</v>
          </cell>
          <cell r="U160">
            <v>2049.4899999999998</v>
          </cell>
          <cell r="V160">
            <v>2109.19</v>
          </cell>
          <cell r="W160">
            <v>2087.58</v>
          </cell>
          <cell r="X160">
            <v>2153.4499999999998</v>
          </cell>
          <cell r="Y160">
            <v>2147.25</v>
          </cell>
          <cell r="Z160">
            <v>2189.0500000000002</v>
          </cell>
          <cell r="AA160">
            <v>2156.2800000000002</v>
          </cell>
          <cell r="AB160">
            <v>2144.87</v>
          </cell>
          <cell r="AC160">
            <v>2120.35</v>
          </cell>
          <cell r="AD160">
            <v>2130.96</v>
          </cell>
          <cell r="AE160">
            <v>2141.61</v>
          </cell>
          <cell r="AF160">
            <v>2152.3200000000002</v>
          </cell>
          <cell r="AG160">
            <v>2163.08</v>
          </cell>
          <cell r="AH160">
            <v>2173.9</v>
          </cell>
        </row>
        <row r="161">
          <cell r="A161" t="str">
            <v>WACommercialCooling Switch- Small CommercialProgram Annual CostsRAP0</v>
          </cell>
          <cell r="B161" t="str">
            <v>WA</v>
          </cell>
          <cell r="C161" t="str">
            <v>Commercial</v>
          </cell>
          <cell r="D161" t="str">
            <v>Cooling Switch- Small Commercial</v>
          </cell>
          <cell r="E161" t="str">
            <v>Program Annual Costs</v>
          </cell>
          <cell r="F161" t="str">
            <v>RAP</v>
          </cell>
          <cell r="G161">
            <v>0</v>
          </cell>
          <cell r="H161">
            <v>0</v>
          </cell>
          <cell r="I161">
            <v>0</v>
          </cell>
          <cell r="J161">
            <v>156715.95000000001</v>
          </cell>
          <cell r="K161">
            <v>178550.04</v>
          </cell>
          <cell r="L161">
            <v>200598.78</v>
          </cell>
          <cell r="M161">
            <v>222863.76</v>
          </cell>
          <cell r="N161">
            <v>245346.59</v>
          </cell>
          <cell r="O161">
            <v>116389.99</v>
          </cell>
          <cell r="P161">
            <v>116927.97</v>
          </cell>
          <cell r="Q161">
            <v>117468.65</v>
          </cell>
          <cell r="R161">
            <v>118012.03</v>
          </cell>
          <cell r="S161">
            <v>118558.13</v>
          </cell>
          <cell r="T161">
            <v>119106.96</v>
          </cell>
          <cell r="U161">
            <v>119658.54</v>
          </cell>
          <cell r="V161">
            <v>120212.87</v>
          </cell>
          <cell r="W161">
            <v>120769.97</v>
          </cell>
          <cell r="X161">
            <v>121329.86</v>
          </cell>
          <cell r="Y161">
            <v>121892.55</v>
          </cell>
          <cell r="Z161">
            <v>122458.05</v>
          </cell>
          <cell r="AA161">
            <v>123026.38</v>
          </cell>
          <cell r="AB161">
            <v>123597.55</v>
          </cell>
          <cell r="AC161">
            <v>124171.57</v>
          </cell>
          <cell r="AD161">
            <v>124748.47</v>
          </cell>
          <cell r="AE161">
            <v>125328.25</v>
          </cell>
          <cell r="AF161">
            <v>125910.93</v>
          </cell>
          <cell r="AG161">
            <v>126496.52</v>
          </cell>
          <cell r="AH161">
            <v>127085.04</v>
          </cell>
        </row>
        <row r="162">
          <cell r="A162" t="str">
            <v>WACommercialHeating Switch- Medium CommercialParticipantsRAP0</v>
          </cell>
          <cell r="B162" t="str">
            <v>WA</v>
          </cell>
          <cell r="C162" t="str">
            <v>Commercial</v>
          </cell>
          <cell r="D162" t="str">
            <v>Heating Switch- Medium Commercial</v>
          </cell>
          <cell r="E162" t="str">
            <v>Participants</v>
          </cell>
          <cell r="F162" t="str">
            <v>RAP</v>
          </cell>
          <cell r="G162">
            <v>0</v>
          </cell>
          <cell r="H162">
            <v>0</v>
          </cell>
          <cell r="I162">
            <v>0</v>
          </cell>
          <cell r="J162">
            <v>350.9458115624999</v>
          </cell>
          <cell r="K162">
            <v>705.40108124062476</v>
          </cell>
          <cell r="L162">
            <v>1063.3921299702413</v>
          </cell>
          <cell r="M162">
            <v>1424.9454541601237</v>
          </cell>
          <cell r="N162">
            <v>1790.0877267886549</v>
          </cell>
          <cell r="O162">
            <v>1799.0381654225978</v>
          </cell>
          <cell r="P162">
            <v>1808.0333562497108</v>
          </cell>
          <cell r="Q162">
            <v>1817.073523030959</v>
          </cell>
          <cell r="R162">
            <v>1826.1588906461136</v>
          </cell>
          <cell r="S162">
            <v>1835.2896850993441</v>
          </cell>
          <cell r="T162">
            <v>1844.4661335248404</v>
          </cell>
          <cell r="U162">
            <v>1853.6884641924646</v>
          </cell>
          <cell r="V162">
            <v>1862.9569065134269</v>
          </cell>
          <cell r="W162">
            <v>1872.2716910459935</v>
          </cell>
          <cell r="X162">
            <v>1881.6330495012232</v>
          </cell>
          <cell r="Y162">
            <v>1891.0412147487289</v>
          </cell>
          <cell r="Z162">
            <v>1900.4964208224724</v>
          </cell>
          <cell r="AA162">
            <v>1909.9989029265848</v>
          </cell>
          <cell r="AB162">
            <v>1919.5488974412172</v>
          </cell>
          <cell r="AC162">
            <v>1929.1466419284234</v>
          </cell>
          <cell r="AD162">
            <v>1938.7923751380656</v>
          </cell>
          <cell r="AE162">
            <v>1948.4863370137555</v>
          </cell>
          <cell r="AF162">
            <v>1958.2287686988238</v>
          </cell>
          <cell r="AG162">
            <v>1968.0199125423176</v>
          </cell>
          <cell r="AH162">
            <v>1977.860012105029</v>
          </cell>
        </row>
        <row r="163">
          <cell r="A163" t="str">
            <v>WACommercialHeating Switch- Medium CommercialNew ParticipantsRAP0</v>
          </cell>
          <cell r="B163" t="str">
            <v>WA</v>
          </cell>
          <cell r="C163" t="str">
            <v>Commercial</v>
          </cell>
          <cell r="D163" t="str">
            <v>Heating Switch- Medium Commercial</v>
          </cell>
          <cell r="E163" t="str">
            <v>New Participants</v>
          </cell>
          <cell r="F163" t="str">
            <v>RAP</v>
          </cell>
          <cell r="G163">
            <v>0</v>
          </cell>
          <cell r="H163">
            <v>0</v>
          </cell>
          <cell r="I163">
            <v>0</v>
          </cell>
          <cell r="J163">
            <v>350.9458115624999</v>
          </cell>
          <cell r="K163">
            <v>354.45526967812486</v>
          </cell>
          <cell r="L163">
            <v>357.99104872961652</v>
          </cell>
          <cell r="M163">
            <v>361.55332418988246</v>
          </cell>
          <cell r="N163">
            <v>365.14227262853115</v>
          </cell>
          <cell r="O163">
            <v>8.9504386339428947</v>
          </cell>
          <cell r="P163">
            <v>8.9951908271129923</v>
          </cell>
          <cell r="Q163">
            <v>9.0401667812482174</v>
          </cell>
          <cell r="R163">
            <v>9.0853676151546097</v>
          </cell>
          <cell r="S163">
            <v>9.1307944532304646</v>
          </cell>
          <cell r="T163">
            <v>9.1764484254963463</v>
          </cell>
          <cell r="U163">
            <v>9.2223306676241918</v>
          </cell>
          <cell r="V163">
            <v>9.2684423209623219</v>
          </cell>
          <cell r="W163">
            <v>9.3147845325665912</v>
          </cell>
          <cell r="X163">
            <v>9.3613584552297198</v>
          </cell>
          <cell r="Y163">
            <v>9.4081652475056217</v>
          </cell>
          <cell r="Z163">
            <v>9.4552060737435113</v>
          </cell>
          <cell r="AA163">
            <v>9.5024821041124596</v>
          </cell>
          <cell r="AB163">
            <v>9.5499945146323171</v>
          </cell>
          <cell r="AC163">
            <v>9.5977444872062279</v>
          </cell>
          <cell r="AD163">
            <v>9.6457332096422306</v>
          </cell>
          <cell r="AE163">
            <v>9.6939618756898653</v>
          </cell>
          <cell r="AF163">
            <v>9.7424316850683681</v>
          </cell>
          <cell r="AG163">
            <v>9.7911438434937281</v>
          </cell>
          <cell r="AH163">
            <v>9.8400995627114298</v>
          </cell>
        </row>
        <row r="164">
          <cell r="A164" t="str">
            <v>WACommercialHeating Switch- Medium CommercialSummer Peak Reduction @Meter  (MW)RAP0</v>
          </cell>
          <cell r="B164" t="str">
            <v>WA</v>
          </cell>
          <cell r="C164" t="str">
            <v>Commercial</v>
          </cell>
          <cell r="D164" t="str">
            <v>Heating Switch- Medium Commercial</v>
          </cell>
          <cell r="E164" t="str">
            <v>Summer Peak Reduction @Meter  (MW)</v>
          </cell>
          <cell r="F164" t="str">
            <v>RAP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WACommercialHeating Switch- Medium CommercialSummer Peak Reduction @Generation (MW)RAP0</v>
          </cell>
          <cell r="B165" t="str">
            <v>WA</v>
          </cell>
          <cell r="C165" t="str">
            <v>Commercial</v>
          </cell>
          <cell r="D165" t="str">
            <v>Heating Switch- Medium Commercial</v>
          </cell>
          <cell r="E165" t="str">
            <v>Summer Peak Reduction @Generation (MW)</v>
          </cell>
          <cell r="F165" t="str">
            <v>RAP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WACommercialHeating Switch- Medium CommercialWinter Peak Reduction @Meter  (MW)RAP0</v>
          </cell>
          <cell r="B166" t="str">
            <v>WA</v>
          </cell>
          <cell r="C166" t="str">
            <v>Commercial</v>
          </cell>
          <cell r="D166" t="str">
            <v>Heating Switch- Medium Commercial</v>
          </cell>
          <cell r="E166" t="str">
            <v>Winter Peak Reduction @Meter  (MW)</v>
          </cell>
          <cell r="F166" t="str">
            <v>RAP</v>
          </cell>
          <cell r="G166">
            <v>0</v>
          </cell>
          <cell r="H166">
            <v>0</v>
          </cell>
          <cell r="I166">
            <v>0</v>
          </cell>
          <cell r="J166">
            <v>3.7073915533462491</v>
          </cell>
          <cell r="K166">
            <v>7.4518570222259601</v>
          </cell>
          <cell r="L166">
            <v>11.233674461005629</v>
          </cell>
          <cell r="M166">
            <v>15.053123777747548</v>
          </cell>
          <cell r="N166">
            <v>18.910486745795353</v>
          </cell>
          <cell r="O166">
            <v>19.005039179524324</v>
          </cell>
          <cell r="P166">
            <v>19.100064375421944</v>
          </cell>
          <cell r="Q166">
            <v>19.195564697299051</v>
          </cell>
          <cell r="R166">
            <v>19.291542520785544</v>
          </cell>
          <cell r="S166">
            <v>19.388000233389469</v>
          </cell>
          <cell r="T166">
            <v>19.484940234556415</v>
          </cell>
          <cell r="U166">
            <v>19.582364935729199</v>
          </cell>
          <cell r="V166">
            <v>19.680276760407843</v>
          </cell>
          <cell r="W166">
            <v>19.778678144209877</v>
          </cell>
          <cell r="X166">
            <v>19.877571534930922</v>
          </cell>
          <cell r="Y166">
            <v>19.976959392605572</v>
          </cell>
          <cell r="Z166">
            <v>20.076844189568597</v>
          </cell>
          <cell r="AA166">
            <v>20.177228410516445</v>
          </cell>
          <cell r="AB166">
            <v>20.278114552569019</v>
          </cell>
          <cell r="AC166">
            <v>20.379505125331864</v>
          </cell>
          <cell r="AD166">
            <v>20.481402650958525</v>
          </cell>
          <cell r="AE166">
            <v>20.583809664213312</v>
          </cell>
          <cell r="AF166">
            <v>20.686728712534375</v>
          </cell>
          <cell r="AG166">
            <v>20.790162356097042</v>
          </cell>
          <cell r="AH166">
            <v>20.894113167877528</v>
          </cell>
        </row>
        <row r="167">
          <cell r="A167" t="str">
            <v>WACommercialHeating Switch- Medium CommercialWinter Peak Reduction @Generation (MW)RAP0</v>
          </cell>
          <cell r="B167" t="str">
            <v>WA</v>
          </cell>
          <cell r="C167" t="str">
            <v>Commercial</v>
          </cell>
          <cell r="D167" t="str">
            <v>Heating Switch- Medium Commercial</v>
          </cell>
          <cell r="E167" t="str">
            <v>Winter Peak Reduction @Generation (MW)</v>
          </cell>
          <cell r="F167" t="str">
            <v>RAP</v>
          </cell>
          <cell r="G167">
            <v>0</v>
          </cell>
          <cell r="H167">
            <v>0</v>
          </cell>
          <cell r="I167">
            <v>0</v>
          </cell>
          <cell r="J167">
            <v>3.9627958473282705</v>
          </cell>
          <cell r="K167">
            <v>7.9652196531298234</v>
          </cell>
          <cell r="L167">
            <v>12.007568627093203</v>
          </cell>
          <cell r="M167">
            <v>16.090141960304898</v>
          </cell>
          <cell r="N167">
            <v>20.213240837633023</v>
          </cell>
          <cell r="O167">
            <v>20.314307041821181</v>
          </cell>
          <cell r="P167">
            <v>20.415878577030284</v>
          </cell>
          <cell r="Q167">
            <v>20.517957969915436</v>
          </cell>
          <cell r="R167">
            <v>20.62054775976501</v>
          </cell>
          <cell r="S167">
            <v>20.723650498563831</v>
          </cell>
          <cell r="T167">
            <v>20.82726875105665</v>
          </cell>
          <cell r="U167">
            <v>20.931405094811932</v>
          </cell>
          <cell r="V167">
            <v>21.03606212028599</v>
          </cell>
          <cell r="W167">
            <v>21.141242430887417</v>
          </cell>
          <cell r="X167">
            <v>21.246948643041847</v>
          </cell>
          <cell r="Y167">
            <v>21.353183386257051</v>
          </cell>
          <cell r="Z167">
            <v>21.459949303188335</v>
          </cell>
          <cell r="AA167">
            <v>21.56724904970428</v>
          </cell>
          <cell r="AB167">
            <v>21.675085294952794</v>
          </cell>
          <cell r="AC167">
            <v>21.783460721427559</v>
          </cell>
          <cell r="AD167">
            <v>21.892378025034699</v>
          </cell>
          <cell r="AE167">
            <v>22.001839915159866</v>
          </cell>
          <cell r="AF167">
            <v>22.111849114735662</v>
          </cell>
          <cell r="AG167">
            <v>22.222408360309334</v>
          </cell>
          <cell r="AH167">
            <v>22.333520402110882</v>
          </cell>
        </row>
        <row r="168">
          <cell r="A168" t="str">
            <v>WACommercialHeating Switch- Medium CommercialNon-Incentive CostsRAP0</v>
          </cell>
          <cell r="B168" t="str">
            <v>WA</v>
          </cell>
          <cell r="C168" t="str">
            <v>Commercial</v>
          </cell>
          <cell r="D168" t="str">
            <v>Heating Switch- Medium Commercial</v>
          </cell>
          <cell r="E168" t="str">
            <v>Non-Incentive Costs</v>
          </cell>
          <cell r="F168" t="str">
            <v>RAP</v>
          </cell>
          <cell r="G168">
            <v>0</v>
          </cell>
          <cell r="H168">
            <v>0</v>
          </cell>
          <cell r="I168">
            <v>0</v>
          </cell>
          <cell r="J168">
            <v>263613.37</v>
          </cell>
          <cell r="K168">
            <v>266161.58</v>
          </cell>
          <cell r="L168">
            <v>268728.90000000002</v>
          </cell>
          <cell r="M168">
            <v>271315.46000000002</v>
          </cell>
          <cell r="N168">
            <v>273921.39</v>
          </cell>
          <cell r="O168">
            <v>15291.18</v>
          </cell>
          <cell r="P168">
            <v>15323.68</v>
          </cell>
          <cell r="Q168">
            <v>15356.34</v>
          </cell>
          <cell r="R168">
            <v>15389.16</v>
          </cell>
          <cell r="S168">
            <v>15422.14</v>
          </cell>
          <cell r="T168">
            <v>15455.29</v>
          </cell>
          <cell r="U168">
            <v>15488.6</v>
          </cell>
          <cell r="V168">
            <v>15522.09</v>
          </cell>
          <cell r="W168">
            <v>15555.74</v>
          </cell>
          <cell r="X168">
            <v>15589.55</v>
          </cell>
          <cell r="Y168">
            <v>15623.54</v>
          </cell>
          <cell r="Z168">
            <v>15657.7</v>
          </cell>
          <cell r="AA168">
            <v>15692.02</v>
          </cell>
          <cell r="AB168">
            <v>15726.52</v>
          </cell>
          <cell r="AC168">
            <v>15761.19</v>
          </cell>
          <cell r="AD168">
            <v>15796.04</v>
          </cell>
          <cell r="AE168">
            <v>15831.06</v>
          </cell>
          <cell r="AF168">
            <v>15866.25</v>
          </cell>
          <cell r="AG168">
            <v>15901.62</v>
          </cell>
          <cell r="AH168">
            <v>15937.17</v>
          </cell>
        </row>
        <row r="169">
          <cell r="A169" t="str">
            <v>WACommercialHeating Switch- Medium CommercialIncentive CostsRAP0</v>
          </cell>
          <cell r="B169" t="str">
            <v>WA</v>
          </cell>
          <cell r="C169" t="str">
            <v>Commercial</v>
          </cell>
          <cell r="D169" t="str">
            <v>Heating Switch- Medium Commercial</v>
          </cell>
          <cell r="E169" t="str">
            <v>Incentive Costs</v>
          </cell>
          <cell r="F169" t="str">
            <v>RAP</v>
          </cell>
          <cell r="G169">
            <v>0</v>
          </cell>
          <cell r="H169">
            <v>0</v>
          </cell>
          <cell r="I169">
            <v>0</v>
          </cell>
          <cell r="J169">
            <v>52641.87</v>
          </cell>
          <cell r="K169">
            <v>105810.16</v>
          </cell>
          <cell r="L169">
            <v>159508.82</v>
          </cell>
          <cell r="M169">
            <v>213741.82</v>
          </cell>
          <cell r="N169">
            <v>268513.15999999997</v>
          </cell>
          <cell r="O169">
            <v>269855.71999999997</v>
          </cell>
          <cell r="P169">
            <v>271205</v>
          </cell>
          <cell r="Q169">
            <v>272561.03000000003</v>
          </cell>
          <cell r="R169">
            <v>273923.83</v>
          </cell>
          <cell r="S169">
            <v>275293.45</v>
          </cell>
          <cell r="T169">
            <v>276669.92</v>
          </cell>
          <cell r="U169">
            <v>278053.27</v>
          </cell>
          <cell r="V169">
            <v>279443.53999999998</v>
          </cell>
          <cell r="W169">
            <v>280840.75</v>
          </cell>
          <cell r="X169">
            <v>282244.96000000002</v>
          </cell>
          <cell r="Y169">
            <v>283656.18</v>
          </cell>
          <cell r="Z169">
            <v>285074.46000000002</v>
          </cell>
          <cell r="AA169">
            <v>286499.84000000003</v>
          </cell>
          <cell r="AB169">
            <v>287932.33</v>
          </cell>
          <cell r="AC169">
            <v>289372</v>
          </cell>
          <cell r="AD169">
            <v>290818.86</v>
          </cell>
          <cell r="AE169">
            <v>292272.95</v>
          </cell>
          <cell r="AF169">
            <v>293734.32</v>
          </cell>
          <cell r="AG169">
            <v>295202.99</v>
          </cell>
          <cell r="AH169">
            <v>296679</v>
          </cell>
        </row>
        <row r="170">
          <cell r="A170" t="str">
            <v>WACommercialHeating Switch- Medium CommercialProgram Annual BenefitsRAP0</v>
          </cell>
          <cell r="B170" t="str">
            <v>WA</v>
          </cell>
          <cell r="C170" t="str">
            <v>Commercial</v>
          </cell>
          <cell r="D170" t="str">
            <v>Heating Switch- Medium Commercial</v>
          </cell>
          <cell r="E170" t="str">
            <v>Program Annual Benefits</v>
          </cell>
          <cell r="F170" t="str">
            <v>RAP</v>
          </cell>
          <cell r="G170">
            <v>0</v>
          </cell>
          <cell r="H170">
            <v>0</v>
          </cell>
          <cell r="I170">
            <v>0</v>
          </cell>
          <cell r="J170">
            <v>3283.48</v>
          </cell>
          <cell r="K170">
            <v>6477.48</v>
          </cell>
          <cell r="L170">
            <v>9988.1299999999992</v>
          </cell>
          <cell r="M170">
            <v>13228.34</v>
          </cell>
          <cell r="N170">
            <v>17101.62</v>
          </cell>
          <cell r="O170">
            <v>16905.009999999998</v>
          </cell>
          <cell r="P170">
            <v>17835.05</v>
          </cell>
          <cell r="Q170">
            <v>17775.72</v>
          </cell>
          <cell r="R170">
            <v>18119.8</v>
          </cell>
          <cell r="S170">
            <v>18220.650000000001</v>
          </cell>
          <cell r="T170">
            <v>18770.830000000002</v>
          </cell>
          <cell r="U170">
            <v>18568.41</v>
          </cell>
          <cell r="V170">
            <v>19109.330000000002</v>
          </cell>
          <cell r="W170">
            <v>18913.5</v>
          </cell>
          <cell r="X170">
            <v>19510.29</v>
          </cell>
          <cell r="Y170">
            <v>19454.16</v>
          </cell>
          <cell r="Z170">
            <v>19832.89</v>
          </cell>
          <cell r="AA170">
            <v>19535.96</v>
          </cell>
          <cell r="AB170">
            <v>19432.62</v>
          </cell>
          <cell r="AC170">
            <v>19210.48</v>
          </cell>
          <cell r="AD170">
            <v>19306.53</v>
          </cell>
          <cell r="AE170">
            <v>19403.060000000001</v>
          </cell>
          <cell r="AF170">
            <v>19500.080000000002</v>
          </cell>
          <cell r="AG170">
            <v>19597.580000000002</v>
          </cell>
          <cell r="AH170">
            <v>19695.57</v>
          </cell>
        </row>
        <row r="171">
          <cell r="A171" t="str">
            <v>WACommercialHeating Switch- Medium CommercialProgram Annual CostsRAP0</v>
          </cell>
          <cell r="B171" t="str">
            <v>WA</v>
          </cell>
          <cell r="C171" t="str">
            <v>Commercial</v>
          </cell>
          <cell r="D171" t="str">
            <v>Heating Switch- Medium Commercial</v>
          </cell>
          <cell r="E171" t="str">
            <v>Program Annual Costs</v>
          </cell>
          <cell r="F171" t="str">
            <v>RAP</v>
          </cell>
          <cell r="G171">
            <v>0</v>
          </cell>
          <cell r="H171">
            <v>0</v>
          </cell>
          <cell r="I171">
            <v>0</v>
          </cell>
          <cell r="J171">
            <v>316255.24</v>
          </cell>
          <cell r="K171">
            <v>371971.74</v>
          </cell>
          <cell r="L171">
            <v>428237.72</v>
          </cell>
          <cell r="M171">
            <v>485057.28000000003</v>
          </cell>
          <cell r="N171">
            <v>542434.55000000005</v>
          </cell>
          <cell r="O171">
            <v>285146.90999999997</v>
          </cell>
          <cell r="P171">
            <v>286528.68</v>
          </cell>
          <cell r="Q171">
            <v>287917.36</v>
          </cell>
          <cell r="R171">
            <v>289312.99</v>
          </cell>
          <cell r="S171">
            <v>290715.59000000003</v>
          </cell>
          <cell r="T171">
            <v>292125.21000000002</v>
          </cell>
          <cell r="U171">
            <v>293541.87</v>
          </cell>
          <cell r="V171">
            <v>294965.62</v>
          </cell>
          <cell r="W171">
            <v>296396.49</v>
          </cell>
          <cell r="X171">
            <v>297834.51</v>
          </cell>
          <cell r="Y171">
            <v>299279.71999999997</v>
          </cell>
          <cell r="Z171">
            <v>300732.15999999997</v>
          </cell>
          <cell r="AA171">
            <v>302191.86</v>
          </cell>
          <cell r="AB171">
            <v>303658.86</v>
          </cell>
          <cell r="AC171">
            <v>305133.19</v>
          </cell>
          <cell r="AD171">
            <v>306614.89</v>
          </cell>
          <cell r="AE171">
            <v>308104.01</v>
          </cell>
          <cell r="AF171">
            <v>309600.56</v>
          </cell>
          <cell r="AG171">
            <v>311104.61</v>
          </cell>
          <cell r="AH171">
            <v>312616.17</v>
          </cell>
        </row>
        <row r="172">
          <cell r="A172" t="str">
            <v>WACommercialHeating Switch- Small CommercialParticipantsRAP0</v>
          </cell>
          <cell r="B172" t="str">
            <v>WA</v>
          </cell>
          <cell r="C172" t="str">
            <v>Commercial</v>
          </cell>
          <cell r="D172" t="str">
            <v>Heating Switch- Small Commercial</v>
          </cell>
          <cell r="E172" t="str">
            <v>Participants</v>
          </cell>
          <cell r="F172" t="str">
            <v>RAP</v>
          </cell>
          <cell r="G172">
            <v>0</v>
          </cell>
          <cell r="H172">
            <v>0</v>
          </cell>
          <cell r="I172">
            <v>0</v>
          </cell>
          <cell r="J172">
            <v>350.9458115624999</v>
          </cell>
          <cell r="K172">
            <v>705.40108124062476</v>
          </cell>
          <cell r="L172">
            <v>1063.3921299702413</v>
          </cell>
          <cell r="M172">
            <v>1424.9454541601237</v>
          </cell>
          <cell r="N172">
            <v>1790.0877267886549</v>
          </cell>
          <cell r="O172">
            <v>1799.0381654225978</v>
          </cell>
          <cell r="P172">
            <v>1808.0333562497108</v>
          </cell>
          <cell r="Q172">
            <v>1817.073523030959</v>
          </cell>
          <cell r="R172">
            <v>1826.1588906461136</v>
          </cell>
          <cell r="S172">
            <v>1835.2896850993441</v>
          </cell>
          <cell r="T172">
            <v>1844.4661335248404</v>
          </cell>
          <cell r="U172">
            <v>1853.6884641924646</v>
          </cell>
          <cell r="V172">
            <v>1862.9569065134269</v>
          </cell>
          <cell r="W172">
            <v>1872.2716910459935</v>
          </cell>
          <cell r="X172">
            <v>1881.6330495012232</v>
          </cell>
          <cell r="Y172">
            <v>1891.0412147487289</v>
          </cell>
          <cell r="Z172">
            <v>1900.4964208224724</v>
          </cell>
          <cell r="AA172">
            <v>1909.9989029265848</v>
          </cell>
          <cell r="AB172">
            <v>1919.5488974412172</v>
          </cell>
          <cell r="AC172">
            <v>1929.1466419284234</v>
          </cell>
          <cell r="AD172">
            <v>1938.7923751380656</v>
          </cell>
          <cell r="AE172">
            <v>1948.4863370137555</v>
          </cell>
          <cell r="AF172">
            <v>1958.2287686988238</v>
          </cell>
          <cell r="AG172">
            <v>1968.0199125423176</v>
          </cell>
          <cell r="AH172">
            <v>1977.860012105029</v>
          </cell>
        </row>
        <row r="173">
          <cell r="A173" t="str">
            <v>WACommercialHeating Switch- Small CommercialNew ParticipantsRAP0</v>
          </cell>
          <cell r="B173" t="str">
            <v>WA</v>
          </cell>
          <cell r="C173" t="str">
            <v>Commercial</v>
          </cell>
          <cell r="D173" t="str">
            <v>Heating Switch- Small Commercial</v>
          </cell>
          <cell r="E173" t="str">
            <v>New Participants</v>
          </cell>
          <cell r="F173" t="str">
            <v>RAP</v>
          </cell>
          <cell r="G173">
            <v>0</v>
          </cell>
          <cell r="H173">
            <v>0</v>
          </cell>
          <cell r="I173">
            <v>0</v>
          </cell>
          <cell r="J173">
            <v>350.9458115624999</v>
          </cell>
          <cell r="K173">
            <v>354.45526967812486</v>
          </cell>
          <cell r="L173">
            <v>357.99104872961652</v>
          </cell>
          <cell r="M173">
            <v>361.55332418988246</v>
          </cell>
          <cell r="N173">
            <v>365.14227262853115</v>
          </cell>
          <cell r="O173">
            <v>8.9504386339428947</v>
          </cell>
          <cell r="P173">
            <v>8.9951908271129923</v>
          </cell>
          <cell r="Q173">
            <v>9.0401667812482174</v>
          </cell>
          <cell r="R173">
            <v>9.0853676151546097</v>
          </cell>
          <cell r="S173">
            <v>9.1307944532304646</v>
          </cell>
          <cell r="T173">
            <v>9.1764484254963463</v>
          </cell>
          <cell r="U173">
            <v>9.2223306676241918</v>
          </cell>
          <cell r="V173">
            <v>9.2684423209623219</v>
          </cell>
          <cell r="W173">
            <v>9.3147845325665912</v>
          </cell>
          <cell r="X173">
            <v>9.3613584552297198</v>
          </cell>
          <cell r="Y173">
            <v>9.4081652475056217</v>
          </cell>
          <cell r="Z173">
            <v>9.4552060737435113</v>
          </cell>
          <cell r="AA173">
            <v>9.5024821041124596</v>
          </cell>
          <cell r="AB173">
            <v>9.5499945146323171</v>
          </cell>
          <cell r="AC173">
            <v>9.5977444872062279</v>
          </cell>
          <cell r="AD173">
            <v>9.6457332096422306</v>
          </cell>
          <cell r="AE173">
            <v>9.6939618756898653</v>
          </cell>
          <cell r="AF173">
            <v>9.7424316850683681</v>
          </cell>
          <cell r="AG173">
            <v>9.7911438434937281</v>
          </cell>
          <cell r="AH173">
            <v>9.8400995627114298</v>
          </cell>
        </row>
        <row r="174">
          <cell r="A174" t="str">
            <v>WACommercialHeating Switch- Small CommercialSummer Peak Reduction @Meter  (MW)RAP0</v>
          </cell>
          <cell r="B174" t="str">
            <v>WA</v>
          </cell>
          <cell r="C174" t="str">
            <v>Commercial</v>
          </cell>
          <cell r="D174" t="str">
            <v>Heating Switch- Small Commercial</v>
          </cell>
          <cell r="E174" t="str">
            <v>Summer Peak Reduction @Meter  (MW)</v>
          </cell>
          <cell r="F174" t="str">
            <v>RAP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WACommercialHeating Switch- Small CommercialSummer Peak Reduction @Generation (MW)RAP0</v>
          </cell>
          <cell r="B175" t="str">
            <v>WA</v>
          </cell>
          <cell r="C175" t="str">
            <v>Commercial</v>
          </cell>
          <cell r="D175" t="str">
            <v>Heating Switch- Small Commercial</v>
          </cell>
          <cell r="E175" t="str">
            <v>Summer Peak Reduction @Generation (MW)</v>
          </cell>
          <cell r="F175" t="str">
            <v>RAP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6">
          <cell r="A176" t="str">
            <v>WACommercialHeating Switch- Small CommercialWinter Peak Reduction @Meter  (MW)RAP0</v>
          </cell>
          <cell r="B176" t="str">
            <v>WA</v>
          </cell>
          <cell r="C176" t="str">
            <v>Commercial</v>
          </cell>
          <cell r="D176" t="str">
            <v>Heating Switch- Small Commercial</v>
          </cell>
          <cell r="E176" t="str">
            <v>Winter Peak Reduction @Meter  (MW)</v>
          </cell>
          <cell r="F176" t="str">
            <v>RAP</v>
          </cell>
          <cell r="G176">
            <v>0</v>
          </cell>
          <cell r="H176">
            <v>0</v>
          </cell>
          <cell r="I176">
            <v>0</v>
          </cell>
          <cell r="J176">
            <v>0.75944673622124981</v>
          </cell>
          <cell r="K176">
            <v>1.5264879398047122</v>
          </cell>
          <cell r="L176">
            <v>2.3011805692556022</v>
          </cell>
          <cell r="M176">
            <v>3.0835819628025081</v>
          </cell>
          <cell r="N176">
            <v>3.8737498407706492</v>
          </cell>
          <cell r="O176">
            <v>3.893118589974502</v>
          </cell>
          <cell r="P176">
            <v>3.9125841829243746</v>
          </cell>
          <cell r="Q176">
            <v>3.9321471038389957</v>
          </cell>
          <cell r="R176">
            <v>3.9518078393581901</v>
          </cell>
          <cell r="S176">
            <v>3.9715668785549809</v>
          </cell>
          <cell r="T176">
            <v>3.9914247129477549</v>
          </cell>
          <cell r="U176">
            <v>4.0113818365124931</v>
          </cell>
          <cell r="V176">
            <v>4.0314387456950564</v>
          </cell>
          <cell r="W176">
            <v>4.0515959394235299</v>
          </cell>
          <cell r="X176">
            <v>4.0718539191206471</v>
          </cell>
          <cell r="Y176">
            <v>4.0922131887162498</v>
          </cell>
          <cell r="Z176">
            <v>4.1126742546598303</v>
          </cell>
          <cell r="AA176">
            <v>4.1332376259331296</v>
          </cell>
          <cell r="AB176">
            <v>4.1539038140627946</v>
          </cell>
          <cell r="AC176">
            <v>4.174673333133109</v>
          </cell>
          <cell r="AD176">
            <v>4.1955466997987738</v>
          </cell>
          <cell r="AE176">
            <v>4.2165244332977672</v>
          </cell>
          <cell r="AF176">
            <v>4.2376070554642551</v>
          </cell>
          <cell r="AG176">
            <v>4.2587950907415753</v>
          </cell>
          <cell r="AH176">
            <v>4.2800890661952824</v>
          </cell>
        </row>
        <row r="177">
          <cell r="A177" t="str">
            <v>WACommercialHeating Switch- Small CommercialWinter Peak Reduction @Generation (MW)RAP0</v>
          </cell>
          <cell r="B177" t="str">
            <v>WA</v>
          </cell>
          <cell r="C177" t="str">
            <v>Commercial</v>
          </cell>
          <cell r="D177" t="str">
            <v>Heating Switch- Small Commercial</v>
          </cell>
          <cell r="E177" t="str">
            <v>Winter Peak Reduction @Generation (MW)</v>
          </cell>
          <cell r="F177" t="str">
            <v>RAP</v>
          </cell>
          <cell r="G177">
            <v>0</v>
          </cell>
          <cell r="H177">
            <v>0</v>
          </cell>
          <cell r="I177">
            <v>0</v>
          </cell>
          <cell r="J177">
            <v>0.81176544998280742</v>
          </cell>
          <cell r="K177">
            <v>1.6316485544654431</v>
          </cell>
          <cell r="L177">
            <v>2.4597101958566538</v>
          </cell>
          <cell r="M177">
            <v>3.2960116624479174</v>
          </cell>
          <cell r="N177">
            <v>4.1406146509501944</v>
          </cell>
          <cell r="O177">
            <v>4.1613177242049453</v>
          </cell>
          <cell r="P177">
            <v>4.1821243128259695</v>
          </cell>
          <cell r="Q177">
            <v>4.2030349343900983</v>
          </cell>
          <cell r="R177">
            <v>4.2240501090620484</v>
          </cell>
          <cell r="S177">
            <v>4.2451703596073589</v>
          </cell>
          <cell r="T177">
            <v>4.2663962114053948</v>
          </cell>
          <cell r="U177">
            <v>4.2877281924624207</v>
          </cell>
          <cell r="V177">
            <v>4.3091668334247339</v>
          </cell>
          <cell r="W177">
            <v>4.3307126675918557</v>
          </cell>
          <cell r="X177">
            <v>4.3523662309298148</v>
          </cell>
          <cell r="Y177">
            <v>4.3741280620844627</v>
          </cell>
          <cell r="Z177">
            <v>4.3959987023948841</v>
          </cell>
          <cell r="AA177">
            <v>4.417978695906859</v>
          </cell>
          <cell r="AB177">
            <v>4.4400685893863923</v>
          </cell>
          <cell r="AC177">
            <v>4.4622689323333251</v>
          </cell>
          <cell r="AD177">
            <v>4.4845802769949907</v>
          </cell>
          <cell r="AE177">
            <v>4.5070031783799651</v>
          </cell>
          <cell r="AF177">
            <v>4.529538194271864</v>
          </cell>
          <cell r="AG177">
            <v>4.5521858852432224</v>
          </cell>
          <cell r="AH177">
            <v>4.5749468146694374</v>
          </cell>
        </row>
        <row r="178">
          <cell r="A178" t="str">
            <v>WACommercialHeating Switch- Small CommercialNon-Incentive CostsRAP0</v>
          </cell>
          <cell r="B178" t="str">
            <v>WA</v>
          </cell>
          <cell r="C178" t="str">
            <v>Commercial</v>
          </cell>
          <cell r="D178" t="str">
            <v>Heating Switch- Small Commercial</v>
          </cell>
          <cell r="E178" t="str">
            <v>Non-Incentive Costs</v>
          </cell>
          <cell r="F178" t="str">
            <v>RAP</v>
          </cell>
          <cell r="G178">
            <v>0</v>
          </cell>
          <cell r="H178">
            <v>0</v>
          </cell>
          <cell r="I178">
            <v>0</v>
          </cell>
          <cell r="J178">
            <v>105126.91</v>
          </cell>
          <cell r="K178">
            <v>106090.26</v>
          </cell>
          <cell r="L178">
            <v>107060.83</v>
          </cell>
          <cell r="M178">
            <v>108038.68</v>
          </cell>
          <cell r="N178">
            <v>109023.84</v>
          </cell>
          <cell r="O178">
            <v>11249.18</v>
          </cell>
          <cell r="P178">
            <v>11261.47</v>
          </cell>
          <cell r="Q178">
            <v>11273.81</v>
          </cell>
          <cell r="R178">
            <v>11286.22</v>
          </cell>
          <cell r="S178">
            <v>11298.69</v>
          </cell>
          <cell r="T178">
            <v>11311.22</v>
          </cell>
          <cell r="U178">
            <v>11323.82</v>
          </cell>
          <cell r="V178">
            <v>11336.48</v>
          </cell>
          <cell r="W178">
            <v>11349.2</v>
          </cell>
          <cell r="X178">
            <v>11361.98</v>
          </cell>
          <cell r="Y178">
            <v>11374.83</v>
          </cell>
          <cell r="Z178">
            <v>11387.74</v>
          </cell>
          <cell r="AA178">
            <v>11400.72</v>
          </cell>
          <cell r="AB178">
            <v>11413.76</v>
          </cell>
          <cell r="AC178">
            <v>11426.87</v>
          </cell>
          <cell r="AD178">
            <v>11440.04</v>
          </cell>
          <cell r="AE178">
            <v>11453.28</v>
          </cell>
          <cell r="AF178">
            <v>11466.59</v>
          </cell>
          <cell r="AG178">
            <v>11479.96</v>
          </cell>
          <cell r="AH178">
            <v>11493.4</v>
          </cell>
        </row>
        <row r="179">
          <cell r="A179" t="str">
            <v>WACommercialHeating Switch- Small CommercialIncentive CostsRAP0</v>
          </cell>
          <cell r="B179" t="str">
            <v>WA</v>
          </cell>
          <cell r="C179" t="str">
            <v>Commercial</v>
          </cell>
          <cell r="D179" t="str">
            <v>Heating Switch- Small Commercial</v>
          </cell>
          <cell r="E179" t="str">
            <v>Incentive Costs</v>
          </cell>
          <cell r="F179" t="str">
            <v>RAP</v>
          </cell>
          <cell r="G179">
            <v>0</v>
          </cell>
          <cell r="H179">
            <v>0</v>
          </cell>
          <cell r="I179">
            <v>0</v>
          </cell>
          <cell r="J179">
            <v>23162.42</v>
          </cell>
          <cell r="K179">
            <v>46556.47</v>
          </cell>
          <cell r="L179">
            <v>70183.88</v>
          </cell>
          <cell r="M179">
            <v>94046.399999999994</v>
          </cell>
          <cell r="N179">
            <v>118145.79</v>
          </cell>
          <cell r="O179">
            <v>118736.52</v>
          </cell>
          <cell r="P179">
            <v>119330.2</v>
          </cell>
          <cell r="Q179">
            <v>119926.85</v>
          </cell>
          <cell r="R179">
            <v>120526.49</v>
          </cell>
          <cell r="S179">
            <v>121129.12</v>
          </cell>
          <cell r="T179">
            <v>121734.76</v>
          </cell>
          <cell r="U179">
            <v>122343.44</v>
          </cell>
          <cell r="V179">
            <v>122955.16</v>
          </cell>
          <cell r="W179">
            <v>123569.93</v>
          </cell>
          <cell r="X179">
            <v>124187.78</v>
          </cell>
          <cell r="Y179">
            <v>124808.72</v>
          </cell>
          <cell r="Z179">
            <v>125432.76</v>
          </cell>
          <cell r="AA179">
            <v>126059.93</v>
          </cell>
          <cell r="AB179">
            <v>126690.23</v>
          </cell>
          <cell r="AC179">
            <v>127323.68</v>
          </cell>
          <cell r="AD179">
            <v>127960.3</v>
          </cell>
          <cell r="AE179">
            <v>128600.1</v>
          </cell>
          <cell r="AF179">
            <v>129243.1</v>
          </cell>
          <cell r="AG179">
            <v>129889.31</v>
          </cell>
          <cell r="AH179">
            <v>130538.76</v>
          </cell>
        </row>
        <row r="180">
          <cell r="A180" t="str">
            <v>WACommercialHeating Switch- Small CommercialProgram Annual BenefitsRAP0</v>
          </cell>
          <cell r="B180" t="str">
            <v>WA</v>
          </cell>
          <cell r="C180" t="str">
            <v>Commercial</v>
          </cell>
          <cell r="D180" t="str">
            <v>Heating Switch- Small Commercial</v>
          </cell>
          <cell r="E180" t="str">
            <v>Program Annual Benefits</v>
          </cell>
          <cell r="F180" t="str">
            <v>RAP</v>
          </cell>
          <cell r="G180">
            <v>0</v>
          </cell>
          <cell r="H180">
            <v>0</v>
          </cell>
          <cell r="I180">
            <v>0</v>
          </cell>
          <cell r="J180">
            <v>672.61</v>
          </cell>
          <cell r="K180">
            <v>1326.89</v>
          </cell>
          <cell r="L180">
            <v>2046.03</v>
          </cell>
          <cell r="M180">
            <v>2709.78</v>
          </cell>
          <cell r="N180">
            <v>3503.21</v>
          </cell>
          <cell r="O180">
            <v>3462.93</v>
          </cell>
          <cell r="P180">
            <v>3653.45</v>
          </cell>
          <cell r="Q180">
            <v>3641.3</v>
          </cell>
          <cell r="R180">
            <v>3711.78</v>
          </cell>
          <cell r="S180">
            <v>3732.44</v>
          </cell>
          <cell r="T180">
            <v>3845.14</v>
          </cell>
          <cell r="U180">
            <v>3803.68</v>
          </cell>
          <cell r="V180">
            <v>3914.48</v>
          </cell>
          <cell r="W180">
            <v>3874.37</v>
          </cell>
          <cell r="X180">
            <v>3996.62</v>
          </cell>
          <cell r="Y180">
            <v>3985.12</v>
          </cell>
          <cell r="Z180">
            <v>4062.7</v>
          </cell>
          <cell r="AA180">
            <v>4001.88</v>
          </cell>
          <cell r="AB180">
            <v>3980.71</v>
          </cell>
          <cell r="AC180">
            <v>3935.2</v>
          </cell>
          <cell r="AD180">
            <v>3954.88</v>
          </cell>
          <cell r="AE180">
            <v>3974.65</v>
          </cell>
          <cell r="AF180">
            <v>3994.53</v>
          </cell>
          <cell r="AG180">
            <v>4014.5</v>
          </cell>
          <cell r="AH180">
            <v>4034.57</v>
          </cell>
        </row>
        <row r="181">
          <cell r="A181" t="str">
            <v>WACommercialHeating Switch- Small CommercialProgram Annual CostsRAP0</v>
          </cell>
          <cell r="B181" t="str">
            <v>WA</v>
          </cell>
          <cell r="C181" t="str">
            <v>Commercial</v>
          </cell>
          <cell r="D181" t="str">
            <v>Heating Switch- Small Commercial</v>
          </cell>
          <cell r="E181" t="str">
            <v>Program Annual Costs</v>
          </cell>
          <cell r="F181" t="str">
            <v>RAP</v>
          </cell>
          <cell r="G181">
            <v>0</v>
          </cell>
          <cell r="H181">
            <v>0</v>
          </cell>
          <cell r="I181">
            <v>0</v>
          </cell>
          <cell r="J181">
            <v>128289.34</v>
          </cell>
          <cell r="K181">
            <v>152646.73000000001</v>
          </cell>
          <cell r="L181">
            <v>177244.71</v>
          </cell>
          <cell r="M181">
            <v>202085.08</v>
          </cell>
          <cell r="N181">
            <v>227169.63</v>
          </cell>
          <cell r="O181">
            <v>129985.7</v>
          </cell>
          <cell r="P181">
            <v>130591.67</v>
          </cell>
          <cell r="Q181">
            <v>131200.67000000001</v>
          </cell>
          <cell r="R181">
            <v>131812.71</v>
          </cell>
          <cell r="S181">
            <v>132427.81</v>
          </cell>
          <cell r="T181">
            <v>133045.99</v>
          </cell>
          <cell r="U181">
            <v>133667.26</v>
          </cell>
          <cell r="V181">
            <v>134291.63</v>
          </cell>
          <cell r="W181">
            <v>134919.13</v>
          </cell>
          <cell r="X181">
            <v>135549.76000000001</v>
          </cell>
          <cell r="Y181">
            <v>136183.54999999999</v>
          </cell>
          <cell r="Z181">
            <v>136820.51</v>
          </cell>
          <cell r="AA181">
            <v>137460.65</v>
          </cell>
          <cell r="AB181">
            <v>138103.99</v>
          </cell>
          <cell r="AC181">
            <v>138750.54999999999</v>
          </cell>
          <cell r="AD181">
            <v>139400.34</v>
          </cell>
          <cell r="AE181">
            <v>140053.38</v>
          </cell>
          <cell r="AF181">
            <v>140709.68</v>
          </cell>
          <cell r="AG181">
            <v>141369.26999999999</v>
          </cell>
          <cell r="AH181">
            <v>142032.16</v>
          </cell>
        </row>
        <row r="182">
          <cell r="A182" t="str">
            <v>WACommercialSmart Thermostat- Small CommercialParticipantsRAP0</v>
          </cell>
          <cell r="B182" t="str">
            <v>WA</v>
          </cell>
          <cell r="C182" t="str">
            <v>Commercial</v>
          </cell>
          <cell r="D182" t="str">
            <v>Smart Thermostat- Small Commercial</v>
          </cell>
          <cell r="E182" t="str">
            <v>Participants</v>
          </cell>
          <cell r="F182" t="str">
            <v>RAP</v>
          </cell>
          <cell r="G182">
            <v>0</v>
          </cell>
          <cell r="H182">
            <v>0</v>
          </cell>
          <cell r="I182">
            <v>0</v>
          </cell>
          <cell r="J182">
            <v>517.18330124999989</v>
          </cell>
          <cell r="K182">
            <v>1039.5384355124997</v>
          </cell>
          <cell r="L182">
            <v>1567.1041915350925</v>
          </cell>
          <cell r="M182">
            <v>2099.9196166570246</v>
          </cell>
          <cell r="N182">
            <v>2638.0240184253862</v>
          </cell>
          <cell r="O182">
            <v>2651.2141385175128</v>
          </cell>
          <cell r="P182">
            <v>2664.4702092101002</v>
          </cell>
          <cell r="Q182">
            <v>2677.79256025615</v>
          </cell>
          <cell r="R182">
            <v>2691.1815230574302</v>
          </cell>
          <cell r="S182">
            <v>2704.6374306727175</v>
          </cell>
          <cell r="T182">
            <v>2718.1606178260809</v>
          </cell>
          <cell r="U182">
            <v>2731.7514209152109</v>
          </cell>
          <cell r="V182">
            <v>2745.4101780197871</v>
          </cell>
          <cell r="W182">
            <v>2759.1372289098849</v>
          </cell>
          <cell r="X182">
            <v>2772.932915054434</v>
          </cell>
          <cell r="Y182">
            <v>2786.7975796297055</v>
          </cell>
          <cell r="Z182">
            <v>2800.7315675278542</v>
          </cell>
          <cell r="AA182">
            <v>2814.7352253654935</v>
          </cell>
          <cell r="AB182">
            <v>2828.8089014923203</v>
          </cell>
          <cell r="AC182">
            <v>2842.9529459997821</v>
          </cell>
          <cell r="AD182">
            <v>2857.167710729781</v>
          </cell>
          <cell r="AE182">
            <v>2871.4535492834289</v>
          </cell>
          <cell r="AF182">
            <v>2885.8108170298456</v>
          </cell>
          <cell r="AG182">
            <v>2900.2398711149945</v>
          </cell>
          <cell r="AH182">
            <v>2914.741070470569</v>
          </cell>
        </row>
        <row r="183">
          <cell r="A183" t="str">
            <v>WACommercialSmart Thermostat- Small CommercialNew ParticipantsRAP0</v>
          </cell>
          <cell r="B183" t="str">
            <v>WA</v>
          </cell>
          <cell r="C183" t="str">
            <v>Commercial</v>
          </cell>
          <cell r="D183" t="str">
            <v>Smart Thermostat- Small Commercial</v>
          </cell>
          <cell r="E183" t="str">
            <v>New Participants</v>
          </cell>
          <cell r="F183" t="str">
            <v>RAP</v>
          </cell>
          <cell r="G183">
            <v>0</v>
          </cell>
          <cell r="H183">
            <v>0</v>
          </cell>
          <cell r="I183">
            <v>0</v>
          </cell>
          <cell r="J183">
            <v>517.18330124999989</v>
          </cell>
          <cell r="K183">
            <v>522.35513426249986</v>
          </cell>
          <cell r="L183">
            <v>527.56575602259272</v>
          </cell>
          <cell r="M183">
            <v>532.81542512193209</v>
          </cell>
          <cell r="N183">
            <v>538.10440176836164</v>
          </cell>
          <cell r="O183">
            <v>13.190120092126563</v>
          </cell>
          <cell r="P183">
            <v>13.2560706925874</v>
          </cell>
          <cell r="Q183">
            <v>13.322351046049789</v>
          </cell>
          <cell r="R183">
            <v>13.388962801280286</v>
          </cell>
          <cell r="S183">
            <v>13.455907615287288</v>
          </cell>
          <cell r="T183">
            <v>13.523187153363324</v>
          </cell>
          <cell r="U183">
            <v>13.590803089130077</v>
          </cell>
          <cell r="V183">
            <v>13.658757104576125</v>
          </cell>
          <cell r="W183">
            <v>13.727050890097871</v>
          </cell>
          <cell r="X183">
            <v>13.795686144549109</v>
          </cell>
          <cell r="Y183">
            <v>13.86466457527149</v>
          </cell>
          <cell r="Z183">
            <v>13.933987898148644</v>
          </cell>
          <cell r="AA183">
            <v>14.003657837639366</v>
          </cell>
          <cell r="AB183">
            <v>14.07367612682674</v>
          </cell>
          <cell r="AC183">
            <v>14.144044507461786</v>
          </cell>
          <cell r="AD183">
            <v>14.214764729998933</v>
          </cell>
          <cell r="AE183">
            <v>14.285838553647864</v>
          </cell>
          <cell r="AF183">
            <v>14.35726774641671</v>
          </cell>
          <cell r="AG183">
            <v>14.429054085148891</v>
          </cell>
          <cell r="AH183">
            <v>14.501199355574499</v>
          </cell>
        </row>
        <row r="184">
          <cell r="A184" t="str">
            <v>WACommercialSmart Thermostat- Small CommercialSummer Peak Reduction @Meter  (MW)RAP0</v>
          </cell>
          <cell r="B184" t="str">
            <v>WA</v>
          </cell>
          <cell r="C184" t="str">
            <v>Commercial</v>
          </cell>
          <cell r="D184" t="str">
            <v>Smart Thermostat- Small Commercial</v>
          </cell>
          <cell r="E184" t="str">
            <v>Summer Peak Reduction @Meter  (MW)</v>
          </cell>
          <cell r="F184" t="str">
            <v>RAP</v>
          </cell>
          <cell r="G184">
            <v>0</v>
          </cell>
          <cell r="H184">
            <v>0</v>
          </cell>
          <cell r="I184">
            <v>0</v>
          </cell>
          <cell r="J184">
            <v>0.62061996149999987</v>
          </cell>
          <cell r="K184">
            <v>1.2474461226149998</v>
          </cell>
          <cell r="L184">
            <v>1.8805250298421108</v>
          </cell>
          <cell r="M184">
            <v>2.5199035399884293</v>
          </cell>
          <cell r="N184">
            <v>3.1656288221104631</v>
          </cell>
          <cell r="O184">
            <v>3.181456966221015</v>
          </cell>
          <cell r="P184">
            <v>3.1973642510521199</v>
          </cell>
          <cell r="Q184">
            <v>3.2133510723073799</v>
          </cell>
          <cell r="R184">
            <v>3.2294178276689163</v>
          </cell>
          <cell r="S184">
            <v>3.2455649168072611</v>
          </cell>
          <cell r="T184">
            <v>3.261792741391297</v>
          </cell>
          <cell r="U184">
            <v>3.278101705098253</v>
          </cell>
          <cell r="V184">
            <v>3.294492213623744</v>
          </cell>
          <cell r="W184">
            <v>3.3109646746918622</v>
          </cell>
          <cell r="X184">
            <v>3.3275194980653211</v>
          </cell>
          <cell r="Y184">
            <v>3.3441570955556466</v>
          </cell>
          <cell r="Z184">
            <v>3.3608778810334248</v>
          </cell>
          <cell r="AA184">
            <v>3.377682270438592</v>
          </cell>
          <cell r="AB184">
            <v>3.3945706817907846</v>
          </cell>
          <cell r="AC184">
            <v>3.4115435351997383</v>
          </cell>
          <cell r="AD184">
            <v>3.4286012528757368</v>
          </cell>
          <cell r="AE184">
            <v>3.4457442591401146</v>
          </cell>
          <cell r="AF184">
            <v>3.4629729804358145</v>
          </cell>
          <cell r="AG184">
            <v>3.4802878453379931</v>
          </cell>
          <cell r="AH184">
            <v>3.4976892845646828</v>
          </cell>
        </row>
        <row r="185">
          <cell r="A185" t="str">
            <v>WACommercialSmart Thermostat- Small CommercialSummer Peak Reduction @Generation (MW)RAP0</v>
          </cell>
          <cell r="B185" t="str">
            <v>WA</v>
          </cell>
          <cell r="C185" t="str">
            <v>Commercial</v>
          </cell>
          <cell r="D185" t="str">
            <v>Smart Thermostat- Small Commercial</v>
          </cell>
          <cell r="E185" t="str">
            <v>Summer Peak Reduction @Generation (MW)</v>
          </cell>
          <cell r="F185" t="str">
            <v>RAP</v>
          </cell>
          <cell r="G185">
            <v>0</v>
          </cell>
          <cell r="H185">
            <v>0</v>
          </cell>
          <cell r="I185">
            <v>0</v>
          </cell>
          <cell r="J185">
            <v>0.66337482049378171</v>
          </cell>
          <cell r="K185">
            <v>1.3333833891925013</v>
          </cell>
          <cell r="L185">
            <v>2.0100754592076941</v>
          </cell>
          <cell r="M185">
            <v>2.6935011153383113</v>
          </cell>
          <cell r="N185">
            <v>3.3837107761437522</v>
          </cell>
          <cell r="O185">
            <v>3.4006293300244708</v>
          </cell>
          <cell r="P185">
            <v>3.4176324766745929</v>
          </cell>
          <cell r="Q185">
            <v>3.4347206390579652</v>
          </cell>
          <cell r="R185">
            <v>3.4518942422532541</v>
          </cell>
          <cell r="S185">
            <v>3.4691537134645207</v>
          </cell>
          <cell r="T185">
            <v>3.4864994820318431</v>
          </cell>
          <cell r="U185">
            <v>3.5039319794420019</v>
          </cell>
          <cell r="V185">
            <v>3.5214516393392117</v>
          </cell>
          <cell r="W185">
            <v>3.5390588975359067</v>
          </cell>
          <cell r="X185">
            <v>3.5567541920235861</v>
          </cell>
          <cell r="Y185">
            <v>3.5745379629837029</v>
          </cell>
          <cell r="Z185">
            <v>3.5924106527986215</v>
          </cell>
          <cell r="AA185">
            <v>3.6103727060626145</v>
          </cell>
          <cell r="AB185">
            <v>3.6284245695929274</v>
          </cell>
          <cell r="AC185">
            <v>3.6465666924408917</v>
          </cell>
          <cell r="AD185">
            <v>3.6647995259030957</v>
          </cell>
          <cell r="AE185">
            <v>3.6831235235326103</v>
          </cell>
          <cell r="AF185">
            <v>3.7015391411502727</v>
          </cell>
          <cell r="AG185">
            <v>3.7200468368560236</v>
          </cell>
          <cell r="AH185">
            <v>3.7386470710403032</v>
          </cell>
        </row>
        <row r="186">
          <cell r="A186" t="str">
            <v>WACommercialSmart Thermostat- Small CommercialWinter Peak Reduction @Meter  (MW)RAP0</v>
          </cell>
          <cell r="B186" t="str">
            <v>WA</v>
          </cell>
          <cell r="C186" t="str">
            <v>Commercial</v>
          </cell>
          <cell r="D186" t="str">
            <v>Smart Thermostat- Small Commercial</v>
          </cell>
          <cell r="E186" t="str">
            <v>Winter Peak Reduction @Meter  (MW)</v>
          </cell>
          <cell r="F186" t="str">
            <v>RAP</v>
          </cell>
          <cell r="G186">
            <v>0</v>
          </cell>
          <cell r="H186">
            <v>0</v>
          </cell>
          <cell r="I186">
            <v>0</v>
          </cell>
          <cell r="J186">
            <v>0.62061996149999987</v>
          </cell>
          <cell r="K186">
            <v>1.2474461226149998</v>
          </cell>
          <cell r="L186">
            <v>1.8805250298421108</v>
          </cell>
          <cell r="M186">
            <v>2.5199035399884293</v>
          </cell>
          <cell r="N186">
            <v>3.1656288221104631</v>
          </cell>
          <cell r="O186">
            <v>3.181456966221015</v>
          </cell>
          <cell r="P186">
            <v>3.1973642510521199</v>
          </cell>
          <cell r="Q186">
            <v>3.2133510723073799</v>
          </cell>
          <cell r="R186">
            <v>3.2294178276689163</v>
          </cell>
          <cell r="S186">
            <v>3.2455649168072611</v>
          </cell>
          <cell r="T186">
            <v>3.261792741391297</v>
          </cell>
          <cell r="U186">
            <v>3.278101705098253</v>
          </cell>
          <cell r="V186">
            <v>3.294492213623744</v>
          </cell>
          <cell r="W186">
            <v>3.3109646746918622</v>
          </cell>
          <cell r="X186">
            <v>3.3275194980653211</v>
          </cell>
          <cell r="Y186">
            <v>3.3441570955556466</v>
          </cell>
          <cell r="Z186">
            <v>3.3608778810334248</v>
          </cell>
          <cell r="AA186">
            <v>3.377682270438592</v>
          </cell>
          <cell r="AB186">
            <v>3.3945706817907846</v>
          </cell>
          <cell r="AC186">
            <v>3.4115435351997383</v>
          </cell>
          <cell r="AD186">
            <v>3.4286012528757368</v>
          </cell>
          <cell r="AE186">
            <v>3.4457442591401146</v>
          </cell>
          <cell r="AF186">
            <v>3.4629729804358145</v>
          </cell>
          <cell r="AG186">
            <v>3.4802878453379931</v>
          </cell>
          <cell r="AH186">
            <v>3.4976892845646828</v>
          </cell>
        </row>
        <row r="187">
          <cell r="A187" t="str">
            <v>WACommercialSmart Thermostat- Small CommercialWinter Peak Reduction @Generation (MW)RAP0</v>
          </cell>
          <cell r="B187" t="str">
            <v>WA</v>
          </cell>
          <cell r="C187" t="str">
            <v>Commercial</v>
          </cell>
          <cell r="D187" t="str">
            <v>Smart Thermostat- Small Commercial</v>
          </cell>
          <cell r="E187" t="str">
            <v>Winter Peak Reduction @Generation (MW)</v>
          </cell>
          <cell r="F187" t="str">
            <v>RAP</v>
          </cell>
          <cell r="G187">
            <v>0</v>
          </cell>
          <cell r="H187">
            <v>0</v>
          </cell>
          <cell r="I187">
            <v>0</v>
          </cell>
          <cell r="J187">
            <v>0.66337482049378171</v>
          </cell>
          <cell r="K187">
            <v>1.3333833891925013</v>
          </cell>
          <cell r="L187">
            <v>2.0100754592076941</v>
          </cell>
          <cell r="M187">
            <v>2.6935011153383113</v>
          </cell>
          <cell r="N187">
            <v>3.3837107761437522</v>
          </cell>
          <cell r="O187">
            <v>3.4006293300244708</v>
          </cell>
          <cell r="P187">
            <v>3.4176324766745929</v>
          </cell>
          <cell r="Q187">
            <v>3.4347206390579652</v>
          </cell>
          <cell r="R187">
            <v>3.4518942422532541</v>
          </cell>
          <cell r="S187">
            <v>3.4691537134645207</v>
          </cell>
          <cell r="T187">
            <v>3.4864994820318431</v>
          </cell>
          <cell r="U187">
            <v>3.5039319794420019</v>
          </cell>
          <cell r="V187">
            <v>3.5214516393392117</v>
          </cell>
          <cell r="W187">
            <v>3.5390588975359067</v>
          </cell>
          <cell r="X187">
            <v>3.5567541920235861</v>
          </cell>
          <cell r="Y187">
            <v>3.5745379629837029</v>
          </cell>
          <cell r="Z187">
            <v>3.5924106527986215</v>
          </cell>
          <cell r="AA187">
            <v>3.6103727060626145</v>
          </cell>
          <cell r="AB187">
            <v>3.6284245695929274</v>
          </cell>
          <cell r="AC187">
            <v>3.6465666924408917</v>
          </cell>
          <cell r="AD187">
            <v>3.6647995259030957</v>
          </cell>
          <cell r="AE187">
            <v>3.6831235235326103</v>
          </cell>
          <cell r="AF187">
            <v>3.7015391411502727</v>
          </cell>
          <cell r="AG187">
            <v>3.7200468368560236</v>
          </cell>
          <cell r="AH187">
            <v>3.7386470710403032</v>
          </cell>
        </row>
        <row r="188">
          <cell r="A188" t="str">
            <v>WACommercialSmart Thermostat- Small CommercialNon-Incentive CostsRAP0</v>
          </cell>
          <cell r="B188" t="str">
            <v>WA</v>
          </cell>
          <cell r="C188" t="str">
            <v>Commercial</v>
          </cell>
          <cell r="D188" t="str">
            <v>Smart Thermostat- Small Commercial</v>
          </cell>
          <cell r="E188" t="str">
            <v>Non-Incentive Costs</v>
          </cell>
          <cell r="F188" t="str">
            <v>RAP</v>
          </cell>
          <cell r="G188">
            <v>0</v>
          </cell>
          <cell r="H188">
            <v>0</v>
          </cell>
          <cell r="I188">
            <v>0</v>
          </cell>
          <cell r="J188">
            <v>66716.990000000005</v>
          </cell>
          <cell r="K188">
            <v>67208.31</v>
          </cell>
          <cell r="L188">
            <v>67703.320000000007</v>
          </cell>
          <cell r="M188">
            <v>68202.039999999994</v>
          </cell>
          <cell r="N188">
            <v>68704.490000000005</v>
          </cell>
          <cell r="O188">
            <v>18837.64</v>
          </cell>
          <cell r="P188">
            <v>18843.900000000001</v>
          </cell>
          <cell r="Q188">
            <v>18850.2</v>
          </cell>
          <cell r="R188">
            <v>18856.53</v>
          </cell>
          <cell r="S188">
            <v>18862.89</v>
          </cell>
          <cell r="T188">
            <v>18869.28</v>
          </cell>
          <cell r="U188">
            <v>18875.7</v>
          </cell>
          <cell r="V188">
            <v>18882.16</v>
          </cell>
          <cell r="W188">
            <v>18888.650000000001</v>
          </cell>
          <cell r="X188">
            <v>18895.169999999998</v>
          </cell>
          <cell r="Y188">
            <v>18901.72</v>
          </cell>
          <cell r="Z188">
            <v>18908.3</v>
          </cell>
          <cell r="AA188">
            <v>18914.919999999998</v>
          </cell>
          <cell r="AB188">
            <v>18921.580000000002</v>
          </cell>
          <cell r="AC188">
            <v>18928.259999999998</v>
          </cell>
          <cell r="AD188">
            <v>18934.98</v>
          </cell>
          <cell r="AE188">
            <v>18941.73</v>
          </cell>
          <cell r="AF188">
            <v>18948.52</v>
          </cell>
          <cell r="AG188">
            <v>18955.34</v>
          </cell>
          <cell r="AH188">
            <v>18962.189999999999</v>
          </cell>
        </row>
        <row r="189">
          <cell r="A189" t="str">
            <v>WACommercialSmart Thermostat- Small CommercialIncentive CostsRAP0</v>
          </cell>
          <cell r="B189" t="str">
            <v>WA</v>
          </cell>
          <cell r="C189" t="str">
            <v>Commercial</v>
          </cell>
          <cell r="D189" t="str">
            <v>Smart Thermostat- Small Commercial</v>
          </cell>
          <cell r="E189" t="str">
            <v>Incentive Costs</v>
          </cell>
          <cell r="F189" t="str">
            <v>RAP</v>
          </cell>
          <cell r="G189">
            <v>0</v>
          </cell>
          <cell r="H189">
            <v>0</v>
          </cell>
          <cell r="I189">
            <v>0</v>
          </cell>
          <cell r="J189">
            <v>45512.13</v>
          </cell>
          <cell r="K189">
            <v>91479.38</v>
          </cell>
          <cell r="L189">
            <v>137905.17000000001</v>
          </cell>
          <cell r="M189">
            <v>184792.93</v>
          </cell>
          <cell r="N189">
            <v>232146.11</v>
          </cell>
          <cell r="O189">
            <v>233306.84</v>
          </cell>
          <cell r="P189">
            <v>234473.38</v>
          </cell>
          <cell r="Q189">
            <v>235645.75</v>
          </cell>
          <cell r="R189">
            <v>236823.97</v>
          </cell>
          <cell r="S189">
            <v>238008.09</v>
          </cell>
          <cell r="T189">
            <v>239198.13</v>
          </cell>
          <cell r="U189">
            <v>240394.13</v>
          </cell>
          <cell r="V189">
            <v>241596.1</v>
          </cell>
          <cell r="W189">
            <v>242804.08</v>
          </cell>
          <cell r="X189">
            <v>244018.1</v>
          </cell>
          <cell r="Y189">
            <v>245238.19</v>
          </cell>
          <cell r="Z189">
            <v>246464.38</v>
          </cell>
          <cell r="AA189">
            <v>247696.7</v>
          </cell>
          <cell r="AB189">
            <v>248935.18</v>
          </cell>
          <cell r="AC189">
            <v>250179.86</v>
          </cell>
          <cell r="AD189">
            <v>251430.76</v>
          </cell>
          <cell r="AE189">
            <v>252687.91</v>
          </cell>
          <cell r="AF189">
            <v>253951.35</v>
          </cell>
          <cell r="AG189">
            <v>255221.11</v>
          </cell>
          <cell r="AH189">
            <v>256497.21</v>
          </cell>
        </row>
        <row r="190">
          <cell r="A190" t="str">
            <v>WACommercialSmart Thermostat- Small CommercialProgram Annual BenefitsRAP0</v>
          </cell>
          <cell r="B190" t="str">
            <v>WA</v>
          </cell>
          <cell r="C190" t="str">
            <v>Commercial</v>
          </cell>
          <cell r="D190" t="str">
            <v>Smart Thermostat- Small Commercial</v>
          </cell>
          <cell r="E190" t="str">
            <v>Program Annual Benefits</v>
          </cell>
          <cell r="F190" t="str">
            <v>RAP</v>
          </cell>
          <cell r="G190">
            <v>0</v>
          </cell>
          <cell r="H190">
            <v>0</v>
          </cell>
          <cell r="I190">
            <v>0</v>
          </cell>
          <cell r="J190">
            <v>1099.32</v>
          </cell>
          <cell r="K190">
            <v>2168.67</v>
          </cell>
          <cell r="L190">
            <v>3344.04</v>
          </cell>
          <cell r="M190">
            <v>4428.87</v>
          </cell>
          <cell r="N190">
            <v>5725.65</v>
          </cell>
          <cell r="O190">
            <v>5659.82</v>
          </cell>
          <cell r="P190">
            <v>5971.2</v>
          </cell>
          <cell r="Q190">
            <v>5951.34</v>
          </cell>
          <cell r="R190">
            <v>6066.54</v>
          </cell>
          <cell r="S190">
            <v>6100.3</v>
          </cell>
          <cell r="T190">
            <v>6284.5</v>
          </cell>
          <cell r="U190">
            <v>6216.73</v>
          </cell>
          <cell r="V190">
            <v>6397.83</v>
          </cell>
          <cell r="W190">
            <v>6332.27</v>
          </cell>
          <cell r="X190">
            <v>6532.07</v>
          </cell>
          <cell r="Y190">
            <v>6513.28</v>
          </cell>
          <cell r="Z190">
            <v>6640.08</v>
          </cell>
          <cell r="AA190">
            <v>6540.67</v>
          </cell>
          <cell r="AB190">
            <v>6506.07</v>
          </cell>
          <cell r="AC190">
            <v>6431.69</v>
          </cell>
          <cell r="AD190">
            <v>6463.85</v>
          </cell>
          <cell r="AE190">
            <v>6496.17</v>
          </cell>
          <cell r="AF190">
            <v>6528.65</v>
          </cell>
          <cell r="AG190">
            <v>6561.3</v>
          </cell>
          <cell r="AH190">
            <v>6594.1</v>
          </cell>
        </row>
        <row r="191">
          <cell r="A191" t="str">
            <v>WACommercialSmart Thermostat- Small CommercialProgram Annual CostsRAP0</v>
          </cell>
          <cell r="B191" t="str">
            <v>WA</v>
          </cell>
          <cell r="C191" t="str">
            <v>Commercial</v>
          </cell>
          <cell r="D191" t="str">
            <v>Smart Thermostat- Small Commercial</v>
          </cell>
          <cell r="E191" t="str">
            <v>Program Annual Costs</v>
          </cell>
          <cell r="F191" t="str">
            <v>RAP</v>
          </cell>
          <cell r="G191">
            <v>0</v>
          </cell>
          <cell r="H191">
            <v>0</v>
          </cell>
          <cell r="I191">
            <v>0</v>
          </cell>
          <cell r="J191">
            <v>112229.12</v>
          </cell>
          <cell r="K191">
            <v>158687.70000000001</v>
          </cell>
          <cell r="L191">
            <v>205608.49</v>
          </cell>
          <cell r="M191">
            <v>252994.97</v>
          </cell>
          <cell r="N191">
            <v>300850.61</v>
          </cell>
          <cell r="O191">
            <v>252144.48</v>
          </cell>
          <cell r="P191">
            <v>253317.28</v>
          </cell>
          <cell r="Q191">
            <v>254495.94</v>
          </cell>
          <cell r="R191">
            <v>255680.5</v>
          </cell>
          <cell r="S191">
            <v>256870.98</v>
          </cell>
          <cell r="T191">
            <v>258067.41</v>
          </cell>
          <cell r="U191">
            <v>259269.83</v>
          </cell>
          <cell r="V191">
            <v>260478.25</v>
          </cell>
          <cell r="W191">
            <v>261692.72</v>
          </cell>
          <cell r="X191">
            <v>262913.26</v>
          </cell>
          <cell r="Y191">
            <v>264139.90999999997</v>
          </cell>
          <cell r="Z191">
            <v>265372.68</v>
          </cell>
          <cell r="AA191">
            <v>266611.62</v>
          </cell>
          <cell r="AB191">
            <v>267856.76</v>
          </cell>
          <cell r="AC191">
            <v>269108.12</v>
          </cell>
          <cell r="AD191">
            <v>270365.74</v>
          </cell>
          <cell r="AE191">
            <v>271629.64</v>
          </cell>
          <cell r="AF191">
            <v>272899.87</v>
          </cell>
          <cell r="AG191">
            <v>274176.44</v>
          </cell>
          <cell r="AH191">
            <v>275459.40000000002</v>
          </cell>
        </row>
        <row r="192">
          <cell r="A192" t="str">
            <v>WAIndustrialDemand Voltage ReductionParticipantsRAP0</v>
          </cell>
          <cell r="B192" t="str">
            <v>WA</v>
          </cell>
          <cell r="C192" t="str">
            <v>Industrial</v>
          </cell>
          <cell r="D192" t="str">
            <v>Demand Voltage Reduction</v>
          </cell>
          <cell r="E192" t="str">
            <v>Participants</v>
          </cell>
          <cell r="F192" t="str">
            <v>RAP</v>
          </cell>
          <cell r="G192">
            <v>0</v>
          </cell>
          <cell r="H192">
            <v>0</v>
          </cell>
          <cell r="I192">
            <v>0</v>
          </cell>
          <cell r="J192">
            <v>13.989856274999996</v>
          </cell>
          <cell r="K192">
            <v>46.866018521249977</v>
          </cell>
          <cell r="L192">
            <v>70.65052292078434</v>
          </cell>
          <cell r="M192">
            <v>94.671700713850996</v>
          </cell>
          <cell r="N192">
            <v>118.9313240217753</v>
          </cell>
          <cell r="O192">
            <v>119.52598064188416</v>
          </cell>
          <cell r="P192">
            <v>120.12361054509357</v>
          </cell>
          <cell r="Q192">
            <v>120.72422859781904</v>
          </cell>
          <cell r="R192">
            <v>121.32784974080812</v>
          </cell>
          <cell r="S192">
            <v>121.93448898951215</v>
          </cell>
          <cell r="T192">
            <v>122.54416143445971</v>
          </cell>
          <cell r="U192">
            <v>123.156882241632</v>
          </cell>
          <cell r="V192">
            <v>123.77266665284014</v>
          </cell>
          <cell r="W192">
            <v>124.39152998610433</v>
          </cell>
          <cell r="X192">
            <v>125.01348763603485</v>
          </cell>
          <cell r="Y192">
            <v>125.63855507421499</v>
          </cell>
          <cell r="Z192">
            <v>126.26674784958605</v>
          </cell>
          <cell r="AA192">
            <v>126.89808158883399</v>
          </cell>
          <cell r="AB192">
            <v>127.53257199677813</v>
          </cell>
          <cell r="AC192">
            <v>128.17023485676199</v>
          </cell>
          <cell r="AD192">
            <v>128.81108603104582</v>
          </cell>
          <cell r="AE192">
            <v>129.45514146120101</v>
          </cell>
          <cell r="AF192">
            <v>130.102417168507</v>
          </cell>
        </row>
        <row r="193">
          <cell r="A193" t="str">
            <v>WAIndustrialDemand Voltage ReductionNew ParticipantsRAP0</v>
          </cell>
          <cell r="B193" t="str">
            <v>WA</v>
          </cell>
          <cell r="C193" t="str">
            <v>Industrial</v>
          </cell>
          <cell r="D193" t="str">
            <v>Demand Voltage Reduction</v>
          </cell>
          <cell r="E193" t="str">
            <v>New Participants</v>
          </cell>
          <cell r="F193" t="str">
            <v>RAP</v>
          </cell>
          <cell r="G193">
            <v>0</v>
          </cell>
          <cell r="H193">
            <v>0</v>
          </cell>
          <cell r="I193">
            <v>0</v>
          </cell>
          <cell r="J193">
            <v>13.989856274999996</v>
          </cell>
          <cell r="K193">
            <v>32.876162246249983</v>
          </cell>
          <cell r="L193">
            <v>23.784504399534363</v>
          </cell>
          <cell r="M193">
            <v>24.021177793066656</v>
          </cell>
          <cell r="N193">
            <v>24.259623307924301</v>
          </cell>
          <cell r="O193">
            <v>0.59465662010886433</v>
          </cell>
          <cell r="P193">
            <v>0.59762990320940901</v>
          </cell>
          <cell r="Q193">
            <v>0.60061805272546565</v>
          </cell>
          <cell r="R193">
            <v>0.60362114298908409</v>
          </cell>
          <cell r="S193">
            <v>0.60663924870402752</v>
          </cell>
          <cell r="T193">
            <v>0.60967244494756301</v>
          </cell>
          <cell r="U193">
            <v>0.61272080717229471</v>
          </cell>
          <cell r="V193">
            <v>0.6157844112081392</v>
          </cell>
          <cell r="W193">
            <v>0.61886333326418708</v>
          </cell>
          <cell r="X193">
            <v>0.62195764993052194</v>
          </cell>
          <cell r="Y193">
            <v>0.62506743818013888</v>
          </cell>
          <cell r="Z193">
            <v>0.62819277537106188</v>
          </cell>
          <cell r="AA193">
            <v>0.63133373924793545</v>
          </cell>
          <cell r="AB193">
            <v>0.63449040794414202</v>
          </cell>
          <cell r="AC193">
            <v>0.63766285998386252</v>
          </cell>
          <cell r="AD193">
            <v>0.64085117428382432</v>
          </cell>
          <cell r="AE193">
            <v>0.64405543015519129</v>
          </cell>
          <cell r="AF193">
            <v>0.64727570730599382</v>
          </cell>
        </row>
        <row r="194">
          <cell r="A194" t="str">
            <v>WAIndustrialDemand Voltage ReductionSummer Peak Reduction @Meter  (MW)RAP0</v>
          </cell>
          <cell r="B194" t="str">
            <v>WA</v>
          </cell>
          <cell r="C194" t="str">
            <v>Industrial</v>
          </cell>
          <cell r="D194" t="str">
            <v>Demand Voltage Reduction</v>
          </cell>
          <cell r="E194" t="str">
            <v>Summer Peak Reduction @Meter  (MW)</v>
          </cell>
          <cell r="F194" t="str">
            <v>RAP</v>
          </cell>
          <cell r="G194">
            <v>0</v>
          </cell>
          <cell r="H194">
            <v>0</v>
          </cell>
          <cell r="I194">
            <v>0</v>
          </cell>
          <cell r="J194">
            <v>0.53303385657292246</v>
          </cell>
          <cell r="K194">
            <v>1.7761545964471934</v>
          </cell>
          <cell r="L194">
            <v>2.6711862313308599</v>
          </cell>
          <cell r="M194">
            <v>3.5790065654182786</v>
          </cell>
          <cell r="N194">
            <v>4.5006131477559626</v>
          </cell>
          <cell r="O194">
            <v>4.5259122297634553</v>
          </cell>
          <cell r="P194">
            <v>4.5542332425803069</v>
          </cell>
          <cell r="Q194">
            <v>4.5805762802138554</v>
          </cell>
          <cell r="R194">
            <v>4.601787147074635</v>
          </cell>
          <cell r="S194">
            <v>4.6235205274308679</v>
          </cell>
          <cell r="T194">
            <v>4.6401100006810578</v>
          </cell>
          <cell r="U194">
            <v>4.6618514839878724</v>
          </cell>
          <cell r="V194">
            <v>4.6774532672800815</v>
          </cell>
          <cell r="W194">
            <v>4.6995577469001857</v>
          </cell>
          <cell r="X194">
            <v>4.7225473255258112</v>
          </cell>
          <cell r="Y194">
            <v>4.7485608864060795</v>
          </cell>
          <cell r="Z194">
            <v>4.772736751684465</v>
          </cell>
          <cell r="AA194">
            <v>4.7987018134632553</v>
          </cell>
          <cell r="AB194">
            <v>4.8311255416968573</v>
          </cell>
          <cell r="AC194">
            <v>4.8576172631904271</v>
          </cell>
          <cell r="AD194">
            <v>4.8576172631904271</v>
          </cell>
          <cell r="AE194">
            <v>4.8576172631904271</v>
          </cell>
          <cell r="AF194">
            <v>4.8576172631904271</v>
          </cell>
        </row>
        <row r="195">
          <cell r="A195" t="str">
            <v>WAIndustrialDemand Voltage ReductionSummer Peak Reduction @Generation (MW)RAP0</v>
          </cell>
          <cell r="B195" t="str">
            <v>WA</v>
          </cell>
          <cell r="C195" t="str">
            <v>Industrial</v>
          </cell>
          <cell r="D195" t="str">
            <v>Demand Voltage Reduction</v>
          </cell>
          <cell r="E195" t="str">
            <v>Summer Peak Reduction @Generation (MW)</v>
          </cell>
          <cell r="F195" t="str">
            <v>RAP</v>
          </cell>
          <cell r="G195">
            <v>0</v>
          </cell>
          <cell r="H195">
            <v>0</v>
          </cell>
          <cell r="I195">
            <v>0</v>
          </cell>
          <cell r="J195">
            <v>0.56915112791093614</v>
          </cell>
          <cell r="K195">
            <v>1.8965031572507929</v>
          </cell>
          <cell r="L195">
            <v>2.8521802840006538</v>
          </cell>
          <cell r="M195">
            <v>3.8215126457540225</v>
          </cell>
          <cell r="N195">
            <v>4.8055653834169938</v>
          </cell>
          <cell r="O195">
            <v>4.8325786788805356</v>
          </cell>
          <cell r="P195">
            <v>4.8628186649330649</v>
          </cell>
          <cell r="Q195">
            <v>4.8909466522960656</v>
          </cell>
          <cell r="R195">
            <v>4.9135947236125821</v>
          </cell>
          <cell r="S195">
            <v>4.9368007128579858</v>
          </cell>
          <cell r="T195">
            <v>4.9545142544939704</v>
          </cell>
          <cell r="U195">
            <v>4.9777288957291228</v>
          </cell>
          <cell r="V195">
            <v>4.9943878235789869</v>
          </cell>
          <cell r="W195">
            <v>5.0179900570066218</v>
          </cell>
          <cell r="X195">
            <v>5.042537361917228</v>
          </cell>
          <cell r="Y195">
            <v>5.070313547863794</v>
          </cell>
          <cell r="Z195">
            <v>5.0961275197564655</v>
          </cell>
          <cell r="AA195">
            <v>5.1238519204027755</v>
          </cell>
          <cell r="AB195">
            <v>5.1584726133806669</v>
          </cell>
          <cell r="AC195">
            <v>5.1867593591144336</v>
          </cell>
          <cell r="AD195">
            <v>5.1867593591144336</v>
          </cell>
          <cell r="AE195">
            <v>5.1867593591144336</v>
          </cell>
          <cell r="AF195">
            <v>5.1867593591144336</v>
          </cell>
        </row>
        <row r="196">
          <cell r="A196" t="str">
            <v>WAIndustrialDemand Voltage ReductionWinter Peak Reduction @Meter  (MW)RAP0</v>
          </cell>
          <cell r="B196" t="str">
            <v>WA</v>
          </cell>
          <cell r="C196" t="str">
            <v>Industrial</v>
          </cell>
          <cell r="D196" t="str">
            <v>Demand Voltage Reduction</v>
          </cell>
          <cell r="E196" t="str">
            <v>Winter Peak Reduction @Meter  (MW)</v>
          </cell>
          <cell r="F196" t="str">
            <v>RAP</v>
          </cell>
          <cell r="G196">
            <v>0</v>
          </cell>
          <cell r="H196">
            <v>0</v>
          </cell>
          <cell r="I196">
            <v>0</v>
          </cell>
          <cell r="J196">
            <v>0.56239986288149946</v>
          </cell>
          <cell r="K196">
            <v>1.8669946848502983</v>
          </cell>
          <cell r="L196">
            <v>2.8047475124840404</v>
          </cell>
          <cell r="M196">
            <v>3.761573375002405</v>
          </cell>
          <cell r="N196">
            <v>4.7393458037018519</v>
          </cell>
          <cell r="O196">
            <v>4.7757627923732571</v>
          </cell>
          <cell r="P196">
            <v>4.8196345206660114</v>
          </cell>
          <cell r="Q196">
            <v>4.8576861256601482</v>
          </cell>
          <cell r="R196">
            <v>4.8825902048937175</v>
          </cell>
          <cell r="S196">
            <v>4.9084098196201715</v>
          </cell>
          <cell r="T196">
            <v>4.9130867480854654</v>
          </cell>
          <cell r="U196">
            <v>4.9332833012742787</v>
          </cell>
          <cell r="V196">
            <v>4.9313864065535684</v>
          </cell>
          <cell r="W196">
            <v>4.9496529511562946</v>
          </cell>
          <cell r="X196">
            <v>4.9700540264868573</v>
          </cell>
          <cell r="Y196">
            <v>5.0018857282299898</v>
          </cell>
          <cell r="Z196">
            <v>5.0344454291452259</v>
          </cell>
          <cell r="AA196">
            <v>5.0653310084718539</v>
          </cell>
          <cell r="AB196">
            <v>5.123078069633987</v>
          </cell>
          <cell r="AC196">
            <v>5.1539246446183489</v>
          </cell>
          <cell r="AD196">
            <v>5.1539246446183498</v>
          </cell>
          <cell r="AE196">
            <v>5.1539246446183489</v>
          </cell>
          <cell r="AF196">
            <v>5.1539246446183489</v>
          </cell>
        </row>
        <row r="197">
          <cell r="A197" t="str">
            <v>WAIndustrialDemand Voltage ReductionWinter Peak Reduction @Generation (MW)RAP0</v>
          </cell>
          <cell r="B197" t="str">
            <v>WA</v>
          </cell>
          <cell r="C197" t="str">
            <v>Industrial</v>
          </cell>
          <cell r="D197" t="str">
            <v>Demand Voltage Reduction</v>
          </cell>
          <cell r="E197" t="str">
            <v>Winter Peak Reduction @Generation (MW)</v>
          </cell>
          <cell r="F197" t="str">
            <v>RAP</v>
          </cell>
          <cell r="G197">
            <v>0</v>
          </cell>
          <cell r="H197">
            <v>0</v>
          </cell>
          <cell r="I197">
            <v>0</v>
          </cell>
          <cell r="J197">
            <v>0.60050691405222367</v>
          </cell>
          <cell r="K197">
            <v>1.993498382106802</v>
          </cell>
          <cell r="L197">
            <v>2.9947914012424399</v>
          </cell>
          <cell r="M197">
            <v>4.0164498046466512</v>
          </cell>
          <cell r="N197">
            <v>5.0604740702204323</v>
          </cell>
          <cell r="O197">
            <v>5.0993585987018131</v>
          </cell>
          <cell r="P197">
            <v>5.1462029845383199</v>
          </cell>
          <cell r="Q197">
            <v>5.1868328875626348</v>
          </cell>
          <cell r="R197">
            <v>5.2134244156815068</v>
          </cell>
          <cell r="S197">
            <v>5.2409935140841268</v>
          </cell>
          <cell r="T197">
            <v>5.2459873415462228</v>
          </cell>
          <cell r="U197">
            <v>5.2675523713948547</v>
          </cell>
          <cell r="V197">
            <v>5.2655269470123169</v>
          </cell>
          <cell r="W197">
            <v>5.2850311948860256</v>
          </cell>
          <cell r="X197">
            <v>5.3068146048736002</v>
          </cell>
          <cell r="Y197">
            <v>5.3408031568708587</v>
          </cell>
          <cell r="Z197">
            <v>5.3755690357579802</v>
          </cell>
          <cell r="AA197">
            <v>5.4085473580412069</v>
          </cell>
          <cell r="AB197">
            <v>5.4702072405959159</v>
          </cell>
          <cell r="AC197">
            <v>5.5031439156833395</v>
          </cell>
          <cell r="AD197">
            <v>5.5031439156833404</v>
          </cell>
          <cell r="AE197">
            <v>5.5031439156833395</v>
          </cell>
          <cell r="AF197">
            <v>5.5031439156833395</v>
          </cell>
        </row>
        <row r="198">
          <cell r="A198" t="str">
            <v>WAIndustrialDemand Voltage ReductionNon-Incentive CostsRAP0</v>
          </cell>
          <cell r="B198" t="str">
            <v>WA</v>
          </cell>
          <cell r="C198" t="str">
            <v>Industrial</v>
          </cell>
          <cell r="D198" t="str">
            <v>Demand Voltage Reduction</v>
          </cell>
          <cell r="E198" t="str">
            <v>Non-Incentive Costs</v>
          </cell>
          <cell r="F198" t="str">
            <v>RAP</v>
          </cell>
          <cell r="G198">
            <v>0</v>
          </cell>
          <cell r="H198">
            <v>0</v>
          </cell>
          <cell r="I198">
            <v>0</v>
          </cell>
          <cell r="J198">
            <v>53169.45</v>
          </cell>
          <cell r="K198">
            <v>53358.32</v>
          </cell>
          <cell r="L198">
            <v>53267.4</v>
          </cell>
          <cell r="M198">
            <v>53269.77</v>
          </cell>
          <cell r="N198">
            <v>53272.15</v>
          </cell>
          <cell r="O198">
            <v>53035.5</v>
          </cell>
          <cell r="P198">
            <v>53035.53</v>
          </cell>
          <cell r="Q198">
            <v>53035.56</v>
          </cell>
          <cell r="R198">
            <v>53035.59</v>
          </cell>
          <cell r="S198">
            <v>53035.62</v>
          </cell>
          <cell r="T198">
            <v>53035.65</v>
          </cell>
          <cell r="U198">
            <v>53035.68</v>
          </cell>
          <cell r="V198">
            <v>53035.71</v>
          </cell>
          <cell r="W198">
            <v>53035.74</v>
          </cell>
          <cell r="X198">
            <v>53035.77</v>
          </cell>
          <cell r="Y198">
            <v>53035.81</v>
          </cell>
          <cell r="Z198">
            <v>53035.839999999997</v>
          </cell>
          <cell r="AA198">
            <v>53035.87</v>
          </cell>
          <cell r="AB198">
            <v>53035.9</v>
          </cell>
          <cell r="AC198">
            <v>53035.93</v>
          </cell>
          <cell r="AD198">
            <v>53035.96</v>
          </cell>
          <cell r="AE198">
            <v>53036</v>
          </cell>
          <cell r="AF198">
            <v>53036.03</v>
          </cell>
        </row>
        <row r="199">
          <cell r="A199" t="str">
            <v>WAIndustrialDemand Voltage ReductionIncentive CostsRAP0</v>
          </cell>
          <cell r="B199" t="str">
            <v>WA</v>
          </cell>
          <cell r="C199" t="str">
            <v>Industrial</v>
          </cell>
          <cell r="D199" t="str">
            <v>Demand Voltage Reduction</v>
          </cell>
          <cell r="E199" t="str">
            <v>Incentive Costs</v>
          </cell>
          <cell r="F199" t="str">
            <v>RAP</v>
          </cell>
          <cell r="G199">
            <v>0</v>
          </cell>
          <cell r="H199">
            <v>0</v>
          </cell>
          <cell r="I199">
            <v>0</v>
          </cell>
          <cell r="J199">
            <v>25787.919999999998</v>
          </cell>
          <cell r="K199">
            <v>85627.91</v>
          </cell>
          <cell r="L199">
            <v>128645.75</v>
          </cell>
          <cell r="M199">
            <v>172522.29</v>
          </cell>
          <cell r="N199">
            <v>217341.1</v>
          </cell>
          <cell r="O199">
            <v>218983.29</v>
          </cell>
          <cell r="P199">
            <v>220955.18</v>
          </cell>
          <cell r="Q199">
            <v>222670.81</v>
          </cell>
          <cell r="R199">
            <v>223805.57</v>
          </cell>
          <cell r="S199">
            <v>224981.27</v>
          </cell>
          <cell r="T199">
            <v>225232.19</v>
          </cell>
          <cell r="U199">
            <v>226166.07</v>
          </cell>
          <cell r="V199">
            <v>226131.29</v>
          </cell>
          <cell r="W199">
            <v>226983.25</v>
          </cell>
          <cell r="X199">
            <v>227929.67</v>
          </cell>
          <cell r="Y199">
            <v>229376.79</v>
          </cell>
          <cell r="Z199">
            <v>230849.71</v>
          </cell>
          <cell r="AA199">
            <v>232255.99</v>
          </cell>
          <cell r="AB199">
            <v>234836.96</v>
          </cell>
          <cell r="AC199">
            <v>236243.15</v>
          </cell>
          <cell r="AD199">
            <v>236243.15</v>
          </cell>
          <cell r="AE199">
            <v>236243.15</v>
          </cell>
          <cell r="AF199">
            <v>236243.15</v>
          </cell>
        </row>
        <row r="200">
          <cell r="A200" t="str">
            <v>WAIndustrialDemand Voltage ReductionProgram Annual BenefitsRAP0</v>
          </cell>
          <cell r="B200" t="str">
            <v>WA</v>
          </cell>
          <cell r="C200" t="str">
            <v>Industrial</v>
          </cell>
          <cell r="D200" t="str">
            <v>Demand Voltage Reduction</v>
          </cell>
          <cell r="E200" t="str">
            <v>Program Annual Benefits</v>
          </cell>
          <cell r="F200" t="str">
            <v>RAP</v>
          </cell>
          <cell r="G200">
            <v>0</v>
          </cell>
          <cell r="H200">
            <v>0</v>
          </cell>
          <cell r="I200">
            <v>0</v>
          </cell>
          <cell r="J200">
            <v>969.15</v>
          </cell>
          <cell r="K200">
            <v>3163.43</v>
          </cell>
          <cell r="L200">
            <v>4863.62</v>
          </cell>
          <cell r="M200">
            <v>6443.9</v>
          </cell>
          <cell r="N200">
            <v>8347.26</v>
          </cell>
          <cell r="O200">
            <v>8265.08</v>
          </cell>
          <cell r="P200">
            <v>8743.76</v>
          </cell>
          <cell r="Q200">
            <v>8730.8799999999992</v>
          </cell>
          <cell r="R200">
            <v>8898.8700000000008</v>
          </cell>
          <cell r="S200">
            <v>8948.52</v>
          </cell>
          <cell r="T200">
            <v>9193.32</v>
          </cell>
          <cell r="U200">
            <v>9088.67</v>
          </cell>
          <cell r="V200">
            <v>9320.19</v>
          </cell>
          <cell r="W200">
            <v>9217.35</v>
          </cell>
          <cell r="X200">
            <v>9503.43</v>
          </cell>
          <cell r="Y200">
            <v>9485.2099999999991</v>
          </cell>
          <cell r="Z200">
            <v>9677.75</v>
          </cell>
          <cell r="AA200">
            <v>9540.41</v>
          </cell>
          <cell r="AB200">
            <v>9529.06</v>
          </cell>
          <cell r="AC200">
            <v>9427.25</v>
          </cell>
          <cell r="AD200">
            <v>9427.25</v>
          </cell>
          <cell r="AE200">
            <v>9427.25</v>
          </cell>
          <cell r="AF200">
            <v>9427.25</v>
          </cell>
        </row>
        <row r="201">
          <cell r="A201" t="str">
            <v>WAIndustrialDemand Voltage ReductionProgram Annual CostsRAP0</v>
          </cell>
          <cell r="B201" t="str">
            <v>WA</v>
          </cell>
          <cell r="C201" t="str">
            <v>Industrial</v>
          </cell>
          <cell r="D201" t="str">
            <v>Demand Voltage Reduction</v>
          </cell>
          <cell r="E201" t="str">
            <v>Program Annual Costs</v>
          </cell>
          <cell r="F201" t="str">
            <v>RAP</v>
          </cell>
          <cell r="G201">
            <v>0</v>
          </cell>
          <cell r="H201">
            <v>0</v>
          </cell>
          <cell r="I201">
            <v>0</v>
          </cell>
          <cell r="J201">
            <v>78957.37</v>
          </cell>
          <cell r="K201">
            <v>138986.22</v>
          </cell>
          <cell r="L201">
            <v>181913.15</v>
          </cell>
          <cell r="M201">
            <v>225792.06</v>
          </cell>
          <cell r="N201">
            <v>270613.25</v>
          </cell>
          <cell r="O201">
            <v>272018.8</v>
          </cell>
          <cell r="P201">
            <v>273990.71000000002</v>
          </cell>
          <cell r="Q201">
            <v>275706.37</v>
          </cell>
          <cell r="R201">
            <v>276841.15999999997</v>
          </cell>
          <cell r="S201">
            <v>278016.89</v>
          </cell>
          <cell r="T201">
            <v>278267.84000000003</v>
          </cell>
          <cell r="U201">
            <v>279201.75</v>
          </cell>
          <cell r="V201">
            <v>279167</v>
          </cell>
          <cell r="W201">
            <v>280018.99</v>
          </cell>
          <cell r="X201">
            <v>280965.44</v>
          </cell>
          <cell r="Y201">
            <v>282412.59000000003</v>
          </cell>
          <cell r="Z201">
            <v>283885.53999999998</v>
          </cell>
          <cell r="AA201">
            <v>285291.86</v>
          </cell>
          <cell r="AB201">
            <v>287872.86</v>
          </cell>
          <cell r="AC201">
            <v>289279.08</v>
          </cell>
          <cell r="AD201">
            <v>289279.11</v>
          </cell>
          <cell r="AE201">
            <v>289279.15000000002</v>
          </cell>
          <cell r="AF201">
            <v>289279.18</v>
          </cell>
        </row>
        <row r="202">
          <cell r="A202" t="str">
            <v>WAIndustrialCritical Peak PricingParticipantsRAP0</v>
          </cell>
          <cell r="B202" t="str">
            <v>WA</v>
          </cell>
          <cell r="C202" t="str">
            <v>Industrial</v>
          </cell>
          <cell r="D202" t="str">
            <v>Critical Peak Pricing</v>
          </cell>
          <cell r="E202" t="str">
            <v>Participants</v>
          </cell>
          <cell r="F202" t="str">
            <v>RAP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33.218140601351223</v>
          </cell>
          <cell r="N202">
            <v>66.76846260871595</v>
          </cell>
          <cell r="O202">
            <v>100.6534573826393</v>
          </cell>
          <cell r="P202">
            <v>134.87563289273663</v>
          </cell>
          <cell r="Q202">
            <v>169.4375138215004</v>
          </cell>
          <cell r="R202">
            <v>170.28470139060789</v>
          </cell>
          <cell r="S202">
            <v>171.13612489756093</v>
          </cell>
          <cell r="T202">
            <v>171.99180552204871</v>
          </cell>
          <cell r="U202">
            <v>172.85176454965895</v>
          </cell>
          <cell r="V202">
            <v>173.71602337240722</v>
          </cell>
          <cell r="W202">
            <v>174.58460348926923</v>
          </cell>
          <cell r="X202">
            <v>175.45752650671557</v>
          </cell>
          <cell r="Y202">
            <v>176.33481413924912</v>
          </cell>
          <cell r="Z202">
            <v>177.21648820994537</v>
          </cell>
          <cell r="AA202">
            <v>178.10257065099506</v>
          </cell>
          <cell r="AB202">
            <v>178.99308350425002</v>
          </cell>
          <cell r="AC202">
            <v>179.88804892177123</v>
          </cell>
          <cell r="AD202">
            <v>180.78748916638008</v>
          </cell>
          <cell r="AE202">
            <v>181.69142661221196</v>
          </cell>
          <cell r="AF202">
            <v>182.59988374527299</v>
          </cell>
          <cell r="AG202">
            <v>183.51288316399933</v>
          </cell>
          <cell r="AH202">
            <v>184.43044757981932</v>
          </cell>
        </row>
        <row r="203">
          <cell r="A203" t="str">
            <v>WAIndustrialCritical Peak PricingNew ParticipantsRAP0</v>
          </cell>
          <cell r="B203" t="str">
            <v>WA</v>
          </cell>
          <cell r="C203" t="str">
            <v>Industrial</v>
          </cell>
          <cell r="D203" t="str">
            <v>Critical Peak Pricing</v>
          </cell>
          <cell r="E203" t="str">
            <v>New Participants</v>
          </cell>
          <cell r="F203" t="str">
            <v>RAP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33.218140601351223</v>
          </cell>
          <cell r="N203">
            <v>33.550322007364727</v>
          </cell>
          <cell r="O203">
            <v>33.884994773923353</v>
          </cell>
          <cell r="P203">
            <v>34.22217551009733</v>
          </cell>
          <cell r="Q203">
            <v>34.56188092876377</v>
          </cell>
          <cell r="R203">
            <v>0.84718756910748994</v>
          </cell>
          <cell r="S203">
            <v>0.85142350695304003</v>
          </cell>
          <cell r="T203">
            <v>0.85568062448777482</v>
          </cell>
          <cell r="U203">
            <v>0.85995902761024468</v>
          </cell>
          <cell r="V203">
            <v>0.86425882274826904</v>
          </cell>
          <cell r="W203">
            <v>0.86858011686200598</v>
          </cell>
          <cell r="X203">
            <v>0.8729230174463396</v>
          </cell>
          <cell r="Y203">
            <v>0.87728763253355169</v>
          </cell>
          <cell r="Z203">
            <v>0.88167407069624915</v>
          </cell>
          <cell r="AA203">
            <v>0.88608244104969458</v>
          </cell>
          <cell r="AB203">
            <v>0.8905128532549611</v>
          </cell>
          <cell r="AC203">
            <v>0.89496541752120606</v>
          </cell>
          <cell r="AD203">
            <v>0.8994402446088543</v>
          </cell>
          <cell r="AE203">
            <v>0.90393744583187186</v>
          </cell>
          <cell r="AF203">
            <v>0.90845713306103448</v>
          </cell>
          <cell r="AG203">
            <v>0.91299941872634349</v>
          </cell>
          <cell r="AH203">
            <v>0.9175644158199816</v>
          </cell>
        </row>
        <row r="204">
          <cell r="A204" t="str">
            <v>WAIndustrialCritical Peak PricingSummer Peak Reduction @Meter  (MW)RAP0</v>
          </cell>
          <cell r="B204" t="str">
            <v>WA</v>
          </cell>
          <cell r="C204" t="str">
            <v>Industrial</v>
          </cell>
          <cell r="D204" t="str">
            <v>Critical Peak Pricing</v>
          </cell>
          <cell r="E204" t="str">
            <v>Summer Peak Reduction @Meter  (MW)</v>
          </cell>
          <cell r="F204" t="str">
            <v>RAP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0.42194603718615492</v>
          </cell>
          <cell r="N204">
            <v>0.84895776429249314</v>
          </cell>
          <cell r="O204">
            <v>1.2805949551162281</v>
          </cell>
          <cell r="P204">
            <v>1.7181444148850338</v>
          </cell>
          <cell r="Q204">
            <v>2.160103340564008</v>
          </cell>
          <cell r="R204">
            <v>2.1701059388309858</v>
          </cell>
          <cell r="S204">
            <v>2.1803549434621359</v>
          </cell>
          <cell r="T204">
            <v>2.1881781897948569</v>
          </cell>
          <cell r="U204">
            <v>2.1984310156069129</v>
          </cell>
          <cell r="V204">
            <v>2.2057884881489231</v>
          </cell>
          <cell r="W204">
            <v>2.2162124953802982</v>
          </cell>
          <cell r="X204">
            <v>2.2270538966690143</v>
          </cell>
          <cell r="Y204">
            <v>2.2393213443262359</v>
          </cell>
          <cell r="Z204">
            <v>2.2507221734259377</v>
          </cell>
          <cell r="AA204">
            <v>2.2629667499279349</v>
          </cell>
          <cell r="AB204">
            <v>2.2782570975580971</v>
          </cell>
          <cell r="AC204">
            <v>2.2907500356940123</v>
          </cell>
          <cell r="AD204">
            <v>2.2907500356940123</v>
          </cell>
          <cell r="AE204">
            <v>2.2907500356940127</v>
          </cell>
          <cell r="AF204">
            <v>2.2907500356940127</v>
          </cell>
          <cell r="AG204">
            <v>2.2907500356940123</v>
          </cell>
          <cell r="AH204">
            <v>2.2907500356940127</v>
          </cell>
        </row>
        <row r="205">
          <cell r="A205" t="str">
            <v>WAIndustrialCritical Peak PricingSummer Peak Reduction @Generation (MW)RAP0</v>
          </cell>
          <cell r="B205" t="str">
            <v>WA</v>
          </cell>
          <cell r="C205" t="str">
            <v>Industrial</v>
          </cell>
          <cell r="D205" t="str">
            <v>Critical Peak Pricing</v>
          </cell>
          <cell r="E205" t="str">
            <v>Summer Peak Reduction @Generation (MW)</v>
          </cell>
          <cell r="F205" t="str">
            <v>RAP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0.45053622770994789</v>
          </cell>
          <cell r="N205">
            <v>0.90648138600876338</v>
          </cell>
          <cell r="O205">
            <v>1.3673654198769347</v>
          </cell>
          <cell r="P205">
            <v>1.8345623258021164</v>
          </cell>
          <cell r="Q205">
            <v>2.3064674739248816</v>
          </cell>
          <cell r="R205">
            <v>2.3171478275562492</v>
          </cell>
          <cell r="S205">
            <v>2.32809128353724</v>
          </cell>
          <cell r="T205">
            <v>2.3364446168561042</v>
          </cell>
          <cell r="U205">
            <v>2.3473921529333133</v>
          </cell>
          <cell r="V205">
            <v>2.3552481525930387</v>
          </cell>
          <cell r="W205">
            <v>2.366378468988386</v>
          </cell>
          <cell r="X205">
            <v>2.3779544611988612</v>
          </cell>
          <cell r="Y205">
            <v>2.3910531257294525</v>
          </cell>
          <cell r="Z205">
            <v>2.4032264514219968</v>
          </cell>
          <cell r="AA205">
            <v>2.4163006950952037</v>
          </cell>
          <cell r="AB205">
            <v>2.432627085046883</v>
          </cell>
          <cell r="AC205">
            <v>2.4459665188244912</v>
          </cell>
          <cell r="AD205">
            <v>2.4459665188244912</v>
          </cell>
          <cell r="AE205">
            <v>2.4459665188244917</v>
          </cell>
          <cell r="AF205">
            <v>2.4459665188244917</v>
          </cell>
          <cell r="AG205">
            <v>2.4459665188244912</v>
          </cell>
          <cell r="AH205">
            <v>2.4459665188244917</v>
          </cell>
        </row>
        <row r="206">
          <cell r="A206" t="str">
            <v>WAIndustrialCritical Peak PricingWinter Peak Reduction @Meter  (MW)RAP0</v>
          </cell>
          <cell r="B206" t="str">
            <v>WA</v>
          </cell>
          <cell r="C206" t="str">
            <v>Industrial</v>
          </cell>
          <cell r="D206" t="str">
            <v>Critical Peak Pricing</v>
          </cell>
          <cell r="E206" t="str">
            <v>Winter Peak Reduction @Meter  (MW)</v>
          </cell>
          <cell r="F206" t="str">
            <v>RAP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0.22173485157908912</v>
          </cell>
          <cell r="N206">
            <v>0.44699514106493249</v>
          </cell>
          <cell r="O206">
            <v>0.67564475715259564</v>
          </cell>
          <cell r="P206">
            <v>0.90913526958247282</v>
          </cell>
          <cell r="Q206">
            <v>1.1453912548924983</v>
          </cell>
          <cell r="R206">
            <v>1.1512633746275716</v>
          </cell>
          <cell r="S206">
            <v>1.1573513679946512</v>
          </cell>
          <cell r="T206">
            <v>1.1584541384959415</v>
          </cell>
          <cell r="U206">
            <v>1.1632162731425668</v>
          </cell>
          <cell r="V206">
            <v>1.1627690053347361</v>
          </cell>
          <cell r="W206">
            <v>1.1670760642726423</v>
          </cell>
          <cell r="X206">
            <v>1.1718864230874275</v>
          </cell>
          <cell r="Y206">
            <v>1.1793920032879137</v>
          </cell>
          <cell r="Z206">
            <v>1.1870692380300325</v>
          </cell>
          <cell r="AA206">
            <v>1.1943517325238897</v>
          </cell>
          <cell r="AB206">
            <v>1.2079678816821191</v>
          </cell>
          <cell r="AC206">
            <v>1.2152411793626425</v>
          </cell>
          <cell r="AD206">
            <v>1.2152411793626425</v>
          </cell>
          <cell r="AE206">
            <v>1.2152411793626425</v>
          </cell>
          <cell r="AF206">
            <v>1.2152411793626425</v>
          </cell>
          <cell r="AG206">
            <v>1.2152411793626425</v>
          </cell>
          <cell r="AH206">
            <v>1.2152411793626425</v>
          </cell>
        </row>
        <row r="207">
          <cell r="A207" t="str">
            <v>WAIndustrialCritical Peak PricingWinter Peak Reduction @Generation (MW)RAP0</v>
          </cell>
          <cell r="B207" t="str">
            <v>WA</v>
          </cell>
          <cell r="C207" t="str">
            <v>Industrial</v>
          </cell>
          <cell r="D207" t="str">
            <v>Critical Peak Pricing</v>
          </cell>
          <cell r="E207" t="str">
            <v>Winter Peak Reduction @Generation (MW)</v>
          </cell>
          <cell r="F207" t="str">
            <v>RAP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0.236759146379171</v>
          </cell>
          <cell r="N207">
            <v>0.47728260704394809</v>
          </cell>
          <cell r="O207">
            <v>0.72142504806897245</v>
          </cell>
          <cell r="P207">
            <v>0.97073639455712313</v>
          </cell>
          <cell r="Q207">
            <v>1.2230005966463477</v>
          </cell>
          <cell r="R207">
            <v>1.2292705990659556</v>
          </cell>
          <cell r="S207">
            <v>1.2357711022682576</v>
          </cell>
          <cell r="T207">
            <v>1.2369485942172147</v>
          </cell>
          <cell r="U207">
            <v>1.2420334012552079</v>
          </cell>
          <cell r="V207">
            <v>1.2415558275060623</v>
          </cell>
          <cell r="W207">
            <v>1.2461547238468105</v>
          </cell>
          <cell r="X207">
            <v>1.251291022622828</v>
          </cell>
          <cell r="Y207">
            <v>1.2593051654095502</v>
          </cell>
          <cell r="Z207">
            <v>1.2675025936945135</v>
          </cell>
          <cell r="AA207">
            <v>1.2752785349486635</v>
          </cell>
          <cell r="AB207">
            <v>1.2898172862036685</v>
          </cell>
          <cell r="AC207">
            <v>1.2975834074874404</v>
          </cell>
          <cell r="AD207">
            <v>1.2975834074874404</v>
          </cell>
          <cell r="AE207">
            <v>1.2975834074874404</v>
          </cell>
          <cell r="AF207">
            <v>1.2975834074874404</v>
          </cell>
          <cell r="AG207">
            <v>1.2975834074874404</v>
          </cell>
          <cell r="AH207">
            <v>1.2975834074874404</v>
          </cell>
        </row>
        <row r="208">
          <cell r="A208" t="str">
            <v>WAIndustrialCritical Peak PricingNon-Incentive CostsRAP0</v>
          </cell>
          <cell r="B208" t="str">
            <v>WA</v>
          </cell>
          <cell r="C208" t="str">
            <v>Industrial</v>
          </cell>
          <cell r="D208" t="str">
            <v>Critical Peak Pricing</v>
          </cell>
          <cell r="E208" t="str">
            <v>Non-Incentive Costs</v>
          </cell>
          <cell r="F208" t="str">
            <v>RAP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24228.2</v>
          </cell>
          <cell r="N208">
            <v>24294.639999999999</v>
          </cell>
          <cell r="O208">
            <v>24361.57</v>
          </cell>
          <cell r="P208">
            <v>24429.01</v>
          </cell>
          <cell r="Q208">
            <v>24496.95</v>
          </cell>
          <cell r="R208">
            <v>17754.009999999998</v>
          </cell>
          <cell r="S208">
            <v>17754.86</v>
          </cell>
          <cell r="T208">
            <v>17755.71</v>
          </cell>
          <cell r="U208">
            <v>17756.57</v>
          </cell>
          <cell r="V208">
            <v>17757.43</v>
          </cell>
          <cell r="W208">
            <v>17758.29</v>
          </cell>
          <cell r="X208">
            <v>17759.16</v>
          </cell>
          <cell r="Y208">
            <v>17760.03</v>
          </cell>
          <cell r="Z208">
            <v>17760.91</v>
          </cell>
          <cell r="AA208">
            <v>17761.79</v>
          </cell>
          <cell r="AB208">
            <v>17762.68</v>
          </cell>
          <cell r="AC208">
            <v>17763.57</v>
          </cell>
          <cell r="AD208">
            <v>17764.46</v>
          </cell>
          <cell r="AE208">
            <v>17765.36</v>
          </cell>
          <cell r="AF208">
            <v>17766.27</v>
          </cell>
          <cell r="AG208">
            <v>17767.18</v>
          </cell>
          <cell r="AH208">
            <v>17768.09</v>
          </cell>
        </row>
        <row r="209">
          <cell r="A209" t="str">
            <v>WAIndustrialCritical Peak PricingIncentive CostsRAP0</v>
          </cell>
          <cell r="B209" t="str">
            <v>WA</v>
          </cell>
          <cell r="C209" t="str">
            <v>Industrial</v>
          </cell>
          <cell r="D209" t="str">
            <v>Critical Peak Pricing</v>
          </cell>
          <cell r="E209" t="str">
            <v>Incentive Costs</v>
          </cell>
          <cell r="F209" t="str">
            <v>RAP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31645.95</v>
          </cell>
          <cell r="N209">
            <v>63671.83</v>
          </cell>
          <cell r="O209">
            <v>96044.62</v>
          </cell>
          <cell r="P209">
            <v>128860.83</v>
          </cell>
          <cell r="Q209">
            <v>162007.75</v>
          </cell>
          <cell r="R209">
            <v>162757.95000000001</v>
          </cell>
          <cell r="S209">
            <v>163526.62</v>
          </cell>
          <cell r="T209">
            <v>164113.35999999999</v>
          </cell>
          <cell r="U209">
            <v>164882.32999999999</v>
          </cell>
          <cell r="V209">
            <v>165434.14000000001</v>
          </cell>
          <cell r="W209">
            <v>166215.94</v>
          </cell>
          <cell r="X209">
            <v>167029.04</v>
          </cell>
          <cell r="Y209">
            <v>167949.1</v>
          </cell>
          <cell r="Z209">
            <v>168804.16</v>
          </cell>
          <cell r="AA209">
            <v>169722.51</v>
          </cell>
          <cell r="AB209">
            <v>170869.28</v>
          </cell>
          <cell r="AC209">
            <v>171806.25</v>
          </cell>
          <cell r="AD209">
            <v>171806.25</v>
          </cell>
          <cell r="AE209">
            <v>171806.25</v>
          </cell>
          <cell r="AF209">
            <v>171806.25</v>
          </cell>
          <cell r="AG209">
            <v>171806.25</v>
          </cell>
          <cell r="AH209">
            <v>171806.25</v>
          </cell>
        </row>
        <row r="210">
          <cell r="A210" t="str">
            <v>WAIndustrialCritical Peak PricingProgram Annual BenefitsRAP0</v>
          </cell>
          <cell r="B210" t="str">
            <v>WA</v>
          </cell>
          <cell r="C210" t="str">
            <v>Industrial</v>
          </cell>
          <cell r="D210" t="str">
            <v>Critical Peak Pricing</v>
          </cell>
          <cell r="E210" t="str">
            <v>Program Annual Benefits</v>
          </cell>
          <cell r="F210" t="str">
            <v>RAP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508.9</v>
          </cell>
          <cell r="N210">
            <v>1054.4000000000001</v>
          </cell>
          <cell r="O210">
            <v>1565.49</v>
          </cell>
          <cell r="P210">
            <v>2207.04</v>
          </cell>
          <cell r="Q210">
            <v>2753.81</v>
          </cell>
          <cell r="R210">
            <v>2806.53</v>
          </cell>
          <cell r="S210">
            <v>2821.92</v>
          </cell>
          <cell r="T210">
            <v>2900.37</v>
          </cell>
          <cell r="U210">
            <v>2867.63</v>
          </cell>
          <cell r="V210">
            <v>2942.53</v>
          </cell>
          <cell r="W210">
            <v>2910.59</v>
          </cell>
          <cell r="X210">
            <v>3001.22</v>
          </cell>
          <cell r="Y210">
            <v>2995.05</v>
          </cell>
          <cell r="Z210">
            <v>3055.08</v>
          </cell>
          <cell r="AA210">
            <v>3011.38</v>
          </cell>
          <cell r="AB210">
            <v>3005.53</v>
          </cell>
          <cell r="AC210">
            <v>2973.18</v>
          </cell>
          <cell r="AD210">
            <v>2973.18</v>
          </cell>
          <cell r="AE210">
            <v>2973.18</v>
          </cell>
          <cell r="AF210">
            <v>2973.18</v>
          </cell>
          <cell r="AG210">
            <v>2973.18</v>
          </cell>
          <cell r="AH210">
            <v>2973.18</v>
          </cell>
        </row>
        <row r="211">
          <cell r="A211" t="str">
            <v>WAIndustrialCritical Peak PricingProgram Annual CostsRAP0</v>
          </cell>
          <cell r="B211" t="str">
            <v>WA</v>
          </cell>
          <cell r="C211" t="str">
            <v>Industrial</v>
          </cell>
          <cell r="D211" t="str">
            <v>Critical Peak Pricing</v>
          </cell>
          <cell r="E211" t="str">
            <v>Program Annual Costs</v>
          </cell>
          <cell r="F211" t="str">
            <v>RAP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55874.16</v>
          </cell>
          <cell r="N211">
            <v>87966.47</v>
          </cell>
          <cell r="O211">
            <v>120406.2</v>
          </cell>
          <cell r="P211">
            <v>153289.84</v>
          </cell>
          <cell r="Q211">
            <v>186504.7</v>
          </cell>
          <cell r="R211">
            <v>180511.96</v>
          </cell>
          <cell r="S211">
            <v>181281.48</v>
          </cell>
          <cell r="T211">
            <v>181869.08</v>
          </cell>
          <cell r="U211">
            <v>182638.89</v>
          </cell>
          <cell r="V211">
            <v>183191.56</v>
          </cell>
          <cell r="W211">
            <v>183974.23</v>
          </cell>
          <cell r="X211">
            <v>184788.2</v>
          </cell>
          <cell r="Y211">
            <v>185709.13</v>
          </cell>
          <cell r="Z211">
            <v>186565.07</v>
          </cell>
          <cell r="AA211">
            <v>187484.3</v>
          </cell>
          <cell r="AB211">
            <v>188631.96</v>
          </cell>
          <cell r="AC211">
            <v>189569.82</v>
          </cell>
          <cell r="AD211">
            <v>189570.72</v>
          </cell>
          <cell r="AE211">
            <v>189571.62</v>
          </cell>
          <cell r="AF211">
            <v>189572.52</v>
          </cell>
          <cell r="AG211">
            <v>189573.43</v>
          </cell>
          <cell r="AH211">
            <v>189574.34</v>
          </cell>
        </row>
        <row r="212">
          <cell r="A212" t="str">
            <v>WAIndustrialReal Time PricingParticipantsRAP0</v>
          </cell>
          <cell r="B212" t="str">
            <v>WA</v>
          </cell>
          <cell r="C212" t="str">
            <v>Industrial</v>
          </cell>
          <cell r="D212" t="str">
            <v>Real Time Pricing</v>
          </cell>
          <cell r="E212" t="str">
            <v>Participants</v>
          </cell>
          <cell r="F212" t="str">
            <v>RAP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7.3818090225224955</v>
          </cell>
          <cell r="N212">
            <v>14.837436135270213</v>
          </cell>
          <cell r="O212">
            <v>22.367434973919845</v>
          </cell>
          <cell r="P212">
            <v>29.972362865052592</v>
          </cell>
          <cell r="Q212">
            <v>37.652780849222317</v>
          </cell>
          <cell r="R212">
            <v>37.841044753468424</v>
          </cell>
          <cell r="S212">
            <v>38.030249977235762</v>
          </cell>
          <cell r="T212">
            <v>38.22040122712194</v>
          </cell>
          <cell r="U212">
            <v>38.411503233257548</v>
          </cell>
          <cell r="V212">
            <v>38.603560749423828</v>
          </cell>
          <cell r="W212">
            <v>38.796578553170946</v>
          </cell>
          <cell r="X212">
            <v>38.990561445936798</v>
          </cell>
          <cell r="Y212">
            <v>39.185514253166474</v>
          </cell>
          <cell r="Z212">
            <v>39.381441824432308</v>
          </cell>
          <cell r="AA212">
            <v>39.57834903355446</v>
          </cell>
          <cell r="AB212">
            <v>39.776240778722226</v>
          </cell>
          <cell r="AC212">
            <v>39.975121982615832</v>
          </cell>
          <cell r="AD212">
            <v>40.174997592528911</v>
          </cell>
          <cell r="AE212">
            <v>40.375872580491546</v>
          </cell>
          <cell r="AF212">
            <v>40.577751943393999</v>
          </cell>
          <cell r="AG212">
            <v>40.780640703110969</v>
          </cell>
          <cell r="AH212">
            <v>40.984543906626513</v>
          </cell>
        </row>
        <row r="213">
          <cell r="A213" t="str">
            <v>WAIndustrialReal Time PricingNew ParticipantsRAP0</v>
          </cell>
          <cell r="B213" t="str">
            <v>WA</v>
          </cell>
          <cell r="C213" t="str">
            <v>Industrial</v>
          </cell>
          <cell r="D213" t="str">
            <v>Real Time Pricing</v>
          </cell>
          <cell r="E213" t="str">
            <v>New Participants</v>
          </cell>
          <cell r="F213" t="str">
            <v>RAP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7.3818090225224955</v>
          </cell>
          <cell r="N213">
            <v>7.4556271127477176</v>
          </cell>
          <cell r="O213">
            <v>7.5299988386496324</v>
          </cell>
          <cell r="P213">
            <v>7.6049278911327463</v>
          </cell>
          <cell r="Q213">
            <v>7.6804179841697255</v>
          </cell>
          <cell r="R213">
            <v>0.18826390424610651</v>
          </cell>
          <cell r="S213">
            <v>0.18920522376733828</v>
          </cell>
          <cell r="T213">
            <v>0.19015124988617771</v>
          </cell>
          <cell r="U213">
            <v>0.19110200613560835</v>
          </cell>
          <cell r="V213">
            <v>0.19205751616627964</v>
          </cell>
          <cell r="W213">
            <v>0.19301780374711797</v>
          </cell>
          <cell r="X213">
            <v>0.19398289276585245</v>
          </cell>
          <cell r="Y213">
            <v>0.19495280722967578</v>
          </cell>
          <cell r="Z213">
            <v>0.19592757126583393</v>
          </cell>
          <cell r="AA213">
            <v>0.19690720912215198</v>
          </cell>
          <cell r="AB213">
            <v>0.19789174516776598</v>
          </cell>
          <cell r="AC213">
            <v>0.19888120389360608</v>
          </cell>
          <cell r="AD213">
            <v>0.19987560991307873</v>
          </cell>
          <cell r="AE213">
            <v>0.20087498796263503</v>
          </cell>
          <cell r="AF213">
            <v>0.2018793629024529</v>
          </cell>
          <cell r="AG213">
            <v>0.20288875971696996</v>
          </cell>
          <cell r="AH213">
            <v>0.20390320351554436</v>
          </cell>
        </row>
        <row r="214">
          <cell r="A214" t="str">
            <v>WAIndustrialReal Time PricingSummer Peak Reduction @Meter  (MW)RAP0</v>
          </cell>
          <cell r="B214" t="str">
            <v>WA</v>
          </cell>
          <cell r="C214" t="str">
            <v>Industrial</v>
          </cell>
          <cell r="D214" t="str">
            <v>Real Time Pricing</v>
          </cell>
          <cell r="E214" t="str">
            <v>Summer Peak Reduction @Meter  (MW)</v>
          </cell>
          <cell r="F214" t="str">
            <v>RAP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9.3765786041367774E-2</v>
          </cell>
          <cell r="N214">
            <v>0.1886572809538874</v>
          </cell>
          <cell r="O214">
            <v>0.28457665669249521</v>
          </cell>
          <cell r="P214">
            <v>0.38180986997445204</v>
          </cell>
          <cell r="Q214">
            <v>0.48002296456977955</v>
          </cell>
          <cell r="R214">
            <v>0.48224576418466358</v>
          </cell>
          <cell r="S214">
            <v>0.48452332076936355</v>
          </cell>
          <cell r="T214">
            <v>0.48626181995441264</v>
          </cell>
          <cell r="U214">
            <v>0.4885402256904251</v>
          </cell>
          <cell r="V214">
            <v>0.49017521958864957</v>
          </cell>
          <cell r="W214">
            <v>0.49249166564006636</v>
          </cell>
          <cell r="X214">
            <v>0.49490086592644766</v>
          </cell>
          <cell r="Y214">
            <v>0.49762696540583018</v>
          </cell>
          <cell r="Z214">
            <v>0.50016048298354177</v>
          </cell>
          <cell r="AA214">
            <v>0.50288149998398557</v>
          </cell>
          <cell r="AB214">
            <v>0.50627935501291044</v>
          </cell>
          <cell r="AC214">
            <v>0.50905556348755832</v>
          </cell>
          <cell r="AD214">
            <v>0.50905556348755832</v>
          </cell>
          <cell r="AE214">
            <v>0.50905556348755832</v>
          </cell>
          <cell r="AF214">
            <v>0.50905556348755832</v>
          </cell>
          <cell r="AG214">
            <v>0.50905556348755832</v>
          </cell>
          <cell r="AH214">
            <v>0.50905556348755832</v>
          </cell>
        </row>
        <row r="215">
          <cell r="A215" t="str">
            <v>WAIndustrialReal Time PricingSummer Peak Reduction @Generation (MW)RAP0</v>
          </cell>
          <cell r="B215" t="str">
            <v>WA</v>
          </cell>
          <cell r="C215" t="str">
            <v>Industrial</v>
          </cell>
          <cell r="D215" t="str">
            <v>Real Time Pricing</v>
          </cell>
          <cell r="E215" t="str">
            <v>Summer Peak Reduction @Generation (MW)</v>
          </cell>
          <cell r="F215" t="str">
            <v>RAP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0.10011916171332176</v>
          </cell>
          <cell r="N215">
            <v>0.20144030800194745</v>
          </cell>
          <cell r="O215">
            <v>0.30385898219487445</v>
          </cell>
          <cell r="P215">
            <v>0.40768051684491491</v>
          </cell>
          <cell r="Q215">
            <v>0.51254832753886259</v>
          </cell>
          <cell r="R215">
            <v>0.51492173945694431</v>
          </cell>
          <cell r="S215">
            <v>0.51735361856383111</v>
          </cell>
          <cell r="T215">
            <v>0.51920991485691204</v>
          </cell>
          <cell r="U215">
            <v>0.52164270065184737</v>
          </cell>
          <cell r="V215">
            <v>0.52338847835400848</v>
          </cell>
          <cell r="W215">
            <v>0.52586188199741912</v>
          </cell>
          <cell r="X215">
            <v>0.52843432471085816</v>
          </cell>
          <cell r="Y215">
            <v>0.53134513905098946</v>
          </cell>
          <cell r="Z215">
            <v>0.5340503225382216</v>
          </cell>
          <cell r="AA215">
            <v>0.53695571002115638</v>
          </cell>
          <cell r="AB215">
            <v>0.54058379667708512</v>
          </cell>
          <cell r="AC215">
            <v>0.54354811529433145</v>
          </cell>
          <cell r="AD215">
            <v>0.54354811529433145</v>
          </cell>
          <cell r="AE215">
            <v>0.54354811529433145</v>
          </cell>
          <cell r="AF215">
            <v>0.54354811529433145</v>
          </cell>
          <cell r="AG215">
            <v>0.54354811529433145</v>
          </cell>
          <cell r="AH215">
            <v>0.54354811529433145</v>
          </cell>
        </row>
        <row r="216">
          <cell r="A216" t="str">
            <v>WAIndustrialReal Time PricingWinter Peak Reduction @Meter  (MW)RAP0</v>
          </cell>
          <cell r="B216" t="str">
            <v>WA</v>
          </cell>
          <cell r="C216" t="str">
            <v>Industrial</v>
          </cell>
          <cell r="D216" t="str">
            <v>Real Time Pricing</v>
          </cell>
          <cell r="E216" t="str">
            <v>Winter Peak Reduction @Meter  (MW)</v>
          </cell>
          <cell r="F216" t="str">
            <v>RAP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4.9274411462019815E-2</v>
          </cell>
          <cell r="N216">
            <v>9.9332253569985013E-2</v>
          </cell>
          <cell r="O216">
            <v>0.15014327936724348</v>
          </cell>
          <cell r="P216">
            <v>0.20203005990721623</v>
          </cell>
          <cell r="Q216">
            <v>0.25453138997611074</v>
          </cell>
          <cell r="R216">
            <v>0.25583630547279368</v>
          </cell>
          <cell r="S216">
            <v>0.25718919288770026</v>
          </cell>
          <cell r="T216">
            <v>0.25743425299909806</v>
          </cell>
          <cell r="U216">
            <v>0.25849250514279259</v>
          </cell>
          <cell r="V216">
            <v>0.25839311229660811</v>
          </cell>
          <cell r="W216">
            <v>0.25935023650503164</v>
          </cell>
          <cell r="X216">
            <v>0.26041920513053946</v>
          </cell>
          <cell r="Y216">
            <v>0.26208711184175859</v>
          </cell>
          <cell r="Z216">
            <v>0.26379316400667391</v>
          </cell>
          <cell r="AA216">
            <v>0.2654114961164199</v>
          </cell>
          <cell r="AB216">
            <v>0.26843730704047092</v>
          </cell>
          <cell r="AC216">
            <v>0.27005359541392054</v>
          </cell>
          <cell r="AD216">
            <v>0.27005359541392054</v>
          </cell>
          <cell r="AE216">
            <v>0.27005359541392054</v>
          </cell>
          <cell r="AF216">
            <v>0.27005359541392054</v>
          </cell>
          <cell r="AG216">
            <v>0.27005359541392054</v>
          </cell>
          <cell r="AH216">
            <v>0.27005359541392054</v>
          </cell>
        </row>
        <row r="217">
          <cell r="A217" t="str">
            <v>WAIndustrialReal Time PricingWinter Peak Reduction @Generation (MW)RAP0</v>
          </cell>
          <cell r="B217" t="str">
            <v>WA</v>
          </cell>
          <cell r="C217" t="str">
            <v>Industrial</v>
          </cell>
          <cell r="D217" t="str">
            <v>Real Time Pricing</v>
          </cell>
          <cell r="E217" t="str">
            <v>Winter Peak Reduction @Generation (MW)</v>
          </cell>
          <cell r="F217" t="str">
            <v>RAP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5.2613143639815792E-2</v>
          </cell>
          <cell r="N217">
            <v>0.10606280156532182</v>
          </cell>
          <cell r="O217">
            <v>0.16031667734866054</v>
          </cell>
          <cell r="P217">
            <v>0.21571919879047186</v>
          </cell>
          <cell r="Q217">
            <v>0.27177791036585508</v>
          </cell>
          <cell r="R217">
            <v>0.273171244236879</v>
          </cell>
          <cell r="S217">
            <v>0.27461580050405721</v>
          </cell>
          <cell r="T217">
            <v>0.27487746538160324</v>
          </cell>
          <cell r="U217">
            <v>0.27600742250115728</v>
          </cell>
          <cell r="V217">
            <v>0.27590129500134725</v>
          </cell>
          <cell r="W217">
            <v>0.2769232719659579</v>
          </cell>
          <cell r="X217">
            <v>0.27806467169396176</v>
          </cell>
          <cell r="Y217">
            <v>0.27984559231323336</v>
          </cell>
          <cell r="Z217">
            <v>0.28166724304322527</v>
          </cell>
          <cell r="AA217">
            <v>0.28339522998859185</v>
          </cell>
          <cell r="AB217">
            <v>0.28662606360081527</v>
          </cell>
          <cell r="AC217">
            <v>0.28835186833054227</v>
          </cell>
          <cell r="AD217">
            <v>0.28835186833054227</v>
          </cell>
          <cell r="AE217">
            <v>0.28835186833054227</v>
          </cell>
          <cell r="AF217">
            <v>0.28835186833054227</v>
          </cell>
          <cell r="AG217">
            <v>0.28835186833054227</v>
          </cell>
          <cell r="AH217">
            <v>0.28835186833054227</v>
          </cell>
        </row>
        <row r="218">
          <cell r="A218" t="str">
            <v>WAIndustrialReal Time PricingNon-Incentive CostsRAP0</v>
          </cell>
          <cell r="B218" t="str">
            <v>WA</v>
          </cell>
          <cell r="C218" t="str">
            <v>Industrial</v>
          </cell>
          <cell r="D218" t="str">
            <v>Real Time Pricing</v>
          </cell>
          <cell r="E218" t="str">
            <v>Non-Incentive Costs</v>
          </cell>
          <cell r="F218" t="str">
            <v>RAP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19060.939999999999</v>
          </cell>
          <cell r="N218">
            <v>19075.7</v>
          </cell>
          <cell r="O218">
            <v>19090.580000000002</v>
          </cell>
          <cell r="P218">
            <v>19105.560000000001</v>
          </cell>
          <cell r="Q218">
            <v>19120.66</v>
          </cell>
          <cell r="R218">
            <v>17622.23</v>
          </cell>
          <cell r="S218">
            <v>17622.419999999998</v>
          </cell>
          <cell r="T218">
            <v>17622.61</v>
          </cell>
          <cell r="U218">
            <v>17622.8</v>
          </cell>
          <cell r="V218">
            <v>17622.990000000002</v>
          </cell>
          <cell r="W218">
            <v>17623.18</v>
          </cell>
          <cell r="X218">
            <v>17623.37</v>
          </cell>
          <cell r="Y218">
            <v>17623.57</v>
          </cell>
          <cell r="Z218">
            <v>17623.759999999998</v>
          </cell>
          <cell r="AA218">
            <v>17623.96</v>
          </cell>
          <cell r="AB218">
            <v>17624.150000000001</v>
          </cell>
          <cell r="AC218">
            <v>17624.349999999999</v>
          </cell>
          <cell r="AD218">
            <v>17624.55</v>
          </cell>
          <cell r="AE218">
            <v>17624.75</v>
          </cell>
          <cell r="AF218">
            <v>17624.95</v>
          </cell>
          <cell r="AG218">
            <v>17625.150000000001</v>
          </cell>
          <cell r="AH218">
            <v>17625.36</v>
          </cell>
        </row>
        <row r="219">
          <cell r="A219" t="str">
            <v>WAIndustrialReal Time PricingIncentive CostsRAP0</v>
          </cell>
          <cell r="B219" t="str">
            <v>WA</v>
          </cell>
          <cell r="C219" t="str">
            <v>Industrial</v>
          </cell>
          <cell r="D219" t="str">
            <v>Real Time Pricing</v>
          </cell>
          <cell r="E219" t="str">
            <v>Incentive Costs</v>
          </cell>
          <cell r="F219" t="str">
            <v>RAP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7032.43</v>
          </cell>
          <cell r="N219">
            <v>14149.3</v>
          </cell>
          <cell r="O219">
            <v>21343.25</v>
          </cell>
          <cell r="P219">
            <v>28635.74</v>
          </cell>
          <cell r="Q219">
            <v>36001.72</v>
          </cell>
          <cell r="R219">
            <v>36168.43</v>
          </cell>
          <cell r="S219">
            <v>36339.25</v>
          </cell>
          <cell r="T219">
            <v>36469.64</v>
          </cell>
          <cell r="U219">
            <v>36640.519999999997</v>
          </cell>
          <cell r="V219">
            <v>36763.14</v>
          </cell>
          <cell r="W219">
            <v>36936.870000000003</v>
          </cell>
          <cell r="X219">
            <v>37117.56</v>
          </cell>
          <cell r="Y219">
            <v>37322.019999999997</v>
          </cell>
          <cell r="Z219">
            <v>37512.04</v>
          </cell>
          <cell r="AA219">
            <v>37716.11</v>
          </cell>
          <cell r="AB219">
            <v>37970.949999999997</v>
          </cell>
          <cell r="AC219">
            <v>38179.17</v>
          </cell>
          <cell r="AD219">
            <v>38179.17</v>
          </cell>
          <cell r="AE219">
            <v>38179.17</v>
          </cell>
          <cell r="AF219">
            <v>38179.17</v>
          </cell>
          <cell r="AG219">
            <v>38179.17</v>
          </cell>
          <cell r="AH219">
            <v>38179.17</v>
          </cell>
        </row>
        <row r="220">
          <cell r="A220" t="str">
            <v>WAIndustrialReal Time PricingProgram Annual BenefitsRAP0</v>
          </cell>
          <cell r="B220" t="str">
            <v>WA</v>
          </cell>
          <cell r="C220" t="str">
            <v>Industrial</v>
          </cell>
          <cell r="D220" t="str">
            <v>Real Time Pricing</v>
          </cell>
          <cell r="E220" t="str">
            <v>Program Annual Benefits</v>
          </cell>
          <cell r="F220" t="str">
            <v>RAP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113.09</v>
          </cell>
          <cell r="N220">
            <v>234.31</v>
          </cell>
          <cell r="O220">
            <v>347.89</v>
          </cell>
          <cell r="P220">
            <v>490.45</v>
          </cell>
          <cell r="Q220">
            <v>611.96</v>
          </cell>
          <cell r="R220">
            <v>623.66999999999996</v>
          </cell>
          <cell r="S220">
            <v>627.09</v>
          </cell>
          <cell r="T220">
            <v>644.53</v>
          </cell>
          <cell r="U220">
            <v>637.25</v>
          </cell>
          <cell r="V220">
            <v>653.9</v>
          </cell>
          <cell r="W220">
            <v>646.79999999999995</v>
          </cell>
          <cell r="X220">
            <v>666.94</v>
          </cell>
          <cell r="Y220">
            <v>665.57</v>
          </cell>
          <cell r="Z220">
            <v>678.91</v>
          </cell>
          <cell r="AA220">
            <v>669.2</v>
          </cell>
          <cell r="AB220">
            <v>667.9</v>
          </cell>
          <cell r="AC220">
            <v>660.71</v>
          </cell>
          <cell r="AD220">
            <v>660.71</v>
          </cell>
          <cell r="AE220">
            <v>660.71</v>
          </cell>
          <cell r="AF220">
            <v>660.71</v>
          </cell>
          <cell r="AG220">
            <v>660.71</v>
          </cell>
          <cell r="AH220">
            <v>660.71</v>
          </cell>
        </row>
        <row r="221">
          <cell r="A221" t="str">
            <v>WAIndustrialReal Time PricingProgram Annual CostsRAP0</v>
          </cell>
          <cell r="B221" t="str">
            <v>WA</v>
          </cell>
          <cell r="C221" t="str">
            <v>Industrial</v>
          </cell>
          <cell r="D221" t="str">
            <v>Real Time Pricing</v>
          </cell>
          <cell r="E221" t="str">
            <v>Program Annual Costs</v>
          </cell>
          <cell r="F221" t="str">
            <v>RAP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26093.37</v>
          </cell>
          <cell r="N221">
            <v>33225</v>
          </cell>
          <cell r="O221">
            <v>40433.83</v>
          </cell>
          <cell r="P221">
            <v>47741.3</v>
          </cell>
          <cell r="Q221">
            <v>55122.38</v>
          </cell>
          <cell r="R221">
            <v>53790.66</v>
          </cell>
          <cell r="S221">
            <v>53961.67</v>
          </cell>
          <cell r="T221">
            <v>54092.24</v>
          </cell>
          <cell r="U221">
            <v>54263.31</v>
          </cell>
          <cell r="V221">
            <v>54386.13</v>
          </cell>
          <cell r="W221">
            <v>54560.05</v>
          </cell>
          <cell r="X221">
            <v>54740.94</v>
          </cell>
          <cell r="Y221">
            <v>54945.59</v>
          </cell>
          <cell r="Z221">
            <v>55135.8</v>
          </cell>
          <cell r="AA221">
            <v>55340.07</v>
          </cell>
          <cell r="AB221">
            <v>55595.11</v>
          </cell>
          <cell r="AC221">
            <v>55803.519999999997</v>
          </cell>
          <cell r="AD221">
            <v>55803.72</v>
          </cell>
          <cell r="AE221">
            <v>55803.92</v>
          </cell>
          <cell r="AF221">
            <v>55804.12</v>
          </cell>
          <cell r="AG221">
            <v>55804.32</v>
          </cell>
          <cell r="AH221">
            <v>55804.52</v>
          </cell>
        </row>
        <row r="222">
          <cell r="A222" t="str">
            <v>WAIndustrialIndustrial CurtailmentParticipantsRAP0</v>
          </cell>
          <cell r="B222" t="str">
            <v>WA</v>
          </cell>
          <cell r="C222" t="str">
            <v>Industrial</v>
          </cell>
          <cell r="D222" t="str">
            <v>Industrial Curtailment</v>
          </cell>
          <cell r="E222" t="str">
            <v>Participants</v>
          </cell>
          <cell r="F222" t="str">
            <v>RAP</v>
          </cell>
          <cell r="G222">
            <v>0</v>
          </cell>
          <cell r="H222">
            <v>0</v>
          </cell>
          <cell r="I222">
            <v>0</v>
          </cell>
          <cell r="J222">
            <v>23.316427124999993</v>
          </cell>
          <cell r="K222">
            <v>46.866018521249977</v>
          </cell>
          <cell r="L222">
            <v>70.65052292078434</v>
          </cell>
          <cell r="M222">
            <v>94.671700713850996</v>
          </cell>
          <cell r="N222">
            <v>118.9313240217753</v>
          </cell>
          <cell r="O222">
            <v>119.52598064188416</v>
          </cell>
          <cell r="P222">
            <v>120.12361054509357</v>
          </cell>
          <cell r="Q222">
            <v>120.72422859781904</v>
          </cell>
          <cell r="R222">
            <v>121.32784974080812</v>
          </cell>
          <cell r="S222">
            <v>121.93448898951215</v>
          </cell>
          <cell r="T222">
            <v>122.54416143445971</v>
          </cell>
          <cell r="U222">
            <v>123.156882241632</v>
          </cell>
          <cell r="V222">
            <v>123.77266665284014</v>
          </cell>
          <cell r="W222">
            <v>124.39152998610433</v>
          </cell>
          <cell r="X222">
            <v>125.01348763603485</v>
          </cell>
          <cell r="Y222">
            <v>125.63855507421499</v>
          </cell>
          <cell r="Z222">
            <v>126.26674784958605</v>
          </cell>
          <cell r="AA222">
            <v>126.89808158883399</v>
          </cell>
          <cell r="AB222">
            <v>127.53257199677813</v>
          </cell>
          <cell r="AC222">
            <v>128.17023485676199</v>
          </cell>
          <cell r="AD222">
            <v>128.81108603104582</v>
          </cell>
          <cell r="AE222">
            <v>129.45514146120101</v>
          </cell>
          <cell r="AF222">
            <v>130.102417168507</v>
          </cell>
          <cell r="AG222">
            <v>130.75292925434954</v>
          </cell>
          <cell r="AH222">
            <v>131.40669390062126</v>
          </cell>
        </row>
        <row r="223">
          <cell r="A223" t="str">
            <v>WAIndustrialIndustrial CurtailmentNew ParticipantsRAP0</v>
          </cell>
          <cell r="B223" t="str">
            <v>WA</v>
          </cell>
          <cell r="C223" t="str">
            <v>Industrial</v>
          </cell>
          <cell r="D223" t="str">
            <v>Industrial Curtailment</v>
          </cell>
          <cell r="E223" t="str">
            <v>New Participants</v>
          </cell>
          <cell r="F223" t="str">
            <v>RAP</v>
          </cell>
          <cell r="G223">
            <v>0</v>
          </cell>
          <cell r="H223">
            <v>0</v>
          </cell>
          <cell r="I223">
            <v>0</v>
          </cell>
          <cell r="J223">
            <v>23.316427124999993</v>
          </cell>
          <cell r="K223">
            <v>23.549591396249983</v>
          </cell>
          <cell r="L223">
            <v>23.784504399534363</v>
          </cell>
          <cell r="M223">
            <v>24.021177793066656</v>
          </cell>
          <cell r="N223">
            <v>24.259623307924301</v>
          </cell>
          <cell r="O223">
            <v>0.59465662010886433</v>
          </cell>
          <cell r="P223">
            <v>0.59762990320940901</v>
          </cell>
          <cell r="Q223">
            <v>0.60061805272546565</v>
          </cell>
          <cell r="R223">
            <v>0.60362114298908409</v>
          </cell>
          <cell r="S223">
            <v>0.60663924870402752</v>
          </cell>
          <cell r="T223">
            <v>0.60967244494756301</v>
          </cell>
          <cell r="U223">
            <v>0.61272080717229471</v>
          </cell>
          <cell r="V223">
            <v>0.6157844112081392</v>
          </cell>
          <cell r="W223">
            <v>0.61886333326418708</v>
          </cell>
          <cell r="X223">
            <v>0.62195764993052194</v>
          </cell>
          <cell r="Y223">
            <v>0.62506743818013888</v>
          </cell>
          <cell r="Z223">
            <v>0.62819277537106188</v>
          </cell>
          <cell r="AA223">
            <v>0.63133373924793545</v>
          </cell>
          <cell r="AB223">
            <v>0.63449040794414202</v>
          </cell>
          <cell r="AC223">
            <v>0.63766285998386252</v>
          </cell>
          <cell r="AD223">
            <v>0.64085117428382432</v>
          </cell>
          <cell r="AE223">
            <v>0.64405543015519129</v>
          </cell>
          <cell r="AF223">
            <v>0.64727570730599382</v>
          </cell>
          <cell r="AG223">
            <v>0.65051208584253573</v>
          </cell>
          <cell r="AH223">
            <v>0.65376464627172481</v>
          </cell>
        </row>
        <row r="224">
          <cell r="A224" t="str">
            <v>WAIndustrialIndustrial CurtailmentSummer Peak Reduction @Meter  (MW)RAP0</v>
          </cell>
          <cell r="B224" t="str">
            <v>WA</v>
          </cell>
          <cell r="C224" t="str">
            <v>Industrial</v>
          </cell>
          <cell r="D224" t="str">
            <v>Industrial Curtailment</v>
          </cell>
          <cell r="E224" t="str">
            <v>Summer Peak Reduction @Meter  (MW)</v>
          </cell>
          <cell r="F224" t="str">
            <v>RAP</v>
          </cell>
          <cell r="G224">
            <v>0</v>
          </cell>
          <cell r="H224">
            <v>0</v>
          </cell>
          <cell r="I224">
            <v>0</v>
          </cell>
          <cell r="J224">
            <v>0.88838976095487066</v>
          </cell>
          <cell r="K224">
            <v>1.7761545964471934</v>
          </cell>
          <cell r="L224">
            <v>2.6711862313308599</v>
          </cell>
          <cell r="M224">
            <v>3.5790065654182786</v>
          </cell>
          <cell r="N224">
            <v>4.5006131477559626</v>
          </cell>
          <cell r="O224">
            <v>4.5259122297634553</v>
          </cell>
          <cell r="P224">
            <v>4.5542332425803069</v>
          </cell>
          <cell r="Q224">
            <v>4.5805762802138554</v>
          </cell>
          <cell r="R224">
            <v>4.601787147074635</v>
          </cell>
          <cell r="S224">
            <v>4.6235205274308679</v>
          </cell>
          <cell r="T224">
            <v>4.6401100006810578</v>
          </cell>
          <cell r="U224">
            <v>4.6618514839878724</v>
          </cell>
          <cell r="V224">
            <v>4.6774532672800815</v>
          </cell>
          <cell r="W224">
            <v>4.6995577469001857</v>
          </cell>
          <cell r="X224">
            <v>4.7225473255258112</v>
          </cell>
          <cell r="Y224">
            <v>4.7485608864060795</v>
          </cell>
          <cell r="Z224">
            <v>4.772736751684465</v>
          </cell>
          <cell r="AA224">
            <v>4.7987018134632553</v>
          </cell>
          <cell r="AB224">
            <v>4.8311255416968573</v>
          </cell>
          <cell r="AC224">
            <v>4.8576172631904271</v>
          </cell>
          <cell r="AD224">
            <v>4.8576172631904271</v>
          </cell>
          <cell r="AE224">
            <v>4.8576172631904271</v>
          </cell>
          <cell r="AF224">
            <v>4.8576172631904271</v>
          </cell>
          <cell r="AG224">
            <v>4.857617263190428</v>
          </cell>
          <cell r="AH224">
            <v>4.8576172631904271</v>
          </cell>
        </row>
        <row r="225">
          <cell r="A225" t="str">
            <v>WAIndustrialIndustrial CurtailmentSummer Peak Reduction @Generation (MW)RAP0</v>
          </cell>
          <cell r="B225" t="str">
            <v>WA</v>
          </cell>
          <cell r="C225" t="str">
            <v>Industrial</v>
          </cell>
          <cell r="D225" t="str">
            <v>Industrial Curtailment</v>
          </cell>
          <cell r="E225" t="str">
            <v>Summer Peak Reduction @Generation (MW)</v>
          </cell>
          <cell r="F225" t="str">
            <v>RAP</v>
          </cell>
          <cell r="G225">
            <v>0</v>
          </cell>
          <cell r="H225">
            <v>0</v>
          </cell>
          <cell r="I225">
            <v>0</v>
          </cell>
          <cell r="J225">
            <v>0.94858521318489353</v>
          </cell>
          <cell r="K225">
            <v>1.8965031572507929</v>
          </cell>
          <cell r="L225">
            <v>2.8521802840006538</v>
          </cell>
          <cell r="M225">
            <v>3.8215126457540225</v>
          </cell>
          <cell r="N225">
            <v>4.8055653834169938</v>
          </cell>
          <cell r="O225">
            <v>4.8325786788805356</v>
          </cell>
          <cell r="P225">
            <v>4.8628186649330649</v>
          </cell>
          <cell r="Q225">
            <v>4.8909466522960656</v>
          </cell>
          <cell r="R225">
            <v>4.9135947236125821</v>
          </cell>
          <cell r="S225">
            <v>4.9368007128579858</v>
          </cell>
          <cell r="T225">
            <v>4.9545142544939704</v>
          </cell>
          <cell r="U225">
            <v>4.9777288957291228</v>
          </cell>
          <cell r="V225">
            <v>4.9943878235789869</v>
          </cell>
          <cell r="W225">
            <v>5.0179900570066218</v>
          </cell>
          <cell r="X225">
            <v>5.042537361917228</v>
          </cell>
          <cell r="Y225">
            <v>5.070313547863794</v>
          </cell>
          <cell r="Z225">
            <v>5.0961275197564655</v>
          </cell>
          <cell r="AA225">
            <v>5.1238519204027755</v>
          </cell>
          <cell r="AB225">
            <v>5.1584726133806669</v>
          </cell>
          <cell r="AC225">
            <v>5.1867593591144336</v>
          </cell>
          <cell r="AD225">
            <v>5.1867593591144336</v>
          </cell>
          <cell r="AE225">
            <v>5.1867593591144336</v>
          </cell>
          <cell r="AF225">
            <v>5.1867593591144336</v>
          </cell>
          <cell r="AG225">
            <v>5.1867593591144345</v>
          </cell>
          <cell r="AH225">
            <v>5.1867593591144336</v>
          </cell>
        </row>
        <row r="226">
          <cell r="A226" t="str">
            <v>WAIndustrialIndustrial CurtailmentWinter Peak Reduction @Meter  (MW)RAP0</v>
          </cell>
          <cell r="B226" t="str">
            <v>WA</v>
          </cell>
          <cell r="C226" t="str">
            <v>Industrial</v>
          </cell>
          <cell r="D226" t="str">
            <v>Industrial Curtailment</v>
          </cell>
          <cell r="E226" t="str">
            <v>Winter Peak Reduction @Meter  (MW)</v>
          </cell>
          <cell r="F226" t="str">
            <v>RAP</v>
          </cell>
          <cell r="G226">
            <v>0</v>
          </cell>
          <cell r="H226">
            <v>0</v>
          </cell>
          <cell r="I226">
            <v>0</v>
          </cell>
          <cell r="J226">
            <v>0.93733310480249898</v>
          </cell>
          <cell r="K226">
            <v>1.8669946848502983</v>
          </cell>
          <cell r="L226">
            <v>2.8047475124840404</v>
          </cell>
          <cell r="M226">
            <v>3.761573375002405</v>
          </cell>
          <cell r="N226">
            <v>4.7393458037018519</v>
          </cell>
          <cell r="O226">
            <v>4.7757627923732571</v>
          </cell>
          <cell r="P226">
            <v>4.8196345206660114</v>
          </cell>
          <cell r="Q226">
            <v>4.8576861256601482</v>
          </cell>
          <cell r="R226">
            <v>4.8825902048937175</v>
          </cell>
          <cell r="S226">
            <v>4.9084098196201715</v>
          </cell>
          <cell r="T226">
            <v>4.9130867480854654</v>
          </cell>
          <cell r="U226">
            <v>4.9332833012742787</v>
          </cell>
          <cell r="V226">
            <v>4.9313864065535684</v>
          </cell>
          <cell r="W226">
            <v>4.9496529511562946</v>
          </cell>
          <cell r="X226">
            <v>4.9700540264868573</v>
          </cell>
          <cell r="Y226">
            <v>5.0018857282299898</v>
          </cell>
          <cell r="Z226">
            <v>5.0344454291452259</v>
          </cell>
          <cell r="AA226">
            <v>5.0653310084718539</v>
          </cell>
          <cell r="AB226">
            <v>5.123078069633987</v>
          </cell>
          <cell r="AC226">
            <v>5.1539246446183489</v>
          </cell>
          <cell r="AD226">
            <v>5.1539246446183498</v>
          </cell>
          <cell r="AE226">
            <v>5.1539246446183489</v>
          </cell>
          <cell r="AF226">
            <v>5.1539246446183489</v>
          </cell>
          <cell r="AG226">
            <v>5.1539246446183498</v>
          </cell>
          <cell r="AH226">
            <v>5.1539246446183498</v>
          </cell>
        </row>
        <row r="227">
          <cell r="A227" t="str">
            <v>WAIndustrialIndustrial CurtailmentWinter Peak Reduction @Generation (MW)RAP0</v>
          </cell>
          <cell r="B227" t="str">
            <v>WA</v>
          </cell>
          <cell r="C227" t="str">
            <v>Industrial</v>
          </cell>
          <cell r="D227" t="str">
            <v>Industrial Curtailment</v>
          </cell>
          <cell r="E227" t="str">
            <v>Winter Peak Reduction @Generation (MW)</v>
          </cell>
          <cell r="F227" t="str">
            <v>RAP</v>
          </cell>
          <cell r="G227">
            <v>0</v>
          </cell>
          <cell r="H227">
            <v>0</v>
          </cell>
          <cell r="I227">
            <v>0</v>
          </cell>
          <cell r="J227">
            <v>1.000844856753706</v>
          </cell>
          <cell r="K227">
            <v>1.993498382106802</v>
          </cell>
          <cell r="L227">
            <v>2.9947914012424399</v>
          </cell>
          <cell r="M227">
            <v>4.0164498046466512</v>
          </cell>
          <cell r="N227">
            <v>5.0604740702204323</v>
          </cell>
          <cell r="O227">
            <v>5.0993585987018131</v>
          </cell>
          <cell r="P227">
            <v>5.1462029845383199</v>
          </cell>
          <cell r="Q227">
            <v>5.1868328875626348</v>
          </cell>
          <cell r="R227">
            <v>5.2134244156815068</v>
          </cell>
          <cell r="S227">
            <v>5.2409935140841268</v>
          </cell>
          <cell r="T227">
            <v>5.2459873415462228</v>
          </cell>
          <cell r="U227">
            <v>5.2675523713948547</v>
          </cell>
          <cell r="V227">
            <v>5.2655269470123169</v>
          </cell>
          <cell r="W227">
            <v>5.2850311948860256</v>
          </cell>
          <cell r="X227">
            <v>5.3068146048736002</v>
          </cell>
          <cell r="Y227">
            <v>5.3408031568708587</v>
          </cell>
          <cell r="Z227">
            <v>5.3755690357579802</v>
          </cell>
          <cell r="AA227">
            <v>5.4085473580412069</v>
          </cell>
          <cell r="AB227">
            <v>5.4702072405959159</v>
          </cell>
          <cell r="AC227">
            <v>5.5031439156833395</v>
          </cell>
          <cell r="AD227">
            <v>5.5031439156833404</v>
          </cell>
          <cell r="AE227">
            <v>5.5031439156833395</v>
          </cell>
          <cell r="AF227">
            <v>5.5031439156833395</v>
          </cell>
          <cell r="AG227">
            <v>5.5031439156833404</v>
          </cell>
          <cell r="AH227">
            <v>5.5031439156833404</v>
          </cell>
        </row>
        <row r="228">
          <cell r="A228" t="str">
            <v>WAIndustrialIndustrial CurtailmentNon-Incentive CostsRAP0</v>
          </cell>
          <cell r="B228" t="str">
            <v>WA</v>
          </cell>
          <cell r="C228" t="str">
            <v>Industrial</v>
          </cell>
          <cell r="D228" t="str">
            <v>Industrial Curtailment</v>
          </cell>
          <cell r="E228" t="str">
            <v>Non-Incentive Costs</v>
          </cell>
          <cell r="F228" t="str">
            <v>RAP</v>
          </cell>
          <cell r="G228">
            <v>0</v>
          </cell>
          <cell r="H228">
            <v>0</v>
          </cell>
          <cell r="I228">
            <v>0</v>
          </cell>
          <cell r="J228">
            <v>53262.720000000001</v>
          </cell>
          <cell r="K228">
            <v>53265.05</v>
          </cell>
          <cell r="L228">
            <v>53267.4</v>
          </cell>
          <cell r="M228">
            <v>53269.77</v>
          </cell>
          <cell r="N228">
            <v>53272.15</v>
          </cell>
          <cell r="O228">
            <v>53035.5</v>
          </cell>
          <cell r="P228">
            <v>53035.53</v>
          </cell>
          <cell r="Q228">
            <v>53035.56</v>
          </cell>
          <cell r="R228">
            <v>53035.59</v>
          </cell>
          <cell r="S228">
            <v>53035.62</v>
          </cell>
          <cell r="T228">
            <v>53035.65</v>
          </cell>
          <cell r="U228">
            <v>53035.68</v>
          </cell>
          <cell r="V228">
            <v>53035.71</v>
          </cell>
          <cell r="W228">
            <v>53035.74</v>
          </cell>
          <cell r="X228">
            <v>53035.77</v>
          </cell>
          <cell r="Y228">
            <v>53035.81</v>
          </cell>
          <cell r="Z228">
            <v>53035.839999999997</v>
          </cell>
          <cell r="AA228">
            <v>53035.87</v>
          </cell>
          <cell r="AB228">
            <v>53035.9</v>
          </cell>
          <cell r="AC228">
            <v>53035.93</v>
          </cell>
          <cell r="AD228">
            <v>53035.96</v>
          </cell>
          <cell r="AE228">
            <v>53036</v>
          </cell>
          <cell r="AF228">
            <v>53036.03</v>
          </cell>
          <cell r="AG228">
            <v>53036.06</v>
          </cell>
          <cell r="AH228">
            <v>53036.09</v>
          </cell>
        </row>
        <row r="229">
          <cell r="A229" t="str">
            <v>WAIndustrialIndustrial CurtailmentIncentive CostsRAP0</v>
          </cell>
          <cell r="B229" t="str">
            <v>WA</v>
          </cell>
          <cell r="C229" t="str">
            <v>Industrial</v>
          </cell>
          <cell r="D229" t="str">
            <v>Industrial Curtailment</v>
          </cell>
          <cell r="E229" t="str">
            <v>Incentive Costs</v>
          </cell>
          <cell r="F229" t="str">
            <v>RAP</v>
          </cell>
          <cell r="G229">
            <v>0</v>
          </cell>
          <cell r="H229">
            <v>0</v>
          </cell>
          <cell r="I229">
            <v>0</v>
          </cell>
          <cell r="J229">
            <v>42979.87</v>
          </cell>
          <cell r="K229">
            <v>85627.91</v>
          </cell>
          <cell r="L229">
            <v>128645.75</v>
          </cell>
          <cell r="M229">
            <v>172522.29</v>
          </cell>
          <cell r="N229">
            <v>217341.1</v>
          </cell>
          <cell r="O229">
            <v>218983.29</v>
          </cell>
          <cell r="P229">
            <v>220955.18</v>
          </cell>
          <cell r="Q229">
            <v>222670.81</v>
          </cell>
          <cell r="R229">
            <v>223805.57</v>
          </cell>
          <cell r="S229">
            <v>224981.27</v>
          </cell>
          <cell r="T229">
            <v>225232.19</v>
          </cell>
          <cell r="U229">
            <v>226166.07</v>
          </cell>
          <cell r="V229">
            <v>226131.29</v>
          </cell>
          <cell r="W229">
            <v>226983.25</v>
          </cell>
          <cell r="X229">
            <v>227929.67</v>
          </cell>
          <cell r="Y229">
            <v>229376.79</v>
          </cell>
          <cell r="Z229">
            <v>230849.71</v>
          </cell>
          <cell r="AA229">
            <v>232255.99</v>
          </cell>
          <cell r="AB229">
            <v>234836.96</v>
          </cell>
          <cell r="AC229">
            <v>236243.15</v>
          </cell>
          <cell r="AD229">
            <v>236243.15</v>
          </cell>
          <cell r="AE229">
            <v>236243.15</v>
          </cell>
          <cell r="AF229">
            <v>236243.15</v>
          </cell>
          <cell r="AG229">
            <v>236243.15</v>
          </cell>
          <cell r="AH229">
            <v>236243.15</v>
          </cell>
        </row>
        <row r="230">
          <cell r="A230" t="str">
            <v>WAIndustrialIndustrial CurtailmentProgram Annual BenefitsRAP0</v>
          </cell>
          <cell r="B230" t="str">
            <v>WA</v>
          </cell>
          <cell r="C230" t="str">
            <v>Industrial</v>
          </cell>
          <cell r="D230" t="str">
            <v>Industrial Curtailment</v>
          </cell>
          <cell r="E230" t="str">
            <v>Program Annual Benefits</v>
          </cell>
          <cell r="F230" t="str">
            <v>RAP</v>
          </cell>
          <cell r="G230">
            <v>0</v>
          </cell>
          <cell r="H230">
            <v>0</v>
          </cell>
          <cell r="I230">
            <v>0</v>
          </cell>
          <cell r="J230">
            <v>1615.25</v>
          </cell>
          <cell r="K230">
            <v>3163.43</v>
          </cell>
          <cell r="L230">
            <v>4863.62</v>
          </cell>
          <cell r="M230">
            <v>6443.9</v>
          </cell>
          <cell r="N230">
            <v>8347.26</v>
          </cell>
          <cell r="O230">
            <v>8265.08</v>
          </cell>
          <cell r="P230">
            <v>8743.76</v>
          </cell>
          <cell r="Q230">
            <v>8730.8799999999992</v>
          </cell>
          <cell r="R230">
            <v>8898.8700000000008</v>
          </cell>
          <cell r="S230">
            <v>8948.52</v>
          </cell>
          <cell r="T230">
            <v>9193.32</v>
          </cell>
          <cell r="U230">
            <v>9088.67</v>
          </cell>
          <cell r="V230">
            <v>9320.19</v>
          </cell>
          <cell r="W230">
            <v>9217.35</v>
          </cell>
          <cell r="X230">
            <v>9503.43</v>
          </cell>
          <cell r="Y230">
            <v>9485.2099999999991</v>
          </cell>
          <cell r="Z230">
            <v>9677.75</v>
          </cell>
          <cell r="AA230">
            <v>9540.41</v>
          </cell>
          <cell r="AB230">
            <v>9529.06</v>
          </cell>
          <cell r="AC230">
            <v>9427.25</v>
          </cell>
          <cell r="AD230">
            <v>9427.25</v>
          </cell>
          <cell r="AE230">
            <v>9427.25</v>
          </cell>
          <cell r="AF230">
            <v>9427.25</v>
          </cell>
          <cell r="AG230">
            <v>9427.25</v>
          </cell>
          <cell r="AH230">
            <v>9427.25</v>
          </cell>
        </row>
        <row r="231">
          <cell r="A231" t="str">
            <v>WAIndustrialIndustrial CurtailmentProgram Annual CostsRAP0</v>
          </cell>
          <cell r="B231" t="str">
            <v>WA</v>
          </cell>
          <cell r="C231" t="str">
            <v>Industrial</v>
          </cell>
          <cell r="D231" t="str">
            <v>Industrial Curtailment</v>
          </cell>
          <cell r="E231" t="str">
            <v>Program Annual Costs</v>
          </cell>
          <cell r="F231" t="str">
            <v>RAP</v>
          </cell>
          <cell r="G231">
            <v>0</v>
          </cell>
          <cell r="H231">
            <v>0</v>
          </cell>
          <cell r="I231">
            <v>0</v>
          </cell>
          <cell r="J231">
            <v>96242.58</v>
          </cell>
          <cell r="K231">
            <v>138892.96</v>
          </cell>
          <cell r="L231">
            <v>181913.15</v>
          </cell>
          <cell r="M231">
            <v>225792.06</v>
          </cell>
          <cell r="N231">
            <v>270613.25</v>
          </cell>
          <cell r="O231">
            <v>272018.8</v>
          </cell>
          <cell r="P231">
            <v>273990.71000000002</v>
          </cell>
          <cell r="Q231">
            <v>275706.37</v>
          </cell>
          <cell r="R231">
            <v>276841.15999999997</v>
          </cell>
          <cell r="S231">
            <v>278016.89</v>
          </cell>
          <cell r="T231">
            <v>278267.84000000003</v>
          </cell>
          <cell r="U231">
            <v>279201.75</v>
          </cell>
          <cell r="V231">
            <v>279167</v>
          </cell>
          <cell r="W231">
            <v>280018.99</v>
          </cell>
          <cell r="X231">
            <v>280965.44</v>
          </cell>
          <cell r="Y231">
            <v>282412.59000000003</v>
          </cell>
          <cell r="Z231">
            <v>283885.53999999998</v>
          </cell>
          <cell r="AA231">
            <v>285291.86</v>
          </cell>
          <cell r="AB231">
            <v>287872.86</v>
          </cell>
          <cell r="AC231">
            <v>289279.08</v>
          </cell>
          <cell r="AD231">
            <v>289279.11</v>
          </cell>
          <cell r="AE231">
            <v>289279.15000000002</v>
          </cell>
          <cell r="AF231">
            <v>289279.18</v>
          </cell>
          <cell r="AG231">
            <v>289279.21000000002</v>
          </cell>
          <cell r="AH231">
            <v>289279.24</v>
          </cell>
        </row>
        <row r="232">
          <cell r="A232" t="str">
            <v>WAResidentialDemand Voltage ReductionParticipantsBaseline0</v>
          </cell>
          <cell r="B232" t="str">
            <v>WA</v>
          </cell>
          <cell r="C232" t="str">
            <v>Residential</v>
          </cell>
          <cell r="D232" t="str">
            <v>Demand Voltage Reduction</v>
          </cell>
          <cell r="E232" t="str">
            <v>Participants</v>
          </cell>
          <cell r="F232" t="str">
            <v>Baseline</v>
          </cell>
          <cell r="G232">
            <v>0</v>
          </cell>
          <cell r="H232">
            <v>0</v>
          </cell>
          <cell r="I232">
            <v>0</v>
          </cell>
          <cell r="J232">
            <v>1798.876764284684</v>
          </cell>
          <cell r="K232">
            <v>3614.6496958735574</v>
          </cell>
          <cell r="L232">
            <v>5449.1622726774031</v>
          </cell>
          <cell r="M232">
            <v>7304.4313812940491</v>
          </cell>
          <cell r="N232">
            <v>9182.5108350171267</v>
          </cell>
          <cell r="O232">
            <v>9237.9350449675221</v>
          </cell>
          <cell r="P232">
            <v>9296.8978648287648</v>
          </cell>
          <cell r="Q232">
            <v>9361.569179411299</v>
          </cell>
          <cell r="R232">
            <v>9439.8216015377348</v>
          </cell>
          <cell r="S232">
            <v>9498.6696974518873</v>
          </cell>
          <cell r="T232">
            <v>9550.7633799859377</v>
          </cell>
          <cell r="U232">
            <v>9606.3630324840669</v>
          </cell>
          <cell r="V232">
            <v>9675.7065156415865</v>
          </cell>
          <cell r="W232">
            <v>9738.562049255077</v>
          </cell>
          <cell r="X232">
            <v>9815.3275042788264</v>
          </cell>
          <cell r="Y232">
            <v>9896.1758785199054</v>
          </cell>
          <cell r="Z232">
            <v>9981.6990292624487</v>
          </cell>
          <cell r="AA232">
            <v>10064.494280896663</v>
          </cell>
          <cell r="AB232">
            <v>10142.34192398129</v>
          </cell>
          <cell r="AC232">
            <v>10224.637827606304</v>
          </cell>
          <cell r="AD232">
            <v>10287.209975101101</v>
          </cell>
          <cell r="AE232">
            <v>10350.849734735542</v>
          </cell>
          <cell r="AF232">
            <v>10415.576232240634</v>
          </cell>
        </row>
        <row r="233">
          <cell r="A233" t="str">
            <v>WAResidentialDemand Voltage ReductionNew ParticipantsBaseline0</v>
          </cell>
          <cell r="B233" t="str">
            <v>WA</v>
          </cell>
          <cell r="C233" t="str">
            <v>Residential</v>
          </cell>
          <cell r="D233" t="str">
            <v>Demand Voltage Reduction</v>
          </cell>
          <cell r="E233" t="str">
            <v>New Participants</v>
          </cell>
          <cell r="F233" t="str">
            <v>Baseline</v>
          </cell>
          <cell r="G233">
            <v>0</v>
          </cell>
          <cell r="H233">
            <v>0</v>
          </cell>
          <cell r="I233">
            <v>0</v>
          </cell>
          <cell r="J233">
            <v>1798.876764284684</v>
          </cell>
          <cell r="K233">
            <v>1815.7729315888735</v>
          </cell>
          <cell r="L233">
            <v>1834.5125768038456</v>
          </cell>
          <cell r="M233">
            <v>1855.269108616646</v>
          </cell>
          <cell r="N233">
            <v>1878.0794537230777</v>
          </cell>
          <cell r="O233">
            <v>55.42420995039538</v>
          </cell>
          <cell r="P233">
            <v>58.962819861242679</v>
          </cell>
          <cell r="Q233">
            <v>64.671314582534251</v>
          </cell>
          <cell r="R233">
            <v>78.252422126435704</v>
          </cell>
          <cell r="S233">
            <v>58.848095914152509</v>
          </cell>
          <cell r="T233">
            <v>52.093682534050458</v>
          </cell>
          <cell r="U233">
            <v>55.599652498129217</v>
          </cell>
          <cell r="V233">
            <v>69.343483157519586</v>
          </cell>
          <cell r="W233">
            <v>62.855533613490479</v>
          </cell>
          <cell r="X233">
            <v>76.765455023749382</v>
          </cell>
          <cell r="Y233">
            <v>80.848374241079</v>
          </cell>
          <cell r="Z233">
            <v>85.523150742543294</v>
          </cell>
          <cell r="AA233">
            <v>82.795251634213855</v>
          </cell>
          <cell r="AB233">
            <v>77.847643084627634</v>
          </cell>
          <cell r="AC233">
            <v>82.295903625014034</v>
          </cell>
          <cell r="AD233">
            <v>62.572147494796809</v>
          </cell>
          <cell r="AE233">
            <v>63.639759634441361</v>
          </cell>
          <cell r="AF233">
            <v>64.726497505091174</v>
          </cell>
        </row>
        <row r="234">
          <cell r="A234" t="str">
            <v>WAResidentialDemand Voltage ReductionSummer Peak Reduction @Meter  (MW)Baseline0</v>
          </cell>
          <cell r="B234" t="str">
            <v>WA</v>
          </cell>
          <cell r="C234" t="str">
            <v>Residential</v>
          </cell>
          <cell r="D234" t="str">
            <v>Demand Voltage Reduction</v>
          </cell>
          <cell r="E234" t="str">
            <v>Summer Peak Reduction @Meter  (MW)</v>
          </cell>
          <cell r="F234" t="str">
            <v>Baseline</v>
          </cell>
          <cell r="G234">
            <v>0</v>
          </cell>
          <cell r="H234">
            <v>0</v>
          </cell>
          <cell r="I234">
            <v>0</v>
          </cell>
          <cell r="J234">
            <v>2.2871433145905242</v>
          </cell>
          <cell r="K234">
            <v>4.5957688990392329</v>
          </cell>
          <cell r="L234">
            <v>6.9282206038326901</v>
          </cell>
          <cell r="M234">
            <v>9.2870627562167094</v>
          </cell>
          <cell r="N234">
            <v>11.67490663309319</v>
          </cell>
          <cell r="O234">
            <v>11.74537455717298</v>
          </cell>
          <cell r="P234">
            <v>11.820341570996559</v>
          </cell>
          <cell r="Q234">
            <v>11.902566528108638</v>
          </cell>
          <cell r="R234">
            <v>12.002058893383678</v>
          </cell>
          <cell r="S234">
            <v>12.076880043903101</v>
          </cell>
          <cell r="T234">
            <v>12.143113440267822</v>
          </cell>
          <cell r="U234">
            <v>12.213804427015443</v>
          </cell>
          <cell r="V234">
            <v>12.301969712744288</v>
          </cell>
          <cell r="W234">
            <v>12.38188603405287</v>
          </cell>
          <cell r="X234">
            <v>12.479487826868779</v>
          </cell>
          <cell r="Y234">
            <v>12.582280759832438</v>
          </cell>
          <cell r="Z234">
            <v>12.6910173372051</v>
          </cell>
          <cell r="AA234">
            <v>12.796285585711457</v>
          </cell>
          <cell r="AB234">
            <v>12.895263303347626</v>
          </cell>
          <cell r="AC234">
            <v>12.999896666528</v>
          </cell>
          <cell r="AD234">
            <v>13.079452682628528</v>
          </cell>
          <cell r="AE234">
            <v>13.160366091306603</v>
          </cell>
          <cell r="AF234">
            <v>13.242661209563078</v>
          </cell>
        </row>
        <row r="235">
          <cell r="A235" t="str">
            <v>WAResidentialDemand Voltage ReductionSummer Peak Reduction @Generation (MW)Baseline0</v>
          </cell>
          <cell r="B235" t="str">
            <v>WA</v>
          </cell>
          <cell r="C235" t="str">
            <v>Residential</v>
          </cell>
          <cell r="D235" t="str">
            <v>Demand Voltage Reduction</v>
          </cell>
          <cell r="E235" t="str">
            <v>Summer Peak Reduction @Generation (MW)</v>
          </cell>
          <cell r="F235" t="str">
            <v>Baseline</v>
          </cell>
          <cell r="G235">
            <v>0</v>
          </cell>
          <cell r="H235">
            <v>0</v>
          </cell>
          <cell r="I235">
            <v>0</v>
          </cell>
          <cell r="J235">
            <v>2.4457752777261281</v>
          </cell>
          <cell r="K235">
            <v>4.9145227951861683</v>
          </cell>
          <cell r="L235">
            <v>7.4087489679327261</v>
          </cell>
          <cell r="M235">
            <v>9.9311959801314362</v>
          </cell>
          <cell r="N235">
            <v>12.484656221943956</v>
          </cell>
          <cell r="O235">
            <v>12.560011668840334</v>
          </cell>
          <cell r="P235">
            <v>12.640178253892085</v>
          </cell>
          <cell r="Q235">
            <v>12.728106179542348</v>
          </cell>
          <cell r="R235">
            <v>12.834499148343149</v>
          </cell>
          <cell r="S235">
            <v>12.914509753286019</v>
          </cell>
          <cell r="T235">
            <v>12.985336973580988</v>
          </cell>
          <cell r="U235">
            <v>13.060930954352742</v>
          </cell>
          <cell r="V235">
            <v>13.155211218651734</v>
          </cell>
          <cell r="W235">
            <v>13.240670385856717</v>
          </cell>
          <cell r="X235">
            <v>13.345041655644692</v>
          </cell>
          <cell r="Y235">
            <v>13.454964113307774</v>
          </cell>
          <cell r="Z235">
            <v>13.571242455388942</v>
          </cell>
          <cell r="AA235">
            <v>13.683811911830054</v>
          </cell>
          <cell r="AB235">
            <v>13.78965453799869</v>
          </cell>
          <cell r="AC235">
            <v>13.901545074660454</v>
          </cell>
          <cell r="AD235">
            <v>13.986618946565104</v>
          </cell>
          <cell r="AE235">
            <v>14.073144357246164</v>
          </cell>
          <cell r="AF235">
            <v>14.161147310285978</v>
          </cell>
        </row>
        <row r="236">
          <cell r="A236" t="str">
            <v>WAResidentialDemand Voltage ReductionWinter Peak Reduction @Meter  (MW)Baseline0</v>
          </cell>
          <cell r="B236" t="str">
            <v>WA</v>
          </cell>
          <cell r="C236" t="str">
            <v>Residential</v>
          </cell>
          <cell r="D236" t="str">
            <v>Demand Voltage Reduction</v>
          </cell>
          <cell r="E236" t="str">
            <v>Winter Peak Reduction @Meter  (MW)</v>
          </cell>
          <cell r="F236" t="str">
            <v>Baseline</v>
          </cell>
          <cell r="G236">
            <v>0</v>
          </cell>
          <cell r="H236">
            <v>0</v>
          </cell>
          <cell r="I236">
            <v>0</v>
          </cell>
          <cell r="J236">
            <v>1.9530662012233611</v>
          </cell>
          <cell r="K236">
            <v>3.9244768126626992</v>
          </cell>
          <cell r="L236">
            <v>5.9162333246211505</v>
          </cell>
          <cell r="M236">
            <v>7.9305254996906402</v>
          </cell>
          <cell r="N236">
            <v>9.9695831923042562</v>
          </cell>
          <cell r="O236">
            <v>10.029758048821829</v>
          </cell>
          <cell r="P236">
            <v>10.093774824671177</v>
          </cell>
          <cell r="Q236">
            <v>10.163989394789358</v>
          </cell>
          <cell r="R236">
            <v>10.248949167383772</v>
          </cell>
          <cell r="S236">
            <v>10.312841385804854</v>
          </cell>
          <cell r="T236">
            <v>10.369400241127536</v>
          </cell>
          <cell r="U236">
            <v>10.429765578125503</v>
          </cell>
          <cell r="V236">
            <v>10.505052788410811</v>
          </cell>
          <cell r="W236">
            <v>10.573295939191171</v>
          </cell>
          <cell r="X236">
            <v>10.656641290359813</v>
          </cell>
          <cell r="Y236">
            <v>10.744419525250127</v>
          </cell>
          <cell r="Z236">
            <v>10.837273231770602</v>
          </cell>
          <cell r="AA236">
            <v>10.927165219259177</v>
          </cell>
          <cell r="AB236">
            <v>11.011685517465343</v>
          </cell>
          <cell r="AC236">
            <v>11.101035355686786</v>
          </cell>
          <cell r="AD236">
            <v>11.168970830109709</v>
          </cell>
          <cell r="AE236">
            <v>11.238065426284246</v>
          </cell>
          <cell r="AF236">
            <v>11.308339909289773</v>
          </cell>
        </row>
        <row r="237">
          <cell r="A237" t="str">
            <v>WAResidentialDemand Voltage ReductionWinter Peak Reduction @Generation (MW)Baseline0</v>
          </cell>
          <cell r="B237" t="str">
            <v>WA</v>
          </cell>
          <cell r="C237" t="str">
            <v>Residential</v>
          </cell>
          <cell r="D237" t="str">
            <v>Demand Voltage Reduction</v>
          </cell>
          <cell r="E237" t="str">
            <v>Winter Peak Reduction @Generation (MW)</v>
          </cell>
          <cell r="F237" t="str">
            <v>Baseline</v>
          </cell>
          <cell r="G237">
            <v>0</v>
          </cell>
          <cell r="H237">
            <v>0</v>
          </cell>
          <cell r="I237">
            <v>0</v>
          </cell>
          <cell r="J237">
            <v>2.0885272034515165</v>
          </cell>
          <cell r="K237">
            <v>4.1966711509454742</v>
          </cell>
          <cell r="L237">
            <v>6.3265721523919662</v>
          </cell>
          <cell r="M237">
            <v>8.4805718482020893</v>
          </cell>
          <cell r="N237">
            <v>10.661054751322885</v>
          </cell>
          <cell r="O237">
            <v>10.725403222829904</v>
          </cell>
          <cell r="P237">
            <v>10.793860081975218</v>
          </cell>
          <cell r="Q237">
            <v>10.868944602755219</v>
          </cell>
          <cell r="R237">
            <v>10.959797025551408</v>
          </cell>
          <cell r="S237">
            <v>11.028120688199254</v>
          </cell>
          <cell r="T237">
            <v>11.088602359462373</v>
          </cell>
          <cell r="U237">
            <v>11.153154522818024</v>
          </cell>
          <cell r="V237">
            <v>11.233663512556493</v>
          </cell>
          <cell r="W237">
            <v>11.306639880057373</v>
          </cell>
          <cell r="X237">
            <v>11.395765908190928</v>
          </cell>
          <cell r="Y237">
            <v>11.489632276532433</v>
          </cell>
          <cell r="Z237">
            <v>11.588926141680396</v>
          </cell>
          <cell r="AA237">
            <v>11.685052868528986</v>
          </cell>
          <cell r="AB237">
            <v>11.775435335819058</v>
          </cell>
          <cell r="AC237">
            <v>11.870982310945957</v>
          </cell>
          <cell r="AD237">
            <v>11.94362966223532</v>
          </cell>
          <cell r="AE237">
            <v>12.017516529783194</v>
          </cell>
          <cell r="AF237">
            <v>12.092665118895841</v>
          </cell>
        </row>
        <row r="238">
          <cell r="A238" t="str">
            <v>WAResidentialDemand Voltage ReductionNon-Incentive CostsBaseline0</v>
          </cell>
          <cell r="B238" t="str">
            <v>WA</v>
          </cell>
          <cell r="C238" t="str">
            <v>Residential</v>
          </cell>
          <cell r="D238" t="str">
            <v>Demand Voltage Reduction</v>
          </cell>
          <cell r="E238" t="str">
            <v>Non-Incentive Costs</v>
          </cell>
          <cell r="F238" t="str">
            <v>Baseline</v>
          </cell>
          <cell r="G238">
            <v>0</v>
          </cell>
          <cell r="H238">
            <v>0</v>
          </cell>
          <cell r="I238">
            <v>0</v>
          </cell>
          <cell r="J238">
            <v>143708.04999999999</v>
          </cell>
          <cell r="K238">
            <v>144975.26</v>
          </cell>
          <cell r="L238">
            <v>146380.73000000001</v>
          </cell>
          <cell r="M238">
            <v>147937.47</v>
          </cell>
          <cell r="N238">
            <v>149648.25</v>
          </cell>
          <cell r="O238">
            <v>12949.1</v>
          </cell>
          <cell r="P238">
            <v>13214.5</v>
          </cell>
          <cell r="Q238">
            <v>13642.64</v>
          </cell>
          <cell r="R238">
            <v>14661.22</v>
          </cell>
          <cell r="S238">
            <v>13205.9</v>
          </cell>
          <cell r="T238">
            <v>12699.31</v>
          </cell>
          <cell r="U238">
            <v>12962.26</v>
          </cell>
          <cell r="V238">
            <v>13993.05</v>
          </cell>
          <cell r="W238">
            <v>13506.45</v>
          </cell>
          <cell r="X238">
            <v>14549.7</v>
          </cell>
          <cell r="Y238">
            <v>14855.92</v>
          </cell>
          <cell r="Z238">
            <v>15206.52</v>
          </cell>
          <cell r="AA238">
            <v>15001.93</v>
          </cell>
          <cell r="AB238">
            <v>14630.86</v>
          </cell>
          <cell r="AC238">
            <v>14964.48</v>
          </cell>
          <cell r="AD238">
            <v>13485.2</v>
          </cell>
          <cell r="AE238">
            <v>13565.27</v>
          </cell>
          <cell r="AF238">
            <v>13646.78</v>
          </cell>
        </row>
        <row r="239">
          <cell r="A239" t="str">
            <v>WAResidentialDemand Voltage ReductionIncentive CostsBaseline0</v>
          </cell>
          <cell r="B239" t="str">
            <v>WA</v>
          </cell>
          <cell r="C239" t="str">
            <v>Residential</v>
          </cell>
          <cell r="D239" t="str">
            <v>Demand Voltage Reduction</v>
          </cell>
          <cell r="E239" t="str">
            <v>Incentive Costs</v>
          </cell>
          <cell r="F239" t="str">
            <v>Baseline</v>
          </cell>
          <cell r="G239">
            <v>0</v>
          </cell>
          <cell r="H239">
            <v>0</v>
          </cell>
          <cell r="I239">
            <v>0</v>
          </cell>
          <cell r="J239">
            <v>79150.58</v>
          </cell>
          <cell r="K239">
            <v>159044.59</v>
          </cell>
          <cell r="L239">
            <v>239763.14</v>
          </cell>
          <cell r="M239">
            <v>321394.98</v>
          </cell>
          <cell r="N239">
            <v>404030.48</v>
          </cell>
          <cell r="O239">
            <v>406469.14</v>
          </cell>
          <cell r="P239">
            <v>409063.51</v>
          </cell>
          <cell r="Q239">
            <v>411909.04</v>
          </cell>
          <cell r="R239">
            <v>415352.15</v>
          </cell>
          <cell r="S239">
            <v>417941.47</v>
          </cell>
          <cell r="T239">
            <v>420233.59</v>
          </cell>
          <cell r="U239">
            <v>422679.97</v>
          </cell>
          <cell r="V239">
            <v>425731.09</v>
          </cell>
          <cell r="W239">
            <v>428496.73</v>
          </cell>
          <cell r="X239">
            <v>431874.41</v>
          </cell>
          <cell r="Y239">
            <v>435431.74</v>
          </cell>
          <cell r="Z239">
            <v>439194.76</v>
          </cell>
          <cell r="AA239">
            <v>442837.75</v>
          </cell>
          <cell r="AB239">
            <v>446263.03999999998</v>
          </cell>
          <cell r="AC239">
            <v>449884.06</v>
          </cell>
          <cell r="AD239">
            <v>452637.24</v>
          </cell>
          <cell r="AE239">
            <v>455437.39</v>
          </cell>
          <cell r="AF239">
            <v>458285.35</v>
          </cell>
        </row>
        <row r="240">
          <cell r="A240" t="str">
            <v>WAResidentialDemand Voltage ReductionProgram Annual BenefitsBaseline0</v>
          </cell>
          <cell r="B240" t="str">
            <v>WA</v>
          </cell>
          <cell r="C240" t="str">
            <v>Residential</v>
          </cell>
          <cell r="D240" t="str">
            <v>Demand Voltage Reduction</v>
          </cell>
          <cell r="E240" t="str">
            <v>Program Annual Benefits</v>
          </cell>
          <cell r="F240" t="str">
            <v>Baseline</v>
          </cell>
          <cell r="G240">
            <v>0</v>
          </cell>
          <cell r="H240">
            <v>0</v>
          </cell>
          <cell r="I240">
            <v>0</v>
          </cell>
          <cell r="J240">
            <v>3757.02</v>
          </cell>
          <cell r="K240">
            <v>7409.41</v>
          </cell>
          <cell r="L240">
            <v>11425.31</v>
          </cell>
          <cell r="M240">
            <v>15137.04</v>
          </cell>
          <cell r="N240">
            <v>19582.66</v>
          </cell>
          <cell r="O240">
            <v>19377.48</v>
          </cell>
          <cell r="P240">
            <v>20471.68</v>
          </cell>
          <cell r="Q240">
            <v>20443.29</v>
          </cell>
          <cell r="R240">
            <v>20908.66</v>
          </cell>
          <cell r="S240">
            <v>21050.85</v>
          </cell>
          <cell r="T240">
            <v>21696.93</v>
          </cell>
          <cell r="U240">
            <v>21480.5</v>
          </cell>
          <cell r="V240">
            <v>22155.05</v>
          </cell>
          <cell r="W240">
            <v>21960.66</v>
          </cell>
          <cell r="X240">
            <v>22718.57</v>
          </cell>
          <cell r="Y240">
            <v>22726.17</v>
          </cell>
          <cell r="Z240">
            <v>23252.560000000001</v>
          </cell>
          <cell r="AA240">
            <v>22979.52</v>
          </cell>
          <cell r="AB240">
            <v>22920.18</v>
          </cell>
          <cell r="AC240">
            <v>22728.37</v>
          </cell>
          <cell r="AD240">
            <v>22867.46</v>
          </cell>
          <cell r="AE240">
            <v>23008.93</v>
          </cell>
          <cell r="AF240">
            <v>23152.81</v>
          </cell>
        </row>
        <row r="241">
          <cell r="A241" t="str">
            <v>WAResidentialDemand Voltage ReductionProgram Annual CostsBaseline0</v>
          </cell>
          <cell r="B241" t="str">
            <v>WA</v>
          </cell>
          <cell r="C241" t="str">
            <v>Residential</v>
          </cell>
          <cell r="D241" t="str">
            <v>Demand Voltage Reduction</v>
          </cell>
          <cell r="E241" t="str">
            <v>Program Annual Costs</v>
          </cell>
          <cell r="F241" t="str">
            <v>Baseline</v>
          </cell>
          <cell r="G241">
            <v>0</v>
          </cell>
          <cell r="H241">
            <v>0</v>
          </cell>
          <cell r="I241">
            <v>0</v>
          </cell>
          <cell r="J241">
            <v>222858.62</v>
          </cell>
          <cell r="K241">
            <v>304019.84000000003</v>
          </cell>
          <cell r="L241">
            <v>386143.87</v>
          </cell>
          <cell r="M241">
            <v>469332.45</v>
          </cell>
          <cell r="N241">
            <v>553678.72</v>
          </cell>
          <cell r="O241">
            <v>419418.25</v>
          </cell>
          <cell r="P241">
            <v>422278.01</v>
          </cell>
          <cell r="Q241">
            <v>425551.68</v>
          </cell>
          <cell r="R241">
            <v>430013.37</v>
          </cell>
          <cell r="S241">
            <v>431147.36</v>
          </cell>
          <cell r="T241">
            <v>432932.9</v>
          </cell>
          <cell r="U241">
            <v>435642.24</v>
          </cell>
          <cell r="V241">
            <v>439724.14</v>
          </cell>
          <cell r="W241">
            <v>442003.18</v>
          </cell>
          <cell r="X241">
            <v>446424.11</v>
          </cell>
          <cell r="Y241">
            <v>450287.65</v>
          </cell>
          <cell r="Z241">
            <v>454401.28000000003</v>
          </cell>
          <cell r="AA241">
            <v>457839.68</v>
          </cell>
          <cell r="AB241">
            <v>460893.91</v>
          </cell>
          <cell r="AC241">
            <v>464848.55</v>
          </cell>
          <cell r="AD241">
            <v>466122.44</v>
          </cell>
          <cell r="AE241">
            <v>469002.66</v>
          </cell>
          <cell r="AF241">
            <v>471932.13</v>
          </cell>
        </row>
        <row r="242">
          <cell r="A242" t="str">
            <v>WAResidentialCritical Peak PricingParticipantsBaseline0</v>
          </cell>
          <cell r="B242" t="str">
            <v>WA</v>
          </cell>
          <cell r="C242" t="str">
            <v>Residential</v>
          </cell>
          <cell r="D242" t="str">
            <v>Critical Peak Pricing</v>
          </cell>
          <cell r="E242" t="str">
            <v>Participants</v>
          </cell>
          <cell r="F242" t="str">
            <v>Baseline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6057.0845830458438</v>
          </cell>
          <cell r="N242">
            <v>12197.614632673036</v>
          </cell>
          <cell r="O242">
            <v>18422.900130863127</v>
          </cell>
          <cell r="P242">
            <v>24734.273778194151</v>
          </cell>
          <cell r="Q242">
            <v>31140.013149480827</v>
          </cell>
          <cell r="R242">
            <v>31397.25181274657</v>
          </cell>
          <cell r="S242">
            <v>31579.558020130629</v>
          </cell>
          <cell r="T242">
            <v>31728.794265370507</v>
          </cell>
          <cell r="U242">
            <v>31878.854271491542</v>
          </cell>
          <cell r="V242">
            <v>32063.425178046287</v>
          </cell>
          <cell r="W242">
            <v>32215.156989690979</v>
          </cell>
          <cell r="X242">
            <v>32401.308339772902</v>
          </cell>
          <cell r="Y242">
            <v>32589.013215236238</v>
          </cell>
          <cell r="Z242">
            <v>32779.90691398747</v>
          </cell>
          <cell r="AA242">
            <v>32974.046473974573</v>
          </cell>
          <cell r="AB242">
            <v>33171.489971522446</v>
          </cell>
          <cell r="AC242">
            <v>33372.296540457035</v>
          </cell>
          <cell r="AD242">
            <v>33576.526391585023</v>
          </cell>
          <cell r="AE242">
            <v>33784.240832535666</v>
          </cell>
          <cell r="AF242">
            <v>33995.50228797162</v>
          </cell>
          <cell r="AG242">
            <v>33995.50228797162</v>
          </cell>
          <cell r="AH242">
            <v>33995.50228797162</v>
          </cell>
        </row>
        <row r="243">
          <cell r="A243" t="str">
            <v>WAResidentialCritical Peak PricingNew ParticipantsBaseline0</v>
          </cell>
          <cell r="B243" t="str">
            <v>WA</v>
          </cell>
          <cell r="C243" t="str">
            <v>Residential</v>
          </cell>
          <cell r="D243" t="str">
            <v>Critical Peak Pricing</v>
          </cell>
          <cell r="E243" t="str">
            <v>New Participants</v>
          </cell>
          <cell r="F243" t="str">
            <v>Baseline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6057.0845830458438</v>
          </cell>
          <cell r="N243">
            <v>6140.5300496271921</v>
          </cell>
          <cell r="O243">
            <v>6225.2854981900909</v>
          </cell>
          <cell r="P243">
            <v>6311.3736473310237</v>
          </cell>
          <cell r="Q243">
            <v>6405.739371286676</v>
          </cell>
          <cell r="R243">
            <v>257.23866326574353</v>
          </cell>
          <cell r="S243">
            <v>182.30620738405923</v>
          </cell>
          <cell r="T243">
            <v>149.23624523987746</v>
          </cell>
          <cell r="U243">
            <v>150.06000612103526</v>
          </cell>
          <cell r="V243">
            <v>184.57090655474531</v>
          </cell>
          <cell r="W243">
            <v>151.73181164469133</v>
          </cell>
          <cell r="X243">
            <v>186.15135008192374</v>
          </cell>
          <cell r="Y243">
            <v>187.70487546333607</v>
          </cell>
          <cell r="Z243">
            <v>190.89369875123157</v>
          </cell>
          <cell r="AA243">
            <v>194.13955998710298</v>
          </cell>
          <cell r="AB243">
            <v>197.44349754787254</v>
          </cell>
          <cell r="AC243">
            <v>200.80656893458945</v>
          </cell>
          <cell r="AD243">
            <v>204.22985112798779</v>
          </cell>
          <cell r="AE243">
            <v>207.71444095064362</v>
          </cell>
          <cell r="AF243">
            <v>211.26145543595339</v>
          </cell>
          <cell r="AG243">
            <v>0</v>
          </cell>
          <cell r="AH243">
            <v>0</v>
          </cell>
        </row>
        <row r="244">
          <cell r="A244" t="str">
            <v>WAResidentialCritical Peak PricingSummer Peak Reduction @Meter  (MW)Baseline0</v>
          </cell>
          <cell r="B244" t="str">
            <v>WA</v>
          </cell>
          <cell r="C244" t="str">
            <v>Residential</v>
          </cell>
          <cell r="D244" t="str">
            <v>Critical Peak Pricing</v>
          </cell>
          <cell r="E244" t="str">
            <v>Summer Peak Reduction @Meter  (MW)</v>
          </cell>
          <cell r="F244" t="str">
            <v>Baseline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0.68815292751742363</v>
          </cell>
          <cell r="N244">
            <v>1.3747296332852925</v>
          </cell>
          <cell r="O244">
            <v>2.0614759900938111</v>
          </cell>
          <cell r="P244">
            <v>2.7504283305045925</v>
          </cell>
          <cell r="Q244">
            <v>3.4436299226098952</v>
          </cell>
          <cell r="R244">
            <v>3.4538016675606928</v>
          </cell>
          <cell r="S244">
            <v>3.456732552939934</v>
          </cell>
          <cell r="T244">
            <v>3.4600067385920181</v>
          </cell>
          <cell r="U244">
            <v>3.465686271459385</v>
          </cell>
          <cell r="V244">
            <v>3.4759685936801166</v>
          </cell>
          <cell r="W244">
            <v>3.4860543870591125</v>
          </cell>
          <cell r="X244">
            <v>3.5002532771471748</v>
          </cell>
          <cell r="Y244">
            <v>3.516082824853159</v>
          </cell>
          <cell r="Z244">
            <v>3.5335271386900255</v>
          </cell>
          <cell r="AA244">
            <v>3.5515192206768114</v>
          </cell>
          <cell r="AB244">
            <v>3.5700414537991163</v>
          </cell>
          <cell r="AC244">
            <v>3.5899000273623973</v>
          </cell>
          <cell r="AD244">
            <v>3.5899000273623978</v>
          </cell>
          <cell r="AE244">
            <v>3.5899000273623973</v>
          </cell>
          <cell r="AF244">
            <v>3.5899000273623973</v>
          </cell>
          <cell r="AG244">
            <v>3.5899000273623973</v>
          </cell>
          <cell r="AH244">
            <v>3.5899000273623973</v>
          </cell>
        </row>
        <row r="245">
          <cell r="A245" t="str">
            <v>WAResidentialCritical Peak PricingSummer Peak Reduction @Generation (MW)Baseline0</v>
          </cell>
          <cell r="B245" t="str">
            <v>WA</v>
          </cell>
          <cell r="C245" t="str">
            <v>Residential</v>
          </cell>
          <cell r="D245" t="str">
            <v>Critical Peak Pricing</v>
          </cell>
          <cell r="E245" t="str">
            <v>Summer Peak Reduction @Generation (MW)</v>
          </cell>
          <cell r="F245" t="str">
            <v>Baseline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0.73588192164438138</v>
          </cell>
          <cell r="N245">
            <v>1.470078297760119</v>
          </cell>
          <cell r="O245">
            <v>2.2044560915939395</v>
          </cell>
          <cell r="P245">
            <v>2.9411928719079974</v>
          </cell>
          <cell r="Q245">
            <v>3.6824736240304667</v>
          </cell>
          <cell r="R245">
            <v>3.6933508621000235</v>
          </cell>
          <cell r="S245">
            <v>3.6964850281825195</v>
          </cell>
          <cell r="T245">
            <v>3.6999863051997783</v>
          </cell>
          <cell r="U245">
            <v>3.7060597597959215</v>
          </cell>
          <cell r="V245">
            <v>3.7170552445670988</v>
          </cell>
          <cell r="W245">
            <v>3.7278405696253225</v>
          </cell>
          <cell r="X245">
            <v>3.7430242680525243</v>
          </cell>
          <cell r="Y245">
            <v>3.7599517234462909</v>
          </cell>
          <cell r="Z245">
            <v>3.7786059421158988</v>
          </cell>
          <cell r="AA245">
            <v>3.797845921105139</v>
          </cell>
          <cell r="AB245">
            <v>3.817652821516591</v>
          </cell>
          <cell r="AC245">
            <v>3.8388887484312431</v>
          </cell>
          <cell r="AD245">
            <v>3.8388887484312435</v>
          </cell>
          <cell r="AE245">
            <v>3.8388887484312431</v>
          </cell>
          <cell r="AF245">
            <v>3.8388887484312431</v>
          </cell>
          <cell r="AG245">
            <v>3.8388887484312431</v>
          </cell>
          <cell r="AH245">
            <v>3.8388887484312431</v>
          </cell>
        </row>
        <row r="246">
          <cell r="A246" t="str">
            <v>WAResidentialCritical Peak PricingWinter Peak Reduction @Meter  (MW)Baseline0</v>
          </cell>
          <cell r="B246" t="str">
            <v>WA</v>
          </cell>
          <cell r="C246" t="str">
            <v>Residential</v>
          </cell>
          <cell r="D246" t="str">
            <v>Critical Peak Pricing</v>
          </cell>
          <cell r="E246" t="str">
            <v>Winter Peak Reduction @Meter  (MW)</v>
          </cell>
          <cell r="F246" t="str">
            <v>Baseline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0.72180110458353941</v>
          </cell>
          <cell r="N246">
            <v>1.430435812681087</v>
          </cell>
          <cell r="O246">
            <v>2.1278379009486219</v>
          </cell>
          <cell r="P246">
            <v>2.8165222730798911</v>
          </cell>
          <cell r="Q246">
            <v>3.498536127795953</v>
          </cell>
          <cell r="R246">
            <v>3.4805742759605804</v>
          </cell>
          <cell r="S246">
            <v>3.4592004507958318</v>
          </cell>
          <cell r="T246">
            <v>3.4389864809364337</v>
          </cell>
          <cell r="U246">
            <v>3.4214778219560453</v>
          </cell>
          <cell r="V246">
            <v>3.4084084529430214</v>
          </cell>
          <cell r="W246">
            <v>3.3959128700908114</v>
          </cell>
          <cell r="X246">
            <v>3.387228443344048</v>
          </cell>
          <cell r="Y246">
            <v>3.3802351400870885</v>
          </cell>
          <cell r="Z246">
            <v>3.37477495584697</v>
          </cell>
          <cell r="AA246">
            <v>3.3699705655497607</v>
          </cell>
          <cell r="AB246">
            <v>3.3658613638581292</v>
          </cell>
          <cell r="AC246">
            <v>3.3629548690280142</v>
          </cell>
          <cell r="AD246">
            <v>3.3629548690280138</v>
          </cell>
          <cell r="AE246">
            <v>3.3629548690280142</v>
          </cell>
          <cell r="AF246">
            <v>3.3629548690280138</v>
          </cell>
          <cell r="AG246">
            <v>3.3629548690280138</v>
          </cell>
          <cell r="AH246">
            <v>3.3629548690280138</v>
          </cell>
        </row>
        <row r="247">
          <cell r="A247" t="str">
            <v>WAResidentialCritical Peak PricingWinter Peak Reduction @Generation (MW)Baseline0</v>
          </cell>
          <cell r="B247" t="str">
            <v>WA</v>
          </cell>
          <cell r="C247" t="str">
            <v>Residential</v>
          </cell>
          <cell r="D247" t="str">
            <v>Critical Peak Pricing</v>
          </cell>
          <cell r="E247" t="str">
            <v>Winter Peak Reduction @Generation (MW)</v>
          </cell>
          <cell r="F247" t="str">
            <v>Baseline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0.77186387305243775</v>
          </cell>
          <cell r="N247">
            <v>1.5296481530960988</v>
          </cell>
          <cell r="O247">
            <v>2.2754207399025743</v>
          </cell>
          <cell r="P247">
            <v>3.0118709661607208</v>
          </cell>
          <cell r="Q247">
            <v>3.7411880204485417</v>
          </cell>
          <cell r="R247">
            <v>3.7219803683172197</v>
          </cell>
          <cell r="S247">
            <v>3.6991240947969297</v>
          </cell>
          <cell r="T247">
            <v>3.6775081219667936</v>
          </cell>
          <cell r="U247">
            <v>3.6587850952954026</v>
          </cell>
          <cell r="V247">
            <v>3.6448092594028205</v>
          </cell>
          <cell r="W247">
            <v>3.6314470064011166</v>
          </cell>
          <cell r="X247">
            <v>3.622160244131801</v>
          </cell>
          <cell r="Y247">
            <v>3.6146818985002001</v>
          </cell>
          <cell r="Z247">
            <v>3.608843006139971</v>
          </cell>
          <cell r="AA247">
            <v>3.6037053923584028</v>
          </cell>
          <cell r="AB247">
            <v>3.5993111841579508</v>
          </cell>
          <cell r="AC247">
            <v>3.5962031003072426</v>
          </cell>
          <cell r="AD247">
            <v>3.5962031003072421</v>
          </cell>
          <cell r="AE247">
            <v>3.5962031003072426</v>
          </cell>
          <cell r="AF247">
            <v>3.5962031003072421</v>
          </cell>
          <cell r="AG247">
            <v>3.5962031003072421</v>
          </cell>
          <cell r="AH247">
            <v>3.5962031003072421</v>
          </cell>
        </row>
        <row r="248">
          <cell r="A248" t="str">
            <v>WAResidentialCritical Peak PricingNon-Incentive CostsBaseline0</v>
          </cell>
          <cell r="B248" t="str">
            <v>WA</v>
          </cell>
          <cell r="C248" t="str">
            <v>Residential</v>
          </cell>
          <cell r="D248" t="str">
            <v>Critical Peak Pricing</v>
          </cell>
          <cell r="E248" t="str">
            <v>Non-Incentive Costs</v>
          </cell>
          <cell r="F248" t="str">
            <v>Baseline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1229001.49</v>
          </cell>
          <cell r="N248">
            <v>1245690.5900000001</v>
          </cell>
          <cell r="O248">
            <v>1262641.68</v>
          </cell>
          <cell r="P248">
            <v>1279859.31</v>
          </cell>
          <cell r="Q248">
            <v>1298732.45</v>
          </cell>
          <cell r="R248">
            <v>69032.31</v>
          </cell>
          <cell r="S248">
            <v>54045.82</v>
          </cell>
          <cell r="T248">
            <v>47431.83</v>
          </cell>
          <cell r="U248">
            <v>47596.58</v>
          </cell>
          <cell r="V248">
            <v>54498.76</v>
          </cell>
          <cell r="W248">
            <v>47930.94</v>
          </cell>
          <cell r="X248">
            <v>54814.85</v>
          </cell>
          <cell r="Y248">
            <v>55125.55</v>
          </cell>
          <cell r="Z248">
            <v>55763.32</v>
          </cell>
          <cell r="AA248">
            <v>56412.49</v>
          </cell>
          <cell r="AB248">
            <v>57073.279999999999</v>
          </cell>
          <cell r="AC248">
            <v>57745.89</v>
          </cell>
          <cell r="AD248">
            <v>58430.55</v>
          </cell>
          <cell r="AE248">
            <v>59127.46</v>
          </cell>
          <cell r="AF248">
            <v>59836.87</v>
          </cell>
          <cell r="AG248">
            <v>17584.580000000002</v>
          </cell>
          <cell r="AH248">
            <v>17584.580000000002</v>
          </cell>
        </row>
        <row r="249">
          <cell r="A249" t="str">
            <v>WAResidentialCritical Peak PricingIncentive CostsBaseline0</v>
          </cell>
          <cell r="B249" t="str">
            <v>WA</v>
          </cell>
          <cell r="C249" t="str">
            <v>Residential</v>
          </cell>
          <cell r="D249" t="str">
            <v>Critical Peak Pricing</v>
          </cell>
          <cell r="E249" t="str">
            <v>Incentive Costs</v>
          </cell>
          <cell r="F249" t="str">
            <v>Baseline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54135.08</v>
          </cell>
          <cell r="N249">
            <v>107282.69</v>
          </cell>
          <cell r="O249">
            <v>159587.84</v>
          </cell>
          <cell r="P249">
            <v>211239.17</v>
          </cell>
          <cell r="Q249">
            <v>262390.21000000002</v>
          </cell>
          <cell r="R249">
            <v>261043.07</v>
          </cell>
          <cell r="S249">
            <v>259440.03</v>
          </cell>
          <cell r="T249">
            <v>259500.51</v>
          </cell>
          <cell r="U249">
            <v>259926.47</v>
          </cell>
          <cell r="V249">
            <v>260697.64</v>
          </cell>
          <cell r="W249">
            <v>261454.07999999999</v>
          </cell>
          <cell r="X249">
            <v>262519</v>
          </cell>
          <cell r="Y249">
            <v>263706.21000000002</v>
          </cell>
          <cell r="Z249">
            <v>265014.53999999998</v>
          </cell>
          <cell r="AA249">
            <v>266363.94</v>
          </cell>
          <cell r="AB249">
            <v>267753.11</v>
          </cell>
          <cell r="AC249">
            <v>269242.5</v>
          </cell>
          <cell r="AD249">
            <v>269242.5</v>
          </cell>
          <cell r="AE249">
            <v>269242.5</v>
          </cell>
          <cell r="AF249">
            <v>269242.5</v>
          </cell>
          <cell r="AG249">
            <v>269242.5</v>
          </cell>
          <cell r="AH249">
            <v>269242.5</v>
          </cell>
        </row>
        <row r="250">
          <cell r="A250" t="str">
            <v>WAResidentialCritical Peak PricingProgram Annual BenefitsBaseline0</v>
          </cell>
          <cell r="B250" t="str">
            <v>WA</v>
          </cell>
          <cell r="C250" t="str">
            <v>Residential</v>
          </cell>
          <cell r="D250" t="str">
            <v>Critical Peak Pricing</v>
          </cell>
          <cell r="E250" t="str">
            <v>Program Annual Benefits</v>
          </cell>
          <cell r="F250" t="str">
            <v>Baseline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1116.4000000000001</v>
          </cell>
          <cell r="N250">
            <v>2285.7199999999998</v>
          </cell>
          <cell r="O250">
            <v>3357.55</v>
          </cell>
          <cell r="P250">
            <v>4683.51</v>
          </cell>
          <cell r="Q250">
            <v>5792.2</v>
          </cell>
          <cell r="R250">
            <v>5868.28</v>
          </cell>
          <cell r="S250">
            <v>5855.96</v>
          </cell>
          <cell r="T250">
            <v>5987.99</v>
          </cell>
          <cell r="U250">
            <v>5883.86</v>
          </cell>
          <cell r="V250">
            <v>6022.72</v>
          </cell>
          <cell r="W250">
            <v>5929.32</v>
          </cell>
          <cell r="X250">
            <v>6090.67</v>
          </cell>
          <cell r="Y250">
            <v>6050.75</v>
          </cell>
          <cell r="Z250">
            <v>6148.44</v>
          </cell>
          <cell r="AA250">
            <v>6037.77</v>
          </cell>
          <cell r="AB250">
            <v>5988.52</v>
          </cell>
          <cell r="AC250">
            <v>5905.05</v>
          </cell>
          <cell r="AD250">
            <v>5905.05</v>
          </cell>
          <cell r="AE250">
            <v>5905.05</v>
          </cell>
          <cell r="AF250">
            <v>5905.05</v>
          </cell>
          <cell r="AG250">
            <v>5905.05</v>
          </cell>
          <cell r="AH250">
            <v>5905.05</v>
          </cell>
        </row>
        <row r="251">
          <cell r="A251" t="str">
            <v>WAResidentialCritical Peak PricingProgram Annual CostsBaseline0</v>
          </cell>
          <cell r="B251" t="str">
            <v>WA</v>
          </cell>
          <cell r="C251" t="str">
            <v>Residential</v>
          </cell>
          <cell r="D251" t="str">
            <v>Critical Peak Pricing</v>
          </cell>
          <cell r="E251" t="str">
            <v>Program Annual Costs</v>
          </cell>
          <cell r="F251" t="str">
            <v>Baseline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1283136.58</v>
          </cell>
          <cell r="N251">
            <v>1352973.27</v>
          </cell>
          <cell r="O251">
            <v>1422229.52</v>
          </cell>
          <cell r="P251">
            <v>1491098.48</v>
          </cell>
          <cell r="Q251">
            <v>1561122.66</v>
          </cell>
          <cell r="R251">
            <v>330075.38</v>
          </cell>
          <cell r="S251">
            <v>313485.84999999998</v>
          </cell>
          <cell r="T251">
            <v>306932.33</v>
          </cell>
          <cell r="U251">
            <v>307523.05</v>
          </cell>
          <cell r="V251">
            <v>315196.40000000002</v>
          </cell>
          <cell r="W251">
            <v>309385.02</v>
          </cell>
          <cell r="X251">
            <v>317333.84000000003</v>
          </cell>
          <cell r="Y251">
            <v>318831.76</v>
          </cell>
          <cell r="Z251">
            <v>320777.84999999998</v>
          </cell>
          <cell r="AA251">
            <v>322776.43</v>
          </cell>
          <cell r="AB251">
            <v>324826.38</v>
          </cell>
          <cell r="AC251">
            <v>326988.39</v>
          </cell>
          <cell r="AD251">
            <v>327673.05</v>
          </cell>
          <cell r="AE251">
            <v>328369.96999999997</v>
          </cell>
          <cell r="AF251">
            <v>329079.37</v>
          </cell>
          <cell r="AG251">
            <v>286827.08</v>
          </cell>
          <cell r="AH251">
            <v>286827.08</v>
          </cell>
        </row>
        <row r="252">
          <cell r="A252" t="str">
            <v>WAResidentialTime-of-UseParticipantsBaseline0</v>
          </cell>
          <cell r="B252" t="str">
            <v>WA</v>
          </cell>
          <cell r="C252" t="str">
            <v>Residential</v>
          </cell>
          <cell r="D252" t="str">
            <v>Time-of-Use</v>
          </cell>
          <cell r="E252" t="str">
            <v>Participants</v>
          </cell>
          <cell r="F252" t="str">
            <v>Baseline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9422.1315736268698</v>
          </cell>
          <cell r="N252">
            <v>18974.067206380281</v>
          </cell>
          <cell r="O252">
            <v>28657.844648009308</v>
          </cell>
          <cell r="P252">
            <v>38475.536988302025</v>
          </cell>
          <cell r="Q252">
            <v>48440.020454747959</v>
          </cell>
          <cell r="R252">
            <v>48840.169486494669</v>
          </cell>
          <cell r="S252">
            <v>49123.75692020321</v>
          </cell>
          <cell r="T252">
            <v>49355.902190576351</v>
          </cell>
          <cell r="U252">
            <v>49589.328866764627</v>
          </cell>
          <cell r="V252">
            <v>49876.439165849792</v>
          </cell>
          <cell r="W252">
            <v>50112.466428408195</v>
          </cell>
          <cell r="X252">
            <v>50402.035195202297</v>
          </cell>
          <cell r="Y252">
            <v>50694.020557034157</v>
          </cell>
          <cell r="Z252">
            <v>50990.966310647178</v>
          </cell>
          <cell r="AA252">
            <v>51292.961181738232</v>
          </cell>
          <cell r="AB252">
            <v>51600.095511257146</v>
          </cell>
          <cell r="AC252">
            <v>51912.461285155397</v>
          </cell>
          <cell r="AD252">
            <v>52230.152164687825</v>
          </cell>
          <cell r="AE252">
            <v>52553.263517277715</v>
          </cell>
          <cell r="AF252">
            <v>52881.892447955863</v>
          </cell>
          <cell r="AG252">
            <v>52881.892447955863</v>
          </cell>
          <cell r="AH252">
            <v>52881.892447955863</v>
          </cell>
        </row>
        <row r="253">
          <cell r="A253" t="str">
            <v>WAResidentialTime-of-UseNew ParticipantsBaseline0</v>
          </cell>
          <cell r="B253" t="str">
            <v>WA</v>
          </cell>
          <cell r="C253" t="str">
            <v>Residential</v>
          </cell>
          <cell r="D253" t="str">
            <v>Time-of-Use</v>
          </cell>
          <cell r="E253" t="str">
            <v>New Participants</v>
          </cell>
          <cell r="F253" t="str">
            <v>Baseline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9422.1315736268698</v>
          </cell>
          <cell r="N253">
            <v>9551.9356327534115</v>
          </cell>
          <cell r="O253">
            <v>9683.7774416290267</v>
          </cell>
          <cell r="P253">
            <v>9817.6923402927168</v>
          </cell>
          <cell r="Q253">
            <v>9964.483466445934</v>
          </cell>
          <cell r="R253">
            <v>400.14903174671053</v>
          </cell>
          <cell r="S253">
            <v>283.58743370854063</v>
          </cell>
          <cell r="T253">
            <v>232.1452703731411</v>
          </cell>
          <cell r="U253">
            <v>233.42667618827545</v>
          </cell>
          <cell r="V253">
            <v>287.11029908516502</v>
          </cell>
          <cell r="W253">
            <v>236.02726255840389</v>
          </cell>
          <cell r="X253">
            <v>289.56876679410198</v>
          </cell>
          <cell r="Y253">
            <v>291.98536183185934</v>
          </cell>
          <cell r="Z253">
            <v>296.94575361302122</v>
          </cell>
          <cell r="AA253">
            <v>301.99487109105394</v>
          </cell>
          <cell r="AB253">
            <v>307.13432951891446</v>
          </cell>
          <cell r="AC253">
            <v>312.36577389825106</v>
          </cell>
          <cell r="AD253">
            <v>317.69087953242706</v>
          </cell>
          <cell r="AE253">
            <v>323.11135258989088</v>
          </cell>
          <cell r="AF253">
            <v>328.6289306781473</v>
          </cell>
          <cell r="AG253">
            <v>0</v>
          </cell>
          <cell r="AH253">
            <v>0</v>
          </cell>
        </row>
        <row r="254">
          <cell r="A254" t="str">
            <v>WAResidentialTime-of-UseSummer Peak Reduction @Meter  (MW)Baseline0</v>
          </cell>
          <cell r="B254" t="str">
            <v>WA</v>
          </cell>
          <cell r="C254" t="str">
            <v>Residential</v>
          </cell>
          <cell r="D254" t="str">
            <v>Time-of-Use</v>
          </cell>
          <cell r="E254" t="str">
            <v>Summer Peak Reduction @Meter  (MW)</v>
          </cell>
          <cell r="F254" t="str">
            <v>Baseline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0.72638364571283598</v>
          </cell>
          <cell r="N254">
            <v>1.4511035018011422</v>
          </cell>
          <cell r="O254">
            <v>2.1760024339879114</v>
          </cell>
          <cell r="P254">
            <v>2.9032299044215155</v>
          </cell>
          <cell r="Q254">
            <v>3.6349426960882232</v>
          </cell>
          <cell r="R254">
            <v>3.6456795379807314</v>
          </cell>
          <cell r="S254">
            <v>3.6487732503254864</v>
          </cell>
          <cell r="T254">
            <v>3.6522293351804644</v>
          </cell>
          <cell r="U254">
            <v>3.6582243976515727</v>
          </cell>
          <cell r="V254">
            <v>3.6690779599956795</v>
          </cell>
          <cell r="W254">
            <v>3.6797240752290641</v>
          </cell>
          <cell r="X254">
            <v>3.6947117925442399</v>
          </cell>
          <cell r="Y254">
            <v>3.7114207595672237</v>
          </cell>
          <cell r="Z254">
            <v>3.7298342019505828</v>
          </cell>
          <cell r="AA254">
            <v>3.7488258440477455</v>
          </cell>
          <cell r="AB254">
            <v>3.7683770901212896</v>
          </cell>
          <cell r="AC254">
            <v>3.7893389177714201</v>
          </cell>
          <cell r="AD254">
            <v>3.7893389177714201</v>
          </cell>
          <cell r="AE254">
            <v>3.7893389177714201</v>
          </cell>
          <cell r="AF254">
            <v>3.7893389177714201</v>
          </cell>
          <cell r="AG254">
            <v>3.7893389177714201</v>
          </cell>
          <cell r="AH254">
            <v>3.7893389177714201</v>
          </cell>
        </row>
        <row r="255">
          <cell r="A255" t="str">
            <v>WAResidentialTime-of-UseSummer Peak Reduction @Generation (MW)Baseline0</v>
          </cell>
          <cell r="B255" t="str">
            <v>WA</v>
          </cell>
          <cell r="C255" t="str">
            <v>Residential</v>
          </cell>
          <cell r="D255" t="str">
            <v>Time-of-Use</v>
          </cell>
          <cell r="E255" t="str">
            <v>Summer Peak Reduction @Generation (MW)</v>
          </cell>
          <cell r="F255" t="str">
            <v>Baseline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0.77676425062462473</v>
          </cell>
          <cell r="N255">
            <v>1.551749314302348</v>
          </cell>
          <cell r="O255">
            <v>2.3269258744602692</v>
          </cell>
          <cell r="P255">
            <v>3.1045924759028876</v>
          </cell>
          <cell r="Q255">
            <v>3.8870554920321596</v>
          </cell>
          <cell r="R255">
            <v>3.8985370211055801</v>
          </cell>
          <cell r="S255">
            <v>3.9018453075259933</v>
          </cell>
          <cell r="T255">
            <v>3.9055410999330999</v>
          </cell>
          <cell r="U255">
            <v>3.9119519686734727</v>
          </cell>
          <cell r="V255">
            <v>3.9235583137097163</v>
          </cell>
          <cell r="W255">
            <v>3.934942823493397</v>
          </cell>
          <cell r="X255">
            <v>3.9509700607221085</v>
          </cell>
          <cell r="Y255">
            <v>3.9688379303044186</v>
          </cell>
          <cell r="Z255">
            <v>3.9885284944556716</v>
          </cell>
          <cell r="AA255">
            <v>4.0088373611665356</v>
          </cell>
          <cell r="AB255">
            <v>4.0297446449341798</v>
          </cell>
          <cell r="AC255">
            <v>4.0521603455663122</v>
          </cell>
          <cell r="AD255">
            <v>4.0521603455663122</v>
          </cell>
          <cell r="AE255">
            <v>4.0521603455663122</v>
          </cell>
          <cell r="AF255">
            <v>4.0521603455663122</v>
          </cell>
          <cell r="AG255">
            <v>4.0521603455663122</v>
          </cell>
          <cell r="AH255">
            <v>4.0521603455663122</v>
          </cell>
        </row>
        <row r="256">
          <cell r="A256" t="str">
            <v>WAResidentialTime-of-UseWinter Peak Reduction @Meter  (MW)Baseline0</v>
          </cell>
          <cell r="B256" t="str">
            <v>WA</v>
          </cell>
          <cell r="C256" t="str">
            <v>Residential</v>
          </cell>
          <cell r="D256" t="str">
            <v>Time-of-Use</v>
          </cell>
          <cell r="E256" t="str">
            <v>Winter Peak Reduction @Meter  (MW)</v>
          </cell>
          <cell r="F256" t="str">
            <v>Baseline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0.77526785307120916</v>
          </cell>
          <cell r="N256">
            <v>1.5363940210278344</v>
          </cell>
          <cell r="O256">
            <v>2.2854555232411125</v>
          </cell>
          <cell r="P256">
            <v>3.0251535525672915</v>
          </cell>
          <cell r="Q256">
            <v>3.7576869520771354</v>
          </cell>
          <cell r="R256">
            <v>3.7383945926984019</v>
          </cell>
          <cell r="S256">
            <v>3.7154375212251534</v>
          </cell>
          <cell r="T256">
            <v>3.693726220265058</v>
          </cell>
          <cell r="U256">
            <v>3.6749206235824197</v>
          </cell>
          <cell r="V256">
            <v>3.660883153161024</v>
          </cell>
          <cell r="W256">
            <v>3.6474619715790206</v>
          </cell>
          <cell r="X256">
            <v>3.6381342539621264</v>
          </cell>
          <cell r="Y256">
            <v>3.6306229282416886</v>
          </cell>
          <cell r="Z256">
            <v>3.6247582859097087</v>
          </cell>
          <cell r="AA256">
            <v>3.6195980148497435</v>
          </cell>
          <cell r="AB256">
            <v>3.6151844278476206</v>
          </cell>
          <cell r="AC256">
            <v>3.612062637104164</v>
          </cell>
          <cell r="AD256">
            <v>3.612062637104164</v>
          </cell>
          <cell r="AE256">
            <v>3.612062637104164</v>
          </cell>
          <cell r="AF256">
            <v>3.6120626371041635</v>
          </cell>
          <cell r="AG256">
            <v>3.6120626371041635</v>
          </cell>
          <cell r="AH256">
            <v>3.6120626371041635</v>
          </cell>
        </row>
        <row r="257">
          <cell r="A257" t="str">
            <v>WAResidentialTime-of-UseWinter Peak Reduction @Generation (MW)Baseline0</v>
          </cell>
          <cell r="B257" t="str">
            <v>WA</v>
          </cell>
          <cell r="C257" t="str">
            <v>Residential</v>
          </cell>
          <cell r="D257" t="str">
            <v>Time-of-Use</v>
          </cell>
          <cell r="E257" t="str">
            <v>Winter Peak Reduction @Generation (MW)</v>
          </cell>
          <cell r="F257" t="str">
            <v>Baseline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0.82903897476002586</v>
          </cell>
          <cell r="N257">
            <v>1.6429554236958102</v>
          </cell>
          <cell r="O257">
            <v>2.4439704243398022</v>
          </cell>
          <cell r="P257">
            <v>3.2349725192096646</v>
          </cell>
          <cell r="Q257">
            <v>4.0183130590002865</v>
          </cell>
          <cell r="R257">
            <v>3.9976826178221994</v>
          </cell>
          <cell r="S257">
            <v>3.9731332870041105</v>
          </cell>
          <cell r="T257">
            <v>3.9499161310013702</v>
          </cell>
          <cell r="U257">
            <v>3.929806213465433</v>
          </cell>
          <cell r="V257">
            <v>3.9147951304696971</v>
          </cell>
          <cell r="W257">
            <v>3.9004430809493487</v>
          </cell>
          <cell r="X257">
            <v>3.8904684103637868</v>
          </cell>
          <cell r="Y257">
            <v>3.8824361132039193</v>
          </cell>
          <cell r="Z257">
            <v>3.8761647102984873</v>
          </cell>
          <cell r="AA257">
            <v>3.8706465325330996</v>
          </cell>
          <cell r="AB257">
            <v>3.8659268274289103</v>
          </cell>
          <cell r="AC257">
            <v>3.8625885151448167</v>
          </cell>
          <cell r="AD257">
            <v>3.8625885151448167</v>
          </cell>
          <cell r="AE257">
            <v>3.8625885151448167</v>
          </cell>
          <cell r="AF257">
            <v>3.8625885151448163</v>
          </cell>
          <cell r="AG257">
            <v>3.8625885151448163</v>
          </cell>
          <cell r="AH257">
            <v>3.8625885151448163</v>
          </cell>
        </row>
        <row r="258">
          <cell r="A258" t="str">
            <v>WAResidentialTime-of-UseNon-Incentive CostsBaseline0</v>
          </cell>
          <cell r="B258" t="str">
            <v>WA</v>
          </cell>
          <cell r="C258" t="str">
            <v>Residential</v>
          </cell>
          <cell r="D258" t="str">
            <v>Time-of-Use</v>
          </cell>
          <cell r="E258" t="str">
            <v>Non-Incentive Costs</v>
          </cell>
          <cell r="F258" t="str">
            <v>Baseline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488691.15</v>
          </cell>
          <cell r="N258">
            <v>495181.36</v>
          </cell>
          <cell r="O258">
            <v>501773.45</v>
          </cell>
          <cell r="P258">
            <v>508469.19</v>
          </cell>
          <cell r="Q258">
            <v>515808.75</v>
          </cell>
          <cell r="R258">
            <v>37592.03</v>
          </cell>
          <cell r="S258">
            <v>31763.95</v>
          </cell>
          <cell r="T258">
            <v>29191.84</v>
          </cell>
          <cell r="U258">
            <v>29255.91</v>
          </cell>
          <cell r="V258">
            <v>31940.09</v>
          </cell>
          <cell r="W258">
            <v>29385.94</v>
          </cell>
          <cell r="X258">
            <v>32063.01</v>
          </cell>
          <cell r="Y258">
            <v>32183.84</v>
          </cell>
          <cell r="Z258">
            <v>32431.86</v>
          </cell>
          <cell r="AA258">
            <v>32684.32</v>
          </cell>
          <cell r="AB258">
            <v>32941.29</v>
          </cell>
          <cell r="AC258">
            <v>33202.86</v>
          </cell>
          <cell r="AD258">
            <v>33469.120000000003</v>
          </cell>
          <cell r="AE258">
            <v>33740.14</v>
          </cell>
          <cell r="AF258">
            <v>34016.019999999997</v>
          </cell>
          <cell r="AG258">
            <v>17584.580000000002</v>
          </cell>
          <cell r="AH258">
            <v>17584.580000000002</v>
          </cell>
        </row>
        <row r="259">
          <cell r="A259" t="str">
            <v>WAResidentialTime-of-UseIncentive CostsBaseline0</v>
          </cell>
          <cell r="B259" t="str">
            <v>WA</v>
          </cell>
          <cell r="C259" t="str">
            <v>Residential</v>
          </cell>
          <cell r="D259" t="str">
            <v>Time-of-Use</v>
          </cell>
          <cell r="E259" t="str">
            <v>Incentive Costs</v>
          </cell>
          <cell r="F259" t="str">
            <v>Baseline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58145.09</v>
          </cell>
          <cell r="N259">
            <v>115229.55</v>
          </cell>
          <cell r="O259">
            <v>171409.16</v>
          </cell>
          <cell r="P259">
            <v>226886.52</v>
          </cell>
          <cell r="Q259">
            <v>281826.52</v>
          </cell>
          <cell r="R259">
            <v>280379.59000000003</v>
          </cell>
          <cell r="S259">
            <v>278657.81</v>
          </cell>
          <cell r="T259">
            <v>277029.46999999997</v>
          </cell>
          <cell r="U259">
            <v>275619.05</v>
          </cell>
          <cell r="V259">
            <v>275180.84999999998</v>
          </cell>
          <cell r="W259">
            <v>275979.31</v>
          </cell>
          <cell r="X259">
            <v>277103.38</v>
          </cell>
          <cell r="Y259">
            <v>278356.56</v>
          </cell>
          <cell r="Z259">
            <v>279737.57</v>
          </cell>
          <cell r="AA259">
            <v>281161.94</v>
          </cell>
          <cell r="AB259">
            <v>282628.28000000003</v>
          </cell>
          <cell r="AC259">
            <v>284200.42</v>
          </cell>
          <cell r="AD259">
            <v>284200.42</v>
          </cell>
          <cell r="AE259">
            <v>284200.42</v>
          </cell>
          <cell r="AF259">
            <v>284200.42</v>
          </cell>
          <cell r="AG259">
            <v>284200.42</v>
          </cell>
          <cell r="AH259">
            <v>284200.42</v>
          </cell>
        </row>
        <row r="260">
          <cell r="A260" t="str">
            <v>WAResidentialTime-of-UseProgram Annual BenefitsBaseline0</v>
          </cell>
          <cell r="B260" t="str">
            <v>WA</v>
          </cell>
          <cell r="C260" t="str">
            <v>Residential</v>
          </cell>
          <cell r="D260" t="str">
            <v>Time-of-Use</v>
          </cell>
          <cell r="E260" t="str">
            <v>Program Annual Benefits</v>
          </cell>
          <cell r="F260" t="str">
            <v>Baseline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1189.01</v>
          </cell>
          <cell r="N260">
            <v>2434.29</v>
          </cell>
          <cell r="O260">
            <v>3575.66</v>
          </cell>
          <cell r="P260">
            <v>4987.58</v>
          </cell>
          <cell r="Q260">
            <v>6168.04</v>
          </cell>
          <cell r="R260">
            <v>6248.84</v>
          </cell>
          <cell r="S260">
            <v>6235.53</v>
          </cell>
          <cell r="T260">
            <v>6375.93</v>
          </cell>
          <cell r="U260">
            <v>6264.87</v>
          </cell>
          <cell r="V260">
            <v>6412.53</v>
          </cell>
          <cell r="W260">
            <v>6312.91</v>
          </cell>
          <cell r="X260">
            <v>6484.51</v>
          </cell>
          <cell r="Y260">
            <v>6441.83</v>
          </cell>
          <cell r="Z260">
            <v>6545.64</v>
          </cell>
          <cell r="AA260">
            <v>6427.64</v>
          </cell>
          <cell r="AB260">
            <v>6375.03</v>
          </cell>
          <cell r="AC260">
            <v>6286</v>
          </cell>
          <cell r="AD260">
            <v>6286</v>
          </cell>
          <cell r="AE260">
            <v>6286</v>
          </cell>
          <cell r="AF260">
            <v>6286</v>
          </cell>
          <cell r="AG260">
            <v>6286</v>
          </cell>
          <cell r="AH260">
            <v>6286</v>
          </cell>
        </row>
        <row r="261">
          <cell r="A261" t="str">
            <v>WAResidentialTime-of-UseProgram Annual CostsBaseline0</v>
          </cell>
          <cell r="B261" t="str">
            <v>WA</v>
          </cell>
          <cell r="C261" t="str">
            <v>Residential</v>
          </cell>
          <cell r="D261" t="str">
            <v>Time-of-Use</v>
          </cell>
          <cell r="E261" t="str">
            <v>Program Annual Costs</v>
          </cell>
          <cell r="F261" t="str">
            <v>Baseline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546836.24</v>
          </cell>
          <cell r="N261">
            <v>610410.91</v>
          </cell>
          <cell r="O261">
            <v>673182.61</v>
          </cell>
          <cell r="P261">
            <v>735355.71</v>
          </cell>
          <cell r="Q261">
            <v>797635.27</v>
          </cell>
          <cell r="R261">
            <v>317971.62</v>
          </cell>
          <cell r="S261">
            <v>310421.76000000001</v>
          </cell>
          <cell r="T261">
            <v>306221.31</v>
          </cell>
          <cell r="U261">
            <v>304874.96000000002</v>
          </cell>
          <cell r="V261">
            <v>307120.94</v>
          </cell>
          <cell r="W261">
            <v>305365.24</v>
          </cell>
          <cell r="X261">
            <v>309166.40000000002</v>
          </cell>
          <cell r="Y261">
            <v>310540.40000000002</v>
          </cell>
          <cell r="Z261">
            <v>312169.43</v>
          </cell>
          <cell r="AA261">
            <v>313846.26</v>
          </cell>
          <cell r="AB261">
            <v>315569.57</v>
          </cell>
          <cell r="AC261">
            <v>317403.28000000003</v>
          </cell>
          <cell r="AD261">
            <v>317669.53999999998</v>
          </cell>
          <cell r="AE261">
            <v>317940.56</v>
          </cell>
          <cell r="AF261">
            <v>318216.44</v>
          </cell>
          <cell r="AG261">
            <v>301784.99</v>
          </cell>
          <cell r="AH261">
            <v>301784.99</v>
          </cell>
        </row>
        <row r="262">
          <cell r="A262" t="str">
            <v>WAResidentialAir Conditioner SwitchParticipantsBaseline0</v>
          </cell>
          <cell r="B262" t="str">
            <v>WA</v>
          </cell>
          <cell r="C262" t="str">
            <v>Residential</v>
          </cell>
          <cell r="D262" t="str">
            <v>Air Conditioner Switch</v>
          </cell>
          <cell r="E262" t="str">
            <v>Participants</v>
          </cell>
          <cell r="F262" t="str">
            <v>Baseline</v>
          </cell>
          <cell r="G262">
            <v>0</v>
          </cell>
          <cell r="H262">
            <v>0</v>
          </cell>
          <cell r="I262">
            <v>0</v>
          </cell>
          <cell r="J262">
            <v>2975.4366532272129</v>
          </cell>
          <cell r="K262">
            <v>5991.5237980073234</v>
          </cell>
          <cell r="L262">
            <v>9048.7551700923123</v>
          </cell>
          <cell r="M262">
            <v>12147.819635997499</v>
          </cell>
          <cell r="N262">
            <v>15289.371119426965</v>
          </cell>
          <cell r="O262">
            <v>15395.062377874048</v>
          </cell>
          <cell r="P262">
            <v>15501.862558902933</v>
          </cell>
          <cell r="Q262">
            <v>15613.256593003582</v>
          </cell>
          <cell r="R262">
            <v>15742.233200557655</v>
          </cell>
          <cell r="S262">
            <v>15833.639507315496</v>
          </cell>
          <cell r="T262">
            <v>15908.464902498266</v>
          </cell>
          <cell r="U262">
            <v>15983.703322233952</v>
          </cell>
          <cell r="V262">
            <v>16076.245123992652</v>
          </cell>
          <cell r="W262">
            <v>16152.321768442285</v>
          </cell>
          <cell r="X262">
            <v>16245.655987025026</v>
          </cell>
          <cell r="Y262">
            <v>16339.769125972614</v>
          </cell>
          <cell r="Z262">
            <v>16435.481105485382</v>
          </cell>
          <cell r="AA262">
            <v>16532.820523756698</v>
          </cell>
          <cell r="AB262">
            <v>16631.816499610559</v>
          </cell>
          <cell r="AC262">
            <v>16732.498682090267</v>
          </cell>
          <cell r="AD262">
            <v>16834.897260225269</v>
          </cell>
          <cell r="AE262">
            <v>16939.042972979685</v>
          </cell>
          <cell r="AF262">
            <v>17044.967119385772</v>
          </cell>
          <cell r="AG262">
            <v>17044.967119385772</v>
          </cell>
          <cell r="AH262">
            <v>17044.967119385772</v>
          </cell>
        </row>
        <row r="263">
          <cell r="A263" t="str">
            <v>WAResidentialAir Conditioner SwitchNew ParticipantsBaseline0</v>
          </cell>
          <cell r="B263" t="str">
            <v>WA</v>
          </cell>
          <cell r="C263" t="str">
            <v>Residential</v>
          </cell>
          <cell r="D263" t="str">
            <v>Air Conditioner Switch</v>
          </cell>
          <cell r="E263" t="str">
            <v>New Participants</v>
          </cell>
          <cell r="F263" t="str">
            <v>Baseline</v>
          </cell>
          <cell r="G263">
            <v>0</v>
          </cell>
          <cell r="H263">
            <v>0</v>
          </cell>
          <cell r="I263">
            <v>0</v>
          </cell>
          <cell r="J263">
            <v>2975.4366532272129</v>
          </cell>
          <cell r="K263">
            <v>3016.0871447801105</v>
          </cell>
          <cell r="L263">
            <v>3057.2313720849888</v>
          </cell>
          <cell r="M263">
            <v>3099.0644659051868</v>
          </cell>
          <cell r="N263">
            <v>3141.5514834294663</v>
          </cell>
          <cell r="O263">
            <v>105.69125844708287</v>
          </cell>
          <cell r="P263">
            <v>106.80018102888425</v>
          </cell>
          <cell r="Q263">
            <v>111.39403410064915</v>
          </cell>
          <cell r="R263">
            <v>128.97660755407378</v>
          </cell>
          <cell r="S263">
            <v>91.406306757840866</v>
          </cell>
          <cell r="T263">
            <v>74.82539518277008</v>
          </cell>
          <cell r="U263">
            <v>75.238419735685966</v>
          </cell>
          <cell r="V263">
            <v>92.541801758699876</v>
          </cell>
          <cell r="W263">
            <v>76.076644449633022</v>
          </cell>
          <cell r="X263">
            <v>93.334218582740505</v>
          </cell>
          <cell r="Y263">
            <v>94.113138947588595</v>
          </cell>
          <cell r="Z263">
            <v>95.711979512767357</v>
          </cell>
          <cell r="AA263">
            <v>97.33941827131639</v>
          </cell>
          <cell r="AB263">
            <v>98.995975853860728</v>
          </cell>
          <cell r="AC263">
            <v>100.68218247970799</v>
          </cell>
          <cell r="AD263">
            <v>102.39857813500203</v>
          </cell>
          <cell r="AE263">
            <v>104.14571275441631</v>
          </cell>
          <cell r="AF263">
            <v>105.92414640608695</v>
          </cell>
          <cell r="AG263">
            <v>0</v>
          </cell>
          <cell r="AH263">
            <v>0</v>
          </cell>
        </row>
        <row r="264">
          <cell r="A264" t="str">
            <v>WAResidentialAir Conditioner SwitchSummer Peak Reduction @Meter  (MW)Baseline0</v>
          </cell>
          <cell r="B264" t="str">
            <v>WA</v>
          </cell>
          <cell r="C264" t="str">
            <v>Residential</v>
          </cell>
          <cell r="D264" t="str">
            <v>Air Conditioner Switch</v>
          </cell>
          <cell r="E264" t="str">
            <v>Summer Peak Reduction @Meter  (MW)</v>
          </cell>
          <cell r="F264" t="str">
            <v>Baseline</v>
          </cell>
          <cell r="G264">
            <v>0</v>
          </cell>
          <cell r="H264">
            <v>0</v>
          </cell>
          <cell r="I264">
            <v>0</v>
          </cell>
          <cell r="J264">
            <v>2.2544883521502568</v>
          </cell>
          <cell r="K264">
            <v>4.5397775817501431</v>
          </cell>
          <cell r="L264">
            <v>6.8562417923789365</v>
          </cell>
          <cell r="M264">
            <v>9.2044029381952939</v>
          </cell>
          <cell r="N264">
            <v>11.584756497189797</v>
          </cell>
          <cell r="O264">
            <v>11.664838763715151</v>
          </cell>
          <cell r="P264">
            <v>11.745761260880737</v>
          </cell>
          <cell r="Q264">
            <v>11.8301645205188</v>
          </cell>
          <cell r="R264">
            <v>11.927890096062519</v>
          </cell>
          <cell r="S264">
            <v>11.997148654692937</v>
          </cell>
          <cell r="T264">
            <v>12.053843856622921</v>
          </cell>
          <cell r="U264">
            <v>12.11085200725665</v>
          </cell>
          <cell r="V264">
            <v>12.180970930449217</v>
          </cell>
          <cell r="W264">
            <v>12.238614203948703</v>
          </cell>
          <cell r="X264">
            <v>12.309333541368845</v>
          </cell>
          <cell r="Y264">
            <v>12.380643066749435</v>
          </cell>
          <cell r="Z264">
            <v>12.453164033626257</v>
          </cell>
          <cell r="AA264">
            <v>12.526918110850435</v>
          </cell>
          <cell r="AB264">
            <v>12.601927361754905</v>
          </cell>
          <cell r="AC264">
            <v>12.678214251419778</v>
          </cell>
          <cell r="AD264">
            <v>12.75580165407267</v>
          </cell>
          <cell r="AE264">
            <v>12.834712860626691</v>
          </cell>
          <cell r="AF264">
            <v>12.914971586358583</v>
          </cell>
          <cell r="AG264">
            <v>12.914971586358583</v>
          </cell>
          <cell r="AH264">
            <v>12.914971586358583</v>
          </cell>
        </row>
        <row r="265">
          <cell r="A265" t="str">
            <v>WAResidentialAir Conditioner SwitchSummer Peak Reduction @Generation (MW)Baseline0</v>
          </cell>
          <cell r="B265" t="str">
            <v>WA</v>
          </cell>
          <cell r="C265" t="str">
            <v>Residential</v>
          </cell>
          <cell r="D265" t="str">
            <v>Air Conditioner Switch</v>
          </cell>
          <cell r="E265" t="str">
            <v>Summer Peak Reduction @Generation (MW)</v>
          </cell>
          <cell r="F265" t="str">
            <v>Baseline</v>
          </cell>
          <cell r="G265">
            <v>0</v>
          </cell>
          <cell r="H265">
            <v>0</v>
          </cell>
          <cell r="I265">
            <v>0</v>
          </cell>
          <cell r="J265">
            <v>2.4108554284442825</v>
          </cell>
          <cell r="K265">
            <v>4.8546480253283413</v>
          </cell>
          <cell r="L265">
            <v>7.3317778413528343</v>
          </cell>
          <cell r="M265">
            <v>9.8428030324361959</v>
          </cell>
          <cell r="N265">
            <v>12.388253441991514</v>
          </cell>
          <cell r="O265">
            <v>12.47389006406172</v>
          </cell>
          <cell r="P265">
            <v>12.560425193590708</v>
          </cell>
          <cell r="Q265">
            <v>12.650682504737487</v>
          </cell>
          <cell r="R265">
            <v>12.755186142590711</v>
          </cell>
          <cell r="S265">
            <v>12.829248344722346</v>
          </cell>
          <cell r="T265">
            <v>12.889875819337275</v>
          </cell>
          <cell r="U265">
            <v>12.950837948190065</v>
          </cell>
          <cell r="V265">
            <v>13.025820188153396</v>
          </cell>
          <cell r="W265">
            <v>13.087461490800621</v>
          </cell>
          <cell r="X265">
            <v>13.163085788594273</v>
          </cell>
          <cell r="Y265">
            <v>13.239341208676445</v>
          </cell>
          <cell r="Z265">
            <v>13.316892093560927</v>
          </cell>
          <cell r="AA265">
            <v>13.395761615009651</v>
          </cell>
          <cell r="AB265">
            <v>13.475973366626866</v>
          </cell>
          <cell r="AC265">
            <v>13.557551371628433</v>
          </cell>
          <cell r="AD265">
            <v>13.64052009075542</v>
          </cell>
          <cell r="AE265">
            <v>13.724904430334908</v>
          </cell>
          <cell r="AF265">
            <v>13.810729750490678</v>
          </cell>
          <cell r="AG265">
            <v>13.810729750490678</v>
          </cell>
          <cell r="AH265">
            <v>13.810729750490678</v>
          </cell>
        </row>
        <row r="266">
          <cell r="A266" t="str">
            <v>WAResidentialAir Conditioner SwitchWinter Peak Reduction @Meter  (MW)Baseline0</v>
          </cell>
          <cell r="B266" t="str">
            <v>WA</v>
          </cell>
          <cell r="C266" t="str">
            <v>Residential</v>
          </cell>
          <cell r="D266" t="str">
            <v>Air Conditioner Switch</v>
          </cell>
          <cell r="E266" t="str">
            <v>Winter Peak Reduction @Meter  (MW)</v>
          </cell>
          <cell r="F266" t="str">
            <v>Baseline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WAResidentialAir Conditioner SwitchWinter Peak Reduction @Generation (MW)Baseline0</v>
          </cell>
          <cell r="B267" t="str">
            <v>WA</v>
          </cell>
          <cell r="C267" t="str">
            <v>Residential</v>
          </cell>
          <cell r="D267" t="str">
            <v>Air Conditioner Switch</v>
          </cell>
          <cell r="E267" t="str">
            <v>Winter Peak Reduction @Generation (MW)</v>
          </cell>
          <cell r="F267" t="str">
            <v>Baseline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68">
          <cell r="A268" t="str">
            <v>WAResidentialAir Conditioner SwitchNon-Incentive CostsBaseline0</v>
          </cell>
          <cell r="B268" t="str">
            <v>WA</v>
          </cell>
          <cell r="C268" t="str">
            <v>Residential</v>
          </cell>
          <cell r="D268" t="str">
            <v>Air Conditioner Switch</v>
          </cell>
          <cell r="E268" t="str">
            <v>Non-Incentive Costs</v>
          </cell>
          <cell r="F268" t="str">
            <v>Baseline</v>
          </cell>
          <cell r="G268">
            <v>0</v>
          </cell>
          <cell r="H268">
            <v>0</v>
          </cell>
          <cell r="I268">
            <v>0</v>
          </cell>
          <cell r="J268">
            <v>661204.37</v>
          </cell>
          <cell r="K268">
            <v>670047.1</v>
          </cell>
          <cell r="L268">
            <v>678997.23</v>
          </cell>
          <cell r="M268">
            <v>688097.22</v>
          </cell>
          <cell r="N268">
            <v>697339.45</v>
          </cell>
          <cell r="O268">
            <v>36946.43</v>
          </cell>
          <cell r="P268">
            <v>37187.660000000003</v>
          </cell>
          <cell r="Q268">
            <v>38186.959999999999</v>
          </cell>
          <cell r="R268">
            <v>42011.71</v>
          </cell>
          <cell r="S268">
            <v>33839.019999999997</v>
          </cell>
          <cell r="T268">
            <v>30232.16</v>
          </cell>
          <cell r="U268">
            <v>30322</v>
          </cell>
          <cell r="V268">
            <v>34086.019999999997</v>
          </cell>
          <cell r="W268">
            <v>30504.34</v>
          </cell>
          <cell r="X268">
            <v>34258.400000000001</v>
          </cell>
          <cell r="Y268">
            <v>34427.839999999997</v>
          </cell>
          <cell r="Z268">
            <v>34775.629999999997</v>
          </cell>
          <cell r="AA268">
            <v>35129.65</v>
          </cell>
          <cell r="AB268">
            <v>35490</v>
          </cell>
          <cell r="AC268">
            <v>35856.800000000003</v>
          </cell>
          <cell r="AD268">
            <v>36230.17</v>
          </cell>
          <cell r="AE268">
            <v>36610.230000000003</v>
          </cell>
          <cell r="AF268">
            <v>36997.089999999997</v>
          </cell>
          <cell r="AG268">
            <v>13955.33</v>
          </cell>
          <cell r="AH268">
            <v>13955.33</v>
          </cell>
        </row>
        <row r="269">
          <cell r="A269" t="str">
            <v>WAResidentialAir Conditioner SwitchIncentive CostsBaseline0</v>
          </cell>
          <cell r="B269" t="str">
            <v>WA</v>
          </cell>
          <cell r="C269" t="str">
            <v>Residential</v>
          </cell>
          <cell r="D269" t="str">
            <v>Air Conditioner Switch</v>
          </cell>
          <cell r="E269" t="str">
            <v>Incentive Costs</v>
          </cell>
          <cell r="F269" t="str">
            <v>Baseline</v>
          </cell>
          <cell r="G269">
            <v>0</v>
          </cell>
          <cell r="H269">
            <v>0</v>
          </cell>
          <cell r="I269">
            <v>0</v>
          </cell>
          <cell r="J269">
            <v>136489.95000000001</v>
          </cell>
          <cell r="K269">
            <v>274844.62</v>
          </cell>
          <cell r="L269">
            <v>415086.68</v>
          </cell>
          <cell r="M269">
            <v>557247.71</v>
          </cell>
          <cell r="N269">
            <v>701357.72</v>
          </cell>
          <cell r="O269">
            <v>706206.01</v>
          </cell>
          <cell r="P269">
            <v>711105.18</v>
          </cell>
          <cell r="Q269">
            <v>716215.07</v>
          </cell>
          <cell r="R269">
            <v>722131.52</v>
          </cell>
          <cell r="S269">
            <v>726324.53</v>
          </cell>
          <cell r="T269">
            <v>729756.94</v>
          </cell>
          <cell r="U269">
            <v>733208.29</v>
          </cell>
          <cell r="V269">
            <v>737453.39</v>
          </cell>
          <cell r="W269">
            <v>740943.2</v>
          </cell>
          <cell r="X269">
            <v>745224.65</v>
          </cell>
          <cell r="Y269">
            <v>749541.83</v>
          </cell>
          <cell r="Z269">
            <v>753932.35</v>
          </cell>
          <cell r="AA269">
            <v>758397.53</v>
          </cell>
          <cell r="AB269">
            <v>762938.7</v>
          </cell>
          <cell r="AC269">
            <v>767557.21</v>
          </cell>
          <cell r="AD269">
            <v>772254.47</v>
          </cell>
          <cell r="AE269">
            <v>777031.86</v>
          </cell>
          <cell r="AF269">
            <v>781890.84</v>
          </cell>
          <cell r="AG269">
            <v>781890.84</v>
          </cell>
          <cell r="AH269">
            <v>781890.84</v>
          </cell>
        </row>
        <row r="270">
          <cell r="A270" t="str">
            <v>WAResidentialAir Conditioner SwitchProgram Annual BenefitsBaseline0</v>
          </cell>
          <cell r="B270" t="str">
            <v>WA</v>
          </cell>
          <cell r="C270" t="str">
            <v>Residential</v>
          </cell>
          <cell r="D270" t="str">
            <v>Air Conditioner Switch</v>
          </cell>
          <cell r="E270" t="str">
            <v>Program Annual Benefits</v>
          </cell>
          <cell r="F270" t="str">
            <v>Baseline</v>
          </cell>
          <cell r="G270">
            <v>0</v>
          </cell>
          <cell r="H270">
            <v>0</v>
          </cell>
          <cell r="I270">
            <v>0</v>
          </cell>
          <cell r="J270">
            <v>1799.06</v>
          </cell>
          <cell r="K270">
            <v>3555.68</v>
          </cell>
          <cell r="L270">
            <v>5492.72</v>
          </cell>
          <cell r="M270">
            <v>7288.03</v>
          </cell>
          <cell r="N270">
            <v>9439.56</v>
          </cell>
          <cell r="O270">
            <v>9348.85</v>
          </cell>
          <cell r="P270">
            <v>9881.77</v>
          </cell>
          <cell r="Q270">
            <v>9870.5</v>
          </cell>
          <cell r="R270">
            <v>10094.09</v>
          </cell>
          <cell r="S270">
            <v>10158.4</v>
          </cell>
          <cell r="T270">
            <v>10462.14</v>
          </cell>
          <cell r="U270">
            <v>10346.57</v>
          </cell>
          <cell r="V270">
            <v>10656.38</v>
          </cell>
          <cell r="W270">
            <v>10544.46</v>
          </cell>
          <cell r="X270">
            <v>10885.27</v>
          </cell>
          <cell r="Y270">
            <v>10862.64</v>
          </cell>
          <cell r="Z270">
            <v>11083.4</v>
          </cell>
          <cell r="AA270">
            <v>10927.52</v>
          </cell>
          <cell r="AB270">
            <v>10880.61</v>
          </cell>
          <cell r="AC270">
            <v>10767.59</v>
          </cell>
          <cell r="AD270">
            <v>10833.49</v>
          </cell>
          <cell r="AE270">
            <v>10900.51</v>
          </cell>
          <cell r="AF270">
            <v>10968.67</v>
          </cell>
          <cell r="AG270">
            <v>10968.67</v>
          </cell>
          <cell r="AH270">
            <v>10968.67</v>
          </cell>
        </row>
        <row r="271">
          <cell r="A271" t="str">
            <v>WAResidentialAir Conditioner SwitchProgram Annual CostsBaseline0</v>
          </cell>
          <cell r="B271" t="str">
            <v>WA</v>
          </cell>
          <cell r="C271" t="str">
            <v>Residential</v>
          </cell>
          <cell r="D271" t="str">
            <v>Air Conditioner Switch</v>
          </cell>
          <cell r="E271" t="str">
            <v>Program Annual Costs</v>
          </cell>
          <cell r="F271" t="str">
            <v>Baseline</v>
          </cell>
          <cell r="G271">
            <v>0</v>
          </cell>
          <cell r="H271">
            <v>0</v>
          </cell>
          <cell r="I271">
            <v>0</v>
          </cell>
          <cell r="J271">
            <v>797694.31</v>
          </cell>
          <cell r="K271">
            <v>944891.72</v>
          </cell>
          <cell r="L271">
            <v>1094083.9099999999</v>
          </cell>
          <cell r="M271">
            <v>1245344.93</v>
          </cell>
          <cell r="N271">
            <v>1398697.17</v>
          </cell>
          <cell r="O271">
            <v>743152.45</v>
          </cell>
          <cell r="P271">
            <v>748292.83</v>
          </cell>
          <cell r="Q271">
            <v>754402.03</v>
          </cell>
          <cell r="R271">
            <v>764143.23</v>
          </cell>
          <cell r="S271">
            <v>760163.55</v>
          </cell>
          <cell r="T271">
            <v>759989.1</v>
          </cell>
          <cell r="U271">
            <v>763530.3</v>
          </cell>
          <cell r="V271">
            <v>771539.41</v>
          </cell>
          <cell r="W271">
            <v>771447.54</v>
          </cell>
          <cell r="X271">
            <v>779483.04</v>
          </cell>
          <cell r="Y271">
            <v>783969.66</v>
          </cell>
          <cell r="Z271">
            <v>788707.98</v>
          </cell>
          <cell r="AA271">
            <v>793527.18</v>
          </cell>
          <cell r="AB271">
            <v>798428.7</v>
          </cell>
          <cell r="AC271">
            <v>803414.02</v>
          </cell>
          <cell r="AD271">
            <v>808484.64</v>
          </cell>
          <cell r="AE271">
            <v>813642.09</v>
          </cell>
          <cell r="AF271">
            <v>818887.93</v>
          </cell>
          <cell r="AG271">
            <v>795846.17</v>
          </cell>
          <cell r="AH271">
            <v>795846.17</v>
          </cell>
        </row>
        <row r="272">
          <cell r="A272" t="str">
            <v>WAResidentialBring-Your-Own-ThermostatParticipantsBaseline0</v>
          </cell>
          <cell r="B272" t="str">
            <v>WA</v>
          </cell>
          <cell r="C272" t="str">
            <v>Residential</v>
          </cell>
          <cell r="D272" t="str">
            <v>Bring-Your-Own-Thermostat</v>
          </cell>
          <cell r="E272" t="str">
            <v>Participants</v>
          </cell>
          <cell r="F272" t="str">
            <v>Baseline</v>
          </cell>
          <cell r="G272">
            <v>0</v>
          </cell>
          <cell r="H272">
            <v>0</v>
          </cell>
          <cell r="I272">
            <v>0</v>
          </cell>
          <cell r="J272">
            <v>4384.8540152822088</v>
          </cell>
          <cell r="K272">
            <v>8829.6140181160554</v>
          </cell>
          <cell r="L272">
            <v>13335.007619083408</v>
          </cell>
          <cell r="M272">
            <v>17902.049989891049</v>
          </cell>
          <cell r="N272">
            <v>22531.704807576578</v>
          </cell>
          <cell r="O272">
            <v>22687.460346340704</v>
          </cell>
          <cell r="P272">
            <v>22844.850086804323</v>
          </cell>
          <cell r="Q272">
            <v>23009.009716005279</v>
          </cell>
          <cell r="R272">
            <v>23199.080506084967</v>
          </cell>
          <cell r="S272">
            <v>23333.784537096519</v>
          </cell>
          <cell r="T272">
            <v>23444.053540523761</v>
          </cell>
          <cell r="U272">
            <v>23554.931211713192</v>
          </cell>
          <cell r="V272">
            <v>23691.308603778645</v>
          </cell>
          <cell r="W272">
            <v>23803.421553493892</v>
          </cell>
          <cell r="X272">
            <v>23940.96671772109</v>
          </cell>
          <cell r="Y272">
            <v>24079.659764591222</v>
          </cell>
          <cell r="Z272">
            <v>24220.708997557405</v>
          </cell>
          <cell r="AA272">
            <v>24364.156561325657</v>
          </cell>
          <cell r="AB272">
            <v>24510.045367847139</v>
          </cell>
          <cell r="AC272">
            <v>24658.419110448813</v>
          </cell>
          <cell r="AD272">
            <v>24809.322278226711</v>
          </cell>
          <cell r="AE272">
            <v>24962.800170706905</v>
          </cell>
          <cell r="AF272">
            <v>25118.898912779034</v>
          </cell>
          <cell r="AG272">
            <v>25118.898912779034</v>
          </cell>
          <cell r="AH272">
            <v>25118.898912779034</v>
          </cell>
        </row>
        <row r="273">
          <cell r="A273" t="str">
            <v>WAResidentialBring-Your-Own-ThermostatNew ParticipantsBaseline0</v>
          </cell>
          <cell r="B273" t="str">
            <v>WA</v>
          </cell>
          <cell r="C273" t="str">
            <v>Residential</v>
          </cell>
          <cell r="D273" t="str">
            <v>Bring-Your-Own-Thermostat</v>
          </cell>
          <cell r="E273" t="str">
            <v>New Participants</v>
          </cell>
          <cell r="F273" t="str">
            <v>Baseline</v>
          </cell>
          <cell r="G273">
            <v>0</v>
          </cell>
          <cell r="H273">
            <v>0</v>
          </cell>
          <cell r="I273">
            <v>0</v>
          </cell>
          <cell r="J273">
            <v>4384.8540152822088</v>
          </cell>
          <cell r="K273">
            <v>4444.7600028338466</v>
          </cell>
          <cell r="L273">
            <v>4505.3936009673525</v>
          </cell>
          <cell r="M273">
            <v>4567.0423708076414</v>
          </cell>
          <cell r="N273">
            <v>4629.6548176855285</v>
          </cell>
          <cell r="O273">
            <v>155.75553876412596</v>
          </cell>
          <cell r="P273">
            <v>157.38974046361909</v>
          </cell>
          <cell r="Q273">
            <v>164.15962920095626</v>
          </cell>
          <cell r="R273">
            <v>190.07079007968787</v>
          </cell>
          <cell r="S273">
            <v>134.70403101155171</v>
          </cell>
          <cell r="T273">
            <v>110.26900342724184</v>
          </cell>
          <cell r="U273">
            <v>110.87767118943157</v>
          </cell>
          <cell r="V273">
            <v>136.37739206545302</v>
          </cell>
          <cell r="W273">
            <v>112.11294971524694</v>
          </cell>
          <cell r="X273">
            <v>137.54516422719826</v>
          </cell>
          <cell r="Y273">
            <v>138.69304687013209</v>
          </cell>
          <cell r="Z273">
            <v>141.0492329661829</v>
          </cell>
          <cell r="AA273">
            <v>143.44756376825171</v>
          </cell>
          <cell r="AB273">
            <v>145.88880652148146</v>
          </cell>
          <cell r="AC273">
            <v>148.37374260167417</v>
          </cell>
          <cell r="AD273">
            <v>150.90316777789849</v>
          </cell>
          <cell r="AE273">
            <v>153.47789248019399</v>
          </cell>
          <cell r="AF273">
            <v>156.09874207212852</v>
          </cell>
          <cell r="AG273">
            <v>0</v>
          </cell>
          <cell r="AH273">
            <v>0</v>
          </cell>
        </row>
        <row r="274">
          <cell r="A274" t="str">
            <v>WAResidentialBring-Your-Own-ThermostatSummer Peak Reduction @Meter  (MW)Baseline0</v>
          </cell>
          <cell r="B274" t="str">
            <v>WA</v>
          </cell>
          <cell r="C274" t="str">
            <v>Residential</v>
          </cell>
          <cell r="D274" t="str">
            <v>Bring-Your-Own-Thermostat</v>
          </cell>
          <cell r="E274" t="str">
            <v>Summer Peak Reduction @Meter  (MW)</v>
          </cell>
          <cell r="F274" t="str">
            <v>Baseline</v>
          </cell>
          <cell r="G274">
            <v>0</v>
          </cell>
          <cell r="H274">
            <v>0</v>
          </cell>
          <cell r="I274">
            <v>0</v>
          </cell>
          <cell r="J274">
            <v>5.5750286765730879</v>
          </cell>
          <cell r="K274">
            <v>11.226223537318972</v>
          </cell>
          <cell r="L274">
            <v>16.954509687120314</v>
          </cell>
          <cell r="M274">
            <v>22.761177844290025</v>
          </cell>
          <cell r="N274">
            <v>28.647453255347333</v>
          </cell>
          <cell r="O274">
            <v>28.845485297490292</v>
          </cell>
          <cell r="P274">
            <v>29.045595110365461</v>
          </cell>
          <cell r="Q274">
            <v>29.254312353206679</v>
          </cell>
          <cell r="R274">
            <v>29.495973786307996</v>
          </cell>
          <cell r="S274">
            <v>29.667240340022683</v>
          </cell>
          <cell r="T274">
            <v>29.807439501523032</v>
          </cell>
          <cell r="U274">
            <v>29.948412540606739</v>
          </cell>
          <cell r="V274">
            <v>30.121806653375671</v>
          </cell>
          <cell r="W274">
            <v>30.264350260870771</v>
          </cell>
          <cell r="X274">
            <v>30.439229112531066</v>
          </cell>
          <cell r="Y274">
            <v>30.615567414980237</v>
          </cell>
          <cell r="Z274">
            <v>30.794901439751523</v>
          </cell>
          <cell r="AA274">
            <v>30.977284770828302</v>
          </cell>
          <cell r="AB274">
            <v>31.162771967691327</v>
          </cell>
          <cell r="AC274">
            <v>31.351418583284886</v>
          </cell>
          <cell r="AD274">
            <v>31.543281182316782</v>
          </cell>
          <cell r="AE274">
            <v>31.738417359898744</v>
          </cell>
          <cell r="AF274">
            <v>31.936885760533308</v>
          </cell>
          <cell r="AG274">
            <v>31.936885760533308</v>
          </cell>
          <cell r="AH274">
            <v>31.936885760533308</v>
          </cell>
        </row>
        <row r="275">
          <cell r="A275" t="str">
            <v>WAResidentialBring-Your-Own-ThermostatSummer Peak Reduction @Generation (MW)Baseline0</v>
          </cell>
          <cell r="B275" t="str">
            <v>WA</v>
          </cell>
          <cell r="C275" t="str">
            <v>Residential</v>
          </cell>
          <cell r="D275" t="str">
            <v>Bring-Your-Own-Thermostat</v>
          </cell>
          <cell r="E275" t="str">
            <v>Summer Peak Reduction @Generation (MW)</v>
          </cell>
          <cell r="F275" t="str">
            <v>Baseline</v>
          </cell>
          <cell r="G275">
            <v>0</v>
          </cell>
          <cell r="H275">
            <v>0</v>
          </cell>
          <cell r="I275">
            <v>0</v>
          </cell>
          <cell r="J275">
            <v>5.9617021910224475</v>
          </cell>
          <cell r="K275">
            <v>12.004853309648242</v>
          </cell>
          <cell r="L275">
            <v>18.130442624296585</v>
          </cell>
          <cell r="M275">
            <v>24.339850375077525</v>
          </cell>
          <cell r="N275">
            <v>30.634386789306831</v>
          </cell>
          <cell r="O275">
            <v>30.84615396182334</v>
          </cell>
          <cell r="P275">
            <v>31.060143015346256</v>
          </cell>
          <cell r="Q275">
            <v>31.283336494005724</v>
          </cell>
          <cell r="R275">
            <v>31.541759110065044</v>
          </cell>
          <cell r="S275">
            <v>31.724904390163825</v>
          </cell>
          <cell r="T275">
            <v>31.874827502094778</v>
          </cell>
          <cell r="U275">
            <v>32.025578166304285</v>
          </cell>
          <cell r="V275">
            <v>32.210998568955979</v>
          </cell>
          <cell r="W275">
            <v>32.363428733251055</v>
          </cell>
          <cell r="X275">
            <v>32.550436853494041</v>
          </cell>
          <cell r="Y275">
            <v>32.739005649290547</v>
          </cell>
          <cell r="Z275">
            <v>32.930777945080969</v>
          </cell>
          <cell r="AA275">
            <v>33.125811041333087</v>
          </cell>
          <cell r="AB275">
            <v>33.324163281670735</v>
          </cell>
          <cell r="AC275">
            <v>33.525894072086047</v>
          </cell>
          <cell r="AD275">
            <v>33.731063900508673</v>
          </cell>
          <cell r="AE275">
            <v>33.939734356739081</v>
          </cell>
          <cell r="AF275">
            <v>34.151968152752325</v>
          </cell>
          <cell r="AG275">
            <v>34.151968152752325</v>
          </cell>
          <cell r="AH275">
            <v>34.151968152752325</v>
          </cell>
        </row>
        <row r="276">
          <cell r="A276" t="str">
            <v>WAResidentialBring-Your-Own-ThermostatWinter Peak Reduction @Meter  (MW)Baseline0</v>
          </cell>
          <cell r="B276" t="str">
            <v>WA</v>
          </cell>
          <cell r="C276" t="str">
            <v>Residential</v>
          </cell>
          <cell r="D276" t="str">
            <v>Bring-Your-Own-Thermostat</v>
          </cell>
          <cell r="E276" t="str">
            <v>Winter Peak Reduction @Meter  (MW)</v>
          </cell>
          <cell r="F276" t="str">
            <v>Baseline</v>
          </cell>
          <cell r="G276">
            <v>0</v>
          </cell>
          <cell r="H276">
            <v>0</v>
          </cell>
          <cell r="I276">
            <v>0</v>
          </cell>
          <cell r="J276">
            <v>4.7606986451635169</v>
          </cell>
          <cell r="K276">
            <v>9.5864380768116675</v>
          </cell>
          <cell r="L276">
            <v>14.478008272147624</v>
          </cell>
          <cell r="M276">
            <v>19.436511417595895</v>
          </cell>
          <cell r="N276">
            <v>24.462993791083015</v>
          </cell>
          <cell r="O276">
            <v>24.632099804598351</v>
          </cell>
          <cell r="P276">
            <v>24.802980094244564</v>
          </cell>
          <cell r="Q276">
            <v>24.981210548805599</v>
          </cell>
          <cell r="R276">
            <v>25.187573120892122</v>
          </cell>
          <cell r="S276">
            <v>25.333823211704662</v>
          </cell>
          <cell r="T276">
            <v>25.453543843997092</v>
          </cell>
          <cell r="U276">
            <v>25.57392531557419</v>
          </cell>
          <cell r="V276">
            <v>25.721992198388111</v>
          </cell>
          <cell r="W276">
            <v>25.843714829507519</v>
          </cell>
          <cell r="X276">
            <v>25.993049579239905</v>
          </cell>
          <cell r="Y276">
            <v>26.143630601556048</v>
          </cell>
          <cell r="Z276">
            <v>26.296769768776475</v>
          </cell>
          <cell r="AA276">
            <v>26.452512838010573</v>
          </cell>
          <cell r="AB276">
            <v>26.610906399376756</v>
          </cell>
          <cell r="AC276">
            <v>26.771997891344288</v>
          </cell>
          <cell r="AD276">
            <v>26.93583561636029</v>
          </cell>
          <cell r="AE276">
            <v>27.102468756767358</v>
          </cell>
          <cell r="AF276">
            <v>27.271947391017097</v>
          </cell>
          <cell r="AG276">
            <v>27.271947391017097</v>
          </cell>
          <cell r="AH276">
            <v>27.271947391017097</v>
          </cell>
        </row>
        <row r="277">
          <cell r="A277" t="str">
            <v>WAResidentialBring-Your-Own-ThermostatWinter Peak Reduction @Generation (MW)Baseline0</v>
          </cell>
          <cell r="B277" t="str">
            <v>WA</v>
          </cell>
          <cell r="C277" t="str">
            <v>Residential</v>
          </cell>
          <cell r="D277" t="str">
            <v>Bring-Your-Own-Thermostat</v>
          </cell>
          <cell r="E277" t="str">
            <v>Winter Peak Reduction @Generation (MW)</v>
          </cell>
          <cell r="F277" t="str">
            <v>Baseline</v>
          </cell>
          <cell r="G277">
            <v>0</v>
          </cell>
          <cell r="H277">
            <v>0</v>
          </cell>
          <cell r="I277">
            <v>0</v>
          </cell>
          <cell r="J277">
            <v>5.0908917586258902</v>
          </cell>
          <cell r="K277">
            <v>10.251335410486098</v>
          </cell>
          <cell r="L277">
            <v>15.482175724118369</v>
          </cell>
          <cell r="M277">
            <v>20.784591331526791</v>
          </cell>
          <cell r="N277">
            <v>26.159701078509098</v>
          </cell>
          <cell r="O277">
            <v>26.340535967399596</v>
          </cell>
          <cell r="P277">
            <v>26.52326819287984</v>
          </cell>
          <cell r="Q277">
            <v>26.713860376903654</v>
          </cell>
          <cell r="R277">
            <v>26.93453586926892</v>
          </cell>
          <cell r="S277">
            <v>27.09092959160046</v>
          </cell>
          <cell r="T277">
            <v>27.218953822013408</v>
          </cell>
          <cell r="U277">
            <v>27.3476847262822</v>
          </cell>
          <cell r="V277">
            <v>27.506021249894886</v>
          </cell>
          <cell r="W277">
            <v>27.636186334012024</v>
          </cell>
          <cell r="X277">
            <v>27.795878661410526</v>
          </cell>
          <cell r="Y277">
            <v>27.956903700517653</v>
          </cell>
          <cell r="Z277">
            <v>28.120664312653297</v>
          </cell>
          <cell r="AA277">
            <v>28.287209428553979</v>
          </cell>
          <cell r="AB277">
            <v>28.456588869741189</v>
          </cell>
          <cell r="AC277">
            <v>28.628853364927291</v>
          </cell>
          <cell r="AD277">
            <v>28.804054566726389</v>
          </cell>
          <cell r="AE277">
            <v>28.982245068675951</v>
          </cell>
          <cell r="AF277">
            <v>29.163478422574901</v>
          </cell>
          <cell r="AG277">
            <v>29.163478422574901</v>
          </cell>
          <cell r="AH277">
            <v>29.163478422574901</v>
          </cell>
        </row>
        <row r="278">
          <cell r="A278" t="str">
            <v>WAResidentialBring-Your-Own-ThermostatNon-Incentive CostsBaseline0</v>
          </cell>
          <cell r="B278" t="str">
            <v>WA</v>
          </cell>
          <cell r="C278" t="str">
            <v>Residential</v>
          </cell>
          <cell r="D278" t="str">
            <v>Bring-Your-Own-Thermostat</v>
          </cell>
          <cell r="E278" t="str">
            <v>Non-Incentive Costs</v>
          </cell>
          <cell r="F278" t="str">
            <v>Baseline</v>
          </cell>
          <cell r="G278">
            <v>0</v>
          </cell>
          <cell r="H278">
            <v>0</v>
          </cell>
          <cell r="I278">
            <v>0</v>
          </cell>
          <cell r="J278">
            <v>337656.34</v>
          </cell>
          <cell r="K278">
            <v>342149.29</v>
          </cell>
          <cell r="L278">
            <v>346696.81</v>
          </cell>
          <cell r="M278">
            <v>351320.47</v>
          </cell>
          <cell r="N278">
            <v>356016.4</v>
          </cell>
          <cell r="O278">
            <v>20473.95</v>
          </cell>
          <cell r="P278">
            <v>20596.52</v>
          </cell>
          <cell r="Q278">
            <v>21104.26</v>
          </cell>
          <cell r="R278">
            <v>23047.599999999999</v>
          </cell>
          <cell r="S278">
            <v>18895.09</v>
          </cell>
          <cell r="T278">
            <v>17062.46</v>
          </cell>
          <cell r="U278">
            <v>17108.11</v>
          </cell>
          <cell r="V278">
            <v>19020.59</v>
          </cell>
          <cell r="W278">
            <v>17200.759999999998</v>
          </cell>
          <cell r="X278">
            <v>19108.18</v>
          </cell>
          <cell r="Y278">
            <v>19194.27</v>
          </cell>
          <cell r="Z278">
            <v>19370.98</v>
          </cell>
          <cell r="AA278">
            <v>19550.86</v>
          </cell>
          <cell r="AB278">
            <v>19733.95</v>
          </cell>
          <cell r="AC278">
            <v>19920.32</v>
          </cell>
          <cell r="AD278">
            <v>20110.03</v>
          </cell>
          <cell r="AE278">
            <v>20303.13</v>
          </cell>
          <cell r="AF278">
            <v>20499.689999999999</v>
          </cell>
          <cell r="AG278">
            <v>8792.2900000000009</v>
          </cell>
          <cell r="AH278">
            <v>8792.2900000000009</v>
          </cell>
        </row>
        <row r="279">
          <cell r="A279" t="str">
            <v>WAResidentialBring-Your-Own-ThermostatIncentive CostsBaseline0</v>
          </cell>
          <cell r="B279" t="str">
            <v>WA</v>
          </cell>
          <cell r="C279" t="str">
            <v>Residential</v>
          </cell>
          <cell r="D279" t="str">
            <v>Bring-Your-Own-Thermostat</v>
          </cell>
          <cell r="E279" t="str">
            <v>Incentive Costs</v>
          </cell>
          <cell r="F279" t="str">
            <v>Baseline</v>
          </cell>
          <cell r="G279">
            <v>0</v>
          </cell>
          <cell r="H279">
            <v>0</v>
          </cell>
          <cell r="I279">
            <v>0</v>
          </cell>
          <cell r="J279">
            <v>192933.58</v>
          </cell>
          <cell r="K279">
            <v>388503.02</v>
          </cell>
          <cell r="L279">
            <v>586740.34</v>
          </cell>
          <cell r="M279">
            <v>787690.2</v>
          </cell>
          <cell r="N279">
            <v>991395.01</v>
          </cell>
          <cell r="O279">
            <v>998248.26</v>
          </cell>
          <cell r="P279">
            <v>1005173.4</v>
          </cell>
          <cell r="Q279">
            <v>1012396.43</v>
          </cell>
          <cell r="R279">
            <v>1020759.54</v>
          </cell>
          <cell r="S279">
            <v>1026686.52</v>
          </cell>
          <cell r="T279">
            <v>1031538.36</v>
          </cell>
          <cell r="U279">
            <v>1036416.97</v>
          </cell>
          <cell r="V279">
            <v>1042417.58</v>
          </cell>
          <cell r="W279">
            <v>1047350.55</v>
          </cell>
          <cell r="X279">
            <v>1053402.54</v>
          </cell>
          <cell r="Y279">
            <v>1059505.03</v>
          </cell>
          <cell r="Z279">
            <v>1065711.2</v>
          </cell>
          <cell r="AA279">
            <v>1072022.8899999999</v>
          </cell>
          <cell r="AB279">
            <v>1078442</v>
          </cell>
          <cell r="AC279">
            <v>1084970.44</v>
          </cell>
          <cell r="AD279">
            <v>1091610.18</v>
          </cell>
          <cell r="AE279">
            <v>1098363.21</v>
          </cell>
          <cell r="AF279">
            <v>1105231.55</v>
          </cell>
          <cell r="AG279">
            <v>1105231.55</v>
          </cell>
          <cell r="AH279">
            <v>1105231.55</v>
          </cell>
        </row>
        <row r="280">
          <cell r="A280" t="str">
            <v>WAResidentialBring-Your-Own-ThermostatProgram Annual BenefitsBaseline0</v>
          </cell>
          <cell r="B280" t="str">
            <v>WA</v>
          </cell>
          <cell r="C280" t="str">
            <v>Residential</v>
          </cell>
          <cell r="D280" t="str">
            <v>Bring-Your-Own-Thermostat</v>
          </cell>
          <cell r="E280" t="str">
            <v>Program Annual Benefits</v>
          </cell>
          <cell r="F280" t="str">
            <v>Baseline</v>
          </cell>
          <cell r="G280">
            <v>0</v>
          </cell>
          <cell r="H280">
            <v>0</v>
          </cell>
          <cell r="I280">
            <v>0</v>
          </cell>
          <cell r="J280">
            <v>9157.93</v>
          </cell>
          <cell r="K280">
            <v>18099.189999999999</v>
          </cell>
          <cell r="L280">
            <v>27959.63</v>
          </cell>
          <cell r="M280">
            <v>37098.58</v>
          </cell>
          <cell r="N280">
            <v>48051.21</v>
          </cell>
          <cell r="O280">
            <v>47589.19</v>
          </cell>
          <cell r="P280">
            <v>50304.14</v>
          </cell>
          <cell r="Q280">
            <v>50245.83</v>
          </cell>
          <cell r="R280">
            <v>51384.61</v>
          </cell>
          <cell r="S280">
            <v>51712.07</v>
          </cell>
          <cell r="T280">
            <v>53258.98</v>
          </cell>
          <cell r="U280">
            <v>52670.47</v>
          </cell>
          <cell r="V280">
            <v>54247.42</v>
          </cell>
          <cell r="W280">
            <v>53677.21</v>
          </cell>
          <cell r="X280">
            <v>55413.8</v>
          </cell>
          <cell r="Y280">
            <v>55297.97</v>
          </cell>
          <cell r="Z280">
            <v>56422.61</v>
          </cell>
          <cell r="AA280">
            <v>55628.89</v>
          </cell>
          <cell r="AB280">
            <v>55389.04</v>
          </cell>
          <cell r="AC280">
            <v>54813.25</v>
          </cell>
          <cell r="AD280">
            <v>55148.7</v>
          </cell>
          <cell r="AE280">
            <v>55489.86</v>
          </cell>
          <cell r="AF280">
            <v>55836.85</v>
          </cell>
          <cell r="AG280">
            <v>55836.85</v>
          </cell>
          <cell r="AH280">
            <v>55836.85</v>
          </cell>
        </row>
        <row r="281">
          <cell r="A281" t="str">
            <v>WAResidentialBring-Your-Own-ThermostatProgram Annual CostsBaseline0</v>
          </cell>
          <cell r="B281" t="str">
            <v>WA</v>
          </cell>
          <cell r="C281" t="str">
            <v>Residential</v>
          </cell>
          <cell r="D281" t="str">
            <v>Bring-Your-Own-Thermostat</v>
          </cell>
          <cell r="E281" t="str">
            <v>Program Annual Costs</v>
          </cell>
          <cell r="F281" t="str">
            <v>Baseline</v>
          </cell>
          <cell r="G281">
            <v>0</v>
          </cell>
          <cell r="H281">
            <v>0</v>
          </cell>
          <cell r="I281">
            <v>0</v>
          </cell>
          <cell r="J281">
            <v>530589.92000000004</v>
          </cell>
          <cell r="K281">
            <v>730652.31</v>
          </cell>
          <cell r="L281">
            <v>933437.14</v>
          </cell>
          <cell r="M281">
            <v>1139010.67</v>
          </cell>
          <cell r="N281">
            <v>1347411.41</v>
          </cell>
          <cell r="O281">
            <v>1018722.21</v>
          </cell>
          <cell r="P281">
            <v>1025769.92</v>
          </cell>
          <cell r="Q281">
            <v>1033500.69</v>
          </cell>
          <cell r="R281">
            <v>1043807.14</v>
          </cell>
          <cell r="S281">
            <v>1045581.61</v>
          </cell>
          <cell r="T281">
            <v>1048600.82</v>
          </cell>
          <cell r="U281">
            <v>1053525.0900000001</v>
          </cell>
          <cell r="V281">
            <v>1061438.17</v>
          </cell>
          <cell r="W281">
            <v>1064551.31</v>
          </cell>
          <cell r="X281">
            <v>1072510.71</v>
          </cell>
          <cell r="Y281">
            <v>1078699.3</v>
          </cell>
          <cell r="Z281">
            <v>1085082.18</v>
          </cell>
          <cell r="AA281">
            <v>1091573.74</v>
          </cell>
          <cell r="AB281">
            <v>1098175.94</v>
          </cell>
          <cell r="AC281">
            <v>1104890.76</v>
          </cell>
          <cell r="AD281">
            <v>1111720.21</v>
          </cell>
          <cell r="AE281">
            <v>1118666.3400000001</v>
          </cell>
          <cell r="AF281">
            <v>1125731.25</v>
          </cell>
          <cell r="AG281">
            <v>1114023.8400000001</v>
          </cell>
          <cell r="AH281">
            <v>1114023.8400000001</v>
          </cell>
        </row>
        <row r="282">
          <cell r="A282" t="str">
            <v>WAResidentialElectric Resistance Water Heater SwitchParticipantsBaseline0</v>
          </cell>
          <cell r="B282" t="str">
            <v>WA</v>
          </cell>
          <cell r="C282" t="str">
            <v>Residential</v>
          </cell>
          <cell r="D282" t="str">
            <v>Electric Resistance Water Heater Switch</v>
          </cell>
          <cell r="E282" t="str">
            <v>Participants</v>
          </cell>
          <cell r="F282" t="str">
            <v>Baseline</v>
          </cell>
          <cell r="G282">
            <v>0</v>
          </cell>
          <cell r="H282">
            <v>0</v>
          </cell>
          <cell r="I282">
            <v>0</v>
          </cell>
          <cell r="J282">
            <v>7360.2906685094213</v>
          </cell>
          <cell r="K282">
            <v>14821.137816123377</v>
          </cell>
          <cell r="L282">
            <v>22383.762789175718</v>
          </cell>
          <cell r="M282">
            <v>30049.869625888547</v>
          </cell>
          <cell r="N282">
            <v>37821.075927003541</v>
          </cell>
          <cell r="O282">
            <v>38082.522724214745</v>
          </cell>
          <cell r="P282">
            <v>38346.712645707252</v>
          </cell>
          <cell r="Q282">
            <v>38622.266309008854</v>
          </cell>
          <cell r="R282">
            <v>38941.313706642621</v>
          </cell>
          <cell r="S282">
            <v>39167.424044412015</v>
          </cell>
          <cell r="T282">
            <v>39352.518443022032</v>
          </cell>
          <cell r="U282">
            <v>39538.634533947145</v>
          </cell>
          <cell r="V282">
            <v>39767.553727771301</v>
          </cell>
          <cell r="W282">
            <v>39955.74332193617</v>
          </cell>
          <cell r="X282">
            <v>40186.622704746107</v>
          </cell>
          <cell r="Y282">
            <v>40419.428890563831</v>
          </cell>
          <cell r="Z282">
            <v>40656.190103042791</v>
          </cell>
          <cell r="AA282">
            <v>40896.977085082355</v>
          </cell>
          <cell r="AB282">
            <v>41141.861867457701</v>
          </cell>
          <cell r="AC282">
            <v>41390.917792539069</v>
          </cell>
          <cell r="AD282">
            <v>41644.21953845198</v>
          </cell>
          <cell r="AE282">
            <v>41901.843143686594</v>
          </cell>
          <cell r="AF282">
            <v>42163.866032164806</v>
          </cell>
          <cell r="AG282">
            <v>42163.866032164806</v>
          </cell>
          <cell r="AH282">
            <v>42163.866032164806</v>
          </cell>
        </row>
        <row r="283">
          <cell r="A283" t="str">
            <v>WAResidentialElectric Resistance Water Heater SwitchNew ParticipantsBaseline0</v>
          </cell>
          <cell r="B283" t="str">
            <v>WA</v>
          </cell>
          <cell r="C283" t="str">
            <v>Residential</v>
          </cell>
          <cell r="D283" t="str">
            <v>Electric Resistance Water Heater Switch</v>
          </cell>
          <cell r="E283" t="str">
            <v>New Participants</v>
          </cell>
          <cell r="F283" t="str">
            <v>Baseline</v>
          </cell>
          <cell r="G283">
            <v>0</v>
          </cell>
          <cell r="H283">
            <v>0</v>
          </cell>
          <cell r="I283">
            <v>0</v>
          </cell>
          <cell r="J283">
            <v>7360.2906685094213</v>
          </cell>
          <cell r="K283">
            <v>7460.8471476139557</v>
          </cell>
          <cell r="L283">
            <v>7562.6249730523414</v>
          </cell>
          <cell r="M283">
            <v>7666.1068367128282</v>
          </cell>
          <cell r="N283">
            <v>7771.2063011149949</v>
          </cell>
          <cell r="O283">
            <v>261.44679721120337</v>
          </cell>
          <cell r="P283">
            <v>264.18992149250698</v>
          </cell>
          <cell r="Q283">
            <v>275.55366330160177</v>
          </cell>
          <cell r="R283">
            <v>319.0473976337671</v>
          </cell>
          <cell r="S283">
            <v>226.11033776939439</v>
          </cell>
          <cell r="T283">
            <v>185.09439861001738</v>
          </cell>
          <cell r="U283">
            <v>186.11609092511208</v>
          </cell>
          <cell r="V283">
            <v>228.91919382415654</v>
          </cell>
          <cell r="W283">
            <v>188.18959416486905</v>
          </cell>
          <cell r="X283">
            <v>230.87938280993694</v>
          </cell>
          <cell r="Y283">
            <v>232.80618581772433</v>
          </cell>
          <cell r="Z283">
            <v>236.76121247895935</v>
          </cell>
          <cell r="AA283">
            <v>240.78698203956446</v>
          </cell>
          <cell r="AB283">
            <v>244.88478237534582</v>
          </cell>
          <cell r="AC283">
            <v>249.0559250813676</v>
          </cell>
          <cell r="AD283">
            <v>253.30174591291143</v>
          </cell>
          <cell r="AE283">
            <v>257.62360523461393</v>
          </cell>
          <cell r="AF283">
            <v>262.02288847821183</v>
          </cell>
          <cell r="AG283">
            <v>0</v>
          </cell>
          <cell r="AH283">
            <v>0</v>
          </cell>
        </row>
        <row r="284">
          <cell r="A284" t="str">
            <v>WAResidentialElectric Resistance Water Heater SwitchSummer Peak Reduction @Meter  (MW)Baseline0</v>
          </cell>
          <cell r="B284" t="str">
            <v>WA</v>
          </cell>
          <cell r="C284" t="str">
            <v>Residential</v>
          </cell>
          <cell r="D284" t="str">
            <v>Electric Resistance Water Heater Switch</v>
          </cell>
          <cell r="E284" t="str">
            <v>Summer Peak Reduction @Meter  (MW)</v>
          </cell>
          <cell r="F284" t="str">
            <v>Baseline</v>
          </cell>
          <cell r="G284">
            <v>0</v>
          </cell>
          <cell r="H284">
            <v>0</v>
          </cell>
          <cell r="I284">
            <v>0</v>
          </cell>
          <cell r="J284">
            <v>3.6801453342547106</v>
          </cell>
          <cell r="K284">
            <v>7.4105689080616886</v>
          </cell>
          <cell r="L284">
            <v>11.19188139458786</v>
          </cell>
          <cell r="M284">
            <v>15.024934812944274</v>
          </cell>
          <cell r="N284">
            <v>18.910537963501771</v>
          </cell>
          <cell r="O284">
            <v>19.041261362107374</v>
          </cell>
          <cell r="P284">
            <v>19.173356322853625</v>
          </cell>
          <cell r="Q284">
            <v>19.311133154504425</v>
          </cell>
          <cell r="R284">
            <v>19.470656853321309</v>
          </cell>
          <cell r="S284">
            <v>19.583712022206008</v>
          </cell>
          <cell r="T284">
            <v>19.676259221511017</v>
          </cell>
          <cell r="U284">
            <v>19.769317266973573</v>
          </cell>
          <cell r="V284">
            <v>19.88377686388565</v>
          </cell>
          <cell r="W284">
            <v>19.977871660968084</v>
          </cell>
          <cell r="X284">
            <v>20.093311352373053</v>
          </cell>
          <cell r="Y284">
            <v>20.209714445281914</v>
          </cell>
          <cell r="Z284">
            <v>20.328095051521395</v>
          </cell>
          <cell r="AA284">
            <v>20.448488542541178</v>
          </cell>
          <cell r="AB284">
            <v>20.57093093372885</v>
          </cell>
          <cell r="AC284">
            <v>20.695458896269535</v>
          </cell>
          <cell r="AD284">
            <v>20.822109769225989</v>
          </cell>
          <cell r="AE284">
            <v>20.950921571843296</v>
          </cell>
          <cell r="AF284">
            <v>21.081933016082402</v>
          </cell>
          <cell r="AG284">
            <v>21.081933016082402</v>
          </cell>
          <cell r="AH284">
            <v>21.081933016082402</v>
          </cell>
        </row>
        <row r="285">
          <cell r="A285" t="str">
            <v>WAResidentialElectric Resistance Water Heater SwitchSummer Peak Reduction @Generation (MW)Baseline0</v>
          </cell>
          <cell r="B285" t="str">
            <v>WA</v>
          </cell>
          <cell r="C285" t="str">
            <v>Residential</v>
          </cell>
          <cell r="D285" t="str">
            <v>Electric Resistance Water Heater Switch</v>
          </cell>
          <cell r="E285" t="str">
            <v>Summer Peak Reduction @Generation (MW)</v>
          </cell>
          <cell r="F285" t="str">
            <v>Baseline</v>
          </cell>
          <cell r="G285">
            <v>0</v>
          </cell>
          <cell r="H285">
            <v>0</v>
          </cell>
          <cell r="I285">
            <v>0</v>
          </cell>
          <cell r="J285">
            <v>3.9353933002535859</v>
          </cell>
          <cell r="K285">
            <v>7.9245520442902802</v>
          </cell>
          <cell r="L285">
            <v>11.968129260420511</v>
          </cell>
          <cell r="M285">
            <v>16.067036062200071</v>
          </cell>
          <cell r="N285">
            <v>20.222137346873911</v>
          </cell>
          <cell r="O285">
            <v>20.361927474799135</v>
          </cell>
          <cell r="P285">
            <v>20.503184293838139</v>
          </cell>
          <cell r="Q285">
            <v>20.650517067672336</v>
          </cell>
          <cell r="R285">
            <v>20.821105030520485</v>
          </cell>
          <cell r="S285">
            <v>20.942001493507046</v>
          </cell>
          <cell r="T285">
            <v>21.040967592674953</v>
          </cell>
          <cell r="U285">
            <v>21.140479969330102</v>
          </cell>
          <cell r="V285">
            <v>21.262878268833326</v>
          </cell>
          <cell r="W285">
            <v>21.363499304252823</v>
          </cell>
          <cell r="X285">
            <v>21.486945675761532</v>
          </cell>
          <cell r="Y285">
            <v>21.611422268492376</v>
          </cell>
          <cell r="Z285">
            <v>21.738013531163023</v>
          </cell>
          <cell r="AA285">
            <v>21.866757288520464</v>
          </cell>
          <cell r="AB285">
            <v>21.997692053911891</v>
          </cell>
          <cell r="AC285">
            <v>22.13085704196693</v>
          </cell>
          <cell r="AD285">
            <v>22.266292181515578</v>
          </cell>
          <cell r="AE285">
            <v>22.404038128746329</v>
          </cell>
          <cell r="AF285">
            <v>22.544136280609003</v>
          </cell>
          <cell r="AG285">
            <v>22.544136280609003</v>
          </cell>
          <cell r="AH285">
            <v>22.544136280609003</v>
          </cell>
        </row>
        <row r="286">
          <cell r="A286" t="str">
            <v>WAResidentialElectric Resistance Water Heater SwitchWinter Peak Reduction @Meter  (MW)Baseline0</v>
          </cell>
          <cell r="B286" t="str">
            <v>WA</v>
          </cell>
          <cell r="C286" t="str">
            <v>Residential</v>
          </cell>
          <cell r="D286" t="str">
            <v>Electric Resistance Water Heater Switch</v>
          </cell>
          <cell r="E286" t="str">
            <v>Winter Peak Reduction @Meter  (MW)</v>
          </cell>
          <cell r="F286" t="str">
            <v>Baseline</v>
          </cell>
          <cell r="G286">
            <v>0</v>
          </cell>
          <cell r="H286">
            <v>0</v>
          </cell>
          <cell r="I286">
            <v>0</v>
          </cell>
          <cell r="J286">
            <v>5.5202180013820659</v>
          </cell>
          <cell r="K286">
            <v>11.115853362092533</v>
          </cell>
          <cell r="L286">
            <v>16.78782209188179</v>
          </cell>
          <cell r="M286">
            <v>22.537402219416411</v>
          </cell>
          <cell r="N286">
            <v>28.365806945252654</v>
          </cell>
          <cell r="O286">
            <v>28.561892043161059</v>
          </cell>
          <cell r="P286">
            <v>28.760034484280439</v>
          </cell>
          <cell r="Q286">
            <v>28.966699731756641</v>
          </cell>
          <cell r="R286">
            <v>29.205985279981963</v>
          </cell>
          <cell r="S286">
            <v>29.375568033309012</v>
          </cell>
          <cell r="T286">
            <v>29.514388832266523</v>
          </cell>
          <cell r="U286">
            <v>29.65397590046036</v>
          </cell>
          <cell r="V286">
            <v>29.825665295828475</v>
          </cell>
          <cell r="W286">
            <v>29.966807491452126</v>
          </cell>
          <cell r="X286">
            <v>30.139967028559578</v>
          </cell>
          <cell r="Y286">
            <v>30.314571667922873</v>
          </cell>
          <cell r="Z286">
            <v>30.492142577282095</v>
          </cell>
          <cell r="AA286">
            <v>30.672732813811766</v>
          </cell>
          <cell r="AB286">
            <v>30.856396400593276</v>
          </cell>
          <cell r="AC286">
            <v>31.043188344404303</v>
          </cell>
          <cell r="AD286">
            <v>31.233164653838983</v>
          </cell>
          <cell r="AE286">
            <v>31.426382357764947</v>
          </cell>
          <cell r="AF286">
            <v>31.622899524123603</v>
          </cell>
          <cell r="AG286">
            <v>31.622899524123603</v>
          </cell>
          <cell r="AH286">
            <v>31.622899524123603</v>
          </cell>
        </row>
        <row r="287">
          <cell r="A287" t="str">
            <v>WAResidentialElectric Resistance Water Heater SwitchWinter Peak Reduction @Generation (MW)Baseline0</v>
          </cell>
          <cell r="B287" t="str">
            <v>WA</v>
          </cell>
          <cell r="C287" t="str">
            <v>Residential</v>
          </cell>
          <cell r="D287" t="str">
            <v>Electric Resistance Water Heater Switch</v>
          </cell>
          <cell r="E287" t="str">
            <v>Winter Peak Reduction @Generation (MW)</v>
          </cell>
          <cell r="F287" t="str">
            <v>Baseline</v>
          </cell>
          <cell r="G287">
            <v>0</v>
          </cell>
          <cell r="H287">
            <v>0</v>
          </cell>
          <cell r="I287">
            <v>0</v>
          </cell>
          <cell r="J287">
            <v>5.9030899503803793</v>
          </cell>
          <cell r="K287">
            <v>11.88682806643542</v>
          </cell>
          <cell r="L287">
            <v>17.952193890630767</v>
          </cell>
          <cell r="M287">
            <v>24.100554093300104</v>
          </cell>
          <cell r="N287">
            <v>30.333206020310868</v>
          </cell>
          <cell r="O287">
            <v>30.542891212198697</v>
          </cell>
          <cell r="P287">
            <v>30.754776440757208</v>
          </cell>
          <cell r="Q287">
            <v>30.975775601508506</v>
          </cell>
          <cell r="R287">
            <v>31.231657545780728</v>
          </cell>
          <cell r="S287">
            <v>31.413002240260568</v>
          </cell>
          <cell r="T287">
            <v>31.561451389012426</v>
          </cell>
          <cell r="U287">
            <v>31.710719953995149</v>
          </cell>
          <cell r="V287">
            <v>31.894317403249993</v>
          </cell>
          <cell r="W287">
            <v>32.045248956379233</v>
          </cell>
          <cell r="X287">
            <v>32.230418513642299</v>
          </cell>
          <cell r="Y287">
            <v>32.417133402738564</v>
          </cell>
          <cell r="Z287">
            <v>32.607020296744544</v>
          </cell>
          <cell r="AA287">
            <v>32.800135932780691</v>
          </cell>
          <cell r="AB287">
            <v>32.996538080867836</v>
          </cell>
          <cell r="AC287">
            <v>33.196285562950393</v>
          </cell>
          <cell r="AD287">
            <v>33.399438272273372</v>
          </cell>
          <cell r="AE287">
            <v>33.606057193119497</v>
          </cell>
          <cell r="AF287">
            <v>33.8162044209135</v>
          </cell>
          <cell r="AG287">
            <v>33.8162044209135</v>
          </cell>
          <cell r="AH287">
            <v>33.8162044209135</v>
          </cell>
        </row>
        <row r="288">
          <cell r="A288" t="str">
            <v>WAResidentialElectric Resistance Water Heater SwitchNon-Incentive CostsBaseline0</v>
          </cell>
          <cell r="B288" t="str">
            <v>WA</v>
          </cell>
          <cell r="C288" t="str">
            <v>Residential</v>
          </cell>
          <cell r="D288" t="str">
            <v>Electric Resistance Water Heater Switch</v>
          </cell>
          <cell r="E288" t="str">
            <v>Non-Incentive Costs</v>
          </cell>
          <cell r="F288" t="str">
            <v>Baseline</v>
          </cell>
          <cell r="G288">
            <v>0</v>
          </cell>
          <cell r="H288">
            <v>0</v>
          </cell>
          <cell r="I288">
            <v>0</v>
          </cell>
          <cell r="J288">
            <v>2667289.2200000002</v>
          </cell>
          <cell r="K288">
            <v>2703489.55</v>
          </cell>
          <cell r="L288">
            <v>2740129.57</v>
          </cell>
          <cell r="M288">
            <v>2777383.04</v>
          </cell>
          <cell r="N288">
            <v>2815218.84</v>
          </cell>
          <cell r="O288">
            <v>111705.42</v>
          </cell>
          <cell r="P288">
            <v>112692.95</v>
          </cell>
          <cell r="Q288">
            <v>116783.89</v>
          </cell>
          <cell r="R288">
            <v>132441.64000000001</v>
          </cell>
          <cell r="S288">
            <v>98984.3</v>
          </cell>
          <cell r="T288">
            <v>84218.559999999998</v>
          </cell>
          <cell r="U288">
            <v>84586.37</v>
          </cell>
          <cell r="V288">
            <v>99995.49</v>
          </cell>
          <cell r="W288">
            <v>85332.83</v>
          </cell>
          <cell r="X288">
            <v>100701.15</v>
          </cell>
          <cell r="Y288">
            <v>101394.8</v>
          </cell>
          <cell r="Z288">
            <v>102818.61</v>
          </cell>
          <cell r="AA288">
            <v>104267.89</v>
          </cell>
          <cell r="AB288">
            <v>105743.1</v>
          </cell>
          <cell r="AC288">
            <v>107244.71</v>
          </cell>
          <cell r="AD288">
            <v>108773.2</v>
          </cell>
          <cell r="AE288">
            <v>110329.07</v>
          </cell>
          <cell r="AF288">
            <v>111912.82</v>
          </cell>
          <cell r="AG288">
            <v>17584.580000000002</v>
          </cell>
          <cell r="AH288">
            <v>17584.580000000002</v>
          </cell>
        </row>
        <row r="289">
          <cell r="A289" t="str">
            <v>WAResidentialElectric Resistance Water Heater SwitchIncentive CostsBaseline0</v>
          </cell>
          <cell r="B289" t="str">
            <v>WA</v>
          </cell>
          <cell r="C289" t="str">
            <v>Residential</v>
          </cell>
          <cell r="D289" t="str">
            <v>Electric Resistance Water Heater Switch</v>
          </cell>
          <cell r="E289" t="str">
            <v>Incentive Costs</v>
          </cell>
          <cell r="F289" t="str">
            <v>Baseline</v>
          </cell>
          <cell r="G289">
            <v>0</v>
          </cell>
          <cell r="H289">
            <v>0</v>
          </cell>
          <cell r="I289">
            <v>0</v>
          </cell>
          <cell r="J289">
            <v>412176.28</v>
          </cell>
          <cell r="K289">
            <v>829983.72</v>
          </cell>
          <cell r="L289">
            <v>1253490.72</v>
          </cell>
          <cell r="M289">
            <v>1682792.7</v>
          </cell>
          <cell r="N289">
            <v>2117980.25</v>
          </cell>
          <cell r="O289">
            <v>2132621.27</v>
          </cell>
          <cell r="P289">
            <v>2147415.91</v>
          </cell>
          <cell r="Q289">
            <v>2162846.91</v>
          </cell>
          <cell r="R289">
            <v>2180713.5699999998</v>
          </cell>
          <cell r="S289">
            <v>2193375.75</v>
          </cell>
          <cell r="T289">
            <v>2203741.0299999998</v>
          </cell>
          <cell r="U289">
            <v>2214163.5299999998</v>
          </cell>
          <cell r="V289">
            <v>2226983.0099999998</v>
          </cell>
          <cell r="W289">
            <v>2237521.63</v>
          </cell>
          <cell r="X289">
            <v>2250450.87</v>
          </cell>
          <cell r="Y289">
            <v>2263488.02</v>
          </cell>
          <cell r="Z289">
            <v>2276746.65</v>
          </cell>
          <cell r="AA289">
            <v>2290230.7200000002</v>
          </cell>
          <cell r="AB289">
            <v>2303944.2599999998</v>
          </cell>
          <cell r="AC289">
            <v>2317891.4</v>
          </cell>
          <cell r="AD289">
            <v>2332076.29</v>
          </cell>
          <cell r="AE289">
            <v>2346503.2200000002</v>
          </cell>
          <cell r="AF289">
            <v>2361176.5</v>
          </cell>
          <cell r="AG289">
            <v>2361176.5</v>
          </cell>
          <cell r="AH289">
            <v>2361176.5</v>
          </cell>
        </row>
        <row r="290">
          <cell r="A290" t="str">
            <v>WAResidentialElectric Resistance Water Heater SwitchProgram Annual BenefitsBaseline0</v>
          </cell>
          <cell r="B290" t="str">
            <v>WA</v>
          </cell>
          <cell r="C290" t="str">
            <v>Residential</v>
          </cell>
          <cell r="D290" t="str">
            <v>Electric Resistance Water Heater Switch</v>
          </cell>
          <cell r="E290" t="str">
            <v>Program Annual Benefits</v>
          </cell>
          <cell r="F290" t="str">
            <v>Baseline</v>
          </cell>
          <cell r="G290">
            <v>0</v>
          </cell>
          <cell r="H290">
            <v>0</v>
          </cell>
          <cell r="I290">
            <v>0</v>
          </cell>
          <cell r="J290">
            <v>7341.82</v>
          </cell>
          <cell r="K290">
            <v>14510.4</v>
          </cell>
          <cell r="L290">
            <v>22415.29</v>
          </cell>
          <cell r="M290">
            <v>29741.8</v>
          </cell>
          <cell r="N290">
            <v>38522</v>
          </cell>
          <cell r="O290">
            <v>38151.81</v>
          </cell>
          <cell r="P290">
            <v>40326.620000000003</v>
          </cell>
          <cell r="Q290">
            <v>40280.629999999997</v>
          </cell>
          <cell r="R290">
            <v>41193.07</v>
          </cell>
          <cell r="S290">
            <v>41455.51</v>
          </cell>
          <cell r="T290">
            <v>42695.05</v>
          </cell>
          <cell r="U290">
            <v>42223.43</v>
          </cell>
          <cell r="V290">
            <v>43487.72</v>
          </cell>
          <cell r="W290">
            <v>43031.01</v>
          </cell>
          <cell r="X290">
            <v>44421.8</v>
          </cell>
          <cell r="Y290">
            <v>44329.46</v>
          </cell>
          <cell r="Z290">
            <v>45230.37</v>
          </cell>
          <cell r="AA290">
            <v>44594.21</v>
          </cell>
          <cell r="AB290">
            <v>44402.8</v>
          </cell>
          <cell r="AC290">
            <v>43941.58</v>
          </cell>
          <cell r="AD290">
            <v>44210.49</v>
          </cell>
          <cell r="AE290">
            <v>44483.99</v>
          </cell>
          <cell r="AF290">
            <v>44762.16</v>
          </cell>
          <cell r="AG290">
            <v>44762.16</v>
          </cell>
          <cell r="AH290">
            <v>44762.16</v>
          </cell>
        </row>
        <row r="291">
          <cell r="A291" t="str">
            <v>WAResidentialElectric Resistance Water Heater SwitchProgram Annual CostsBaseline0</v>
          </cell>
          <cell r="B291" t="str">
            <v>WA</v>
          </cell>
          <cell r="C291" t="str">
            <v>Residential</v>
          </cell>
          <cell r="D291" t="str">
            <v>Electric Resistance Water Heater Switch</v>
          </cell>
          <cell r="E291" t="str">
            <v>Program Annual Costs</v>
          </cell>
          <cell r="F291" t="str">
            <v>Baseline</v>
          </cell>
          <cell r="G291">
            <v>0</v>
          </cell>
          <cell r="H291">
            <v>0</v>
          </cell>
          <cell r="I291">
            <v>0</v>
          </cell>
          <cell r="J291">
            <v>3079465.49</v>
          </cell>
          <cell r="K291">
            <v>3533473.27</v>
          </cell>
          <cell r="L291">
            <v>3993620.28</v>
          </cell>
          <cell r="M291">
            <v>4460175.74</v>
          </cell>
          <cell r="N291">
            <v>4933199.0999999996</v>
          </cell>
          <cell r="O291">
            <v>2244326.7000000002</v>
          </cell>
          <cell r="P291">
            <v>2260108.86</v>
          </cell>
          <cell r="Q291">
            <v>2279630.81</v>
          </cell>
          <cell r="R291">
            <v>2313155.21</v>
          </cell>
          <cell r="S291">
            <v>2292360.04</v>
          </cell>
          <cell r="T291">
            <v>2287959.59</v>
          </cell>
          <cell r="U291">
            <v>2298749.9</v>
          </cell>
          <cell r="V291">
            <v>2326978.4900000002</v>
          </cell>
          <cell r="W291">
            <v>2322854.46</v>
          </cell>
          <cell r="X291">
            <v>2351152.0299999998</v>
          </cell>
          <cell r="Y291">
            <v>2364882.8199999998</v>
          </cell>
          <cell r="Z291">
            <v>2379565.2599999998</v>
          </cell>
          <cell r="AA291">
            <v>2394498.61</v>
          </cell>
          <cell r="AB291">
            <v>2409687.36</v>
          </cell>
          <cell r="AC291">
            <v>2425136.11</v>
          </cell>
          <cell r="AD291">
            <v>2440849.5</v>
          </cell>
          <cell r="AE291">
            <v>2456832.29</v>
          </cell>
          <cell r="AF291">
            <v>2473089.31</v>
          </cell>
          <cell r="AG291">
            <v>2378761.0699999998</v>
          </cell>
          <cell r="AH291">
            <v>2378761.0699999998</v>
          </cell>
        </row>
        <row r="292">
          <cell r="A292" t="str">
            <v>WAResidentialGrid-Enabled Electric Resistance Water HeaterParticipantsBaseline0</v>
          </cell>
          <cell r="B292" t="str">
            <v>WA</v>
          </cell>
          <cell r="C292" t="str">
            <v>Residential</v>
          </cell>
          <cell r="D292" t="str">
            <v>Grid-Enabled Electric Resistance Water Heater</v>
          </cell>
          <cell r="E292" t="str">
            <v>Participants</v>
          </cell>
          <cell r="F292" t="str">
            <v>Baseline</v>
          </cell>
          <cell r="G292">
            <v>0</v>
          </cell>
          <cell r="H292">
            <v>0</v>
          </cell>
          <cell r="I292">
            <v>0</v>
          </cell>
          <cell r="J292">
            <v>14352.566803593369</v>
          </cell>
          <cell r="K292">
            <v>28011.950472473185</v>
          </cell>
          <cell r="L292">
            <v>40962.285904191565</v>
          </cell>
          <cell r="M292">
            <v>53188.269237822722</v>
          </cell>
          <cell r="N292">
            <v>64674.039835175987</v>
          </cell>
          <cell r="O292">
            <v>65501.939085649363</v>
          </cell>
          <cell r="P292">
            <v>67260.133980570448</v>
          </cell>
          <cell r="Q292">
            <v>69983.546551924053</v>
          </cell>
          <cell r="R292">
            <v>73754.848160381094</v>
          </cell>
          <cell r="S292">
            <v>78334.848088824016</v>
          </cell>
          <cell r="T292">
            <v>78705.03688604405</v>
          </cell>
          <cell r="U292">
            <v>79077.269067894274</v>
          </cell>
          <cell r="V292">
            <v>79535.107455542588</v>
          </cell>
          <cell r="W292">
            <v>79911.486643872311</v>
          </cell>
          <cell r="X292">
            <v>80373.245409492214</v>
          </cell>
          <cell r="Y292">
            <v>80838.857781127663</v>
          </cell>
          <cell r="Z292">
            <v>81312.380206085581</v>
          </cell>
          <cell r="AA292">
            <v>81793.95417016471</v>
          </cell>
          <cell r="AB292">
            <v>82283.723734915402</v>
          </cell>
          <cell r="AC292">
            <v>82781.835585078137</v>
          </cell>
          <cell r="AD292">
            <v>83288.43907690396</v>
          </cell>
          <cell r="AE292">
            <v>83803.686287373188</v>
          </cell>
          <cell r="AF292">
            <v>84327.732064329612</v>
          </cell>
          <cell r="AG292">
            <v>84327.732064329612</v>
          </cell>
          <cell r="AH292">
            <v>84327.732064329612</v>
          </cell>
        </row>
        <row r="293">
          <cell r="A293" t="str">
            <v>WAResidentialGrid-Enabled Electric Resistance Water HeaterNew ParticipantsBaseline0</v>
          </cell>
          <cell r="B293" t="str">
            <v>WA</v>
          </cell>
          <cell r="C293" t="str">
            <v>Residential</v>
          </cell>
          <cell r="D293" t="str">
            <v>Grid-Enabled Electric Resistance Water Heater</v>
          </cell>
          <cell r="E293" t="str">
            <v>New Participants</v>
          </cell>
          <cell r="F293" t="str">
            <v>Baseline</v>
          </cell>
          <cell r="G293">
            <v>0</v>
          </cell>
          <cell r="H293">
            <v>0</v>
          </cell>
          <cell r="I293">
            <v>0</v>
          </cell>
          <cell r="J293">
            <v>14352.566803593369</v>
          </cell>
          <cell r="K293">
            <v>13659.383668879816</v>
          </cell>
          <cell r="L293">
            <v>12950.33543171838</v>
          </cell>
          <cell r="M293">
            <v>12225.983333631157</v>
          </cell>
          <cell r="N293">
            <v>11485.770597353265</v>
          </cell>
          <cell r="O293">
            <v>827.89925047337601</v>
          </cell>
          <cell r="P293">
            <v>1758.1948949210855</v>
          </cell>
          <cell r="Q293">
            <v>2723.412571353605</v>
          </cell>
          <cell r="R293">
            <v>3771.3016084570409</v>
          </cell>
          <cell r="S293">
            <v>4579.9999284429214</v>
          </cell>
          <cell r="T293">
            <v>370.18879722003476</v>
          </cell>
          <cell r="U293">
            <v>372.23218185022415</v>
          </cell>
          <cell r="V293">
            <v>457.83838764831307</v>
          </cell>
          <cell r="W293">
            <v>376.37918832972355</v>
          </cell>
          <cell r="X293">
            <v>461.75876561990299</v>
          </cell>
          <cell r="Y293">
            <v>465.61237163544865</v>
          </cell>
          <cell r="Z293">
            <v>473.5224249579187</v>
          </cell>
          <cell r="AA293">
            <v>481.57396407912893</v>
          </cell>
          <cell r="AB293">
            <v>489.76956475069164</v>
          </cell>
          <cell r="AC293">
            <v>498.11185016273521</v>
          </cell>
          <cell r="AD293">
            <v>506.60349182582286</v>
          </cell>
          <cell r="AE293">
            <v>515.24721046922787</v>
          </cell>
          <cell r="AF293">
            <v>524.04577695642365</v>
          </cell>
          <cell r="AG293">
            <v>0</v>
          </cell>
          <cell r="AH293">
            <v>0</v>
          </cell>
        </row>
        <row r="294">
          <cell r="A294" t="str">
            <v>WAResidentialGrid-Enabled Electric Resistance Water HeaterSummer Peak Reduction @Meter  (MW)Baseline0</v>
          </cell>
          <cell r="B294" t="str">
            <v>WA</v>
          </cell>
          <cell r="C294" t="str">
            <v>Residential</v>
          </cell>
          <cell r="D294" t="str">
            <v>Grid-Enabled Electric Resistance Water Heater</v>
          </cell>
          <cell r="E294" t="str">
            <v>Summer Peak Reduction @Meter  (MW)</v>
          </cell>
          <cell r="F294" t="str">
            <v>Baseline</v>
          </cell>
          <cell r="G294">
            <v>0</v>
          </cell>
          <cell r="H294">
            <v>0</v>
          </cell>
          <cell r="I294">
            <v>0</v>
          </cell>
          <cell r="J294">
            <v>7.1762834017966846</v>
          </cell>
          <cell r="K294">
            <v>14.005975236236592</v>
          </cell>
          <cell r="L294">
            <v>20.481142952095784</v>
          </cell>
          <cell r="M294">
            <v>26.594134618911362</v>
          </cell>
          <cell r="N294">
            <v>32.337019917587995</v>
          </cell>
          <cell r="O294">
            <v>32.750969542824684</v>
          </cell>
          <cell r="P294">
            <v>33.630066990285222</v>
          </cell>
          <cell r="Q294">
            <v>34.991773275962025</v>
          </cell>
          <cell r="R294">
            <v>36.877424080190551</v>
          </cell>
          <cell r="S294">
            <v>39.167424044412009</v>
          </cell>
          <cell r="T294">
            <v>39.352518443022028</v>
          </cell>
          <cell r="U294">
            <v>39.538634533947139</v>
          </cell>
          <cell r="V294">
            <v>39.767553727771293</v>
          </cell>
          <cell r="W294">
            <v>39.955743321936154</v>
          </cell>
          <cell r="X294">
            <v>40.186622704746107</v>
          </cell>
          <cell r="Y294">
            <v>40.419428890563829</v>
          </cell>
          <cell r="Z294">
            <v>40.656190103042789</v>
          </cell>
          <cell r="AA294">
            <v>40.896977085082355</v>
          </cell>
          <cell r="AB294">
            <v>41.141861867457699</v>
          </cell>
          <cell r="AC294">
            <v>41.390917792539071</v>
          </cell>
          <cell r="AD294">
            <v>41.644219538451978</v>
          </cell>
          <cell r="AE294">
            <v>41.901843143686591</v>
          </cell>
          <cell r="AF294">
            <v>42.163866032164805</v>
          </cell>
          <cell r="AG294">
            <v>42.163866032164805</v>
          </cell>
          <cell r="AH294">
            <v>42.163866032164805</v>
          </cell>
        </row>
        <row r="295">
          <cell r="A295" t="str">
            <v>WAResidentialGrid-Enabled Electric Resistance Water HeaterSummer Peak Reduction @Generation (MW)Baseline0</v>
          </cell>
          <cell r="B295" t="str">
            <v>WA</v>
          </cell>
          <cell r="C295" t="str">
            <v>Residential</v>
          </cell>
          <cell r="D295" t="str">
            <v>Grid-Enabled Electric Resistance Water Heater</v>
          </cell>
          <cell r="E295" t="str">
            <v>Summer Peak Reduction @Generation (MW)</v>
          </cell>
          <cell r="F295" t="str">
            <v>Baseline</v>
          </cell>
          <cell r="G295">
            <v>0</v>
          </cell>
          <cell r="H295">
            <v>0</v>
          </cell>
          <cell r="I295">
            <v>0</v>
          </cell>
          <cell r="J295">
            <v>7.6740169354944916</v>
          </cell>
          <cell r="K295">
            <v>14.97740336370863</v>
          </cell>
          <cell r="L295">
            <v>21.901676546569536</v>
          </cell>
          <cell r="M295">
            <v>28.438653830094118</v>
          </cell>
          <cell r="N295">
            <v>34.579854863154353</v>
          </cell>
          <cell r="O295">
            <v>35.022515256654508</v>
          </cell>
          <cell r="P295">
            <v>35.962585251392056</v>
          </cell>
          <cell r="Q295">
            <v>37.41873692662228</v>
          </cell>
          <cell r="R295">
            <v>39.435172927805795</v>
          </cell>
          <cell r="S295">
            <v>41.884002987014085</v>
          </cell>
          <cell r="T295">
            <v>42.081935185349899</v>
          </cell>
          <cell r="U295">
            <v>42.280959938660189</v>
          </cell>
          <cell r="V295">
            <v>42.525756537666645</v>
          </cell>
          <cell r="W295">
            <v>42.726998608505632</v>
          </cell>
          <cell r="X295">
            <v>42.973891351523065</v>
          </cell>
          <cell r="Y295">
            <v>43.222844536984752</v>
          </cell>
          <cell r="Z295">
            <v>43.476027062326047</v>
          </cell>
          <cell r="AA295">
            <v>43.733514577040928</v>
          </cell>
          <cell r="AB295">
            <v>43.995384107823782</v>
          </cell>
          <cell r="AC295">
            <v>44.26171408393386</v>
          </cell>
          <cell r="AD295">
            <v>44.532584363031155</v>
          </cell>
          <cell r="AE295">
            <v>44.808076257492658</v>
          </cell>
          <cell r="AF295">
            <v>45.088272561218005</v>
          </cell>
          <cell r="AG295">
            <v>45.088272561218005</v>
          </cell>
          <cell r="AH295">
            <v>45.088272561218005</v>
          </cell>
        </row>
        <row r="296">
          <cell r="A296" t="str">
            <v>WAResidentialGrid-Enabled Electric Resistance Water HeaterWinter Peak Reduction @Meter  (MW)Baseline0</v>
          </cell>
          <cell r="B296" t="str">
            <v>WA</v>
          </cell>
          <cell r="C296" t="str">
            <v>Residential</v>
          </cell>
          <cell r="D296" t="str">
            <v>Grid-Enabled Electric Resistance Water Heater</v>
          </cell>
          <cell r="E296" t="str">
            <v>Winter Peak Reduction @Meter  (MW)</v>
          </cell>
          <cell r="F296" t="str">
            <v>Baseline</v>
          </cell>
          <cell r="G296">
            <v>0</v>
          </cell>
          <cell r="H296">
            <v>0</v>
          </cell>
          <cell r="I296">
            <v>0</v>
          </cell>
          <cell r="J296">
            <v>7.1762834017966846</v>
          </cell>
          <cell r="K296">
            <v>14.005975236236592</v>
          </cell>
          <cell r="L296">
            <v>20.481142952095784</v>
          </cell>
          <cell r="M296">
            <v>26.594134618911362</v>
          </cell>
          <cell r="N296">
            <v>32.337019917587995</v>
          </cell>
          <cell r="O296">
            <v>32.750969542824684</v>
          </cell>
          <cell r="P296">
            <v>33.630066990285222</v>
          </cell>
          <cell r="Q296">
            <v>34.991773275962025</v>
          </cell>
          <cell r="R296">
            <v>36.877424080190551</v>
          </cell>
          <cell r="S296">
            <v>39.167424044412009</v>
          </cell>
          <cell r="T296">
            <v>39.352518443022028</v>
          </cell>
          <cell r="U296">
            <v>39.538634533947139</v>
          </cell>
          <cell r="V296">
            <v>39.767553727771293</v>
          </cell>
          <cell r="W296">
            <v>39.955743321936154</v>
          </cell>
          <cell r="X296">
            <v>40.186622704746107</v>
          </cell>
          <cell r="Y296">
            <v>40.419428890563829</v>
          </cell>
          <cell r="Z296">
            <v>40.656190103042789</v>
          </cell>
          <cell r="AA296">
            <v>40.896977085082355</v>
          </cell>
          <cell r="AB296">
            <v>41.141861867457699</v>
          </cell>
          <cell r="AC296">
            <v>41.390917792539071</v>
          </cell>
          <cell r="AD296">
            <v>41.644219538451978</v>
          </cell>
          <cell r="AE296">
            <v>41.901843143686591</v>
          </cell>
          <cell r="AF296">
            <v>42.163866032164805</v>
          </cell>
          <cell r="AG296">
            <v>42.163866032164805</v>
          </cell>
          <cell r="AH296">
            <v>42.163866032164805</v>
          </cell>
        </row>
        <row r="297">
          <cell r="A297" t="str">
            <v>WAResidentialGrid-Enabled Electric Resistance Water HeaterWinter Peak Reduction @Generation (MW)Baseline0</v>
          </cell>
          <cell r="B297" t="str">
            <v>WA</v>
          </cell>
          <cell r="C297" t="str">
            <v>Residential</v>
          </cell>
          <cell r="D297" t="str">
            <v>Grid-Enabled Electric Resistance Water Heater</v>
          </cell>
          <cell r="E297" t="str">
            <v>Winter Peak Reduction @Generation (MW)</v>
          </cell>
          <cell r="F297" t="str">
            <v>Baseline</v>
          </cell>
          <cell r="G297">
            <v>0</v>
          </cell>
          <cell r="H297">
            <v>0</v>
          </cell>
          <cell r="I297">
            <v>0</v>
          </cell>
          <cell r="J297">
            <v>7.6740169354944916</v>
          </cell>
          <cell r="K297">
            <v>14.97740336370863</v>
          </cell>
          <cell r="L297">
            <v>21.901676546569536</v>
          </cell>
          <cell r="M297">
            <v>28.438653830094118</v>
          </cell>
          <cell r="N297">
            <v>34.579854863154353</v>
          </cell>
          <cell r="O297">
            <v>35.022515256654508</v>
          </cell>
          <cell r="P297">
            <v>35.962585251392056</v>
          </cell>
          <cell r="Q297">
            <v>37.41873692662228</v>
          </cell>
          <cell r="R297">
            <v>39.435172927805795</v>
          </cell>
          <cell r="S297">
            <v>41.884002987014085</v>
          </cell>
          <cell r="T297">
            <v>42.081935185349899</v>
          </cell>
          <cell r="U297">
            <v>42.280959938660189</v>
          </cell>
          <cell r="V297">
            <v>42.525756537666645</v>
          </cell>
          <cell r="W297">
            <v>42.726998608505632</v>
          </cell>
          <cell r="X297">
            <v>42.973891351523065</v>
          </cell>
          <cell r="Y297">
            <v>43.222844536984752</v>
          </cell>
          <cell r="Z297">
            <v>43.476027062326047</v>
          </cell>
          <cell r="AA297">
            <v>43.733514577040928</v>
          </cell>
          <cell r="AB297">
            <v>43.995384107823782</v>
          </cell>
          <cell r="AC297">
            <v>44.26171408393386</v>
          </cell>
          <cell r="AD297">
            <v>44.532584363031155</v>
          </cell>
          <cell r="AE297">
            <v>44.808076257492658</v>
          </cell>
          <cell r="AF297">
            <v>45.088272561218005</v>
          </cell>
          <cell r="AG297">
            <v>45.088272561218005</v>
          </cell>
          <cell r="AH297">
            <v>45.088272561218005</v>
          </cell>
        </row>
        <row r="298">
          <cell r="A298" t="str">
            <v>WAResidentialGrid-Enabled Electric Resistance Water HeaterNon-Incentive CostsBaseline0</v>
          </cell>
          <cell r="B298" t="str">
            <v>WA</v>
          </cell>
          <cell r="C298" t="str">
            <v>Residential</v>
          </cell>
          <cell r="D298" t="str">
            <v>Grid-Enabled Electric Resistance Water Heater</v>
          </cell>
          <cell r="E298" t="str">
            <v>Non-Incentive Costs</v>
          </cell>
          <cell r="F298" t="str">
            <v>Baseline</v>
          </cell>
          <cell r="G298">
            <v>0</v>
          </cell>
          <cell r="H298">
            <v>0</v>
          </cell>
          <cell r="I298">
            <v>0</v>
          </cell>
          <cell r="J298">
            <v>1165789.92</v>
          </cell>
          <cell r="K298">
            <v>1110335.27</v>
          </cell>
          <cell r="L298">
            <v>1053611.4099999999</v>
          </cell>
          <cell r="M298">
            <v>995663.24</v>
          </cell>
          <cell r="N298">
            <v>936446.22</v>
          </cell>
          <cell r="O298">
            <v>83816.52</v>
          </cell>
          <cell r="P298">
            <v>158240.17000000001</v>
          </cell>
          <cell r="Q298">
            <v>235457.58</v>
          </cell>
          <cell r="R298">
            <v>319288.7</v>
          </cell>
          <cell r="S298">
            <v>383984.57</v>
          </cell>
          <cell r="T298">
            <v>47199.68</v>
          </cell>
          <cell r="U298">
            <v>47363.15</v>
          </cell>
          <cell r="V298">
            <v>54211.65</v>
          </cell>
          <cell r="W298">
            <v>47694.91</v>
          </cell>
          <cell r="X298">
            <v>54525.279999999999</v>
          </cell>
          <cell r="Y298">
            <v>54833.57</v>
          </cell>
          <cell r="Z298">
            <v>55466.37</v>
          </cell>
          <cell r="AA298">
            <v>56110.49</v>
          </cell>
          <cell r="AB298">
            <v>56766.14</v>
          </cell>
          <cell r="AC298">
            <v>57433.52</v>
          </cell>
          <cell r="AD298">
            <v>58112.86</v>
          </cell>
          <cell r="AE298">
            <v>58804.35</v>
          </cell>
          <cell r="AF298">
            <v>59508.24</v>
          </cell>
          <cell r="AG298">
            <v>17584.580000000002</v>
          </cell>
          <cell r="AH298">
            <v>17584.580000000002</v>
          </cell>
        </row>
        <row r="299">
          <cell r="A299" t="str">
            <v>WAResidentialGrid-Enabled Electric Resistance Water HeaterIncentive CostsBaseline0</v>
          </cell>
          <cell r="B299" t="str">
            <v>WA</v>
          </cell>
          <cell r="C299" t="str">
            <v>Residential</v>
          </cell>
          <cell r="D299" t="str">
            <v>Grid-Enabled Electric Resistance Water Heater</v>
          </cell>
          <cell r="E299" t="str">
            <v>Incentive Costs</v>
          </cell>
          <cell r="F299" t="str">
            <v>Baseline</v>
          </cell>
          <cell r="G299">
            <v>0</v>
          </cell>
          <cell r="H299">
            <v>0</v>
          </cell>
          <cell r="I299">
            <v>0</v>
          </cell>
          <cell r="J299">
            <v>947269.41</v>
          </cell>
          <cell r="K299">
            <v>1848788.73</v>
          </cell>
          <cell r="L299">
            <v>2703510.87</v>
          </cell>
          <cell r="M299">
            <v>3510425.77</v>
          </cell>
          <cell r="N299">
            <v>4268486.63</v>
          </cell>
          <cell r="O299">
            <v>4323127.9800000004</v>
          </cell>
          <cell r="P299">
            <v>4439168.84</v>
          </cell>
          <cell r="Q299">
            <v>4618914.07</v>
          </cell>
          <cell r="R299">
            <v>4867819.9800000004</v>
          </cell>
          <cell r="S299">
            <v>5170099.97</v>
          </cell>
          <cell r="T299">
            <v>5194532.43</v>
          </cell>
          <cell r="U299">
            <v>5219099.76</v>
          </cell>
          <cell r="V299">
            <v>5249317.09</v>
          </cell>
          <cell r="W299">
            <v>5274158.12</v>
          </cell>
          <cell r="X299">
            <v>5304634.2</v>
          </cell>
          <cell r="Y299">
            <v>5335364.6100000003</v>
          </cell>
          <cell r="Z299">
            <v>5366617.09</v>
          </cell>
          <cell r="AA299">
            <v>5398400.9800000004</v>
          </cell>
          <cell r="AB299">
            <v>5430725.7699999996</v>
          </cell>
          <cell r="AC299">
            <v>5463601.1500000004</v>
          </cell>
          <cell r="AD299">
            <v>5497036.9800000004</v>
          </cell>
          <cell r="AE299">
            <v>5531043.2999999998</v>
          </cell>
          <cell r="AF299">
            <v>5565630.3200000003</v>
          </cell>
          <cell r="AG299">
            <v>5565630.3200000003</v>
          </cell>
          <cell r="AH299">
            <v>5565630.3200000003</v>
          </cell>
        </row>
        <row r="300">
          <cell r="A300" t="str">
            <v>WAResidentialGrid-Enabled Electric Resistance Water HeaterProgram Annual BenefitsBaseline0</v>
          </cell>
          <cell r="B300" t="str">
            <v>WA</v>
          </cell>
          <cell r="C300" t="str">
            <v>Residential</v>
          </cell>
          <cell r="D300" t="str">
            <v>Grid-Enabled Electric Resistance Water Heater</v>
          </cell>
          <cell r="E300" t="str">
            <v>Program Annual Benefits</v>
          </cell>
          <cell r="F300" t="str">
            <v>Baseline</v>
          </cell>
          <cell r="G300">
            <v>0</v>
          </cell>
          <cell r="H300">
            <v>0</v>
          </cell>
          <cell r="I300">
            <v>0</v>
          </cell>
          <cell r="J300">
            <v>11453.23</v>
          </cell>
          <cell r="K300">
            <v>21939.73</v>
          </cell>
          <cell r="L300">
            <v>32815.99</v>
          </cell>
          <cell r="M300">
            <v>42114.39</v>
          </cell>
          <cell r="N300">
            <v>52698.1</v>
          </cell>
          <cell r="O300">
            <v>52496.9</v>
          </cell>
          <cell r="P300">
            <v>56586.31</v>
          </cell>
          <cell r="Q300">
            <v>58390.8</v>
          </cell>
          <cell r="R300">
            <v>62415.75</v>
          </cell>
          <cell r="S300">
            <v>66328.81</v>
          </cell>
          <cell r="T300">
            <v>68312.09</v>
          </cell>
          <cell r="U300">
            <v>67557.490000000005</v>
          </cell>
          <cell r="V300">
            <v>69580.350000000006</v>
          </cell>
          <cell r="W300">
            <v>68849.61</v>
          </cell>
          <cell r="X300">
            <v>71074.89</v>
          </cell>
          <cell r="Y300">
            <v>70927.14</v>
          </cell>
          <cell r="Z300">
            <v>72368.600000000006</v>
          </cell>
          <cell r="AA300">
            <v>71350.73</v>
          </cell>
          <cell r="AB300">
            <v>71044.479999999996</v>
          </cell>
          <cell r="AC300">
            <v>70306.53</v>
          </cell>
          <cell r="AD300">
            <v>70736.789999999994</v>
          </cell>
          <cell r="AE300">
            <v>71174.39</v>
          </cell>
          <cell r="AF300">
            <v>71619.460000000006</v>
          </cell>
          <cell r="AG300">
            <v>71619.460000000006</v>
          </cell>
          <cell r="AH300">
            <v>71619.460000000006</v>
          </cell>
        </row>
        <row r="301">
          <cell r="A301" t="str">
            <v>WAResidentialGrid-Enabled Electric Resistance Water HeaterProgram Annual CostsBaseline0</v>
          </cell>
          <cell r="B301" t="str">
            <v>WA</v>
          </cell>
          <cell r="C301" t="str">
            <v>Residential</v>
          </cell>
          <cell r="D301" t="str">
            <v>Grid-Enabled Electric Resistance Water Heater</v>
          </cell>
          <cell r="E301" t="str">
            <v>Program Annual Costs</v>
          </cell>
          <cell r="F301" t="str">
            <v>Baseline</v>
          </cell>
          <cell r="G301">
            <v>0</v>
          </cell>
          <cell r="H301">
            <v>0</v>
          </cell>
          <cell r="I301">
            <v>0</v>
          </cell>
          <cell r="J301">
            <v>2113059.33</v>
          </cell>
          <cell r="K301">
            <v>2959124</v>
          </cell>
          <cell r="L301">
            <v>3757122.28</v>
          </cell>
          <cell r="M301">
            <v>4506089.01</v>
          </cell>
          <cell r="N301">
            <v>5204932.8499999996</v>
          </cell>
          <cell r="O301">
            <v>4406944.5</v>
          </cell>
          <cell r="P301">
            <v>4597409.01</v>
          </cell>
          <cell r="Q301">
            <v>4854371.6500000004</v>
          </cell>
          <cell r="R301">
            <v>5187108.68</v>
          </cell>
          <cell r="S301">
            <v>5554084.54</v>
          </cell>
          <cell r="T301">
            <v>5241732.1100000003</v>
          </cell>
          <cell r="U301">
            <v>5266462.91</v>
          </cell>
          <cell r="V301">
            <v>5303528.74</v>
          </cell>
          <cell r="W301">
            <v>5321853.03</v>
          </cell>
          <cell r="X301">
            <v>5359159.47</v>
          </cell>
          <cell r="Y301">
            <v>5390198.1799999997</v>
          </cell>
          <cell r="Z301">
            <v>5422083.46</v>
          </cell>
          <cell r="AA301">
            <v>5454511.4699999997</v>
          </cell>
          <cell r="AB301">
            <v>5487491.9100000001</v>
          </cell>
          <cell r="AC301">
            <v>5521034.6699999999</v>
          </cell>
          <cell r="AD301">
            <v>5555149.8300000001</v>
          </cell>
          <cell r="AE301">
            <v>5589847.6500000004</v>
          </cell>
          <cell r="AF301">
            <v>5625138.5499999998</v>
          </cell>
          <cell r="AG301">
            <v>5583214.8899999997</v>
          </cell>
          <cell r="AH301">
            <v>5583214.8899999997</v>
          </cell>
        </row>
        <row r="302">
          <cell r="A302" t="str">
            <v>WAResidentialElectric Vehicle Charging SwitchParticipantsBaseline0</v>
          </cell>
          <cell r="B302" t="str">
            <v>WA</v>
          </cell>
          <cell r="C302" t="str">
            <v>Residential</v>
          </cell>
          <cell r="D302" t="str">
            <v>Electric Vehicle Charging Switch</v>
          </cell>
          <cell r="E302" t="str">
            <v>Participants</v>
          </cell>
          <cell r="F302" t="str">
            <v>Baseline</v>
          </cell>
          <cell r="G302">
            <v>0</v>
          </cell>
          <cell r="H302">
            <v>0</v>
          </cell>
          <cell r="I302">
            <v>0</v>
          </cell>
          <cell r="J302">
            <v>463.13146822257022</v>
          </cell>
          <cell r="K302">
            <v>1145.3870425219436</v>
          </cell>
          <cell r="L302">
            <v>2134.7690313355588</v>
          </cell>
          <cell r="M302">
            <v>3458.7873369460713</v>
          </cell>
          <cell r="N302">
            <v>5169.3208994154766</v>
          </cell>
          <cell r="O302">
            <v>6107.7002723663336</v>
          </cell>
          <cell r="P302">
            <v>7136.4668722852739</v>
          </cell>
          <cell r="Q302">
            <v>8277.3680968365315</v>
          </cell>
          <cell r="R302">
            <v>9545.2305077292895</v>
          </cell>
          <cell r="S302">
            <v>10915.577406988064</v>
          </cell>
          <cell r="T302">
            <v>12405.154778529946</v>
          </cell>
          <cell r="U302">
            <v>14042.124243665075</v>
          </cell>
          <cell r="V302">
            <v>15836.640207210212</v>
          </cell>
          <cell r="W302">
            <v>17775.904091790642</v>
          </cell>
          <cell r="X302">
            <v>19917.238107154659</v>
          </cell>
          <cell r="Y302">
            <v>22225.054572509198</v>
          </cell>
          <cell r="Z302">
            <v>24724.763015275836</v>
          </cell>
          <cell r="AA302">
            <v>27426.854810744739</v>
          </cell>
          <cell r="AB302">
            <v>30340.851048028017</v>
          </cell>
          <cell r="AC302">
            <v>33464.997364180534</v>
          </cell>
          <cell r="AD302">
            <v>33669.794520450538</v>
          </cell>
          <cell r="AE302">
            <v>33878.08594595937</v>
          </cell>
          <cell r="AF302">
            <v>34089.934238771544</v>
          </cell>
          <cell r="AG302">
            <v>34089.934238771544</v>
          </cell>
          <cell r="AH302">
            <v>34089.934238771544</v>
          </cell>
        </row>
        <row r="303">
          <cell r="A303" t="str">
            <v>WAResidentialElectric Vehicle Charging SwitchNew ParticipantsBaseline0</v>
          </cell>
          <cell r="B303" t="str">
            <v>WA</v>
          </cell>
          <cell r="C303" t="str">
            <v>Residential</v>
          </cell>
          <cell r="D303" t="str">
            <v>Electric Vehicle Charging Switch</v>
          </cell>
          <cell r="E303" t="str">
            <v>New Participants</v>
          </cell>
          <cell r="F303" t="str">
            <v>Baseline</v>
          </cell>
          <cell r="G303">
            <v>0</v>
          </cell>
          <cell r="H303">
            <v>0</v>
          </cell>
          <cell r="I303">
            <v>0</v>
          </cell>
          <cell r="J303">
            <v>463.13146822257022</v>
          </cell>
          <cell r="K303">
            <v>682.25557429937339</v>
          </cell>
          <cell r="L303">
            <v>989.38198881361518</v>
          </cell>
          <cell r="M303">
            <v>1324.0183056105125</v>
          </cell>
          <cell r="N303">
            <v>1710.5335624694053</v>
          </cell>
          <cell r="O303">
            <v>938.37937295085703</v>
          </cell>
          <cell r="P303">
            <v>1028.7665999189403</v>
          </cell>
          <cell r="Q303">
            <v>1140.9012245512577</v>
          </cell>
          <cell r="R303">
            <v>1267.8624108927579</v>
          </cell>
          <cell r="S303">
            <v>1370.346899258775</v>
          </cell>
          <cell r="T303">
            <v>1489.5773715418818</v>
          </cell>
          <cell r="U303">
            <v>1636.9694651351292</v>
          </cell>
          <cell r="V303">
            <v>1794.5159635451364</v>
          </cell>
          <cell r="W303">
            <v>1939.2638845804304</v>
          </cell>
          <cell r="X303">
            <v>2141.3340153640165</v>
          </cell>
          <cell r="Y303">
            <v>2307.8164653545391</v>
          </cell>
          <cell r="Z303">
            <v>2499.7084427666377</v>
          </cell>
          <cell r="AA303">
            <v>2702.091795468903</v>
          </cell>
          <cell r="AB303">
            <v>2913.9962372832779</v>
          </cell>
          <cell r="AC303">
            <v>3124.1463161525171</v>
          </cell>
          <cell r="AD303">
            <v>204.79715627000405</v>
          </cell>
          <cell r="AE303">
            <v>208.29142550883262</v>
          </cell>
          <cell r="AF303">
            <v>211.8482928121739</v>
          </cell>
          <cell r="AG303">
            <v>0</v>
          </cell>
          <cell r="AH303">
            <v>0</v>
          </cell>
        </row>
        <row r="304">
          <cell r="A304" t="str">
            <v>WAResidentialElectric Vehicle Charging SwitchSummer Peak Reduction @Meter  (MW)Baseline0</v>
          </cell>
          <cell r="B304" t="str">
            <v>WA</v>
          </cell>
          <cell r="C304" t="str">
            <v>Residential</v>
          </cell>
          <cell r="D304" t="str">
            <v>Electric Vehicle Charging Switch</v>
          </cell>
          <cell r="E304" t="str">
            <v>Summer Peak Reduction @Meter  (MW)</v>
          </cell>
          <cell r="F304" t="str">
            <v>Baseline</v>
          </cell>
          <cell r="G304">
            <v>0</v>
          </cell>
          <cell r="H304">
            <v>0</v>
          </cell>
          <cell r="I304">
            <v>0</v>
          </cell>
          <cell r="J304">
            <v>0.15746469919567388</v>
          </cell>
          <cell r="K304">
            <v>0.38943159445746084</v>
          </cell>
          <cell r="L304">
            <v>0.72582147065409008</v>
          </cell>
          <cell r="M304">
            <v>1.1759876945616643</v>
          </cell>
          <cell r="N304">
            <v>1.7575691058012621</v>
          </cell>
          <cell r="O304">
            <v>2.0766180926045537</v>
          </cell>
          <cell r="P304">
            <v>2.426398736576993</v>
          </cell>
          <cell r="Q304">
            <v>2.8143051529244207</v>
          </cell>
          <cell r="R304">
            <v>3.2453783726279584</v>
          </cell>
          <cell r="S304">
            <v>3.711296318375942</v>
          </cell>
          <cell r="T304">
            <v>4.2177526247001822</v>
          </cell>
          <cell r="U304">
            <v>4.7743222428461261</v>
          </cell>
          <cell r="V304">
            <v>5.3844576704514724</v>
          </cell>
          <cell r="W304">
            <v>6.0438073912088184</v>
          </cell>
          <cell r="X304">
            <v>6.771860956432584</v>
          </cell>
          <cell r="Y304">
            <v>7.5565185546531275</v>
          </cell>
          <cell r="Z304">
            <v>8.4064194251937838</v>
          </cell>
          <cell r="AA304">
            <v>9.3251306356532115</v>
          </cell>
          <cell r="AB304">
            <v>10.315889356329526</v>
          </cell>
          <cell r="AC304">
            <v>11.378099103821382</v>
          </cell>
          <cell r="AD304">
            <v>11.447730136953183</v>
          </cell>
          <cell r="AE304">
            <v>11.518549221626186</v>
          </cell>
          <cell r="AF304">
            <v>11.590577641182326</v>
          </cell>
          <cell r="AG304">
            <v>11.590577641182326</v>
          </cell>
          <cell r="AH304">
            <v>11.590577641182326</v>
          </cell>
        </row>
        <row r="305">
          <cell r="A305" t="str">
            <v>WAResidentialElectric Vehicle Charging SwitchSummer Peak Reduction @Generation (MW)Baseline0</v>
          </cell>
          <cell r="B305" t="str">
            <v>WA</v>
          </cell>
          <cell r="C305" t="str">
            <v>Residential</v>
          </cell>
          <cell r="D305" t="str">
            <v>Electric Vehicle Charging Switch</v>
          </cell>
          <cell r="E305" t="str">
            <v>Summer Peak Reduction @Generation (MW)</v>
          </cell>
          <cell r="F305" t="str">
            <v>Baseline</v>
          </cell>
          <cell r="G305">
            <v>0</v>
          </cell>
          <cell r="H305">
            <v>0</v>
          </cell>
          <cell r="I305">
            <v>0</v>
          </cell>
          <cell r="J305">
            <v>0.16838615488173314</v>
          </cell>
          <cell r="K305">
            <v>0.41644183817140817</v>
          </cell>
          <cell r="L305">
            <v>0.77616308416003821</v>
          </cell>
          <cell r="M305">
            <v>1.2575519915698858</v>
          </cell>
          <cell r="N305">
            <v>1.879470796797682</v>
          </cell>
          <cell r="O305">
            <v>2.2206484218853184</v>
          </cell>
          <cell r="P305">
            <v>2.594689194143649</v>
          </cell>
          <cell r="Q305">
            <v>3.0095000707168698</v>
          </cell>
          <cell r="R305">
            <v>3.4704717190236889</v>
          </cell>
          <cell r="S305">
            <v>3.9687048581059137</v>
          </cell>
          <cell r="T305">
            <v>4.5102880222890827</v>
          </cell>
          <cell r="U305">
            <v>5.1054602634472763</v>
          </cell>
          <cell r="V305">
            <v>5.7579135379676707</v>
          </cell>
          <cell r="W305">
            <v>6.4629945165475613</v>
          </cell>
          <cell r="X305">
            <v>7.2415445091628916</v>
          </cell>
          <cell r="Y305">
            <v>8.0806244841540291</v>
          </cell>
          <cell r="Z305">
            <v>8.9894728822520751</v>
          </cell>
          <cell r="AA305">
            <v>9.9719041761623988</v>
          </cell>
          <cell r="AB305">
            <v>11.031380060232884</v>
          </cell>
          <cell r="AC305">
            <v>12.167262680094163</v>
          </cell>
          <cell r="AD305">
            <v>12.24172319085878</v>
          </cell>
          <cell r="AE305">
            <v>12.317454154187342</v>
          </cell>
          <cell r="AF305">
            <v>12.394478329594397</v>
          </cell>
          <cell r="AG305">
            <v>12.394478329594397</v>
          </cell>
          <cell r="AH305">
            <v>12.394478329594397</v>
          </cell>
        </row>
        <row r="306">
          <cell r="A306" t="str">
            <v>WAResidentialElectric Vehicle Charging SwitchWinter Peak Reduction @Meter  (MW)Baseline0</v>
          </cell>
          <cell r="B306" t="str">
            <v>WA</v>
          </cell>
          <cell r="C306" t="str">
            <v>Residential</v>
          </cell>
          <cell r="D306" t="str">
            <v>Electric Vehicle Charging Switch</v>
          </cell>
          <cell r="E306" t="str">
            <v>Winter Peak Reduction @Meter  (MW)</v>
          </cell>
          <cell r="F306" t="str">
            <v>Baseline</v>
          </cell>
          <cell r="G306">
            <v>0</v>
          </cell>
          <cell r="H306">
            <v>0</v>
          </cell>
          <cell r="I306">
            <v>0</v>
          </cell>
          <cell r="J306">
            <v>0.15746469919567388</v>
          </cell>
          <cell r="K306">
            <v>0.38943159445746084</v>
          </cell>
          <cell r="L306">
            <v>0.72582147065409008</v>
          </cell>
          <cell r="M306">
            <v>1.1759876945616643</v>
          </cell>
          <cell r="N306">
            <v>1.7575691058012621</v>
          </cell>
          <cell r="O306">
            <v>2.0766180926045537</v>
          </cell>
          <cell r="P306">
            <v>2.426398736576993</v>
          </cell>
          <cell r="Q306">
            <v>2.8143051529244207</v>
          </cell>
          <cell r="R306">
            <v>3.2453783726279584</v>
          </cell>
          <cell r="S306">
            <v>3.711296318375942</v>
          </cell>
          <cell r="T306">
            <v>4.2177526247001822</v>
          </cell>
          <cell r="U306">
            <v>4.7743222428461261</v>
          </cell>
          <cell r="V306">
            <v>5.3844576704514724</v>
          </cell>
          <cell r="W306">
            <v>6.0438073912088184</v>
          </cell>
          <cell r="X306">
            <v>6.771860956432584</v>
          </cell>
          <cell r="Y306">
            <v>7.5565185546531275</v>
          </cell>
          <cell r="Z306">
            <v>8.4064194251937838</v>
          </cell>
          <cell r="AA306">
            <v>9.3251306356532115</v>
          </cell>
          <cell r="AB306">
            <v>10.315889356329526</v>
          </cell>
          <cell r="AC306">
            <v>11.378099103821382</v>
          </cell>
          <cell r="AD306">
            <v>11.447730136953183</v>
          </cell>
          <cell r="AE306">
            <v>11.518549221626186</v>
          </cell>
          <cell r="AF306">
            <v>11.590577641182326</v>
          </cell>
          <cell r="AG306">
            <v>11.590577641182326</v>
          </cell>
          <cell r="AH306">
            <v>11.590577641182326</v>
          </cell>
        </row>
        <row r="307">
          <cell r="A307" t="str">
            <v>WAResidentialElectric Vehicle Charging SwitchWinter Peak Reduction @Generation (MW)Baseline0</v>
          </cell>
          <cell r="B307" t="str">
            <v>WA</v>
          </cell>
          <cell r="C307" t="str">
            <v>Residential</v>
          </cell>
          <cell r="D307" t="str">
            <v>Electric Vehicle Charging Switch</v>
          </cell>
          <cell r="E307" t="str">
            <v>Winter Peak Reduction @Generation (MW)</v>
          </cell>
          <cell r="F307" t="str">
            <v>Baseline</v>
          </cell>
          <cell r="G307">
            <v>0</v>
          </cell>
          <cell r="H307">
            <v>0</v>
          </cell>
          <cell r="I307">
            <v>0</v>
          </cell>
          <cell r="J307">
            <v>0.16838615488173314</v>
          </cell>
          <cell r="K307">
            <v>0.41644183817140817</v>
          </cell>
          <cell r="L307">
            <v>0.77616308416003821</v>
          </cell>
          <cell r="M307">
            <v>1.2575519915698858</v>
          </cell>
          <cell r="N307">
            <v>1.879470796797682</v>
          </cell>
          <cell r="O307">
            <v>2.2206484218853184</v>
          </cell>
          <cell r="P307">
            <v>2.594689194143649</v>
          </cell>
          <cell r="Q307">
            <v>3.0095000707168698</v>
          </cell>
          <cell r="R307">
            <v>3.4704717190236889</v>
          </cell>
          <cell r="S307">
            <v>3.9687048581059137</v>
          </cell>
          <cell r="T307">
            <v>4.5102880222890827</v>
          </cell>
          <cell r="U307">
            <v>5.1054602634472763</v>
          </cell>
          <cell r="V307">
            <v>5.7579135379676707</v>
          </cell>
          <cell r="W307">
            <v>6.4629945165475613</v>
          </cell>
          <cell r="X307">
            <v>7.2415445091628916</v>
          </cell>
          <cell r="Y307">
            <v>8.0806244841540291</v>
          </cell>
          <cell r="Z307">
            <v>8.9894728822520751</v>
          </cell>
          <cell r="AA307">
            <v>9.9719041761623988</v>
          </cell>
          <cell r="AB307">
            <v>11.031380060232884</v>
          </cell>
          <cell r="AC307">
            <v>12.167262680094163</v>
          </cell>
          <cell r="AD307">
            <v>12.24172319085878</v>
          </cell>
          <cell r="AE307">
            <v>12.317454154187342</v>
          </cell>
          <cell r="AF307">
            <v>12.394478329594397</v>
          </cell>
          <cell r="AG307">
            <v>12.394478329594397</v>
          </cell>
          <cell r="AH307">
            <v>12.394478329594397</v>
          </cell>
        </row>
        <row r="308">
          <cell r="A308" t="str">
            <v>WAResidentialElectric Vehicle Charging SwitchNon-Incentive CostsBaseline0</v>
          </cell>
          <cell r="B308" t="str">
            <v>WA</v>
          </cell>
          <cell r="C308" t="str">
            <v>Residential</v>
          </cell>
          <cell r="D308" t="str">
            <v>Electric Vehicle Charging Switch</v>
          </cell>
          <cell r="E308" t="str">
            <v>Non-Incentive Costs</v>
          </cell>
          <cell r="F308" t="str">
            <v>Baseline</v>
          </cell>
          <cell r="G308">
            <v>0</v>
          </cell>
          <cell r="H308">
            <v>0</v>
          </cell>
          <cell r="I308">
            <v>0</v>
          </cell>
          <cell r="J308">
            <v>170417.96</v>
          </cell>
          <cell r="K308">
            <v>242728.92</v>
          </cell>
          <cell r="L308">
            <v>344080.63</v>
          </cell>
          <cell r="M308">
            <v>454510.62</v>
          </cell>
          <cell r="N308">
            <v>582060.65</v>
          </cell>
          <cell r="O308">
            <v>327249.77</v>
          </cell>
          <cell r="P308">
            <v>357077.55</v>
          </cell>
          <cell r="Q308">
            <v>394081.98</v>
          </cell>
          <cell r="R308">
            <v>435979.17</v>
          </cell>
          <cell r="S308">
            <v>469799.05</v>
          </cell>
          <cell r="T308">
            <v>509145.11</v>
          </cell>
          <cell r="U308">
            <v>557784.5</v>
          </cell>
          <cell r="V308">
            <v>609774.84</v>
          </cell>
          <cell r="W308">
            <v>657541.66</v>
          </cell>
          <cell r="X308">
            <v>724224.8</v>
          </cell>
          <cell r="Y308">
            <v>779164.01</v>
          </cell>
          <cell r="Z308">
            <v>842488.36</v>
          </cell>
          <cell r="AA308">
            <v>909274.87</v>
          </cell>
          <cell r="AB308">
            <v>979203.33</v>
          </cell>
          <cell r="AC308">
            <v>1048552.86</v>
          </cell>
          <cell r="AD308">
            <v>85167.64</v>
          </cell>
          <cell r="AE308">
            <v>86320.75</v>
          </cell>
          <cell r="AF308">
            <v>87494.51</v>
          </cell>
          <cell r="AG308">
            <v>17584.580000000002</v>
          </cell>
          <cell r="AH308">
            <v>17584.580000000002</v>
          </cell>
        </row>
        <row r="309">
          <cell r="A309" t="str">
            <v>WAResidentialElectric Vehicle Charging SwitchIncentive CostsBaseline0</v>
          </cell>
          <cell r="B309" t="str">
            <v>WA</v>
          </cell>
          <cell r="C309" t="str">
            <v>Residential</v>
          </cell>
          <cell r="D309" t="str">
            <v>Electric Vehicle Charging Switch</v>
          </cell>
          <cell r="E309" t="str">
            <v>Incentive Costs</v>
          </cell>
          <cell r="F309" t="str">
            <v>Baseline</v>
          </cell>
          <cell r="G309">
            <v>0</v>
          </cell>
          <cell r="H309">
            <v>0</v>
          </cell>
          <cell r="I309">
            <v>0</v>
          </cell>
          <cell r="J309">
            <v>25009.1</v>
          </cell>
          <cell r="K309">
            <v>61850.9</v>
          </cell>
          <cell r="L309">
            <v>115277.53</v>
          </cell>
          <cell r="M309">
            <v>186774.52</v>
          </cell>
          <cell r="N309">
            <v>279143.33</v>
          </cell>
          <cell r="O309">
            <v>329815.81</v>
          </cell>
          <cell r="P309">
            <v>385369.21</v>
          </cell>
          <cell r="Q309">
            <v>446977.88</v>
          </cell>
          <cell r="R309">
            <v>515442.45</v>
          </cell>
          <cell r="S309">
            <v>589441.18000000005</v>
          </cell>
          <cell r="T309">
            <v>669878.36</v>
          </cell>
          <cell r="U309">
            <v>758274.71</v>
          </cell>
          <cell r="V309">
            <v>855178.57</v>
          </cell>
          <cell r="W309">
            <v>959898.82</v>
          </cell>
          <cell r="X309">
            <v>1075530.8600000001</v>
          </cell>
          <cell r="Y309">
            <v>1200152.95</v>
          </cell>
          <cell r="Z309">
            <v>1335137.2</v>
          </cell>
          <cell r="AA309">
            <v>1481050.16</v>
          </cell>
          <cell r="AB309">
            <v>1638405.96</v>
          </cell>
          <cell r="AC309">
            <v>1807109.86</v>
          </cell>
          <cell r="AD309">
            <v>1818168.9</v>
          </cell>
          <cell r="AE309">
            <v>1829416.64</v>
          </cell>
          <cell r="AF309">
            <v>1840856.45</v>
          </cell>
          <cell r="AG309">
            <v>1840856.45</v>
          </cell>
          <cell r="AH309">
            <v>1840856.45</v>
          </cell>
        </row>
        <row r="310">
          <cell r="A310" t="str">
            <v>WAResidentialElectric Vehicle Charging SwitchProgram Annual BenefitsBaseline0</v>
          </cell>
          <cell r="B310" t="str">
            <v>WA</v>
          </cell>
          <cell r="C310" t="str">
            <v>Residential</v>
          </cell>
          <cell r="D310" t="str">
            <v>Electric Vehicle Charging Switch</v>
          </cell>
          <cell r="E310" t="str">
            <v>Program Annual Benefits</v>
          </cell>
          <cell r="F310" t="str">
            <v>Baseline</v>
          </cell>
          <cell r="G310">
            <v>0</v>
          </cell>
          <cell r="H310">
            <v>0</v>
          </cell>
          <cell r="I310">
            <v>0</v>
          </cell>
          <cell r="J310">
            <v>251.31</v>
          </cell>
          <cell r="K310">
            <v>610.03</v>
          </cell>
          <cell r="L310">
            <v>1162.95</v>
          </cell>
          <cell r="M310">
            <v>1862.29</v>
          </cell>
          <cell r="N310">
            <v>2864.23</v>
          </cell>
          <cell r="O310">
            <v>3328.63</v>
          </cell>
          <cell r="P310">
            <v>4082.68</v>
          </cell>
          <cell r="Q310">
            <v>4696.2299999999996</v>
          </cell>
          <cell r="R310">
            <v>5492.87</v>
          </cell>
          <cell r="S310">
            <v>6284.96</v>
          </cell>
          <cell r="T310">
            <v>7321.6</v>
          </cell>
          <cell r="U310">
            <v>8157.62</v>
          </cell>
          <cell r="V310">
            <v>9421.06</v>
          </cell>
          <cell r="W310">
            <v>10414.370000000001</v>
          </cell>
          <cell r="X310">
            <v>11976.85</v>
          </cell>
          <cell r="Y310">
            <v>13260.01</v>
          </cell>
          <cell r="Z310">
            <v>14963.55</v>
          </cell>
          <cell r="AA310">
            <v>16269.05</v>
          </cell>
          <cell r="AB310">
            <v>17813.66</v>
          </cell>
          <cell r="AC310">
            <v>19326.82</v>
          </cell>
          <cell r="AD310">
            <v>19445.09</v>
          </cell>
          <cell r="AE310">
            <v>19565.38</v>
          </cell>
          <cell r="AF310">
            <v>19687.73</v>
          </cell>
          <cell r="AG310">
            <v>19687.73</v>
          </cell>
          <cell r="AH310">
            <v>19687.73</v>
          </cell>
        </row>
        <row r="311">
          <cell r="A311" t="str">
            <v>WAResidentialElectric Vehicle Charging SwitchProgram Annual CostsBaseline0</v>
          </cell>
          <cell r="B311" t="str">
            <v>WA</v>
          </cell>
          <cell r="C311" t="str">
            <v>Residential</v>
          </cell>
          <cell r="D311" t="str">
            <v>Electric Vehicle Charging Switch</v>
          </cell>
          <cell r="E311" t="str">
            <v>Program Annual Costs</v>
          </cell>
          <cell r="F311" t="str">
            <v>Baseline</v>
          </cell>
          <cell r="G311">
            <v>0</v>
          </cell>
          <cell r="H311">
            <v>0</v>
          </cell>
          <cell r="I311">
            <v>0</v>
          </cell>
          <cell r="J311">
            <v>195427.06</v>
          </cell>
          <cell r="K311">
            <v>304579.82</v>
          </cell>
          <cell r="L311">
            <v>459358.16</v>
          </cell>
          <cell r="M311">
            <v>641285.13</v>
          </cell>
          <cell r="N311">
            <v>861203.98</v>
          </cell>
          <cell r="O311">
            <v>657065.57999999996</v>
          </cell>
          <cell r="P311">
            <v>742446.77</v>
          </cell>
          <cell r="Q311">
            <v>841059.86</v>
          </cell>
          <cell r="R311">
            <v>951421.62</v>
          </cell>
          <cell r="S311">
            <v>1059240.23</v>
          </cell>
          <cell r="T311">
            <v>1179023.47</v>
          </cell>
          <cell r="U311">
            <v>1316059.21</v>
          </cell>
          <cell r="V311">
            <v>1464953.42</v>
          </cell>
          <cell r="W311">
            <v>1617440.48</v>
          </cell>
          <cell r="X311">
            <v>1799755.66</v>
          </cell>
          <cell r="Y311">
            <v>1979316.96</v>
          </cell>
          <cell r="Z311">
            <v>2177625.56</v>
          </cell>
          <cell r="AA311">
            <v>2390325.0299999998</v>
          </cell>
          <cell r="AB311">
            <v>2617609.29</v>
          </cell>
          <cell r="AC311">
            <v>2855662.72</v>
          </cell>
          <cell r="AD311">
            <v>1903336.54</v>
          </cell>
          <cell r="AE311">
            <v>1915737.39</v>
          </cell>
          <cell r="AF311">
            <v>1928350.96</v>
          </cell>
          <cell r="AG311">
            <v>1858441.02</v>
          </cell>
          <cell r="AH311">
            <v>1858441.02</v>
          </cell>
        </row>
        <row r="312">
          <cell r="A312" t="str">
            <v>WAResidentialHeating SwitchParticipantsBaseline0</v>
          </cell>
          <cell r="B312" t="str">
            <v>WA</v>
          </cell>
          <cell r="C312" t="str">
            <v>Residential</v>
          </cell>
          <cell r="D312" t="str">
            <v>Heating Switch</v>
          </cell>
          <cell r="E312" t="str">
            <v>Participants</v>
          </cell>
          <cell r="F312" t="str">
            <v>Baseline</v>
          </cell>
          <cell r="G312">
            <v>0</v>
          </cell>
          <cell r="H312">
            <v>0</v>
          </cell>
          <cell r="I312">
            <v>0</v>
          </cell>
          <cell r="J312">
            <v>7360.2906685094213</v>
          </cell>
          <cell r="K312">
            <v>14821.137816123377</v>
          </cell>
          <cell r="L312">
            <v>22383.762789175718</v>
          </cell>
          <cell r="M312">
            <v>30049.869625888547</v>
          </cell>
          <cell r="N312">
            <v>37821.075927003541</v>
          </cell>
          <cell r="O312">
            <v>38082.522724214745</v>
          </cell>
          <cell r="P312">
            <v>38346.712645707252</v>
          </cell>
          <cell r="Q312">
            <v>38622.266309008854</v>
          </cell>
          <cell r="R312">
            <v>38941.313706642621</v>
          </cell>
          <cell r="S312">
            <v>39167.424044412015</v>
          </cell>
          <cell r="T312">
            <v>39352.518443022032</v>
          </cell>
          <cell r="U312">
            <v>39538.634533947145</v>
          </cell>
          <cell r="V312">
            <v>39767.553727771301</v>
          </cell>
          <cell r="W312">
            <v>39955.74332193617</v>
          </cell>
          <cell r="X312">
            <v>40186.622704746107</v>
          </cell>
          <cell r="Y312">
            <v>40419.428890563831</v>
          </cell>
          <cell r="Z312">
            <v>40656.190103042791</v>
          </cell>
          <cell r="AA312">
            <v>40896.977085082355</v>
          </cell>
          <cell r="AB312">
            <v>41141.861867457701</v>
          </cell>
          <cell r="AC312">
            <v>41390.917792539069</v>
          </cell>
          <cell r="AD312">
            <v>41644.21953845198</v>
          </cell>
          <cell r="AE312">
            <v>41901.843143686594</v>
          </cell>
          <cell r="AF312">
            <v>42163.866032164806</v>
          </cell>
          <cell r="AG312">
            <v>42163.866032164806</v>
          </cell>
          <cell r="AH312">
            <v>42163.866032164806</v>
          </cell>
        </row>
        <row r="313">
          <cell r="A313" t="str">
            <v>WAResidentialHeating SwitchNew ParticipantsBaseline0</v>
          </cell>
          <cell r="B313" t="str">
            <v>WA</v>
          </cell>
          <cell r="C313" t="str">
            <v>Residential</v>
          </cell>
          <cell r="D313" t="str">
            <v>Heating Switch</v>
          </cell>
          <cell r="E313" t="str">
            <v>New Participants</v>
          </cell>
          <cell r="F313" t="str">
            <v>Baseline</v>
          </cell>
          <cell r="G313">
            <v>0</v>
          </cell>
          <cell r="H313">
            <v>0</v>
          </cell>
          <cell r="I313">
            <v>0</v>
          </cell>
          <cell r="J313">
            <v>7360.2906685094213</v>
          </cell>
          <cell r="K313">
            <v>7460.8471476139557</v>
          </cell>
          <cell r="L313">
            <v>7562.6249730523414</v>
          </cell>
          <cell r="M313">
            <v>7666.1068367128282</v>
          </cell>
          <cell r="N313">
            <v>7771.2063011149949</v>
          </cell>
          <cell r="O313">
            <v>261.44679721120337</v>
          </cell>
          <cell r="P313">
            <v>264.18992149250698</v>
          </cell>
          <cell r="Q313">
            <v>275.55366330160177</v>
          </cell>
          <cell r="R313">
            <v>319.0473976337671</v>
          </cell>
          <cell r="S313">
            <v>226.11033776939439</v>
          </cell>
          <cell r="T313">
            <v>185.09439861001738</v>
          </cell>
          <cell r="U313">
            <v>186.11609092511208</v>
          </cell>
          <cell r="V313">
            <v>228.91919382415654</v>
          </cell>
          <cell r="W313">
            <v>188.18959416486905</v>
          </cell>
          <cell r="X313">
            <v>230.87938280993694</v>
          </cell>
          <cell r="Y313">
            <v>232.80618581772433</v>
          </cell>
          <cell r="Z313">
            <v>236.76121247895935</v>
          </cell>
          <cell r="AA313">
            <v>240.78698203956446</v>
          </cell>
          <cell r="AB313">
            <v>244.88478237534582</v>
          </cell>
          <cell r="AC313">
            <v>249.0559250813676</v>
          </cell>
          <cell r="AD313">
            <v>253.30174591291143</v>
          </cell>
          <cell r="AE313">
            <v>257.62360523461393</v>
          </cell>
          <cell r="AF313">
            <v>262.02288847821183</v>
          </cell>
          <cell r="AG313">
            <v>0</v>
          </cell>
          <cell r="AH313">
            <v>0</v>
          </cell>
        </row>
        <row r="314">
          <cell r="A314" t="str">
            <v>WAResidentialHeating SwitchSummer Peak Reduction @Meter  (MW)Baseline0</v>
          </cell>
          <cell r="B314" t="str">
            <v>WA</v>
          </cell>
          <cell r="C314" t="str">
            <v>Residential</v>
          </cell>
          <cell r="D314" t="str">
            <v>Heating Switch</v>
          </cell>
          <cell r="E314" t="str">
            <v>Summer Peak Reduction @Meter  (MW)</v>
          </cell>
          <cell r="F314" t="str">
            <v>Baseline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15">
          <cell r="A315" t="str">
            <v>WAResidentialHeating SwitchSummer Peak Reduction @Generation (MW)Baseline0</v>
          </cell>
          <cell r="B315" t="str">
            <v>WA</v>
          </cell>
          <cell r="C315" t="str">
            <v>Residential</v>
          </cell>
          <cell r="D315" t="str">
            <v>Heating Switch</v>
          </cell>
          <cell r="E315" t="str">
            <v>Summer Peak Reduction @Generation (MW)</v>
          </cell>
          <cell r="F315" t="str">
            <v>Baseline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</row>
        <row r="316">
          <cell r="A316" t="str">
            <v>WAResidentialHeating SwitchWinter Peak Reduction @Meter  (MW)Baseline0</v>
          </cell>
          <cell r="B316" t="str">
            <v>WA</v>
          </cell>
          <cell r="C316" t="str">
            <v>Residential</v>
          </cell>
          <cell r="D316" t="str">
            <v>Heating Switch</v>
          </cell>
          <cell r="E316" t="str">
            <v>Winter Peak Reduction @Meter  (MW)</v>
          </cell>
          <cell r="F316" t="str">
            <v>Baseline</v>
          </cell>
          <cell r="G316">
            <v>0</v>
          </cell>
          <cell r="H316">
            <v>0</v>
          </cell>
          <cell r="I316">
            <v>0</v>
          </cell>
          <cell r="J316">
            <v>10.129968047069516</v>
          </cell>
          <cell r="K316">
            <v>20.398331976330606</v>
          </cell>
          <cell r="L316">
            <v>30.806772726742544</v>
          </cell>
          <cell r="M316">
            <v>41.35763556611041</v>
          </cell>
          <cell r="N316">
            <v>52.053146798334978</v>
          </cell>
          <cell r="O316">
            <v>52.412976025336754</v>
          </cell>
          <cell r="P316">
            <v>52.7765806142869</v>
          </cell>
          <cell r="Q316">
            <v>53.155825121088881</v>
          </cell>
          <cell r="R316">
            <v>53.594930054452242</v>
          </cell>
          <cell r="S316">
            <v>53.906125712324261</v>
          </cell>
          <cell r="T316">
            <v>54.160871133131231</v>
          </cell>
          <cell r="U316">
            <v>54.41702270907146</v>
          </cell>
          <cell r="V316">
            <v>54.732084195531641</v>
          </cell>
          <cell r="W316">
            <v>54.991089533980755</v>
          </cell>
          <cell r="X316">
            <v>55.308848828542068</v>
          </cell>
          <cell r="Y316">
            <v>55.629259982083006</v>
          </cell>
          <cell r="Z316">
            <v>55.955114438817795</v>
          </cell>
          <cell r="AA316">
            <v>56.286509562198852</v>
          </cell>
          <cell r="AB316">
            <v>56.623544488182034</v>
          </cell>
          <cell r="AC316">
            <v>56.966320157871522</v>
          </cell>
          <cell r="AD316">
            <v>57.314939350771461</v>
          </cell>
          <cell r="AE316">
            <v>57.66950671865586</v>
          </cell>
          <cell r="AF316">
            <v>58.030128820068427</v>
          </cell>
          <cell r="AG316">
            <v>58.030128820068427</v>
          </cell>
          <cell r="AH316">
            <v>58.030128820068427</v>
          </cell>
        </row>
        <row r="317">
          <cell r="A317" t="str">
            <v>WAResidentialHeating SwitchWinter Peak Reduction @Generation (MW)Baseline0</v>
          </cell>
          <cell r="B317" t="str">
            <v>WA</v>
          </cell>
          <cell r="C317" t="str">
            <v>Residential</v>
          </cell>
          <cell r="D317" t="str">
            <v>Heating Switch</v>
          </cell>
          <cell r="E317" t="str">
            <v>Winter Peak Reduction @Generation (MW)</v>
          </cell>
          <cell r="F317" t="str">
            <v>Baseline</v>
          </cell>
          <cell r="G317">
            <v>0</v>
          </cell>
          <cell r="H317">
            <v>0</v>
          </cell>
          <cell r="I317">
            <v>0</v>
          </cell>
          <cell r="J317">
            <v>10.832563598278021</v>
          </cell>
          <cell r="K317">
            <v>21.813121957113427</v>
          </cell>
          <cell r="L317">
            <v>32.943472602233498</v>
          </cell>
          <cell r="M317">
            <v>44.226123464811913</v>
          </cell>
          <cell r="N317">
            <v>55.66345526100514</v>
          </cell>
          <cell r="O317">
            <v>56.048241567132088</v>
          </cell>
          <cell r="P317">
            <v>56.437065087218869</v>
          </cell>
          <cell r="Q317">
            <v>56.842613280474872</v>
          </cell>
          <cell r="R317">
            <v>57.312173707010693</v>
          </cell>
          <cell r="S317">
            <v>57.644953311027493</v>
          </cell>
          <cell r="T317">
            <v>57.917367395597083</v>
          </cell>
          <cell r="U317">
            <v>58.191285163578037</v>
          </cell>
          <cell r="V317">
            <v>58.52819872279062</v>
          </cell>
          <cell r="W317">
            <v>58.805168184886327</v>
          </cell>
          <cell r="X317">
            <v>59.144966667101201</v>
          </cell>
          <cell r="Y317">
            <v>59.487600936252122</v>
          </cell>
          <cell r="Z317">
            <v>59.836056045879346</v>
          </cell>
          <cell r="AA317">
            <v>60.190436112381434</v>
          </cell>
          <cell r="AB317">
            <v>60.550847147597871</v>
          </cell>
          <cell r="AC317">
            <v>60.917397093718172</v>
          </cell>
          <cell r="AD317">
            <v>61.290195858839787</v>
          </cell>
          <cell r="AE317">
            <v>61.66935535318715</v>
          </cell>
          <cell r="AF317">
            <v>62.054989526004348</v>
          </cell>
          <cell r="AG317">
            <v>62.054989526004348</v>
          </cell>
          <cell r="AH317">
            <v>62.054989526004348</v>
          </cell>
        </row>
        <row r="318">
          <cell r="A318" t="str">
            <v>WAResidentialHeating SwitchNon-Incentive CostsBaseline0</v>
          </cell>
          <cell r="B318" t="str">
            <v>WA</v>
          </cell>
          <cell r="C318" t="str">
            <v>Residential</v>
          </cell>
          <cell r="D318" t="str">
            <v>Heating Switch</v>
          </cell>
          <cell r="E318" t="str">
            <v>Non-Incentive Costs</v>
          </cell>
          <cell r="F318" t="str">
            <v>Baseline</v>
          </cell>
          <cell r="G318">
            <v>0</v>
          </cell>
          <cell r="H318">
            <v>0</v>
          </cell>
          <cell r="I318">
            <v>0</v>
          </cell>
          <cell r="J318">
            <v>1542639.61</v>
          </cell>
          <cell r="K318">
            <v>1563550.21</v>
          </cell>
          <cell r="L318">
            <v>1584714.78</v>
          </cell>
          <cell r="M318">
            <v>1606233.71</v>
          </cell>
          <cell r="N318">
            <v>1628089.02</v>
          </cell>
          <cell r="O318">
            <v>66443.48</v>
          </cell>
          <cell r="P318">
            <v>67013.91</v>
          </cell>
          <cell r="Q318">
            <v>69376.98</v>
          </cell>
          <cell r="R318">
            <v>78421.45</v>
          </cell>
          <cell r="S318">
            <v>59095.3</v>
          </cell>
          <cell r="T318">
            <v>50566.09</v>
          </cell>
          <cell r="U318">
            <v>50778.54</v>
          </cell>
          <cell r="V318">
            <v>59679.4</v>
          </cell>
          <cell r="W318">
            <v>51209.73</v>
          </cell>
          <cell r="X318">
            <v>60087.02</v>
          </cell>
          <cell r="Y318">
            <v>60487.69</v>
          </cell>
          <cell r="Z318">
            <v>61310.14</v>
          </cell>
          <cell r="AA318">
            <v>62147.29</v>
          </cell>
          <cell r="AB318">
            <v>62999.42</v>
          </cell>
          <cell r="AC318">
            <v>63866.81</v>
          </cell>
          <cell r="AD318">
            <v>64749.72</v>
          </cell>
          <cell r="AE318">
            <v>65648.45</v>
          </cell>
          <cell r="AF318">
            <v>66563.27</v>
          </cell>
          <cell r="AG318">
            <v>12075.93</v>
          </cell>
          <cell r="AH318">
            <v>12075.93</v>
          </cell>
        </row>
        <row r="319">
          <cell r="A319" t="str">
            <v>WAResidentialHeating SwitchIncentive CostsBaseline0</v>
          </cell>
          <cell r="B319" t="str">
            <v>WA</v>
          </cell>
          <cell r="C319" t="str">
            <v>Residential</v>
          </cell>
          <cell r="D319" t="str">
            <v>Heating Switch</v>
          </cell>
          <cell r="E319" t="str">
            <v>Incentive Costs</v>
          </cell>
          <cell r="F319" t="str">
            <v>Baseline</v>
          </cell>
          <cell r="G319">
            <v>0</v>
          </cell>
          <cell r="H319">
            <v>0</v>
          </cell>
          <cell r="I319">
            <v>0</v>
          </cell>
          <cell r="J319">
            <v>321899.95</v>
          </cell>
          <cell r="K319">
            <v>648197.71</v>
          </cell>
          <cell r="L319">
            <v>978946.68</v>
          </cell>
          <cell r="M319">
            <v>1314221.3999999999</v>
          </cell>
          <cell r="N319">
            <v>1654092.62</v>
          </cell>
          <cell r="O319">
            <v>1665526.91</v>
          </cell>
          <cell r="P319">
            <v>1677081.17</v>
          </cell>
          <cell r="Q319">
            <v>1689132.42</v>
          </cell>
          <cell r="R319">
            <v>1703085.86</v>
          </cell>
          <cell r="S319">
            <v>1712974.72</v>
          </cell>
          <cell r="T319">
            <v>1721069.76</v>
          </cell>
          <cell r="U319">
            <v>1729209.49</v>
          </cell>
          <cell r="V319">
            <v>1739221.2</v>
          </cell>
          <cell r="W319">
            <v>1747451.61</v>
          </cell>
          <cell r="X319">
            <v>1757549.05</v>
          </cell>
          <cell r="Y319">
            <v>1767730.75</v>
          </cell>
          <cell r="Z319">
            <v>1778085.43</v>
          </cell>
          <cell r="AA319">
            <v>1788616.17</v>
          </cell>
          <cell r="AB319">
            <v>1799326.13</v>
          </cell>
          <cell r="AC319">
            <v>1810218.51</v>
          </cell>
          <cell r="AD319">
            <v>1821296.58</v>
          </cell>
          <cell r="AE319">
            <v>1832563.66</v>
          </cell>
          <cell r="AF319">
            <v>1844023.15</v>
          </cell>
          <cell r="AG319">
            <v>1844023.15</v>
          </cell>
          <cell r="AH319">
            <v>1844023.15</v>
          </cell>
        </row>
        <row r="320">
          <cell r="A320" t="str">
            <v>WAResidentialHeating SwitchProgram Annual BenefitsBaseline0</v>
          </cell>
          <cell r="B320" t="str">
            <v>WA</v>
          </cell>
          <cell r="C320" t="str">
            <v>Residential</v>
          </cell>
          <cell r="D320" t="str">
            <v>Heating Switch</v>
          </cell>
          <cell r="E320" t="str">
            <v>Program Annual Benefits</v>
          </cell>
          <cell r="F320" t="str">
            <v>Baseline</v>
          </cell>
          <cell r="G320">
            <v>0</v>
          </cell>
          <cell r="H320">
            <v>0</v>
          </cell>
          <cell r="I320">
            <v>0</v>
          </cell>
          <cell r="J320">
            <v>8083.63</v>
          </cell>
          <cell r="K320">
            <v>15976.54</v>
          </cell>
          <cell r="L320">
            <v>24680.14</v>
          </cell>
          <cell r="M320">
            <v>32746.91</v>
          </cell>
          <cell r="N320">
            <v>42414.27</v>
          </cell>
          <cell r="O320">
            <v>42006.67</v>
          </cell>
          <cell r="P320">
            <v>44401.22</v>
          </cell>
          <cell r="Q320">
            <v>44350.59</v>
          </cell>
          <cell r="R320">
            <v>45355.22</v>
          </cell>
          <cell r="S320">
            <v>45644.17</v>
          </cell>
          <cell r="T320">
            <v>47008.959999999999</v>
          </cell>
          <cell r="U320">
            <v>46489.69</v>
          </cell>
          <cell r="V320">
            <v>47881.72</v>
          </cell>
          <cell r="W320">
            <v>47378.86</v>
          </cell>
          <cell r="X320">
            <v>48910.18</v>
          </cell>
          <cell r="Y320">
            <v>48808.51</v>
          </cell>
          <cell r="Z320">
            <v>49800.45</v>
          </cell>
          <cell r="AA320">
            <v>49100</v>
          </cell>
          <cell r="AB320">
            <v>48889.26</v>
          </cell>
          <cell r="AC320">
            <v>48381.440000000002</v>
          </cell>
          <cell r="AD320">
            <v>48677.52</v>
          </cell>
          <cell r="AE320">
            <v>48978.65</v>
          </cell>
          <cell r="AF320">
            <v>49284.93</v>
          </cell>
          <cell r="AG320">
            <v>49284.93</v>
          </cell>
          <cell r="AH320">
            <v>49284.93</v>
          </cell>
        </row>
        <row r="321">
          <cell r="A321" t="str">
            <v>WAResidentialHeating SwitchProgram Annual CostsBaseline0</v>
          </cell>
          <cell r="B321" t="str">
            <v>WA</v>
          </cell>
          <cell r="C321" t="str">
            <v>Residential</v>
          </cell>
          <cell r="D321" t="str">
            <v>Heating Switch</v>
          </cell>
          <cell r="E321" t="str">
            <v>Program Annual Costs</v>
          </cell>
          <cell r="F321" t="str">
            <v>Baseline</v>
          </cell>
          <cell r="G321">
            <v>0</v>
          </cell>
          <cell r="H321">
            <v>0</v>
          </cell>
          <cell r="I321">
            <v>0</v>
          </cell>
          <cell r="J321">
            <v>1864539.56</v>
          </cell>
          <cell r="K321">
            <v>2211747.91</v>
          </cell>
          <cell r="L321">
            <v>2563661.4700000002</v>
          </cell>
          <cell r="M321">
            <v>2920455.12</v>
          </cell>
          <cell r="N321">
            <v>3282181.64</v>
          </cell>
          <cell r="O321">
            <v>1731970.39</v>
          </cell>
          <cell r="P321">
            <v>1744095.08</v>
          </cell>
          <cell r="Q321">
            <v>1758509.4</v>
          </cell>
          <cell r="R321">
            <v>1781507.31</v>
          </cell>
          <cell r="S321">
            <v>1772070.02</v>
          </cell>
          <cell r="T321">
            <v>1771635.85</v>
          </cell>
          <cell r="U321">
            <v>1779988.04</v>
          </cell>
          <cell r="V321">
            <v>1798900.6</v>
          </cell>
          <cell r="W321">
            <v>1798661.34</v>
          </cell>
          <cell r="X321">
            <v>1817636.07</v>
          </cell>
          <cell r="Y321">
            <v>1828218.45</v>
          </cell>
          <cell r="Z321">
            <v>1839395.56</v>
          </cell>
          <cell r="AA321">
            <v>1850763.46</v>
          </cell>
          <cell r="AB321">
            <v>1862325.55</v>
          </cell>
          <cell r="AC321">
            <v>1874085.31</v>
          </cell>
          <cell r="AD321">
            <v>1886046.3</v>
          </cell>
          <cell r="AE321">
            <v>1898212.11</v>
          </cell>
          <cell r="AF321">
            <v>1910586.42</v>
          </cell>
          <cell r="AG321">
            <v>1856099.07</v>
          </cell>
          <cell r="AH321">
            <v>1856099.07</v>
          </cell>
        </row>
        <row r="322">
          <cell r="A322" t="str">
            <v>WAResidentialHeat Pump Water Heater SwitchParticipantsBaseline0</v>
          </cell>
          <cell r="B322" t="str">
            <v>WA</v>
          </cell>
          <cell r="C322" t="str">
            <v>Residential</v>
          </cell>
          <cell r="D322" t="str">
            <v>Heat Pump Water Heater Switch</v>
          </cell>
          <cell r="E322" t="str">
            <v>Participants</v>
          </cell>
          <cell r="F322" t="str">
            <v>Baseline</v>
          </cell>
          <cell r="G322">
            <v>0</v>
          </cell>
          <cell r="H322">
            <v>0</v>
          </cell>
          <cell r="I322">
            <v>0</v>
          </cell>
          <cell r="J322">
            <v>7360.2906685094213</v>
          </cell>
          <cell r="K322">
            <v>14821.137816123377</v>
          </cell>
          <cell r="L322">
            <v>22383.762789175718</v>
          </cell>
          <cell r="M322">
            <v>30049.869625888547</v>
          </cell>
          <cell r="N322">
            <v>37821.075927003541</v>
          </cell>
          <cell r="O322">
            <v>38082.522724214745</v>
          </cell>
          <cell r="P322">
            <v>38346.712645707252</v>
          </cell>
          <cell r="Q322">
            <v>38622.266309008854</v>
          </cell>
          <cell r="R322">
            <v>38941.313706642621</v>
          </cell>
          <cell r="S322">
            <v>39167.424044412015</v>
          </cell>
          <cell r="T322">
            <v>39352.518443022032</v>
          </cell>
          <cell r="U322">
            <v>39538.634533947145</v>
          </cell>
          <cell r="V322">
            <v>39767.553727771301</v>
          </cell>
          <cell r="W322">
            <v>39955.74332193617</v>
          </cell>
          <cell r="X322">
            <v>40186.622704746107</v>
          </cell>
          <cell r="Y322">
            <v>40419.428890563831</v>
          </cell>
          <cell r="Z322">
            <v>40656.190103042791</v>
          </cell>
          <cell r="AA322">
            <v>40896.977085082355</v>
          </cell>
          <cell r="AB322">
            <v>41141.861867457701</v>
          </cell>
          <cell r="AC322">
            <v>41390.917792539069</v>
          </cell>
          <cell r="AD322">
            <v>41644.21953845198</v>
          </cell>
          <cell r="AE322">
            <v>41901.843143686594</v>
          </cell>
          <cell r="AF322">
            <v>42163.866032164806</v>
          </cell>
          <cell r="AG322">
            <v>42163.866032164806</v>
          </cell>
          <cell r="AH322">
            <v>42163.866032164806</v>
          </cell>
        </row>
        <row r="323">
          <cell r="A323" t="str">
            <v>WAResidentialHeat Pump Water Heater SwitchNew ParticipantsBaseline0</v>
          </cell>
          <cell r="B323" t="str">
            <v>WA</v>
          </cell>
          <cell r="C323" t="str">
            <v>Residential</v>
          </cell>
          <cell r="D323" t="str">
            <v>Heat Pump Water Heater Switch</v>
          </cell>
          <cell r="E323" t="str">
            <v>New Participants</v>
          </cell>
          <cell r="F323" t="str">
            <v>Baseline</v>
          </cell>
          <cell r="G323">
            <v>0</v>
          </cell>
          <cell r="H323">
            <v>0</v>
          </cell>
          <cell r="I323">
            <v>0</v>
          </cell>
          <cell r="J323">
            <v>7360.2906685094213</v>
          </cell>
          <cell r="K323">
            <v>7460.8471476139557</v>
          </cell>
          <cell r="L323">
            <v>7562.6249730523414</v>
          </cell>
          <cell r="M323">
            <v>7666.1068367128282</v>
          </cell>
          <cell r="N323">
            <v>7771.2063011149949</v>
          </cell>
          <cell r="O323">
            <v>261.44679721120337</v>
          </cell>
          <cell r="P323">
            <v>264.18992149250698</v>
          </cell>
          <cell r="Q323">
            <v>275.55366330160177</v>
          </cell>
          <cell r="R323">
            <v>319.0473976337671</v>
          </cell>
          <cell r="S323">
            <v>226.11033776939439</v>
          </cell>
          <cell r="T323">
            <v>185.09439861001738</v>
          </cell>
          <cell r="U323">
            <v>186.11609092511208</v>
          </cell>
          <cell r="V323">
            <v>228.91919382415654</v>
          </cell>
          <cell r="W323">
            <v>188.18959416486905</v>
          </cell>
          <cell r="X323">
            <v>230.87938280993694</v>
          </cell>
          <cell r="Y323">
            <v>232.80618581772433</v>
          </cell>
          <cell r="Z323">
            <v>236.76121247895935</v>
          </cell>
          <cell r="AA323">
            <v>240.78698203956446</v>
          </cell>
          <cell r="AB323">
            <v>244.88478237534582</v>
          </cell>
          <cell r="AC323">
            <v>249.0559250813676</v>
          </cell>
          <cell r="AD323">
            <v>253.30174591291143</v>
          </cell>
          <cell r="AE323">
            <v>257.62360523461393</v>
          </cell>
          <cell r="AF323">
            <v>262.02288847821183</v>
          </cell>
          <cell r="AG323">
            <v>0</v>
          </cell>
          <cell r="AH323">
            <v>0</v>
          </cell>
        </row>
        <row r="324">
          <cell r="A324" t="str">
            <v>WAResidentialHeat Pump Water Heater SwitchSummer Peak Reduction @Meter  (MW)Baseline0</v>
          </cell>
          <cell r="B324" t="str">
            <v>WA</v>
          </cell>
          <cell r="C324" t="str">
            <v>Residential</v>
          </cell>
          <cell r="D324" t="str">
            <v>Heat Pump Water Heater Switch</v>
          </cell>
          <cell r="E324" t="str">
            <v>Summer Peak Reduction @Meter  (MW)</v>
          </cell>
          <cell r="F324" t="str">
            <v>Baseline</v>
          </cell>
          <cell r="G324">
            <v>0</v>
          </cell>
          <cell r="H324">
            <v>0</v>
          </cell>
          <cell r="I324">
            <v>0</v>
          </cell>
          <cell r="J324">
            <v>1.1040436002764131</v>
          </cell>
          <cell r="K324">
            <v>2.2231706724185063</v>
          </cell>
          <cell r="L324">
            <v>3.3575644183763576</v>
          </cell>
          <cell r="M324">
            <v>4.5074804438832814</v>
          </cell>
          <cell r="N324">
            <v>5.6731613890505317</v>
          </cell>
          <cell r="O324">
            <v>5.7123784086322109</v>
          </cell>
          <cell r="P324">
            <v>5.7520068968560869</v>
          </cell>
          <cell r="Q324">
            <v>5.7933399463513275</v>
          </cell>
          <cell r="R324">
            <v>5.8411970559963926</v>
          </cell>
          <cell r="S324">
            <v>5.8751136066618015</v>
          </cell>
          <cell r="T324">
            <v>5.9028777664533045</v>
          </cell>
          <cell r="U324">
            <v>5.9307951800920717</v>
          </cell>
          <cell r="V324">
            <v>5.9651330591656953</v>
          </cell>
          <cell r="W324">
            <v>5.9933614982904251</v>
          </cell>
          <cell r="X324">
            <v>6.027993405711916</v>
          </cell>
          <cell r="Y324">
            <v>6.0629143335845743</v>
          </cell>
          <cell r="Z324">
            <v>6.0984285154564182</v>
          </cell>
          <cell r="AA324">
            <v>6.1345465627623534</v>
          </cell>
          <cell r="AB324">
            <v>6.1712792801186556</v>
          </cell>
          <cell r="AC324">
            <v>6.2086376688808604</v>
          </cell>
          <cell r="AD324">
            <v>6.246632930767797</v>
          </cell>
          <cell r="AE324">
            <v>6.2852764715529892</v>
          </cell>
          <cell r="AF324">
            <v>6.3245799048247209</v>
          </cell>
          <cell r="AG324">
            <v>6.3245799048247209</v>
          </cell>
          <cell r="AH324">
            <v>6.3245799048247209</v>
          </cell>
        </row>
        <row r="325">
          <cell r="A325" t="str">
            <v>WAResidentialHeat Pump Water Heater SwitchSummer Peak Reduction @Generation (MW)Baseline0</v>
          </cell>
          <cell r="B325" t="str">
            <v>WA</v>
          </cell>
          <cell r="C325" t="str">
            <v>Residential</v>
          </cell>
          <cell r="D325" t="str">
            <v>Heat Pump Water Heater Switch</v>
          </cell>
          <cell r="E325" t="str">
            <v>Summer Peak Reduction @Generation (MW)</v>
          </cell>
          <cell r="F325" t="str">
            <v>Baseline</v>
          </cell>
          <cell r="G325">
            <v>0</v>
          </cell>
          <cell r="H325">
            <v>0</v>
          </cell>
          <cell r="I325">
            <v>0</v>
          </cell>
          <cell r="J325">
            <v>1.1806179900760758</v>
          </cell>
          <cell r="K325">
            <v>2.3773656132870835</v>
          </cell>
          <cell r="L325">
            <v>3.5904387781261531</v>
          </cell>
          <cell r="M325">
            <v>4.8201108186600203</v>
          </cell>
          <cell r="N325">
            <v>6.066641204062174</v>
          </cell>
          <cell r="O325">
            <v>6.108578242439739</v>
          </cell>
          <cell r="P325">
            <v>6.1509552881514411</v>
          </cell>
          <cell r="Q325">
            <v>6.1951551203017008</v>
          </cell>
          <cell r="R325">
            <v>6.2463315091561453</v>
          </cell>
          <cell r="S325">
            <v>6.2826004480521123</v>
          </cell>
          <cell r="T325">
            <v>6.312290277802485</v>
          </cell>
          <cell r="U325">
            <v>6.3421439907990296</v>
          </cell>
          <cell r="V325">
            <v>6.3788634806499989</v>
          </cell>
          <cell r="W325">
            <v>6.4090497912758462</v>
          </cell>
          <cell r="X325">
            <v>6.4460837027284601</v>
          </cell>
          <cell r="Y325">
            <v>6.4834266805477121</v>
          </cell>
          <cell r="Z325">
            <v>6.5214040593489075</v>
          </cell>
          <cell r="AA325">
            <v>6.5600271865561393</v>
          </cell>
          <cell r="AB325">
            <v>6.5993076161735678</v>
          </cell>
          <cell r="AC325">
            <v>6.6392571125900792</v>
          </cell>
          <cell r="AD325">
            <v>6.6798876544546744</v>
          </cell>
          <cell r="AE325">
            <v>6.7212114386238992</v>
          </cell>
          <cell r="AF325">
            <v>6.763240884182701</v>
          </cell>
          <cell r="AG325">
            <v>6.763240884182701</v>
          </cell>
          <cell r="AH325">
            <v>6.763240884182701</v>
          </cell>
        </row>
        <row r="326">
          <cell r="A326" t="str">
            <v>WAResidentialHeat Pump Water Heater SwitchWinter Peak Reduction @Meter  (MW)Baseline0</v>
          </cell>
          <cell r="B326" t="str">
            <v>WA</v>
          </cell>
          <cell r="C326" t="str">
            <v>Residential</v>
          </cell>
          <cell r="D326" t="str">
            <v>Heat Pump Water Heater Switch</v>
          </cell>
          <cell r="E326" t="str">
            <v>Winter Peak Reduction @Meter  (MW)</v>
          </cell>
          <cell r="F326" t="str">
            <v>Baseline</v>
          </cell>
          <cell r="G326">
            <v>0</v>
          </cell>
          <cell r="H326">
            <v>0</v>
          </cell>
          <cell r="I326">
            <v>0</v>
          </cell>
          <cell r="J326">
            <v>1.4720581337018843</v>
          </cell>
          <cell r="K326">
            <v>2.9642275632246755</v>
          </cell>
          <cell r="L326">
            <v>4.4767525578351446</v>
          </cell>
          <cell r="M326">
            <v>6.00997392517771</v>
          </cell>
          <cell r="N326">
            <v>7.5642151854007089</v>
          </cell>
          <cell r="O326">
            <v>7.6165045448429494</v>
          </cell>
          <cell r="P326">
            <v>7.669342529141451</v>
          </cell>
          <cell r="Q326">
            <v>7.7244532618017709</v>
          </cell>
          <cell r="R326">
            <v>7.7882627413285244</v>
          </cell>
          <cell r="S326">
            <v>7.8334848088824041</v>
          </cell>
          <cell r="T326">
            <v>7.8705036886044075</v>
          </cell>
          <cell r="U326">
            <v>7.9077269067894296</v>
          </cell>
          <cell r="V326">
            <v>7.9535107455542606</v>
          </cell>
          <cell r="W326">
            <v>7.991148664387234</v>
          </cell>
          <cell r="X326">
            <v>8.0373245409492213</v>
          </cell>
          <cell r="Y326">
            <v>8.0838857781127658</v>
          </cell>
          <cell r="Z326">
            <v>8.1312380206085582</v>
          </cell>
          <cell r="AA326">
            <v>8.1793954170164724</v>
          </cell>
          <cell r="AB326">
            <v>8.2283723734915402</v>
          </cell>
          <cell r="AC326">
            <v>8.2781835585078127</v>
          </cell>
          <cell r="AD326">
            <v>8.3288439076903966</v>
          </cell>
          <cell r="AE326">
            <v>8.3803686287373189</v>
          </cell>
          <cell r="AF326">
            <v>8.4327732064329606</v>
          </cell>
          <cell r="AG326">
            <v>8.4327732064329606</v>
          </cell>
          <cell r="AH326">
            <v>8.4327732064329606</v>
          </cell>
        </row>
        <row r="327">
          <cell r="A327" t="str">
            <v>WAResidentialHeat Pump Water Heater SwitchWinter Peak Reduction @Generation (MW)Baseline0</v>
          </cell>
          <cell r="B327" t="str">
            <v>WA</v>
          </cell>
          <cell r="C327" t="str">
            <v>Residential</v>
          </cell>
          <cell r="D327" t="str">
            <v>Heat Pump Water Heater Switch</v>
          </cell>
          <cell r="E327" t="str">
            <v>Winter Peak Reduction @Generation (MW)</v>
          </cell>
          <cell r="F327" t="str">
            <v>Baseline</v>
          </cell>
          <cell r="G327">
            <v>0</v>
          </cell>
          <cell r="H327">
            <v>0</v>
          </cell>
          <cell r="I327">
            <v>0</v>
          </cell>
          <cell r="J327">
            <v>1.5741573201014345</v>
          </cell>
          <cell r="K327">
            <v>3.1698208177161122</v>
          </cell>
          <cell r="L327">
            <v>4.787251704168205</v>
          </cell>
          <cell r="M327">
            <v>6.4268144248800283</v>
          </cell>
          <cell r="N327">
            <v>8.0888549387495665</v>
          </cell>
          <cell r="O327">
            <v>8.1447709899196532</v>
          </cell>
          <cell r="P327">
            <v>8.2012737175352566</v>
          </cell>
          <cell r="Q327">
            <v>8.2602068270689344</v>
          </cell>
          <cell r="R327">
            <v>8.3284420122081944</v>
          </cell>
          <cell r="S327">
            <v>8.3768005974028181</v>
          </cell>
          <cell r="T327">
            <v>8.4163870370699811</v>
          </cell>
          <cell r="U327">
            <v>8.4561919877320406</v>
          </cell>
          <cell r="V327">
            <v>8.5051513075333318</v>
          </cell>
          <cell r="W327">
            <v>8.5453997217011288</v>
          </cell>
          <cell r="X327">
            <v>8.5947782703046141</v>
          </cell>
          <cell r="Y327">
            <v>8.6445689073969501</v>
          </cell>
          <cell r="Z327">
            <v>8.6952054124652101</v>
          </cell>
          <cell r="AA327">
            <v>8.7467029154081875</v>
          </cell>
          <cell r="AB327">
            <v>8.7990768215647552</v>
          </cell>
          <cell r="AC327">
            <v>8.8523428167867699</v>
          </cell>
          <cell r="AD327">
            <v>8.9065168726062325</v>
          </cell>
          <cell r="AE327">
            <v>8.9616152514985323</v>
          </cell>
          <cell r="AF327">
            <v>9.0176545122436007</v>
          </cell>
          <cell r="AG327">
            <v>9.0176545122436007</v>
          </cell>
          <cell r="AH327">
            <v>9.0176545122436007</v>
          </cell>
        </row>
        <row r="328">
          <cell r="A328" t="str">
            <v>WAResidentialHeat Pump Water Heater SwitchNon-Incentive CostsBaseline0</v>
          </cell>
          <cell r="B328" t="str">
            <v>WA</v>
          </cell>
          <cell r="C328" t="str">
            <v>Residential</v>
          </cell>
          <cell r="D328" t="str">
            <v>Heat Pump Water Heater Switch</v>
          </cell>
          <cell r="E328" t="str">
            <v>Non-Incentive Costs</v>
          </cell>
          <cell r="F328" t="str">
            <v>Baseline</v>
          </cell>
          <cell r="G328">
            <v>0</v>
          </cell>
          <cell r="H328">
            <v>0</v>
          </cell>
          <cell r="I328">
            <v>0</v>
          </cell>
          <cell r="J328">
            <v>2667289.2200000002</v>
          </cell>
          <cell r="K328">
            <v>2703489.55</v>
          </cell>
          <cell r="L328">
            <v>2740129.57</v>
          </cell>
          <cell r="M328">
            <v>2777383.04</v>
          </cell>
          <cell r="N328">
            <v>2815218.84</v>
          </cell>
          <cell r="O328">
            <v>111705.42</v>
          </cell>
          <cell r="P328">
            <v>112692.95</v>
          </cell>
          <cell r="Q328">
            <v>116783.89</v>
          </cell>
          <cell r="R328">
            <v>132441.64000000001</v>
          </cell>
          <cell r="S328">
            <v>98984.3</v>
          </cell>
          <cell r="T328">
            <v>84218.559999999998</v>
          </cell>
          <cell r="U328">
            <v>84586.37</v>
          </cell>
          <cell r="V328">
            <v>99995.49</v>
          </cell>
          <cell r="W328">
            <v>85332.83</v>
          </cell>
          <cell r="X328">
            <v>100701.15</v>
          </cell>
          <cell r="Y328">
            <v>101394.8</v>
          </cell>
          <cell r="Z328">
            <v>102818.61</v>
          </cell>
          <cell r="AA328">
            <v>104267.89</v>
          </cell>
          <cell r="AB328">
            <v>105743.1</v>
          </cell>
          <cell r="AC328">
            <v>107244.71</v>
          </cell>
          <cell r="AD328">
            <v>108773.2</v>
          </cell>
          <cell r="AE328">
            <v>110329.07</v>
          </cell>
          <cell r="AF328">
            <v>111912.82</v>
          </cell>
          <cell r="AG328">
            <v>17584.580000000002</v>
          </cell>
          <cell r="AH328">
            <v>17584.580000000002</v>
          </cell>
        </row>
        <row r="329">
          <cell r="A329" t="str">
            <v>WAResidentialHeat Pump Water Heater SwitchIncentive CostsBaseline0</v>
          </cell>
          <cell r="B329" t="str">
            <v>WA</v>
          </cell>
          <cell r="C329" t="str">
            <v>Residential</v>
          </cell>
          <cell r="D329" t="str">
            <v>Heat Pump Water Heater Switch</v>
          </cell>
          <cell r="E329" t="str">
            <v>Incentive Costs</v>
          </cell>
          <cell r="F329" t="str">
            <v>Baseline</v>
          </cell>
          <cell r="G329">
            <v>0</v>
          </cell>
          <cell r="H329">
            <v>0</v>
          </cell>
          <cell r="I329">
            <v>0</v>
          </cell>
          <cell r="J329">
            <v>412176.28</v>
          </cell>
          <cell r="K329">
            <v>829983.72</v>
          </cell>
          <cell r="L329">
            <v>1253490.72</v>
          </cell>
          <cell r="M329">
            <v>1682792.7</v>
          </cell>
          <cell r="N329">
            <v>2117980.25</v>
          </cell>
          <cell r="O329">
            <v>2132621.27</v>
          </cell>
          <cell r="P329">
            <v>2147415.91</v>
          </cell>
          <cell r="Q329">
            <v>2162846.91</v>
          </cell>
          <cell r="R329">
            <v>2180713.5699999998</v>
          </cell>
          <cell r="S329">
            <v>2193375.75</v>
          </cell>
          <cell r="T329">
            <v>2203741.0299999998</v>
          </cell>
          <cell r="U329">
            <v>2214163.5299999998</v>
          </cell>
          <cell r="V329">
            <v>2226983.0099999998</v>
          </cell>
          <cell r="W329">
            <v>2237521.63</v>
          </cell>
          <cell r="X329">
            <v>2250450.87</v>
          </cell>
          <cell r="Y329">
            <v>2263488.02</v>
          </cell>
          <cell r="Z329">
            <v>2276746.65</v>
          </cell>
          <cell r="AA329">
            <v>2290230.7200000002</v>
          </cell>
          <cell r="AB329">
            <v>2303944.2599999998</v>
          </cell>
          <cell r="AC329">
            <v>2317891.4</v>
          </cell>
          <cell r="AD329">
            <v>2332076.29</v>
          </cell>
          <cell r="AE329">
            <v>2346503.2200000002</v>
          </cell>
          <cell r="AF329">
            <v>2361176.5</v>
          </cell>
          <cell r="AG329">
            <v>2361176.5</v>
          </cell>
          <cell r="AH329">
            <v>2361176.5</v>
          </cell>
        </row>
        <row r="330">
          <cell r="A330" t="str">
            <v>WAResidentialHeat Pump Water Heater SwitchProgram Annual BenefitsBaseline0</v>
          </cell>
          <cell r="B330" t="str">
            <v>WA</v>
          </cell>
          <cell r="C330" t="str">
            <v>Residential</v>
          </cell>
          <cell r="D330" t="str">
            <v>Heat Pump Water Heater Switch</v>
          </cell>
          <cell r="E330" t="str">
            <v>Program Annual Benefits</v>
          </cell>
          <cell r="F330" t="str">
            <v>Baseline</v>
          </cell>
          <cell r="G330">
            <v>0</v>
          </cell>
          <cell r="H330">
            <v>0</v>
          </cell>
          <cell r="I330">
            <v>0</v>
          </cell>
          <cell r="J330">
            <v>2055.71</v>
          </cell>
          <cell r="K330">
            <v>4062.91</v>
          </cell>
          <cell r="L330">
            <v>6276.28</v>
          </cell>
          <cell r="M330">
            <v>8327.7000000000007</v>
          </cell>
          <cell r="N330">
            <v>10786.16</v>
          </cell>
          <cell r="O330">
            <v>10682.51</v>
          </cell>
          <cell r="P330">
            <v>11291.45</v>
          </cell>
          <cell r="Q330">
            <v>11278.58</v>
          </cell>
          <cell r="R330">
            <v>11534.06</v>
          </cell>
          <cell r="S330">
            <v>11607.54</v>
          </cell>
          <cell r="T330">
            <v>11954.61</v>
          </cell>
          <cell r="U330">
            <v>11822.56</v>
          </cell>
          <cell r="V330">
            <v>12176.56</v>
          </cell>
          <cell r="W330">
            <v>12048.68</v>
          </cell>
          <cell r="X330">
            <v>12438.11</v>
          </cell>
          <cell r="Y330">
            <v>12412.25</v>
          </cell>
          <cell r="Z330">
            <v>12664.5</v>
          </cell>
          <cell r="AA330">
            <v>12486.38</v>
          </cell>
          <cell r="AB330">
            <v>12432.78</v>
          </cell>
          <cell r="AC330">
            <v>12303.64</v>
          </cell>
          <cell r="AD330">
            <v>12378.94</v>
          </cell>
          <cell r="AE330">
            <v>12455.52</v>
          </cell>
          <cell r="AF330">
            <v>12533.41</v>
          </cell>
          <cell r="AG330">
            <v>12533.41</v>
          </cell>
          <cell r="AH330">
            <v>12533.41</v>
          </cell>
        </row>
        <row r="331">
          <cell r="A331" t="str">
            <v>WAResidentialHeat Pump Water Heater SwitchProgram Annual CostsBaseline0</v>
          </cell>
          <cell r="B331" t="str">
            <v>WA</v>
          </cell>
          <cell r="C331" t="str">
            <v>Residential</v>
          </cell>
          <cell r="D331" t="str">
            <v>Heat Pump Water Heater Switch</v>
          </cell>
          <cell r="E331" t="str">
            <v>Program Annual Costs</v>
          </cell>
          <cell r="F331" t="str">
            <v>Baseline</v>
          </cell>
          <cell r="G331">
            <v>0</v>
          </cell>
          <cell r="H331">
            <v>0</v>
          </cell>
          <cell r="I331">
            <v>0</v>
          </cell>
          <cell r="J331">
            <v>3079465.49</v>
          </cell>
          <cell r="K331">
            <v>3533473.27</v>
          </cell>
          <cell r="L331">
            <v>3993620.28</v>
          </cell>
          <cell r="M331">
            <v>4460175.74</v>
          </cell>
          <cell r="N331">
            <v>4933199.0999999996</v>
          </cell>
          <cell r="O331">
            <v>2244326.7000000002</v>
          </cell>
          <cell r="P331">
            <v>2260108.86</v>
          </cell>
          <cell r="Q331">
            <v>2279630.81</v>
          </cell>
          <cell r="R331">
            <v>2313155.21</v>
          </cell>
          <cell r="S331">
            <v>2292360.04</v>
          </cell>
          <cell r="T331">
            <v>2287959.59</v>
          </cell>
          <cell r="U331">
            <v>2298749.9</v>
          </cell>
          <cell r="V331">
            <v>2326978.4900000002</v>
          </cell>
          <cell r="W331">
            <v>2322854.46</v>
          </cell>
          <cell r="X331">
            <v>2351152.0299999998</v>
          </cell>
          <cell r="Y331">
            <v>2364882.8199999998</v>
          </cell>
          <cell r="Z331">
            <v>2379565.2599999998</v>
          </cell>
          <cell r="AA331">
            <v>2394498.61</v>
          </cell>
          <cell r="AB331">
            <v>2409687.36</v>
          </cell>
          <cell r="AC331">
            <v>2425136.11</v>
          </cell>
          <cell r="AD331">
            <v>2440849.5</v>
          </cell>
          <cell r="AE331">
            <v>2456832.29</v>
          </cell>
          <cell r="AF331">
            <v>2473089.31</v>
          </cell>
          <cell r="AG331">
            <v>2378761.0699999998</v>
          </cell>
          <cell r="AH331">
            <v>2378761.0699999998</v>
          </cell>
        </row>
        <row r="332">
          <cell r="A332" t="str">
            <v>WAResidentialGrid-Enabled Heat Pump Water HeaterParticipantsBaseline0</v>
          </cell>
          <cell r="B332" t="str">
            <v>WA</v>
          </cell>
          <cell r="C332" t="str">
            <v>Residential</v>
          </cell>
          <cell r="D332" t="str">
            <v>Grid-Enabled Heat Pump Water Heater</v>
          </cell>
          <cell r="E332" t="str">
            <v>Participants</v>
          </cell>
          <cell r="F332" t="str">
            <v>Baseline</v>
          </cell>
          <cell r="G332">
            <v>0</v>
          </cell>
          <cell r="H332">
            <v>0</v>
          </cell>
          <cell r="I332">
            <v>0</v>
          </cell>
          <cell r="J332">
            <v>14352.566803593369</v>
          </cell>
          <cell r="K332">
            <v>28011.950472473185</v>
          </cell>
          <cell r="L332">
            <v>40962.285904191565</v>
          </cell>
          <cell r="M332">
            <v>53188.269237822722</v>
          </cell>
          <cell r="N332">
            <v>64674.039835175987</v>
          </cell>
          <cell r="O332">
            <v>65501.939085649363</v>
          </cell>
          <cell r="P332">
            <v>67260.133980570448</v>
          </cell>
          <cell r="Q332">
            <v>69983.546551924053</v>
          </cell>
          <cell r="R332">
            <v>73754.848160381094</v>
          </cell>
          <cell r="S332">
            <v>78334.848088824016</v>
          </cell>
          <cell r="T332">
            <v>78705.03688604405</v>
          </cell>
          <cell r="U332">
            <v>79077.269067894274</v>
          </cell>
          <cell r="V332">
            <v>79535.107455542588</v>
          </cell>
          <cell r="W332">
            <v>79911.486643872311</v>
          </cell>
          <cell r="X332">
            <v>80373.245409492214</v>
          </cell>
          <cell r="Y332">
            <v>80838.857781127663</v>
          </cell>
          <cell r="Z332">
            <v>81312.380206085581</v>
          </cell>
          <cell r="AA332">
            <v>81793.95417016471</v>
          </cell>
          <cell r="AB332">
            <v>82283.723734915402</v>
          </cell>
          <cell r="AC332">
            <v>82781.835585078137</v>
          </cell>
          <cell r="AD332">
            <v>83288.43907690396</v>
          </cell>
          <cell r="AE332">
            <v>83803.686287373188</v>
          </cell>
          <cell r="AF332">
            <v>84327.732064329612</v>
          </cell>
          <cell r="AG332">
            <v>84327.732064329612</v>
          </cell>
          <cell r="AH332">
            <v>84327.732064329612</v>
          </cell>
        </row>
        <row r="333">
          <cell r="A333" t="str">
            <v>WAResidentialGrid-Enabled Heat Pump Water HeaterNew ParticipantsBaseline0</v>
          </cell>
          <cell r="B333" t="str">
            <v>WA</v>
          </cell>
          <cell r="C333" t="str">
            <v>Residential</v>
          </cell>
          <cell r="D333" t="str">
            <v>Grid-Enabled Heat Pump Water Heater</v>
          </cell>
          <cell r="E333" t="str">
            <v>New Participants</v>
          </cell>
          <cell r="F333" t="str">
            <v>Baseline</v>
          </cell>
          <cell r="G333">
            <v>0</v>
          </cell>
          <cell r="H333">
            <v>0</v>
          </cell>
          <cell r="I333">
            <v>0</v>
          </cell>
          <cell r="J333">
            <v>14352.566803593369</v>
          </cell>
          <cell r="K333">
            <v>13659.383668879816</v>
          </cell>
          <cell r="L333">
            <v>12950.33543171838</v>
          </cell>
          <cell r="M333">
            <v>12225.983333631157</v>
          </cell>
          <cell r="N333">
            <v>11485.770597353265</v>
          </cell>
          <cell r="O333">
            <v>827.89925047337601</v>
          </cell>
          <cell r="P333">
            <v>1758.1948949210855</v>
          </cell>
          <cell r="Q333">
            <v>2723.412571353605</v>
          </cell>
          <cell r="R333">
            <v>3771.3016084570409</v>
          </cell>
          <cell r="S333">
            <v>4579.9999284429214</v>
          </cell>
          <cell r="T333">
            <v>370.18879722003476</v>
          </cell>
          <cell r="U333">
            <v>372.23218185022415</v>
          </cell>
          <cell r="V333">
            <v>457.83838764831307</v>
          </cell>
          <cell r="W333">
            <v>376.37918832972355</v>
          </cell>
          <cell r="X333">
            <v>461.75876561990299</v>
          </cell>
          <cell r="Y333">
            <v>465.61237163544865</v>
          </cell>
          <cell r="Z333">
            <v>473.5224249579187</v>
          </cell>
          <cell r="AA333">
            <v>481.57396407912893</v>
          </cell>
          <cell r="AB333">
            <v>489.76956475069164</v>
          </cell>
          <cell r="AC333">
            <v>498.11185016273521</v>
          </cell>
          <cell r="AD333">
            <v>506.60349182582286</v>
          </cell>
          <cell r="AE333">
            <v>515.24721046922787</v>
          </cell>
          <cell r="AF333">
            <v>524.04577695642365</v>
          </cell>
          <cell r="AG333">
            <v>0</v>
          </cell>
          <cell r="AH333">
            <v>0</v>
          </cell>
        </row>
        <row r="334">
          <cell r="A334" t="str">
            <v>WAResidentialGrid-Enabled Heat Pump Water HeaterSummer Peak Reduction @Meter  (MW)Baseline0</v>
          </cell>
          <cell r="B334" t="str">
            <v>WA</v>
          </cell>
          <cell r="C334" t="str">
            <v>Residential</v>
          </cell>
          <cell r="D334" t="str">
            <v>Grid-Enabled Heat Pump Water Heater</v>
          </cell>
          <cell r="E334" t="str">
            <v>Summer Peak Reduction @Meter  (MW)</v>
          </cell>
          <cell r="F334" t="str">
            <v>Baseline</v>
          </cell>
          <cell r="G334">
            <v>0</v>
          </cell>
          <cell r="H334">
            <v>0</v>
          </cell>
          <cell r="I334">
            <v>0</v>
          </cell>
          <cell r="J334">
            <v>1.435256680359337</v>
          </cell>
          <cell r="K334">
            <v>2.8011950472473184</v>
          </cell>
          <cell r="L334">
            <v>4.0962285904191571</v>
          </cell>
          <cell r="M334">
            <v>5.3188269237822725</v>
          </cell>
          <cell r="N334">
            <v>6.4674039835175989</v>
          </cell>
          <cell r="O334">
            <v>6.5501939085649363</v>
          </cell>
          <cell r="P334">
            <v>6.7260133980570451</v>
          </cell>
          <cell r="Q334">
            <v>6.9983546551924052</v>
          </cell>
          <cell r="R334">
            <v>7.3754848160381101</v>
          </cell>
          <cell r="S334">
            <v>7.8334848088824023</v>
          </cell>
          <cell r="T334">
            <v>7.8705036886044057</v>
          </cell>
          <cell r="U334">
            <v>7.9077269067894278</v>
          </cell>
          <cell r="V334">
            <v>7.9535107455542597</v>
          </cell>
          <cell r="W334">
            <v>7.9911486643872314</v>
          </cell>
          <cell r="X334">
            <v>8.0373245409492213</v>
          </cell>
          <cell r="Y334">
            <v>8.0838857781127658</v>
          </cell>
          <cell r="Z334">
            <v>8.1312380206085582</v>
          </cell>
          <cell r="AA334">
            <v>8.1793954170164724</v>
          </cell>
          <cell r="AB334">
            <v>8.2283723734915402</v>
          </cell>
          <cell r="AC334">
            <v>8.2781835585078127</v>
          </cell>
          <cell r="AD334">
            <v>8.3288439076903966</v>
          </cell>
          <cell r="AE334">
            <v>8.3803686287373189</v>
          </cell>
          <cell r="AF334">
            <v>8.4327732064329606</v>
          </cell>
          <cell r="AG334">
            <v>8.4327732064329606</v>
          </cell>
          <cell r="AH334">
            <v>8.4327732064329606</v>
          </cell>
        </row>
        <row r="335">
          <cell r="A335" t="str">
            <v>WAResidentialGrid-Enabled Heat Pump Water HeaterSummer Peak Reduction @Generation (MW)Baseline0</v>
          </cell>
          <cell r="B335" t="str">
            <v>WA</v>
          </cell>
          <cell r="C335" t="str">
            <v>Residential</v>
          </cell>
          <cell r="D335" t="str">
            <v>Grid-Enabled Heat Pump Water Heater</v>
          </cell>
          <cell r="E335" t="str">
            <v>Summer Peak Reduction @Generation (MW)</v>
          </cell>
          <cell r="F335" t="str">
            <v>Baseline</v>
          </cell>
          <cell r="G335">
            <v>0</v>
          </cell>
          <cell r="H335">
            <v>0</v>
          </cell>
          <cell r="I335">
            <v>0</v>
          </cell>
          <cell r="J335">
            <v>1.5348033870988984</v>
          </cell>
          <cell r="K335">
            <v>2.995480672741726</v>
          </cell>
          <cell r="L335">
            <v>4.3803353093139075</v>
          </cell>
          <cell r="M335">
            <v>5.6877307660188237</v>
          </cell>
          <cell r="N335">
            <v>6.9159709726308707</v>
          </cell>
          <cell r="O335">
            <v>7.0045030513309019</v>
          </cell>
          <cell r="P335">
            <v>7.1925170502784121</v>
          </cell>
          <cell r="Q335">
            <v>7.483747385324456</v>
          </cell>
          <cell r="R335">
            <v>7.8870345855611586</v>
          </cell>
          <cell r="S335">
            <v>8.3768005974028164</v>
          </cell>
          <cell r="T335">
            <v>8.4163870370699794</v>
          </cell>
          <cell r="U335">
            <v>8.4561919877320388</v>
          </cell>
          <cell r="V335">
            <v>8.50515130753333</v>
          </cell>
          <cell r="W335">
            <v>8.545399721701127</v>
          </cell>
          <cell r="X335">
            <v>8.5947782703046141</v>
          </cell>
          <cell r="Y335">
            <v>8.6445689073969501</v>
          </cell>
          <cell r="Z335">
            <v>8.6952054124652101</v>
          </cell>
          <cell r="AA335">
            <v>8.7467029154081875</v>
          </cell>
          <cell r="AB335">
            <v>8.7990768215647552</v>
          </cell>
          <cell r="AC335">
            <v>8.8523428167867699</v>
          </cell>
          <cell r="AD335">
            <v>8.9065168726062325</v>
          </cell>
          <cell r="AE335">
            <v>8.9616152514985323</v>
          </cell>
          <cell r="AF335">
            <v>9.0176545122436007</v>
          </cell>
          <cell r="AG335">
            <v>9.0176545122436007</v>
          </cell>
          <cell r="AH335">
            <v>9.0176545122436007</v>
          </cell>
        </row>
        <row r="336">
          <cell r="A336" t="str">
            <v>WAResidentialGrid-Enabled Heat Pump Water HeaterWinter Peak Reduction @Meter  (MW)Baseline0</v>
          </cell>
          <cell r="B336" t="str">
            <v>WA</v>
          </cell>
          <cell r="C336" t="str">
            <v>Residential</v>
          </cell>
          <cell r="D336" t="str">
            <v>Grid-Enabled Heat Pump Water Heater</v>
          </cell>
          <cell r="E336" t="str">
            <v>Winter Peak Reduction @Meter  (MW)</v>
          </cell>
          <cell r="F336" t="str">
            <v>Baseline</v>
          </cell>
          <cell r="G336">
            <v>0</v>
          </cell>
          <cell r="H336">
            <v>0</v>
          </cell>
          <cell r="I336">
            <v>0</v>
          </cell>
          <cell r="J336">
            <v>2.8705133607186739</v>
          </cell>
          <cell r="K336">
            <v>5.6023900944946368</v>
          </cell>
          <cell r="L336">
            <v>8.1924571808383142</v>
          </cell>
          <cell r="M336">
            <v>10.637653847564545</v>
          </cell>
          <cell r="N336">
            <v>12.934807967035198</v>
          </cell>
          <cell r="O336">
            <v>13.100387817129873</v>
          </cell>
          <cell r="P336">
            <v>13.45202679611409</v>
          </cell>
          <cell r="Q336">
            <v>13.99670931038481</v>
          </cell>
          <cell r="R336">
            <v>14.75096963207622</v>
          </cell>
          <cell r="S336">
            <v>15.666969617764805</v>
          </cell>
          <cell r="T336">
            <v>15.741007377208811</v>
          </cell>
          <cell r="U336">
            <v>15.815453813578856</v>
          </cell>
          <cell r="V336">
            <v>15.907021491108519</v>
          </cell>
          <cell r="W336">
            <v>15.982297328774463</v>
          </cell>
          <cell r="X336">
            <v>16.074649081898443</v>
          </cell>
          <cell r="Y336">
            <v>16.167771556225532</v>
          </cell>
          <cell r="Z336">
            <v>16.262476041217116</v>
          </cell>
          <cell r="AA336">
            <v>16.358790834032945</v>
          </cell>
          <cell r="AB336">
            <v>16.45674474698308</v>
          </cell>
          <cell r="AC336">
            <v>16.556367117015625</v>
          </cell>
          <cell r="AD336">
            <v>16.657687815380793</v>
          </cell>
          <cell r="AE336">
            <v>16.760737257474638</v>
          </cell>
          <cell r="AF336">
            <v>16.865546412865921</v>
          </cell>
          <cell r="AG336">
            <v>16.865546412865921</v>
          </cell>
          <cell r="AH336">
            <v>16.865546412865921</v>
          </cell>
        </row>
        <row r="337">
          <cell r="A337" t="str">
            <v>WAResidentialGrid-Enabled Heat Pump Water HeaterWinter Peak Reduction @Generation (MW)Baseline0</v>
          </cell>
          <cell r="B337" t="str">
            <v>WA</v>
          </cell>
          <cell r="C337" t="str">
            <v>Residential</v>
          </cell>
          <cell r="D337" t="str">
            <v>Grid-Enabled Heat Pump Water Heater</v>
          </cell>
          <cell r="E337" t="str">
            <v>Winter Peak Reduction @Generation (MW)</v>
          </cell>
          <cell r="F337" t="str">
            <v>Baseline</v>
          </cell>
          <cell r="G337">
            <v>0</v>
          </cell>
          <cell r="H337">
            <v>0</v>
          </cell>
          <cell r="I337">
            <v>0</v>
          </cell>
          <cell r="J337">
            <v>3.0696067741977968</v>
          </cell>
          <cell r="K337">
            <v>5.990961345483452</v>
          </cell>
          <cell r="L337">
            <v>8.7606706186278149</v>
          </cell>
          <cell r="M337">
            <v>11.375461532037647</v>
          </cell>
          <cell r="N337">
            <v>13.831941945261741</v>
          </cell>
          <cell r="O337">
            <v>14.009006102661804</v>
          </cell>
          <cell r="P337">
            <v>14.385034100556824</v>
          </cell>
          <cell r="Q337">
            <v>14.967494770648912</v>
          </cell>
          <cell r="R337">
            <v>15.774069171122317</v>
          </cell>
          <cell r="S337">
            <v>16.753601194805633</v>
          </cell>
          <cell r="T337">
            <v>16.832774074139959</v>
          </cell>
          <cell r="U337">
            <v>16.912383975464078</v>
          </cell>
          <cell r="V337">
            <v>17.01030261506666</v>
          </cell>
          <cell r="W337">
            <v>17.090799443402254</v>
          </cell>
          <cell r="X337">
            <v>17.189556540609228</v>
          </cell>
          <cell r="Y337">
            <v>17.2891378147939</v>
          </cell>
          <cell r="Z337">
            <v>17.39041082493042</v>
          </cell>
          <cell r="AA337">
            <v>17.493405830816375</v>
          </cell>
          <cell r="AB337">
            <v>17.59815364312951</v>
          </cell>
          <cell r="AC337">
            <v>17.70468563357354</v>
          </cell>
          <cell r="AD337">
            <v>17.813033745212465</v>
          </cell>
          <cell r="AE337">
            <v>17.923230502997065</v>
          </cell>
          <cell r="AF337">
            <v>18.035309024487201</v>
          </cell>
          <cell r="AG337">
            <v>18.035309024487201</v>
          </cell>
          <cell r="AH337">
            <v>18.035309024487201</v>
          </cell>
        </row>
        <row r="338">
          <cell r="A338" t="str">
            <v>WAResidentialGrid-Enabled Heat Pump Water HeaterNon-Incentive CostsBaseline0</v>
          </cell>
          <cell r="B338" t="str">
            <v>WA</v>
          </cell>
          <cell r="C338" t="str">
            <v>Residential</v>
          </cell>
          <cell r="D338" t="str">
            <v>Grid-Enabled Heat Pump Water Heater</v>
          </cell>
          <cell r="E338" t="str">
            <v>Non-Incentive Costs</v>
          </cell>
          <cell r="F338" t="str">
            <v>Baseline</v>
          </cell>
          <cell r="G338">
            <v>0</v>
          </cell>
          <cell r="H338">
            <v>0</v>
          </cell>
          <cell r="I338">
            <v>0</v>
          </cell>
          <cell r="J338">
            <v>1165789.92</v>
          </cell>
          <cell r="K338">
            <v>1110335.27</v>
          </cell>
          <cell r="L338">
            <v>1053611.4099999999</v>
          </cell>
          <cell r="M338">
            <v>995663.24</v>
          </cell>
          <cell r="N338">
            <v>936446.22</v>
          </cell>
          <cell r="O338">
            <v>83816.52</v>
          </cell>
          <cell r="P338">
            <v>158240.17000000001</v>
          </cell>
          <cell r="Q338">
            <v>235457.58</v>
          </cell>
          <cell r="R338">
            <v>319288.7</v>
          </cell>
          <cell r="S338">
            <v>383984.57</v>
          </cell>
          <cell r="T338">
            <v>47199.68</v>
          </cell>
          <cell r="U338">
            <v>47363.15</v>
          </cell>
          <cell r="V338">
            <v>54211.65</v>
          </cell>
          <cell r="W338">
            <v>47694.91</v>
          </cell>
          <cell r="X338">
            <v>54525.279999999999</v>
          </cell>
          <cell r="Y338">
            <v>54833.57</v>
          </cell>
          <cell r="Z338">
            <v>55466.37</v>
          </cell>
          <cell r="AA338">
            <v>56110.49</v>
          </cell>
          <cell r="AB338">
            <v>56766.14</v>
          </cell>
          <cell r="AC338">
            <v>57433.52</v>
          </cell>
          <cell r="AD338">
            <v>58112.86</v>
          </cell>
          <cell r="AE338">
            <v>58804.35</v>
          </cell>
          <cell r="AF338">
            <v>59508.24</v>
          </cell>
          <cell r="AG338">
            <v>17584.580000000002</v>
          </cell>
          <cell r="AH338">
            <v>17584.580000000002</v>
          </cell>
        </row>
        <row r="339">
          <cell r="A339" t="str">
            <v>WAResidentialGrid-Enabled Heat Pump Water HeaterIncentive CostsBaseline0</v>
          </cell>
          <cell r="B339" t="str">
            <v>WA</v>
          </cell>
          <cell r="C339" t="str">
            <v>Residential</v>
          </cell>
          <cell r="D339" t="str">
            <v>Grid-Enabled Heat Pump Water Heater</v>
          </cell>
          <cell r="E339" t="str">
            <v>Incentive Costs</v>
          </cell>
          <cell r="F339" t="str">
            <v>Baseline</v>
          </cell>
          <cell r="G339">
            <v>0</v>
          </cell>
          <cell r="H339">
            <v>0</v>
          </cell>
          <cell r="I339">
            <v>0</v>
          </cell>
          <cell r="J339">
            <v>947269.41</v>
          </cell>
          <cell r="K339">
            <v>1848788.73</v>
          </cell>
          <cell r="L339">
            <v>2703510.87</v>
          </cell>
          <cell r="M339">
            <v>3510425.77</v>
          </cell>
          <cell r="N339">
            <v>4268486.63</v>
          </cell>
          <cell r="O339">
            <v>4323127.9800000004</v>
          </cell>
          <cell r="P339">
            <v>4439168.84</v>
          </cell>
          <cell r="Q339">
            <v>4618914.07</v>
          </cell>
          <cell r="R339">
            <v>4867819.9800000004</v>
          </cell>
          <cell r="S339">
            <v>5170099.97</v>
          </cell>
          <cell r="T339">
            <v>5194532.43</v>
          </cell>
          <cell r="U339">
            <v>5219099.76</v>
          </cell>
          <cell r="V339">
            <v>5249317.09</v>
          </cell>
          <cell r="W339">
            <v>5274158.12</v>
          </cell>
          <cell r="X339">
            <v>5304634.2</v>
          </cell>
          <cell r="Y339">
            <v>5335364.6100000003</v>
          </cell>
          <cell r="Z339">
            <v>5366617.09</v>
          </cell>
          <cell r="AA339">
            <v>5398400.9800000004</v>
          </cell>
          <cell r="AB339">
            <v>5430725.7699999996</v>
          </cell>
          <cell r="AC339">
            <v>5463601.1500000004</v>
          </cell>
          <cell r="AD339">
            <v>5497036.9800000004</v>
          </cell>
          <cell r="AE339">
            <v>5531043.2999999998</v>
          </cell>
          <cell r="AF339">
            <v>5565630.3200000003</v>
          </cell>
          <cell r="AG339">
            <v>5565630.3200000003</v>
          </cell>
          <cell r="AH339">
            <v>5565630.3200000003</v>
          </cell>
        </row>
        <row r="340">
          <cell r="A340" t="str">
            <v>WAResidentialGrid-Enabled Heat Pump Water HeaterProgram Annual BenefitsBaseline0</v>
          </cell>
          <cell r="B340" t="str">
            <v>WA</v>
          </cell>
          <cell r="C340" t="str">
            <v>Residential</v>
          </cell>
          <cell r="D340" t="str">
            <v>Grid-Enabled Heat Pump Water Heater</v>
          </cell>
          <cell r="E340" t="str">
            <v>Program Annual Benefits</v>
          </cell>
          <cell r="F340" t="str">
            <v>Baseline</v>
          </cell>
          <cell r="G340">
            <v>0</v>
          </cell>
          <cell r="H340">
            <v>0</v>
          </cell>
          <cell r="I340">
            <v>0</v>
          </cell>
          <cell r="J340">
            <v>3435.97</v>
          </cell>
          <cell r="K340">
            <v>6581.92</v>
          </cell>
          <cell r="L340">
            <v>9844.7999999999993</v>
          </cell>
          <cell r="M340">
            <v>12634.32</v>
          </cell>
          <cell r="N340">
            <v>15809.43</v>
          </cell>
          <cell r="O340">
            <v>15749.07</v>
          </cell>
          <cell r="P340">
            <v>16975.89</v>
          </cell>
          <cell r="Q340">
            <v>17517.240000000002</v>
          </cell>
          <cell r="R340">
            <v>18724.72</v>
          </cell>
          <cell r="S340">
            <v>19898.64</v>
          </cell>
          <cell r="T340">
            <v>20493.63</v>
          </cell>
          <cell r="U340">
            <v>20267.25</v>
          </cell>
          <cell r="V340">
            <v>20874.099999999999</v>
          </cell>
          <cell r="W340">
            <v>20654.88</v>
          </cell>
          <cell r="X340">
            <v>21322.47</v>
          </cell>
          <cell r="Y340">
            <v>21278.14</v>
          </cell>
          <cell r="Z340">
            <v>21710.58</v>
          </cell>
          <cell r="AA340">
            <v>21405.22</v>
          </cell>
          <cell r="AB340">
            <v>21313.34</v>
          </cell>
          <cell r="AC340">
            <v>21091.96</v>
          </cell>
          <cell r="AD340">
            <v>21221.040000000001</v>
          </cell>
          <cell r="AE340">
            <v>21352.32</v>
          </cell>
          <cell r="AF340">
            <v>21485.84</v>
          </cell>
          <cell r="AG340">
            <v>21485.84</v>
          </cell>
          <cell r="AH340">
            <v>21485.84</v>
          </cell>
        </row>
        <row r="341">
          <cell r="A341" t="str">
            <v>WAResidentialGrid-Enabled Heat Pump Water HeaterProgram Annual CostsBaseline0</v>
          </cell>
          <cell r="B341" t="str">
            <v>WA</v>
          </cell>
          <cell r="C341" t="str">
            <v>Residential</v>
          </cell>
          <cell r="D341" t="str">
            <v>Grid-Enabled Heat Pump Water Heater</v>
          </cell>
          <cell r="E341" t="str">
            <v>Program Annual Costs</v>
          </cell>
          <cell r="F341" t="str">
            <v>Baseline</v>
          </cell>
          <cell r="G341">
            <v>0</v>
          </cell>
          <cell r="H341">
            <v>0</v>
          </cell>
          <cell r="I341">
            <v>0</v>
          </cell>
          <cell r="J341">
            <v>2113059.33</v>
          </cell>
          <cell r="K341">
            <v>2959124</v>
          </cell>
          <cell r="L341">
            <v>3757122.28</v>
          </cell>
          <cell r="M341">
            <v>4506089.01</v>
          </cell>
          <cell r="N341">
            <v>5204932.8499999996</v>
          </cell>
          <cell r="O341">
            <v>4406944.5</v>
          </cell>
          <cell r="P341">
            <v>4597409.01</v>
          </cell>
          <cell r="Q341">
            <v>4854371.6500000004</v>
          </cell>
          <cell r="R341">
            <v>5187108.68</v>
          </cell>
          <cell r="S341">
            <v>5554084.54</v>
          </cell>
          <cell r="T341">
            <v>5241732.1100000003</v>
          </cell>
          <cell r="U341">
            <v>5266462.91</v>
          </cell>
          <cell r="V341">
            <v>5303528.74</v>
          </cell>
          <cell r="W341">
            <v>5321853.03</v>
          </cell>
          <cell r="X341">
            <v>5359159.47</v>
          </cell>
          <cell r="Y341">
            <v>5390198.1799999997</v>
          </cell>
          <cell r="Z341">
            <v>5422083.46</v>
          </cell>
          <cell r="AA341">
            <v>5454511.4699999997</v>
          </cell>
          <cell r="AB341">
            <v>5487491.9100000001</v>
          </cell>
          <cell r="AC341">
            <v>5521034.6699999999</v>
          </cell>
          <cell r="AD341">
            <v>5555149.8300000001</v>
          </cell>
          <cell r="AE341">
            <v>5589847.6500000004</v>
          </cell>
          <cell r="AF341">
            <v>5625138.5499999998</v>
          </cell>
          <cell r="AG341">
            <v>5583214.8899999997</v>
          </cell>
          <cell r="AH341">
            <v>5583214.8899999997</v>
          </cell>
        </row>
        <row r="342">
          <cell r="A342" t="str">
            <v>WACommercialDemand Voltage ReductionParticipantsBaseline0</v>
          </cell>
          <cell r="B342" t="str">
            <v>WA</v>
          </cell>
          <cell r="C342" t="str">
            <v>Commercial</v>
          </cell>
          <cell r="D342" t="str">
            <v>Demand Voltage Reduction</v>
          </cell>
          <cell r="E342" t="str">
            <v>Participants</v>
          </cell>
          <cell r="F342" t="str">
            <v>Baseline</v>
          </cell>
          <cell r="G342">
            <v>0</v>
          </cell>
          <cell r="H342">
            <v>0</v>
          </cell>
          <cell r="I342">
            <v>0</v>
          </cell>
          <cell r="J342">
            <v>78.147538492111508</v>
          </cell>
          <cell r="K342">
            <v>157.07655236914414</v>
          </cell>
          <cell r="L342">
            <v>236.79290269648467</v>
          </cell>
          <cell r="M342">
            <v>317.30248961328954</v>
          </cell>
          <cell r="N342">
            <v>398.61125257669488</v>
          </cell>
          <cell r="O342">
            <v>400.60430883957827</v>
          </cell>
          <cell r="P342">
            <v>402.60733038377612</v>
          </cell>
          <cell r="Q342">
            <v>404.62036703569493</v>
          </cell>
          <cell r="R342">
            <v>406.64346887087339</v>
          </cell>
          <cell r="S342">
            <v>408.67668621522773</v>
          </cell>
          <cell r="T342">
            <v>410.72006964630378</v>
          </cell>
          <cell r="U342">
            <v>412.77366999453528</v>
          </cell>
          <cell r="V342">
            <v>414.83753834450795</v>
          </cell>
          <cell r="W342">
            <v>416.91172603623039</v>
          </cell>
          <cell r="X342">
            <v>418.9962846664115</v>
          </cell>
          <cell r="Y342">
            <v>421.09126608974344</v>
          </cell>
          <cell r="Z342">
            <v>423.19672242019215</v>
          </cell>
          <cell r="AA342">
            <v>425.31270603229314</v>
          </cell>
          <cell r="AB342">
            <v>427.43926956245446</v>
          </cell>
          <cell r="AC342">
            <v>429.57646591026673</v>
          </cell>
          <cell r="AD342">
            <v>431.72434823981808</v>
          </cell>
          <cell r="AE342">
            <v>433.88296998101708</v>
          </cell>
          <cell r="AF342">
            <v>436.05238483092211</v>
          </cell>
        </row>
        <row r="343">
          <cell r="A343" t="str">
            <v>WACommercialDemand Voltage ReductionNew ParticipantsBaseline0</v>
          </cell>
          <cell r="B343" t="str">
            <v>WA</v>
          </cell>
          <cell r="C343" t="str">
            <v>Commercial</v>
          </cell>
          <cell r="D343" t="str">
            <v>Demand Voltage Reduction</v>
          </cell>
          <cell r="E343" t="str">
            <v>New Participants</v>
          </cell>
          <cell r="F343" t="str">
            <v>Baseline</v>
          </cell>
          <cell r="G343">
            <v>0</v>
          </cell>
          <cell r="H343">
            <v>0</v>
          </cell>
          <cell r="I343">
            <v>0</v>
          </cell>
          <cell r="J343">
            <v>78.147538492111508</v>
          </cell>
          <cell r="K343">
            <v>78.929013877032631</v>
          </cell>
          <cell r="L343">
            <v>79.716350327340535</v>
          </cell>
          <cell r="M343">
            <v>80.509586916804864</v>
          </cell>
          <cell r="N343">
            <v>81.308762963405343</v>
          </cell>
          <cell r="O343">
            <v>1.9930562628833854</v>
          </cell>
          <cell r="P343">
            <v>2.0030215441978498</v>
          </cell>
          <cell r="Q343">
            <v>2.0130366519188101</v>
          </cell>
          <cell r="R343">
            <v>2.0231018351784655</v>
          </cell>
          <cell r="S343">
            <v>2.0332173443543411</v>
          </cell>
          <cell r="T343">
            <v>2.0433834310760517</v>
          </cell>
          <cell r="U343">
            <v>2.0536003482314982</v>
          </cell>
          <cell r="V343">
            <v>2.0638683499726653</v>
          </cell>
          <cell r="W343">
            <v>2.0741876917224431</v>
          </cell>
          <cell r="X343">
            <v>2.0845586301811068</v>
          </cell>
          <cell r="Y343">
            <v>2.0949814233319444</v>
          </cell>
          <cell r="Z343">
            <v>2.1054563304487033</v>
          </cell>
          <cell r="AA343">
            <v>2.1159836121009903</v>
          </cell>
          <cell r="AB343">
            <v>2.1265635301613202</v>
          </cell>
          <cell r="AC343">
            <v>2.137196347812278</v>
          </cell>
          <cell r="AD343">
            <v>2.1478823295513507</v>
          </cell>
          <cell r="AE343">
            <v>2.1586217411989992</v>
          </cell>
          <cell r="AF343">
            <v>2.1694148499050243</v>
          </cell>
        </row>
        <row r="344">
          <cell r="A344" t="str">
            <v>WACommercialDemand Voltage ReductionSummer Peak Reduction @Meter  (MW)Baseline0</v>
          </cell>
          <cell r="B344" t="str">
            <v>WA</v>
          </cell>
          <cell r="C344" t="str">
            <v>Commercial</v>
          </cell>
          <cell r="D344" t="str">
            <v>Demand Voltage Reduction</v>
          </cell>
          <cell r="E344" t="str">
            <v>Summer Peak Reduction @Meter  (MW)</v>
          </cell>
          <cell r="F344" t="str">
            <v>Baseline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A345" t="str">
            <v>WACommercialDemand Voltage ReductionSummer Peak Reduction @Generation (MW)Baseline0</v>
          </cell>
          <cell r="B345" t="str">
            <v>WA</v>
          </cell>
          <cell r="C345" t="str">
            <v>Commercial</v>
          </cell>
          <cell r="D345" t="str">
            <v>Demand Voltage Reduction</v>
          </cell>
          <cell r="E345" t="str">
            <v>Summer Peak Reduction @Generation (MW)</v>
          </cell>
          <cell r="F345" t="str">
            <v>Baseline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A346" t="str">
            <v>WACommercialDemand Voltage ReductionWinter Peak Reduction @Meter  (MW)Baseline0</v>
          </cell>
          <cell r="B346" t="str">
            <v>WA</v>
          </cell>
          <cell r="C346" t="str">
            <v>Commercial</v>
          </cell>
          <cell r="D346" t="str">
            <v>Demand Voltage Reduction</v>
          </cell>
          <cell r="E346" t="str">
            <v>Winter Peak Reduction @Meter  (MW)</v>
          </cell>
          <cell r="F346" t="str">
            <v>Baseline</v>
          </cell>
          <cell r="G346">
            <v>0</v>
          </cell>
          <cell r="H346">
            <v>0</v>
          </cell>
          <cell r="I346">
            <v>0</v>
          </cell>
          <cell r="J346">
            <v>0.82555059663066599</v>
          </cell>
          <cell r="K346">
            <v>1.6593566992276387</v>
          </cell>
          <cell r="L346">
            <v>2.5014802240856642</v>
          </cell>
          <cell r="M346">
            <v>3.3519835002747911</v>
          </cell>
          <cell r="N346">
            <v>4.2109292722202047</v>
          </cell>
          <cell r="O346">
            <v>4.2319839185813048</v>
          </cell>
          <cell r="P346">
            <v>4.2531438381742106</v>
          </cell>
          <cell r="Q346">
            <v>4.2744095573650815</v>
          </cell>
          <cell r="R346">
            <v>4.2957816051519071</v>
          </cell>
          <cell r="S346">
            <v>4.3172605131776658</v>
          </cell>
          <cell r="T346">
            <v>4.3388468157435538</v>
          </cell>
          <cell r="U346">
            <v>4.3605410498222712</v>
          </cell>
          <cell r="V346">
            <v>4.382343755071382</v>
          </cell>
          <cell r="W346">
            <v>4.4042554738467379</v>
          </cell>
          <cell r="X346">
            <v>4.4262767512159709</v>
          </cell>
          <cell r="Y346">
            <v>4.4484081349720501</v>
          </cell>
          <cell r="Z346">
            <v>4.4706501756469095</v>
          </cell>
          <cell r="AA346">
            <v>4.493003426525144</v>
          </cell>
          <cell r="AB346">
            <v>4.5154684436577694</v>
          </cell>
          <cell r="AC346">
            <v>4.538045785876057</v>
          </cell>
          <cell r="AD346">
            <v>4.560736014805439</v>
          </cell>
          <cell r="AE346">
            <v>4.5835396948794642</v>
          </cell>
          <cell r="AF346">
            <v>4.6064573933538613</v>
          </cell>
        </row>
        <row r="347">
          <cell r="A347" t="str">
            <v>WACommercialDemand Voltage ReductionWinter Peak Reduction @Generation (MW)Baseline0</v>
          </cell>
          <cell r="B347" t="str">
            <v>WA</v>
          </cell>
          <cell r="C347" t="str">
            <v>Commercial</v>
          </cell>
          <cell r="D347" t="str">
            <v>Demand Voltage Reduction</v>
          </cell>
          <cell r="E347" t="str">
            <v>Winter Peak Reduction @Generation (MW)</v>
          </cell>
          <cell r="F347" t="str">
            <v>Baseline</v>
          </cell>
          <cell r="G347">
            <v>0</v>
          </cell>
          <cell r="H347">
            <v>0</v>
          </cell>
          <cell r="I347">
            <v>0</v>
          </cell>
          <cell r="J347">
            <v>0.88242324259884863</v>
          </cell>
          <cell r="K347">
            <v>1.7736707176236859</v>
          </cell>
          <cell r="L347">
            <v>2.6738086068177052</v>
          </cell>
          <cell r="M347">
            <v>3.5829035331357262</v>
          </cell>
          <cell r="N347">
            <v>4.5010225635017544</v>
          </cell>
          <cell r="O347">
            <v>4.5235276763192616</v>
          </cell>
          <cell r="P347">
            <v>4.5461453147008575</v>
          </cell>
          <cell r="Q347">
            <v>4.5688760412743612</v>
          </cell>
          <cell r="R347">
            <v>4.5917204214807334</v>
          </cell>
          <cell r="S347">
            <v>4.6146790235881365</v>
          </cell>
          <cell r="T347">
            <v>4.6377524187060768</v>
          </cell>
          <cell r="U347">
            <v>4.6609411807996066</v>
          </cell>
          <cell r="V347">
            <v>4.6842458867036036</v>
          </cell>
          <cell r="W347">
            <v>4.7076671161371211</v>
          </cell>
          <cell r="X347">
            <v>4.7312054517178055</v>
          </cell>
          <cell r="Y347">
            <v>4.7548614789763946</v>
          </cell>
          <cell r="Z347">
            <v>4.7786357863712752</v>
          </cell>
          <cell r="AA347">
            <v>4.8025289653031313</v>
          </cell>
          <cell r="AB347">
            <v>4.826541610129647</v>
          </cell>
          <cell r="AC347">
            <v>4.8506743181802934</v>
          </cell>
          <cell r="AD347">
            <v>4.8749276897711971</v>
          </cell>
          <cell r="AE347">
            <v>4.8993023282200507</v>
          </cell>
          <cell r="AF347">
            <v>4.923798839861151</v>
          </cell>
        </row>
        <row r="348">
          <cell r="A348" t="str">
            <v>WACommercialDemand Voltage ReductionNon-Incentive CostsBaseline0</v>
          </cell>
          <cell r="B348" t="str">
            <v>WA</v>
          </cell>
          <cell r="C348" t="str">
            <v>Commercial</v>
          </cell>
          <cell r="D348" t="str">
            <v>Demand Voltage Reduction</v>
          </cell>
          <cell r="E348" t="str">
            <v>Non-Incentive Costs</v>
          </cell>
          <cell r="F348" t="str">
            <v>Baseline</v>
          </cell>
          <cell r="G348">
            <v>0</v>
          </cell>
          <cell r="H348">
            <v>0</v>
          </cell>
          <cell r="I348">
            <v>0</v>
          </cell>
          <cell r="J348">
            <v>65535.07</v>
          </cell>
          <cell r="K348">
            <v>66102.490000000005</v>
          </cell>
          <cell r="L348">
            <v>66674.179999999993</v>
          </cell>
          <cell r="M348">
            <v>67250.14</v>
          </cell>
          <cell r="N348">
            <v>67830.42</v>
          </cell>
          <cell r="O348">
            <v>10239.44</v>
          </cell>
          <cell r="P348">
            <v>10246.68</v>
          </cell>
          <cell r="Q348">
            <v>10253.950000000001</v>
          </cell>
          <cell r="R348">
            <v>10261.26</v>
          </cell>
          <cell r="S348">
            <v>10268.6</v>
          </cell>
          <cell r="T348">
            <v>10275.98</v>
          </cell>
          <cell r="U348">
            <v>10283.4</v>
          </cell>
          <cell r="V348">
            <v>10290.86</v>
          </cell>
          <cell r="W348">
            <v>10298.35</v>
          </cell>
          <cell r="X348">
            <v>10305.879999999999</v>
          </cell>
          <cell r="Y348">
            <v>10313.450000000001</v>
          </cell>
          <cell r="Z348">
            <v>10321.06</v>
          </cell>
          <cell r="AA348">
            <v>10328.700000000001</v>
          </cell>
          <cell r="AB348">
            <v>10336.379999999999</v>
          </cell>
          <cell r="AC348">
            <v>10344.1</v>
          </cell>
          <cell r="AD348">
            <v>10351.86</v>
          </cell>
          <cell r="AE348">
            <v>10359.66</v>
          </cell>
          <cell r="AF348">
            <v>10367.5</v>
          </cell>
        </row>
        <row r="349">
          <cell r="A349" t="str">
            <v>WACommercialDemand Voltage ReductionIncentive CostsBaseline0</v>
          </cell>
          <cell r="B349" t="str">
            <v>WA</v>
          </cell>
          <cell r="C349" t="str">
            <v>Commercial</v>
          </cell>
          <cell r="D349" t="str">
            <v>Demand Voltage Reduction</v>
          </cell>
          <cell r="E349" t="str">
            <v>Incentive Costs</v>
          </cell>
          <cell r="F349" t="str">
            <v>Baseline</v>
          </cell>
          <cell r="G349">
            <v>0</v>
          </cell>
          <cell r="H349">
            <v>0</v>
          </cell>
          <cell r="I349">
            <v>0</v>
          </cell>
          <cell r="J349">
            <v>11722.13</v>
          </cell>
          <cell r="K349">
            <v>23561.48</v>
          </cell>
          <cell r="L349">
            <v>35518.94</v>
          </cell>
          <cell r="M349">
            <v>47595.37</v>
          </cell>
          <cell r="N349">
            <v>59791.69</v>
          </cell>
          <cell r="O349">
            <v>60090.65</v>
          </cell>
          <cell r="P349">
            <v>60391.1</v>
          </cell>
          <cell r="Q349">
            <v>60693.06</v>
          </cell>
          <cell r="R349">
            <v>60996.52</v>
          </cell>
          <cell r="S349">
            <v>61301.5</v>
          </cell>
          <cell r="T349">
            <v>61608.01</v>
          </cell>
          <cell r="U349">
            <v>61916.05</v>
          </cell>
          <cell r="V349">
            <v>62225.63</v>
          </cell>
          <cell r="W349">
            <v>62536.76</v>
          </cell>
          <cell r="X349">
            <v>62849.440000000002</v>
          </cell>
          <cell r="Y349">
            <v>63163.69</v>
          </cell>
          <cell r="Z349">
            <v>63479.51</v>
          </cell>
          <cell r="AA349">
            <v>63796.91</v>
          </cell>
          <cell r="AB349">
            <v>64115.89</v>
          </cell>
          <cell r="AC349">
            <v>64436.47</v>
          </cell>
          <cell r="AD349">
            <v>64758.65</v>
          </cell>
          <cell r="AE349">
            <v>65082.45</v>
          </cell>
          <cell r="AF349">
            <v>65407.86</v>
          </cell>
        </row>
        <row r="350">
          <cell r="A350" t="str">
            <v>WACommercialDemand Voltage ReductionProgram Annual BenefitsBaseline0</v>
          </cell>
          <cell r="B350" t="str">
            <v>WA</v>
          </cell>
          <cell r="C350" t="str">
            <v>Commercial</v>
          </cell>
          <cell r="D350" t="str">
            <v>Demand Voltage Reduction</v>
          </cell>
          <cell r="E350" t="str">
            <v>Program Annual Benefits</v>
          </cell>
          <cell r="F350" t="str">
            <v>Baseline</v>
          </cell>
          <cell r="G350">
            <v>0</v>
          </cell>
          <cell r="H350">
            <v>0</v>
          </cell>
          <cell r="I350">
            <v>0</v>
          </cell>
          <cell r="J350">
            <v>731.16</v>
          </cell>
          <cell r="K350">
            <v>1442.39</v>
          </cell>
          <cell r="L350">
            <v>2224.13</v>
          </cell>
          <cell r="M350">
            <v>2945.65</v>
          </cell>
          <cell r="N350">
            <v>3808.14</v>
          </cell>
          <cell r="O350">
            <v>3764.36</v>
          </cell>
          <cell r="P350">
            <v>3971.46</v>
          </cell>
          <cell r="Q350">
            <v>3958.24</v>
          </cell>
          <cell r="R350">
            <v>4034.86</v>
          </cell>
          <cell r="S350">
            <v>4057.32</v>
          </cell>
          <cell r="T350">
            <v>4179.83</v>
          </cell>
          <cell r="U350">
            <v>4134.76</v>
          </cell>
          <cell r="V350">
            <v>4255.21</v>
          </cell>
          <cell r="W350">
            <v>4211.6000000000004</v>
          </cell>
          <cell r="X350">
            <v>4344.49</v>
          </cell>
          <cell r="Y350">
            <v>4331.99</v>
          </cell>
          <cell r="Z350">
            <v>4416.33</v>
          </cell>
          <cell r="AA350">
            <v>4350.21</v>
          </cell>
          <cell r="AB350">
            <v>4327.2</v>
          </cell>
          <cell r="AC350">
            <v>4277.7299999999996</v>
          </cell>
          <cell r="AD350">
            <v>4299.12</v>
          </cell>
          <cell r="AE350">
            <v>4320.6099999999997</v>
          </cell>
          <cell r="AF350">
            <v>4342.22</v>
          </cell>
        </row>
        <row r="351">
          <cell r="A351" t="str">
            <v>WACommercialDemand Voltage ReductionProgram Annual CostsBaseline0</v>
          </cell>
          <cell r="B351" t="str">
            <v>WA</v>
          </cell>
          <cell r="C351" t="str">
            <v>Commercial</v>
          </cell>
          <cell r="D351" t="str">
            <v>Demand Voltage Reduction</v>
          </cell>
          <cell r="E351" t="str">
            <v>Program Annual Costs</v>
          </cell>
          <cell r="F351" t="str">
            <v>Baseline</v>
          </cell>
          <cell r="G351">
            <v>0</v>
          </cell>
          <cell r="H351">
            <v>0</v>
          </cell>
          <cell r="I351">
            <v>0</v>
          </cell>
          <cell r="J351">
            <v>77257.2</v>
          </cell>
          <cell r="K351">
            <v>89663.98</v>
          </cell>
          <cell r="L351">
            <v>102193.11</v>
          </cell>
          <cell r="M351">
            <v>114845.52</v>
          </cell>
          <cell r="N351">
            <v>127622.11</v>
          </cell>
          <cell r="O351">
            <v>70330.09</v>
          </cell>
          <cell r="P351">
            <v>70637.78</v>
          </cell>
          <cell r="Q351">
            <v>70947.009999999995</v>
          </cell>
          <cell r="R351">
            <v>71257.78</v>
          </cell>
          <cell r="S351">
            <v>71570.11</v>
          </cell>
          <cell r="T351">
            <v>71884</v>
          </cell>
          <cell r="U351">
            <v>72199.45</v>
          </cell>
          <cell r="V351">
            <v>72516.490000000005</v>
          </cell>
          <cell r="W351">
            <v>72835.11</v>
          </cell>
          <cell r="X351">
            <v>73155.320000000007</v>
          </cell>
          <cell r="Y351">
            <v>73477.14</v>
          </cell>
          <cell r="Z351">
            <v>73800.56</v>
          </cell>
          <cell r="AA351">
            <v>74125.61</v>
          </cell>
          <cell r="AB351">
            <v>74452.27</v>
          </cell>
          <cell r="AC351">
            <v>74780.570000000007</v>
          </cell>
          <cell r="AD351">
            <v>75110.509999999995</v>
          </cell>
          <cell r="AE351">
            <v>75442.100000000006</v>
          </cell>
          <cell r="AF351">
            <v>75775.350000000006</v>
          </cell>
        </row>
        <row r="352">
          <cell r="A352" t="str">
            <v>WACommercialCritical Peak PricingParticipantsBaseline0</v>
          </cell>
          <cell r="B352" t="str">
            <v>WA</v>
          </cell>
          <cell r="C352" t="str">
            <v>Commercial</v>
          </cell>
          <cell r="D352" t="str">
            <v>Critical Peak Pricing</v>
          </cell>
          <cell r="E352" t="str">
            <v>Participants</v>
          </cell>
          <cell r="F352" t="str">
            <v>Baseline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710.4991184177901</v>
          </cell>
          <cell r="N352">
            <v>1428.1032280197578</v>
          </cell>
          <cell r="O352">
            <v>2152.8656162397847</v>
          </cell>
          <cell r="P352">
            <v>2884.8399257613114</v>
          </cell>
          <cell r="Q352">
            <v>3624.080156737647</v>
          </cell>
          <cell r="R352">
            <v>3642.2005575213348</v>
          </cell>
          <cell r="S352">
            <v>3660.4115603089413</v>
          </cell>
          <cell r="T352">
            <v>3678.7136181104852</v>
          </cell>
          <cell r="U352">
            <v>3697.1071862010372</v>
          </cell>
          <cell r="V352">
            <v>3715.5927221320421</v>
          </cell>
          <cell r="W352">
            <v>3734.1706857427016</v>
          </cell>
          <cell r="X352">
            <v>3752.8415391714143</v>
          </cell>
          <cell r="Y352">
            <v>3771.6057468672711</v>
          </cell>
          <cell r="Z352">
            <v>3790.4637756016073</v>
          </cell>
          <cell r="AA352">
            <v>3809.4160944796149</v>
          </cell>
          <cell r="AB352">
            <v>3828.4631749520127</v>
          </cell>
          <cell r="AC352">
            <v>3847.6054908267724</v>
          </cell>
          <cell r="AD352">
            <v>3866.8435182809062</v>
          </cell>
          <cell r="AE352">
            <v>3886.1777358723102</v>
          </cell>
          <cell r="AF352">
            <v>3905.6086245516713</v>
          </cell>
          <cell r="AG352">
            <v>3925.1366676744292</v>
          </cell>
          <cell r="AH352">
            <v>3944.7623510128005</v>
          </cell>
        </row>
        <row r="353">
          <cell r="A353" t="str">
            <v>WACommercialCritical Peak PricingNew ParticipantsBaseline0</v>
          </cell>
          <cell r="B353" t="str">
            <v>WA</v>
          </cell>
          <cell r="C353" t="str">
            <v>Commercial</v>
          </cell>
          <cell r="D353" t="str">
            <v>Critical Peak Pricing</v>
          </cell>
          <cell r="E353" t="str">
            <v>New Participants</v>
          </cell>
          <cell r="F353" t="str">
            <v>Baseline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710.4991184177901</v>
          </cell>
          <cell r="N353">
            <v>717.60410960196771</v>
          </cell>
          <cell r="O353">
            <v>724.76238822002688</v>
          </cell>
          <cell r="P353">
            <v>731.97430952152672</v>
          </cell>
          <cell r="Q353">
            <v>739.24023097633562</v>
          </cell>
          <cell r="R353">
            <v>18.120400783687728</v>
          </cell>
          <cell r="S353">
            <v>18.211002787606503</v>
          </cell>
          <cell r="T353">
            <v>18.302057801543924</v>
          </cell>
          <cell r="U353">
            <v>18.39356809055198</v>
          </cell>
          <cell r="V353">
            <v>18.485535931004961</v>
          </cell>
          <cell r="W353">
            <v>18.577963610659481</v>
          </cell>
          <cell r="X353">
            <v>18.670853428712689</v>
          </cell>
          <cell r="Y353">
            <v>18.76420769585684</v>
          </cell>
          <cell r="Z353">
            <v>18.858028734336131</v>
          </cell>
          <cell r="AA353">
            <v>18.952318878007645</v>
          </cell>
          <cell r="AB353">
            <v>19.047080472397738</v>
          </cell>
          <cell r="AC353">
            <v>19.142315874759788</v>
          </cell>
          <cell r="AD353">
            <v>19.238027454133771</v>
          </cell>
          <cell r="AE353">
            <v>19.334217591404013</v>
          </cell>
          <cell r="AF353">
            <v>19.430888679361033</v>
          </cell>
          <cell r="AG353">
            <v>19.528043122757936</v>
          </cell>
          <cell r="AH353">
            <v>19.625683338371346</v>
          </cell>
        </row>
        <row r="354">
          <cell r="A354" t="str">
            <v>WACommercialCritical Peak PricingSummer Peak Reduction @Meter  (MW)Baseline0</v>
          </cell>
          <cell r="B354" t="str">
            <v>WA</v>
          </cell>
          <cell r="C354" t="str">
            <v>Commercial</v>
          </cell>
          <cell r="D354" t="str">
            <v>Critical Peak Pricing</v>
          </cell>
          <cell r="E354" t="str">
            <v>Summer Peak Reduction @Meter  (MW)</v>
          </cell>
          <cell r="F354" t="str">
            <v>Baseline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0.73374013225587553</v>
          </cell>
          <cell r="N354">
            <v>1.458332390714379</v>
          </cell>
          <cell r="O354">
            <v>2.1772148052658511</v>
          </cell>
          <cell r="P354">
            <v>2.892845959896424</v>
          </cell>
          <cell r="Q354">
            <v>3.6070036568007664</v>
          </cell>
          <cell r="R354">
            <v>3.5993994171267065</v>
          </cell>
          <cell r="S354">
            <v>3.5943048410109513</v>
          </cell>
          <cell r="T354">
            <v>3.5912748939841088</v>
          </cell>
          <cell r="U354">
            <v>3.5899481564862832</v>
          </cell>
          <cell r="V354">
            <v>3.5902710429279519</v>
          </cell>
          <cell r="W354">
            <v>3.5920359865359894</v>
          </cell>
          <cell r="X354">
            <v>3.5950850121481479</v>
          </cell>
          <cell r="Y354">
            <v>3.5992524702178659</v>
          </cell>
          <cell r="Z354">
            <v>3.6043269932111839</v>
          </cell>
          <cell r="AA354">
            <v>3.610574594052959</v>
          </cell>
          <cell r="AB354">
            <v>3.6177451491831722</v>
          </cell>
          <cell r="AC354">
            <v>3.6256103121449024</v>
          </cell>
          <cell r="AD354">
            <v>3.6256103121449019</v>
          </cell>
          <cell r="AE354">
            <v>3.6256103121449028</v>
          </cell>
          <cell r="AF354">
            <v>3.6256103121449024</v>
          </cell>
          <cell r="AG354">
            <v>3.6256103121449024</v>
          </cell>
          <cell r="AH354">
            <v>3.6256103121449024</v>
          </cell>
        </row>
        <row r="355">
          <cell r="A355" t="str">
            <v>WACommercialCritical Peak PricingSummer Peak Reduction @Generation (MW)Baseline0</v>
          </cell>
          <cell r="B355" t="str">
            <v>WA</v>
          </cell>
          <cell r="C355" t="str">
            <v>Commercial</v>
          </cell>
          <cell r="D355" t="str">
            <v>Critical Peak Pricing</v>
          </cell>
          <cell r="E355" t="str">
            <v>Summer Peak Reduction @Generation (MW)</v>
          </cell>
          <cell r="F355" t="str">
            <v>Baseline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0.7842879035793392</v>
          </cell>
          <cell r="N355">
            <v>1.5587977311787111</v>
          </cell>
          <cell r="O355">
            <v>2.3272043605056334</v>
          </cell>
          <cell r="P355">
            <v>3.0921357487829568</v>
          </cell>
          <cell r="Q355">
            <v>3.8554921720006958</v>
          </cell>
          <cell r="R355">
            <v>3.8473640719689488</v>
          </cell>
          <cell r="S355">
            <v>3.8419185276327452</v>
          </cell>
          <cell r="T355">
            <v>3.83867984584723</v>
          </cell>
          <cell r="U355">
            <v>3.8372617086552916</v>
          </cell>
          <cell r="V355">
            <v>3.8376068389259395</v>
          </cell>
          <cell r="W355">
            <v>3.8394933704940408</v>
          </cell>
          <cell r="X355">
            <v>3.8427524451993693</v>
          </cell>
          <cell r="Y355">
            <v>3.8472070018047235</v>
          </cell>
          <cell r="Z355">
            <v>3.8526311115475806</v>
          </cell>
          <cell r="AA355">
            <v>3.8593091131331443</v>
          </cell>
          <cell r="AB355">
            <v>3.8669736518483497</v>
          </cell>
          <cell r="AC355">
            <v>3.875380650320138</v>
          </cell>
          <cell r="AD355">
            <v>3.8753806503201376</v>
          </cell>
          <cell r="AE355">
            <v>3.8753806503201389</v>
          </cell>
          <cell r="AF355">
            <v>3.875380650320138</v>
          </cell>
          <cell r="AG355">
            <v>3.875380650320138</v>
          </cell>
          <cell r="AH355">
            <v>3.875380650320138</v>
          </cell>
        </row>
        <row r="356">
          <cell r="A356" t="str">
            <v>WACommercialCritical Peak PricingWinter Peak Reduction @Meter  (MW)Baseline0</v>
          </cell>
          <cell r="B356" t="str">
            <v>WA</v>
          </cell>
          <cell r="C356" t="str">
            <v>Commercial</v>
          </cell>
          <cell r="D356" t="str">
            <v>Critical Peak Pricing</v>
          </cell>
          <cell r="E356" t="str">
            <v>Winter Peak Reduction @Meter  (MW)</v>
          </cell>
          <cell r="F356" t="str">
            <v>Baseline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0.28925595757228806</v>
          </cell>
          <cell r="N356">
            <v>0.57212081693923089</v>
          </cell>
          <cell r="O356">
            <v>0.85112112525342631</v>
          </cell>
          <cell r="P356">
            <v>1.1279830499491055</v>
          </cell>
          <cell r="Q356">
            <v>1.4039141960796502</v>
          </cell>
          <cell r="R356">
            <v>1.3988014762693028</v>
          </cell>
          <cell r="S356">
            <v>1.3953305256512716</v>
          </cell>
          <cell r="T356">
            <v>1.3931424314138505</v>
          </cell>
          <cell r="U356">
            <v>1.3919521573185332</v>
          </cell>
          <cell r="V356">
            <v>1.3916933333887718</v>
          </cell>
          <cell r="W356">
            <v>1.3921959293741279</v>
          </cell>
          <cell r="X356">
            <v>1.3933418509815976</v>
          </cell>
          <cell r="Y356">
            <v>1.3950237657850397</v>
          </cell>
          <cell r="Z356">
            <v>1.397133931456539</v>
          </cell>
          <cell r="AA356">
            <v>1.3996663930598698</v>
          </cell>
          <cell r="AB356">
            <v>1.4024767685284039</v>
          </cell>
          <cell r="AC356">
            <v>1.4054504537805308</v>
          </cell>
          <cell r="AD356">
            <v>1.4054504537805308</v>
          </cell>
          <cell r="AE356">
            <v>1.4054504537805308</v>
          </cell>
          <cell r="AF356">
            <v>1.4054504537805308</v>
          </cell>
          <cell r="AG356">
            <v>1.4054504537805308</v>
          </cell>
          <cell r="AH356">
            <v>1.4054504537805308</v>
          </cell>
        </row>
        <row r="357">
          <cell r="A357" t="str">
            <v>WACommercialCritical Peak PricingWinter Peak Reduction @Generation (MW)Baseline0</v>
          </cell>
          <cell r="B357" t="str">
            <v>WA</v>
          </cell>
          <cell r="C357" t="str">
            <v>Commercial</v>
          </cell>
          <cell r="D357" t="str">
            <v>Critical Peak Pricing</v>
          </cell>
          <cell r="E357" t="str">
            <v>Winter Peak Reduction @Generation (MW)</v>
          </cell>
          <cell r="F357" t="str">
            <v>Baseline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0.3091829635442262</v>
          </cell>
          <cell r="N357">
            <v>0.61153454252505246</v>
          </cell>
          <cell r="O357">
            <v>0.90975533935264397</v>
          </cell>
          <cell r="P357">
            <v>1.205690438108824</v>
          </cell>
          <cell r="Q357">
            <v>1.5006306364398336</v>
          </cell>
          <cell r="R357">
            <v>1.4951656984796902</v>
          </cell>
          <cell r="S357">
            <v>1.4914556321169934</v>
          </cell>
          <cell r="T357">
            <v>1.4891167988341185</v>
          </cell>
          <cell r="U357">
            <v>1.4878445260854125</v>
          </cell>
          <cell r="V357">
            <v>1.4875678716292295</v>
          </cell>
          <cell r="W357">
            <v>1.4881050917353325</v>
          </cell>
          <cell r="X357">
            <v>1.4893299565283014</v>
          </cell>
          <cell r="Y357">
            <v>1.491127739390655</v>
          </cell>
          <cell r="Z357">
            <v>1.4933832755647729</v>
          </cell>
          <cell r="AA357">
            <v>1.4960901998755165</v>
          </cell>
          <cell r="AB357">
            <v>1.4990941836942981</v>
          </cell>
          <cell r="AC357">
            <v>1.5022727277997228</v>
          </cell>
          <cell r="AD357">
            <v>1.5022727277997228</v>
          </cell>
          <cell r="AE357">
            <v>1.5022727277997228</v>
          </cell>
          <cell r="AF357">
            <v>1.5022727277997228</v>
          </cell>
          <cell r="AG357">
            <v>1.5022727277997228</v>
          </cell>
          <cell r="AH357">
            <v>1.5022727277997228</v>
          </cell>
        </row>
        <row r="358">
          <cell r="A358" t="str">
            <v>WACommercialCritical Peak PricingNon-Incentive CostsBaseline0</v>
          </cell>
          <cell r="B358" t="str">
            <v>WA</v>
          </cell>
          <cell r="C358" t="str">
            <v>Commercial</v>
          </cell>
          <cell r="D358" t="str">
            <v>Critical Peak Pricing</v>
          </cell>
          <cell r="E358" t="str">
            <v>Non-Incentive Costs</v>
          </cell>
          <cell r="F358" t="str">
            <v>Baseline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159684.4</v>
          </cell>
          <cell r="N358">
            <v>161105.4</v>
          </cell>
          <cell r="O358">
            <v>162537.04999999999</v>
          </cell>
          <cell r="P358">
            <v>163979.44</v>
          </cell>
          <cell r="Q358">
            <v>165432.62</v>
          </cell>
          <cell r="R358">
            <v>21208.66</v>
          </cell>
          <cell r="S358">
            <v>21226.78</v>
          </cell>
          <cell r="T358">
            <v>21244.99</v>
          </cell>
          <cell r="U358">
            <v>21263.29</v>
          </cell>
          <cell r="V358">
            <v>21281.68</v>
          </cell>
          <cell r="W358">
            <v>21300.17</v>
          </cell>
          <cell r="X358">
            <v>21318.75</v>
          </cell>
          <cell r="Y358">
            <v>21337.42</v>
          </cell>
          <cell r="Z358">
            <v>21356.18</v>
          </cell>
          <cell r="AA358">
            <v>21375.040000000001</v>
          </cell>
          <cell r="AB358">
            <v>21393.99</v>
          </cell>
          <cell r="AC358">
            <v>21413.040000000001</v>
          </cell>
          <cell r="AD358">
            <v>21432.18</v>
          </cell>
          <cell r="AE358">
            <v>21451.42</v>
          </cell>
          <cell r="AF358">
            <v>21470.75</v>
          </cell>
          <cell r="AG358">
            <v>21490.18</v>
          </cell>
          <cell r="AH358">
            <v>21509.71</v>
          </cell>
        </row>
        <row r="359">
          <cell r="A359" t="str">
            <v>WACommercialCritical Peak PricingIncentive CostsBaseline0</v>
          </cell>
          <cell r="B359" t="str">
            <v>WA</v>
          </cell>
          <cell r="C359" t="str">
            <v>Commercial</v>
          </cell>
          <cell r="D359" t="str">
            <v>Critical Peak Pricing</v>
          </cell>
          <cell r="E359" t="str">
            <v>Incentive Costs</v>
          </cell>
          <cell r="F359" t="str">
            <v>Baseline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55030.51</v>
          </cell>
          <cell r="N359">
            <v>109374.93</v>
          </cell>
          <cell r="O359">
            <v>163291.10999999999</v>
          </cell>
          <cell r="P359">
            <v>216963.45</v>
          </cell>
          <cell r="Q359">
            <v>270525.27</v>
          </cell>
          <cell r="R359">
            <v>269954.96000000002</v>
          </cell>
          <cell r="S359">
            <v>269572.86</v>
          </cell>
          <cell r="T359">
            <v>269345.62</v>
          </cell>
          <cell r="U359">
            <v>269246.11</v>
          </cell>
          <cell r="V359">
            <v>269270.33</v>
          </cell>
          <cell r="W359">
            <v>269402.7</v>
          </cell>
          <cell r="X359">
            <v>269631.38</v>
          </cell>
          <cell r="Y359">
            <v>269943.94</v>
          </cell>
          <cell r="Z359">
            <v>270324.52</v>
          </cell>
          <cell r="AA359">
            <v>270793.09000000003</v>
          </cell>
          <cell r="AB359">
            <v>271330.89</v>
          </cell>
          <cell r="AC359">
            <v>271920.77</v>
          </cell>
          <cell r="AD359">
            <v>271920.77</v>
          </cell>
          <cell r="AE359">
            <v>271920.77</v>
          </cell>
          <cell r="AF359">
            <v>271920.77</v>
          </cell>
          <cell r="AG359">
            <v>271920.77</v>
          </cell>
          <cell r="AH359">
            <v>271920.77</v>
          </cell>
        </row>
        <row r="360">
          <cell r="A360" t="str">
            <v>WACommercialCritical Peak PricingProgram Annual BenefitsBaseline0</v>
          </cell>
          <cell r="B360" t="str">
            <v>WA</v>
          </cell>
          <cell r="C360" t="str">
            <v>Commercial</v>
          </cell>
          <cell r="D360" t="str">
            <v>Critical Peak Pricing</v>
          </cell>
          <cell r="E360" t="str">
            <v>Program Annual Benefits</v>
          </cell>
          <cell r="F360" t="str">
            <v>Baseline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809.65</v>
          </cell>
          <cell r="N360">
            <v>1653.74</v>
          </cell>
          <cell r="O360">
            <v>2426.02</v>
          </cell>
          <cell r="P360">
            <v>3381.27</v>
          </cell>
          <cell r="Q360">
            <v>4179.03</v>
          </cell>
          <cell r="R360">
            <v>4227.93</v>
          </cell>
          <cell r="S360">
            <v>4223.05</v>
          </cell>
          <cell r="T360">
            <v>4324.34</v>
          </cell>
          <cell r="U360">
            <v>4254.29</v>
          </cell>
          <cell r="V360">
            <v>4356.51</v>
          </cell>
          <cell r="W360">
            <v>4292.3999999999996</v>
          </cell>
          <cell r="X360">
            <v>4409.3900000000003</v>
          </cell>
          <cell r="Y360">
            <v>4380.01</v>
          </cell>
          <cell r="Z360">
            <v>4449.3900000000003</v>
          </cell>
          <cell r="AA360">
            <v>4368.6400000000003</v>
          </cell>
          <cell r="AB360">
            <v>4332.6099999999997</v>
          </cell>
          <cell r="AC360">
            <v>4271.01</v>
          </cell>
          <cell r="AD360">
            <v>4271.01</v>
          </cell>
          <cell r="AE360">
            <v>4271.01</v>
          </cell>
          <cell r="AF360">
            <v>4271.01</v>
          </cell>
          <cell r="AG360">
            <v>4271.01</v>
          </cell>
          <cell r="AH360">
            <v>4271.01</v>
          </cell>
        </row>
        <row r="361">
          <cell r="A361" t="str">
            <v>WACommercialCritical Peak PricingProgram Annual CostsBaseline0</v>
          </cell>
          <cell r="B361" t="str">
            <v>WA</v>
          </cell>
          <cell r="C361" t="str">
            <v>Commercial</v>
          </cell>
          <cell r="D361" t="str">
            <v>Critical Peak Pricing</v>
          </cell>
          <cell r="E361" t="str">
            <v>Program Annual Costs</v>
          </cell>
          <cell r="F361" t="str">
            <v>Baseline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214714.91</v>
          </cell>
          <cell r="N361">
            <v>270480.33</v>
          </cell>
          <cell r="O361">
            <v>325828.15999999997</v>
          </cell>
          <cell r="P361">
            <v>380942.88</v>
          </cell>
          <cell r="Q361">
            <v>435957.9</v>
          </cell>
          <cell r="R361">
            <v>291163.61</v>
          </cell>
          <cell r="S361">
            <v>290799.64</v>
          </cell>
          <cell r="T361">
            <v>290590.59999999998</v>
          </cell>
          <cell r="U361">
            <v>290509.40000000002</v>
          </cell>
          <cell r="V361">
            <v>290552.01</v>
          </cell>
          <cell r="W361">
            <v>290702.87</v>
          </cell>
          <cell r="X361">
            <v>290950.12</v>
          </cell>
          <cell r="Y361">
            <v>291281.34999999998</v>
          </cell>
          <cell r="Z361">
            <v>291680.71000000002</v>
          </cell>
          <cell r="AA361">
            <v>292168.13</v>
          </cell>
          <cell r="AB361">
            <v>292724.88</v>
          </cell>
          <cell r="AC361">
            <v>293333.81</v>
          </cell>
          <cell r="AD361">
            <v>293352.95</v>
          </cell>
          <cell r="AE361">
            <v>293372.19</v>
          </cell>
          <cell r="AF361">
            <v>293391.53000000003</v>
          </cell>
          <cell r="AG361">
            <v>293410.96000000002</v>
          </cell>
          <cell r="AH361">
            <v>293430.49</v>
          </cell>
        </row>
        <row r="362">
          <cell r="A362" t="str">
            <v>WACommercialCommercial CurtailmentParticipantsBaseline0</v>
          </cell>
          <cell r="B362" t="str">
            <v>WA</v>
          </cell>
          <cell r="C362" t="str">
            <v>Commercial</v>
          </cell>
          <cell r="D362" t="str">
            <v>Commercial Curtailment</v>
          </cell>
          <cell r="E362" t="str">
            <v>Participants</v>
          </cell>
          <cell r="F362" t="str">
            <v>Baseline</v>
          </cell>
          <cell r="G362">
            <v>0</v>
          </cell>
          <cell r="H362">
            <v>0</v>
          </cell>
          <cell r="I362">
            <v>0</v>
          </cell>
          <cell r="J362">
            <v>175.47290578124995</v>
          </cell>
          <cell r="K362">
            <v>352.70054062031238</v>
          </cell>
          <cell r="L362">
            <v>531.69606498512064</v>
          </cell>
          <cell r="M362">
            <v>712.47272708006187</v>
          </cell>
          <cell r="N362">
            <v>895.04386339432745</v>
          </cell>
          <cell r="O362">
            <v>899.51908271129889</v>
          </cell>
          <cell r="P362">
            <v>904.01667812485539</v>
          </cell>
          <cell r="Q362">
            <v>908.5367615154795</v>
          </cell>
          <cell r="R362">
            <v>913.0794453230568</v>
          </cell>
          <cell r="S362">
            <v>917.64484254967203</v>
          </cell>
          <cell r="T362">
            <v>922.23306676242021</v>
          </cell>
          <cell r="U362">
            <v>926.8442320962323</v>
          </cell>
          <cell r="V362">
            <v>931.47845325671346</v>
          </cell>
          <cell r="W362">
            <v>936.13584552299676</v>
          </cell>
          <cell r="X362">
            <v>940.81652475061162</v>
          </cell>
          <cell r="Y362">
            <v>945.52060737436443</v>
          </cell>
          <cell r="Z362">
            <v>950.24821041123619</v>
          </cell>
          <cell r="AA362">
            <v>954.99945146329242</v>
          </cell>
          <cell r="AB362">
            <v>959.77444872060858</v>
          </cell>
          <cell r="AC362">
            <v>964.57332096421169</v>
          </cell>
          <cell r="AD362">
            <v>969.3961875690328</v>
          </cell>
          <cell r="AE362">
            <v>974.24316850687774</v>
          </cell>
          <cell r="AF362">
            <v>979.11438434941192</v>
          </cell>
          <cell r="AG362">
            <v>984.00995627115879</v>
          </cell>
          <cell r="AH362">
            <v>988.9300060525145</v>
          </cell>
        </row>
        <row r="363">
          <cell r="A363" t="str">
            <v>WACommercialCommercial CurtailmentNew ParticipantsBaseline0</v>
          </cell>
          <cell r="B363" t="str">
            <v>WA</v>
          </cell>
          <cell r="C363" t="str">
            <v>Commercial</v>
          </cell>
          <cell r="D363" t="str">
            <v>Commercial Curtailment</v>
          </cell>
          <cell r="E363" t="str">
            <v>New Participants</v>
          </cell>
          <cell r="F363" t="str">
            <v>Baseline</v>
          </cell>
          <cell r="G363">
            <v>0</v>
          </cell>
          <cell r="H363">
            <v>0</v>
          </cell>
          <cell r="I363">
            <v>0</v>
          </cell>
          <cell r="J363">
            <v>175.47290578124995</v>
          </cell>
          <cell r="K363">
            <v>177.22763483906243</v>
          </cell>
          <cell r="L363">
            <v>178.99552436480826</v>
          </cell>
          <cell r="M363">
            <v>180.77666209494123</v>
          </cell>
          <cell r="N363">
            <v>182.57113631426557</v>
          </cell>
          <cell r="O363">
            <v>4.4752193169714474</v>
          </cell>
          <cell r="P363">
            <v>4.4975954135564962</v>
          </cell>
          <cell r="Q363">
            <v>4.5200833906241087</v>
          </cell>
          <cell r="R363">
            <v>4.5426838075773048</v>
          </cell>
          <cell r="S363">
            <v>4.5653972266152323</v>
          </cell>
          <cell r="T363">
            <v>4.5882242127481732</v>
          </cell>
          <cell r="U363">
            <v>4.6111653338120959</v>
          </cell>
          <cell r="V363">
            <v>4.634221160481161</v>
          </cell>
          <cell r="W363">
            <v>4.6573922662832956</v>
          </cell>
          <cell r="X363">
            <v>4.6806792276148599</v>
          </cell>
          <cell r="Y363">
            <v>4.7040826237528108</v>
          </cell>
          <cell r="Z363">
            <v>4.7276030368717556</v>
          </cell>
          <cell r="AA363">
            <v>4.7512410520562298</v>
          </cell>
          <cell r="AB363">
            <v>4.7749972573161585</v>
          </cell>
          <cell r="AC363">
            <v>4.7988722436031139</v>
          </cell>
          <cell r="AD363">
            <v>4.8228666048211153</v>
          </cell>
          <cell r="AE363">
            <v>4.8469809378449327</v>
          </cell>
          <cell r="AF363">
            <v>4.871215842534184</v>
          </cell>
          <cell r="AG363">
            <v>4.8955719217468641</v>
          </cell>
          <cell r="AH363">
            <v>4.9200497813557149</v>
          </cell>
        </row>
        <row r="364">
          <cell r="A364" t="str">
            <v>WACommercialCommercial CurtailmentSummer Peak Reduction @Meter  (MW)Baseline0</v>
          </cell>
          <cell r="B364" t="str">
            <v>WA</v>
          </cell>
          <cell r="C364" t="str">
            <v>Commercial</v>
          </cell>
          <cell r="D364" t="str">
            <v>Commercial Curtailment</v>
          </cell>
          <cell r="E364" t="str">
            <v>Summer Peak Reduction @Meter  (MW)</v>
          </cell>
          <cell r="F364" t="str">
            <v>Baseline</v>
          </cell>
          <cell r="G364">
            <v>0</v>
          </cell>
          <cell r="H364">
            <v>0</v>
          </cell>
          <cell r="I364">
            <v>0</v>
          </cell>
          <cell r="J364">
            <v>0.55806423255059623</v>
          </cell>
          <cell r="K364">
            <v>1.1108334527450923</v>
          </cell>
          <cell r="L364">
            <v>1.6559147375146026</v>
          </cell>
          <cell r="M364">
            <v>2.1898163669342847</v>
          </cell>
          <cell r="N364">
            <v>2.7202070573324386</v>
          </cell>
          <cell r="O364">
            <v>2.7074189287814576</v>
          </cell>
          <cell r="P364">
            <v>2.6979925996264496</v>
          </cell>
          <cell r="Q364">
            <v>2.6912374340796061</v>
          </cell>
          <cell r="R364">
            <v>2.6855638012209426</v>
          </cell>
          <cell r="S364">
            <v>2.6817626645274331</v>
          </cell>
          <cell r="T364">
            <v>2.6795019773649624</v>
          </cell>
          <cell r="U364">
            <v>2.6785120793889474</v>
          </cell>
          <cell r="V364">
            <v>2.6787529896184497</v>
          </cell>
          <cell r="W364">
            <v>2.6800698394913449</v>
          </cell>
          <cell r="X364">
            <v>2.6823447614613953</v>
          </cell>
          <cell r="Y364">
            <v>2.6854541620135777</v>
          </cell>
          <cell r="Z364">
            <v>2.6892403367833109</v>
          </cell>
          <cell r="AA364">
            <v>2.6939017618492027</v>
          </cell>
          <cell r="AB364">
            <v>2.699251816416842</v>
          </cell>
          <cell r="AC364">
            <v>2.705120127902426</v>
          </cell>
          <cell r="AD364">
            <v>2.705120127902426</v>
          </cell>
          <cell r="AE364">
            <v>2.705120127902426</v>
          </cell>
          <cell r="AF364">
            <v>2.7051201279024255</v>
          </cell>
          <cell r="AG364">
            <v>2.7051201279024251</v>
          </cell>
          <cell r="AH364">
            <v>2.7051201279024255</v>
          </cell>
        </row>
        <row r="365">
          <cell r="A365" t="str">
            <v>WACommercialCommercial CurtailmentSummer Peak Reduction @Generation (MW)Baseline0</v>
          </cell>
          <cell r="B365" t="str">
            <v>WA</v>
          </cell>
          <cell r="C365" t="str">
            <v>Commercial</v>
          </cell>
          <cell r="D365" t="str">
            <v>Commercial Curtailment</v>
          </cell>
          <cell r="E365" t="str">
            <v>Summer Peak Reduction @Generation (MW)</v>
          </cell>
          <cell r="F365" t="str">
            <v>Baseline</v>
          </cell>
          <cell r="G365">
            <v>0</v>
          </cell>
          <cell r="H365">
            <v>0</v>
          </cell>
          <cell r="I365">
            <v>0</v>
          </cell>
          <cell r="J365">
            <v>0.59650959211412979</v>
          </cell>
          <cell r="K365">
            <v>1.1873593954861272</v>
          </cell>
          <cell r="L365">
            <v>1.7699916372279905</v>
          </cell>
          <cell r="M365">
            <v>2.340674050860958</v>
          </cell>
          <cell r="N365">
            <v>2.9076036549040731</v>
          </cell>
          <cell r="O365">
            <v>2.8939345449684941</v>
          </cell>
          <cell r="P365">
            <v>2.8838588306843365</v>
          </cell>
          <cell r="Q365">
            <v>2.876638297975056</v>
          </cell>
          <cell r="R365">
            <v>2.8705738053505088</v>
          </cell>
          <cell r="S365">
            <v>2.8665108062074669</v>
          </cell>
          <cell r="T365">
            <v>2.8640943790320152</v>
          </cell>
          <cell r="U365">
            <v>2.8630362864264227</v>
          </cell>
          <cell r="V365">
            <v>2.8632937930974376</v>
          </cell>
          <cell r="W365">
            <v>2.8647013615003902</v>
          </cell>
          <cell r="X365">
            <v>2.8671330041273402</v>
          </cell>
          <cell r="Y365">
            <v>2.8704566130363447</v>
          </cell>
          <cell r="Z365">
            <v>2.8745036195202469</v>
          </cell>
          <cell r="AA365">
            <v>2.879486172786593</v>
          </cell>
          <cell r="AB365">
            <v>2.8852047956292446</v>
          </cell>
          <cell r="AC365">
            <v>2.8914773784010621</v>
          </cell>
          <cell r="AD365">
            <v>2.8914773784010621</v>
          </cell>
          <cell r="AE365">
            <v>2.8914773784010621</v>
          </cell>
          <cell r="AF365">
            <v>2.8914773784010617</v>
          </cell>
          <cell r="AG365">
            <v>2.8914773784010612</v>
          </cell>
          <cell r="AH365">
            <v>2.8914773784010617</v>
          </cell>
        </row>
        <row r="366">
          <cell r="A366" t="str">
            <v>WACommercialCommercial CurtailmentWinter Peak Reduction @Meter  (MW)Baseline0</v>
          </cell>
          <cell r="B366" t="str">
            <v>WA</v>
          </cell>
          <cell r="C366" t="str">
            <v>Commercial</v>
          </cell>
          <cell r="D366" t="str">
            <v>Commercial Curtailment</v>
          </cell>
          <cell r="E366" t="str">
            <v>Winter Peak Reduction @Meter  (MW)</v>
          </cell>
          <cell r="F366" t="str">
            <v>Baseline</v>
          </cell>
          <cell r="G366">
            <v>0</v>
          </cell>
          <cell r="H366">
            <v>0</v>
          </cell>
          <cell r="I366">
            <v>0</v>
          </cell>
          <cell r="J366">
            <v>0.44624291950693357</v>
          </cell>
          <cell r="K366">
            <v>0.88566865872805711</v>
          </cell>
          <cell r="L366">
            <v>1.3141783058512604</v>
          </cell>
          <cell r="M366">
            <v>1.726544323472156</v>
          </cell>
          <cell r="N366">
            <v>2.1343379517512231</v>
          </cell>
          <cell r="O366">
            <v>2.1167791433565286</v>
          </cell>
          <cell r="P366">
            <v>2.1040110420367633</v>
          </cell>
          <cell r="Q366">
            <v>2.0949612466300995</v>
          </cell>
          <cell r="R366">
            <v>2.0873318986988187</v>
          </cell>
          <cell r="S366">
            <v>2.0821524460983341</v>
          </cell>
          <cell r="T366">
            <v>2.0788873087814155</v>
          </cell>
          <cell r="U366">
            <v>2.0771111474536643</v>
          </cell>
          <cell r="V366">
            <v>2.0767249229222329</v>
          </cell>
          <cell r="W366">
            <v>2.0774749111444284</v>
          </cell>
          <cell r="X366">
            <v>2.0791848884108663</v>
          </cell>
          <cell r="Y366">
            <v>2.081694690180222</v>
          </cell>
          <cell r="Z366">
            <v>2.0848435402439254</v>
          </cell>
          <cell r="AA366">
            <v>2.0886225524744253</v>
          </cell>
          <cell r="AB366">
            <v>2.0928162757884987</v>
          </cell>
          <cell r="AC366">
            <v>2.0972536946708478</v>
          </cell>
          <cell r="AD366">
            <v>2.0972536946708482</v>
          </cell>
          <cell r="AE366">
            <v>2.0972536946708478</v>
          </cell>
          <cell r="AF366">
            <v>2.0972536946708478</v>
          </cell>
          <cell r="AG366">
            <v>2.0972536946708478</v>
          </cell>
          <cell r="AH366">
            <v>2.0972536946708478</v>
          </cell>
        </row>
        <row r="367">
          <cell r="A367" t="str">
            <v>WACommercialCommercial CurtailmentWinter Peak Reduction @Generation (MW)Baseline0</v>
          </cell>
          <cell r="B367" t="str">
            <v>WA</v>
          </cell>
          <cell r="C367" t="str">
            <v>Commercial</v>
          </cell>
          <cell r="D367" t="str">
            <v>Commercial Curtailment</v>
          </cell>
          <cell r="E367" t="str">
            <v>Winter Peak Reduction @Generation (MW)</v>
          </cell>
          <cell r="F367" t="str">
            <v>Baseline</v>
          </cell>
          <cell r="G367">
            <v>0</v>
          </cell>
          <cell r="H367">
            <v>0</v>
          </cell>
          <cell r="I367">
            <v>0</v>
          </cell>
          <cell r="J367">
            <v>0.47698484578075118</v>
          </cell>
          <cell r="K367">
            <v>0.94668287188292999</v>
          </cell>
          <cell r="L367">
            <v>1.4047127901491165</v>
          </cell>
          <cell r="M367">
            <v>1.8454869351763505</v>
          </cell>
          <cell r="N367">
            <v>2.2813736963825222</v>
          </cell>
          <cell r="O367">
            <v>2.2626052517795441</v>
          </cell>
          <cell r="P367">
            <v>2.2489575487624287</v>
          </cell>
          <cell r="Q367">
            <v>2.2392843078487927</v>
          </cell>
          <cell r="R367">
            <v>2.2311293698378307</v>
          </cell>
          <cell r="S367">
            <v>2.2255931018280197</v>
          </cell>
          <cell r="T367">
            <v>2.2221030273607671</v>
          </cell>
          <cell r="U367">
            <v>2.220204505277918</v>
          </cell>
          <cell r="V367">
            <v>2.2197916735207999</v>
          </cell>
          <cell r="W367">
            <v>2.2205933288543935</v>
          </cell>
          <cell r="X367">
            <v>2.2224211074186377</v>
          </cell>
          <cell r="Y367">
            <v>2.2251038108466701</v>
          </cell>
          <cell r="Z367">
            <v>2.2284695869662818</v>
          </cell>
          <cell r="AA367">
            <v>2.2325089374795857</v>
          </cell>
          <cell r="AB367">
            <v>2.236991568756785</v>
          </cell>
          <cell r="AC367">
            <v>2.2417346839273304</v>
          </cell>
          <cell r="AD367">
            <v>2.2417346839273309</v>
          </cell>
          <cell r="AE367">
            <v>2.2417346839273304</v>
          </cell>
          <cell r="AF367">
            <v>2.2417346839273304</v>
          </cell>
          <cell r="AG367">
            <v>2.2417346839273304</v>
          </cell>
          <cell r="AH367">
            <v>2.2417346839273304</v>
          </cell>
        </row>
        <row r="368">
          <cell r="A368" t="str">
            <v>WACommercialCommercial CurtailmentNon-Incentive CostsBaseline0</v>
          </cell>
          <cell r="B368" t="str">
            <v>WA</v>
          </cell>
          <cell r="C368" t="str">
            <v>Commercial</v>
          </cell>
          <cell r="D368" t="str">
            <v>Commercial Curtailment</v>
          </cell>
          <cell r="E368" t="str">
            <v>Non-Incentive Costs</v>
          </cell>
          <cell r="F368" t="str">
            <v>Baseline</v>
          </cell>
          <cell r="G368">
            <v>0</v>
          </cell>
          <cell r="H368">
            <v>0</v>
          </cell>
          <cell r="I368">
            <v>0</v>
          </cell>
          <cell r="J368">
            <v>54784.28</v>
          </cell>
          <cell r="K368">
            <v>54801.83</v>
          </cell>
          <cell r="L368">
            <v>54819.51</v>
          </cell>
          <cell r="M368">
            <v>54837.32</v>
          </cell>
          <cell r="N368">
            <v>54855.27</v>
          </cell>
          <cell r="O368">
            <v>53074.31</v>
          </cell>
          <cell r="P368">
            <v>53074.53</v>
          </cell>
          <cell r="Q368">
            <v>53074.76</v>
          </cell>
          <cell r="R368">
            <v>53074.98</v>
          </cell>
          <cell r="S368">
            <v>53075.21</v>
          </cell>
          <cell r="T368">
            <v>53075.44</v>
          </cell>
          <cell r="U368">
            <v>53075.67</v>
          </cell>
          <cell r="V368">
            <v>53075.9</v>
          </cell>
          <cell r="W368">
            <v>53076.13</v>
          </cell>
          <cell r="X368">
            <v>53076.36</v>
          </cell>
          <cell r="Y368">
            <v>53076.6</v>
          </cell>
          <cell r="Z368">
            <v>53076.83</v>
          </cell>
          <cell r="AA368">
            <v>53077.07</v>
          </cell>
          <cell r="AB368">
            <v>53077.3</v>
          </cell>
          <cell r="AC368">
            <v>53077.54</v>
          </cell>
          <cell r="AD368">
            <v>53077.78</v>
          </cell>
          <cell r="AE368">
            <v>53078.02</v>
          </cell>
          <cell r="AF368">
            <v>53078.27</v>
          </cell>
          <cell r="AG368">
            <v>53078.51</v>
          </cell>
          <cell r="AH368">
            <v>53078.76</v>
          </cell>
        </row>
        <row r="369">
          <cell r="A369" t="str">
            <v>WACommercialCommercial CurtailmentIncentive CostsBaseline0</v>
          </cell>
          <cell r="B369" t="str">
            <v>WA</v>
          </cell>
          <cell r="C369" t="str">
            <v>Commercial</v>
          </cell>
          <cell r="D369" t="str">
            <v>Commercial Curtailment</v>
          </cell>
          <cell r="E369" t="str">
            <v>Incentive Costs</v>
          </cell>
          <cell r="F369" t="str">
            <v>Baseline</v>
          </cell>
          <cell r="G369">
            <v>0</v>
          </cell>
          <cell r="H369">
            <v>0</v>
          </cell>
          <cell r="I369">
            <v>0</v>
          </cell>
          <cell r="J369">
            <v>25352.23</v>
          </cell>
          <cell r="K369">
            <v>50456.17</v>
          </cell>
          <cell r="L369">
            <v>75196.55</v>
          </cell>
          <cell r="M369">
            <v>99407.43</v>
          </cell>
          <cell r="N369">
            <v>123453.52</v>
          </cell>
          <cell r="O369">
            <v>122850.57</v>
          </cell>
          <cell r="P369">
            <v>122406.65</v>
          </cell>
          <cell r="Q369">
            <v>122088.83</v>
          </cell>
          <cell r="R369">
            <v>121821.81</v>
          </cell>
          <cell r="S369">
            <v>121642.7</v>
          </cell>
          <cell r="T369">
            <v>121535.63</v>
          </cell>
          <cell r="U369">
            <v>121487.71</v>
          </cell>
          <cell r="V369">
            <v>121496.92</v>
          </cell>
          <cell r="W369">
            <v>121555.83</v>
          </cell>
          <cell r="X369">
            <v>121658.85</v>
          </cell>
          <cell r="Y369">
            <v>121800.18</v>
          </cell>
          <cell r="Z369">
            <v>121972.54</v>
          </cell>
          <cell r="AA369">
            <v>122184.46</v>
          </cell>
          <cell r="AB369">
            <v>122427.25</v>
          </cell>
          <cell r="AC369">
            <v>122693.08</v>
          </cell>
          <cell r="AD369">
            <v>122693.08</v>
          </cell>
          <cell r="AE369">
            <v>122693.08</v>
          </cell>
          <cell r="AF369">
            <v>122693.08</v>
          </cell>
          <cell r="AG369">
            <v>122693.08</v>
          </cell>
          <cell r="AH369">
            <v>122693.08</v>
          </cell>
        </row>
        <row r="370">
          <cell r="A370" t="str">
            <v>WACommercialCommercial CurtailmentProgram Annual BenefitsBaseline0</v>
          </cell>
          <cell r="B370" t="str">
            <v>WA</v>
          </cell>
          <cell r="C370" t="str">
            <v>Commercial</v>
          </cell>
          <cell r="D370" t="str">
            <v>Commercial Curtailment</v>
          </cell>
          <cell r="E370" t="str">
            <v>Program Annual Benefits</v>
          </cell>
          <cell r="F370" t="str">
            <v>Baseline</v>
          </cell>
          <cell r="G370">
            <v>0</v>
          </cell>
          <cell r="H370">
            <v>0</v>
          </cell>
          <cell r="I370">
            <v>0</v>
          </cell>
          <cell r="J370">
            <v>889.47</v>
          </cell>
          <cell r="K370">
            <v>1735.45</v>
          </cell>
          <cell r="L370">
            <v>2640.78</v>
          </cell>
          <cell r="M370">
            <v>3441.61</v>
          </cell>
          <cell r="N370">
            <v>4390.1899999999996</v>
          </cell>
          <cell r="O370">
            <v>4291.13</v>
          </cell>
          <cell r="P370">
            <v>4483.96</v>
          </cell>
          <cell r="Q370">
            <v>4432.18</v>
          </cell>
          <cell r="R370">
            <v>4483</v>
          </cell>
          <cell r="S370">
            <v>4477.08</v>
          </cell>
          <cell r="T370">
            <v>4584</v>
          </cell>
          <cell r="U370">
            <v>4509.38</v>
          </cell>
          <cell r="V370">
            <v>4617.5200000000004</v>
          </cell>
          <cell r="W370">
            <v>4549.4399999999996</v>
          </cell>
          <cell r="X370">
            <v>4673.55</v>
          </cell>
          <cell r="Y370">
            <v>4642.3900000000003</v>
          </cell>
          <cell r="Z370">
            <v>4716.07</v>
          </cell>
          <cell r="AA370">
            <v>4630.53</v>
          </cell>
          <cell r="AB370">
            <v>4592.26</v>
          </cell>
          <cell r="AC370">
            <v>4526.8999999999996</v>
          </cell>
          <cell r="AD370">
            <v>4526.8999999999996</v>
          </cell>
          <cell r="AE370">
            <v>4526.8999999999996</v>
          </cell>
          <cell r="AF370">
            <v>4526.8999999999996</v>
          </cell>
          <cell r="AG370">
            <v>4526.8999999999996</v>
          </cell>
          <cell r="AH370">
            <v>4526.8999999999996</v>
          </cell>
        </row>
        <row r="371">
          <cell r="A371" t="str">
            <v>WACommercialCommercial CurtailmentProgram Annual CostsBaseline0</v>
          </cell>
          <cell r="B371" t="str">
            <v>WA</v>
          </cell>
          <cell r="C371" t="str">
            <v>Commercial</v>
          </cell>
          <cell r="D371" t="str">
            <v>Commercial Curtailment</v>
          </cell>
          <cell r="E371" t="str">
            <v>Program Annual Costs</v>
          </cell>
          <cell r="F371" t="str">
            <v>Baseline</v>
          </cell>
          <cell r="G371">
            <v>0</v>
          </cell>
          <cell r="H371">
            <v>0</v>
          </cell>
          <cell r="I371">
            <v>0</v>
          </cell>
          <cell r="J371">
            <v>80136.52</v>
          </cell>
          <cell r="K371">
            <v>105258</v>
          </cell>
          <cell r="L371">
            <v>130016.06</v>
          </cell>
          <cell r="M371">
            <v>154244.75</v>
          </cell>
          <cell r="N371">
            <v>178308.79</v>
          </cell>
          <cell r="O371">
            <v>175924.88</v>
          </cell>
          <cell r="P371">
            <v>175481.19</v>
          </cell>
          <cell r="Q371">
            <v>175163.59</v>
          </cell>
          <cell r="R371">
            <v>174896.79</v>
          </cell>
          <cell r="S371">
            <v>174717.91</v>
          </cell>
          <cell r="T371">
            <v>174611.07</v>
          </cell>
          <cell r="U371">
            <v>174563.37</v>
          </cell>
          <cell r="V371">
            <v>174572.81</v>
          </cell>
          <cell r="W371">
            <v>174631.96</v>
          </cell>
          <cell r="X371">
            <v>174735.21</v>
          </cell>
          <cell r="Y371">
            <v>174876.77</v>
          </cell>
          <cell r="Z371">
            <v>175049.37</v>
          </cell>
          <cell r="AA371">
            <v>175261.53</v>
          </cell>
          <cell r="AB371">
            <v>175504.56</v>
          </cell>
          <cell r="AC371">
            <v>175770.62</v>
          </cell>
          <cell r="AD371">
            <v>175770.86</v>
          </cell>
          <cell r="AE371">
            <v>175771.1</v>
          </cell>
          <cell r="AF371">
            <v>175771.35</v>
          </cell>
          <cell r="AG371">
            <v>175771.59</v>
          </cell>
          <cell r="AH371">
            <v>175771.84</v>
          </cell>
        </row>
        <row r="372">
          <cell r="A372" t="str">
            <v>WACommercialCooling Switch- Medium CommercialParticipantsBaseline0</v>
          </cell>
          <cell r="B372" t="str">
            <v>WA</v>
          </cell>
          <cell r="C372" t="str">
            <v>Commercial</v>
          </cell>
          <cell r="D372" t="str">
            <v>Cooling Switch- Medium Commercial</v>
          </cell>
          <cell r="E372" t="str">
            <v>Participants</v>
          </cell>
          <cell r="F372" t="str">
            <v>Baseline</v>
          </cell>
          <cell r="G372">
            <v>0</v>
          </cell>
          <cell r="H372">
            <v>0</v>
          </cell>
          <cell r="I372">
            <v>0</v>
          </cell>
          <cell r="J372">
            <v>350.9458115624999</v>
          </cell>
          <cell r="K372">
            <v>705.40108124062476</v>
          </cell>
          <cell r="L372">
            <v>1063.3921299702413</v>
          </cell>
          <cell r="M372">
            <v>1424.9454541601237</v>
          </cell>
          <cell r="N372">
            <v>1790.0877267886549</v>
          </cell>
          <cell r="O372">
            <v>1799.0381654225978</v>
          </cell>
          <cell r="P372">
            <v>1808.0333562497108</v>
          </cell>
          <cell r="Q372">
            <v>1817.073523030959</v>
          </cell>
          <cell r="R372">
            <v>1826.1588906461136</v>
          </cell>
          <cell r="S372">
            <v>1835.2896850993441</v>
          </cell>
          <cell r="T372">
            <v>1844.4661335248404</v>
          </cell>
          <cell r="U372">
            <v>1853.6884641924646</v>
          </cell>
          <cell r="V372">
            <v>1862.9569065134269</v>
          </cell>
          <cell r="W372">
            <v>1872.2716910459935</v>
          </cell>
          <cell r="X372">
            <v>1881.6330495012232</v>
          </cell>
          <cell r="Y372">
            <v>1891.0412147487289</v>
          </cell>
          <cell r="Z372">
            <v>1900.4964208224724</v>
          </cell>
          <cell r="AA372">
            <v>1909.9989029265848</v>
          </cell>
          <cell r="AB372">
            <v>1919.5488974412172</v>
          </cell>
          <cell r="AC372">
            <v>1929.1466419284234</v>
          </cell>
          <cell r="AD372">
            <v>1938.7923751380656</v>
          </cell>
          <cell r="AE372">
            <v>1948.4863370137555</v>
          </cell>
          <cell r="AF372">
            <v>1958.2287686988238</v>
          </cell>
          <cell r="AG372">
            <v>1968.0199125423176</v>
          </cell>
          <cell r="AH372">
            <v>1977.860012105029</v>
          </cell>
        </row>
        <row r="373">
          <cell r="A373" t="str">
            <v>WACommercialCooling Switch- Medium CommercialNew ParticipantsBaseline0</v>
          </cell>
          <cell r="B373" t="str">
            <v>WA</v>
          </cell>
          <cell r="C373" t="str">
            <v>Commercial</v>
          </cell>
          <cell r="D373" t="str">
            <v>Cooling Switch- Medium Commercial</v>
          </cell>
          <cell r="E373" t="str">
            <v>New Participants</v>
          </cell>
          <cell r="F373" t="str">
            <v>Baseline</v>
          </cell>
          <cell r="G373">
            <v>0</v>
          </cell>
          <cell r="H373">
            <v>0</v>
          </cell>
          <cell r="I373">
            <v>0</v>
          </cell>
          <cell r="J373">
            <v>350.9458115624999</v>
          </cell>
          <cell r="K373">
            <v>354.45526967812486</v>
          </cell>
          <cell r="L373">
            <v>357.99104872961652</v>
          </cell>
          <cell r="M373">
            <v>361.55332418988246</v>
          </cell>
          <cell r="N373">
            <v>365.14227262853115</v>
          </cell>
          <cell r="O373">
            <v>8.9504386339428947</v>
          </cell>
          <cell r="P373">
            <v>8.9951908271129923</v>
          </cell>
          <cell r="Q373">
            <v>9.0401667812482174</v>
          </cell>
          <cell r="R373">
            <v>9.0853676151546097</v>
          </cell>
          <cell r="S373">
            <v>9.1307944532304646</v>
          </cell>
          <cell r="T373">
            <v>9.1764484254963463</v>
          </cell>
          <cell r="U373">
            <v>9.2223306676241918</v>
          </cell>
          <cell r="V373">
            <v>9.2684423209623219</v>
          </cell>
          <cell r="W373">
            <v>9.3147845325665912</v>
          </cell>
          <cell r="X373">
            <v>9.3613584552297198</v>
          </cell>
          <cell r="Y373">
            <v>9.4081652475056217</v>
          </cell>
          <cell r="Z373">
            <v>9.4552060737435113</v>
          </cell>
          <cell r="AA373">
            <v>9.5024821041124596</v>
          </cell>
          <cell r="AB373">
            <v>9.5499945146323171</v>
          </cell>
          <cell r="AC373">
            <v>9.5977444872062279</v>
          </cell>
          <cell r="AD373">
            <v>9.6457332096422306</v>
          </cell>
          <cell r="AE373">
            <v>9.6939618756898653</v>
          </cell>
          <cell r="AF373">
            <v>9.7424316850683681</v>
          </cell>
          <cell r="AG373">
            <v>9.7911438434937281</v>
          </cell>
          <cell r="AH373">
            <v>9.8400995627114298</v>
          </cell>
        </row>
        <row r="374">
          <cell r="A374" t="str">
            <v>WACommercialCooling Switch- Medium CommercialSummer Peak Reduction @Meter  (MW)Baseline0</v>
          </cell>
          <cell r="B374" t="str">
            <v>WA</v>
          </cell>
          <cell r="C374" t="str">
            <v>Commercial</v>
          </cell>
          <cell r="D374" t="str">
            <v>Cooling Switch- Medium Commercial</v>
          </cell>
          <cell r="E374" t="str">
            <v>Summer Peak Reduction @Meter  (MW)</v>
          </cell>
          <cell r="F374" t="str">
            <v>Baseline</v>
          </cell>
          <cell r="G374">
            <v>0</v>
          </cell>
          <cell r="H374">
            <v>0</v>
          </cell>
          <cell r="I374">
            <v>0</v>
          </cell>
          <cell r="J374">
            <v>4.6100241806849631</v>
          </cell>
          <cell r="K374">
            <v>9.2661486031767755</v>
          </cell>
          <cell r="L374">
            <v>13.968719019288983</v>
          </cell>
          <cell r="M374">
            <v>18.718083485847245</v>
          </cell>
          <cell r="N374">
            <v>23.514592379095589</v>
          </cell>
          <cell r="O374">
            <v>23.632165340991065</v>
          </cell>
          <cell r="P374">
            <v>23.75032616769602</v>
          </cell>
          <cell r="Q374">
            <v>23.869077798534494</v>
          </cell>
          <cell r="R374">
            <v>23.988423187527165</v>
          </cell>
          <cell r="S374">
            <v>24.108365303464801</v>
          </cell>
          <cell r="T374">
            <v>24.228907129982119</v>
          </cell>
          <cell r="U374">
            <v>24.35005166563203</v>
          </cell>
          <cell r="V374">
            <v>24.471801923960189</v>
          </cell>
          <cell r="W374">
            <v>24.594160933579985</v>
          </cell>
          <cell r="X374">
            <v>24.717131738247883</v>
          </cell>
          <cell r="Y374">
            <v>24.840717396939112</v>
          </cell>
          <cell r="Z374">
            <v>24.964920983923808</v>
          </cell>
          <cell r="AA374">
            <v>25.089745588843428</v>
          </cell>
          <cell r="AB374">
            <v>25.215194316787635</v>
          </cell>
          <cell r="AC374">
            <v>25.341270288371575</v>
          </cell>
          <cell r="AD374">
            <v>25.467976639813433</v>
          </cell>
          <cell r="AE374">
            <v>25.595316523012499</v>
          </cell>
          <cell r="AF374">
            <v>25.723293105627551</v>
          </cell>
          <cell r="AG374">
            <v>25.851909571155687</v>
          </cell>
          <cell r="AH374">
            <v>25.981169119011462</v>
          </cell>
        </row>
        <row r="375">
          <cell r="A375" t="str">
            <v>WACommercialCooling Switch- Medium CommercialSummer Peak Reduction @Generation (MW)Baseline0</v>
          </cell>
          <cell r="B375" t="str">
            <v>WA</v>
          </cell>
          <cell r="C375" t="str">
            <v>Commercial</v>
          </cell>
          <cell r="D375" t="str">
            <v>Cooling Switch- Medium Commercial</v>
          </cell>
          <cell r="E375" t="str">
            <v>Summer Peak Reduction @Generation (MW)</v>
          </cell>
          <cell r="F375" t="str">
            <v>Baseline</v>
          </cell>
          <cell r="G375">
            <v>0</v>
          </cell>
          <cell r="H375">
            <v>0</v>
          </cell>
          <cell r="I375">
            <v>0</v>
          </cell>
          <cell r="J375">
            <v>4.9276113451821049</v>
          </cell>
          <cell r="K375">
            <v>9.9044988038160309</v>
          </cell>
          <cell r="L375">
            <v>14.931031946752661</v>
          </cell>
          <cell r="M375">
            <v>20.007582808648575</v>
          </cell>
          <cell r="N375">
            <v>25.134525903364757</v>
          </cell>
          <cell r="O375">
            <v>25.260198532881578</v>
          </cell>
          <cell r="P375">
            <v>25.386499525545986</v>
          </cell>
          <cell r="Q375">
            <v>25.51343202317371</v>
          </cell>
          <cell r="R375">
            <v>25.640999183289576</v>
          </cell>
          <cell r="S375">
            <v>25.769204179206024</v>
          </cell>
          <cell r="T375">
            <v>25.898050200102048</v>
          </cell>
          <cell r="U375">
            <v>26.02754045110256</v>
          </cell>
          <cell r="V375">
            <v>26.15767815335807</v>
          </cell>
          <cell r="W375">
            <v>26.288466544124855</v>
          </cell>
          <cell r="X375">
            <v>26.419908876845476</v>
          </cell>
          <cell r="Y375">
            <v>26.552008421229694</v>
          </cell>
          <cell r="Z375">
            <v>26.684768463335843</v>
          </cell>
          <cell r="AA375">
            <v>26.818192305652524</v>
          </cell>
          <cell r="AB375">
            <v>26.952283267180775</v>
          </cell>
          <cell r="AC375">
            <v>27.08704468351668</v>
          </cell>
          <cell r="AD375">
            <v>27.222479906934264</v>
          </cell>
          <cell r="AE375">
            <v>27.358592306468935</v>
          </cell>
          <cell r="AF375">
            <v>27.495385268001268</v>
          </cell>
          <cell r="AG375">
            <v>27.632862194341271</v>
          </cell>
          <cell r="AH375">
            <v>27.771026505312975</v>
          </cell>
        </row>
        <row r="376">
          <cell r="A376" t="str">
            <v>WACommercialCooling Switch- Medium CommercialWinter Peak Reduction @Meter  (MW)Baseline0</v>
          </cell>
          <cell r="B376" t="str">
            <v>WA</v>
          </cell>
          <cell r="C376" t="str">
            <v>Commercial</v>
          </cell>
          <cell r="D376" t="str">
            <v>Cooling Switch- Medium Commercial</v>
          </cell>
          <cell r="E376" t="str">
            <v>Winter Peak Reduction @Meter  (MW)</v>
          </cell>
          <cell r="F376" t="str">
            <v>Baseline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</row>
        <row r="377">
          <cell r="A377" t="str">
            <v>WACommercialCooling Switch- Medium CommercialWinter Peak Reduction @Generation (MW)Baseline0</v>
          </cell>
          <cell r="B377" t="str">
            <v>WA</v>
          </cell>
          <cell r="C377" t="str">
            <v>Commercial</v>
          </cell>
          <cell r="D377" t="str">
            <v>Cooling Switch- Medium Commercial</v>
          </cell>
          <cell r="E377" t="str">
            <v>Winter Peak Reduction @Generation (MW)</v>
          </cell>
          <cell r="F377" t="str">
            <v>Baseline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</row>
        <row r="378">
          <cell r="A378" t="str">
            <v>WACommercialCooling Switch- Medium CommercialNon-Incentive CostsBaseline0</v>
          </cell>
          <cell r="B378" t="str">
            <v>WA</v>
          </cell>
          <cell r="C378" t="str">
            <v>Commercial</v>
          </cell>
          <cell r="D378" t="str">
            <v>Cooling Switch- Medium Commercial</v>
          </cell>
          <cell r="E378" t="str">
            <v>Non-Incentive Costs</v>
          </cell>
          <cell r="F378" t="str">
            <v>Baseline</v>
          </cell>
          <cell r="G378">
            <v>0</v>
          </cell>
          <cell r="H378">
            <v>0</v>
          </cell>
          <cell r="I378">
            <v>0</v>
          </cell>
          <cell r="J378">
            <v>372734.21</v>
          </cell>
          <cell r="K378">
            <v>376373.63</v>
          </cell>
          <cell r="L378">
            <v>380040.35</v>
          </cell>
          <cell r="M378">
            <v>383734.54</v>
          </cell>
          <cell r="N378">
            <v>387456.39</v>
          </cell>
          <cell r="O378">
            <v>18074.18</v>
          </cell>
          <cell r="P378">
            <v>18120.59</v>
          </cell>
          <cell r="Q378">
            <v>18167.23</v>
          </cell>
          <cell r="R378">
            <v>18214.099999999999</v>
          </cell>
          <cell r="S378">
            <v>18261.21</v>
          </cell>
          <cell r="T378">
            <v>18308.560000000001</v>
          </cell>
          <cell r="U378">
            <v>18356.14</v>
          </cell>
          <cell r="V378">
            <v>18403.96</v>
          </cell>
          <cell r="W378">
            <v>18452.009999999998</v>
          </cell>
          <cell r="X378">
            <v>18500.310000000001</v>
          </cell>
          <cell r="Y378">
            <v>18548.849999999999</v>
          </cell>
          <cell r="Z378">
            <v>18597.64</v>
          </cell>
          <cell r="AA378">
            <v>18646.66</v>
          </cell>
          <cell r="AB378">
            <v>18695.93</v>
          </cell>
          <cell r="AC378">
            <v>18745.45</v>
          </cell>
          <cell r="AD378">
            <v>18795.22</v>
          </cell>
          <cell r="AE378">
            <v>18845.23</v>
          </cell>
          <cell r="AF378">
            <v>18895.5</v>
          </cell>
          <cell r="AG378">
            <v>18946.009999999998</v>
          </cell>
          <cell r="AH378">
            <v>18996.78</v>
          </cell>
        </row>
        <row r="379">
          <cell r="A379" t="str">
            <v>WACommercialCooling Switch- Medium CommercialIncentive CostsBaseline0</v>
          </cell>
          <cell r="B379" t="str">
            <v>WA</v>
          </cell>
          <cell r="C379" t="str">
            <v>Commercial</v>
          </cell>
          <cell r="D379" t="str">
            <v>Cooling Switch- Medium Commercial</v>
          </cell>
          <cell r="E379" t="str">
            <v>Incentive Costs</v>
          </cell>
          <cell r="F379" t="str">
            <v>Baseline</v>
          </cell>
          <cell r="G379">
            <v>0</v>
          </cell>
          <cell r="H379">
            <v>0</v>
          </cell>
          <cell r="I379">
            <v>0</v>
          </cell>
          <cell r="J379">
            <v>52641.87</v>
          </cell>
          <cell r="K379">
            <v>105810.16</v>
          </cell>
          <cell r="L379">
            <v>159508.82</v>
          </cell>
          <cell r="M379">
            <v>213741.82</v>
          </cell>
          <cell r="N379">
            <v>268513.15999999997</v>
          </cell>
          <cell r="O379">
            <v>269855.71999999997</v>
          </cell>
          <cell r="P379">
            <v>271205</v>
          </cell>
          <cell r="Q379">
            <v>272561.03000000003</v>
          </cell>
          <cell r="R379">
            <v>273923.83</v>
          </cell>
          <cell r="S379">
            <v>275293.45</v>
          </cell>
          <cell r="T379">
            <v>276669.92</v>
          </cell>
          <cell r="U379">
            <v>278053.27</v>
          </cell>
          <cell r="V379">
            <v>279443.53999999998</v>
          </cell>
          <cell r="W379">
            <v>280840.75</v>
          </cell>
          <cell r="X379">
            <v>282244.96000000002</v>
          </cell>
          <cell r="Y379">
            <v>283656.18</v>
          </cell>
          <cell r="Z379">
            <v>285074.46000000002</v>
          </cell>
          <cell r="AA379">
            <v>286499.84000000003</v>
          </cell>
          <cell r="AB379">
            <v>287932.33</v>
          </cell>
          <cell r="AC379">
            <v>289372</v>
          </cell>
          <cell r="AD379">
            <v>290818.86</v>
          </cell>
          <cell r="AE379">
            <v>292272.95</v>
          </cell>
          <cell r="AF379">
            <v>293734.32</v>
          </cell>
          <cell r="AG379">
            <v>295202.99</v>
          </cell>
          <cell r="AH379">
            <v>296679</v>
          </cell>
        </row>
        <row r="380">
          <cell r="A380" t="str">
            <v>WACommercialCooling Switch- Medium CommercialProgram Annual BenefitsBaseline0</v>
          </cell>
          <cell r="B380" t="str">
            <v>WA</v>
          </cell>
          <cell r="C380" t="str">
            <v>Commercial</v>
          </cell>
          <cell r="D380" t="str">
            <v>Cooling Switch- Medium Commercial</v>
          </cell>
          <cell r="E380" t="str">
            <v>Program Annual Benefits</v>
          </cell>
          <cell r="F380" t="str">
            <v>Baseline</v>
          </cell>
          <cell r="G380">
            <v>0</v>
          </cell>
          <cell r="H380">
            <v>0</v>
          </cell>
          <cell r="I380">
            <v>0</v>
          </cell>
          <cell r="J380">
            <v>4082.91</v>
          </cell>
          <cell r="K380">
            <v>8054.54</v>
          </cell>
          <cell r="L380">
            <v>12419.92</v>
          </cell>
          <cell r="M380">
            <v>16449.02</v>
          </cell>
          <cell r="N380">
            <v>21265.32</v>
          </cell>
          <cell r="O380">
            <v>21020.84</v>
          </cell>
          <cell r="P380">
            <v>22177.33</v>
          </cell>
          <cell r="Q380">
            <v>22103.54</v>
          </cell>
          <cell r="R380">
            <v>22531.4</v>
          </cell>
          <cell r="S380">
            <v>22656.81</v>
          </cell>
          <cell r="T380">
            <v>23340.93</v>
          </cell>
          <cell r="U380">
            <v>23089.23</v>
          </cell>
          <cell r="V380">
            <v>23761.84</v>
          </cell>
          <cell r="W380">
            <v>23518.34</v>
          </cell>
          <cell r="X380">
            <v>24260.43</v>
          </cell>
          <cell r="Y380">
            <v>24190.63</v>
          </cell>
          <cell r="Z380">
            <v>24661.57</v>
          </cell>
          <cell r="AA380">
            <v>24292.35</v>
          </cell>
          <cell r="AB380">
            <v>24163.85</v>
          </cell>
          <cell r="AC380">
            <v>23887.62</v>
          </cell>
          <cell r="AD380">
            <v>24007.06</v>
          </cell>
          <cell r="AE380">
            <v>24127.09</v>
          </cell>
          <cell r="AF380">
            <v>24247.73</v>
          </cell>
          <cell r="AG380">
            <v>24368.97</v>
          </cell>
          <cell r="AH380">
            <v>24490.81</v>
          </cell>
        </row>
        <row r="381">
          <cell r="A381" t="str">
            <v>WACommercialCooling Switch- Medium CommercialProgram Annual CostsBaseline0</v>
          </cell>
          <cell r="B381" t="str">
            <v>WA</v>
          </cell>
          <cell r="C381" t="str">
            <v>Commercial</v>
          </cell>
          <cell r="D381" t="str">
            <v>Cooling Switch- Medium Commercial</v>
          </cell>
          <cell r="E381" t="str">
            <v>Program Annual Costs</v>
          </cell>
          <cell r="F381" t="str">
            <v>Baseline</v>
          </cell>
          <cell r="G381">
            <v>0</v>
          </cell>
          <cell r="H381">
            <v>0</v>
          </cell>
          <cell r="I381">
            <v>0</v>
          </cell>
          <cell r="J381">
            <v>425376.08</v>
          </cell>
          <cell r="K381">
            <v>482183.79</v>
          </cell>
          <cell r="L381">
            <v>539549.17000000004</v>
          </cell>
          <cell r="M381">
            <v>597476.36</v>
          </cell>
          <cell r="N381">
            <v>655969.55000000005</v>
          </cell>
          <cell r="O381">
            <v>287929.90000000002</v>
          </cell>
          <cell r="P381">
            <v>289325.59000000003</v>
          </cell>
          <cell r="Q381">
            <v>290728.26</v>
          </cell>
          <cell r="R381">
            <v>292137.94</v>
          </cell>
          <cell r="S381">
            <v>293554.65999999997</v>
          </cell>
          <cell r="T381">
            <v>294978.48</v>
          </cell>
          <cell r="U381">
            <v>296409.40999999997</v>
          </cell>
          <cell r="V381">
            <v>297847.49</v>
          </cell>
          <cell r="W381">
            <v>299292.77</v>
          </cell>
          <cell r="X381">
            <v>300745.27</v>
          </cell>
          <cell r="Y381">
            <v>302205.03999999998</v>
          </cell>
          <cell r="Z381">
            <v>303672.09999999998</v>
          </cell>
          <cell r="AA381">
            <v>305146.5</v>
          </cell>
          <cell r="AB381">
            <v>306628.27</v>
          </cell>
          <cell r="AC381">
            <v>308117.45</v>
          </cell>
          <cell r="AD381">
            <v>309614.08000000002</v>
          </cell>
          <cell r="AE381">
            <v>311118.18</v>
          </cell>
          <cell r="AF381">
            <v>312629.81</v>
          </cell>
          <cell r="AG381">
            <v>314149</v>
          </cell>
          <cell r="AH381">
            <v>315675.78000000003</v>
          </cell>
        </row>
        <row r="382">
          <cell r="A382" t="str">
            <v>WACommercialCooling Switch- Small CommercialParticipantsBaseline0</v>
          </cell>
          <cell r="B382" t="str">
            <v>WA</v>
          </cell>
          <cell r="C382" t="str">
            <v>Commercial</v>
          </cell>
          <cell r="D382" t="str">
            <v>Cooling Switch- Small Commercial</v>
          </cell>
          <cell r="E382" t="str">
            <v>Participants</v>
          </cell>
          <cell r="F382" t="str">
            <v>Baseline</v>
          </cell>
          <cell r="G382">
            <v>0</v>
          </cell>
          <cell r="H382">
            <v>0</v>
          </cell>
          <cell r="I382">
            <v>0</v>
          </cell>
          <cell r="J382">
            <v>350.9458115624999</v>
          </cell>
          <cell r="K382">
            <v>705.40108124062476</v>
          </cell>
          <cell r="L382">
            <v>1063.3921299702413</v>
          </cell>
          <cell r="M382">
            <v>1424.9454541601237</v>
          </cell>
          <cell r="N382">
            <v>1790.0877267886549</v>
          </cell>
          <cell r="O382">
            <v>1799.0381654225978</v>
          </cell>
          <cell r="P382">
            <v>1808.0333562497108</v>
          </cell>
          <cell r="Q382">
            <v>1817.073523030959</v>
          </cell>
          <cell r="R382">
            <v>1826.1588906461136</v>
          </cell>
          <cell r="S382">
            <v>1835.2896850993441</v>
          </cell>
          <cell r="T382">
            <v>1844.4661335248404</v>
          </cell>
          <cell r="U382">
            <v>1853.6884641924646</v>
          </cell>
          <cell r="V382">
            <v>1862.9569065134269</v>
          </cell>
          <cell r="W382">
            <v>1872.2716910459935</v>
          </cell>
          <cell r="X382">
            <v>1881.6330495012232</v>
          </cell>
          <cell r="Y382">
            <v>1891.0412147487289</v>
          </cell>
          <cell r="Z382">
            <v>1900.4964208224724</v>
          </cell>
          <cell r="AA382">
            <v>1909.9989029265848</v>
          </cell>
          <cell r="AB382">
            <v>1919.5488974412172</v>
          </cell>
          <cell r="AC382">
            <v>1929.1466419284234</v>
          </cell>
          <cell r="AD382">
            <v>1938.7923751380656</v>
          </cell>
          <cell r="AE382">
            <v>1948.4863370137555</v>
          </cell>
          <cell r="AF382">
            <v>1958.2287686988238</v>
          </cell>
          <cell r="AG382">
            <v>1968.0199125423176</v>
          </cell>
          <cell r="AH382">
            <v>1977.860012105029</v>
          </cell>
        </row>
        <row r="383">
          <cell r="A383" t="str">
            <v>WACommercialCooling Switch- Small CommercialNew ParticipantsBaseline0</v>
          </cell>
          <cell r="B383" t="str">
            <v>WA</v>
          </cell>
          <cell r="C383" t="str">
            <v>Commercial</v>
          </cell>
          <cell r="D383" t="str">
            <v>Cooling Switch- Small Commercial</v>
          </cell>
          <cell r="E383" t="str">
            <v>New Participants</v>
          </cell>
          <cell r="F383" t="str">
            <v>Baseline</v>
          </cell>
          <cell r="G383">
            <v>0</v>
          </cell>
          <cell r="H383">
            <v>0</v>
          </cell>
          <cell r="I383">
            <v>0</v>
          </cell>
          <cell r="J383">
            <v>350.9458115624999</v>
          </cell>
          <cell r="K383">
            <v>354.45526967812486</v>
          </cell>
          <cell r="L383">
            <v>357.99104872961652</v>
          </cell>
          <cell r="M383">
            <v>361.55332418988246</v>
          </cell>
          <cell r="N383">
            <v>365.14227262853115</v>
          </cell>
          <cell r="O383">
            <v>8.9504386339428947</v>
          </cell>
          <cell r="P383">
            <v>8.9951908271129923</v>
          </cell>
          <cell r="Q383">
            <v>9.0401667812482174</v>
          </cell>
          <cell r="R383">
            <v>9.0853676151546097</v>
          </cell>
          <cell r="S383">
            <v>9.1307944532304646</v>
          </cell>
          <cell r="T383">
            <v>9.1764484254963463</v>
          </cell>
          <cell r="U383">
            <v>9.2223306676241918</v>
          </cell>
          <cell r="V383">
            <v>9.2684423209623219</v>
          </cell>
          <cell r="W383">
            <v>9.3147845325665912</v>
          </cell>
          <cell r="X383">
            <v>9.3613584552297198</v>
          </cell>
          <cell r="Y383">
            <v>9.4081652475056217</v>
          </cell>
          <cell r="Z383">
            <v>9.4552060737435113</v>
          </cell>
          <cell r="AA383">
            <v>9.5024821041124596</v>
          </cell>
          <cell r="AB383">
            <v>9.5499945146323171</v>
          </cell>
          <cell r="AC383">
            <v>9.5977444872062279</v>
          </cell>
          <cell r="AD383">
            <v>9.6457332096422306</v>
          </cell>
          <cell r="AE383">
            <v>9.6939618756898653</v>
          </cell>
          <cell r="AF383">
            <v>9.7424316850683681</v>
          </cell>
          <cell r="AG383">
            <v>9.7911438434937281</v>
          </cell>
          <cell r="AH383">
            <v>9.8400995627114298</v>
          </cell>
        </row>
        <row r="384">
          <cell r="A384" t="str">
            <v>WACommercialCooling Switch- Small CommercialSummer Peak Reduction @Meter  (MW)Baseline0</v>
          </cell>
          <cell r="B384" t="str">
            <v>WA</v>
          </cell>
          <cell r="C384" t="str">
            <v>Commercial</v>
          </cell>
          <cell r="D384" t="str">
            <v>Cooling Switch- Small Commercial</v>
          </cell>
          <cell r="E384" t="str">
            <v>Summer Peak Reduction @Meter  (MW)</v>
          </cell>
          <cell r="F384" t="str">
            <v>Baseline</v>
          </cell>
          <cell r="G384">
            <v>0</v>
          </cell>
          <cell r="H384">
            <v>0</v>
          </cell>
          <cell r="I384">
            <v>0</v>
          </cell>
          <cell r="J384">
            <v>0.40920281628187483</v>
          </cell>
          <cell r="K384">
            <v>0.82249766072656838</v>
          </cell>
          <cell r="L384">
            <v>1.2399152235453013</v>
          </cell>
          <cell r="M384">
            <v>1.6614863995507041</v>
          </cell>
          <cell r="N384">
            <v>2.0872422894355713</v>
          </cell>
          <cell r="O384">
            <v>2.0976785008827488</v>
          </cell>
          <cell r="P384">
            <v>2.1081668933871622</v>
          </cell>
          <cell r="Q384">
            <v>2.1187077278540984</v>
          </cell>
          <cell r="R384">
            <v>2.1293012664933686</v>
          </cell>
          <cell r="S384">
            <v>2.1399477728258351</v>
          </cell>
          <cell r="T384">
            <v>2.1506475116899639</v>
          </cell>
          <cell r="U384">
            <v>2.1614007492484135</v>
          </cell>
          <cell r="V384">
            <v>2.1722077529946553</v>
          </cell>
          <cell r="W384">
            <v>2.1830687917596281</v>
          </cell>
          <cell r="X384">
            <v>2.1939841357184258</v>
          </cell>
          <cell r="Y384">
            <v>2.2049540563970176</v>
          </cell>
          <cell r="Z384">
            <v>2.2159788266790028</v>
          </cell>
          <cell r="AA384">
            <v>2.2270587208123978</v>
          </cell>
          <cell r="AB384">
            <v>2.2381940144164592</v>
          </cell>
          <cell r="AC384">
            <v>2.2493849844885418</v>
          </cell>
          <cell r="AD384">
            <v>2.2606319094109844</v>
          </cell>
          <cell r="AE384">
            <v>2.2719350689580389</v>
          </cell>
          <cell r="AF384">
            <v>2.2832947443028284</v>
          </cell>
          <cell r="AG384">
            <v>2.2947112180243421</v>
          </cell>
          <cell r="AH384">
            <v>2.3061847741144637</v>
          </cell>
        </row>
        <row r="385">
          <cell r="A385" t="str">
            <v>WACommercialCooling Switch- Small CommercialSummer Peak Reduction @Generation (MW)Baseline0</v>
          </cell>
          <cell r="B385" t="str">
            <v>WA</v>
          </cell>
          <cell r="C385" t="str">
            <v>Commercial</v>
          </cell>
          <cell r="D385" t="str">
            <v>Cooling Switch- Small Commercial</v>
          </cell>
          <cell r="E385" t="str">
            <v>Summer Peak Reduction @Generation (MW)</v>
          </cell>
          <cell r="F385" t="str">
            <v>Baseline</v>
          </cell>
          <cell r="G385">
            <v>0</v>
          </cell>
          <cell r="H385">
            <v>0</v>
          </cell>
          <cell r="I385">
            <v>0</v>
          </cell>
          <cell r="J385">
            <v>0.43739302896485827</v>
          </cell>
          <cell r="K385">
            <v>0.87915998821936514</v>
          </cell>
          <cell r="L385">
            <v>1.3253336822406923</v>
          </cell>
          <cell r="M385">
            <v>1.7759471342025281</v>
          </cell>
          <cell r="N385">
            <v>2.2310335873419254</v>
          </cell>
          <cell r="O385">
            <v>2.2421887552786344</v>
          </cell>
          <cell r="P385">
            <v>2.2533996990550271</v>
          </cell>
          <cell r="Q385">
            <v>2.2646666975503029</v>
          </cell>
          <cell r="R385">
            <v>2.2759900310380541</v>
          </cell>
          <cell r="S385">
            <v>2.287369981193244</v>
          </cell>
          <cell r="T385">
            <v>2.2988068310992098</v>
          </cell>
          <cell r="U385">
            <v>2.3103008652547055</v>
          </cell>
          <cell r="V385">
            <v>2.3218523695809785</v>
          </cell>
          <cell r="W385">
            <v>2.3334616314288832</v>
          </cell>
          <cell r="X385">
            <v>2.3451289395860271</v>
          </cell>
          <cell r="Y385">
            <v>2.356854584283957</v>
          </cell>
          <cell r="Z385">
            <v>2.3686388572053767</v>
          </cell>
          <cell r="AA385">
            <v>2.3804820514914034</v>
          </cell>
          <cell r="AB385">
            <v>2.3923844617488599</v>
          </cell>
          <cell r="AC385">
            <v>2.4043463840576047</v>
          </cell>
          <cell r="AD385">
            <v>2.4163681159778925</v>
          </cell>
          <cell r="AE385">
            <v>2.4284499565577815</v>
          </cell>
          <cell r="AF385">
            <v>2.4405922063405696</v>
          </cell>
          <cell r="AG385">
            <v>2.4527951673722721</v>
          </cell>
          <cell r="AH385">
            <v>2.4650591432091331</v>
          </cell>
        </row>
        <row r="386">
          <cell r="A386" t="str">
            <v>WACommercialCooling Switch- Small CommercialWinter Peak Reduction @Meter  (MW)Baseline0</v>
          </cell>
          <cell r="B386" t="str">
            <v>WA</v>
          </cell>
          <cell r="C386" t="str">
            <v>Commercial</v>
          </cell>
          <cell r="D386" t="str">
            <v>Cooling Switch- Small Commercial</v>
          </cell>
          <cell r="E386" t="str">
            <v>Winter Peak Reduction @Meter  (MW)</v>
          </cell>
          <cell r="F386" t="str">
            <v>Baseline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</row>
        <row r="387">
          <cell r="A387" t="str">
            <v>WACommercialCooling Switch- Small CommercialWinter Peak Reduction @Generation (MW)Baseline0</v>
          </cell>
          <cell r="B387" t="str">
            <v>WA</v>
          </cell>
          <cell r="C387" t="str">
            <v>Commercial</v>
          </cell>
          <cell r="D387" t="str">
            <v>Cooling Switch- Small Commercial</v>
          </cell>
          <cell r="E387" t="str">
            <v>Winter Peak Reduction @Generation (MW)</v>
          </cell>
          <cell r="F387" t="str">
            <v>Baseline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</row>
        <row r="388">
          <cell r="A388" t="str">
            <v>WACommercialCooling Switch- Small CommercialNon-Incentive CostsBaseline0</v>
          </cell>
          <cell r="B388" t="str">
            <v>WA</v>
          </cell>
          <cell r="C388" t="str">
            <v>Commercial</v>
          </cell>
          <cell r="D388" t="str">
            <v>Cooling Switch- Small Commercial</v>
          </cell>
          <cell r="E388" t="str">
            <v>Non-Incentive Costs</v>
          </cell>
          <cell r="F388" t="str">
            <v>Baseline</v>
          </cell>
          <cell r="G388">
            <v>0</v>
          </cell>
          <cell r="H388">
            <v>0</v>
          </cell>
          <cell r="I388">
            <v>0</v>
          </cell>
          <cell r="J388">
            <v>136361.09</v>
          </cell>
          <cell r="K388">
            <v>137636.78</v>
          </cell>
          <cell r="L388">
            <v>138922.03</v>
          </cell>
          <cell r="M388">
            <v>140216.92000000001</v>
          </cell>
          <cell r="N388">
            <v>141521.5</v>
          </cell>
          <cell r="O388">
            <v>12045.77</v>
          </cell>
          <cell r="P388">
            <v>12062.04</v>
          </cell>
          <cell r="Q388">
            <v>12078.39</v>
          </cell>
          <cell r="R388">
            <v>12094.82</v>
          </cell>
          <cell r="S388">
            <v>12111.33</v>
          </cell>
          <cell r="T388">
            <v>12127.93</v>
          </cell>
          <cell r="U388">
            <v>12144.61</v>
          </cell>
          <cell r="V388">
            <v>12161.37</v>
          </cell>
          <cell r="W388">
            <v>12178.21</v>
          </cell>
          <cell r="X388">
            <v>12195.14</v>
          </cell>
          <cell r="Y388">
            <v>12212.16</v>
          </cell>
          <cell r="Z388">
            <v>12229.26</v>
          </cell>
          <cell r="AA388">
            <v>12246.44</v>
          </cell>
          <cell r="AB388">
            <v>12263.71</v>
          </cell>
          <cell r="AC388">
            <v>12281.07</v>
          </cell>
          <cell r="AD388">
            <v>12298.51</v>
          </cell>
          <cell r="AE388">
            <v>12316.04</v>
          </cell>
          <cell r="AF388">
            <v>12333.66</v>
          </cell>
          <cell r="AG388">
            <v>12351.37</v>
          </cell>
          <cell r="AH388">
            <v>12369.16</v>
          </cell>
        </row>
        <row r="389">
          <cell r="A389" t="str">
            <v>WACommercialCooling Switch- Small CommercialIncentive CostsBaseline0</v>
          </cell>
          <cell r="B389" t="str">
            <v>WA</v>
          </cell>
          <cell r="C389" t="str">
            <v>Commercial</v>
          </cell>
          <cell r="D389" t="str">
            <v>Cooling Switch- Small Commercial</v>
          </cell>
          <cell r="E389" t="str">
            <v>Incentive Costs</v>
          </cell>
          <cell r="F389" t="str">
            <v>Baseline</v>
          </cell>
          <cell r="G389">
            <v>0</v>
          </cell>
          <cell r="H389">
            <v>0</v>
          </cell>
          <cell r="I389">
            <v>0</v>
          </cell>
          <cell r="J389">
            <v>20354.86</v>
          </cell>
          <cell r="K389">
            <v>40913.26</v>
          </cell>
          <cell r="L389">
            <v>61676.74</v>
          </cell>
          <cell r="M389">
            <v>82646.84</v>
          </cell>
          <cell r="N389">
            <v>103825.09</v>
          </cell>
          <cell r="O389">
            <v>104344.21</v>
          </cell>
          <cell r="P389">
            <v>104865.93</v>
          </cell>
          <cell r="Q389">
            <v>105390.26</v>
          </cell>
          <cell r="R389">
            <v>105917.22</v>
          </cell>
          <cell r="S389">
            <v>106446.8</v>
          </cell>
          <cell r="T389">
            <v>106979.04</v>
          </cell>
          <cell r="U389">
            <v>107513.93</v>
          </cell>
          <cell r="V389">
            <v>108051.5</v>
          </cell>
          <cell r="W389">
            <v>108591.76</v>
          </cell>
          <cell r="X389">
            <v>109134.72</v>
          </cell>
          <cell r="Y389">
            <v>109680.39</v>
          </cell>
          <cell r="Z389">
            <v>110228.79</v>
          </cell>
          <cell r="AA389">
            <v>110779.94</v>
          </cell>
          <cell r="AB389">
            <v>111333.84</v>
          </cell>
          <cell r="AC389">
            <v>111890.51</v>
          </cell>
          <cell r="AD389">
            <v>112449.96</v>
          </cell>
          <cell r="AE389">
            <v>113012.21</v>
          </cell>
          <cell r="AF389">
            <v>113577.27</v>
          </cell>
          <cell r="AG389">
            <v>114145.15</v>
          </cell>
          <cell r="AH389">
            <v>114715.88</v>
          </cell>
        </row>
        <row r="390">
          <cell r="A390" t="str">
            <v>WACommercialCooling Switch- Small CommercialProgram Annual BenefitsBaseline0</v>
          </cell>
          <cell r="B390" t="str">
            <v>WA</v>
          </cell>
          <cell r="C390" t="str">
            <v>Commercial</v>
          </cell>
          <cell r="D390" t="str">
            <v>Cooling Switch- Small Commercial</v>
          </cell>
          <cell r="E390" t="str">
            <v>Program Annual Benefits</v>
          </cell>
          <cell r="F390" t="str">
            <v>Baseline</v>
          </cell>
          <cell r="G390">
            <v>0</v>
          </cell>
          <cell r="H390">
            <v>0</v>
          </cell>
          <cell r="I390">
            <v>0</v>
          </cell>
          <cell r="J390">
            <v>362.41</v>
          </cell>
          <cell r="K390">
            <v>714.95</v>
          </cell>
          <cell r="L390">
            <v>1102.44</v>
          </cell>
          <cell r="M390">
            <v>1460.08</v>
          </cell>
          <cell r="N390">
            <v>1887.59</v>
          </cell>
          <cell r="O390">
            <v>1865.89</v>
          </cell>
          <cell r="P390">
            <v>1968.54</v>
          </cell>
          <cell r="Q390">
            <v>1961.99</v>
          </cell>
          <cell r="R390">
            <v>1999.97</v>
          </cell>
          <cell r="S390">
            <v>2011.1</v>
          </cell>
          <cell r="T390">
            <v>2071.83</v>
          </cell>
          <cell r="U390">
            <v>2049.4899999999998</v>
          </cell>
          <cell r="V390">
            <v>2109.19</v>
          </cell>
          <cell r="W390">
            <v>2087.58</v>
          </cell>
          <cell r="X390">
            <v>2153.4499999999998</v>
          </cell>
          <cell r="Y390">
            <v>2147.25</v>
          </cell>
          <cell r="Z390">
            <v>2189.0500000000002</v>
          </cell>
          <cell r="AA390">
            <v>2156.2800000000002</v>
          </cell>
          <cell r="AB390">
            <v>2144.87</v>
          </cell>
          <cell r="AC390">
            <v>2120.35</v>
          </cell>
          <cell r="AD390">
            <v>2130.96</v>
          </cell>
          <cell r="AE390">
            <v>2141.61</v>
          </cell>
          <cell r="AF390">
            <v>2152.3200000000002</v>
          </cell>
          <cell r="AG390">
            <v>2163.08</v>
          </cell>
          <cell r="AH390">
            <v>2173.9</v>
          </cell>
        </row>
        <row r="391">
          <cell r="A391" t="str">
            <v>WACommercialCooling Switch- Small CommercialProgram Annual CostsBaseline0</v>
          </cell>
          <cell r="B391" t="str">
            <v>WA</v>
          </cell>
          <cell r="C391" t="str">
            <v>Commercial</v>
          </cell>
          <cell r="D391" t="str">
            <v>Cooling Switch- Small Commercial</v>
          </cell>
          <cell r="E391" t="str">
            <v>Program Annual Costs</v>
          </cell>
          <cell r="F391" t="str">
            <v>Baseline</v>
          </cell>
          <cell r="G391">
            <v>0</v>
          </cell>
          <cell r="H391">
            <v>0</v>
          </cell>
          <cell r="I391">
            <v>0</v>
          </cell>
          <cell r="J391">
            <v>156715.95000000001</v>
          </cell>
          <cell r="K391">
            <v>178550.04</v>
          </cell>
          <cell r="L391">
            <v>200598.78</v>
          </cell>
          <cell r="M391">
            <v>222863.76</v>
          </cell>
          <cell r="N391">
            <v>245346.59</v>
          </cell>
          <cell r="O391">
            <v>116389.99</v>
          </cell>
          <cell r="P391">
            <v>116927.97</v>
          </cell>
          <cell r="Q391">
            <v>117468.65</v>
          </cell>
          <cell r="R391">
            <v>118012.03</v>
          </cell>
          <cell r="S391">
            <v>118558.13</v>
          </cell>
          <cell r="T391">
            <v>119106.96</v>
          </cell>
          <cell r="U391">
            <v>119658.54</v>
          </cell>
          <cell r="V391">
            <v>120212.87</v>
          </cell>
          <cell r="W391">
            <v>120769.97</v>
          </cell>
          <cell r="X391">
            <v>121329.86</v>
          </cell>
          <cell r="Y391">
            <v>121892.55</v>
          </cell>
          <cell r="Z391">
            <v>122458.05</v>
          </cell>
          <cell r="AA391">
            <v>123026.38</v>
          </cell>
          <cell r="AB391">
            <v>123597.55</v>
          </cell>
          <cell r="AC391">
            <v>124171.57</v>
          </cell>
          <cell r="AD391">
            <v>124748.47</v>
          </cell>
          <cell r="AE391">
            <v>125328.25</v>
          </cell>
          <cell r="AF391">
            <v>125910.93</v>
          </cell>
          <cell r="AG391">
            <v>126496.52</v>
          </cell>
          <cell r="AH391">
            <v>127085.04</v>
          </cell>
        </row>
        <row r="392">
          <cell r="A392" t="str">
            <v>WACommercialHeating Switch- Medium CommercialParticipantsBaseline0</v>
          </cell>
          <cell r="B392" t="str">
            <v>WA</v>
          </cell>
          <cell r="C392" t="str">
            <v>Commercial</v>
          </cell>
          <cell r="D392" t="str">
            <v>Heating Switch- Medium Commercial</v>
          </cell>
          <cell r="E392" t="str">
            <v>Participants</v>
          </cell>
          <cell r="F392" t="str">
            <v>Baseline</v>
          </cell>
          <cell r="G392">
            <v>0</v>
          </cell>
          <cell r="H392">
            <v>0</v>
          </cell>
          <cell r="I392">
            <v>0</v>
          </cell>
          <cell r="J392">
            <v>350.9458115624999</v>
          </cell>
          <cell r="K392">
            <v>705.40108124062476</v>
          </cell>
          <cell r="L392">
            <v>1063.3921299702413</v>
          </cell>
          <cell r="M392">
            <v>1424.9454541601237</v>
          </cell>
          <cell r="N392">
            <v>1790.0877267886549</v>
          </cell>
          <cell r="O392">
            <v>1799.0381654225978</v>
          </cell>
          <cell r="P392">
            <v>1808.0333562497108</v>
          </cell>
          <cell r="Q392">
            <v>1817.073523030959</v>
          </cell>
          <cell r="R392">
            <v>1826.1588906461136</v>
          </cell>
          <cell r="S392">
            <v>1835.2896850993441</v>
          </cell>
          <cell r="T392">
            <v>1844.4661335248404</v>
          </cell>
          <cell r="U392">
            <v>1853.6884641924646</v>
          </cell>
          <cell r="V392">
            <v>1862.9569065134269</v>
          </cell>
          <cell r="W392">
            <v>1872.2716910459935</v>
          </cell>
          <cell r="X392">
            <v>1881.6330495012232</v>
          </cell>
          <cell r="Y392">
            <v>1891.0412147487289</v>
          </cell>
          <cell r="Z392">
            <v>1900.4964208224724</v>
          </cell>
          <cell r="AA392">
            <v>1909.9989029265848</v>
          </cell>
          <cell r="AB392">
            <v>1919.5488974412172</v>
          </cell>
          <cell r="AC392">
            <v>1929.1466419284234</v>
          </cell>
          <cell r="AD392">
            <v>1938.7923751380656</v>
          </cell>
          <cell r="AE392">
            <v>1948.4863370137555</v>
          </cell>
          <cell r="AF392">
            <v>1958.2287686988238</v>
          </cell>
          <cell r="AG392">
            <v>1968.0199125423176</v>
          </cell>
          <cell r="AH392">
            <v>1977.860012105029</v>
          </cell>
        </row>
        <row r="393">
          <cell r="A393" t="str">
            <v>WACommercialHeating Switch- Medium CommercialNew ParticipantsBaseline0</v>
          </cell>
          <cell r="B393" t="str">
            <v>WA</v>
          </cell>
          <cell r="C393" t="str">
            <v>Commercial</v>
          </cell>
          <cell r="D393" t="str">
            <v>Heating Switch- Medium Commercial</v>
          </cell>
          <cell r="E393" t="str">
            <v>New Participants</v>
          </cell>
          <cell r="F393" t="str">
            <v>Baseline</v>
          </cell>
          <cell r="G393">
            <v>0</v>
          </cell>
          <cell r="H393">
            <v>0</v>
          </cell>
          <cell r="I393">
            <v>0</v>
          </cell>
          <cell r="J393">
            <v>350.9458115624999</v>
          </cell>
          <cell r="K393">
            <v>354.45526967812486</v>
          </cell>
          <cell r="L393">
            <v>357.99104872961652</v>
          </cell>
          <cell r="M393">
            <v>361.55332418988246</v>
          </cell>
          <cell r="N393">
            <v>365.14227262853115</v>
          </cell>
          <cell r="O393">
            <v>8.9504386339428947</v>
          </cell>
          <cell r="P393">
            <v>8.9951908271129923</v>
          </cell>
          <cell r="Q393">
            <v>9.0401667812482174</v>
          </cell>
          <cell r="R393">
            <v>9.0853676151546097</v>
          </cell>
          <cell r="S393">
            <v>9.1307944532304646</v>
          </cell>
          <cell r="T393">
            <v>9.1764484254963463</v>
          </cell>
          <cell r="U393">
            <v>9.2223306676241918</v>
          </cell>
          <cell r="V393">
            <v>9.2684423209623219</v>
          </cell>
          <cell r="W393">
            <v>9.3147845325665912</v>
          </cell>
          <cell r="X393">
            <v>9.3613584552297198</v>
          </cell>
          <cell r="Y393">
            <v>9.4081652475056217</v>
          </cell>
          <cell r="Z393">
            <v>9.4552060737435113</v>
          </cell>
          <cell r="AA393">
            <v>9.5024821041124596</v>
          </cell>
          <cell r="AB393">
            <v>9.5499945146323171</v>
          </cell>
          <cell r="AC393">
            <v>9.5977444872062279</v>
          </cell>
          <cell r="AD393">
            <v>9.6457332096422306</v>
          </cell>
          <cell r="AE393">
            <v>9.6939618756898653</v>
          </cell>
          <cell r="AF393">
            <v>9.7424316850683681</v>
          </cell>
          <cell r="AG393">
            <v>9.7911438434937281</v>
          </cell>
          <cell r="AH393">
            <v>9.8400995627114298</v>
          </cell>
        </row>
        <row r="394">
          <cell r="A394" t="str">
            <v>WACommercialHeating Switch- Medium CommercialSummer Peak Reduction @Meter  (MW)Baseline0</v>
          </cell>
          <cell r="B394" t="str">
            <v>WA</v>
          </cell>
          <cell r="C394" t="str">
            <v>Commercial</v>
          </cell>
          <cell r="D394" t="str">
            <v>Heating Switch- Medium Commercial</v>
          </cell>
          <cell r="E394" t="str">
            <v>Summer Peak Reduction @Meter  (MW)</v>
          </cell>
          <cell r="F394" t="str">
            <v>Baseline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</row>
        <row r="395">
          <cell r="A395" t="str">
            <v>WACommercialHeating Switch- Medium CommercialSummer Peak Reduction @Generation (MW)Baseline0</v>
          </cell>
          <cell r="B395" t="str">
            <v>WA</v>
          </cell>
          <cell r="C395" t="str">
            <v>Commercial</v>
          </cell>
          <cell r="D395" t="str">
            <v>Heating Switch- Medium Commercial</v>
          </cell>
          <cell r="E395" t="str">
            <v>Summer Peak Reduction @Generation (MW)</v>
          </cell>
          <cell r="F395" t="str">
            <v>Baseline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</row>
        <row r="396">
          <cell r="A396" t="str">
            <v>WACommercialHeating Switch- Medium CommercialWinter Peak Reduction @Meter  (MW)Baseline0</v>
          </cell>
          <cell r="B396" t="str">
            <v>WA</v>
          </cell>
          <cell r="C396" t="str">
            <v>Commercial</v>
          </cell>
          <cell r="D396" t="str">
            <v>Heating Switch- Medium Commercial</v>
          </cell>
          <cell r="E396" t="str">
            <v>Winter Peak Reduction @Meter  (MW)</v>
          </cell>
          <cell r="F396" t="str">
            <v>Baseline</v>
          </cell>
          <cell r="G396">
            <v>0</v>
          </cell>
          <cell r="H396">
            <v>0</v>
          </cell>
          <cell r="I396">
            <v>0</v>
          </cell>
          <cell r="J396">
            <v>3.7073915533462491</v>
          </cell>
          <cell r="K396">
            <v>7.4518570222259601</v>
          </cell>
          <cell r="L396">
            <v>11.233674461005629</v>
          </cell>
          <cell r="M396">
            <v>15.053123777747548</v>
          </cell>
          <cell r="N396">
            <v>18.910486745795353</v>
          </cell>
          <cell r="O396">
            <v>19.005039179524324</v>
          </cell>
          <cell r="P396">
            <v>19.100064375421944</v>
          </cell>
          <cell r="Q396">
            <v>19.195564697299051</v>
          </cell>
          <cell r="R396">
            <v>19.291542520785544</v>
          </cell>
          <cell r="S396">
            <v>19.388000233389469</v>
          </cell>
          <cell r="T396">
            <v>19.484940234556415</v>
          </cell>
          <cell r="U396">
            <v>19.582364935729199</v>
          </cell>
          <cell r="V396">
            <v>19.680276760407843</v>
          </cell>
          <cell r="W396">
            <v>19.778678144209877</v>
          </cell>
          <cell r="X396">
            <v>19.877571534930922</v>
          </cell>
          <cell r="Y396">
            <v>19.976959392605572</v>
          </cell>
          <cell r="Z396">
            <v>20.076844189568597</v>
          </cell>
          <cell r="AA396">
            <v>20.177228410516445</v>
          </cell>
          <cell r="AB396">
            <v>20.278114552569019</v>
          </cell>
          <cell r="AC396">
            <v>20.379505125331864</v>
          </cell>
          <cell r="AD396">
            <v>20.481402650958525</v>
          </cell>
          <cell r="AE396">
            <v>20.583809664213312</v>
          </cell>
          <cell r="AF396">
            <v>20.686728712534375</v>
          </cell>
          <cell r="AG396">
            <v>20.790162356097042</v>
          </cell>
          <cell r="AH396">
            <v>20.894113167877528</v>
          </cell>
        </row>
        <row r="397">
          <cell r="A397" t="str">
            <v>WACommercialHeating Switch- Medium CommercialWinter Peak Reduction @Generation (MW)Baseline0</v>
          </cell>
          <cell r="B397" t="str">
            <v>WA</v>
          </cell>
          <cell r="C397" t="str">
            <v>Commercial</v>
          </cell>
          <cell r="D397" t="str">
            <v>Heating Switch- Medium Commercial</v>
          </cell>
          <cell r="E397" t="str">
            <v>Winter Peak Reduction @Generation (MW)</v>
          </cell>
          <cell r="F397" t="str">
            <v>Baseline</v>
          </cell>
          <cell r="G397">
            <v>0</v>
          </cell>
          <cell r="H397">
            <v>0</v>
          </cell>
          <cell r="I397">
            <v>0</v>
          </cell>
          <cell r="J397">
            <v>3.9627958473282705</v>
          </cell>
          <cell r="K397">
            <v>7.9652196531298234</v>
          </cell>
          <cell r="L397">
            <v>12.007568627093203</v>
          </cell>
          <cell r="M397">
            <v>16.090141960304898</v>
          </cell>
          <cell r="N397">
            <v>20.213240837633023</v>
          </cell>
          <cell r="O397">
            <v>20.314307041821181</v>
          </cell>
          <cell r="P397">
            <v>20.415878577030284</v>
          </cell>
          <cell r="Q397">
            <v>20.517957969915436</v>
          </cell>
          <cell r="R397">
            <v>20.62054775976501</v>
          </cell>
          <cell r="S397">
            <v>20.723650498563831</v>
          </cell>
          <cell r="T397">
            <v>20.82726875105665</v>
          </cell>
          <cell r="U397">
            <v>20.931405094811932</v>
          </cell>
          <cell r="V397">
            <v>21.03606212028599</v>
          </cell>
          <cell r="W397">
            <v>21.141242430887417</v>
          </cell>
          <cell r="X397">
            <v>21.246948643041847</v>
          </cell>
          <cell r="Y397">
            <v>21.353183386257051</v>
          </cell>
          <cell r="Z397">
            <v>21.459949303188335</v>
          </cell>
          <cell r="AA397">
            <v>21.56724904970428</v>
          </cell>
          <cell r="AB397">
            <v>21.675085294952794</v>
          </cell>
          <cell r="AC397">
            <v>21.783460721427559</v>
          </cell>
          <cell r="AD397">
            <v>21.892378025034699</v>
          </cell>
          <cell r="AE397">
            <v>22.001839915159866</v>
          </cell>
          <cell r="AF397">
            <v>22.111849114735662</v>
          </cell>
          <cell r="AG397">
            <v>22.222408360309334</v>
          </cell>
          <cell r="AH397">
            <v>22.333520402110882</v>
          </cell>
        </row>
        <row r="398">
          <cell r="A398" t="str">
            <v>WACommercialHeating Switch- Medium CommercialNon-Incentive CostsBaseline0</v>
          </cell>
          <cell r="B398" t="str">
            <v>WA</v>
          </cell>
          <cell r="C398" t="str">
            <v>Commercial</v>
          </cell>
          <cell r="D398" t="str">
            <v>Heating Switch- Medium Commercial</v>
          </cell>
          <cell r="E398" t="str">
            <v>Non-Incentive Costs</v>
          </cell>
          <cell r="F398" t="str">
            <v>Baseline</v>
          </cell>
          <cell r="G398">
            <v>0</v>
          </cell>
          <cell r="H398">
            <v>0</v>
          </cell>
          <cell r="I398">
            <v>0</v>
          </cell>
          <cell r="J398">
            <v>263613.37</v>
          </cell>
          <cell r="K398">
            <v>266161.58</v>
          </cell>
          <cell r="L398">
            <v>268728.90000000002</v>
          </cell>
          <cell r="M398">
            <v>271315.46000000002</v>
          </cell>
          <cell r="N398">
            <v>273921.39</v>
          </cell>
          <cell r="O398">
            <v>15291.18</v>
          </cell>
          <cell r="P398">
            <v>15323.68</v>
          </cell>
          <cell r="Q398">
            <v>15356.34</v>
          </cell>
          <cell r="R398">
            <v>15389.16</v>
          </cell>
          <cell r="S398">
            <v>15422.14</v>
          </cell>
          <cell r="T398">
            <v>15455.29</v>
          </cell>
          <cell r="U398">
            <v>15488.6</v>
          </cell>
          <cell r="V398">
            <v>15522.09</v>
          </cell>
          <cell r="W398">
            <v>15555.74</v>
          </cell>
          <cell r="X398">
            <v>15589.55</v>
          </cell>
          <cell r="Y398">
            <v>15623.54</v>
          </cell>
          <cell r="Z398">
            <v>15657.7</v>
          </cell>
          <cell r="AA398">
            <v>15692.02</v>
          </cell>
          <cell r="AB398">
            <v>15726.52</v>
          </cell>
          <cell r="AC398">
            <v>15761.19</v>
          </cell>
          <cell r="AD398">
            <v>15796.04</v>
          </cell>
          <cell r="AE398">
            <v>15831.06</v>
          </cell>
          <cell r="AF398">
            <v>15866.25</v>
          </cell>
          <cell r="AG398">
            <v>15901.62</v>
          </cell>
          <cell r="AH398">
            <v>15937.17</v>
          </cell>
        </row>
        <row r="399">
          <cell r="A399" t="str">
            <v>WACommercialHeating Switch- Medium CommercialIncentive CostsBaseline0</v>
          </cell>
          <cell r="B399" t="str">
            <v>WA</v>
          </cell>
          <cell r="C399" t="str">
            <v>Commercial</v>
          </cell>
          <cell r="D399" t="str">
            <v>Heating Switch- Medium Commercial</v>
          </cell>
          <cell r="E399" t="str">
            <v>Incentive Costs</v>
          </cell>
          <cell r="F399" t="str">
            <v>Baseline</v>
          </cell>
          <cell r="G399">
            <v>0</v>
          </cell>
          <cell r="H399">
            <v>0</v>
          </cell>
          <cell r="I399">
            <v>0</v>
          </cell>
          <cell r="J399">
            <v>52641.87</v>
          </cell>
          <cell r="K399">
            <v>105810.16</v>
          </cell>
          <cell r="L399">
            <v>159508.82</v>
          </cell>
          <cell r="M399">
            <v>213741.82</v>
          </cell>
          <cell r="N399">
            <v>268513.15999999997</v>
          </cell>
          <cell r="O399">
            <v>269855.71999999997</v>
          </cell>
          <cell r="P399">
            <v>271205</v>
          </cell>
          <cell r="Q399">
            <v>272561.03000000003</v>
          </cell>
          <cell r="R399">
            <v>273923.83</v>
          </cell>
          <cell r="S399">
            <v>275293.45</v>
          </cell>
          <cell r="T399">
            <v>276669.92</v>
          </cell>
          <cell r="U399">
            <v>278053.27</v>
          </cell>
          <cell r="V399">
            <v>279443.53999999998</v>
          </cell>
          <cell r="W399">
            <v>280840.75</v>
          </cell>
          <cell r="X399">
            <v>282244.96000000002</v>
          </cell>
          <cell r="Y399">
            <v>283656.18</v>
          </cell>
          <cell r="Z399">
            <v>285074.46000000002</v>
          </cell>
          <cell r="AA399">
            <v>286499.84000000003</v>
          </cell>
          <cell r="AB399">
            <v>287932.33</v>
          </cell>
          <cell r="AC399">
            <v>289372</v>
          </cell>
          <cell r="AD399">
            <v>290818.86</v>
          </cell>
          <cell r="AE399">
            <v>292272.95</v>
          </cell>
          <cell r="AF399">
            <v>293734.32</v>
          </cell>
          <cell r="AG399">
            <v>295202.99</v>
          </cell>
          <cell r="AH399">
            <v>296679</v>
          </cell>
        </row>
        <row r="400">
          <cell r="A400" t="str">
            <v>WACommercialHeating Switch- Medium CommercialProgram Annual BenefitsBaseline0</v>
          </cell>
          <cell r="B400" t="str">
            <v>WA</v>
          </cell>
          <cell r="C400" t="str">
            <v>Commercial</v>
          </cell>
          <cell r="D400" t="str">
            <v>Heating Switch- Medium Commercial</v>
          </cell>
          <cell r="E400" t="str">
            <v>Program Annual Benefits</v>
          </cell>
          <cell r="F400" t="str">
            <v>Baseline</v>
          </cell>
          <cell r="G400">
            <v>0</v>
          </cell>
          <cell r="H400">
            <v>0</v>
          </cell>
          <cell r="I400">
            <v>0</v>
          </cell>
          <cell r="J400">
            <v>3283.48</v>
          </cell>
          <cell r="K400">
            <v>6477.48</v>
          </cell>
          <cell r="L400">
            <v>9988.1299999999992</v>
          </cell>
          <cell r="M400">
            <v>13228.34</v>
          </cell>
          <cell r="N400">
            <v>17101.62</v>
          </cell>
          <cell r="O400">
            <v>16905.009999999998</v>
          </cell>
          <cell r="P400">
            <v>17835.05</v>
          </cell>
          <cell r="Q400">
            <v>17775.72</v>
          </cell>
          <cell r="R400">
            <v>18119.8</v>
          </cell>
          <cell r="S400">
            <v>18220.650000000001</v>
          </cell>
          <cell r="T400">
            <v>18770.830000000002</v>
          </cell>
          <cell r="U400">
            <v>18568.41</v>
          </cell>
          <cell r="V400">
            <v>19109.330000000002</v>
          </cell>
          <cell r="W400">
            <v>18913.5</v>
          </cell>
          <cell r="X400">
            <v>19510.29</v>
          </cell>
          <cell r="Y400">
            <v>19454.16</v>
          </cell>
          <cell r="Z400">
            <v>19832.89</v>
          </cell>
          <cell r="AA400">
            <v>19535.96</v>
          </cell>
          <cell r="AB400">
            <v>19432.62</v>
          </cell>
          <cell r="AC400">
            <v>19210.48</v>
          </cell>
          <cell r="AD400">
            <v>19306.53</v>
          </cell>
          <cell r="AE400">
            <v>19403.060000000001</v>
          </cell>
          <cell r="AF400">
            <v>19500.080000000002</v>
          </cell>
          <cell r="AG400">
            <v>19597.580000000002</v>
          </cell>
          <cell r="AH400">
            <v>19695.57</v>
          </cell>
        </row>
        <row r="401">
          <cell r="A401" t="str">
            <v>WACommercialHeating Switch- Medium CommercialProgram Annual CostsBaseline0</v>
          </cell>
          <cell r="B401" t="str">
            <v>WA</v>
          </cell>
          <cell r="C401" t="str">
            <v>Commercial</v>
          </cell>
          <cell r="D401" t="str">
            <v>Heating Switch- Medium Commercial</v>
          </cell>
          <cell r="E401" t="str">
            <v>Program Annual Costs</v>
          </cell>
          <cell r="F401" t="str">
            <v>Baseline</v>
          </cell>
          <cell r="G401">
            <v>0</v>
          </cell>
          <cell r="H401">
            <v>0</v>
          </cell>
          <cell r="I401">
            <v>0</v>
          </cell>
          <cell r="J401">
            <v>316255.24</v>
          </cell>
          <cell r="K401">
            <v>371971.74</v>
          </cell>
          <cell r="L401">
            <v>428237.72</v>
          </cell>
          <cell r="M401">
            <v>485057.28000000003</v>
          </cell>
          <cell r="N401">
            <v>542434.55000000005</v>
          </cell>
          <cell r="O401">
            <v>285146.90999999997</v>
          </cell>
          <cell r="P401">
            <v>286528.68</v>
          </cell>
          <cell r="Q401">
            <v>287917.36</v>
          </cell>
          <cell r="R401">
            <v>289312.99</v>
          </cell>
          <cell r="S401">
            <v>290715.59000000003</v>
          </cell>
          <cell r="T401">
            <v>292125.21000000002</v>
          </cell>
          <cell r="U401">
            <v>293541.87</v>
          </cell>
          <cell r="V401">
            <v>294965.62</v>
          </cell>
          <cell r="W401">
            <v>296396.49</v>
          </cell>
          <cell r="X401">
            <v>297834.51</v>
          </cell>
          <cell r="Y401">
            <v>299279.71999999997</v>
          </cell>
          <cell r="Z401">
            <v>300732.15999999997</v>
          </cell>
          <cell r="AA401">
            <v>302191.86</v>
          </cell>
          <cell r="AB401">
            <v>303658.86</v>
          </cell>
          <cell r="AC401">
            <v>305133.19</v>
          </cell>
          <cell r="AD401">
            <v>306614.89</v>
          </cell>
          <cell r="AE401">
            <v>308104.01</v>
          </cell>
          <cell r="AF401">
            <v>309600.56</v>
          </cell>
          <cell r="AG401">
            <v>311104.61</v>
          </cell>
          <cell r="AH401">
            <v>312616.17</v>
          </cell>
        </row>
        <row r="402">
          <cell r="A402" t="str">
            <v>WACommercialHeating Switch- Small CommercialParticipantsBaseline0</v>
          </cell>
          <cell r="B402" t="str">
            <v>WA</v>
          </cell>
          <cell r="C402" t="str">
            <v>Commercial</v>
          </cell>
          <cell r="D402" t="str">
            <v>Heating Switch- Small Commercial</v>
          </cell>
          <cell r="E402" t="str">
            <v>Participants</v>
          </cell>
          <cell r="F402" t="str">
            <v>Baseline</v>
          </cell>
          <cell r="G402">
            <v>0</v>
          </cell>
          <cell r="H402">
            <v>0</v>
          </cell>
          <cell r="I402">
            <v>0</v>
          </cell>
          <cell r="J402">
            <v>350.9458115624999</v>
          </cell>
          <cell r="K402">
            <v>705.40108124062476</v>
          </cell>
          <cell r="L402">
            <v>1063.3921299702413</v>
          </cell>
          <cell r="M402">
            <v>1424.9454541601237</v>
          </cell>
          <cell r="N402">
            <v>1790.0877267886549</v>
          </cell>
          <cell r="O402">
            <v>1799.0381654225978</v>
          </cell>
          <cell r="P402">
            <v>1808.0333562497108</v>
          </cell>
          <cell r="Q402">
            <v>1817.073523030959</v>
          </cell>
          <cell r="R402">
            <v>1826.1588906461136</v>
          </cell>
          <cell r="S402">
            <v>1835.2896850993441</v>
          </cell>
          <cell r="T402">
            <v>1844.4661335248404</v>
          </cell>
          <cell r="U402">
            <v>1853.6884641924646</v>
          </cell>
          <cell r="V402">
            <v>1862.9569065134269</v>
          </cell>
          <cell r="W402">
            <v>1872.2716910459935</v>
          </cell>
          <cell r="X402">
            <v>1881.6330495012232</v>
          </cell>
          <cell r="Y402">
            <v>1891.0412147487289</v>
          </cell>
          <cell r="Z402">
            <v>1900.4964208224724</v>
          </cell>
          <cell r="AA402">
            <v>1909.9989029265848</v>
          </cell>
          <cell r="AB402">
            <v>1919.5488974412172</v>
          </cell>
          <cell r="AC402">
            <v>1929.1466419284234</v>
          </cell>
          <cell r="AD402">
            <v>1938.7923751380656</v>
          </cell>
          <cell r="AE402">
            <v>1948.4863370137555</v>
          </cell>
          <cell r="AF402">
            <v>1958.2287686988238</v>
          </cell>
          <cell r="AG402">
            <v>1968.0199125423176</v>
          </cell>
          <cell r="AH402">
            <v>1977.860012105029</v>
          </cell>
        </row>
        <row r="403">
          <cell r="A403" t="str">
            <v>WACommercialHeating Switch- Small CommercialNew ParticipantsBaseline0</v>
          </cell>
          <cell r="B403" t="str">
            <v>WA</v>
          </cell>
          <cell r="C403" t="str">
            <v>Commercial</v>
          </cell>
          <cell r="D403" t="str">
            <v>Heating Switch- Small Commercial</v>
          </cell>
          <cell r="E403" t="str">
            <v>New Participants</v>
          </cell>
          <cell r="F403" t="str">
            <v>Baseline</v>
          </cell>
          <cell r="G403">
            <v>0</v>
          </cell>
          <cell r="H403">
            <v>0</v>
          </cell>
          <cell r="I403">
            <v>0</v>
          </cell>
          <cell r="J403">
            <v>350.9458115624999</v>
          </cell>
          <cell r="K403">
            <v>354.45526967812486</v>
          </cell>
          <cell r="L403">
            <v>357.99104872961652</v>
          </cell>
          <cell r="M403">
            <v>361.55332418988246</v>
          </cell>
          <cell r="N403">
            <v>365.14227262853115</v>
          </cell>
          <cell r="O403">
            <v>8.9504386339428947</v>
          </cell>
          <cell r="P403">
            <v>8.9951908271129923</v>
          </cell>
          <cell r="Q403">
            <v>9.0401667812482174</v>
          </cell>
          <cell r="R403">
            <v>9.0853676151546097</v>
          </cell>
          <cell r="S403">
            <v>9.1307944532304646</v>
          </cell>
          <cell r="T403">
            <v>9.1764484254963463</v>
          </cell>
          <cell r="U403">
            <v>9.2223306676241918</v>
          </cell>
          <cell r="V403">
            <v>9.2684423209623219</v>
          </cell>
          <cell r="W403">
            <v>9.3147845325665912</v>
          </cell>
          <cell r="X403">
            <v>9.3613584552297198</v>
          </cell>
          <cell r="Y403">
            <v>9.4081652475056217</v>
          </cell>
          <cell r="Z403">
            <v>9.4552060737435113</v>
          </cell>
          <cell r="AA403">
            <v>9.5024821041124596</v>
          </cell>
          <cell r="AB403">
            <v>9.5499945146323171</v>
          </cell>
          <cell r="AC403">
            <v>9.5977444872062279</v>
          </cell>
          <cell r="AD403">
            <v>9.6457332096422306</v>
          </cell>
          <cell r="AE403">
            <v>9.6939618756898653</v>
          </cell>
          <cell r="AF403">
            <v>9.7424316850683681</v>
          </cell>
          <cell r="AG403">
            <v>9.7911438434937281</v>
          </cell>
          <cell r="AH403">
            <v>9.8400995627114298</v>
          </cell>
        </row>
        <row r="404">
          <cell r="A404" t="str">
            <v>WACommercialHeating Switch- Small CommercialSummer Peak Reduction @Meter  (MW)Baseline0</v>
          </cell>
          <cell r="B404" t="str">
            <v>WA</v>
          </cell>
          <cell r="C404" t="str">
            <v>Commercial</v>
          </cell>
          <cell r="D404" t="str">
            <v>Heating Switch- Small Commercial</v>
          </cell>
          <cell r="E404" t="str">
            <v>Summer Peak Reduction @Meter  (MW)</v>
          </cell>
          <cell r="F404" t="str">
            <v>Baseline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5">
          <cell r="A405" t="str">
            <v>WACommercialHeating Switch- Small CommercialSummer Peak Reduction @Generation (MW)Baseline0</v>
          </cell>
          <cell r="B405" t="str">
            <v>WA</v>
          </cell>
          <cell r="C405" t="str">
            <v>Commercial</v>
          </cell>
          <cell r="D405" t="str">
            <v>Heating Switch- Small Commercial</v>
          </cell>
          <cell r="E405" t="str">
            <v>Summer Peak Reduction @Generation (MW)</v>
          </cell>
          <cell r="F405" t="str">
            <v>Baseline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6">
          <cell r="A406" t="str">
            <v>WACommercialHeating Switch- Small CommercialWinter Peak Reduction @Meter  (MW)Baseline0</v>
          </cell>
          <cell r="B406" t="str">
            <v>WA</v>
          </cell>
          <cell r="C406" t="str">
            <v>Commercial</v>
          </cell>
          <cell r="D406" t="str">
            <v>Heating Switch- Small Commercial</v>
          </cell>
          <cell r="E406" t="str">
            <v>Winter Peak Reduction @Meter  (MW)</v>
          </cell>
          <cell r="F406" t="str">
            <v>Baseline</v>
          </cell>
          <cell r="G406">
            <v>0</v>
          </cell>
          <cell r="H406">
            <v>0</v>
          </cell>
          <cell r="I406">
            <v>0</v>
          </cell>
          <cell r="J406">
            <v>0.75944673622124981</v>
          </cell>
          <cell r="K406">
            <v>1.5264879398047122</v>
          </cell>
          <cell r="L406">
            <v>2.3011805692556022</v>
          </cell>
          <cell r="M406">
            <v>3.0835819628025081</v>
          </cell>
          <cell r="N406">
            <v>3.8737498407706492</v>
          </cell>
          <cell r="O406">
            <v>3.893118589974502</v>
          </cell>
          <cell r="P406">
            <v>3.9125841829243746</v>
          </cell>
          <cell r="Q406">
            <v>3.9321471038389957</v>
          </cell>
          <cell r="R406">
            <v>3.9518078393581901</v>
          </cell>
          <cell r="S406">
            <v>3.9715668785549809</v>
          </cell>
          <cell r="T406">
            <v>3.9914247129477549</v>
          </cell>
          <cell r="U406">
            <v>4.0113818365124931</v>
          </cell>
          <cell r="V406">
            <v>4.0314387456950564</v>
          </cell>
          <cell r="W406">
            <v>4.0515959394235299</v>
          </cell>
          <cell r="X406">
            <v>4.0718539191206471</v>
          </cell>
          <cell r="Y406">
            <v>4.0922131887162498</v>
          </cell>
          <cell r="Z406">
            <v>4.1126742546598303</v>
          </cell>
          <cell r="AA406">
            <v>4.1332376259331296</v>
          </cell>
          <cell r="AB406">
            <v>4.1539038140627946</v>
          </cell>
          <cell r="AC406">
            <v>4.174673333133109</v>
          </cell>
          <cell r="AD406">
            <v>4.1955466997987738</v>
          </cell>
          <cell r="AE406">
            <v>4.2165244332977672</v>
          </cell>
          <cell r="AF406">
            <v>4.2376070554642551</v>
          </cell>
          <cell r="AG406">
            <v>4.2587950907415753</v>
          </cell>
          <cell r="AH406">
            <v>4.2800890661952824</v>
          </cell>
        </row>
        <row r="407">
          <cell r="A407" t="str">
            <v>WACommercialHeating Switch- Small CommercialWinter Peak Reduction @Generation (MW)Baseline0</v>
          </cell>
          <cell r="B407" t="str">
            <v>WA</v>
          </cell>
          <cell r="C407" t="str">
            <v>Commercial</v>
          </cell>
          <cell r="D407" t="str">
            <v>Heating Switch- Small Commercial</v>
          </cell>
          <cell r="E407" t="str">
            <v>Winter Peak Reduction @Generation (MW)</v>
          </cell>
          <cell r="F407" t="str">
            <v>Baseline</v>
          </cell>
          <cell r="G407">
            <v>0</v>
          </cell>
          <cell r="H407">
            <v>0</v>
          </cell>
          <cell r="I407">
            <v>0</v>
          </cell>
          <cell r="J407">
            <v>0.81176544998280742</v>
          </cell>
          <cell r="K407">
            <v>1.6316485544654431</v>
          </cell>
          <cell r="L407">
            <v>2.4597101958566538</v>
          </cell>
          <cell r="M407">
            <v>3.2960116624479174</v>
          </cell>
          <cell r="N407">
            <v>4.1406146509501944</v>
          </cell>
          <cell r="O407">
            <v>4.1613177242049453</v>
          </cell>
          <cell r="P407">
            <v>4.1821243128259695</v>
          </cell>
          <cell r="Q407">
            <v>4.2030349343900983</v>
          </cell>
          <cell r="R407">
            <v>4.2240501090620484</v>
          </cell>
          <cell r="S407">
            <v>4.2451703596073589</v>
          </cell>
          <cell r="T407">
            <v>4.2663962114053948</v>
          </cell>
          <cell r="U407">
            <v>4.2877281924624207</v>
          </cell>
          <cell r="V407">
            <v>4.3091668334247339</v>
          </cell>
          <cell r="W407">
            <v>4.3307126675918557</v>
          </cell>
          <cell r="X407">
            <v>4.3523662309298148</v>
          </cell>
          <cell r="Y407">
            <v>4.3741280620844627</v>
          </cell>
          <cell r="Z407">
            <v>4.3959987023948841</v>
          </cell>
          <cell r="AA407">
            <v>4.417978695906859</v>
          </cell>
          <cell r="AB407">
            <v>4.4400685893863923</v>
          </cell>
          <cell r="AC407">
            <v>4.4622689323333251</v>
          </cell>
          <cell r="AD407">
            <v>4.4845802769949907</v>
          </cell>
          <cell r="AE407">
            <v>4.5070031783799651</v>
          </cell>
          <cell r="AF407">
            <v>4.529538194271864</v>
          </cell>
          <cell r="AG407">
            <v>4.5521858852432224</v>
          </cell>
          <cell r="AH407">
            <v>4.5749468146694374</v>
          </cell>
        </row>
        <row r="408">
          <cell r="A408" t="str">
            <v>WACommercialHeating Switch- Small CommercialNon-Incentive CostsBaseline0</v>
          </cell>
          <cell r="B408" t="str">
            <v>WA</v>
          </cell>
          <cell r="C408" t="str">
            <v>Commercial</v>
          </cell>
          <cell r="D408" t="str">
            <v>Heating Switch- Small Commercial</v>
          </cell>
          <cell r="E408" t="str">
            <v>Non-Incentive Costs</v>
          </cell>
          <cell r="F408" t="str">
            <v>Baseline</v>
          </cell>
          <cell r="G408">
            <v>0</v>
          </cell>
          <cell r="H408">
            <v>0</v>
          </cell>
          <cell r="I408">
            <v>0</v>
          </cell>
          <cell r="J408">
            <v>105126.91</v>
          </cell>
          <cell r="K408">
            <v>106090.26</v>
          </cell>
          <cell r="L408">
            <v>107060.83</v>
          </cell>
          <cell r="M408">
            <v>108038.68</v>
          </cell>
          <cell r="N408">
            <v>109023.84</v>
          </cell>
          <cell r="O408">
            <v>11249.18</v>
          </cell>
          <cell r="P408">
            <v>11261.47</v>
          </cell>
          <cell r="Q408">
            <v>11273.81</v>
          </cell>
          <cell r="R408">
            <v>11286.22</v>
          </cell>
          <cell r="S408">
            <v>11298.69</v>
          </cell>
          <cell r="T408">
            <v>11311.22</v>
          </cell>
          <cell r="U408">
            <v>11323.82</v>
          </cell>
          <cell r="V408">
            <v>11336.48</v>
          </cell>
          <cell r="W408">
            <v>11349.2</v>
          </cell>
          <cell r="X408">
            <v>11361.98</v>
          </cell>
          <cell r="Y408">
            <v>11374.83</v>
          </cell>
          <cell r="Z408">
            <v>11387.74</v>
          </cell>
          <cell r="AA408">
            <v>11400.72</v>
          </cell>
          <cell r="AB408">
            <v>11413.76</v>
          </cell>
          <cell r="AC408">
            <v>11426.87</v>
          </cell>
          <cell r="AD408">
            <v>11440.04</v>
          </cell>
          <cell r="AE408">
            <v>11453.28</v>
          </cell>
          <cell r="AF408">
            <v>11466.59</v>
          </cell>
          <cell r="AG408">
            <v>11479.96</v>
          </cell>
          <cell r="AH408">
            <v>11493.4</v>
          </cell>
        </row>
        <row r="409">
          <cell r="A409" t="str">
            <v>WACommercialHeating Switch- Small CommercialIncentive CostsBaseline0</v>
          </cell>
          <cell r="B409" t="str">
            <v>WA</v>
          </cell>
          <cell r="C409" t="str">
            <v>Commercial</v>
          </cell>
          <cell r="D409" t="str">
            <v>Heating Switch- Small Commercial</v>
          </cell>
          <cell r="E409" t="str">
            <v>Incentive Costs</v>
          </cell>
          <cell r="F409" t="str">
            <v>Baseline</v>
          </cell>
          <cell r="G409">
            <v>0</v>
          </cell>
          <cell r="H409">
            <v>0</v>
          </cell>
          <cell r="I409">
            <v>0</v>
          </cell>
          <cell r="J409">
            <v>23162.42</v>
          </cell>
          <cell r="K409">
            <v>46556.47</v>
          </cell>
          <cell r="L409">
            <v>70183.88</v>
          </cell>
          <cell r="M409">
            <v>94046.399999999994</v>
          </cell>
          <cell r="N409">
            <v>118145.79</v>
          </cell>
          <cell r="O409">
            <v>118736.52</v>
          </cell>
          <cell r="P409">
            <v>119330.2</v>
          </cell>
          <cell r="Q409">
            <v>119926.85</v>
          </cell>
          <cell r="R409">
            <v>120526.49</v>
          </cell>
          <cell r="S409">
            <v>121129.12</v>
          </cell>
          <cell r="T409">
            <v>121734.76</v>
          </cell>
          <cell r="U409">
            <v>122343.44</v>
          </cell>
          <cell r="V409">
            <v>122955.16</v>
          </cell>
          <cell r="W409">
            <v>123569.93</v>
          </cell>
          <cell r="X409">
            <v>124187.78</v>
          </cell>
          <cell r="Y409">
            <v>124808.72</v>
          </cell>
          <cell r="Z409">
            <v>125432.76</v>
          </cell>
          <cell r="AA409">
            <v>126059.93</v>
          </cell>
          <cell r="AB409">
            <v>126690.23</v>
          </cell>
          <cell r="AC409">
            <v>127323.68</v>
          </cell>
          <cell r="AD409">
            <v>127960.3</v>
          </cell>
          <cell r="AE409">
            <v>128600.1</v>
          </cell>
          <cell r="AF409">
            <v>129243.1</v>
          </cell>
          <cell r="AG409">
            <v>129889.31</v>
          </cell>
          <cell r="AH409">
            <v>130538.76</v>
          </cell>
        </row>
        <row r="410">
          <cell r="A410" t="str">
            <v>WACommercialHeating Switch- Small CommercialProgram Annual BenefitsBaseline0</v>
          </cell>
          <cell r="B410" t="str">
            <v>WA</v>
          </cell>
          <cell r="C410" t="str">
            <v>Commercial</v>
          </cell>
          <cell r="D410" t="str">
            <v>Heating Switch- Small Commercial</v>
          </cell>
          <cell r="E410" t="str">
            <v>Program Annual Benefits</v>
          </cell>
          <cell r="F410" t="str">
            <v>Baseline</v>
          </cell>
          <cell r="G410">
            <v>0</v>
          </cell>
          <cell r="H410">
            <v>0</v>
          </cell>
          <cell r="I410">
            <v>0</v>
          </cell>
          <cell r="J410">
            <v>672.61</v>
          </cell>
          <cell r="K410">
            <v>1326.89</v>
          </cell>
          <cell r="L410">
            <v>2046.03</v>
          </cell>
          <cell r="M410">
            <v>2709.78</v>
          </cell>
          <cell r="N410">
            <v>3503.21</v>
          </cell>
          <cell r="O410">
            <v>3462.93</v>
          </cell>
          <cell r="P410">
            <v>3653.45</v>
          </cell>
          <cell r="Q410">
            <v>3641.3</v>
          </cell>
          <cell r="R410">
            <v>3711.78</v>
          </cell>
          <cell r="S410">
            <v>3732.44</v>
          </cell>
          <cell r="T410">
            <v>3845.14</v>
          </cell>
          <cell r="U410">
            <v>3803.68</v>
          </cell>
          <cell r="V410">
            <v>3914.48</v>
          </cell>
          <cell r="W410">
            <v>3874.37</v>
          </cell>
          <cell r="X410">
            <v>3996.62</v>
          </cell>
          <cell r="Y410">
            <v>3985.12</v>
          </cell>
          <cell r="Z410">
            <v>4062.7</v>
          </cell>
          <cell r="AA410">
            <v>4001.88</v>
          </cell>
          <cell r="AB410">
            <v>3980.71</v>
          </cell>
          <cell r="AC410">
            <v>3935.2</v>
          </cell>
          <cell r="AD410">
            <v>3954.88</v>
          </cell>
          <cell r="AE410">
            <v>3974.65</v>
          </cell>
          <cell r="AF410">
            <v>3994.53</v>
          </cell>
          <cell r="AG410">
            <v>4014.5</v>
          </cell>
          <cell r="AH410">
            <v>4034.57</v>
          </cell>
        </row>
        <row r="411">
          <cell r="A411" t="str">
            <v>WACommercialHeating Switch- Small CommercialProgram Annual CostsBaseline0</v>
          </cell>
          <cell r="B411" t="str">
            <v>WA</v>
          </cell>
          <cell r="C411" t="str">
            <v>Commercial</v>
          </cell>
          <cell r="D411" t="str">
            <v>Heating Switch- Small Commercial</v>
          </cell>
          <cell r="E411" t="str">
            <v>Program Annual Costs</v>
          </cell>
          <cell r="F411" t="str">
            <v>Baseline</v>
          </cell>
          <cell r="G411">
            <v>0</v>
          </cell>
          <cell r="H411">
            <v>0</v>
          </cell>
          <cell r="I411">
            <v>0</v>
          </cell>
          <cell r="J411">
            <v>128289.34</v>
          </cell>
          <cell r="K411">
            <v>152646.73000000001</v>
          </cell>
          <cell r="L411">
            <v>177244.71</v>
          </cell>
          <cell r="M411">
            <v>202085.08</v>
          </cell>
          <cell r="N411">
            <v>227169.63</v>
          </cell>
          <cell r="O411">
            <v>129985.7</v>
          </cell>
          <cell r="P411">
            <v>130591.67</v>
          </cell>
          <cell r="Q411">
            <v>131200.67000000001</v>
          </cell>
          <cell r="R411">
            <v>131812.71</v>
          </cell>
          <cell r="S411">
            <v>132427.81</v>
          </cell>
          <cell r="T411">
            <v>133045.99</v>
          </cell>
          <cell r="U411">
            <v>133667.26</v>
          </cell>
          <cell r="V411">
            <v>134291.63</v>
          </cell>
          <cell r="W411">
            <v>134919.13</v>
          </cell>
          <cell r="X411">
            <v>135549.76000000001</v>
          </cell>
          <cell r="Y411">
            <v>136183.54999999999</v>
          </cell>
          <cell r="Z411">
            <v>136820.51</v>
          </cell>
          <cell r="AA411">
            <v>137460.65</v>
          </cell>
          <cell r="AB411">
            <v>138103.99</v>
          </cell>
          <cell r="AC411">
            <v>138750.54999999999</v>
          </cell>
          <cell r="AD411">
            <v>139400.34</v>
          </cell>
          <cell r="AE411">
            <v>140053.38</v>
          </cell>
          <cell r="AF411">
            <v>140709.68</v>
          </cell>
          <cell r="AG411">
            <v>141369.26999999999</v>
          </cell>
          <cell r="AH411">
            <v>142032.16</v>
          </cell>
        </row>
        <row r="412">
          <cell r="A412" t="str">
            <v>WACommercialSmart Thermostat- Small CommercialParticipantsBaseline0</v>
          </cell>
          <cell r="B412" t="str">
            <v>WA</v>
          </cell>
          <cell r="C412" t="str">
            <v>Commercial</v>
          </cell>
          <cell r="D412" t="str">
            <v>Smart Thermostat- Small Commercial</v>
          </cell>
          <cell r="E412" t="str">
            <v>Participants</v>
          </cell>
          <cell r="F412" t="str">
            <v>Baseline</v>
          </cell>
          <cell r="G412">
            <v>0</v>
          </cell>
          <cell r="H412">
            <v>0</v>
          </cell>
          <cell r="I412">
            <v>0</v>
          </cell>
          <cell r="J412">
            <v>517.18330124999989</v>
          </cell>
          <cell r="K412">
            <v>1039.5384355124997</v>
          </cell>
          <cell r="L412">
            <v>1567.1041915350925</v>
          </cell>
          <cell r="M412">
            <v>2099.9196166570246</v>
          </cell>
          <cell r="N412">
            <v>2638.0240184253862</v>
          </cell>
          <cell r="O412">
            <v>2651.2141385175128</v>
          </cell>
          <cell r="P412">
            <v>2664.4702092101002</v>
          </cell>
          <cell r="Q412">
            <v>2677.79256025615</v>
          </cell>
          <cell r="R412">
            <v>2691.1815230574302</v>
          </cell>
          <cell r="S412">
            <v>2704.6374306727175</v>
          </cell>
          <cell r="T412">
            <v>2718.1606178260809</v>
          </cell>
          <cell r="U412">
            <v>2731.7514209152109</v>
          </cell>
          <cell r="V412">
            <v>2745.4101780197871</v>
          </cell>
          <cell r="W412">
            <v>2759.1372289098849</v>
          </cell>
          <cell r="X412">
            <v>2772.932915054434</v>
          </cell>
          <cell r="Y412">
            <v>2786.7975796297055</v>
          </cell>
          <cell r="Z412">
            <v>2800.7315675278542</v>
          </cell>
          <cell r="AA412">
            <v>2814.7352253654935</v>
          </cell>
          <cell r="AB412">
            <v>2828.8089014923203</v>
          </cell>
          <cell r="AC412">
            <v>2842.9529459997821</v>
          </cell>
          <cell r="AD412">
            <v>2857.167710729781</v>
          </cell>
          <cell r="AE412">
            <v>2871.4535492834289</v>
          </cell>
          <cell r="AF412">
            <v>2885.8108170298456</v>
          </cell>
          <cell r="AG412">
            <v>2900.2398711149945</v>
          </cell>
          <cell r="AH412">
            <v>2914.741070470569</v>
          </cell>
        </row>
        <row r="413">
          <cell r="A413" t="str">
            <v>WACommercialSmart Thermostat- Small CommercialNew ParticipantsBaseline0</v>
          </cell>
          <cell r="B413" t="str">
            <v>WA</v>
          </cell>
          <cell r="C413" t="str">
            <v>Commercial</v>
          </cell>
          <cell r="D413" t="str">
            <v>Smart Thermostat- Small Commercial</v>
          </cell>
          <cell r="E413" t="str">
            <v>New Participants</v>
          </cell>
          <cell r="F413" t="str">
            <v>Baseline</v>
          </cell>
          <cell r="G413">
            <v>0</v>
          </cell>
          <cell r="H413">
            <v>0</v>
          </cell>
          <cell r="I413">
            <v>0</v>
          </cell>
          <cell r="J413">
            <v>517.18330124999989</v>
          </cell>
          <cell r="K413">
            <v>522.35513426249986</v>
          </cell>
          <cell r="L413">
            <v>527.56575602259272</v>
          </cell>
          <cell r="M413">
            <v>532.81542512193209</v>
          </cell>
          <cell r="N413">
            <v>538.10440176836164</v>
          </cell>
          <cell r="O413">
            <v>13.190120092126563</v>
          </cell>
          <cell r="P413">
            <v>13.2560706925874</v>
          </cell>
          <cell r="Q413">
            <v>13.322351046049789</v>
          </cell>
          <cell r="R413">
            <v>13.388962801280286</v>
          </cell>
          <cell r="S413">
            <v>13.455907615287288</v>
          </cell>
          <cell r="T413">
            <v>13.523187153363324</v>
          </cell>
          <cell r="U413">
            <v>13.590803089130077</v>
          </cell>
          <cell r="V413">
            <v>13.658757104576125</v>
          </cell>
          <cell r="W413">
            <v>13.727050890097871</v>
          </cell>
          <cell r="X413">
            <v>13.795686144549109</v>
          </cell>
          <cell r="Y413">
            <v>13.86466457527149</v>
          </cell>
          <cell r="Z413">
            <v>13.933987898148644</v>
          </cell>
          <cell r="AA413">
            <v>14.003657837639366</v>
          </cell>
          <cell r="AB413">
            <v>14.07367612682674</v>
          </cell>
          <cell r="AC413">
            <v>14.144044507461786</v>
          </cell>
          <cell r="AD413">
            <v>14.214764729998933</v>
          </cell>
          <cell r="AE413">
            <v>14.285838553647864</v>
          </cell>
          <cell r="AF413">
            <v>14.35726774641671</v>
          </cell>
          <cell r="AG413">
            <v>14.429054085148891</v>
          </cell>
          <cell r="AH413">
            <v>14.501199355574499</v>
          </cell>
        </row>
        <row r="414">
          <cell r="A414" t="str">
            <v>WACommercialSmart Thermostat- Small CommercialSummer Peak Reduction @Meter  (MW)Baseline0</v>
          </cell>
          <cell r="B414" t="str">
            <v>WA</v>
          </cell>
          <cell r="C414" t="str">
            <v>Commercial</v>
          </cell>
          <cell r="D414" t="str">
            <v>Smart Thermostat- Small Commercial</v>
          </cell>
          <cell r="E414" t="str">
            <v>Summer Peak Reduction @Meter  (MW)</v>
          </cell>
          <cell r="F414" t="str">
            <v>Baseline</v>
          </cell>
          <cell r="G414">
            <v>0</v>
          </cell>
          <cell r="H414">
            <v>0</v>
          </cell>
          <cell r="I414">
            <v>0</v>
          </cell>
          <cell r="J414">
            <v>0.62061996149999987</v>
          </cell>
          <cell r="K414">
            <v>1.2474461226149998</v>
          </cell>
          <cell r="L414">
            <v>1.8805250298421108</v>
          </cell>
          <cell r="M414">
            <v>2.5199035399884293</v>
          </cell>
          <cell r="N414">
            <v>3.1656288221104631</v>
          </cell>
          <cell r="O414">
            <v>3.181456966221015</v>
          </cell>
          <cell r="P414">
            <v>3.1973642510521199</v>
          </cell>
          <cell r="Q414">
            <v>3.2133510723073799</v>
          </cell>
          <cell r="R414">
            <v>3.2294178276689163</v>
          </cell>
          <cell r="S414">
            <v>3.2455649168072611</v>
          </cell>
          <cell r="T414">
            <v>3.261792741391297</v>
          </cell>
          <cell r="U414">
            <v>3.278101705098253</v>
          </cell>
          <cell r="V414">
            <v>3.294492213623744</v>
          </cell>
          <cell r="W414">
            <v>3.3109646746918622</v>
          </cell>
          <cell r="X414">
            <v>3.3275194980653211</v>
          </cell>
          <cell r="Y414">
            <v>3.3441570955556466</v>
          </cell>
          <cell r="Z414">
            <v>3.3608778810334248</v>
          </cell>
          <cell r="AA414">
            <v>3.377682270438592</v>
          </cell>
          <cell r="AB414">
            <v>3.3945706817907846</v>
          </cell>
          <cell r="AC414">
            <v>3.4115435351997383</v>
          </cell>
          <cell r="AD414">
            <v>3.4286012528757368</v>
          </cell>
          <cell r="AE414">
            <v>3.4457442591401146</v>
          </cell>
          <cell r="AF414">
            <v>3.4629729804358145</v>
          </cell>
          <cell r="AG414">
            <v>3.4802878453379931</v>
          </cell>
          <cell r="AH414">
            <v>3.4976892845646828</v>
          </cell>
        </row>
        <row r="415">
          <cell r="A415" t="str">
            <v>WACommercialSmart Thermostat- Small CommercialSummer Peak Reduction @Generation (MW)Baseline0</v>
          </cell>
          <cell r="B415" t="str">
            <v>WA</v>
          </cell>
          <cell r="C415" t="str">
            <v>Commercial</v>
          </cell>
          <cell r="D415" t="str">
            <v>Smart Thermostat- Small Commercial</v>
          </cell>
          <cell r="E415" t="str">
            <v>Summer Peak Reduction @Generation (MW)</v>
          </cell>
          <cell r="F415" t="str">
            <v>Baseline</v>
          </cell>
          <cell r="G415">
            <v>0</v>
          </cell>
          <cell r="H415">
            <v>0</v>
          </cell>
          <cell r="I415">
            <v>0</v>
          </cell>
          <cell r="J415">
            <v>0.66337482049378171</v>
          </cell>
          <cell r="K415">
            <v>1.3333833891925013</v>
          </cell>
          <cell r="L415">
            <v>2.0100754592076941</v>
          </cell>
          <cell r="M415">
            <v>2.6935011153383113</v>
          </cell>
          <cell r="N415">
            <v>3.3837107761437522</v>
          </cell>
          <cell r="O415">
            <v>3.4006293300244708</v>
          </cell>
          <cell r="P415">
            <v>3.4176324766745929</v>
          </cell>
          <cell r="Q415">
            <v>3.4347206390579652</v>
          </cell>
          <cell r="R415">
            <v>3.4518942422532541</v>
          </cell>
          <cell r="S415">
            <v>3.4691537134645207</v>
          </cell>
          <cell r="T415">
            <v>3.4864994820318431</v>
          </cell>
          <cell r="U415">
            <v>3.5039319794420019</v>
          </cell>
          <cell r="V415">
            <v>3.5214516393392117</v>
          </cell>
          <cell r="W415">
            <v>3.5390588975359067</v>
          </cell>
          <cell r="X415">
            <v>3.5567541920235861</v>
          </cell>
          <cell r="Y415">
            <v>3.5745379629837029</v>
          </cell>
          <cell r="Z415">
            <v>3.5924106527986215</v>
          </cell>
          <cell r="AA415">
            <v>3.6103727060626145</v>
          </cell>
          <cell r="AB415">
            <v>3.6284245695929274</v>
          </cell>
          <cell r="AC415">
            <v>3.6465666924408917</v>
          </cell>
          <cell r="AD415">
            <v>3.6647995259030957</v>
          </cell>
          <cell r="AE415">
            <v>3.6831235235326103</v>
          </cell>
          <cell r="AF415">
            <v>3.7015391411502727</v>
          </cell>
          <cell r="AG415">
            <v>3.7200468368560236</v>
          </cell>
          <cell r="AH415">
            <v>3.7386470710403032</v>
          </cell>
        </row>
        <row r="416">
          <cell r="A416" t="str">
            <v>WACommercialSmart Thermostat- Small CommercialWinter Peak Reduction @Meter  (MW)Baseline0</v>
          </cell>
          <cell r="B416" t="str">
            <v>WA</v>
          </cell>
          <cell r="C416" t="str">
            <v>Commercial</v>
          </cell>
          <cell r="D416" t="str">
            <v>Smart Thermostat- Small Commercial</v>
          </cell>
          <cell r="E416" t="str">
            <v>Winter Peak Reduction @Meter  (MW)</v>
          </cell>
          <cell r="F416" t="str">
            <v>Baseline</v>
          </cell>
          <cell r="G416">
            <v>0</v>
          </cell>
          <cell r="H416">
            <v>0</v>
          </cell>
          <cell r="I416">
            <v>0</v>
          </cell>
          <cell r="J416">
            <v>0.62061996149999987</v>
          </cell>
          <cell r="K416">
            <v>1.2474461226149998</v>
          </cell>
          <cell r="L416">
            <v>1.8805250298421108</v>
          </cell>
          <cell r="M416">
            <v>2.5199035399884293</v>
          </cell>
          <cell r="N416">
            <v>3.1656288221104631</v>
          </cell>
          <cell r="O416">
            <v>3.181456966221015</v>
          </cell>
          <cell r="P416">
            <v>3.1973642510521199</v>
          </cell>
          <cell r="Q416">
            <v>3.2133510723073799</v>
          </cell>
          <cell r="R416">
            <v>3.2294178276689163</v>
          </cell>
          <cell r="S416">
            <v>3.2455649168072611</v>
          </cell>
          <cell r="T416">
            <v>3.261792741391297</v>
          </cell>
          <cell r="U416">
            <v>3.278101705098253</v>
          </cell>
          <cell r="V416">
            <v>3.294492213623744</v>
          </cell>
          <cell r="W416">
            <v>3.3109646746918622</v>
          </cell>
          <cell r="X416">
            <v>3.3275194980653211</v>
          </cell>
          <cell r="Y416">
            <v>3.3441570955556466</v>
          </cell>
          <cell r="Z416">
            <v>3.3608778810334248</v>
          </cell>
          <cell r="AA416">
            <v>3.377682270438592</v>
          </cell>
          <cell r="AB416">
            <v>3.3945706817907846</v>
          </cell>
          <cell r="AC416">
            <v>3.4115435351997383</v>
          </cell>
          <cell r="AD416">
            <v>3.4286012528757368</v>
          </cell>
          <cell r="AE416">
            <v>3.4457442591401146</v>
          </cell>
          <cell r="AF416">
            <v>3.4629729804358145</v>
          </cell>
          <cell r="AG416">
            <v>3.4802878453379931</v>
          </cell>
          <cell r="AH416">
            <v>3.4976892845646828</v>
          </cell>
        </row>
        <row r="417">
          <cell r="A417" t="str">
            <v>WACommercialSmart Thermostat- Small CommercialWinter Peak Reduction @Generation (MW)Baseline0</v>
          </cell>
          <cell r="B417" t="str">
            <v>WA</v>
          </cell>
          <cell r="C417" t="str">
            <v>Commercial</v>
          </cell>
          <cell r="D417" t="str">
            <v>Smart Thermostat- Small Commercial</v>
          </cell>
          <cell r="E417" t="str">
            <v>Winter Peak Reduction @Generation (MW)</v>
          </cell>
          <cell r="F417" t="str">
            <v>Baseline</v>
          </cell>
          <cell r="G417">
            <v>0</v>
          </cell>
          <cell r="H417">
            <v>0</v>
          </cell>
          <cell r="I417">
            <v>0</v>
          </cell>
          <cell r="J417">
            <v>0.66337482049378171</v>
          </cell>
          <cell r="K417">
            <v>1.3333833891925013</v>
          </cell>
          <cell r="L417">
            <v>2.0100754592076941</v>
          </cell>
          <cell r="M417">
            <v>2.6935011153383113</v>
          </cell>
          <cell r="N417">
            <v>3.3837107761437522</v>
          </cell>
          <cell r="O417">
            <v>3.4006293300244708</v>
          </cell>
          <cell r="P417">
            <v>3.4176324766745929</v>
          </cell>
          <cell r="Q417">
            <v>3.4347206390579652</v>
          </cell>
          <cell r="R417">
            <v>3.4518942422532541</v>
          </cell>
          <cell r="S417">
            <v>3.4691537134645207</v>
          </cell>
          <cell r="T417">
            <v>3.4864994820318431</v>
          </cell>
          <cell r="U417">
            <v>3.5039319794420019</v>
          </cell>
          <cell r="V417">
            <v>3.5214516393392117</v>
          </cell>
          <cell r="W417">
            <v>3.5390588975359067</v>
          </cell>
          <cell r="X417">
            <v>3.5567541920235861</v>
          </cell>
          <cell r="Y417">
            <v>3.5745379629837029</v>
          </cell>
          <cell r="Z417">
            <v>3.5924106527986215</v>
          </cell>
          <cell r="AA417">
            <v>3.6103727060626145</v>
          </cell>
          <cell r="AB417">
            <v>3.6284245695929274</v>
          </cell>
          <cell r="AC417">
            <v>3.6465666924408917</v>
          </cell>
          <cell r="AD417">
            <v>3.6647995259030957</v>
          </cell>
          <cell r="AE417">
            <v>3.6831235235326103</v>
          </cell>
          <cell r="AF417">
            <v>3.7015391411502727</v>
          </cell>
          <cell r="AG417">
            <v>3.7200468368560236</v>
          </cell>
          <cell r="AH417">
            <v>3.7386470710403032</v>
          </cell>
        </row>
        <row r="418">
          <cell r="A418" t="str">
            <v>WACommercialSmart Thermostat- Small CommercialNon-Incentive CostsBaseline0</v>
          </cell>
          <cell r="B418" t="str">
            <v>WA</v>
          </cell>
          <cell r="C418" t="str">
            <v>Commercial</v>
          </cell>
          <cell r="D418" t="str">
            <v>Smart Thermostat- Small Commercial</v>
          </cell>
          <cell r="E418" t="str">
            <v>Non-Incentive Costs</v>
          </cell>
          <cell r="F418" t="str">
            <v>Baseline</v>
          </cell>
          <cell r="G418">
            <v>0</v>
          </cell>
          <cell r="H418">
            <v>0</v>
          </cell>
          <cell r="I418">
            <v>0</v>
          </cell>
          <cell r="J418">
            <v>66716.990000000005</v>
          </cell>
          <cell r="K418">
            <v>67208.31</v>
          </cell>
          <cell r="L418">
            <v>67703.320000000007</v>
          </cell>
          <cell r="M418">
            <v>68202.039999999994</v>
          </cell>
          <cell r="N418">
            <v>68704.490000000005</v>
          </cell>
          <cell r="O418">
            <v>18837.64</v>
          </cell>
          <cell r="P418">
            <v>18843.900000000001</v>
          </cell>
          <cell r="Q418">
            <v>18850.2</v>
          </cell>
          <cell r="R418">
            <v>18856.53</v>
          </cell>
          <cell r="S418">
            <v>18862.89</v>
          </cell>
          <cell r="T418">
            <v>18869.28</v>
          </cell>
          <cell r="U418">
            <v>18875.7</v>
          </cell>
          <cell r="V418">
            <v>18882.16</v>
          </cell>
          <cell r="W418">
            <v>18888.650000000001</v>
          </cell>
          <cell r="X418">
            <v>18895.169999999998</v>
          </cell>
          <cell r="Y418">
            <v>18901.72</v>
          </cell>
          <cell r="Z418">
            <v>18908.3</v>
          </cell>
          <cell r="AA418">
            <v>18914.919999999998</v>
          </cell>
          <cell r="AB418">
            <v>18921.580000000002</v>
          </cell>
          <cell r="AC418">
            <v>18928.259999999998</v>
          </cell>
          <cell r="AD418">
            <v>18934.98</v>
          </cell>
          <cell r="AE418">
            <v>18941.73</v>
          </cell>
          <cell r="AF418">
            <v>18948.52</v>
          </cell>
          <cell r="AG418">
            <v>18955.34</v>
          </cell>
          <cell r="AH418">
            <v>18962.189999999999</v>
          </cell>
        </row>
        <row r="419">
          <cell r="A419" t="str">
            <v>WACommercialSmart Thermostat- Small CommercialIncentive CostsBaseline0</v>
          </cell>
          <cell r="B419" t="str">
            <v>WA</v>
          </cell>
          <cell r="C419" t="str">
            <v>Commercial</v>
          </cell>
          <cell r="D419" t="str">
            <v>Smart Thermostat- Small Commercial</v>
          </cell>
          <cell r="E419" t="str">
            <v>Incentive Costs</v>
          </cell>
          <cell r="F419" t="str">
            <v>Baseline</v>
          </cell>
          <cell r="G419">
            <v>0</v>
          </cell>
          <cell r="H419">
            <v>0</v>
          </cell>
          <cell r="I419">
            <v>0</v>
          </cell>
          <cell r="J419">
            <v>45512.13</v>
          </cell>
          <cell r="K419">
            <v>91479.38</v>
          </cell>
          <cell r="L419">
            <v>137905.17000000001</v>
          </cell>
          <cell r="M419">
            <v>184792.93</v>
          </cell>
          <cell r="N419">
            <v>232146.11</v>
          </cell>
          <cell r="O419">
            <v>233306.84</v>
          </cell>
          <cell r="P419">
            <v>234473.38</v>
          </cell>
          <cell r="Q419">
            <v>235645.75</v>
          </cell>
          <cell r="R419">
            <v>236823.97</v>
          </cell>
          <cell r="S419">
            <v>238008.09</v>
          </cell>
          <cell r="T419">
            <v>239198.13</v>
          </cell>
          <cell r="U419">
            <v>240394.13</v>
          </cell>
          <cell r="V419">
            <v>241596.1</v>
          </cell>
          <cell r="W419">
            <v>242804.08</v>
          </cell>
          <cell r="X419">
            <v>244018.1</v>
          </cell>
          <cell r="Y419">
            <v>245238.19</v>
          </cell>
          <cell r="Z419">
            <v>246464.38</v>
          </cell>
          <cell r="AA419">
            <v>247696.7</v>
          </cell>
          <cell r="AB419">
            <v>248935.18</v>
          </cell>
          <cell r="AC419">
            <v>250179.86</v>
          </cell>
          <cell r="AD419">
            <v>251430.76</v>
          </cell>
          <cell r="AE419">
            <v>252687.91</v>
          </cell>
          <cell r="AF419">
            <v>253951.35</v>
          </cell>
          <cell r="AG419">
            <v>255221.11</v>
          </cell>
          <cell r="AH419">
            <v>256497.21</v>
          </cell>
        </row>
        <row r="420">
          <cell r="A420" t="str">
            <v>WACommercialSmart Thermostat- Small CommercialProgram Annual BenefitsBaseline0</v>
          </cell>
          <cell r="B420" t="str">
            <v>WA</v>
          </cell>
          <cell r="C420" t="str">
            <v>Commercial</v>
          </cell>
          <cell r="D420" t="str">
            <v>Smart Thermostat- Small Commercial</v>
          </cell>
          <cell r="E420" t="str">
            <v>Program Annual Benefits</v>
          </cell>
          <cell r="F420" t="str">
            <v>Baseline</v>
          </cell>
          <cell r="G420">
            <v>0</v>
          </cell>
          <cell r="H420">
            <v>0</v>
          </cell>
          <cell r="I420">
            <v>0</v>
          </cell>
          <cell r="J420">
            <v>1099.32</v>
          </cell>
          <cell r="K420">
            <v>2168.67</v>
          </cell>
          <cell r="L420">
            <v>3344.04</v>
          </cell>
          <cell r="M420">
            <v>4428.87</v>
          </cell>
          <cell r="N420">
            <v>5725.65</v>
          </cell>
          <cell r="O420">
            <v>5659.82</v>
          </cell>
          <cell r="P420">
            <v>5971.2</v>
          </cell>
          <cell r="Q420">
            <v>5951.34</v>
          </cell>
          <cell r="R420">
            <v>6066.54</v>
          </cell>
          <cell r="S420">
            <v>6100.3</v>
          </cell>
          <cell r="T420">
            <v>6284.5</v>
          </cell>
          <cell r="U420">
            <v>6216.73</v>
          </cell>
          <cell r="V420">
            <v>6397.83</v>
          </cell>
          <cell r="W420">
            <v>6332.27</v>
          </cell>
          <cell r="X420">
            <v>6532.07</v>
          </cell>
          <cell r="Y420">
            <v>6513.28</v>
          </cell>
          <cell r="Z420">
            <v>6640.08</v>
          </cell>
          <cell r="AA420">
            <v>6540.67</v>
          </cell>
          <cell r="AB420">
            <v>6506.07</v>
          </cell>
          <cell r="AC420">
            <v>6431.69</v>
          </cell>
          <cell r="AD420">
            <v>6463.85</v>
          </cell>
          <cell r="AE420">
            <v>6496.17</v>
          </cell>
          <cell r="AF420">
            <v>6528.65</v>
          </cell>
          <cell r="AG420">
            <v>6561.3</v>
          </cell>
          <cell r="AH420">
            <v>6594.1</v>
          </cell>
        </row>
        <row r="421">
          <cell r="A421" t="str">
            <v>WACommercialSmart Thermostat- Small CommercialProgram Annual CostsBaseline0</v>
          </cell>
          <cell r="B421" t="str">
            <v>WA</v>
          </cell>
          <cell r="C421" t="str">
            <v>Commercial</v>
          </cell>
          <cell r="D421" t="str">
            <v>Smart Thermostat- Small Commercial</v>
          </cell>
          <cell r="E421" t="str">
            <v>Program Annual Costs</v>
          </cell>
          <cell r="F421" t="str">
            <v>Baseline</v>
          </cell>
          <cell r="G421">
            <v>0</v>
          </cell>
          <cell r="H421">
            <v>0</v>
          </cell>
          <cell r="I421">
            <v>0</v>
          </cell>
          <cell r="J421">
            <v>112229.12</v>
          </cell>
          <cell r="K421">
            <v>158687.70000000001</v>
          </cell>
          <cell r="L421">
            <v>205608.49</v>
          </cell>
          <cell r="M421">
            <v>252994.97</v>
          </cell>
          <cell r="N421">
            <v>300850.61</v>
          </cell>
          <cell r="O421">
            <v>252144.48</v>
          </cell>
          <cell r="P421">
            <v>253317.28</v>
          </cell>
          <cell r="Q421">
            <v>254495.94</v>
          </cell>
          <cell r="R421">
            <v>255680.5</v>
          </cell>
          <cell r="S421">
            <v>256870.98</v>
          </cell>
          <cell r="T421">
            <v>258067.41</v>
          </cell>
          <cell r="U421">
            <v>259269.83</v>
          </cell>
          <cell r="V421">
            <v>260478.25</v>
          </cell>
          <cell r="W421">
            <v>261692.72</v>
          </cell>
          <cell r="X421">
            <v>262913.26</v>
          </cell>
          <cell r="Y421">
            <v>264139.90999999997</v>
          </cell>
          <cell r="Z421">
            <v>265372.68</v>
          </cell>
          <cell r="AA421">
            <v>266611.62</v>
          </cell>
          <cell r="AB421">
            <v>267856.76</v>
          </cell>
          <cell r="AC421">
            <v>269108.12</v>
          </cell>
          <cell r="AD421">
            <v>270365.74</v>
          </cell>
          <cell r="AE421">
            <v>271629.64</v>
          </cell>
          <cell r="AF421">
            <v>272899.87</v>
          </cell>
          <cell r="AG421">
            <v>274176.44</v>
          </cell>
          <cell r="AH421">
            <v>275459.40000000002</v>
          </cell>
        </row>
        <row r="422">
          <cell r="A422" t="str">
            <v>WAIndustrialDemand Voltage ReductionParticipantsBaseline0</v>
          </cell>
          <cell r="B422" t="str">
            <v>WA</v>
          </cell>
          <cell r="C422" t="str">
            <v>Industrial</v>
          </cell>
          <cell r="D422" t="str">
            <v>Demand Voltage Reduction</v>
          </cell>
          <cell r="E422" t="str">
            <v>Participants</v>
          </cell>
          <cell r="F422" t="str">
            <v>Baseline</v>
          </cell>
          <cell r="G422">
            <v>0</v>
          </cell>
        </row>
        <row r="423">
          <cell r="A423" t="str">
            <v>WAIndustrialDemand Voltage ReductionNew ParticipantsBaseline0</v>
          </cell>
          <cell r="B423" t="str">
            <v>WA</v>
          </cell>
          <cell r="C423" t="str">
            <v>Industrial</v>
          </cell>
          <cell r="D423" t="str">
            <v>Demand Voltage Reduction</v>
          </cell>
          <cell r="E423" t="str">
            <v>New Participants</v>
          </cell>
          <cell r="F423" t="str">
            <v>Baseline</v>
          </cell>
          <cell r="G423">
            <v>0</v>
          </cell>
        </row>
        <row r="424">
          <cell r="A424" t="str">
            <v>WAIndustrialDemand Voltage ReductionSummer Peak Reduction @Meter  (MW)Baseline0</v>
          </cell>
          <cell r="B424" t="str">
            <v>WA</v>
          </cell>
          <cell r="C424" t="str">
            <v>Industrial</v>
          </cell>
          <cell r="D424" t="str">
            <v>Demand Voltage Reduction</v>
          </cell>
          <cell r="E424" t="str">
            <v>Summer Peak Reduction @Meter  (MW)</v>
          </cell>
          <cell r="F424" t="str">
            <v>Baseline</v>
          </cell>
          <cell r="G424">
            <v>0</v>
          </cell>
        </row>
        <row r="425">
          <cell r="A425" t="str">
            <v>WAIndustrialDemand Voltage ReductionSummer Peak Reduction @Generation (MW)Baseline0</v>
          </cell>
          <cell r="B425" t="str">
            <v>WA</v>
          </cell>
          <cell r="C425" t="str">
            <v>Industrial</v>
          </cell>
          <cell r="D425" t="str">
            <v>Demand Voltage Reduction</v>
          </cell>
          <cell r="E425" t="str">
            <v>Summer Peak Reduction @Generation (MW)</v>
          </cell>
          <cell r="F425" t="str">
            <v>Baseline</v>
          </cell>
          <cell r="G425">
            <v>0</v>
          </cell>
        </row>
        <row r="426">
          <cell r="A426" t="str">
            <v>WAIndustrialDemand Voltage ReductionWinter Peak Reduction @Meter  (MW)Baseline0</v>
          </cell>
          <cell r="B426" t="str">
            <v>WA</v>
          </cell>
          <cell r="C426" t="str">
            <v>Industrial</v>
          </cell>
          <cell r="D426" t="str">
            <v>Demand Voltage Reduction</v>
          </cell>
          <cell r="E426" t="str">
            <v>Winter Peak Reduction @Meter  (MW)</v>
          </cell>
          <cell r="F426" t="str">
            <v>Baseline</v>
          </cell>
          <cell r="G426">
            <v>0</v>
          </cell>
        </row>
        <row r="427">
          <cell r="A427" t="str">
            <v>WAIndustrialDemand Voltage ReductionWinter Peak Reduction @Generation (MW)Baseline0</v>
          </cell>
          <cell r="B427" t="str">
            <v>WA</v>
          </cell>
          <cell r="C427" t="str">
            <v>Industrial</v>
          </cell>
          <cell r="D427" t="str">
            <v>Demand Voltage Reduction</v>
          </cell>
          <cell r="E427" t="str">
            <v>Winter Peak Reduction @Generation (MW)</v>
          </cell>
          <cell r="F427" t="str">
            <v>Baseline</v>
          </cell>
          <cell r="G427">
            <v>0</v>
          </cell>
        </row>
        <row r="428">
          <cell r="A428" t="str">
            <v>WAIndustrialDemand Voltage ReductionNon-Incentive CostsBaseline0</v>
          </cell>
          <cell r="B428" t="str">
            <v>WA</v>
          </cell>
          <cell r="C428" t="str">
            <v>Industrial</v>
          </cell>
          <cell r="D428" t="str">
            <v>Demand Voltage Reduction</v>
          </cell>
          <cell r="E428" t="str">
            <v>Non-Incentive Costs</v>
          </cell>
          <cell r="F428" t="str">
            <v>Baseline</v>
          </cell>
          <cell r="G428">
            <v>0</v>
          </cell>
        </row>
        <row r="429">
          <cell r="A429" t="str">
            <v>WAIndustrialDemand Voltage ReductionIncentive CostsBaseline0</v>
          </cell>
          <cell r="B429" t="str">
            <v>WA</v>
          </cell>
          <cell r="C429" t="str">
            <v>Industrial</v>
          </cell>
          <cell r="D429" t="str">
            <v>Demand Voltage Reduction</v>
          </cell>
          <cell r="E429" t="str">
            <v>Incentive Costs</v>
          </cell>
          <cell r="F429" t="str">
            <v>Baseline</v>
          </cell>
          <cell r="G429">
            <v>0</v>
          </cell>
        </row>
        <row r="430">
          <cell r="A430" t="str">
            <v>WAIndustrialDemand Voltage ReductionProgram Annual BenefitsBaseline0</v>
          </cell>
          <cell r="B430" t="str">
            <v>WA</v>
          </cell>
          <cell r="C430" t="str">
            <v>Industrial</v>
          </cell>
          <cell r="D430" t="str">
            <v>Demand Voltage Reduction</v>
          </cell>
          <cell r="E430" t="str">
            <v>Program Annual Benefits</v>
          </cell>
          <cell r="F430" t="str">
            <v>Baseline</v>
          </cell>
          <cell r="G430">
            <v>0</v>
          </cell>
        </row>
        <row r="431">
          <cell r="A431" t="str">
            <v>WAIndustrialDemand Voltage ReductionProgram Annual CostsBaseline0</v>
          </cell>
          <cell r="B431" t="str">
            <v>WA</v>
          </cell>
          <cell r="C431" t="str">
            <v>Industrial</v>
          </cell>
          <cell r="D431" t="str">
            <v>Demand Voltage Reduction</v>
          </cell>
          <cell r="E431" t="str">
            <v>Program Annual Costs</v>
          </cell>
          <cell r="F431" t="str">
            <v>Baseline</v>
          </cell>
          <cell r="G431">
            <v>0</v>
          </cell>
        </row>
        <row r="432">
          <cell r="A432" t="str">
            <v>WAIndustrialCritical Peak PricingParticipantsBaseline0</v>
          </cell>
          <cell r="B432" t="str">
            <v>WA</v>
          </cell>
          <cell r="C432" t="str">
            <v>Industrial</v>
          </cell>
          <cell r="D432" t="str">
            <v>Critical Peak Pricing</v>
          </cell>
          <cell r="E432" t="str">
            <v>Participants</v>
          </cell>
          <cell r="F432" t="str">
            <v>Baseline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33.218140601351223</v>
          </cell>
          <cell r="N432">
            <v>66.76846260871595</v>
          </cell>
          <cell r="O432">
            <v>100.6534573826393</v>
          </cell>
          <cell r="P432">
            <v>134.87563289273663</v>
          </cell>
          <cell r="Q432">
            <v>169.4375138215004</v>
          </cell>
          <cell r="R432">
            <v>170.28470139060789</v>
          </cell>
          <cell r="S432">
            <v>171.13612489756093</v>
          </cell>
          <cell r="T432">
            <v>171.99180552204871</v>
          </cell>
          <cell r="U432">
            <v>172.85176454965895</v>
          </cell>
          <cell r="V432">
            <v>173.71602337240722</v>
          </cell>
          <cell r="W432">
            <v>174.58460348926923</v>
          </cell>
          <cell r="X432">
            <v>175.45752650671557</v>
          </cell>
          <cell r="Y432">
            <v>176.33481413924912</v>
          </cell>
          <cell r="Z432">
            <v>177.21648820994537</v>
          </cell>
          <cell r="AA432">
            <v>178.10257065099506</v>
          </cell>
          <cell r="AB432">
            <v>178.99308350425002</v>
          </cell>
          <cell r="AC432">
            <v>179.88804892177123</v>
          </cell>
          <cell r="AD432">
            <v>180.78748916638008</v>
          </cell>
          <cell r="AE432">
            <v>181.69142661221196</v>
          </cell>
          <cell r="AF432">
            <v>182.59988374527299</v>
          </cell>
          <cell r="AG432">
            <v>183.51288316399933</v>
          </cell>
          <cell r="AH432">
            <v>184.43044757981932</v>
          </cell>
        </row>
        <row r="433">
          <cell r="A433" t="str">
            <v>WAIndustrialCritical Peak PricingNew ParticipantsBaseline0</v>
          </cell>
          <cell r="B433" t="str">
            <v>WA</v>
          </cell>
          <cell r="C433" t="str">
            <v>Industrial</v>
          </cell>
          <cell r="D433" t="str">
            <v>Critical Peak Pricing</v>
          </cell>
          <cell r="E433" t="str">
            <v>New Participants</v>
          </cell>
          <cell r="F433" t="str">
            <v>Baseline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33.218140601351223</v>
          </cell>
          <cell r="N433">
            <v>33.550322007364727</v>
          </cell>
          <cell r="O433">
            <v>33.884994773923353</v>
          </cell>
          <cell r="P433">
            <v>34.22217551009733</v>
          </cell>
          <cell r="Q433">
            <v>34.56188092876377</v>
          </cell>
          <cell r="R433">
            <v>0.84718756910748994</v>
          </cell>
          <cell r="S433">
            <v>0.85142350695304003</v>
          </cell>
          <cell r="T433">
            <v>0.85568062448777482</v>
          </cell>
          <cell r="U433">
            <v>0.85995902761024468</v>
          </cell>
          <cell r="V433">
            <v>0.86425882274826904</v>
          </cell>
          <cell r="W433">
            <v>0.86858011686200598</v>
          </cell>
          <cell r="X433">
            <v>0.8729230174463396</v>
          </cell>
          <cell r="Y433">
            <v>0.87728763253355169</v>
          </cell>
          <cell r="Z433">
            <v>0.88167407069624915</v>
          </cell>
          <cell r="AA433">
            <v>0.88608244104969458</v>
          </cell>
          <cell r="AB433">
            <v>0.8905128532549611</v>
          </cell>
          <cell r="AC433">
            <v>0.89496541752120606</v>
          </cell>
          <cell r="AD433">
            <v>0.8994402446088543</v>
          </cell>
          <cell r="AE433">
            <v>0.90393744583187186</v>
          </cell>
          <cell r="AF433">
            <v>0.90845713306103448</v>
          </cell>
          <cell r="AG433">
            <v>0.91299941872634349</v>
          </cell>
          <cell r="AH433">
            <v>0.9175644158199816</v>
          </cell>
        </row>
        <row r="434">
          <cell r="A434" t="str">
            <v>WAIndustrialCritical Peak PricingSummer Peak Reduction @Meter  (MW)Baseline0</v>
          </cell>
          <cell r="B434" t="str">
            <v>WA</v>
          </cell>
          <cell r="C434" t="str">
            <v>Industrial</v>
          </cell>
          <cell r="D434" t="str">
            <v>Critical Peak Pricing</v>
          </cell>
          <cell r="E434" t="str">
            <v>Summer Peak Reduction @Meter  (MW)</v>
          </cell>
          <cell r="F434" t="str">
            <v>Baseline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0.42569966957311633</v>
          </cell>
          <cell r="N434">
            <v>0.85527007018495316</v>
          </cell>
          <cell r="O434">
            <v>1.2889412729067518</v>
          </cell>
          <cell r="P434">
            <v>1.7268426437926527</v>
          </cell>
          <cell r="Q434">
            <v>2.1690874670337839</v>
          </cell>
          <cell r="R434">
            <v>2.1797794158705375</v>
          </cell>
          <cell r="S434">
            <v>2.1907150601459273</v>
          </cell>
          <cell r="T434">
            <v>2.2018794972218414</v>
          </cell>
          <cell r="U434">
            <v>2.2132584548077179</v>
          </cell>
          <cell r="V434">
            <v>2.2248535207799582</v>
          </cell>
          <cell r="W434">
            <v>2.2366529412992855</v>
          </cell>
          <cell r="X434">
            <v>2.2486505654693021</v>
          </cell>
          <cell r="Y434">
            <v>2.2608407341708228</v>
          </cell>
          <cell r="Z434">
            <v>2.2732099448318666</v>
          </cell>
          <cell r="AA434">
            <v>2.2857636137401496</v>
          </cell>
          <cell r="AB434">
            <v>2.2985261377563173</v>
          </cell>
          <cell r="AC434">
            <v>2.3114948236735655</v>
          </cell>
          <cell r="AD434">
            <v>2.311494823673566</v>
          </cell>
          <cell r="AE434">
            <v>2.3114948236735655</v>
          </cell>
          <cell r="AF434">
            <v>2.3114948236735655</v>
          </cell>
          <cell r="AG434">
            <v>2.3114948236735651</v>
          </cell>
          <cell r="AH434">
            <v>2.3114948236735651</v>
          </cell>
        </row>
        <row r="435">
          <cell r="A435" t="str">
            <v>WAIndustrialCritical Peak PricingSummer Peak Reduction @Generation (MW)Baseline0</v>
          </cell>
          <cell r="B435" t="str">
            <v>WA</v>
          </cell>
          <cell r="C435" t="str">
            <v>Industrial</v>
          </cell>
          <cell r="D435" t="str">
            <v>Critical Peak Pricing</v>
          </cell>
          <cell r="E435" t="str">
            <v>Summer Peak Reduction @Generation (MW)</v>
          </cell>
          <cell r="F435" t="str">
            <v>Baseline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0.4545441984616328</v>
          </cell>
          <cell r="N435">
            <v>0.91322140068908975</v>
          </cell>
          <cell r="O435">
            <v>1.3762772668934098</v>
          </cell>
          <cell r="P435">
            <v>1.8438499287049193</v>
          </cell>
          <cell r="Q435">
            <v>2.3160603462171654</v>
          </cell>
          <cell r="R435">
            <v>2.3274767593867325</v>
          </cell>
          <cell r="S435">
            <v>2.3391533802936815</v>
          </cell>
          <cell r="T435">
            <v>2.351074296527973</v>
          </cell>
          <cell r="U435">
            <v>2.3632242687381644</v>
          </cell>
          <cell r="V435">
            <v>2.3756049923918776</v>
          </cell>
          <cell r="W435">
            <v>2.3882039172340033</v>
          </cell>
          <cell r="X435">
            <v>2.4010144755961291</v>
          </cell>
          <cell r="Y435">
            <v>2.4140306249088619</v>
          </cell>
          <cell r="Z435">
            <v>2.4272379476938792</v>
          </cell>
          <cell r="AA435">
            <v>2.4406422272353461</v>
          </cell>
          <cell r="AB435">
            <v>2.4542695134747121</v>
          </cell>
          <cell r="AC435">
            <v>2.4681169307190514</v>
          </cell>
          <cell r="AD435">
            <v>2.4681169307190518</v>
          </cell>
          <cell r="AE435">
            <v>2.4681169307190514</v>
          </cell>
          <cell r="AF435">
            <v>2.4681169307190514</v>
          </cell>
          <cell r="AG435">
            <v>2.4681169307190505</v>
          </cell>
          <cell r="AH435">
            <v>2.4681169307190505</v>
          </cell>
        </row>
        <row r="436">
          <cell r="A436" t="str">
            <v>WAIndustrialCritical Peak PricingWinter Peak Reduction @Meter  (MW)Baseline0</v>
          </cell>
          <cell r="B436" t="str">
            <v>WA</v>
          </cell>
          <cell r="C436" t="str">
            <v>Industrial</v>
          </cell>
          <cell r="D436" t="str">
            <v>Critical Peak Pricing</v>
          </cell>
          <cell r="E436" t="str">
            <v>Winter Peak Reduction @Meter  (MW)</v>
          </cell>
          <cell r="F436" t="str">
            <v>Baseline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0.2268503315584651</v>
          </cell>
          <cell r="N436">
            <v>0.4557569736789101</v>
          </cell>
          <cell r="O436">
            <v>0.68684078576241203</v>
          </cell>
          <cell r="P436">
            <v>0.92016964688143388</v>
          </cell>
          <cell r="Q436">
            <v>1.1558028739739274</v>
          </cell>
          <cell r="R436">
            <v>1.1614761719354398</v>
          </cell>
          <cell r="S436">
            <v>1.1672771570226523</v>
          </cell>
          <cell r="T436">
            <v>1.1731979535751129</v>
          </cell>
          <cell r="U436">
            <v>1.1792310175711191</v>
          </cell>
          <cell r="V436">
            <v>1.1853771576833319</v>
          </cell>
          <cell r="W436">
            <v>1.1916301553807009</v>
          </cell>
          <cell r="X436">
            <v>1.1979867424838728</v>
          </cell>
          <cell r="Y436">
            <v>1.2044439223169678</v>
          </cell>
          <cell r="Z436">
            <v>1.2109945346276736</v>
          </cell>
          <cell r="AA436">
            <v>1.2176414663431967</v>
          </cell>
          <cell r="AB436">
            <v>1.224397552769851</v>
          </cell>
          <cell r="AC436">
            <v>1.231261339746164</v>
          </cell>
          <cell r="AD436">
            <v>1.2312613397461645</v>
          </cell>
          <cell r="AE436">
            <v>1.2312613397461645</v>
          </cell>
          <cell r="AF436">
            <v>1.231261339746164</v>
          </cell>
          <cell r="AG436">
            <v>1.231261339746164</v>
          </cell>
          <cell r="AH436">
            <v>1.2312613397461645</v>
          </cell>
        </row>
        <row r="437">
          <cell r="A437" t="str">
            <v>WAIndustrialCritical Peak PricingWinter Peak Reduction @Generation (MW)Baseline0</v>
          </cell>
          <cell r="B437" t="str">
            <v>WA</v>
          </cell>
          <cell r="C437" t="str">
            <v>Industrial</v>
          </cell>
          <cell r="D437" t="str">
            <v>Critical Peak Pricing</v>
          </cell>
          <cell r="E437" t="str">
            <v>Winter Peak Reduction @Generation (MW)</v>
          </cell>
          <cell r="F437" t="str">
            <v>Baseline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0.24222124069863257</v>
          </cell>
          <cell r="N437">
            <v>0.48663812330866396</v>
          </cell>
          <cell r="O437">
            <v>0.73337969641414447</v>
          </cell>
          <cell r="P437">
            <v>0.98251843843305342</v>
          </cell>
          <cell r="Q437">
            <v>1.2341176854963387</v>
          </cell>
          <cell r="R437">
            <v>1.2401753943903475</v>
          </cell>
          <cell r="S437">
            <v>1.2463694422255243</v>
          </cell>
          <cell r="T437">
            <v>1.2526914197029591</v>
          </cell>
          <cell r="U437">
            <v>1.2591332716336459</v>
          </cell>
          <cell r="V437">
            <v>1.2656958614842326</v>
          </cell>
          <cell r="W437">
            <v>1.2723725493688702</v>
          </cell>
          <cell r="X437">
            <v>1.2791598456631337</v>
          </cell>
          <cell r="Y437">
            <v>1.2860545506425856</v>
          </cell>
          <cell r="Z437">
            <v>1.2930490188910304</v>
          </cell>
          <cell r="AA437">
            <v>1.3001463329478899</v>
          </cell>
          <cell r="AB437">
            <v>1.3073601978132785</v>
          </cell>
          <cell r="AC437">
            <v>1.3146890607947515</v>
          </cell>
          <cell r="AD437">
            <v>1.3146890607947519</v>
          </cell>
          <cell r="AE437">
            <v>1.3146890607947519</v>
          </cell>
          <cell r="AF437">
            <v>1.3146890607947515</v>
          </cell>
          <cell r="AG437">
            <v>1.3146890607947515</v>
          </cell>
          <cell r="AH437">
            <v>1.3146890607947519</v>
          </cell>
        </row>
        <row r="438">
          <cell r="A438" t="str">
            <v>WAIndustrialCritical Peak PricingNon-Incentive CostsBaseline0</v>
          </cell>
          <cell r="B438" t="str">
            <v>WA</v>
          </cell>
          <cell r="C438" t="str">
            <v>Industrial</v>
          </cell>
          <cell r="D438" t="str">
            <v>Critical Peak Pricing</v>
          </cell>
          <cell r="E438" t="str">
            <v>Non-Incentive Costs</v>
          </cell>
          <cell r="F438" t="str">
            <v>Baseline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24228.2</v>
          </cell>
          <cell r="N438">
            <v>24294.639999999999</v>
          </cell>
          <cell r="O438">
            <v>24361.57</v>
          </cell>
          <cell r="P438">
            <v>24429.01</v>
          </cell>
          <cell r="Q438">
            <v>24496.95</v>
          </cell>
          <cell r="R438">
            <v>17754.009999999998</v>
          </cell>
          <cell r="S438">
            <v>17754.86</v>
          </cell>
          <cell r="T438">
            <v>17755.71</v>
          </cell>
          <cell r="U438">
            <v>17756.57</v>
          </cell>
          <cell r="V438">
            <v>17757.43</v>
          </cell>
          <cell r="W438">
            <v>17758.29</v>
          </cell>
          <cell r="X438">
            <v>17759.16</v>
          </cell>
          <cell r="Y438">
            <v>17760.03</v>
          </cell>
          <cell r="Z438">
            <v>17760.91</v>
          </cell>
          <cell r="AA438">
            <v>17761.79</v>
          </cell>
          <cell r="AB438">
            <v>17762.68</v>
          </cell>
          <cell r="AC438">
            <v>17763.57</v>
          </cell>
          <cell r="AD438">
            <v>17764.46</v>
          </cell>
          <cell r="AE438">
            <v>17765.36</v>
          </cell>
          <cell r="AF438">
            <v>17766.27</v>
          </cell>
          <cell r="AG438">
            <v>17767.18</v>
          </cell>
          <cell r="AH438">
            <v>17768.09</v>
          </cell>
        </row>
        <row r="439">
          <cell r="A439" t="str">
            <v>WAIndustrialCritical Peak PricingIncentive CostsBaseline0</v>
          </cell>
          <cell r="B439" t="str">
            <v>WA</v>
          </cell>
          <cell r="C439" t="str">
            <v>Industrial</v>
          </cell>
          <cell r="D439" t="str">
            <v>Critical Peak Pricing</v>
          </cell>
          <cell r="E439" t="str">
            <v>Incentive Costs</v>
          </cell>
          <cell r="F439" t="str">
            <v>Baseline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31927.48</v>
          </cell>
          <cell r="N439">
            <v>64145.26</v>
          </cell>
          <cell r="O439">
            <v>96670.6</v>
          </cell>
          <cell r="P439">
            <v>129513.2</v>
          </cell>
          <cell r="Q439">
            <v>162681.56</v>
          </cell>
          <cell r="R439">
            <v>163483.46</v>
          </cell>
          <cell r="S439">
            <v>164303.63</v>
          </cell>
          <cell r="T439">
            <v>165140.96</v>
          </cell>
          <cell r="U439">
            <v>165994.38</v>
          </cell>
          <cell r="V439">
            <v>166864.01</v>
          </cell>
          <cell r="W439">
            <v>167748.97</v>
          </cell>
          <cell r="X439">
            <v>168648.79</v>
          </cell>
          <cell r="Y439">
            <v>169563.06</v>
          </cell>
          <cell r="Z439">
            <v>170490.75</v>
          </cell>
          <cell r="AA439">
            <v>171432.27</v>
          </cell>
          <cell r="AB439">
            <v>172389.46</v>
          </cell>
          <cell r="AC439">
            <v>173362.11</v>
          </cell>
          <cell r="AD439">
            <v>173362.11</v>
          </cell>
          <cell r="AE439">
            <v>173362.11</v>
          </cell>
          <cell r="AF439">
            <v>173362.11</v>
          </cell>
          <cell r="AG439">
            <v>173362.11</v>
          </cell>
          <cell r="AH439">
            <v>173362.11</v>
          </cell>
        </row>
        <row r="440">
          <cell r="A440" t="str">
            <v>WAIndustrialCritical Peak PricingProgram Annual BenefitsBaseline0</v>
          </cell>
          <cell r="B440" t="str">
            <v>WA</v>
          </cell>
          <cell r="C440" t="str">
            <v>Industrial</v>
          </cell>
          <cell r="D440" t="str">
            <v>Critical Peak Pricing</v>
          </cell>
          <cell r="E440" t="str">
            <v>Program Annual Benefits</v>
          </cell>
          <cell r="F440" t="str">
            <v>Baseline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515.91</v>
          </cell>
          <cell r="N440">
            <v>1066.6600000000001</v>
          </cell>
          <cell r="O440">
            <v>1581.13</v>
          </cell>
          <cell r="P440">
            <v>2223.61</v>
          </cell>
          <cell r="Q440">
            <v>2769.97</v>
          </cell>
          <cell r="R440">
            <v>2823.34</v>
          </cell>
          <cell r="S440">
            <v>2839.07</v>
          </cell>
          <cell r="T440">
            <v>2925.02</v>
          </cell>
          <cell r="U440">
            <v>2893.94</v>
          </cell>
          <cell r="V440">
            <v>2978.94</v>
          </cell>
          <cell r="W440">
            <v>2949.3</v>
          </cell>
          <cell r="X440">
            <v>3043.34</v>
          </cell>
          <cell r="Y440">
            <v>3035.85</v>
          </cell>
          <cell r="Z440">
            <v>3096.33</v>
          </cell>
          <cell r="AA440">
            <v>3051.53</v>
          </cell>
          <cell r="AB440">
            <v>3037.17</v>
          </cell>
          <cell r="AC440">
            <v>3004.36</v>
          </cell>
          <cell r="AD440">
            <v>3004.36</v>
          </cell>
          <cell r="AE440">
            <v>3004.36</v>
          </cell>
          <cell r="AF440">
            <v>3004.36</v>
          </cell>
          <cell r="AG440">
            <v>3004.36</v>
          </cell>
          <cell r="AH440">
            <v>3004.36</v>
          </cell>
        </row>
        <row r="441">
          <cell r="A441" t="str">
            <v>WAIndustrialCritical Peak PricingProgram Annual CostsBaseline0</v>
          </cell>
          <cell r="B441" t="str">
            <v>WA</v>
          </cell>
          <cell r="C441" t="str">
            <v>Industrial</v>
          </cell>
          <cell r="D441" t="str">
            <v>Critical Peak Pricing</v>
          </cell>
          <cell r="E441" t="str">
            <v>Program Annual Costs</v>
          </cell>
          <cell r="F441" t="str">
            <v>Baseline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56155.68</v>
          </cell>
          <cell r="N441">
            <v>88439.9</v>
          </cell>
          <cell r="O441">
            <v>121032.17</v>
          </cell>
          <cell r="P441">
            <v>153942.21</v>
          </cell>
          <cell r="Q441">
            <v>187178.51</v>
          </cell>
          <cell r="R441">
            <v>181237.47</v>
          </cell>
          <cell r="S441">
            <v>182058.49</v>
          </cell>
          <cell r="T441">
            <v>182896.67</v>
          </cell>
          <cell r="U441">
            <v>183750.95</v>
          </cell>
          <cell r="V441">
            <v>184621.44</v>
          </cell>
          <cell r="W441">
            <v>185507.26</v>
          </cell>
          <cell r="X441">
            <v>186407.95</v>
          </cell>
          <cell r="Y441">
            <v>187323.09</v>
          </cell>
          <cell r="Z441">
            <v>188251.66</v>
          </cell>
          <cell r="AA441">
            <v>189194.06</v>
          </cell>
          <cell r="AB441">
            <v>190152.14</v>
          </cell>
          <cell r="AC441">
            <v>191125.68</v>
          </cell>
          <cell r="AD441">
            <v>191126.58</v>
          </cell>
          <cell r="AE441">
            <v>191127.48</v>
          </cell>
          <cell r="AF441">
            <v>191128.38</v>
          </cell>
          <cell r="AG441">
            <v>191129.29</v>
          </cell>
          <cell r="AH441">
            <v>191130.2</v>
          </cell>
        </row>
        <row r="442">
          <cell r="A442" t="str">
            <v>WAIndustrialReal Time PricingParticipantsBaseline0</v>
          </cell>
          <cell r="B442" t="str">
            <v>WA</v>
          </cell>
          <cell r="C442" t="str">
            <v>Industrial</v>
          </cell>
          <cell r="D442" t="str">
            <v>Real Time Pricing</v>
          </cell>
          <cell r="E442" t="str">
            <v>Participants</v>
          </cell>
          <cell r="F442" t="str">
            <v>Baseline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7.3818090225224955</v>
          </cell>
          <cell r="N442">
            <v>14.837436135270213</v>
          </cell>
          <cell r="O442">
            <v>22.367434973919845</v>
          </cell>
          <cell r="P442">
            <v>29.972362865052592</v>
          </cell>
          <cell r="Q442">
            <v>37.652780849222317</v>
          </cell>
          <cell r="R442">
            <v>37.841044753468424</v>
          </cell>
          <cell r="S442">
            <v>38.030249977235762</v>
          </cell>
          <cell r="T442">
            <v>38.22040122712194</v>
          </cell>
          <cell r="U442">
            <v>38.411503233257548</v>
          </cell>
          <cell r="V442">
            <v>38.603560749423828</v>
          </cell>
          <cell r="W442">
            <v>38.796578553170946</v>
          </cell>
          <cell r="X442">
            <v>38.990561445936798</v>
          </cell>
          <cell r="Y442">
            <v>39.185514253166474</v>
          </cell>
          <cell r="Z442">
            <v>39.381441824432308</v>
          </cell>
          <cell r="AA442">
            <v>39.57834903355446</v>
          </cell>
          <cell r="AB442">
            <v>39.776240778722226</v>
          </cell>
          <cell r="AC442">
            <v>39.975121982615832</v>
          </cell>
          <cell r="AD442">
            <v>40.174997592528911</v>
          </cell>
          <cell r="AE442">
            <v>40.375872580491546</v>
          </cell>
          <cell r="AF442">
            <v>40.577751943393999</v>
          </cell>
          <cell r="AG442">
            <v>40.780640703110969</v>
          </cell>
          <cell r="AH442">
            <v>40.984543906626513</v>
          </cell>
        </row>
        <row r="443">
          <cell r="A443" t="str">
            <v>WAIndustrialReal Time PricingNew ParticipantsBaseline0</v>
          </cell>
          <cell r="B443" t="str">
            <v>WA</v>
          </cell>
          <cell r="C443" t="str">
            <v>Industrial</v>
          </cell>
          <cell r="D443" t="str">
            <v>Real Time Pricing</v>
          </cell>
          <cell r="E443" t="str">
            <v>New Participants</v>
          </cell>
          <cell r="F443" t="str">
            <v>Baseline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7.3818090225224955</v>
          </cell>
          <cell r="N443">
            <v>7.4556271127477176</v>
          </cell>
          <cell r="O443">
            <v>7.5299988386496324</v>
          </cell>
          <cell r="P443">
            <v>7.6049278911327463</v>
          </cell>
          <cell r="Q443">
            <v>7.6804179841697255</v>
          </cell>
          <cell r="R443">
            <v>0.18826390424610651</v>
          </cell>
          <cell r="S443">
            <v>0.18920522376733828</v>
          </cell>
          <cell r="T443">
            <v>0.19015124988617771</v>
          </cell>
          <cell r="U443">
            <v>0.19110200613560835</v>
          </cell>
          <cell r="V443">
            <v>0.19205751616627964</v>
          </cell>
          <cell r="W443">
            <v>0.19301780374711797</v>
          </cell>
          <cell r="X443">
            <v>0.19398289276585245</v>
          </cell>
          <cell r="Y443">
            <v>0.19495280722967578</v>
          </cell>
          <cell r="Z443">
            <v>0.19592757126583393</v>
          </cell>
          <cell r="AA443">
            <v>0.19690720912215198</v>
          </cell>
          <cell r="AB443">
            <v>0.19789174516776598</v>
          </cell>
          <cell r="AC443">
            <v>0.19888120389360608</v>
          </cell>
          <cell r="AD443">
            <v>0.19987560991307873</v>
          </cell>
          <cell r="AE443">
            <v>0.20087498796263503</v>
          </cell>
          <cell r="AF443">
            <v>0.2018793629024529</v>
          </cell>
          <cell r="AG443">
            <v>0.20288875971696996</v>
          </cell>
          <cell r="AH443">
            <v>0.20390320351554436</v>
          </cell>
        </row>
        <row r="444">
          <cell r="A444" t="str">
            <v>WAIndustrialReal Time PricingSummer Peak Reduction @Meter  (MW)Baseline0</v>
          </cell>
          <cell r="B444" t="str">
            <v>WA</v>
          </cell>
          <cell r="C444" t="str">
            <v>Industrial</v>
          </cell>
          <cell r="D444" t="str">
            <v>Real Time Pricing</v>
          </cell>
          <cell r="E444" t="str">
            <v>Summer Peak Reduction @Meter  (MW)</v>
          </cell>
          <cell r="F444" t="str">
            <v>Baseline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9.4599926571803647E-2</v>
          </cell>
          <cell r="N444">
            <v>0.19006001559665628</v>
          </cell>
          <cell r="O444">
            <v>0.28643139397927819</v>
          </cell>
          <cell r="P444">
            <v>0.38374280973170072</v>
          </cell>
          <cell r="Q444">
            <v>0.48201943711861872</v>
          </cell>
          <cell r="R444">
            <v>0.4843954257490084</v>
          </cell>
          <cell r="S444">
            <v>0.48682556892131718</v>
          </cell>
          <cell r="T444">
            <v>0.48930655493818703</v>
          </cell>
          <cell r="U444">
            <v>0.49183521217949289</v>
          </cell>
          <cell r="V444">
            <v>0.49441189350665743</v>
          </cell>
          <cell r="W444">
            <v>0.4970339869553968</v>
          </cell>
          <cell r="X444">
            <v>0.4997001256598449</v>
          </cell>
          <cell r="Y444">
            <v>0.5024090520379606</v>
          </cell>
          <cell r="Z444">
            <v>0.50515776551819269</v>
          </cell>
          <cell r="AA444">
            <v>0.50794746972003324</v>
          </cell>
          <cell r="AB444">
            <v>0.51078358616807051</v>
          </cell>
          <cell r="AC444">
            <v>0.51366551637190339</v>
          </cell>
          <cell r="AD444">
            <v>0.5136655163719035</v>
          </cell>
          <cell r="AE444">
            <v>0.51366551637190339</v>
          </cell>
          <cell r="AF444">
            <v>0.51366551637190339</v>
          </cell>
          <cell r="AG444">
            <v>0.51366551637190339</v>
          </cell>
          <cell r="AH444">
            <v>0.51366551637190327</v>
          </cell>
        </row>
        <row r="445">
          <cell r="A445" t="str">
            <v>WAIndustrialReal Time PricingSummer Peak Reduction @Generation (MW)Baseline0</v>
          </cell>
          <cell r="B445" t="str">
            <v>WA</v>
          </cell>
          <cell r="C445" t="str">
            <v>Industrial</v>
          </cell>
          <cell r="D445" t="str">
            <v>Real Time Pricing</v>
          </cell>
          <cell r="E445" t="str">
            <v>Summer Peak Reduction @Generation (MW)</v>
          </cell>
          <cell r="F445" t="str">
            <v>Baseline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0.10100982188036287</v>
          </cell>
          <cell r="N445">
            <v>0.20293808904201996</v>
          </cell>
          <cell r="O445">
            <v>0.30583939264297999</v>
          </cell>
          <cell r="P445">
            <v>0.40974442860109328</v>
          </cell>
          <cell r="Q445">
            <v>0.5146800769371479</v>
          </cell>
          <cell r="R445">
            <v>0.51721705764149617</v>
          </cell>
          <cell r="S445">
            <v>0.51981186228748477</v>
          </cell>
          <cell r="T445">
            <v>0.52246095478399401</v>
          </cell>
          <cell r="U445">
            <v>0.52516094860848106</v>
          </cell>
          <cell r="V445">
            <v>0.52791222053152842</v>
          </cell>
          <cell r="W445">
            <v>0.53071198160755628</v>
          </cell>
          <cell r="X445">
            <v>0.53355877235469529</v>
          </cell>
          <cell r="Y445">
            <v>0.53645124997974714</v>
          </cell>
          <cell r="Z445">
            <v>0.53938621059863989</v>
          </cell>
          <cell r="AA445">
            <v>0.54236493938563246</v>
          </cell>
          <cell r="AB445">
            <v>0.54539322521660272</v>
          </cell>
          <cell r="AC445">
            <v>0.54847042904867793</v>
          </cell>
          <cell r="AD445">
            <v>0.54847042904867804</v>
          </cell>
          <cell r="AE445">
            <v>0.54847042904867793</v>
          </cell>
          <cell r="AF445">
            <v>0.54847042904867793</v>
          </cell>
          <cell r="AG445">
            <v>0.54847042904867793</v>
          </cell>
          <cell r="AH445">
            <v>0.54847042904867782</v>
          </cell>
        </row>
        <row r="446">
          <cell r="A446" t="str">
            <v>WAIndustrialReal Time PricingWinter Peak Reduction @Meter  (MW)Baseline0</v>
          </cell>
          <cell r="B446" t="str">
            <v>WA</v>
          </cell>
          <cell r="C446" t="str">
            <v>Industrial</v>
          </cell>
          <cell r="D446" t="str">
            <v>Real Time Pricing</v>
          </cell>
          <cell r="E446" t="str">
            <v>Winter Peak Reduction @Meter  (MW)</v>
          </cell>
          <cell r="F446" t="str">
            <v>Baseline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5.0411184790770031E-2</v>
          </cell>
          <cell r="N446">
            <v>0.10127932748420226</v>
          </cell>
          <cell r="O446">
            <v>0.15263128572498044</v>
          </cell>
          <cell r="P446">
            <v>0.20448214375142981</v>
          </cell>
          <cell r="Q446">
            <v>0.25684508310531728</v>
          </cell>
          <cell r="R446">
            <v>0.2581058159856533</v>
          </cell>
          <cell r="S446">
            <v>0.25939492378281159</v>
          </cell>
          <cell r="T446">
            <v>0.26071065635002511</v>
          </cell>
          <cell r="U446">
            <v>0.26205133723802654</v>
          </cell>
          <cell r="V446">
            <v>0.26341714615185158</v>
          </cell>
          <cell r="W446">
            <v>0.26480670119571137</v>
          </cell>
          <cell r="X446">
            <v>0.26621927610752733</v>
          </cell>
          <cell r="Y446">
            <v>0.26765420495932618</v>
          </cell>
          <cell r="Z446">
            <v>0.26910989658392748</v>
          </cell>
          <cell r="AA446">
            <v>0.27058699252071039</v>
          </cell>
          <cell r="AB446">
            <v>0.27208834505996687</v>
          </cell>
          <cell r="AC446">
            <v>0.27361363105470315</v>
          </cell>
          <cell r="AD446">
            <v>0.27361363105470321</v>
          </cell>
          <cell r="AE446">
            <v>0.27361363105470315</v>
          </cell>
          <cell r="AF446">
            <v>0.27361363105470315</v>
          </cell>
          <cell r="AG446">
            <v>0.27361363105470315</v>
          </cell>
          <cell r="AH446">
            <v>0.27361363105470321</v>
          </cell>
        </row>
        <row r="447">
          <cell r="A447" t="str">
            <v>WAIndustrialReal Time PricingWinter Peak Reduction @Generation (MW)Baseline0</v>
          </cell>
          <cell r="B447" t="str">
            <v>WA</v>
          </cell>
          <cell r="C447" t="str">
            <v>Industrial</v>
          </cell>
          <cell r="D447" t="str">
            <v>Real Time Pricing</v>
          </cell>
          <cell r="E447" t="str">
            <v>Winter Peak Reduction @Generation (MW)</v>
          </cell>
          <cell r="F447" t="str">
            <v>Baseline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5.3826942377473916E-2</v>
          </cell>
          <cell r="N447">
            <v>0.10814180517970312</v>
          </cell>
          <cell r="O447">
            <v>0.16297326586980987</v>
          </cell>
          <cell r="P447">
            <v>0.21833743076290082</v>
          </cell>
          <cell r="Q447">
            <v>0.27424837455474199</v>
          </cell>
          <cell r="R447">
            <v>0.27559453208674389</v>
          </cell>
          <cell r="S447">
            <v>0.27697098716122759</v>
          </cell>
          <cell r="T447">
            <v>0.27837587104510197</v>
          </cell>
          <cell r="U447">
            <v>0.27980739369636581</v>
          </cell>
          <cell r="V447">
            <v>0.2812657469964962</v>
          </cell>
          <cell r="W447">
            <v>0.28274945541530455</v>
          </cell>
          <cell r="X447">
            <v>0.28425774348069643</v>
          </cell>
          <cell r="Y447">
            <v>0.28578990014279682</v>
          </cell>
          <cell r="Z447">
            <v>0.287344226420229</v>
          </cell>
          <cell r="AA447">
            <v>0.28892140732175331</v>
          </cell>
          <cell r="AB447">
            <v>0.29052448840295075</v>
          </cell>
          <cell r="AC447">
            <v>0.29215312462105592</v>
          </cell>
          <cell r="AD447">
            <v>0.29215312462105597</v>
          </cell>
          <cell r="AE447">
            <v>0.29215312462105592</v>
          </cell>
          <cell r="AF447">
            <v>0.29215312462105592</v>
          </cell>
          <cell r="AG447">
            <v>0.29215312462105592</v>
          </cell>
          <cell r="AH447">
            <v>0.29215312462105597</v>
          </cell>
        </row>
        <row r="448">
          <cell r="A448" t="str">
            <v>WAIndustrialReal Time PricingNon-Incentive CostsBaseline0</v>
          </cell>
          <cell r="B448" t="str">
            <v>WA</v>
          </cell>
          <cell r="C448" t="str">
            <v>Industrial</v>
          </cell>
          <cell r="D448" t="str">
            <v>Real Time Pricing</v>
          </cell>
          <cell r="E448" t="str">
            <v>Non-Incentive Costs</v>
          </cell>
          <cell r="F448" t="str">
            <v>Baseline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19060.939999999999</v>
          </cell>
          <cell r="N448">
            <v>19075.7</v>
          </cell>
          <cell r="O448">
            <v>19090.580000000002</v>
          </cell>
          <cell r="P448">
            <v>19105.560000000001</v>
          </cell>
          <cell r="Q448">
            <v>19120.66</v>
          </cell>
          <cell r="R448">
            <v>17622.23</v>
          </cell>
          <cell r="S448">
            <v>17622.419999999998</v>
          </cell>
          <cell r="T448">
            <v>17622.61</v>
          </cell>
          <cell r="U448">
            <v>17622.8</v>
          </cell>
          <cell r="V448">
            <v>17622.990000000002</v>
          </cell>
          <cell r="W448">
            <v>17623.18</v>
          </cell>
          <cell r="X448">
            <v>17623.37</v>
          </cell>
          <cell r="Y448">
            <v>17623.57</v>
          </cell>
          <cell r="Z448">
            <v>17623.759999999998</v>
          </cell>
          <cell r="AA448">
            <v>17623.96</v>
          </cell>
          <cell r="AB448">
            <v>17624.150000000001</v>
          </cell>
          <cell r="AC448">
            <v>17624.349999999999</v>
          </cell>
          <cell r="AD448">
            <v>17624.55</v>
          </cell>
          <cell r="AE448">
            <v>17624.75</v>
          </cell>
          <cell r="AF448">
            <v>17624.95</v>
          </cell>
          <cell r="AG448">
            <v>17625.150000000001</v>
          </cell>
          <cell r="AH448">
            <v>17625.36</v>
          </cell>
        </row>
        <row r="449">
          <cell r="A449" t="str">
            <v>WAIndustrialReal Time PricingIncentive CostsBaseline0</v>
          </cell>
          <cell r="B449" t="str">
            <v>WA</v>
          </cell>
          <cell r="C449" t="str">
            <v>Industrial</v>
          </cell>
          <cell r="D449" t="str">
            <v>Real Time Pricing</v>
          </cell>
          <cell r="E449" t="str">
            <v>Incentive Costs</v>
          </cell>
          <cell r="F449" t="str">
            <v>Baseline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7094.99</v>
          </cell>
          <cell r="N449">
            <v>14254.5</v>
          </cell>
          <cell r="O449">
            <v>21482.35</v>
          </cell>
          <cell r="P449">
            <v>28780.71</v>
          </cell>
          <cell r="Q449">
            <v>36151.46</v>
          </cell>
          <cell r="R449">
            <v>36329.660000000003</v>
          </cell>
          <cell r="S449">
            <v>36511.919999999998</v>
          </cell>
          <cell r="T449">
            <v>36697.99</v>
          </cell>
          <cell r="U449">
            <v>36887.64</v>
          </cell>
          <cell r="V449">
            <v>37080.89</v>
          </cell>
          <cell r="W449">
            <v>37277.550000000003</v>
          </cell>
          <cell r="X449">
            <v>37477.51</v>
          </cell>
          <cell r="Y449">
            <v>37680.68</v>
          </cell>
          <cell r="Z449">
            <v>37886.83</v>
          </cell>
          <cell r="AA449">
            <v>38096.06</v>
          </cell>
          <cell r="AB449">
            <v>38308.769999999997</v>
          </cell>
          <cell r="AC449">
            <v>38524.910000000003</v>
          </cell>
          <cell r="AD449">
            <v>38524.910000000003</v>
          </cell>
          <cell r="AE449">
            <v>38524.910000000003</v>
          </cell>
          <cell r="AF449">
            <v>38524.910000000003</v>
          </cell>
          <cell r="AG449">
            <v>38524.910000000003</v>
          </cell>
          <cell r="AH449">
            <v>38524.910000000003</v>
          </cell>
        </row>
        <row r="450">
          <cell r="A450" t="str">
            <v>WAIndustrialReal Time PricingProgram Annual BenefitsBaseline0</v>
          </cell>
          <cell r="B450" t="str">
            <v>WA</v>
          </cell>
          <cell r="C450" t="str">
            <v>Industrial</v>
          </cell>
          <cell r="D450" t="str">
            <v>Real Time Pricing</v>
          </cell>
          <cell r="E450" t="str">
            <v>Program Annual Benefits</v>
          </cell>
          <cell r="F450" t="str">
            <v>Baseline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114.65</v>
          </cell>
          <cell r="N450">
            <v>237.04</v>
          </cell>
          <cell r="O450">
            <v>351.36</v>
          </cell>
          <cell r="P450">
            <v>494.14</v>
          </cell>
          <cell r="Q450">
            <v>615.54999999999995</v>
          </cell>
          <cell r="R450">
            <v>627.41</v>
          </cell>
          <cell r="S450">
            <v>630.91</v>
          </cell>
          <cell r="T450">
            <v>650</v>
          </cell>
          <cell r="U450">
            <v>643.1</v>
          </cell>
          <cell r="V450">
            <v>661.99</v>
          </cell>
          <cell r="W450">
            <v>655.4</v>
          </cell>
          <cell r="X450">
            <v>676.3</v>
          </cell>
          <cell r="Y450">
            <v>674.63</v>
          </cell>
          <cell r="Z450">
            <v>688.07</v>
          </cell>
          <cell r="AA450">
            <v>678.12</v>
          </cell>
          <cell r="AB450">
            <v>674.93</v>
          </cell>
          <cell r="AC450">
            <v>667.63</v>
          </cell>
          <cell r="AD450">
            <v>667.63</v>
          </cell>
          <cell r="AE450">
            <v>667.63</v>
          </cell>
          <cell r="AF450">
            <v>667.63</v>
          </cell>
          <cell r="AG450">
            <v>667.63</v>
          </cell>
          <cell r="AH450">
            <v>667.63</v>
          </cell>
        </row>
        <row r="451">
          <cell r="A451" t="str">
            <v>WAIndustrialReal Time PricingProgram Annual CostsBaseline0</v>
          </cell>
          <cell r="B451" t="str">
            <v>WA</v>
          </cell>
          <cell r="C451" t="str">
            <v>Industrial</v>
          </cell>
          <cell r="D451" t="str">
            <v>Real Time Pricing</v>
          </cell>
          <cell r="E451" t="str">
            <v>Program Annual Costs</v>
          </cell>
          <cell r="F451" t="str">
            <v>Baseline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26155.93</v>
          </cell>
          <cell r="N451">
            <v>33330.199999999997</v>
          </cell>
          <cell r="O451">
            <v>40572.93</v>
          </cell>
          <cell r="P451">
            <v>47886.27</v>
          </cell>
          <cell r="Q451">
            <v>55272.12</v>
          </cell>
          <cell r="R451">
            <v>53951.89</v>
          </cell>
          <cell r="S451">
            <v>54134.33</v>
          </cell>
          <cell r="T451">
            <v>54320.6</v>
          </cell>
          <cell r="U451">
            <v>54510.44</v>
          </cell>
          <cell r="V451">
            <v>54703.88</v>
          </cell>
          <cell r="W451">
            <v>54900.73</v>
          </cell>
          <cell r="X451">
            <v>55100.88</v>
          </cell>
          <cell r="Y451">
            <v>55304.25</v>
          </cell>
          <cell r="Z451">
            <v>55510.59</v>
          </cell>
          <cell r="AA451">
            <v>55720.02</v>
          </cell>
          <cell r="AB451">
            <v>55932.92</v>
          </cell>
          <cell r="AC451">
            <v>56149.27</v>
          </cell>
          <cell r="AD451">
            <v>56149.46</v>
          </cell>
          <cell r="AE451">
            <v>56149.66</v>
          </cell>
          <cell r="AF451">
            <v>56149.87</v>
          </cell>
          <cell r="AG451">
            <v>56150.07</v>
          </cell>
          <cell r="AH451">
            <v>56150.27</v>
          </cell>
        </row>
        <row r="452">
          <cell r="A452" t="str">
            <v>WAIndustrialIndustrial CurtailmentParticipantsBaseline0</v>
          </cell>
          <cell r="B452" t="str">
            <v>WA</v>
          </cell>
          <cell r="C452" t="str">
            <v>Industrial</v>
          </cell>
          <cell r="D452" t="str">
            <v>Industrial Curtailment</v>
          </cell>
          <cell r="E452" t="str">
            <v>Participants</v>
          </cell>
          <cell r="F452" t="str">
            <v>Baseline</v>
          </cell>
          <cell r="G452">
            <v>0</v>
          </cell>
          <cell r="H452">
            <v>0</v>
          </cell>
          <cell r="I452">
            <v>0</v>
          </cell>
          <cell r="J452">
            <v>23.316427124999993</v>
          </cell>
          <cell r="K452">
            <v>46.866018521249977</v>
          </cell>
          <cell r="L452">
            <v>70.65052292078434</v>
          </cell>
          <cell r="M452">
            <v>94.671700713850996</v>
          </cell>
          <cell r="N452">
            <v>118.9313240217753</v>
          </cell>
          <cell r="O452">
            <v>119.52598064188416</v>
          </cell>
          <cell r="P452">
            <v>120.12361054509357</v>
          </cell>
          <cell r="Q452">
            <v>120.72422859781904</v>
          </cell>
          <cell r="R452">
            <v>121.32784974080812</v>
          </cell>
          <cell r="S452">
            <v>121.93448898951215</v>
          </cell>
          <cell r="T452">
            <v>122.54416143445971</v>
          </cell>
          <cell r="U452">
            <v>123.156882241632</v>
          </cell>
          <cell r="V452">
            <v>123.77266665284014</v>
          </cell>
          <cell r="W452">
            <v>124.39152998610433</v>
          </cell>
          <cell r="X452">
            <v>125.01348763603485</v>
          </cell>
          <cell r="Y452">
            <v>125.63855507421499</v>
          </cell>
          <cell r="Z452">
            <v>126.26674784958605</v>
          </cell>
          <cell r="AA452">
            <v>126.89808158883399</v>
          </cell>
          <cell r="AB452">
            <v>127.53257199677813</v>
          </cell>
          <cell r="AC452">
            <v>128.17023485676199</v>
          </cell>
          <cell r="AD452">
            <v>128.81108603104582</v>
          </cell>
          <cell r="AE452">
            <v>129.45514146120101</v>
          </cell>
          <cell r="AF452">
            <v>130.102417168507</v>
          </cell>
          <cell r="AG452">
            <v>130.75292925434954</v>
          </cell>
          <cell r="AH452">
            <v>131.40669390062126</v>
          </cell>
        </row>
        <row r="453">
          <cell r="A453" t="str">
            <v>WAIndustrialIndustrial CurtailmentNew ParticipantsBaseline0</v>
          </cell>
          <cell r="B453" t="str">
            <v>WA</v>
          </cell>
          <cell r="C453" t="str">
            <v>Industrial</v>
          </cell>
          <cell r="D453" t="str">
            <v>Industrial Curtailment</v>
          </cell>
          <cell r="E453" t="str">
            <v>New Participants</v>
          </cell>
          <cell r="F453" t="str">
            <v>Baseline</v>
          </cell>
          <cell r="G453">
            <v>0</v>
          </cell>
          <cell r="H453">
            <v>0</v>
          </cell>
          <cell r="I453">
            <v>0</v>
          </cell>
          <cell r="J453">
            <v>23.316427124999993</v>
          </cell>
          <cell r="K453">
            <v>23.549591396249983</v>
          </cell>
          <cell r="L453">
            <v>23.784504399534363</v>
          </cell>
          <cell r="M453">
            <v>24.021177793066656</v>
          </cell>
          <cell r="N453">
            <v>24.259623307924301</v>
          </cell>
          <cell r="O453">
            <v>0.59465662010886433</v>
          </cell>
          <cell r="P453">
            <v>0.59762990320940901</v>
          </cell>
          <cell r="Q453">
            <v>0.60061805272546565</v>
          </cell>
          <cell r="R453">
            <v>0.60362114298908409</v>
          </cell>
          <cell r="S453">
            <v>0.60663924870402752</v>
          </cell>
          <cell r="T453">
            <v>0.60967244494756301</v>
          </cell>
          <cell r="U453">
            <v>0.61272080717229471</v>
          </cell>
          <cell r="V453">
            <v>0.6157844112081392</v>
          </cell>
          <cell r="W453">
            <v>0.61886333326418708</v>
          </cell>
          <cell r="X453">
            <v>0.62195764993052194</v>
          </cell>
          <cell r="Y453">
            <v>0.62506743818013888</v>
          </cell>
          <cell r="Z453">
            <v>0.62819277537106188</v>
          </cell>
          <cell r="AA453">
            <v>0.63133373924793545</v>
          </cell>
          <cell r="AB453">
            <v>0.63449040794414202</v>
          </cell>
          <cell r="AC453">
            <v>0.63766285998386252</v>
          </cell>
          <cell r="AD453">
            <v>0.64085117428382432</v>
          </cell>
          <cell r="AE453">
            <v>0.64405543015519129</v>
          </cell>
          <cell r="AF453">
            <v>0.64727570730599382</v>
          </cell>
          <cell r="AG453">
            <v>0.65051208584253573</v>
          </cell>
          <cell r="AH453">
            <v>0.65376464627172481</v>
          </cell>
        </row>
        <row r="454">
          <cell r="A454" t="str">
            <v>WAIndustrialIndustrial CurtailmentSummer Peak Reduction @Meter  (MW)Baseline0</v>
          </cell>
          <cell r="B454" t="str">
            <v>WA</v>
          </cell>
          <cell r="C454" t="str">
            <v>Industrial</v>
          </cell>
          <cell r="D454" t="str">
            <v>Industrial Curtailment</v>
          </cell>
          <cell r="E454" t="str">
            <v>Summer Peak Reduction @Meter  (MW)</v>
          </cell>
          <cell r="F454" t="str">
            <v>Baseline</v>
          </cell>
          <cell r="G454">
            <v>0</v>
          </cell>
          <cell r="H454">
            <v>0</v>
          </cell>
          <cell r="I454">
            <v>0</v>
          </cell>
          <cell r="J454">
            <v>0.89205568900524312</v>
          </cell>
          <cell r="K454">
            <v>1.7904694208558238</v>
          </cell>
          <cell r="L454">
            <v>2.6965383091418937</v>
          </cell>
          <cell r="M454">
            <v>3.6108454115576833</v>
          </cell>
          <cell r="N454">
            <v>4.5340768229671067</v>
          </cell>
          <cell r="O454">
            <v>4.555410004692761</v>
          </cell>
          <cell r="P454">
            <v>4.5772893738923548</v>
          </cell>
          <cell r="Q454">
            <v>4.5996274412546754</v>
          </cell>
          <cell r="R454">
            <v>4.6223001006183271</v>
          </cell>
          <cell r="S454">
            <v>4.6454895248630157</v>
          </cell>
          <cell r="T454">
            <v>4.6691641124123873</v>
          </cell>
          <cell r="U454">
            <v>4.6932935983645798</v>
          </cell>
          <cell r="V454">
            <v>4.7178813498682146</v>
          </cell>
          <cell r="W454">
            <v>4.7429024424873232</v>
          </cell>
          <cell r="X454">
            <v>4.7683438330264218</v>
          </cell>
          <cell r="Y454">
            <v>4.794193521121163</v>
          </cell>
          <cell r="Z454">
            <v>4.8204228740854305</v>
          </cell>
          <cell r="AA454">
            <v>4.8470433773507642</v>
          </cell>
          <cell r="AB454">
            <v>4.8741067653314758</v>
          </cell>
          <cell r="AC454">
            <v>4.9016073269863547</v>
          </cell>
          <cell r="AD454">
            <v>4.9016073269863556</v>
          </cell>
          <cell r="AE454">
            <v>4.9016073269863547</v>
          </cell>
          <cell r="AF454">
            <v>4.9016073269863547</v>
          </cell>
          <cell r="AG454">
            <v>4.9016073269863547</v>
          </cell>
          <cell r="AH454">
            <v>4.9016073269863547</v>
          </cell>
        </row>
        <row r="455">
          <cell r="A455" t="str">
            <v>WAIndustrialIndustrial CurtailmentSummer Peak Reduction @Generation (MW)Baseline0</v>
          </cell>
          <cell r="B455" t="str">
            <v>WA</v>
          </cell>
          <cell r="C455" t="str">
            <v>Industrial</v>
          </cell>
          <cell r="D455" t="str">
            <v>Industrial Curtailment</v>
          </cell>
          <cell r="E455" t="str">
            <v>Summer Peak Reduction @Generation (MW)</v>
          </cell>
          <cell r="F455" t="str">
            <v>Baseline</v>
          </cell>
          <cell r="G455">
            <v>0</v>
          </cell>
          <cell r="H455">
            <v>0</v>
          </cell>
          <cell r="I455">
            <v>0</v>
          </cell>
          <cell r="J455">
            <v>0.95249953693559197</v>
          </cell>
          <cell r="K455">
            <v>1.9117879245456906</v>
          </cell>
          <cell r="L455">
            <v>2.8792501661537431</v>
          </cell>
          <cell r="M455">
            <v>3.8555088262370645</v>
          </cell>
          <cell r="N455">
            <v>4.8412964880280986</v>
          </cell>
          <cell r="O455">
            <v>4.8640751620116793</v>
          </cell>
          <cell r="P455">
            <v>4.8874370320024365</v>
          </cell>
          <cell r="Q455">
            <v>4.9112886805944349</v>
          </cell>
          <cell r="R455">
            <v>4.9354975924495443</v>
          </cell>
          <cell r="S455">
            <v>4.9602582841049045</v>
          </cell>
          <cell r="T455">
            <v>4.9855370127267289</v>
          </cell>
          <cell r="U455">
            <v>5.011301462726018</v>
          </cell>
          <cell r="V455">
            <v>5.0375552294024191</v>
          </cell>
          <cell r="W455">
            <v>5.0642716994917469</v>
          </cell>
          <cell r="X455">
            <v>5.0914369460185771</v>
          </cell>
          <cell r="Y455">
            <v>5.1190381554987017</v>
          </cell>
          <cell r="Z455">
            <v>5.1470447551544298</v>
          </cell>
          <cell r="AA455">
            <v>5.1754690086463819</v>
          </cell>
          <cell r="AB455">
            <v>5.2043661558057499</v>
          </cell>
          <cell r="AC455">
            <v>5.2337300986229875</v>
          </cell>
          <cell r="AD455">
            <v>5.2337300986229884</v>
          </cell>
          <cell r="AE455">
            <v>5.2337300986229875</v>
          </cell>
          <cell r="AF455">
            <v>5.2337300986229875</v>
          </cell>
          <cell r="AG455">
            <v>5.2337300986229875</v>
          </cell>
          <cell r="AH455">
            <v>5.2337300986229875</v>
          </cell>
        </row>
        <row r="456">
          <cell r="A456" t="str">
            <v>WAIndustrialIndustrial CurtailmentWinter Peak Reduction @Meter  (MW)Baseline0</v>
          </cell>
          <cell r="B456" t="str">
            <v>WA</v>
          </cell>
          <cell r="C456" t="str">
            <v>Industrial</v>
          </cell>
          <cell r="D456" t="str">
            <v>Industrial Curtailment</v>
          </cell>
          <cell r="E456" t="str">
            <v>Winter Peak Reduction @Meter  (MW)</v>
          </cell>
          <cell r="F456" t="str">
            <v>Baseline</v>
          </cell>
          <cell r="G456">
            <v>0</v>
          </cell>
          <cell r="H456">
            <v>0</v>
          </cell>
          <cell r="I456">
            <v>0</v>
          </cell>
          <cell r="J456">
            <v>0.95074930113952782</v>
          </cell>
          <cell r="K456">
            <v>1.9082732901284645</v>
          </cell>
          <cell r="L456">
            <v>2.8739371857202674</v>
          </cell>
          <cell r="M456">
            <v>3.8483538389382477</v>
          </cell>
          <cell r="N456">
            <v>4.8322446986045158</v>
          </cell>
          <cell r="O456">
            <v>4.8549013874575246</v>
          </cell>
          <cell r="P456">
            <v>4.8781314985343878</v>
          </cell>
          <cell r="Q456">
            <v>4.9018425458715678</v>
          </cell>
          <cell r="R456">
            <v>4.9259034077619095</v>
          </cell>
          <cell r="S456">
            <v>4.9505057998728548</v>
          </cell>
          <cell r="T456">
            <v>4.9756163209658801</v>
          </cell>
          <cell r="U456">
            <v>5.0012029763060859</v>
          </cell>
          <cell r="V456">
            <v>5.0272691955319875</v>
          </cell>
          <cell r="W456">
            <v>5.0537886054092223</v>
          </cell>
          <cell r="X456">
            <v>5.0807473453557117</v>
          </cell>
          <cell r="Y456">
            <v>5.108132706254997</v>
          </cell>
          <cell r="Z456">
            <v>5.1359143209655791</v>
          </cell>
          <cell r="AA456">
            <v>5.1641044331519499</v>
          </cell>
          <cell r="AB456">
            <v>5.1927574782649915</v>
          </cell>
          <cell r="AC456">
            <v>5.2218672891020352</v>
          </cell>
          <cell r="AD456">
            <v>5.221867289102037</v>
          </cell>
          <cell r="AE456">
            <v>5.2218672891020352</v>
          </cell>
          <cell r="AF456">
            <v>5.2218672891020361</v>
          </cell>
          <cell r="AG456">
            <v>5.2218672891020361</v>
          </cell>
          <cell r="AH456">
            <v>5.2218672891020361</v>
          </cell>
        </row>
        <row r="457">
          <cell r="A457" t="str">
            <v>WAIndustrialIndustrial CurtailmentWinter Peak Reduction @Generation (MW)Baseline0</v>
          </cell>
          <cell r="B457" t="str">
            <v>WA</v>
          </cell>
          <cell r="C457" t="str">
            <v>Industrial</v>
          </cell>
          <cell r="D457" t="str">
            <v>Industrial Curtailment</v>
          </cell>
          <cell r="E457" t="str">
            <v>Winter Peak Reduction @Generation (MW)</v>
          </cell>
          <cell r="F457" t="str">
            <v>Baseline</v>
          </cell>
          <cell r="G457">
            <v>0</v>
          </cell>
          <cell r="H457">
            <v>0</v>
          </cell>
          <cell r="I457">
            <v>0</v>
          </cell>
          <cell r="J457">
            <v>1.0151701067980246</v>
          </cell>
          <cell r="K457">
            <v>2.0375739402781141</v>
          </cell>
          <cell r="L457">
            <v>3.0686692235919857</v>
          </cell>
          <cell r="M457">
            <v>4.1091103332803742</v>
          </cell>
          <cell r="N457">
            <v>5.1596676020449861</v>
          </cell>
          <cell r="O457">
            <v>5.1838594612606927</v>
          </cell>
          <cell r="P457">
            <v>5.2086635966037997</v>
          </cell>
          <cell r="Q457">
            <v>5.2339812554532221</v>
          </cell>
          <cell r="R457">
            <v>5.2596724315662051</v>
          </cell>
          <cell r="S457">
            <v>5.2859418308671779</v>
          </cell>
          <cell r="T457">
            <v>5.3127537889187986</v>
          </cell>
          <cell r="U457">
            <v>5.3400741430891232</v>
          </cell>
          <cell r="V457">
            <v>5.3679065554018788</v>
          </cell>
          <cell r="W457">
            <v>5.3962228656269042</v>
          </cell>
          <cell r="X457">
            <v>5.4250082740177561</v>
          </cell>
          <cell r="Y457">
            <v>5.4542492103145364</v>
          </cell>
          <cell r="Z457">
            <v>5.4839132497610663</v>
          </cell>
          <cell r="AA457">
            <v>5.5140134656272108</v>
          </cell>
          <cell r="AB457">
            <v>5.5446079817973848</v>
          </cell>
          <cell r="AC457">
            <v>5.5756902131920265</v>
          </cell>
          <cell r="AD457">
            <v>5.5756902131920283</v>
          </cell>
          <cell r="AE457">
            <v>5.5756902131920265</v>
          </cell>
          <cell r="AF457">
            <v>5.5756902131920274</v>
          </cell>
          <cell r="AG457">
            <v>5.5756902131920274</v>
          </cell>
          <cell r="AH457">
            <v>5.5756902131920274</v>
          </cell>
        </row>
        <row r="458">
          <cell r="A458" t="str">
            <v>WAIndustrialIndustrial CurtailmentNon-Incentive CostsBaseline0</v>
          </cell>
          <cell r="B458" t="str">
            <v>WA</v>
          </cell>
          <cell r="C458" t="str">
            <v>Industrial</v>
          </cell>
          <cell r="D458" t="str">
            <v>Industrial Curtailment</v>
          </cell>
          <cell r="E458" t="str">
            <v>Non-Incentive Costs</v>
          </cell>
          <cell r="F458" t="str">
            <v>Baseline</v>
          </cell>
          <cell r="G458">
            <v>0</v>
          </cell>
          <cell r="H458">
            <v>0</v>
          </cell>
          <cell r="I458">
            <v>0</v>
          </cell>
          <cell r="J458">
            <v>53262.720000000001</v>
          </cell>
          <cell r="K458">
            <v>53265.05</v>
          </cell>
          <cell r="L458">
            <v>53267.4</v>
          </cell>
          <cell r="M458">
            <v>53269.77</v>
          </cell>
          <cell r="N458">
            <v>53272.15</v>
          </cell>
          <cell r="O458">
            <v>53035.5</v>
          </cell>
          <cell r="P458">
            <v>53035.53</v>
          </cell>
          <cell r="Q458">
            <v>53035.56</v>
          </cell>
          <cell r="R458">
            <v>53035.59</v>
          </cell>
          <cell r="S458">
            <v>53035.62</v>
          </cell>
          <cell r="T458">
            <v>53035.65</v>
          </cell>
          <cell r="U458">
            <v>53035.68</v>
          </cell>
          <cell r="V458">
            <v>53035.71</v>
          </cell>
          <cell r="W458">
            <v>53035.74</v>
          </cell>
          <cell r="X458">
            <v>53035.77</v>
          </cell>
          <cell r="Y458">
            <v>53035.81</v>
          </cell>
          <cell r="Z458">
            <v>53035.839999999997</v>
          </cell>
          <cell r="AA458">
            <v>53035.87</v>
          </cell>
          <cell r="AB458">
            <v>53035.9</v>
          </cell>
          <cell r="AC458">
            <v>53035.93</v>
          </cell>
          <cell r="AD458">
            <v>53035.96</v>
          </cell>
          <cell r="AE458">
            <v>53036</v>
          </cell>
          <cell r="AF458">
            <v>53036.03</v>
          </cell>
          <cell r="AG458">
            <v>53036.06</v>
          </cell>
          <cell r="AH458">
            <v>53036.09</v>
          </cell>
        </row>
        <row r="459">
          <cell r="A459" t="str">
            <v>WAIndustrialIndustrial CurtailmentIncentive CostsBaseline0</v>
          </cell>
          <cell r="B459" t="str">
            <v>WA</v>
          </cell>
          <cell r="C459" t="str">
            <v>Industrial</v>
          </cell>
          <cell r="D459" t="str">
            <v>Industrial Curtailment</v>
          </cell>
          <cell r="E459" t="str">
            <v>Incentive Costs</v>
          </cell>
          <cell r="F459" t="str">
            <v>Baseline</v>
          </cell>
          <cell r="G459">
            <v>0</v>
          </cell>
          <cell r="H459">
            <v>0</v>
          </cell>
          <cell r="I459">
            <v>0</v>
          </cell>
          <cell r="J459">
            <v>43567.89</v>
          </cell>
          <cell r="K459">
            <v>87446.24</v>
          </cell>
          <cell r="L459">
            <v>131697.65</v>
          </cell>
          <cell r="M459">
            <v>176350.23</v>
          </cell>
          <cell r="N459">
            <v>221437.08</v>
          </cell>
          <cell r="O459">
            <v>222475.54</v>
          </cell>
          <cell r="P459">
            <v>223540.3</v>
          </cell>
          <cell r="Q459">
            <v>224627.13</v>
          </cell>
          <cell r="R459">
            <v>225730.01</v>
          </cell>
          <cell r="S459">
            <v>226857.72</v>
          </cell>
          <cell r="T459">
            <v>228008.75</v>
          </cell>
          <cell r="U459">
            <v>229181.62</v>
          </cell>
          <cell r="V459">
            <v>230376.49</v>
          </cell>
          <cell r="W459">
            <v>231592.16</v>
          </cell>
          <cell r="X459">
            <v>232827.97</v>
          </cell>
          <cell r="Y459">
            <v>234083.37</v>
          </cell>
          <cell r="Z459">
            <v>235356.94</v>
          </cell>
          <cell r="AA459">
            <v>236649.26</v>
          </cell>
          <cell r="AB459">
            <v>237962.82</v>
          </cell>
          <cell r="AC459">
            <v>239297.33</v>
          </cell>
          <cell r="AD459">
            <v>239297.33</v>
          </cell>
          <cell r="AE459">
            <v>239297.33</v>
          </cell>
          <cell r="AF459">
            <v>239297.33</v>
          </cell>
          <cell r="AG459">
            <v>239297.33</v>
          </cell>
          <cell r="AH459">
            <v>239297.33</v>
          </cell>
        </row>
        <row r="460">
          <cell r="A460" t="str">
            <v>WAIndustrialIndustrial CurtailmentProgram Annual BenefitsBaseline0</v>
          </cell>
          <cell r="B460" t="str">
            <v>WA</v>
          </cell>
          <cell r="C460" t="str">
            <v>Industrial</v>
          </cell>
          <cell r="D460" t="str">
            <v>Industrial Curtailment</v>
          </cell>
          <cell r="E460" t="str">
            <v>Program Annual Benefits</v>
          </cell>
          <cell r="F460" t="str">
            <v>Baseline</v>
          </cell>
          <cell r="G460">
            <v>0</v>
          </cell>
          <cell r="H460">
            <v>0</v>
          </cell>
          <cell r="I460">
            <v>0</v>
          </cell>
          <cell r="J460">
            <v>1630.37</v>
          </cell>
          <cell r="K460">
            <v>3211.7</v>
          </cell>
          <cell r="L460">
            <v>4947.59</v>
          </cell>
          <cell r="M460">
            <v>6548.03</v>
          </cell>
          <cell r="N460">
            <v>8461.42</v>
          </cell>
          <cell r="O460">
            <v>8361.61</v>
          </cell>
          <cell r="P460">
            <v>8819.83</v>
          </cell>
          <cell r="Q460">
            <v>8789.35</v>
          </cell>
          <cell r="R460">
            <v>8958.76</v>
          </cell>
          <cell r="S460">
            <v>9008.67</v>
          </cell>
          <cell r="T460">
            <v>9281.4599999999991</v>
          </cell>
          <cell r="U460">
            <v>9182.7800000000007</v>
          </cell>
          <cell r="V460">
            <v>9452.4</v>
          </cell>
          <cell r="W460">
            <v>9358.23</v>
          </cell>
          <cell r="X460">
            <v>9656.8700000000008</v>
          </cell>
          <cell r="Y460">
            <v>9632.9599999999991</v>
          </cell>
          <cell r="Z460">
            <v>9824.93</v>
          </cell>
          <cell r="AA460">
            <v>9682.7000000000007</v>
          </cell>
          <cell r="AB460">
            <v>9636.91</v>
          </cell>
          <cell r="AC460">
            <v>9532.65</v>
          </cell>
          <cell r="AD460">
            <v>9532.65</v>
          </cell>
          <cell r="AE460">
            <v>9532.65</v>
          </cell>
          <cell r="AF460">
            <v>9532.65</v>
          </cell>
          <cell r="AG460">
            <v>9532.65</v>
          </cell>
          <cell r="AH460">
            <v>9532.65</v>
          </cell>
        </row>
        <row r="461">
          <cell r="A461" t="str">
            <v>WAIndustrialIndustrial CurtailmentProgram Annual CostsBaseline0</v>
          </cell>
          <cell r="B461" t="str">
            <v>WA</v>
          </cell>
          <cell r="C461" t="str">
            <v>Industrial</v>
          </cell>
          <cell r="D461" t="str">
            <v>Industrial Curtailment</v>
          </cell>
          <cell r="E461" t="str">
            <v>Program Annual Costs</v>
          </cell>
          <cell r="F461" t="str">
            <v>Baseline</v>
          </cell>
          <cell r="G461">
            <v>0</v>
          </cell>
          <cell r="H461">
            <v>0</v>
          </cell>
          <cell r="I461">
            <v>0</v>
          </cell>
          <cell r="J461">
            <v>96830.61</v>
          </cell>
          <cell r="K461">
            <v>140711.29</v>
          </cell>
          <cell r="L461">
            <v>184965.05</v>
          </cell>
          <cell r="M461">
            <v>229620</v>
          </cell>
          <cell r="N461">
            <v>274709.23</v>
          </cell>
          <cell r="O461">
            <v>275511.03999999998</v>
          </cell>
          <cell r="P461">
            <v>276575.83</v>
          </cell>
          <cell r="Q461">
            <v>277662.69</v>
          </cell>
          <cell r="R461">
            <v>278765.59999999998</v>
          </cell>
          <cell r="S461">
            <v>279893.34000000003</v>
          </cell>
          <cell r="T461">
            <v>281044.40000000002</v>
          </cell>
          <cell r="U461">
            <v>282217.3</v>
          </cell>
          <cell r="V461">
            <v>283412.2</v>
          </cell>
          <cell r="W461">
            <v>284627.90000000002</v>
          </cell>
          <cell r="X461">
            <v>285863.75</v>
          </cell>
          <cell r="Y461">
            <v>287119.17</v>
          </cell>
          <cell r="Z461">
            <v>288392.78000000003</v>
          </cell>
          <cell r="AA461">
            <v>289685.13</v>
          </cell>
          <cell r="AB461">
            <v>290998.71999999997</v>
          </cell>
          <cell r="AC461">
            <v>292333.27</v>
          </cell>
          <cell r="AD461">
            <v>292333.3</v>
          </cell>
          <cell r="AE461">
            <v>292333.33</v>
          </cell>
          <cell r="AF461">
            <v>292333.36</v>
          </cell>
          <cell r="AG461">
            <v>292333.39</v>
          </cell>
          <cell r="AH461">
            <v>292333.43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Overall Summary"/>
      <sheetName val="State-level Savings"/>
      <sheetName val="Comparison to Previous Study"/>
      <sheetName val="Potential by Program"/>
      <sheetName val="Potential by State"/>
      <sheetName val="Battery Storage"/>
      <sheetName val="Potential by Company"/>
      <sheetName val="Incremental Savings"/>
      <sheetName val="Potential by Customer Class"/>
      <sheetName val="Levelized Costs (Summer)"/>
      <sheetName val="Levelized Costs (Winter)"/>
      <sheetName val="Annual Program Costs"/>
      <sheetName val="Database--&gt;"/>
      <sheetName val="ClassValues"/>
      <sheetName val="Results"/>
    </sheetNames>
    <sheetDataSet>
      <sheetData sheetId="0">
        <row r="3">
          <cell r="I3" t="str">
            <v>DLC Central AC</v>
          </cell>
          <cell r="J3" t="str">
            <v>Class 1</v>
          </cell>
          <cell r="K3" t="str">
            <v>DLC Central AC</v>
          </cell>
          <cell r="M3" t="str">
            <v>Residential</v>
          </cell>
          <cell r="N3" t="str">
            <v>Residential</v>
          </cell>
        </row>
        <row r="4">
          <cell r="B4" t="str">
            <v>(All)</v>
          </cell>
          <cell r="I4" t="str">
            <v>DLC Space Heating</v>
          </cell>
          <cell r="J4" t="str">
            <v>Class 1</v>
          </cell>
          <cell r="K4" t="str">
            <v>DLC Space Heating</v>
          </cell>
          <cell r="M4" t="str">
            <v>Small C&amp;I</v>
          </cell>
          <cell r="N4" t="str">
            <v>C&amp;I</v>
          </cell>
        </row>
        <row r="5">
          <cell r="I5" t="str">
            <v>DLC Water Heating</v>
          </cell>
          <cell r="J5" t="str">
            <v>Class 1</v>
          </cell>
          <cell r="K5" t="str">
            <v>DLC Water Heating</v>
          </cell>
          <cell r="M5" t="str">
            <v>Medium C&amp;I</v>
          </cell>
          <cell r="N5" t="str">
            <v>C&amp;I</v>
          </cell>
        </row>
        <row r="6">
          <cell r="I6" t="str">
            <v>DLC Smart Thermostats</v>
          </cell>
          <cell r="J6" t="str">
            <v>Class 1</v>
          </cell>
          <cell r="K6" t="str">
            <v>DLC Smart Thermostats</v>
          </cell>
          <cell r="M6" t="str">
            <v>Large C&amp;I</v>
          </cell>
          <cell r="N6" t="str">
            <v>C&amp;I</v>
          </cell>
        </row>
        <row r="7">
          <cell r="I7" t="str">
            <v>DLC Smart Appliances</v>
          </cell>
          <cell r="J7" t="str">
            <v>Class 1</v>
          </cell>
          <cell r="K7" t="str">
            <v>DLC Smart Appliances</v>
          </cell>
          <cell r="M7" t="str">
            <v>Extra Large C&amp;I</v>
          </cell>
          <cell r="N7" t="str">
            <v>C&amp;I</v>
          </cell>
        </row>
        <row r="8">
          <cell r="I8" t="str">
            <v>DLC Room AC</v>
          </cell>
          <cell r="J8" t="str">
            <v>Class 1</v>
          </cell>
          <cell r="K8" t="str">
            <v>DLC Room AC</v>
          </cell>
          <cell r="M8" t="str">
            <v>Irrigation</v>
          </cell>
          <cell r="N8" t="str">
            <v>Irrigation</v>
          </cell>
        </row>
        <row r="9">
          <cell r="I9" t="str">
            <v>DLC Irrigation</v>
          </cell>
          <cell r="J9" t="str">
            <v>Class 1</v>
          </cell>
          <cell r="K9" t="str">
            <v>DLC Irrigation</v>
          </cell>
        </row>
        <row r="10">
          <cell r="I10" t="str">
            <v>Ice Energy Storage</v>
          </cell>
          <cell r="J10" t="str">
            <v>Class 1</v>
          </cell>
          <cell r="K10" t="str">
            <v>Ice Energy Storage</v>
          </cell>
        </row>
        <row r="11">
          <cell r="I11" t="str">
            <v>Third Party Contracts</v>
          </cell>
          <cell r="J11" t="str">
            <v>Class 1</v>
          </cell>
          <cell r="K11" t="str">
            <v>Third Party Contracts</v>
          </cell>
        </row>
        <row r="12">
          <cell r="B12" t="str">
            <v>Summer</v>
          </cell>
          <cell r="I12" t="str">
            <v>TOU Demand Rate</v>
          </cell>
          <cell r="J12" t="str">
            <v>Class 3</v>
          </cell>
          <cell r="K12" t="str">
            <v>TOU Demand Rate</v>
          </cell>
        </row>
        <row r="13">
          <cell r="I13" t="str">
            <v>TOU Demand Rate w EV</v>
          </cell>
          <cell r="J13" t="str">
            <v>Class 3</v>
          </cell>
          <cell r="K13" t="str">
            <v>TOU Demand Rate w EV</v>
          </cell>
        </row>
        <row r="14">
          <cell r="I14" t="str">
            <v>Time-Of-Use</v>
          </cell>
          <cell r="J14" t="str">
            <v>Class 3</v>
          </cell>
          <cell r="K14" t="str">
            <v>Time-Of-Use</v>
          </cell>
        </row>
        <row r="15">
          <cell r="I15" t="str">
            <v>Time-Of-Use w EV</v>
          </cell>
          <cell r="J15" t="str">
            <v>Class 3</v>
          </cell>
          <cell r="K15" t="str">
            <v>Time-Of-Use w EV</v>
          </cell>
        </row>
        <row r="16">
          <cell r="I16" t="str">
            <v>Critical Peak Pricing</v>
          </cell>
          <cell r="J16" t="str">
            <v>Class 3</v>
          </cell>
          <cell r="K16" t="str">
            <v>Critical Peak Pricing</v>
          </cell>
        </row>
        <row r="17">
          <cell r="C17">
            <v>6.9099999999999995E-2</v>
          </cell>
          <cell r="I17" t="str">
            <v>Real Time Pricing</v>
          </cell>
          <cell r="J17" t="str">
            <v>Class 3</v>
          </cell>
          <cell r="K17" t="str">
            <v>Real Time Pricing</v>
          </cell>
        </row>
        <row r="18">
          <cell r="I18" t="str">
            <v>DLC Elec Vehicle Charging</v>
          </cell>
          <cell r="J18" t="str">
            <v>Class 1</v>
          </cell>
          <cell r="K18" t="str">
            <v>DLC Elec Vehicle Charging</v>
          </cell>
        </row>
        <row r="19">
          <cell r="I19" t="str">
            <v>Battery Energy Storage</v>
          </cell>
          <cell r="J19" t="str">
            <v>Class 1</v>
          </cell>
          <cell r="K19" t="str">
            <v>Battery Energy Storage</v>
          </cell>
        </row>
        <row r="20">
          <cell r="I20" t="str">
            <v>Ancillary Services</v>
          </cell>
          <cell r="J20" t="str">
            <v>Class 1</v>
          </cell>
          <cell r="K20" t="str">
            <v>Ancillary Services</v>
          </cell>
        </row>
        <row r="21">
          <cell r="I21" t="str">
            <v>Behavioral</v>
          </cell>
          <cell r="J21" t="str">
            <v>Class 1</v>
          </cell>
          <cell r="K21" t="str">
            <v>Behavioral</v>
          </cell>
        </row>
        <row r="28">
          <cell r="B28" t="str">
            <v>Summer</v>
          </cell>
        </row>
        <row r="29">
          <cell r="B29" t="str">
            <v>Winter</v>
          </cell>
        </row>
        <row r="33">
          <cell r="B33" t="str">
            <v>(All)</v>
          </cell>
        </row>
        <row r="34">
          <cell r="B34" t="str">
            <v>CA</v>
          </cell>
        </row>
        <row r="35">
          <cell r="B35" t="str">
            <v>ID</v>
          </cell>
        </row>
        <row r="36">
          <cell r="B36" t="str">
            <v>OR</v>
          </cell>
        </row>
        <row r="37">
          <cell r="B37" t="str">
            <v>UT</v>
          </cell>
        </row>
        <row r="38">
          <cell r="B38" t="str">
            <v>WA</v>
          </cell>
        </row>
        <row r="39">
          <cell r="B39" t="str">
            <v>WY</v>
          </cell>
        </row>
        <row r="41">
          <cell r="B41" t="str">
            <v>Low Participation Case</v>
          </cell>
        </row>
        <row r="42">
          <cell r="B42" t="str">
            <v>High Participation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EnergyCosts"/>
      <sheetName val="ParticipationRate"/>
      <sheetName val="ImpactInput"/>
      <sheetName val="CEInput"/>
      <sheetName val="DR"/>
      <sheetName val="Results"/>
      <sheetName val="Translator"/>
    </sheetNames>
    <sheetDataSet>
      <sheetData sheetId="0"/>
      <sheetData sheetId="1">
        <row r="4">
          <cell r="C4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oblewski, Grace" refreshedDate="44775.377631828705" createdVersion="7" refreshedVersion="8" minRefreshableVersion="3" recordCount="1440" xr:uid="{A27DADB7-2EAD-4824-97E2-4608C6483F94}">
  <cacheSource type="worksheet">
    <worksheetSource ref="A1:AE1441" sheet="Results"/>
  </cacheSource>
  <cacheFields count="31">
    <cacheField name="Key" numFmtId="0">
      <sharedItems containsBlank="1"/>
    </cacheField>
    <cacheField name="State" numFmtId="0">
      <sharedItems containsBlank="1" count="3">
        <s v="WA"/>
        <s v="ID"/>
        <m/>
      </sharedItems>
    </cacheField>
    <cacheField name="Customer Class" numFmtId="0">
      <sharedItems containsBlank="1" count="5">
        <s v="Residential"/>
        <s v="General Service"/>
        <s v="Large General Service"/>
        <s v="Extra Large General Service"/>
        <m/>
      </sharedItems>
    </cacheField>
    <cacheField name="Option" numFmtId="0">
      <sharedItems containsBlank="1" count="32">
        <s v="DLC Central AC"/>
        <s v="DLC Smart Thermostats - Cooling"/>
        <s v="Ancillary Cooling"/>
        <s v="DLC Smart Thermostats - Heating"/>
        <s v="Ancillary Heating"/>
        <s v="DLC Water Heating"/>
        <s v="Ancillary DLC WH"/>
        <s v="Pilot-CTA-2045 HPWH"/>
        <s v="Parent-CTA-2045 HPWH"/>
        <s v="Parent-Ancillary HPWH"/>
        <s v="Pilot-CTA-2045 ERWH"/>
        <s v="Parent-CTA-2045 ERWH"/>
        <s v="Parent-Ancillary ERWH"/>
        <s v="DLC Smart Appliances"/>
        <s v="DLC Electric Vehicle Charging"/>
        <s v="Ancillary EV"/>
        <s v="Third Party Contracts"/>
        <s v="Ancillary Third Party"/>
        <s v="Thermal Energy Storage"/>
        <s v="Battery Energy Storage"/>
        <s v="Ancillary Battery Storage"/>
        <s v="Behavioral"/>
        <s v="Pilot-Time-of-Use Opt-in"/>
        <s v="Parent-Time-of-Use Opt-in"/>
        <s v="Time-of-Use Opt-Out"/>
        <s v="Electric Vehicle TOU Opt-in"/>
        <s v="Pilot-Peak Time Rebate"/>
        <s v="Parent-Peak Time Rebate"/>
        <s v="Variable Peak Pricing Rates"/>
        <m/>
        <s v="Pilot-Ancillary ERWH" u="1"/>
        <s v="Pilot-Ancillary HPWH" u="1"/>
      </sharedItems>
    </cacheField>
    <cacheField name="Type" numFmtId="0">
      <sharedItems containsBlank="1" count="11">
        <s v="Participants"/>
        <s v="New Participants"/>
        <s v="Summer Peak Reduction @Meter  (MW)"/>
        <s v="Summer Peak Reduction @Generation (MW)"/>
        <s v="Winter Peak Reduction @Meter  (MW)"/>
        <s v="Winter Peak Reduction @Generation (MW)"/>
        <s v="Non-Incentive Costs"/>
        <s v="Incentive Costs"/>
        <s v="Program Annual Benefits"/>
        <s v="Program Annual Costs"/>
        <m/>
      </sharedItems>
    </cacheField>
    <cacheField name="Potential" numFmtId="7">
      <sharedItems containsBlank="1" count="2">
        <s v="Market Potential"/>
        <m/>
      </sharedItems>
    </cacheField>
    <cacheField name="Years Shifted" numFmtId="0">
      <sharedItems containsString="0" containsBlank="1" containsNumber="1" containsInteger="1" minValue="0" maxValue="0" count="2">
        <n v="0"/>
        <m/>
      </sharedItems>
    </cacheField>
    <cacheField name="2023" numFmtId="0">
      <sharedItems containsString="0" containsBlank="1" containsNumber="1" minValue="0" maxValue="177569.91"/>
    </cacheField>
    <cacheField name="2024" numFmtId="0">
      <sharedItems containsString="0" containsBlank="1" containsNumber="1" minValue="0" maxValue="576528"/>
    </cacheField>
    <cacheField name="2025" numFmtId="0">
      <sharedItems containsString="0" containsBlank="1" containsNumber="1" minValue="0" maxValue="1096498.79"/>
    </cacheField>
    <cacheField name="2026" numFmtId="0">
      <sharedItems containsString="0" containsBlank="1" containsNumber="1" minValue="0" maxValue="2160956.8199999998"/>
    </cacheField>
    <cacheField name="2027" numFmtId="0">
      <sharedItems containsString="0" containsBlank="1" containsNumber="1" minValue="0" maxValue="1619454.75"/>
    </cacheField>
    <cacheField name="2028" numFmtId="0">
      <sharedItems containsString="0" containsBlank="1" containsNumber="1" minValue="0" maxValue="1787513.75"/>
    </cacheField>
    <cacheField name="2029" numFmtId="0">
      <sharedItems containsString="0" containsBlank="1" containsNumber="1" minValue="0" maxValue="1948172.71"/>
    </cacheField>
    <cacheField name="2030" numFmtId="0">
      <sharedItems containsString="0" containsBlank="1" containsNumber="1" minValue="0" maxValue="2530110.7799999998"/>
    </cacheField>
    <cacheField name="2031" numFmtId="0">
      <sharedItems containsString="0" containsBlank="1" containsNumber="1" minValue="0" maxValue="2742034.19"/>
    </cacheField>
    <cacheField name="2032" numFmtId="0">
      <sharedItems containsString="0" containsBlank="1" containsNumber="1" minValue="0" maxValue="2957665.14"/>
    </cacheField>
    <cacheField name="2033" numFmtId="0">
      <sharedItems containsString="0" containsBlank="1" containsNumber="1" minValue="0" maxValue="3465123.05"/>
    </cacheField>
    <cacheField name="2034" numFmtId="0">
      <sharedItems containsString="0" containsBlank="1" containsNumber="1" minValue="0" maxValue="1755307.51"/>
    </cacheField>
    <cacheField name="2035" numFmtId="0">
      <sharedItems containsString="0" containsBlank="1" containsNumber="1" minValue="0" maxValue="1795444.01"/>
    </cacheField>
    <cacheField name="2036" numFmtId="0">
      <sharedItems containsString="0" containsBlank="1" containsNumber="1" minValue="0" maxValue="1836735.13"/>
    </cacheField>
    <cacheField name="2037" numFmtId="0">
      <sharedItems containsString="0" containsBlank="1" containsNumber="1" minValue="0" maxValue="1879216.86"/>
    </cacheField>
    <cacheField name="2038" numFmtId="0">
      <sharedItems containsString="0" containsBlank="1" containsNumber="1" minValue="0" maxValue="1922926.32"/>
    </cacheField>
    <cacheField name="2039" numFmtId="0">
      <sharedItems containsString="0" containsBlank="1" containsNumber="1" minValue="0" maxValue="1967901.84"/>
    </cacheField>
    <cacheField name="2040" numFmtId="0">
      <sharedItems containsString="0" containsBlank="1" containsNumber="1" minValue="0" maxValue="2014182.97"/>
    </cacheField>
    <cacheField name="2041" numFmtId="0">
      <sharedItems containsString="0" containsBlank="1" containsNumber="1" minValue="0" maxValue="2061810.53"/>
    </cacheField>
    <cacheField name="2042" numFmtId="0">
      <sharedItems containsString="0" containsBlank="1" containsNumber="1" minValue="0" maxValue="2110826.64"/>
    </cacheField>
    <cacheField name="2043" numFmtId="0">
      <sharedItems containsString="0" containsBlank="1" containsNumber="1" minValue="0" maxValue="2161274.79"/>
    </cacheField>
    <cacheField name="2044" numFmtId="0">
      <sharedItems containsString="0" containsBlank="1" containsNumber="1" minValue="0" maxValue="2213199.84"/>
    </cacheField>
    <cacheField name="2045" numFmtId="0">
      <sharedItems containsString="0" containsBlank="1" containsNumber="1" minValue="0" maxValue="2203558.9700000002"/>
    </cacheField>
    <cacheField name="2046" numFmtId="0">
      <sharedItems containsString="0" containsBlank="1" containsNumber="1" minValue="0" maxValue="2223406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oblewski, Grace" refreshedDate="44775.37763703704" createdVersion="7" refreshedVersion="8" minRefreshableVersion="3" recordCount="1320" xr:uid="{C6A96F67-CEA8-4D6A-A4D7-C377E4134B00}">
  <cacheSource type="worksheet">
    <worksheetSource ref="A1:AE1321" sheet="Results"/>
  </cacheSource>
  <cacheFields count="31">
    <cacheField name="Key" numFmtId="0">
      <sharedItems/>
    </cacheField>
    <cacheField name="State" numFmtId="0">
      <sharedItems count="2">
        <s v="WA"/>
        <s v="ID"/>
      </sharedItems>
    </cacheField>
    <cacheField name="Customer Class" numFmtId="0">
      <sharedItems/>
    </cacheField>
    <cacheField name="Option" numFmtId="0">
      <sharedItems count="29">
        <s v="DLC Central AC"/>
        <s v="DLC Smart Thermostats - Cooling"/>
        <s v="Ancillary Cooling"/>
        <s v="DLC Smart Thermostats - Heating"/>
        <s v="Ancillary Heating"/>
        <s v="DLC Water Heating"/>
        <s v="Ancillary DLC WH"/>
        <s v="Pilot-CTA-2045 HPWH"/>
        <s v="Parent-CTA-2045 HPWH"/>
        <s v="Parent-Ancillary HPWH"/>
        <s v="Pilot-CTA-2045 ERWH"/>
        <s v="Parent-CTA-2045 ERWH"/>
        <s v="Parent-Ancillary ERWH"/>
        <s v="DLC Smart Appliances"/>
        <s v="DLC Electric Vehicle Charging"/>
        <s v="Ancillary EV"/>
        <s v="Third Party Contracts"/>
        <s v="Ancillary Third Party"/>
        <s v="Thermal Energy Storage"/>
        <s v="Battery Energy Storage"/>
        <s v="Ancillary Battery Storage"/>
        <s v="Behavioral"/>
        <s v="Pilot-Time-of-Use Opt-in"/>
        <s v="Parent-Time-of-Use Opt-in"/>
        <s v="Time-of-Use Opt-Out"/>
        <s v="Electric Vehicle TOU Opt-in"/>
        <s v="Pilot-Peak Time Rebate"/>
        <s v="Parent-Peak Time Rebate"/>
        <s v="Variable Peak Pricing Rates"/>
      </sharedItems>
    </cacheField>
    <cacheField name="Type" numFmtId="0">
      <sharedItems count="10">
        <s v="Participants"/>
        <s v="New Participants"/>
        <s v="Summer Peak Reduction @Meter  (MW)"/>
        <s v="Summer Peak Reduction @Generation (MW)"/>
        <s v="Winter Peak Reduction @Meter  (MW)"/>
        <s v="Winter Peak Reduction @Generation (MW)"/>
        <s v="Non-Incentive Costs"/>
        <s v="Incentive Costs"/>
        <s v="Program Annual Benefits"/>
        <s v="Program Annual Costs"/>
      </sharedItems>
    </cacheField>
    <cacheField name="Potential" numFmtId="7">
      <sharedItems/>
    </cacheField>
    <cacheField name="Years Shifted" numFmtId="0">
      <sharedItems containsSemiMixedTypes="0" containsString="0" containsNumber="1" containsInteger="1" minValue="0" maxValue="0"/>
    </cacheField>
    <cacheField name="2023" numFmtId="0">
      <sharedItems containsString="0" containsBlank="1" containsNumber="1" minValue="0" maxValue="177569.91"/>
    </cacheField>
    <cacheField name="2024" numFmtId="0">
      <sharedItems containsString="0" containsBlank="1" containsNumber="1" minValue="0" maxValue="576528"/>
    </cacheField>
    <cacheField name="2025" numFmtId="0">
      <sharedItems containsString="0" containsBlank="1" containsNumber="1" minValue="0" maxValue="1096498.79"/>
    </cacheField>
    <cacheField name="2026" numFmtId="0">
      <sharedItems containsString="0" containsBlank="1" containsNumber="1" minValue="0" maxValue="2160956.8199999998"/>
    </cacheField>
    <cacheField name="2027" numFmtId="0">
      <sharedItems containsString="0" containsBlank="1" containsNumber="1" minValue="0" maxValue="1619454.75"/>
    </cacheField>
    <cacheField name="2028" numFmtId="0">
      <sharedItems containsString="0" containsBlank="1" containsNumber="1" minValue="0" maxValue="1787513.75"/>
    </cacheField>
    <cacheField name="2029" numFmtId="0">
      <sharedItems containsString="0" containsBlank="1" containsNumber="1" minValue="0" maxValue="1948172.71"/>
    </cacheField>
    <cacheField name="2030" numFmtId="0">
      <sharedItems containsString="0" containsBlank="1" containsNumber="1" minValue="0" maxValue="2530110.7799999998"/>
    </cacheField>
    <cacheField name="2031" numFmtId="0">
      <sharedItems containsString="0" containsBlank="1" containsNumber="1" minValue="0" maxValue="2742034.19"/>
    </cacheField>
    <cacheField name="2032" numFmtId="0">
      <sharedItems containsString="0" containsBlank="1" containsNumber="1" minValue="0" maxValue="2957665.14"/>
    </cacheField>
    <cacheField name="2033" numFmtId="0">
      <sharedItems containsString="0" containsBlank="1" containsNumber="1" minValue="0" maxValue="3465123.05"/>
    </cacheField>
    <cacheField name="2034" numFmtId="0">
      <sharedItems containsString="0" containsBlank="1" containsNumber="1" minValue="0" maxValue="1755307.51"/>
    </cacheField>
    <cacheField name="2035" numFmtId="0">
      <sharedItems containsString="0" containsBlank="1" containsNumber="1" minValue="0" maxValue="1795444.01"/>
    </cacheField>
    <cacheField name="2036" numFmtId="0">
      <sharedItems containsString="0" containsBlank="1" containsNumber="1" minValue="0" maxValue="1836735.13"/>
    </cacheField>
    <cacheField name="2037" numFmtId="0">
      <sharedItems containsString="0" containsBlank="1" containsNumber="1" minValue="0" maxValue="1879216.86"/>
    </cacheField>
    <cacheField name="2038" numFmtId="0">
      <sharedItems containsString="0" containsBlank="1" containsNumber="1" minValue="0" maxValue="1922926.32"/>
    </cacheField>
    <cacheField name="2039" numFmtId="0">
      <sharedItems containsString="0" containsBlank="1" containsNumber="1" minValue="0" maxValue="1967901.84"/>
    </cacheField>
    <cacheField name="2040" numFmtId="0">
      <sharedItems containsString="0" containsBlank="1" containsNumber="1" minValue="0" maxValue="2014182.97"/>
    </cacheField>
    <cacheField name="2041" numFmtId="0">
      <sharedItems containsString="0" containsBlank="1" containsNumber="1" minValue="0" maxValue="2061810.53"/>
    </cacheField>
    <cacheField name="2042" numFmtId="0">
      <sharedItems containsString="0" containsBlank="1" containsNumber="1" minValue="0" maxValue="2110826.64"/>
    </cacheField>
    <cacheField name="2043" numFmtId="0">
      <sharedItems containsString="0" containsBlank="1" containsNumber="1" minValue="0" maxValue="2161274.79"/>
    </cacheField>
    <cacheField name="2044" numFmtId="0">
      <sharedItems containsString="0" containsBlank="1" containsNumber="1" minValue="0" maxValue="2213199.84"/>
    </cacheField>
    <cacheField name="2045" numFmtId="0">
      <sharedItems containsString="0" containsBlank="1" containsNumber="1" minValue="0" maxValue="2203558.9700000002"/>
    </cacheField>
    <cacheField name="2046" numFmtId="0">
      <sharedItems containsString="0" containsBlank="1" containsNumber="1" minValue="0" maxValue="2223406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oblewski, Grace" refreshedDate="44775.377639699072" createdVersion="7" refreshedVersion="8" minRefreshableVersion="3" recordCount="1400" xr:uid="{CA8590EE-E721-40B3-BDAC-41956A4AE7EE}">
  <cacheSource type="worksheet">
    <worksheetSource ref="A1:AE1401" sheet="Results"/>
  </cacheSource>
  <cacheFields count="31">
    <cacheField name="Key" numFmtId="0">
      <sharedItems containsBlank="1"/>
    </cacheField>
    <cacheField name="State" numFmtId="0">
      <sharedItems containsBlank="1" count="3">
        <s v="WA"/>
        <s v="ID"/>
        <m/>
      </sharedItems>
    </cacheField>
    <cacheField name="Customer Class" numFmtId="0">
      <sharedItems containsBlank="1" count="5">
        <s v="Residential"/>
        <s v="General Service"/>
        <s v="Large General Service"/>
        <s v="Extra Large General Service"/>
        <m/>
      </sharedItems>
    </cacheField>
    <cacheField name="Option" numFmtId="0">
      <sharedItems containsBlank="1" count="32">
        <s v="DLC Central AC"/>
        <s v="DLC Smart Thermostats - Cooling"/>
        <s v="Ancillary Cooling"/>
        <s v="DLC Smart Thermostats - Heating"/>
        <s v="Ancillary Heating"/>
        <s v="DLC Water Heating"/>
        <s v="Ancillary DLC WH"/>
        <s v="Pilot-CTA-2045 HPWH"/>
        <s v="Parent-CTA-2045 HPWH"/>
        <s v="Parent-Ancillary HPWH"/>
        <s v="Pilot-CTA-2045 ERWH"/>
        <s v="Parent-CTA-2045 ERWH"/>
        <s v="Parent-Ancillary ERWH"/>
        <s v="DLC Smart Appliances"/>
        <s v="DLC Electric Vehicle Charging"/>
        <s v="Ancillary EV"/>
        <s v="Third Party Contracts"/>
        <s v="Ancillary Third Party"/>
        <s v="Thermal Energy Storage"/>
        <s v="Battery Energy Storage"/>
        <s v="Ancillary Battery Storage"/>
        <s v="Behavioral"/>
        <s v="Pilot-Time-of-Use Opt-in"/>
        <s v="Parent-Time-of-Use Opt-in"/>
        <s v="Time-of-Use Opt-Out"/>
        <s v="Electric Vehicle TOU Opt-in"/>
        <s v="Pilot-Peak Time Rebate"/>
        <s v="Parent-Peak Time Rebate"/>
        <s v="Variable Peak Pricing Rates"/>
        <m/>
        <s v="Pilot-Ancillary ERWH" u="1"/>
        <s v="Pilot-Ancillary HPWH" u="1"/>
      </sharedItems>
    </cacheField>
    <cacheField name="Type" numFmtId="0">
      <sharedItems containsBlank="1" count="11">
        <s v="Participants"/>
        <s v="New Participants"/>
        <s v="Summer Peak Reduction @Meter  (MW)"/>
        <s v="Summer Peak Reduction @Generation (MW)"/>
        <s v="Winter Peak Reduction @Meter  (MW)"/>
        <s v="Winter Peak Reduction @Generation (MW)"/>
        <s v="Non-Incentive Costs"/>
        <s v="Incentive Costs"/>
        <s v="Program Annual Benefits"/>
        <s v="Program Annual Costs"/>
        <m/>
      </sharedItems>
    </cacheField>
    <cacheField name="Potential" numFmtId="7">
      <sharedItems containsBlank="1" count="2">
        <s v="Market Potential"/>
        <m/>
      </sharedItems>
    </cacheField>
    <cacheField name="Years Shifted" numFmtId="0">
      <sharedItems containsString="0" containsBlank="1" containsNumber="1" containsInteger="1" minValue="0" maxValue="0" count="2">
        <n v="0"/>
        <m/>
      </sharedItems>
    </cacheField>
    <cacheField name="2023" numFmtId="0">
      <sharedItems containsString="0" containsBlank="1" containsNumber="1" minValue="0" maxValue="177569.91"/>
    </cacheField>
    <cacheField name="2024" numFmtId="0">
      <sharedItems containsString="0" containsBlank="1" containsNumber="1" minValue="0" maxValue="576528"/>
    </cacheField>
    <cacheField name="2025" numFmtId="0">
      <sharedItems containsString="0" containsBlank="1" containsNumber="1" minValue="0" maxValue="1096498.79"/>
    </cacheField>
    <cacheField name="2026" numFmtId="0">
      <sharedItems containsString="0" containsBlank="1" containsNumber="1" minValue="0" maxValue="2160956.8199999998"/>
    </cacheField>
    <cacheField name="2027" numFmtId="0">
      <sharedItems containsString="0" containsBlank="1" containsNumber="1" minValue="0" maxValue="1619454.75"/>
    </cacheField>
    <cacheField name="2028" numFmtId="0">
      <sharedItems containsString="0" containsBlank="1" containsNumber="1" minValue="0" maxValue="1787513.75"/>
    </cacheField>
    <cacheField name="2029" numFmtId="0">
      <sharedItems containsString="0" containsBlank="1" containsNumber="1" minValue="0" maxValue="1948172.71"/>
    </cacheField>
    <cacheField name="2030" numFmtId="0">
      <sharedItems containsString="0" containsBlank="1" containsNumber="1" minValue="0" maxValue="2530110.7799999998"/>
    </cacheField>
    <cacheField name="2031" numFmtId="0">
      <sharedItems containsString="0" containsBlank="1" containsNumber="1" minValue="0" maxValue="2742034.19"/>
    </cacheField>
    <cacheField name="2032" numFmtId="0">
      <sharedItems containsString="0" containsBlank="1" containsNumber="1" minValue="0" maxValue="2957665.14"/>
    </cacheField>
    <cacheField name="2033" numFmtId="0">
      <sharedItems containsString="0" containsBlank="1" containsNumber="1" minValue="0" maxValue="3465123.05"/>
    </cacheField>
    <cacheField name="2034" numFmtId="0">
      <sharedItems containsString="0" containsBlank="1" containsNumber="1" minValue="0" maxValue="1755307.51"/>
    </cacheField>
    <cacheField name="2035" numFmtId="0">
      <sharedItems containsString="0" containsBlank="1" containsNumber="1" minValue="0" maxValue="1795444.01"/>
    </cacheField>
    <cacheField name="2036" numFmtId="0">
      <sharedItems containsString="0" containsBlank="1" containsNumber="1" minValue="0" maxValue="1836735.13"/>
    </cacheField>
    <cacheField name="2037" numFmtId="0">
      <sharedItems containsString="0" containsBlank="1" containsNumber="1" minValue="0" maxValue="1879216.86"/>
    </cacheField>
    <cacheField name="2038" numFmtId="0">
      <sharedItems containsString="0" containsBlank="1" containsNumber="1" minValue="0" maxValue="1922926.32"/>
    </cacheField>
    <cacheField name="2039" numFmtId="0">
      <sharedItems containsString="0" containsBlank="1" containsNumber="1" minValue="0" maxValue="1967901.84"/>
    </cacheField>
    <cacheField name="2040" numFmtId="0">
      <sharedItems containsString="0" containsBlank="1" containsNumber="1" minValue="0" maxValue="2014182.97"/>
    </cacheField>
    <cacheField name="2041" numFmtId="0">
      <sharedItems containsString="0" containsBlank="1" containsNumber="1" minValue="0" maxValue="2061810.53"/>
    </cacheField>
    <cacheField name="2042" numFmtId="0">
      <sharedItems containsString="0" containsBlank="1" containsNumber="1" minValue="0" maxValue="2110826.64"/>
    </cacheField>
    <cacheField name="2043" numFmtId="0">
      <sharedItems containsString="0" containsBlank="1" containsNumber="1" minValue="0" maxValue="2161274.79"/>
    </cacheField>
    <cacheField name="2044" numFmtId="0">
      <sharedItems containsString="0" containsBlank="1" containsNumber="1" minValue="0" maxValue="2213199.84"/>
    </cacheField>
    <cacheField name="2045" numFmtId="0">
      <sharedItems containsString="0" containsBlank="1" containsNumber="1" minValue="0" maxValue="2203558.9700000002"/>
    </cacheField>
    <cacheField name="2046" numFmtId="0">
      <sharedItems containsString="0" containsBlank="1" containsNumber="1" minValue="0" maxValue="2223406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oblewski, Grace" refreshedDate="44775.377640856481" createdVersion="7" refreshedVersion="8" minRefreshableVersion="3" recordCount="79" xr:uid="{E37089DA-2A6D-44E2-8261-31A0D7D51768}">
  <cacheSource type="worksheet">
    <worksheetSource ref="A1:AC80" sheet="ClassValues"/>
  </cacheSource>
  <cacheFields count="29">
    <cacheField name="Key" numFmtId="0">
      <sharedItems/>
    </cacheField>
    <cacheField name="State" numFmtId="0">
      <sharedItems count="2">
        <s v="WA"/>
        <s v="ID"/>
      </sharedItems>
    </cacheField>
    <cacheField name="Customer Class" numFmtId="0">
      <sharedItems count="5">
        <s v="All"/>
        <s v="Residential"/>
        <s v="General Service"/>
        <s v="Large General Service"/>
        <s v="Extra Large General Service"/>
      </sharedItems>
    </cacheField>
    <cacheField name="Data Element" numFmtId="0">
      <sharedItems count="15">
        <s v="Summer Peak Load"/>
        <s v="Winter Peak Load"/>
        <s v="Summer Peak Load @ Gen"/>
        <s v="Winter Peak Load @ Gen"/>
        <s v="Customer Population"/>
        <s v="Per Customer Summer Peak (kW)"/>
        <s v="Per Customer Winter Peak (kW)"/>
        <s v="Saturation Central AC"/>
        <s v="Saturation Elec Space Heat"/>
        <s v="Saturation CTA-2045 ER Water Heat"/>
        <s v="Saturation CTA-2045 HP Water Heat"/>
        <s v="Saturation Elec Vehicles"/>
        <s v="Saturation Appliances"/>
        <s v="Saturation AMI"/>
        <s v="Saturation Elec Water Heat"/>
      </sharedItems>
    </cacheField>
    <cacheField name="Unit" numFmtId="0">
      <sharedItems/>
    </cacheField>
    <cacheField name="2023" numFmtId="0">
      <sharedItems containsSemiMixedTypes="0" containsString="0" containsNumber="1" minValue="0" maxValue="234506.08333333334"/>
    </cacheField>
    <cacheField name="2024" numFmtId="0">
      <sharedItems containsSemiMixedTypes="0" containsString="0" containsNumber="1" minValue="0" maxValue="238866.84737767"/>
    </cacheField>
    <cacheField name="2025" numFmtId="0">
      <sharedItems containsSemiMixedTypes="0" containsString="0" containsNumber="1" minValue="0" maxValue="241392.02486006109"/>
    </cacheField>
    <cacheField name="2026" numFmtId="0">
      <sharedItems containsSemiMixedTypes="0" containsString="0" containsNumber="1" minValue="0" maxValue="243583.09988837398"/>
    </cacheField>
    <cacheField name="2027" numFmtId="0">
      <sharedItems containsSemiMixedTypes="0" containsString="0" containsNumber="1" minValue="0" maxValue="245696.59655107872"/>
    </cacheField>
    <cacheField name="2028" numFmtId="0">
      <sharedItems containsSemiMixedTypes="0" containsString="0" containsNumber="1" minValue="0" maxValue="247826.67948180123"/>
    </cacheField>
    <cacheField name="2029" numFmtId="0">
      <sharedItems containsSemiMixedTypes="0" containsString="0" containsNumber="1" minValue="0" maxValue="250118.74055015246"/>
    </cacheField>
    <cacheField name="2030" numFmtId="0">
      <sharedItems containsSemiMixedTypes="0" containsString="0" containsNumber="1" minValue="0" maxValue="252432.00007845982"/>
    </cacheField>
    <cacheField name="2031" numFmtId="0">
      <sharedItems containsSemiMixedTypes="0" containsString="0" containsNumber="1" minValue="0" maxValue="254766.65412376152"/>
    </cacheField>
    <cacheField name="2032" numFmtId="0">
      <sharedItems containsSemiMixedTypes="0" containsString="0" containsNumber="1" minValue="0" maxValue="257122.90055635781"/>
    </cacheField>
    <cacheField name="2033" numFmtId="0">
      <sharedItems containsSemiMixedTypes="0" containsString="0" containsNumber="1" minValue="0" maxValue="259500.93907658118"/>
    </cacheField>
    <cacheField name="2034" numFmtId="0">
      <sharedItems containsSemiMixedTypes="0" containsString="0" containsNumber="1" minValue="0" maxValue="261900.97123172166"/>
    </cacheField>
    <cacheField name="2035" numFmtId="0">
      <sharedItems containsSemiMixedTypes="0" containsString="0" containsNumber="1" minValue="0" maxValue="264323.20043310872"/>
    </cacheField>
    <cacheField name="2036" numFmtId="0">
      <sharedItems containsSemiMixedTypes="0" containsString="0" containsNumber="1" minValue="0" maxValue="266767.83197335101"/>
    </cacheField>
    <cacheField name="2037" numFmtId="0">
      <sharedItems containsSemiMixedTypes="0" containsString="0" containsNumber="1" minValue="0" maxValue="269235.07304373581"/>
    </cacheField>
    <cacheField name="2038" numFmtId="0">
      <sharedItems containsSemiMixedTypes="0" containsString="0" containsNumber="1" minValue="0" maxValue="271725.132751789"/>
    </cacheField>
    <cacheField name="2039" numFmtId="0">
      <sharedItems containsSemiMixedTypes="0" containsString="0" containsNumber="1" minValue="0" maxValue="274238.22213899792"/>
    </cacheField>
    <cacheField name="2040" numFmtId="0">
      <sharedItems containsSemiMixedTypes="0" containsString="0" containsNumber="1" minValue="0" maxValue="276774.55419869779"/>
    </cacheField>
    <cacheField name="2041" numFmtId="0">
      <sharedItems containsSemiMixedTypes="0" containsString="0" containsNumber="1" minValue="0" maxValue="279334.34389412357"/>
    </cacheField>
    <cacheField name="2042" numFmtId="0">
      <sharedItems containsSemiMixedTypes="0" containsString="0" containsNumber="1" minValue="0" maxValue="281917.80817662901"/>
    </cacheField>
    <cacheField name="2043" numFmtId="0">
      <sharedItems containsSemiMixedTypes="0" containsString="0" containsNumber="1" minValue="0" maxValue="284525.16600407398"/>
    </cacheField>
    <cacheField name="2044" numFmtId="0">
      <sharedItems containsSemiMixedTypes="0" containsString="0" containsNumber="1" minValue="0" maxValue="287156.63835938188"/>
    </cacheField>
    <cacheField name="2045" numFmtId="0">
      <sharedItems containsSemiMixedTypes="0" containsString="0" containsNumber="1" minValue="0" maxValue="289812.44826926885"/>
    </cacheField>
    <cacheField name="2046" numFmtId="0">
      <sharedItems containsSemiMixedTypes="0" containsString="0" containsNumber="1" minValue="0" maxValue="292492.820823146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oblewski, Grace" refreshedDate="44775.377641435189" createdVersion="7" refreshedVersion="8" minRefreshableVersion="3" recordCount="1060" xr:uid="{BB4096F1-0962-4ED4-B6AF-8DCDFCB4B03A}">
  <cacheSource type="worksheet">
    <worksheetSource ref="A1:AE1061" sheet="Results"/>
  </cacheSource>
  <cacheFields count="31">
    <cacheField name="Key" numFmtId="0">
      <sharedItems/>
    </cacheField>
    <cacheField name="State" numFmtId="0">
      <sharedItems count="2">
        <s v="WA"/>
        <s v="ID"/>
      </sharedItems>
    </cacheField>
    <cacheField name="Customer Class" numFmtId="7">
      <sharedItems/>
    </cacheField>
    <cacheField name="Option" numFmtId="7">
      <sharedItems count="39">
        <s v="DLC Central AC"/>
        <s v="DLC Smart Thermostats - Cooling"/>
        <s v="Ancillary Cooling"/>
        <s v="DLC Smart Thermostats - Heating"/>
        <s v="Ancillary Heating"/>
        <s v="DLC Water Heating"/>
        <s v="Ancillary DLC WH"/>
        <s v="Pilot-CTA-2045 HPWH"/>
        <s v="Parent-CTA-2045 HPWH"/>
        <s v="Parent-Ancillary HPWH"/>
        <s v="Pilot-CTA-2045 ERWH"/>
        <s v="Parent-CTA-2045 ERWH"/>
        <s v="Parent-Ancillary ERWH"/>
        <s v="DLC Smart Appliances"/>
        <s v="DLC Electric Vehicle Charging"/>
        <s v="Ancillary EV"/>
        <s v="Third Party Contracts"/>
        <s v="Ancillary Third Party"/>
        <s v="Thermal Energy Storage"/>
        <s v="Battery Energy Storage"/>
        <s v="Ancillary Battery Storage"/>
        <s v="Behavioral"/>
        <s v="Pilot-Time-of-Use Opt-in"/>
        <s v="Parent-Time-of-Use Opt-in"/>
        <s v="Time-of-Use Opt-Out"/>
        <s v="Electric Vehicle TOU Opt-in"/>
        <s v="Pilot-Peak Time Rebate"/>
        <s v="Parent-Peak Time Rebate"/>
        <s v="Variable Peak Pricing Rates"/>
        <s v="Pilot-Ancillary ERWH" u="1"/>
        <s v="Peak Time Rebate" u="1"/>
        <s v="Pilot-Ancillary HPWH" u="1"/>
        <s v="Ancillary WH" u="1"/>
        <s v="CTA-2045 ERWH" u="1"/>
        <s v="CTA-2045 HPWH" u="1"/>
        <s v="Ancillary ERWH" u="1"/>
        <s v="Ancillary HPWH" u="1"/>
        <s v="CTA-2045 WH" u="1"/>
        <s v="Time-of-Use Opt-in" u="1"/>
      </sharedItems>
    </cacheField>
    <cacheField name="Type" numFmtId="0">
      <sharedItems count="10">
        <s v="Participants"/>
        <s v="New Participants"/>
        <s v="Summer Peak Reduction @Meter  (MW)"/>
        <s v="Summer Peak Reduction @Generation (MW)"/>
        <s v="Winter Peak Reduction @Meter  (MW)"/>
        <s v="Winter Peak Reduction @Generation (MW)"/>
        <s v="Non-Incentive Costs"/>
        <s v="Incentive Costs"/>
        <s v="Program Annual Benefits"/>
        <s v="Program Annual Costs"/>
      </sharedItems>
    </cacheField>
    <cacheField name="Potential" numFmtId="7">
      <sharedItems/>
    </cacheField>
    <cacheField name="Years Shifted" numFmtId="0">
      <sharedItems containsSemiMixedTypes="0" containsString="0" containsNumber="1" containsInteger="1" minValue="0" maxValue="0"/>
    </cacheField>
    <cacheField name="2023" numFmtId="0">
      <sharedItems containsString="0" containsBlank="1" containsNumber="1" minValue="0" maxValue="177569.91"/>
    </cacheField>
    <cacheField name="2024" numFmtId="0">
      <sharedItems containsString="0" containsBlank="1" containsNumber="1" minValue="0" maxValue="576528"/>
    </cacheField>
    <cacheField name="2025" numFmtId="0">
      <sharedItems containsString="0" containsBlank="1" containsNumber="1" minValue="0" maxValue="1096498.79"/>
    </cacheField>
    <cacheField name="2026" numFmtId="0">
      <sharedItems containsString="0" containsBlank="1" containsNumber="1" minValue="0" maxValue="2160956.8199999998"/>
    </cacheField>
    <cacheField name="2027" numFmtId="0">
      <sharedItems containsString="0" containsBlank="1" containsNumber="1" minValue="0" maxValue="1619454.75"/>
    </cacheField>
    <cacheField name="2028" numFmtId="0">
      <sharedItems containsString="0" containsBlank="1" containsNumber="1" minValue="0" maxValue="1787513.75"/>
    </cacheField>
    <cacheField name="2029" numFmtId="0">
      <sharedItems containsString="0" containsBlank="1" containsNumber="1" minValue="0" maxValue="1948172.71"/>
    </cacheField>
    <cacheField name="2030" numFmtId="0">
      <sharedItems containsString="0" containsBlank="1" containsNumber="1" minValue="0" maxValue="2530110.7799999998"/>
    </cacheField>
    <cacheField name="2031" numFmtId="0">
      <sharedItems containsString="0" containsBlank="1" containsNumber="1" minValue="0" maxValue="2742034.19"/>
    </cacheField>
    <cacheField name="2032" numFmtId="0">
      <sharedItems containsString="0" containsBlank="1" containsNumber="1" minValue="0" maxValue="2957665.14"/>
    </cacheField>
    <cacheField name="2033" numFmtId="0">
      <sharedItems containsString="0" containsBlank="1" containsNumber="1" minValue="0" maxValue="3465123.05"/>
    </cacheField>
    <cacheField name="2034" numFmtId="0">
      <sharedItems containsString="0" containsBlank="1" containsNumber="1" minValue="0" maxValue="1755307.51"/>
    </cacheField>
    <cacheField name="2035" numFmtId="0">
      <sharedItems containsString="0" containsBlank="1" containsNumber="1" minValue="0" maxValue="1795444.01"/>
    </cacheField>
    <cacheField name="2036" numFmtId="0">
      <sharedItems containsString="0" containsBlank="1" containsNumber="1" minValue="0" maxValue="1836735.13"/>
    </cacheField>
    <cacheField name="2037" numFmtId="0">
      <sharedItems containsString="0" containsBlank="1" containsNumber="1" minValue="0" maxValue="1879216.86"/>
    </cacheField>
    <cacheField name="2038" numFmtId="0">
      <sharedItems containsString="0" containsBlank="1" containsNumber="1" minValue="0" maxValue="1922926.32"/>
    </cacheField>
    <cacheField name="2039" numFmtId="0">
      <sharedItems containsString="0" containsBlank="1" containsNumber="1" minValue="0" maxValue="1967901.84"/>
    </cacheField>
    <cacheField name="2040" numFmtId="0">
      <sharedItems containsString="0" containsBlank="1" containsNumber="1" minValue="0" maxValue="2014182.97"/>
    </cacheField>
    <cacheField name="2041" numFmtId="0">
      <sharedItems containsString="0" containsBlank="1" containsNumber="1" minValue="0" maxValue="2061810.53"/>
    </cacheField>
    <cacheField name="2042" numFmtId="0">
      <sharedItems containsString="0" containsBlank="1" containsNumber="1" minValue="0" maxValue="2110826.64"/>
    </cacheField>
    <cacheField name="2043" numFmtId="0">
      <sharedItems containsString="0" containsBlank="1" containsNumber="1" minValue="0" maxValue="2161274.79"/>
    </cacheField>
    <cacheField name="2044" numFmtId="0">
      <sharedItems containsString="0" containsBlank="1" containsNumber="1" minValue="0" maxValue="2213199.84"/>
    </cacheField>
    <cacheField name="2045" numFmtId="0">
      <sharedItems containsString="0" containsBlank="1" containsNumber="1" minValue="0" maxValue="2203558.9700000002"/>
    </cacheField>
    <cacheField name="2046" numFmtId="0">
      <sharedItems containsString="0" containsBlank="1" containsNumber="1" minValue="0" maxValue="2223406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">
  <r>
    <s v="WAResidentialDLC Central ACParticipantsMarket Potential0"/>
    <x v="0"/>
    <x v="0"/>
    <x v="0"/>
    <x v="0"/>
    <x v="0"/>
    <x v="0"/>
    <n v="0"/>
    <n v="1026.7099176714228"/>
    <n v="3096.7675319952223"/>
    <n v="7114.0328488837413"/>
    <n v="9159.7540611449804"/>
    <n v="10286.771813758338"/>
    <n v="10507.199199062648"/>
    <n v="10733.281878761207"/>
    <n v="10965.167232663396"/>
    <n v="11203.005878712274"/>
    <n v="11446.951696482731"/>
    <n v="11697.161846920877"/>
    <n v="11953.796787949579"/>
    <n v="12217.020285538645"/>
    <n v="12486.999419810234"/>
    <n v="12763.904585720209"/>
    <n v="13047.909487824578"/>
    <n v="13339.191128606451"/>
    <n v="13637.929789803437"/>
    <n v="13944.30900613738"/>
    <n v="14258.515530808114"/>
    <n v="14580.739292070233"/>
    <n v="14715.591378814945"/>
    <n v="14851.69066468551"/>
  </r>
  <r>
    <s v="WAResidentialDLC Central ACNew ParticipantsMarket Potential0"/>
    <x v="0"/>
    <x v="0"/>
    <x v="0"/>
    <x v="1"/>
    <x v="0"/>
    <x v="0"/>
    <n v="0"/>
    <n v="1026.7099176714228"/>
    <n v="2070.0576143237995"/>
    <n v="4017.265316888519"/>
    <n v="2045.7212122612391"/>
    <n v="1127.0177526133575"/>
    <n v="220.42738530431052"/>
    <n v="226.08267969855842"/>
    <n v="231.88535390218931"/>
    <n v="237.83864604887822"/>
    <n v="243.94581777045642"/>
    <n v="250.21015043814623"/>
    <n v="256.63494102870209"/>
    <n v="263.22349758906603"/>
    <n v="269.97913427158892"/>
    <n v="276.90516590997504"/>
    <n v="284.00490210436874"/>
    <n v="291.28164078187365"/>
    <n v="298.73866119698505"/>
    <n v="306.37921633394399"/>
    <n v="314.20652467073342"/>
    <n v="322.2237612621193"/>
    <n v="134.85208674471141"/>
    <n v="136.09928587056493"/>
  </r>
  <r>
    <s v="WAResidentialDLC Central ACSummer Peak Reduction @Meter  (MW)Market Potential0"/>
    <x v="0"/>
    <x v="0"/>
    <x v="0"/>
    <x v="2"/>
    <x v="0"/>
    <x v="0"/>
    <n v="0"/>
    <n v="0.51335495883571136"/>
    <n v="1.5483837659976112"/>
    <n v="3.5570164244418705"/>
    <n v="4.5798770305724901"/>
    <n v="5.1433859068791685"/>
    <n v="5.2535995995313245"/>
    <n v="5.3666409393806038"/>
    <n v="5.4825836163316977"/>
    <n v="5.6015029393561369"/>
    <n v="5.7234758482413657"/>
    <n v="5.8485809234604389"/>
    <n v="5.9768983939747899"/>
    <n v="6.1085101427693225"/>
    <n v="6.2434997099051168"/>
    <n v="6.3819522928601042"/>
    <n v="6.5239547439122889"/>
    <n v="6.6695955643032256"/>
    <n v="6.8189648949017183"/>
    <n v="6.9721545030686904"/>
    <n v="7.1292577654040565"/>
    <n v="7.2903696460351162"/>
    <n v="7.3577956894074728"/>
    <n v="7.4258453323427549"/>
  </r>
  <r>
    <s v="WAResidentialDLC Central ACSummer Peak Reduction @Generation (MW)Market Potential0"/>
    <x v="0"/>
    <x v="0"/>
    <x v="0"/>
    <x v="3"/>
    <x v="0"/>
    <x v="0"/>
    <n v="0"/>
    <n v="0.54705345144470519"/>
    <n v="1.6500253260844109"/>
    <n v="3.7905119612551901"/>
    <n v="4.8805168697490302"/>
    <n v="5.4810165248072984"/>
    <n v="5.5984650463888794"/>
    <n v="5.7189268322470204"/>
    <n v="5.8424804095606326"/>
    <n v="5.969206030856923"/>
    <n v="6.0991856865317198"/>
    <n v="6.2325031153670487"/>
    <n v="6.3692438128461104"/>
    <n v="6.5094950370517077"/>
    <n v="6.6533458119193485"/>
    <n v="6.8008869276002812"/>
    <n v="6.952210937672942"/>
    <n v="7.1074121529233008"/>
    <n v="7.2665866313956933"/>
    <n v="7.4298321643954504"/>
    <n v="7.5972482581032148"/>
    <n v="7.7689361104381032"/>
    <n v="7.8407882453191311"/>
    <n v="7.9133049151137627"/>
  </r>
  <r>
    <s v="WAResidentialDLC Central ACWinter Peak Reduction @Meter  (MW)Market Potential0"/>
    <x v="0"/>
    <x v="0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Winter Peak Reduction @Generation (MW)Market Potential0"/>
    <x v="0"/>
    <x v="0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Non-Incentive CostsMarket Potential0"/>
    <x v="0"/>
    <x v="0"/>
    <x v="0"/>
    <x v="6"/>
    <x v="0"/>
    <x v="0"/>
    <n v="0"/>
    <n v="335302.76"/>
    <n v="669174.02"/>
    <n v="1292280.49"/>
    <n v="661386.37"/>
    <n v="367401.27"/>
    <n v="77292.350000000006"/>
    <n v="79102.039999999994"/>
    <n v="80958.899999999994"/>
    <n v="82863.95"/>
    <n v="84818.25"/>
    <n v="86822.83"/>
    <n v="88878.77"/>
    <n v="90987.1"/>
    <n v="93148.91"/>
    <n v="95365.24"/>
    <n v="97637.15"/>
    <n v="99965.71"/>
    <n v="102351.96"/>
    <n v="104796.93"/>
    <n v="107301.67"/>
    <n v="109867.19"/>
    <n v="49908.25"/>
    <n v="50307.360000000001"/>
  </r>
  <r>
    <s v="WAResidentialDLC Central ACIncentive CostsMarket Potential0"/>
    <x v="0"/>
    <x v="0"/>
    <x v="0"/>
    <x v="7"/>
    <x v="0"/>
    <x v="0"/>
    <n v="0"/>
    <n v="85834.85"/>
    <n v="154146.75"/>
    <n v="286716.51"/>
    <n v="354225.31"/>
    <n v="391416.89"/>
    <n v="398691"/>
    <n v="406151.72"/>
    <n v="413803.94"/>
    <n v="421652.62"/>
    <n v="429702.83"/>
    <n v="437959.76"/>
    <n v="446428.72"/>
    <n v="455115.09"/>
    <n v="464024.4"/>
    <n v="473162.27"/>
    <n v="482534.44"/>
    <n v="492146.73"/>
    <n v="502005.11"/>
    <n v="512115.62"/>
    <n v="522484.43"/>
    <n v="533117.81999999995"/>
    <n v="537567.93999999994"/>
    <n v="542059.21"/>
  </r>
  <r>
    <s v="WAResidentialDLC Central ACProgram Annual BenefitsMarket Potential0"/>
    <x v="0"/>
    <x v="0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Program Annual CostsMarket Potential0"/>
    <x v="0"/>
    <x v="0"/>
    <x v="0"/>
    <x v="9"/>
    <x v="0"/>
    <x v="0"/>
    <n v="0"/>
    <n v="421137.61"/>
    <n v="823320.77"/>
    <n v="1578996.99"/>
    <n v="1015611.68"/>
    <n v="758818.16"/>
    <n v="475983.34"/>
    <n v="485253.77"/>
    <n v="494762.84"/>
    <n v="504516.57"/>
    <n v="514521.08"/>
    <n v="524782.6"/>
    <n v="535307.48"/>
    <n v="546102.19999999995"/>
    <n v="557173.31000000006"/>
    <n v="568527.51"/>
    <n v="580171.59"/>
    <n v="592112.43999999994"/>
    <n v="604357.06000000006"/>
    <n v="616912.55000000005"/>
    <n v="629786.11"/>
    <n v="642985.01"/>
    <n v="587476.18999999994"/>
    <n v="592366.56999999995"/>
  </r>
  <r>
    <s v="WAGeneral ServiceDLC Central ACParticipantsMarket Potential0"/>
    <x v="0"/>
    <x v="1"/>
    <x v="0"/>
    <x v="0"/>
    <x v="0"/>
    <x v="0"/>
    <n v="0"/>
    <n v="50.159593004898021"/>
    <n v="150.89102254532486"/>
    <n v="349.52887059251401"/>
    <n v="449.80367737992157"/>
    <n v="502.39899988175034"/>
    <n v="507.25982369279404"/>
    <n v="512.16786101462287"/>
    <n v="517.12357043527174"/>
    <n v="522.12741499707204"/>
    <n v="527.17986223991682"/>
    <n v="532.28138424494557"/>
    <n v="537.43245767865471"/>
    <n v="542.63356383743371"/>
    <n v="547.88518869253744"/>
    <n v="553.18782293549157"/>
    <n v="558.5419620239428"/>
    <n v="563.94810622795137"/>
    <n v="569.40676067673394"/>
    <n v="574.91843540586228"/>
    <n v="580.48364540491809"/>
    <n v="586.10291066561149"/>
    <n v="591.7767562303676"/>
    <n v="597.50571224138434"/>
  </r>
  <r>
    <s v="WAGeneral ServiceDLC Central ACNew ParticipantsMarket Potential0"/>
    <x v="0"/>
    <x v="1"/>
    <x v="0"/>
    <x v="1"/>
    <x v="0"/>
    <x v="0"/>
    <n v="0"/>
    <n v="50.159593004898021"/>
    <n v="100.73142954042683"/>
    <n v="198.63784804718915"/>
    <n v="100.27480678740756"/>
    <n v="52.595322501828775"/>
    <n v="4.8608238110437014"/>
    <n v="4.9080373218288287"/>
    <n v="4.9557094206488728"/>
    <n v="5.0038445618002925"/>
    <n v="5.052447242844778"/>
    <n v="5.1015220050287553"/>
    <n v="5.1510734337091435"/>
    <n v="5.2011061587789982"/>
    <n v="5.2516248551037279"/>
    <n v="5.3026342429541273"/>
    <n v="5.3541390884512339"/>
    <n v="5.4061442040085694"/>
    <n v="5.4586544487825677"/>
    <n v="5.5116747291283446"/>
    <n v="5.5652099990558099"/>
    <n v="5.6192652606933962"/>
    <n v="5.6738455647561068"/>
    <n v="5.7289560110167486"/>
  </r>
  <r>
    <s v="WAGeneral ServiceDLC Central ACSummer Peak Reduction @Meter  (MW)Market Potential0"/>
    <x v="0"/>
    <x v="1"/>
    <x v="0"/>
    <x v="2"/>
    <x v="0"/>
    <x v="0"/>
    <n v="0"/>
    <n v="6.2699491256122522E-2"/>
    <n v="0.18861377818165606"/>
    <n v="0.43691108824064251"/>
    <n v="0.56225459672490197"/>
    <n v="0.62799874985218795"/>
    <n v="0.63407477961599257"/>
    <n v="0.6402098262682786"/>
    <n v="0.64640446304408961"/>
    <n v="0.65265926874634006"/>
    <n v="0.65897482779989602"/>
    <n v="0.66535173030618189"/>
    <n v="0.67179057209831838"/>
    <n v="0.67829195479679216"/>
    <n v="0.68485648586567183"/>
    <n v="0.69148477866936442"/>
    <n v="0.69817745252992847"/>
    <n v="0.70493513278493924"/>
    <n v="0.71175845084591738"/>
    <n v="0.71864804425732787"/>
    <n v="0.72560455675614766"/>
    <n v="0.73262863833201441"/>
    <n v="0.73972094528795951"/>
    <n v="0.7468821403017305"/>
  </r>
  <r>
    <s v="WAGeneral ServiceDLC Central ACSummer Peak Reduction @Generation (MW)Market Potential0"/>
    <x v="0"/>
    <x v="1"/>
    <x v="0"/>
    <x v="3"/>
    <x v="0"/>
    <x v="0"/>
    <n v="0"/>
    <n v="6.6815314637811721E-2"/>
    <n v="0.20099507478863604"/>
    <n v="0.46559152625814421"/>
    <n v="0.59916303998817344"/>
    <n v="0.66922287921162393"/>
    <n v="0.67569776173912255"/>
    <n v="0.68223553523900105"/>
    <n v="0.68883681057554302"/>
    <n v="0.69550220454639822"/>
    <n v="0.70223233994021317"/>
    <n v="0.70902784559482301"/>
    <n v="0.71588935645600849"/>
    <n v="0.72281751363682023"/>
    <n v="0.72981296447748489"/>
    <n v="0.73687636260588707"/>
    <n v="0.744008367998645"/>
    <n v="0.75120964704277415"/>
    <n v="0.75848087259795116"/>
    <n v="0.76582272405938601"/>
    <n v="0.77323588742129967"/>
    <n v="0.78072105534102132"/>
    <n v="0.78827892720370796"/>
    <n v="0.79591020918769229"/>
  </r>
  <r>
    <s v="WAGeneral ServiceDLC Central ACWinter Peak Reduction @Meter  (MW)Market Potential0"/>
    <x v="0"/>
    <x v="1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Winter Peak Reduction @Generation (MW)Market Potential0"/>
    <x v="0"/>
    <x v="1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Non-Incentive CostsMarket Potential0"/>
    <x v="0"/>
    <x v="1"/>
    <x v="0"/>
    <x v="6"/>
    <x v="0"/>
    <x v="0"/>
    <n v="0"/>
    <n v="17449.599999999999"/>
    <n v="34391.160000000003"/>
    <n v="67189.81"/>
    <n v="34238.199999999997"/>
    <n v="18265.57"/>
    <n v="2274.5100000000002"/>
    <n v="2290.33"/>
    <n v="2306.3000000000002"/>
    <n v="2322.42"/>
    <n v="2338.6999999999998"/>
    <n v="2355.15"/>
    <n v="2371.7399999999998"/>
    <n v="2388.5100000000002"/>
    <n v="2405.4299999999998"/>
    <n v="2422.52"/>
    <n v="2439.77"/>
    <n v="2457.19"/>
    <n v="2474.7800000000002"/>
    <n v="2492.5500000000002"/>
    <n v="2510.48"/>
    <n v="2528.59"/>
    <n v="2546.87"/>
    <n v="2565.34"/>
  </r>
  <r>
    <s v="WAGeneral ServiceDLC Central ACIncentive CostsMarket Potential0"/>
    <x v="0"/>
    <x v="1"/>
    <x v="0"/>
    <x v="7"/>
    <x v="0"/>
    <x v="0"/>
    <n v="0"/>
    <n v="7527.2"/>
    <n v="12664.51"/>
    <n v="22795.040000000001"/>
    <n v="27909.05"/>
    <n v="30591.41"/>
    <n v="30839.31"/>
    <n v="31089.62"/>
    <n v="31342.36"/>
    <n v="31597.56"/>
    <n v="31855.24"/>
    <n v="32115.41"/>
    <n v="32378.12"/>
    <n v="32643.37"/>
    <n v="32911.21"/>
    <n v="33181.64"/>
    <n v="33454.699999999997"/>
    <n v="33730.42"/>
    <n v="34008.81"/>
    <n v="34289.9"/>
    <n v="34573.730000000003"/>
    <n v="34860.31"/>
    <n v="35149.68"/>
    <n v="35441.85"/>
  </r>
  <r>
    <s v="WAGeneral ServiceDLC Central ACProgram Annual BenefitsMarket Potential0"/>
    <x v="0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Program Annual CostsMarket Potential0"/>
    <x v="0"/>
    <x v="1"/>
    <x v="0"/>
    <x v="9"/>
    <x v="0"/>
    <x v="0"/>
    <n v="0"/>
    <n v="24976.799999999999"/>
    <n v="47055.67"/>
    <n v="89984.85"/>
    <n v="62147.25"/>
    <n v="48856.98"/>
    <n v="33113.82"/>
    <n v="33379.949999999997"/>
    <n v="33648.660000000003"/>
    <n v="33919.980000000003"/>
    <n v="34193.94"/>
    <n v="34470.559999999998"/>
    <n v="34749.86"/>
    <n v="35031.879999999997"/>
    <n v="35316.639999999999"/>
    <n v="35604.160000000003"/>
    <n v="35894.47"/>
    <n v="36187.61"/>
    <n v="36483.589999999997"/>
    <n v="36782.449999999997"/>
    <n v="37084.21"/>
    <n v="37388.9"/>
    <n v="37696.550000000003"/>
    <n v="38007.19"/>
  </r>
  <r>
    <s v="WAResidentialDLC Smart Thermostats - CoolingParticipantsMarket Potential0"/>
    <x v="0"/>
    <x v="0"/>
    <x v="1"/>
    <x v="0"/>
    <x v="0"/>
    <x v="0"/>
    <n v="0"/>
    <n v="2071.3822460173246"/>
    <n v="6361.1645210415454"/>
    <n v="15173.234023657888"/>
    <n v="19937.348454544113"/>
    <n v="22642.204843722582"/>
    <n v="23158.677280178599"/>
    <n v="23689.754415098498"/>
    <n v="24235.888519725162"/>
    <n v="24797.546319915022"/>
    <n v="25375.20946290774"/>
    <n v="25969.374999220181"/>
    <n v="26580.555880155385"/>
    <n v="27209.28147143302"/>
    <n v="27856.098083464269"/>
    <n v="28521.569518811262"/>
    <n v="29206.277637388386"/>
    <n v="29910.822939981084"/>
    <n v="30635.825170676457"/>
    <n v="31381.923938819196"/>
    <n v="32149.779361126213"/>
    <n v="32940.072724614103"/>
    <n v="33244.723775254068"/>
    <n v="33552.19243541883"/>
  </r>
  <r>
    <s v="WAResidentialDLC Smart Thermostats - CoolingNew ParticipantsMarket Potential0"/>
    <x v="0"/>
    <x v="0"/>
    <x v="1"/>
    <x v="1"/>
    <x v="0"/>
    <x v="0"/>
    <n v="0"/>
    <n v="2071.3822460173246"/>
    <n v="4289.7822750242212"/>
    <n v="8812.0695026163412"/>
    <n v="4764.1144308862258"/>
    <n v="2704.8563891784688"/>
    <n v="516.47243645601702"/>
    <n v="531.07713491989853"/>
    <n v="546.13410462666434"/>
    <n v="561.6578001898597"/>
    <n v="577.66314299271835"/>
    <n v="594.16553631244096"/>
    <n v="611.18088093520419"/>
    <n v="628.72559127763452"/>
    <n v="646.81661203124895"/>
    <n v="665.47143534699353"/>
    <n v="684.70811857712397"/>
    <n v="704.54530259269814"/>
    <n v="725.00223069537242"/>
    <n v="746.09876814273957"/>
    <n v="767.85542230701685"/>
    <n v="790.29336348789002"/>
    <n v="304.65105063996452"/>
    <n v="307.4686601647627"/>
  </r>
  <r>
    <s v="WAResidentialDLC Smart Thermostats - CoolingSummer Peak Reduction @Meter  (MW)Market Potential0"/>
    <x v="0"/>
    <x v="0"/>
    <x v="1"/>
    <x v="2"/>
    <x v="0"/>
    <x v="0"/>
    <n v="0"/>
    <n v="1.0356911230086623"/>
    <n v="3.1805822605207728"/>
    <n v="7.5866170118289435"/>
    <n v="9.9686742272720572"/>
    <n v="11.321102421861291"/>
    <n v="11.579338640089299"/>
    <n v="11.844877207549249"/>
    <n v="12.117944259862581"/>
    <n v="12.398773159957511"/>
    <n v="12.68760473145387"/>
    <n v="12.984687499610091"/>
    <n v="13.290277940077692"/>
    <n v="13.60464073571651"/>
    <n v="13.928049041732134"/>
    <n v="14.260784759405631"/>
    <n v="14.603138818694193"/>
    <n v="14.955411469990542"/>
    <n v="15.317912585338229"/>
    <n v="15.690961969409598"/>
    <n v="16.074889680563107"/>
    <n v="16.470036362307052"/>
    <n v="16.622361887627033"/>
    <n v="16.776096217709416"/>
  </r>
  <r>
    <s v="WAResidentialDLC Smart Thermostats - CoolingSummer Peak Reduction @Generation (MW)Market Potential0"/>
    <x v="0"/>
    <x v="0"/>
    <x v="1"/>
    <x v="3"/>
    <x v="0"/>
    <x v="0"/>
    <n v="0"/>
    <n v="1.1036776673152837"/>
    <n v="3.389367285294941"/>
    <n v="8.0846302342593166"/>
    <n v="10.623054376888382"/>
    <n v="12.064260892861563"/>
    <n v="12.339448678697035"/>
    <n v="12.622418166612585"/>
    <n v="12.913410336596954"/>
    <n v="13.212673870372454"/>
    <n v="13.520465400100033"/>
    <n v="13.837049765142893"/>
    <n v="14.16270027715014"/>
    <n v="14.497698993730296"/>
    <n v="14.842337000993322"/>
    <n v="15.196914705248966"/>
    <n v="15.561742134158347"/>
    <n v="15.937139247645506"/>
    <n v="16.323436258885582"/>
    <n v="16.720973965696501"/>
    <n v="17.130104092671683"/>
    <n v="17.551189644402228"/>
    <n v="17.713514373004084"/>
    <n v="17.877340385453341"/>
  </r>
  <r>
    <s v="WAResidentialDLC Smart Thermostats - CoolingWinter Peak Reduction @Meter  (MW)Market Potential0"/>
    <x v="0"/>
    <x v="0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Winter Peak Reduction @Generation (MW)Market Potential0"/>
    <x v="0"/>
    <x v="0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Non-Incentive CostsMarket Potential0"/>
    <x v="0"/>
    <x v="0"/>
    <x v="1"/>
    <x v="6"/>
    <x v="0"/>
    <x v="0"/>
    <n v="0"/>
    <n v="129947.1"/>
    <n v="263051.09999999998"/>
    <n v="534388.32999999996"/>
    <n v="291511.03000000003"/>
    <n v="167955.54"/>
    <n v="36652.51"/>
    <n v="37528.79"/>
    <n v="38432.21"/>
    <n v="39363.629999999997"/>
    <n v="40323.949999999997"/>
    <n v="41314.089999999997"/>
    <n v="42335.01"/>
    <n v="43387.7"/>
    <n v="44473.16"/>
    <n v="45592.45"/>
    <n v="46746.65"/>
    <n v="47936.88"/>
    <n v="49164.29"/>
    <n v="50430.09"/>
    <n v="51735.49"/>
    <n v="53081.760000000002"/>
    <n v="23943.22"/>
    <n v="24112.28"/>
  </r>
  <r>
    <s v="WAResidentialDLC Smart Thermostats - CoolingIncentive CostsMarket Potential0"/>
    <x v="0"/>
    <x v="0"/>
    <x v="1"/>
    <x v="7"/>
    <x v="0"/>
    <x v="0"/>
    <n v="0"/>
    <n v="184521.89"/>
    <n v="459067.95"/>
    <n v="1023040.4"/>
    <n v="1327943.72"/>
    <n v="1501054.53"/>
    <n v="1534108.77"/>
    <n v="1568097.7"/>
    <n v="1603050.29"/>
    <n v="1638996.39"/>
    <n v="1675966.83"/>
    <n v="1713993.42"/>
    <n v="1753109"/>
    <n v="1793347.44"/>
    <n v="1834743.7"/>
    <n v="1877333.87"/>
    <n v="1921155.19"/>
    <n v="1966246.09"/>
    <n v="2012646.23"/>
    <n v="2060396.55"/>
    <n v="2109539.2999999998"/>
    <n v="2160118.08"/>
    <n v="2179615.7400000002"/>
    <n v="2199293.7400000002"/>
  </r>
  <r>
    <s v="WAResidentialDLC Smart Thermostats - CoolingProgram Annual BenefitsMarket Potential0"/>
    <x v="0"/>
    <x v="0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Program Annual CostsMarket Potential0"/>
    <x v="0"/>
    <x v="0"/>
    <x v="1"/>
    <x v="9"/>
    <x v="0"/>
    <x v="0"/>
    <n v="0"/>
    <n v="314468.98"/>
    <n v="722119.05"/>
    <n v="1557428.73"/>
    <n v="1619454.75"/>
    <n v="1669010.08"/>
    <n v="1570761.27"/>
    <n v="1605626.49"/>
    <n v="1641482.49"/>
    <n v="1678360.02"/>
    <n v="1716290.78"/>
    <n v="1755307.51"/>
    <n v="1795444.01"/>
    <n v="1836735.13"/>
    <n v="1879216.86"/>
    <n v="1922926.32"/>
    <n v="1967901.84"/>
    <n v="2014182.97"/>
    <n v="2061810.53"/>
    <n v="2110826.64"/>
    <n v="2161274.79"/>
    <n v="2213199.84"/>
    <n v="2203558.9700000002"/>
    <n v="2223406.02"/>
  </r>
  <r>
    <s v="WAGeneral ServiceDLC Smart Thermostats - CoolingParticipantsMarket Potential0"/>
    <x v="0"/>
    <x v="1"/>
    <x v="1"/>
    <x v="0"/>
    <x v="0"/>
    <x v="0"/>
    <n v="0"/>
    <n v="100.745185735463"/>
    <n v="305.65947661961735"/>
    <n v="720.38058152786471"/>
    <n v="935.1975940389674"/>
    <n v="1049.1616662493711"/>
    <n v="1059.3125423660426"/>
    <n v="1069.5620146297138"/>
    <n v="1079.9110407114522"/>
    <n v="1090.3605875842504"/>
    <n v="1100.9116316133739"/>
    <n v="1111.5651586475913"/>
    <n v="1122.3221641112866"/>
    <n v="1133.1836530974686"/>
    <n v="1144.150640461683"/>
    <n v="1155.2241509168357"/>
    <n v="1166.4052191289393"/>
    <n v="1177.6948898137869"/>
    <n v="1189.0942178345679"/>
    <n v="1200.6042683004289"/>
    <n v="1212.226116665993"/>
    <n v="1223.9608488318493"/>
    <n v="1235.8095612460106"/>
    <n v="1247.7733610063653"/>
  </r>
  <r>
    <s v="WAGeneral ServiceDLC Smart Thermostats - CoolingNew ParticipantsMarket Potential0"/>
    <x v="0"/>
    <x v="1"/>
    <x v="1"/>
    <x v="1"/>
    <x v="0"/>
    <x v="0"/>
    <n v="0"/>
    <n v="100.745185735463"/>
    <n v="204.91429088415435"/>
    <n v="414.72110490824736"/>
    <n v="214.81701251110269"/>
    <n v="113.96407221040374"/>
    <n v="10.150876116671498"/>
    <n v="10.249472263671123"/>
    <n v="10.34902608173843"/>
    <n v="10.449546872798237"/>
    <n v="10.551044029123432"/>
    <n v="10.653527034217404"/>
    <n v="10.75700546369535"/>
    <n v="10.861488986181939"/>
    <n v="10.966987364214447"/>
    <n v="11.0735104551527"/>
    <n v="11.181068212103582"/>
    <n v="11.289670684847579"/>
    <n v="11.399328020781013"/>
    <n v="11.510050465861013"/>
    <n v="11.621848365564119"/>
    <n v="11.734732165856258"/>
    <n v="11.848712414161355"/>
    <n v="11.963799760354732"/>
  </r>
  <r>
    <s v="WAGeneral ServiceDLC Smart Thermostats - CoolingSummer Peak Reduction @Meter  (MW)Market Potential0"/>
    <x v="0"/>
    <x v="1"/>
    <x v="1"/>
    <x v="2"/>
    <x v="0"/>
    <x v="0"/>
    <n v="0"/>
    <n v="0.12593148216932876"/>
    <n v="0.38207434577452171"/>
    <n v="0.90047572690983091"/>
    <n v="1.1689969925487091"/>
    <n v="1.3114520828117138"/>
    <n v="1.3241406779575531"/>
    <n v="1.336952518287142"/>
    <n v="1.3498888008893153"/>
    <n v="1.3629507344803131"/>
    <n v="1.3761395395167173"/>
    <n v="1.3894564483094891"/>
    <n v="1.4029027051391083"/>
    <n v="1.4164795663718357"/>
    <n v="1.4301883005771037"/>
    <n v="1.4440301886460447"/>
    <n v="1.4580065239111741"/>
    <n v="1.4721186122672336"/>
    <n v="1.4863677722932098"/>
    <n v="1.5007553353755361"/>
    <n v="1.5152826458324913"/>
    <n v="1.5299510610398115"/>
    <n v="1.5447619515575133"/>
    <n v="1.5597167012579567"/>
  </r>
  <r>
    <s v="WAGeneral ServiceDLC Smart Thermostats - CoolingSummer Peak Reduction @Generation (MW)Market Potential0"/>
    <x v="0"/>
    <x v="1"/>
    <x v="1"/>
    <x v="3"/>
    <x v="0"/>
    <x v="0"/>
    <n v="0"/>
    <n v="0.13419808415316364"/>
    <n v="0.40715509993022347"/>
    <n v="0.95958623924747544"/>
    <n v="1.2457342205335775"/>
    <n v="1.3975405827064298"/>
    <n v="1.4110621035353295"/>
    <n v="1.4247149598115323"/>
    <n v="1.4385004272051527"/>
    <n v="1.4524197937769747"/>
    <n v="1.4664743600988035"/>
    <n v="1.4806654393749883"/>
    <n v="1.4949943575651197"/>
    <n v="1.5094624535079237"/>
    <n v="1.5240710790463594"/>
    <n v="1.5388215991539265"/>
    <n v="1.553715392062206"/>
    <n v="1.5687538493896351"/>
    <n v="1.5839383762715364"/>
    <n v="1.5992703914914066"/>
    <n v="1.6147513276134817"/>
    <n v="1.6303826311165937"/>
    <n v="1.6461657625293193"/>
    <n v="1.66210219656645"/>
  </r>
  <r>
    <s v="WAGeneral ServiceDLC Smart Thermostats - CoolingWinter Peak Reduction @Meter  (MW)Market Potential0"/>
    <x v="0"/>
    <x v="1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Winter Peak Reduction @Generation (MW)Market Potential0"/>
    <x v="0"/>
    <x v="1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Non-Incentive CostsMarket Potential0"/>
    <x v="0"/>
    <x v="1"/>
    <x v="1"/>
    <x v="6"/>
    <x v="0"/>
    <x v="0"/>
    <n v="0"/>
    <n v="8097.64"/>
    <n v="15910.32"/>
    <n v="31645.83"/>
    <n v="16653.02"/>
    <n v="9089.0499999999993"/>
    <n v="1303.06"/>
    <n v="1310.46"/>
    <n v="1317.92"/>
    <n v="1325.46"/>
    <n v="1333.07"/>
    <n v="1340.76"/>
    <n v="1348.52"/>
    <n v="1356.36"/>
    <n v="1364.27"/>
    <n v="1372.26"/>
    <n v="1380.33"/>
    <n v="1388.47"/>
    <n v="1396.7"/>
    <n v="1405"/>
    <n v="1413.38"/>
    <n v="1421.85"/>
    <n v="1430.4"/>
    <n v="1439.03"/>
  </r>
  <r>
    <s v="WAGeneral ServiceDLC Smart Thermostats - CoolingIncentive CostsMarket Potential0"/>
    <x v="0"/>
    <x v="1"/>
    <x v="1"/>
    <x v="7"/>
    <x v="0"/>
    <x v="0"/>
    <n v="0"/>
    <n v="11416.75"/>
    <n v="24531.27"/>
    <n v="51073.42"/>
    <n v="64821.71"/>
    <n v="72115.41"/>
    <n v="72765.070000000007"/>
    <n v="73421.03"/>
    <n v="74083.37"/>
    <n v="74752.14"/>
    <n v="75427.41"/>
    <n v="76109.23"/>
    <n v="76797.679999999993"/>
    <n v="77492.820000000007"/>
    <n v="78194.7"/>
    <n v="78903.41"/>
    <n v="79619"/>
    <n v="80341.539999999994"/>
    <n v="81071.09"/>
    <n v="81807.740000000005"/>
    <n v="82551.53"/>
    <n v="83302.559999999998"/>
    <n v="84060.87"/>
    <n v="84826.559999999998"/>
  </r>
  <r>
    <s v="WAGeneral ServiceDLC Smart Thermostats - CoolingProgram Annual BenefitsMarket Potential0"/>
    <x v="0"/>
    <x v="1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Program Annual CostsMarket Potential0"/>
    <x v="0"/>
    <x v="1"/>
    <x v="1"/>
    <x v="9"/>
    <x v="0"/>
    <x v="0"/>
    <n v="0"/>
    <n v="19514.39"/>
    <n v="40441.589999999997"/>
    <n v="82719.25"/>
    <n v="81474.73"/>
    <n v="81204.460000000006"/>
    <n v="74068.13"/>
    <n v="74731.490000000005"/>
    <n v="75401.289999999994"/>
    <n v="76077.600000000006"/>
    <n v="76760.479999999996"/>
    <n v="77449.990000000005"/>
    <n v="78146.2"/>
    <n v="78849.17"/>
    <n v="79558.97"/>
    <n v="80275.67"/>
    <n v="80999.320000000007"/>
    <n v="81730.009999999995"/>
    <n v="82467.789999999994"/>
    <n v="83212.740000000005"/>
    <n v="83964.92"/>
    <n v="84724.41"/>
    <n v="85491.27"/>
    <n v="86265.59"/>
  </r>
  <r>
    <s v="WAResidentialAncillary CoolingParticipantsMarket Potential0"/>
    <x v="0"/>
    <x v="0"/>
    <x v="2"/>
    <x v="0"/>
    <x v="0"/>
    <x v="0"/>
    <n v="0"/>
    <n v="1035.6911230086623"/>
    <n v="3180.5822605207727"/>
    <n v="7586.6170118289438"/>
    <n v="9968.6742272720567"/>
    <n v="11321.102421861291"/>
    <n v="11579.3386400893"/>
    <n v="11844.877207549249"/>
    <n v="12117.944259862581"/>
    <n v="12398.773159957511"/>
    <n v="12687.60473145387"/>
    <n v="12984.687499610091"/>
    <n v="13290.277940077693"/>
    <n v="13604.64073571651"/>
    <n v="13928.049041732134"/>
    <n v="14260.784759405631"/>
    <n v="14603.138818694193"/>
    <n v="14955.411469990542"/>
    <n v="15317.912585338228"/>
    <n v="15690.961969409598"/>
    <n v="16074.889680563107"/>
    <n v="16470.036362307052"/>
    <n v="16622.361887627034"/>
    <n v="16776.096217709415"/>
  </r>
  <r>
    <s v="WAResidentialAncillary CoolingNew ParticipantsMarket Potential0"/>
    <x v="0"/>
    <x v="0"/>
    <x v="2"/>
    <x v="1"/>
    <x v="0"/>
    <x v="0"/>
    <n v="0"/>
    <n v="1035.6911230086623"/>
    <n v="2144.8911375121106"/>
    <n v="4406.0347513081706"/>
    <n v="2382.0572154431129"/>
    <n v="1352.4281945892344"/>
    <n v="258.23621822800851"/>
    <n v="265.53856745994926"/>
    <n v="273.06705231333217"/>
    <n v="280.82890009492985"/>
    <n v="288.83157149635917"/>
    <n v="297.08276815622048"/>
    <n v="305.59044046760209"/>
    <n v="314.36279563881726"/>
    <n v="323.40830601562448"/>
    <n v="332.73571767349677"/>
    <n v="342.35405928856198"/>
    <n v="352.27265129634907"/>
    <n v="362.50111534768621"/>
    <n v="373.04938407136979"/>
    <n v="383.92771115350843"/>
    <n v="395.14668174394501"/>
    <n v="152.32552531998226"/>
    <n v="153.73433008238135"/>
  </r>
  <r>
    <s v="WAResidentialAncillary CoolingSummer Peak Reduction @Meter  (MW)Market Potential0"/>
    <x v="0"/>
    <x v="0"/>
    <x v="2"/>
    <x v="2"/>
    <x v="0"/>
    <x v="0"/>
    <n v="0"/>
    <n v="0.25892278075216557"/>
    <n v="0.79514556513019319"/>
    <n v="1.8966542529572359"/>
    <n v="2.4921685568180143"/>
    <n v="2.8302756054653226"/>
    <n v="2.8948346600223247"/>
    <n v="2.9612193018873123"/>
    <n v="3.0294860649656452"/>
    <n v="3.0996932899893777"/>
    <n v="3.1719011828634676"/>
    <n v="3.2461718749025228"/>
    <n v="3.322569485019423"/>
    <n v="3.4011601839291274"/>
    <n v="3.4820122604330335"/>
    <n v="3.5651961898514077"/>
    <n v="3.6507847046735482"/>
    <n v="3.7388528674976356"/>
    <n v="3.8294781463345573"/>
    <n v="3.9227404923523994"/>
    <n v="4.0187224201407767"/>
    <n v="4.1175090905767631"/>
    <n v="4.1555904719067582"/>
    <n v="4.1940240544273539"/>
  </r>
  <r>
    <s v="WAResidentialAncillary CoolingSummer Peak Reduction @Generation (MW)Market Potential0"/>
    <x v="0"/>
    <x v="0"/>
    <x v="2"/>
    <x v="3"/>
    <x v="0"/>
    <x v="0"/>
    <n v="0"/>
    <n v="0.27591941682882093"/>
    <n v="0.84734182132373526"/>
    <n v="2.0211575585648291"/>
    <n v="2.6557635942220954"/>
    <n v="3.0160652232153908"/>
    <n v="3.0848621696742589"/>
    <n v="3.1556045416531462"/>
    <n v="3.2283525841492384"/>
    <n v="3.3031684675931134"/>
    <n v="3.3801163500250082"/>
    <n v="3.4592624412857234"/>
    <n v="3.5406750692875351"/>
    <n v="3.624424748432574"/>
    <n v="3.7105842502483304"/>
    <n v="3.7992286763122416"/>
    <n v="3.8904355335395868"/>
    <n v="3.9842848119113765"/>
    <n v="4.0808590647213956"/>
    <n v="4.1802434914241253"/>
    <n v="4.2825260231679207"/>
    <n v="4.3877974111005571"/>
    <n v="4.4283785932510211"/>
    <n v="4.4693350963633351"/>
  </r>
  <r>
    <s v="WAResidentialAncillary CoolingWinter Peak Reduction @Meter  (MW)Market Potential0"/>
    <x v="0"/>
    <x v="0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Winter Peak Reduction @Generation (MW)Market Potential0"/>
    <x v="0"/>
    <x v="0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Non-Incentive CostsMarket Potential0"/>
    <x v="0"/>
    <x v="0"/>
    <x v="2"/>
    <x v="6"/>
    <x v="0"/>
    <x v="0"/>
    <n v="0"/>
    <n v="64973.55"/>
    <n v="131525.54999999999"/>
    <n v="267194.17"/>
    <n v="145755.51"/>
    <n v="83977.77"/>
    <n v="18326.25"/>
    <n v="18764.39"/>
    <n v="19216.099999999999"/>
    <n v="19681.810000000001"/>
    <n v="20161.97"/>
    <n v="20657.05"/>
    <n v="21167.51"/>
    <n v="21693.85"/>
    <n v="22236.58"/>
    <n v="22796.22"/>
    <n v="23373.32"/>
    <n v="23968.44"/>
    <n v="24582.15"/>
    <n v="25215.040000000001"/>
    <n v="25867.74"/>
    <n v="26540.880000000001"/>
    <n v="11971.61"/>
    <n v="12056.14"/>
  </r>
  <r>
    <s v="WAResidentialAncillary CoolingIncentive CostsMarket Potential0"/>
    <x v="0"/>
    <x v="0"/>
    <x v="2"/>
    <x v="7"/>
    <x v="0"/>
    <x v="0"/>
    <n v="0"/>
    <n v="38031.629999999997"/>
    <n v="80929.45"/>
    <n v="169050.15"/>
    <n v="216691.29"/>
    <n v="243739.86"/>
    <n v="248904.58"/>
    <n v="254215.35"/>
    <n v="259676.69"/>
    <n v="265293.27"/>
    <n v="271069.90000000002"/>
    <n v="277011.56"/>
    <n v="283123.37"/>
    <n v="289410.62"/>
    <n v="295878.78999999998"/>
    <n v="302533.5"/>
    <n v="309380.58"/>
    <n v="316426.03999999998"/>
    <n v="323676.06"/>
    <n v="331137.05"/>
    <n v="338815.6"/>
    <n v="346718.53"/>
    <n v="349765.05"/>
    <n v="352839.73"/>
  </r>
  <r>
    <s v="WAResidentialAncillary CoolingProgram Annual BenefitsMarket Potential0"/>
    <x v="0"/>
    <x v="0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Program Annual CostsMarket Potential0"/>
    <x v="0"/>
    <x v="0"/>
    <x v="2"/>
    <x v="9"/>
    <x v="0"/>
    <x v="0"/>
    <n v="0"/>
    <n v="103005.18"/>
    <n v="212455"/>
    <n v="436244.31"/>
    <n v="362446.81"/>
    <n v="327717.63"/>
    <n v="267230.83"/>
    <n v="272979.75"/>
    <n v="278892.79999999999"/>
    <n v="284975.08"/>
    <n v="291231.88"/>
    <n v="297668.59999999998"/>
    <n v="304290.87"/>
    <n v="311104.46999999997"/>
    <n v="318115.37"/>
    <n v="325329.73"/>
    <n v="332753.90999999997"/>
    <n v="340394.48"/>
    <n v="348258.21"/>
    <n v="356352.09"/>
    <n v="364683.34"/>
    <n v="373259.42"/>
    <n v="361736.66"/>
    <n v="364895.87"/>
  </r>
  <r>
    <s v="WAGeneral ServiceAncillary CoolingParticipantsMarket Potential0"/>
    <x v="0"/>
    <x v="1"/>
    <x v="2"/>
    <x v="0"/>
    <x v="0"/>
    <x v="0"/>
    <n v="0"/>
    <n v="50.372592867731498"/>
    <n v="152.82973830980868"/>
    <n v="360.19029076393235"/>
    <n v="467.5987970194837"/>
    <n v="524.58083312468557"/>
    <n v="529.65627118302132"/>
    <n v="534.78100731485688"/>
    <n v="539.95552035572609"/>
    <n v="545.18029379212521"/>
    <n v="550.45581580668693"/>
    <n v="555.78257932379563"/>
    <n v="561.16108205564331"/>
    <n v="566.59182654873428"/>
    <n v="572.0753202308415"/>
    <n v="577.61207545841785"/>
    <n v="583.20260956446964"/>
    <n v="588.84744490689343"/>
    <n v="594.54710891728394"/>
    <n v="600.30213415021444"/>
    <n v="606.1130583329965"/>
    <n v="611.98042441592463"/>
    <n v="617.90478062300531"/>
    <n v="623.88668050318267"/>
  </r>
  <r>
    <s v="WAGeneral ServiceAncillary CoolingNew ParticipantsMarket Potential0"/>
    <x v="0"/>
    <x v="1"/>
    <x v="2"/>
    <x v="1"/>
    <x v="0"/>
    <x v="0"/>
    <n v="0"/>
    <n v="50.372592867731498"/>
    <n v="102.45714544207718"/>
    <n v="207.36055245412368"/>
    <n v="107.40850625555134"/>
    <n v="56.982036105201871"/>
    <n v="5.0754380583357488"/>
    <n v="5.1247361318355615"/>
    <n v="5.1745130408692148"/>
    <n v="5.2247734363991185"/>
    <n v="5.2755220145617159"/>
    <n v="5.3267635171087022"/>
    <n v="5.378502731847675"/>
    <n v="5.4307444930909696"/>
    <n v="5.4834936821072233"/>
    <n v="5.5367552275763501"/>
    <n v="5.5905341060517912"/>
    <n v="5.6448353424237894"/>
    <n v="5.6996640103905065"/>
    <n v="5.7550252329305067"/>
    <n v="5.8109241827820597"/>
    <n v="5.8673660829281289"/>
    <n v="5.9243562070806774"/>
    <n v="5.981899880177366"/>
  </r>
  <r>
    <s v="WAGeneral ServiceAncillary CoolingSummer Peak Reduction @Meter  (MW)Market Potential0"/>
    <x v="0"/>
    <x v="1"/>
    <x v="2"/>
    <x v="2"/>
    <x v="0"/>
    <x v="0"/>
    <n v="0"/>
    <n v="3.1482870542332189E-2"/>
    <n v="9.5518586443630427E-2"/>
    <n v="0.22511893172745773"/>
    <n v="0.29224924813717729"/>
    <n v="0.32786302070292844"/>
    <n v="0.33103516948938827"/>
    <n v="0.3342381295717855"/>
    <n v="0.33747220022232882"/>
    <n v="0.34073768362007828"/>
    <n v="0.34403488487917933"/>
    <n v="0.34736411207737228"/>
    <n v="0.35072567628477708"/>
    <n v="0.35411989159295892"/>
    <n v="0.35754707514427592"/>
    <n v="0.36100754716151118"/>
    <n v="0.36450163097779353"/>
    <n v="0.3680296530668084"/>
    <n v="0.37159194307330246"/>
    <n v="0.37518883384388402"/>
    <n v="0.37882066145812282"/>
    <n v="0.38248776525995287"/>
    <n v="0.38619048788937832"/>
    <n v="0.38992917531448917"/>
  </r>
  <r>
    <s v="WAGeneral ServiceAncillary CoolingSummer Peak Reduction @Generation (MW)Market Potential0"/>
    <x v="0"/>
    <x v="1"/>
    <x v="2"/>
    <x v="3"/>
    <x v="0"/>
    <x v="0"/>
    <n v="0"/>
    <n v="3.3549521038290911E-2"/>
    <n v="0.10178877498255587"/>
    <n v="0.23989655981186886"/>
    <n v="0.31143355513339438"/>
    <n v="0.34938514567660744"/>
    <n v="0.35276552588383236"/>
    <n v="0.35617873995288307"/>
    <n v="0.35962510680128817"/>
    <n v="0.36310494844424368"/>
    <n v="0.36661859002470087"/>
    <n v="0.37016635984374707"/>
    <n v="0.37374858939127992"/>
    <n v="0.37736561337698094"/>
    <n v="0.38101776976158985"/>
    <n v="0.38470539978848162"/>
    <n v="0.3884288480155515"/>
    <n v="0.39218846234740878"/>
    <n v="0.39598459406788411"/>
    <n v="0.39981759787285165"/>
    <n v="0.40368783190337043"/>
    <n v="0.40759565777914841"/>
    <n v="0.41154144063232984"/>
    <n v="0.41552554914161249"/>
  </r>
  <r>
    <s v="WAGeneral ServiceAncillary CoolingWinter Peak Reduction @Meter  (MW)Market Potential0"/>
    <x v="0"/>
    <x v="1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Winter Peak Reduction @Generation (MW)Market Potential0"/>
    <x v="0"/>
    <x v="1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Non-Incentive CostsMarket Potential0"/>
    <x v="0"/>
    <x v="1"/>
    <x v="2"/>
    <x v="6"/>
    <x v="0"/>
    <x v="0"/>
    <n v="0"/>
    <n v="4048.82"/>
    <n v="7955.16"/>
    <n v="15822.91"/>
    <n v="8326.51"/>
    <n v="4544.53"/>
    <n v="651.53"/>
    <n v="655.23"/>
    <n v="658.96"/>
    <n v="662.73"/>
    <n v="666.54"/>
    <n v="670.38"/>
    <n v="674.26"/>
    <n v="678.18"/>
    <n v="682.14"/>
    <n v="686.13"/>
    <n v="690.16"/>
    <n v="694.24"/>
    <n v="698.35"/>
    <n v="702.5"/>
    <n v="706.69"/>
    <n v="710.93"/>
    <n v="715.2"/>
    <n v="719.52"/>
  </r>
  <r>
    <s v="WAGeneral ServiceAncillary CoolingIncentive CostsMarket Potential0"/>
    <x v="0"/>
    <x v="1"/>
    <x v="2"/>
    <x v="7"/>
    <x v="0"/>
    <x v="0"/>
    <n v="0"/>
    <n v="2663.81"/>
    <n v="4712.95"/>
    <n v="8860.16"/>
    <n v="11008.33"/>
    <n v="12147.97"/>
    <n v="12249.48"/>
    <n v="12351.97"/>
    <n v="12455.46"/>
    <n v="12559.96"/>
    <n v="12665.47"/>
    <n v="12772.01"/>
    <n v="12879.58"/>
    <n v="12988.19"/>
    <n v="13097.86"/>
    <n v="13208.6"/>
    <n v="13320.41"/>
    <n v="13433.3"/>
    <n v="13547.3"/>
    <n v="13662.4"/>
    <n v="13778.62"/>
    <n v="13895.96"/>
    <n v="14014.45"/>
    <n v="14134.09"/>
  </r>
  <r>
    <s v="WAGeneral ServiceAncillary CoolingProgram Annual BenefitsMarket Potential0"/>
    <x v="0"/>
    <x v="1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Program Annual CostsMarket Potential0"/>
    <x v="0"/>
    <x v="1"/>
    <x v="2"/>
    <x v="9"/>
    <x v="0"/>
    <x v="0"/>
    <n v="0"/>
    <n v="6712.62"/>
    <n v="12668.11"/>
    <n v="24683.07"/>
    <n v="19334.84"/>
    <n v="16692.5"/>
    <n v="12901.01"/>
    <n v="13007.2"/>
    <n v="13114.43"/>
    <n v="13222.69"/>
    <n v="13332.01"/>
    <n v="13442.39"/>
    <n v="13553.84"/>
    <n v="13666.37"/>
    <n v="13780"/>
    <n v="13894.73"/>
    <n v="14010.57"/>
    <n v="14127.54"/>
    <n v="14245.64"/>
    <n v="14364.9"/>
    <n v="14485.31"/>
    <n v="14606.89"/>
    <n v="14729.65"/>
    <n v="14853.6"/>
  </r>
  <r>
    <s v="WAResidentialDLC Smart Thermostats - HeatingParticipantsMarket Potential0"/>
    <x v="0"/>
    <x v="0"/>
    <x v="3"/>
    <x v="0"/>
    <x v="0"/>
    <x v="0"/>
    <n v="0"/>
    <n v="0"/>
    <n v="252.88105339343903"/>
    <n v="765.52923723541073"/>
    <n v="1801.733505111735"/>
    <n v="2336.5976826458354"/>
    <n v="2620.2311621699205"/>
    <n v="2644.4647509402985"/>
    <n v="2668.9224675789246"/>
    <n v="2693.6063849649654"/>
    <n v="2718.5185951489134"/>
    <n v="2743.6612095298933"/>
    <n v="2769.0363590346133"/>
    <n v="2794.6461942979645"/>
    <n v="2820.4928858452995"/>
    <n v="2846.5786242763888"/>
    <n v="2872.905620451083"/>
    <n v="2899.4761056766938"/>
    <n v="2926.2923318971007"/>
    <n v="2953.3565718836139"/>
    <n v="2980.671119427599"/>
    <n v="3008.2382895348865"/>
    <n v="3036.0604186219716"/>
    <n v="3064.1398647140404"/>
  </r>
  <r>
    <s v="WAResidentialDLC Smart Thermostats - HeatingNew ParticipantsMarket Potential0"/>
    <x v="0"/>
    <x v="0"/>
    <x v="3"/>
    <x v="1"/>
    <x v="0"/>
    <x v="0"/>
    <n v="0"/>
    <n v="0"/>
    <n v="252.88105339343903"/>
    <n v="512.64818384197167"/>
    <n v="1036.2042678763241"/>
    <n v="534.86417753410046"/>
    <n v="283.63347952408503"/>
    <n v="24.233588770377992"/>
    <n v="24.457716638626152"/>
    <n v="24.683917386040775"/>
    <n v="24.912210183947991"/>
    <n v="25.142614380979921"/>
    <n v="25.375149504719957"/>
    <n v="25.609835263351215"/>
    <n v="25.846691547335013"/>
    <n v="26.085738431089339"/>
    <n v="26.326996174694159"/>
    <n v="26.57048522561081"/>
    <n v="26.816226220406861"/>
    <n v="27.064239986513257"/>
    <n v="27.3145475439851"/>
    <n v="27.567170107287438"/>
    <n v="27.822129087085159"/>
    <n v="28.079446092068792"/>
  </r>
  <r>
    <s v="WAResidentialDLC Smart Thermostats - HeatingSummer Peak Reduction @Meter  (MW)Market Potential0"/>
    <x v="0"/>
    <x v="0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Summer Peak Reduction @Generation (MW)Market Potential0"/>
    <x v="0"/>
    <x v="0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Winter Peak Reduction @Meter  (MW)Market Potential0"/>
    <x v="0"/>
    <x v="0"/>
    <x v="3"/>
    <x v="4"/>
    <x v="0"/>
    <x v="0"/>
    <n v="0"/>
    <n v="0"/>
    <n v="0.27564034819884858"/>
    <n v="0.83442686858659776"/>
    <n v="1.9638895205717912"/>
    <n v="2.546891474083961"/>
    <n v="2.8560519667652136"/>
    <n v="2.8824665785249253"/>
    <n v="2.9091254896610281"/>
    <n v="2.9360309596118128"/>
    <n v="2.9631852687123161"/>
    <n v="2.9905907183875837"/>
    <n v="3.0182496313477287"/>
    <n v="3.0461643517847814"/>
    <n v="3.0743372455713764"/>
    <n v="3.1027707004612641"/>
    <n v="3.1314671262916809"/>
    <n v="3.1604289551875961"/>
    <n v="3.1896586417678399"/>
    <n v="3.2191586633531393"/>
    <n v="3.2489315201760833"/>
    <n v="3.2789797355930266"/>
    <n v="3.3093058562979496"/>
    <n v="3.3399124525383046"/>
  </r>
  <r>
    <s v="WAResidentialDLC Smart Thermostats - HeatingWinter Peak Reduction @Generation (MW)Market Potential0"/>
    <x v="0"/>
    <x v="0"/>
    <x v="3"/>
    <x v="5"/>
    <x v="0"/>
    <x v="0"/>
    <n v="0"/>
    <n v="0"/>
    <n v="0.29373438640116006"/>
    <n v="0.8892016928672184"/>
    <n v="2.0928063944712183"/>
    <n v="2.7140787234483814"/>
    <n v="3.0435336389228618"/>
    <n v="3.0716822021791614"/>
    <n v="3.1000911015143098"/>
    <n v="3.1287627446843698"/>
    <n v="3.1576995617138919"/>
    <n v="3.1869040051018582"/>
    <n v="3.2163785500295488"/>
    <n v="3.2461256945703125"/>
    <n v="3.2761479599012961"/>
    <n v="3.3064478905171186"/>
    <n v="3.3370280544455251"/>
    <n v="3.3678910434650429"/>
    <n v="3.3990394733246374"/>
    <n v="3.4304759839654082"/>
    <n v="3.4622032397443343"/>
    <n v="3.4942239296600879"/>
    <n v="3.526540767580935"/>
    <n v="3.5591564924747492"/>
  </r>
  <r>
    <s v="WAResidentialDLC Smart Thermostats - HeatingNon-Incentive CostsMarket Potential0"/>
    <x v="0"/>
    <x v="0"/>
    <x v="3"/>
    <x v="6"/>
    <x v="0"/>
    <x v="0"/>
    <n v="0"/>
    <n v="0"/>
    <n v="15172.86"/>
    <n v="30758.89"/>
    <n v="62172.26"/>
    <n v="32091.85"/>
    <n v="17018.009999999998"/>
    <n v="1454.02"/>
    <n v="1467.46"/>
    <n v="1481.04"/>
    <n v="1494.73"/>
    <n v="1508.56"/>
    <n v="1522.51"/>
    <n v="1536.59"/>
    <n v="1550.8"/>
    <n v="1565.14"/>
    <n v="1579.62"/>
    <n v="1594.23"/>
    <n v="1608.97"/>
    <n v="1623.85"/>
    <n v="1638.87"/>
    <n v="1654.03"/>
    <n v="1669.33"/>
    <n v="1684.77"/>
  </r>
  <r>
    <s v="WAResidentialDLC Smart Thermostats - HeatingIncentive CostsMarket Potential0"/>
    <x v="0"/>
    <x v="0"/>
    <x v="3"/>
    <x v="7"/>
    <x v="0"/>
    <x v="0"/>
    <n v="0"/>
    <n v="0"/>
    <n v="5057.62"/>
    <n v="15310.58"/>
    <n v="36034.67"/>
    <n v="46731.95"/>
    <n v="52404.62"/>
    <n v="52889.3"/>
    <n v="53378.45"/>
    <n v="53872.13"/>
    <n v="54370.37"/>
    <n v="54873.22"/>
    <n v="55380.73"/>
    <n v="55892.92"/>
    <n v="56409.86"/>
    <n v="56931.57"/>
    <n v="57458.11"/>
    <n v="57989.52"/>
    <n v="58525.85"/>
    <n v="59067.13"/>
    <n v="59613.42"/>
    <n v="60164.77"/>
    <n v="60721.21"/>
    <n v="61282.8"/>
  </r>
  <r>
    <s v="WAResidentialDLC Smart Thermostats - HeatingProgram Annual BenefitsMarket Potential0"/>
    <x v="0"/>
    <x v="0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Program Annual CostsMarket Potential0"/>
    <x v="0"/>
    <x v="0"/>
    <x v="3"/>
    <x v="9"/>
    <x v="0"/>
    <x v="0"/>
    <n v="0"/>
    <n v="0"/>
    <n v="20230.48"/>
    <n v="46069.48"/>
    <n v="98206.93"/>
    <n v="78823.8"/>
    <n v="69422.63"/>
    <n v="54343.31"/>
    <n v="54845.91"/>
    <n v="55353.16"/>
    <n v="55865.1"/>
    <n v="56381.78"/>
    <n v="56903.24"/>
    <n v="57429.51"/>
    <n v="57960.66"/>
    <n v="58496.72"/>
    <n v="59037.73"/>
    <n v="59583.75"/>
    <n v="60134.82"/>
    <n v="60690.99"/>
    <n v="61252.3"/>
    <n v="61818.8"/>
    <n v="62390.54"/>
    <n v="62967.56"/>
  </r>
  <r>
    <s v="WAGeneral ServiceDLC Smart Thermostats - HeatingParticipantsMarket Potential0"/>
    <x v="0"/>
    <x v="1"/>
    <x v="3"/>
    <x v="0"/>
    <x v="0"/>
    <x v="0"/>
    <n v="0"/>
    <n v="0"/>
    <n v="7.6305701612332477"/>
    <n v="23.122010376838837"/>
    <n v="54.47525739422808"/>
    <n v="70.717240119594194"/>
    <n v="79.334939324564118"/>
    <n v="80.102551551953553"/>
    <n v="80.877619648881037"/>
    <n v="81.660216034713457"/>
    <n v="82.450413832231931"/>
    <n v="83.248286874464043"/>
    <n v="84.053909711582662"/>
    <n v="84.867357617871505"/>
    <n v="85.688706598758543"/>
    <n v="86.518033397917591"/>
    <n v="87.355415504439023"/>
    <n v="88.20093116006997"/>
    <n v="89.054659366525016"/>
    <n v="89.91667989286762"/>
    <n v="90.787073282963775"/>
    <n v="91.665920863007329"/>
    <n v="92.553304749119093"/>
    <n v="93.449307855019256"/>
  </r>
  <r>
    <s v="WAGeneral ServiceDLC Smart Thermostats - HeatingNew ParticipantsMarket Potential0"/>
    <x v="0"/>
    <x v="1"/>
    <x v="3"/>
    <x v="1"/>
    <x v="0"/>
    <x v="0"/>
    <n v="0"/>
    <n v="0"/>
    <n v="7.6305701612332477"/>
    <n v="15.491440215605589"/>
    <n v="31.353247017389243"/>
    <n v="16.241982725366114"/>
    <n v="8.6176992049699237"/>
    <n v="0.76761222738943502"/>
    <n v="0.77506809692748391"/>
    <n v="0.78259638583242008"/>
    <n v="0.79019779751847352"/>
    <n v="0.79787304223211208"/>
    <n v="0.80562283711861937"/>
    <n v="0.81344790628884311"/>
    <n v="0.82134898088703778"/>
    <n v="0.82932679915904828"/>
    <n v="0.83738210652143152"/>
    <n v="0.84551565563094755"/>
    <n v="0.85372820645504532"/>
    <n v="0.8620205263426044"/>
    <n v="0.87039339009615446"/>
    <n v="0.8788475800435549"/>
    <n v="0.88738388611176333"/>
    <n v="0.89600310590016363"/>
  </r>
  <r>
    <s v="WAGeneral ServiceDLC Smart Thermostats - HeatingSummer Peak Reduction @Meter  (MW)Market Potential0"/>
    <x v="0"/>
    <x v="1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Summer Peak Reduction @Generation (MW)Market Potential0"/>
    <x v="0"/>
    <x v="1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Winter Peak Reduction @Meter  (MW)Market Potential0"/>
    <x v="0"/>
    <x v="1"/>
    <x v="3"/>
    <x v="4"/>
    <x v="0"/>
    <x v="0"/>
    <n v="0"/>
    <n v="0"/>
    <n v="1.0301269717664886E-2"/>
    <n v="3.1214714008732432E-2"/>
    <n v="7.3541597482207913E-2"/>
    <n v="9.5468274161452177E-2"/>
    <n v="0.10710216808816156"/>
    <n v="0.1081384445951373"/>
    <n v="0.10918478652598941"/>
    <n v="0.11024129164686318"/>
    <n v="0.11130805867351312"/>
    <n v="0.11238518728052646"/>
    <n v="0.11347277811063659"/>
    <n v="0.11457093278412654"/>
    <n v="0.11567975390832405"/>
    <n v="0.11679934508718876"/>
    <n v="0.11792981093099268"/>
    <n v="0.11907125706609448"/>
    <n v="0.12022379014480877"/>
    <n v="0.1213875178553713"/>
    <n v="0.12256254893200111"/>
    <n v="0.1237489931650599"/>
    <n v="0.12494696141131079"/>
    <n v="0.12615656560427602"/>
  </r>
  <r>
    <s v="WAGeneral ServiceDLC Smart Thermostats - HeatingWinter Peak Reduction @Generation (MW)Market Potential0"/>
    <x v="0"/>
    <x v="1"/>
    <x v="3"/>
    <x v="5"/>
    <x v="0"/>
    <x v="0"/>
    <n v="0"/>
    <n v="0"/>
    <n v="1.0977482648832998E-2"/>
    <n v="3.3263761731385795E-2"/>
    <n v="7.836913627686265E-2"/>
    <n v="0.1017351600185978"/>
    <n v="0.11413274519198802"/>
    <n v="0.1152370466700099"/>
    <n v="0.11635207430305777"/>
    <n v="0.11747793227500339"/>
    <n v="0.1186147257816636"/>
    <n v="0.11976256104062923"/>
    <n v="0.12092154530118988"/>
    <n v="0.12209178685435479"/>
    <n v="0.12327339504297107"/>
    <n v="0.12446648027194028"/>
    <n v="0.1256711540185344"/>
    <n v="0.12688752884281168"/>
    <n v="0.12811571839813382"/>
    <n v="0.12935583744178528"/>
    <n v="0.13060800184569599"/>
    <n v="0.13187232860726758"/>
    <n v="0.1331489358603056"/>
    <n v="0.13443794288605712"/>
  </r>
  <r>
    <s v="WAGeneral ServiceDLC Smart Thermostats - HeatingNon-Incentive CostsMarket Potential0"/>
    <x v="0"/>
    <x v="1"/>
    <x v="3"/>
    <x v="6"/>
    <x v="0"/>
    <x v="0"/>
    <n v="0"/>
    <n v="0"/>
    <n v="572.29"/>
    <n v="1161.8599999999999"/>
    <n v="2351.4899999999998"/>
    <n v="1218.1500000000001"/>
    <n v="646.33000000000004"/>
    <n v="57.57"/>
    <n v="58.13"/>
    <n v="58.69"/>
    <n v="59.26"/>
    <n v="59.84"/>
    <n v="60.42"/>
    <n v="61.01"/>
    <n v="61.6"/>
    <n v="62.2"/>
    <n v="62.8"/>
    <n v="63.41"/>
    <n v="64.03"/>
    <n v="64.650000000000006"/>
    <n v="65.28"/>
    <n v="65.91"/>
    <n v="66.55"/>
    <n v="67.2"/>
  </r>
  <r>
    <s v="WAGeneral ServiceDLC Smart Thermostats - HeatingIncentive CostsMarket Potential0"/>
    <x v="0"/>
    <x v="1"/>
    <x v="3"/>
    <x v="7"/>
    <x v="0"/>
    <x v="0"/>
    <n v="0"/>
    <n v="0"/>
    <n v="152.61000000000001"/>
    <n v="462.44"/>
    <n v="1089.51"/>
    <n v="1414.34"/>
    <n v="1586.7"/>
    <n v="1602.05"/>
    <n v="1617.55"/>
    <n v="1633.2"/>
    <n v="1649.01"/>
    <n v="1664.97"/>
    <n v="1681.08"/>
    <n v="1697.35"/>
    <n v="1713.77"/>
    <n v="1730.36"/>
    <n v="1747.11"/>
    <n v="1764.02"/>
    <n v="1781.09"/>
    <n v="1798.33"/>
    <n v="1815.74"/>
    <n v="1833.32"/>
    <n v="1851.07"/>
    <n v="1868.99"/>
  </r>
  <r>
    <s v="WAGeneral ServiceDLC Smart Thermostats - HeatingProgram Annual BenefitsMarket Potential0"/>
    <x v="0"/>
    <x v="1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Program Annual CostsMarket Potential0"/>
    <x v="0"/>
    <x v="1"/>
    <x v="3"/>
    <x v="9"/>
    <x v="0"/>
    <x v="0"/>
    <n v="0"/>
    <n v="0"/>
    <n v="724.9"/>
    <n v="1624.3"/>
    <n v="3441"/>
    <n v="2632.49"/>
    <n v="2233.0300000000002"/>
    <n v="1659.62"/>
    <n v="1675.68"/>
    <n v="1691.9"/>
    <n v="1708.27"/>
    <n v="1724.81"/>
    <n v="1741.5"/>
    <n v="1758.36"/>
    <n v="1775.38"/>
    <n v="1792.56"/>
    <n v="1809.91"/>
    <n v="1827.43"/>
    <n v="1845.12"/>
    <n v="1862.99"/>
    <n v="1881.02"/>
    <n v="1899.23"/>
    <n v="1917.62"/>
    <n v="1936.19"/>
  </r>
  <r>
    <s v="WAResidentialAncillary HeatingParticipantsMarket Potential0"/>
    <x v="0"/>
    <x v="0"/>
    <x v="4"/>
    <x v="0"/>
    <x v="0"/>
    <x v="0"/>
    <n v="0"/>
    <n v="0"/>
    <n v="126.44052669671952"/>
    <n v="382.76461861770537"/>
    <n v="900.86675255586749"/>
    <n v="1168.2988413229177"/>
    <n v="1310.1155810849602"/>
    <n v="1322.2323754701492"/>
    <n v="1334.4612337894623"/>
    <n v="1346.8031924824827"/>
    <n v="1359.2592975744567"/>
    <n v="1371.8306047649467"/>
    <n v="1384.5181795173066"/>
    <n v="1397.3230971489822"/>
    <n v="1410.2464429226497"/>
    <n v="1423.2893121381944"/>
    <n v="1436.4528102255415"/>
    <n v="1449.7380528383469"/>
    <n v="1463.1461659485503"/>
    <n v="1476.678285941807"/>
    <n v="1490.3355597137995"/>
    <n v="1504.1191447674432"/>
    <n v="1518.0302093109858"/>
    <n v="1532.0699323570202"/>
  </r>
  <r>
    <s v="WAResidentialAncillary HeatingNew ParticipantsMarket Potential0"/>
    <x v="0"/>
    <x v="0"/>
    <x v="4"/>
    <x v="1"/>
    <x v="0"/>
    <x v="0"/>
    <n v="0"/>
    <n v="0"/>
    <n v="126.44052669671952"/>
    <n v="256.32409192098584"/>
    <n v="518.10213393816207"/>
    <n v="267.43208876705023"/>
    <n v="141.81673976204252"/>
    <n v="12.116794385188996"/>
    <n v="12.228858319313076"/>
    <n v="12.341958693020388"/>
    <n v="12.456105091973996"/>
    <n v="12.571307190489961"/>
    <n v="12.687574752359978"/>
    <n v="12.804917631675607"/>
    <n v="12.923345773667506"/>
    <n v="13.04286921554467"/>
    <n v="13.163498087347079"/>
    <n v="13.285242612805405"/>
    <n v="13.408113110203431"/>
    <n v="13.532119993256629"/>
    <n v="13.65727377199255"/>
    <n v="13.783585053643719"/>
    <n v="13.911064543542579"/>
    <n v="14.039723046034396"/>
  </r>
  <r>
    <s v="WAResidentialAncillary HeatingSummer Peak Reduction @Meter  (MW)Market Potential0"/>
    <x v="0"/>
    <x v="0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Summer Peak Reduction @Generation (MW)Market Potential0"/>
    <x v="0"/>
    <x v="0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Winter Peak Reduction @Meter  (MW)Market Potential0"/>
    <x v="0"/>
    <x v="0"/>
    <x v="4"/>
    <x v="4"/>
    <x v="0"/>
    <x v="0"/>
    <n v="0"/>
    <n v="0"/>
    <n v="6.8910087049712146E-2"/>
    <n v="0.20860671714664944"/>
    <n v="0.49097238014294781"/>
    <n v="0.63672286852099025"/>
    <n v="0.71401299169130339"/>
    <n v="0.72061664463123132"/>
    <n v="0.72728137241525703"/>
    <n v="0.7340077399029532"/>
    <n v="0.74079631717807903"/>
    <n v="0.74764767959689593"/>
    <n v="0.75456240783693218"/>
    <n v="0.76154108794619535"/>
    <n v="0.76858431139284411"/>
    <n v="0.77569267511531603"/>
    <n v="0.78286678157292022"/>
    <n v="0.79010723879689904"/>
    <n v="0.79741466044195997"/>
    <n v="0.80478966583828482"/>
    <n v="0.81223288004402083"/>
    <n v="0.81974493389825664"/>
    <n v="0.8273264640744874"/>
    <n v="0.83497811313457615"/>
  </r>
  <r>
    <s v="WAResidentialAncillary HeatingWinter Peak Reduction @Generation (MW)Market Potential0"/>
    <x v="0"/>
    <x v="0"/>
    <x v="4"/>
    <x v="5"/>
    <x v="0"/>
    <x v="0"/>
    <n v="0"/>
    <n v="0"/>
    <n v="7.3433596600290016E-2"/>
    <n v="0.2223004232168046"/>
    <n v="0.52320159861780458"/>
    <n v="0.67851968086209535"/>
    <n v="0.76088340973071544"/>
    <n v="0.76792055054479036"/>
    <n v="0.77502277537857744"/>
    <n v="0.78219068617109244"/>
    <n v="0.78942489042847297"/>
    <n v="0.79672600127546456"/>
    <n v="0.80409463750738719"/>
    <n v="0.81153142364257813"/>
    <n v="0.81903698997532404"/>
    <n v="0.82661197262927966"/>
    <n v="0.83425701361138127"/>
    <n v="0.84197276086626072"/>
    <n v="0.84975986833115935"/>
    <n v="0.85761899599135205"/>
    <n v="0.86555080993608358"/>
    <n v="0.87355598241502197"/>
    <n v="0.88163519189523376"/>
    <n v="0.8897891231186873"/>
  </r>
  <r>
    <s v="WAResidentialAncillary HeatingNon-Incentive CostsMarket Potential0"/>
    <x v="0"/>
    <x v="0"/>
    <x v="4"/>
    <x v="6"/>
    <x v="0"/>
    <x v="0"/>
    <n v="0"/>
    <n v="0"/>
    <n v="7586.43"/>
    <n v="15379.45"/>
    <n v="31086.13"/>
    <n v="16045.93"/>
    <n v="8509"/>
    <n v="727.01"/>
    <n v="733.73"/>
    <n v="740.52"/>
    <n v="747.37"/>
    <n v="754.28"/>
    <n v="761.25"/>
    <n v="768.3"/>
    <n v="775.4"/>
    <n v="782.57"/>
    <n v="789.81"/>
    <n v="797.11"/>
    <n v="804.49"/>
    <n v="811.93"/>
    <n v="819.44"/>
    <n v="827.02"/>
    <n v="834.66"/>
    <n v="842.38"/>
  </r>
  <r>
    <s v="WAResidentialAncillary HeatingIncentive CostsMarket Potential0"/>
    <x v="0"/>
    <x v="0"/>
    <x v="4"/>
    <x v="7"/>
    <x v="0"/>
    <x v="0"/>
    <n v="0"/>
    <n v="0"/>
    <n v="2528.81"/>
    <n v="7655.29"/>
    <n v="18017.34"/>
    <n v="23365.98"/>
    <n v="26202.31"/>
    <n v="26444.65"/>
    <n v="26689.22"/>
    <n v="26936.06"/>
    <n v="27185.19"/>
    <n v="27436.61"/>
    <n v="27690.36"/>
    <n v="27946.46"/>
    <n v="28204.93"/>
    <n v="28465.79"/>
    <n v="28729.06"/>
    <n v="28994.76"/>
    <n v="29262.92"/>
    <n v="29533.57"/>
    <n v="29806.71"/>
    <n v="30082.38"/>
    <n v="30360.6"/>
    <n v="30641.4"/>
  </r>
  <r>
    <s v="WAResidentialAncillary HeatingProgram Annual BenefitsMarket Potential0"/>
    <x v="0"/>
    <x v="0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Program Annual CostsMarket Potential0"/>
    <x v="0"/>
    <x v="0"/>
    <x v="4"/>
    <x v="9"/>
    <x v="0"/>
    <x v="0"/>
    <n v="0"/>
    <n v="0"/>
    <n v="10115.24"/>
    <n v="23034.74"/>
    <n v="49103.46"/>
    <n v="39411.9"/>
    <n v="34711.32"/>
    <n v="27171.66"/>
    <n v="27422.959999999999"/>
    <n v="27676.58"/>
    <n v="27932.55"/>
    <n v="28190.89"/>
    <n v="28451.62"/>
    <n v="28714.76"/>
    <n v="28980.33"/>
    <n v="29248.36"/>
    <n v="29518.87"/>
    <n v="29791.88"/>
    <n v="30067.41"/>
    <n v="30345.49"/>
    <n v="30626.15"/>
    <n v="30909.4"/>
    <n v="31195.27"/>
    <n v="31483.78"/>
  </r>
  <r>
    <s v="WAGeneral ServiceAncillary HeatingParticipantsMarket Potential0"/>
    <x v="0"/>
    <x v="1"/>
    <x v="4"/>
    <x v="0"/>
    <x v="0"/>
    <x v="0"/>
    <n v="0"/>
    <n v="0"/>
    <n v="3.8152850806166239"/>
    <n v="11.561005188419418"/>
    <n v="27.23762869711404"/>
    <n v="35.358620059797097"/>
    <n v="39.667469662282059"/>
    <n v="40.051275775976777"/>
    <n v="40.438809824440519"/>
    <n v="40.830108017356729"/>
    <n v="41.225206916115965"/>
    <n v="41.624143437232021"/>
    <n v="42.026954855791331"/>
    <n v="42.433678808935753"/>
    <n v="42.844353299379272"/>
    <n v="43.259016698958796"/>
    <n v="43.677707752219511"/>
    <n v="44.100465580034985"/>
    <n v="44.527329683262508"/>
    <n v="44.95833994643381"/>
    <n v="45.393536641481887"/>
    <n v="45.832960431503665"/>
    <n v="46.276652374559546"/>
    <n v="46.724653927509628"/>
  </r>
  <r>
    <s v="WAGeneral ServiceAncillary HeatingNew ParticipantsMarket Potential0"/>
    <x v="0"/>
    <x v="1"/>
    <x v="4"/>
    <x v="1"/>
    <x v="0"/>
    <x v="0"/>
    <n v="0"/>
    <n v="0"/>
    <n v="3.8152850806166239"/>
    <n v="7.7457201078027946"/>
    <n v="15.676623508694622"/>
    <n v="8.120991362683057"/>
    <n v="4.3088496024849618"/>
    <n v="0.38380611369471751"/>
    <n v="0.38753404846374195"/>
    <n v="0.39129819291621004"/>
    <n v="0.39509889875923676"/>
    <n v="0.39893652111605604"/>
    <n v="0.40281141855930969"/>
    <n v="0.40672395314442156"/>
    <n v="0.41067449044351889"/>
    <n v="0.41466339957952414"/>
    <n v="0.41869105326071576"/>
    <n v="0.42275782781547377"/>
    <n v="0.42686410322752266"/>
    <n v="0.4310102631713022"/>
    <n v="0.43519669504807723"/>
    <n v="0.43942379002177745"/>
    <n v="0.44369194305588167"/>
    <n v="0.44800155295008182"/>
  </r>
  <r>
    <s v="WAGeneral ServiceAncillary HeatingSummer Peak Reduction @Meter  (MW)Market Potential0"/>
    <x v="0"/>
    <x v="1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Summer Peak Reduction @Generation (MW)Market Potential0"/>
    <x v="0"/>
    <x v="1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Winter Peak Reduction @Meter  (MW)Market Potential0"/>
    <x v="0"/>
    <x v="1"/>
    <x v="4"/>
    <x v="4"/>
    <x v="0"/>
    <x v="0"/>
    <n v="0"/>
    <n v="0"/>
    <n v="2.5753174294162215E-3"/>
    <n v="7.8036785021831081E-3"/>
    <n v="1.8385399370551978E-2"/>
    <n v="2.3867068540363044E-2"/>
    <n v="2.677554202204039E-2"/>
    <n v="2.7034611148784325E-2"/>
    <n v="2.7296196631497353E-2"/>
    <n v="2.7560322911715795E-2"/>
    <n v="2.782701466837828E-2"/>
    <n v="2.8096296820131615E-2"/>
    <n v="2.8368194527659148E-2"/>
    <n v="2.8642733196031635E-2"/>
    <n v="2.8919938477081013E-2"/>
    <n v="2.9199836271797189E-2"/>
    <n v="2.948245273274817E-2"/>
    <n v="2.9767814266523619E-2"/>
    <n v="3.0055947536202193E-2"/>
    <n v="3.0346879463842825E-2"/>
    <n v="3.0640637233000277E-2"/>
    <n v="3.0937248291264974E-2"/>
    <n v="3.1236740352827697E-2"/>
    <n v="3.1539141401069004E-2"/>
  </r>
  <r>
    <s v="WAGeneral ServiceAncillary HeatingWinter Peak Reduction @Generation (MW)Market Potential0"/>
    <x v="0"/>
    <x v="1"/>
    <x v="4"/>
    <x v="5"/>
    <x v="0"/>
    <x v="0"/>
    <n v="0"/>
    <n v="0"/>
    <n v="2.7443706622082495E-3"/>
    <n v="8.3159404328464488E-3"/>
    <n v="1.9592284069215662E-2"/>
    <n v="2.5433790004649449E-2"/>
    <n v="2.8533186297997004E-2"/>
    <n v="2.8809261667502476E-2"/>
    <n v="2.9088018575764443E-2"/>
    <n v="2.9369483068750847E-2"/>
    <n v="2.96536814454159E-2"/>
    <n v="2.9940640260157306E-2"/>
    <n v="3.0230386325297471E-2"/>
    <n v="3.0522946713588697E-2"/>
    <n v="3.0818348760742766E-2"/>
    <n v="3.111662006798507E-2"/>
    <n v="3.1417788504633601E-2"/>
    <n v="3.172188221070292E-2"/>
    <n v="3.2028929599533455E-2"/>
    <n v="3.2338959360446319E-2"/>
    <n v="3.2652000461423997E-2"/>
    <n v="3.2968082151816895E-2"/>
    <n v="3.32872339650764E-2"/>
    <n v="3.360948572151428E-2"/>
  </r>
  <r>
    <s v="WAGeneral ServiceAncillary HeatingNon-Incentive CostsMarket Potential0"/>
    <x v="0"/>
    <x v="1"/>
    <x v="4"/>
    <x v="6"/>
    <x v="0"/>
    <x v="0"/>
    <n v="0"/>
    <n v="0"/>
    <n v="286.14999999999998"/>
    <n v="580.92999999999995"/>
    <n v="1175.75"/>
    <n v="609.07000000000005"/>
    <n v="323.16000000000003"/>
    <n v="28.79"/>
    <n v="29.07"/>
    <n v="29.35"/>
    <n v="29.63"/>
    <n v="29.92"/>
    <n v="30.21"/>
    <n v="30.5"/>
    <n v="30.8"/>
    <n v="31.1"/>
    <n v="31.4"/>
    <n v="31.71"/>
    <n v="32.01"/>
    <n v="32.33"/>
    <n v="32.64"/>
    <n v="32.96"/>
    <n v="33.28"/>
    <n v="33.6"/>
  </r>
  <r>
    <s v="WAGeneral ServiceAncillary HeatingIncentive CostsMarket Potential0"/>
    <x v="0"/>
    <x v="1"/>
    <x v="4"/>
    <x v="7"/>
    <x v="0"/>
    <x v="0"/>
    <n v="0"/>
    <n v="0"/>
    <n v="76.31"/>
    <n v="231.22"/>
    <n v="544.75"/>
    <n v="707.17"/>
    <n v="793.35"/>
    <n v="801.03"/>
    <n v="808.78"/>
    <n v="816.6"/>
    <n v="824.5"/>
    <n v="832.48"/>
    <n v="840.54"/>
    <n v="848.67"/>
    <n v="856.89"/>
    <n v="865.18"/>
    <n v="873.55"/>
    <n v="882.01"/>
    <n v="890.55"/>
    <n v="899.17"/>
    <n v="907.87"/>
    <n v="916.66"/>
    <n v="925.53"/>
    <n v="934.49"/>
  </r>
  <r>
    <s v="WAGeneral ServiceAncillary HeatingProgram Annual BenefitsMarket Potential0"/>
    <x v="0"/>
    <x v="1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Program Annual CostsMarket Potential0"/>
    <x v="0"/>
    <x v="1"/>
    <x v="4"/>
    <x v="9"/>
    <x v="0"/>
    <x v="0"/>
    <n v="0"/>
    <n v="0"/>
    <n v="362.45"/>
    <n v="812.15"/>
    <n v="1720.5"/>
    <n v="1316.25"/>
    <n v="1116.51"/>
    <n v="829.81"/>
    <n v="837.84"/>
    <n v="845.95"/>
    <n v="854.14"/>
    <n v="862.4"/>
    <n v="870.75"/>
    <n v="879.18"/>
    <n v="887.69"/>
    <n v="896.28"/>
    <n v="904.96"/>
    <n v="913.72"/>
    <n v="922.56"/>
    <n v="931.49"/>
    <n v="940.51"/>
    <n v="949.62"/>
    <n v="958.81"/>
    <n v="968.09"/>
  </r>
  <r>
    <s v="WAResidentialDLC Water HeatingParticipantsMarket Potential0"/>
    <x v="0"/>
    <x v="0"/>
    <x v="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ew ParticipantsMarket Potential0"/>
    <x v="0"/>
    <x v="0"/>
    <x v="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Meter  (MW)Market Potential0"/>
    <x v="0"/>
    <x v="0"/>
    <x v="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Generation (MW)Market Potential0"/>
    <x v="0"/>
    <x v="0"/>
    <x v="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Meter  (MW)Market Potential0"/>
    <x v="0"/>
    <x v="0"/>
    <x v="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Generation (MW)Market Potential0"/>
    <x v="0"/>
    <x v="0"/>
    <x v="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on-Incentive CostsMarket Potential0"/>
    <x v="0"/>
    <x v="0"/>
    <x v="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Incentive CostsMarket Potential0"/>
    <x v="0"/>
    <x v="0"/>
    <x v="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BenefitsMarket Potential0"/>
    <x v="0"/>
    <x v="0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CostsMarket Potential0"/>
    <x v="0"/>
    <x v="0"/>
    <x v="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articipantsMarket Potential0"/>
    <x v="0"/>
    <x v="1"/>
    <x v="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ew ParticipantsMarket Potential0"/>
    <x v="0"/>
    <x v="1"/>
    <x v="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Meter  (MW)Market Potential0"/>
    <x v="0"/>
    <x v="1"/>
    <x v="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Generation (MW)Market Potential0"/>
    <x v="0"/>
    <x v="1"/>
    <x v="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Meter  (MW)Market Potential0"/>
    <x v="0"/>
    <x v="1"/>
    <x v="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Generation (MW)Market Potential0"/>
    <x v="0"/>
    <x v="1"/>
    <x v="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on-Incentive CostsMarket Potential0"/>
    <x v="0"/>
    <x v="1"/>
    <x v="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Incentive CostsMarket Potential0"/>
    <x v="0"/>
    <x v="1"/>
    <x v="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BenefitsMarket Potential0"/>
    <x v="0"/>
    <x v="1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CostsMarket Potential0"/>
    <x v="0"/>
    <x v="1"/>
    <x v="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articipantsMarket Potential0"/>
    <x v="0"/>
    <x v="0"/>
    <x v="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ew ParticipantsMarket Potential0"/>
    <x v="0"/>
    <x v="0"/>
    <x v="6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Meter  (MW)Market Potential0"/>
    <x v="0"/>
    <x v="0"/>
    <x v="6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Generation (MW)Market Potential0"/>
    <x v="0"/>
    <x v="0"/>
    <x v="6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Meter  (MW)Market Potential0"/>
    <x v="0"/>
    <x v="0"/>
    <x v="6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Generation (MW)Market Potential0"/>
    <x v="0"/>
    <x v="0"/>
    <x v="6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on-Incentive CostsMarket Potential0"/>
    <x v="0"/>
    <x v="0"/>
    <x v="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Incentive CostsMarket Potential0"/>
    <x v="0"/>
    <x v="0"/>
    <x v="6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BenefitsMarket Potential0"/>
    <x v="0"/>
    <x v="0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CostsMarket Potential0"/>
    <x v="0"/>
    <x v="0"/>
    <x v="6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articipantsMarket Potential0"/>
    <x v="0"/>
    <x v="1"/>
    <x v="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ew ParticipantsMarket Potential0"/>
    <x v="0"/>
    <x v="1"/>
    <x v="6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Meter  (MW)Market Potential0"/>
    <x v="0"/>
    <x v="1"/>
    <x v="6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Generation (MW)Market Potential0"/>
    <x v="0"/>
    <x v="1"/>
    <x v="6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Meter  (MW)Market Potential0"/>
    <x v="0"/>
    <x v="1"/>
    <x v="6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Generation (MW)Market Potential0"/>
    <x v="0"/>
    <x v="1"/>
    <x v="6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on-Incentive CostsMarket Potential0"/>
    <x v="0"/>
    <x v="1"/>
    <x v="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Incentive CostsMarket Potential0"/>
    <x v="0"/>
    <x v="1"/>
    <x v="6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BenefitsMarket Potential0"/>
    <x v="0"/>
    <x v="1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CostsMarket Potential0"/>
    <x v="0"/>
    <x v="1"/>
    <x v="6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ilot-CTA-2045 HPWHParticipantsMarket Potential0"/>
    <x v="0"/>
    <x v="0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ew ParticipantsMarket Potential0"/>
    <x v="0"/>
    <x v="0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Meter  (MW)Market Potential0"/>
    <x v="0"/>
    <x v="0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Generation (MW)Market Potential0"/>
    <x v="0"/>
    <x v="0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Meter  (MW)Market Potential0"/>
    <x v="0"/>
    <x v="0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Generation (MW)Market Potential0"/>
    <x v="0"/>
    <x v="0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on-Incentive CostsMarket Potential0"/>
    <x v="0"/>
    <x v="0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Incentive CostsMarket Potential0"/>
    <x v="0"/>
    <x v="0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BenefitsMarket Potential0"/>
    <x v="0"/>
    <x v="0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CostsMarket Potential0"/>
    <x v="0"/>
    <x v="0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articipantsMarket Potential0"/>
    <x v="0"/>
    <x v="1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ew ParticipantsMarket Potential0"/>
    <x v="0"/>
    <x v="1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Meter  (MW)Market Potential0"/>
    <x v="0"/>
    <x v="1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Generation (MW)Market Potential0"/>
    <x v="0"/>
    <x v="1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Meter  (MW)Market Potential0"/>
    <x v="0"/>
    <x v="1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Generation (MW)Market Potential0"/>
    <x v="0"/>
    <x v="1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on-Incentive CostsMarket Potential0"/>
    <x v="0"/>
    <x v="1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Incentive CostsMarket Potential0"/>
    <x v="0"/>
    <x v="1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BenefitsMarket Potential0"/>
    <x v="0"/>
    <x v="1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CostsMarket Potential0"/>
    <x v="0"/>
    <x v="1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CTA-2045 HPWHParticipantsMarket Potential0"/>
    <x v="0"/>
    <x v="0"/>
    <x v="8"/>
    <x v="0"/>
    <x v="0"/>
    <x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CTA-2045 HPWHNew ParticipantsMarket Potential0"/>
    <x v="0"/>
    <x v="0"/>
    <x v="8"/>
    <x v="1"/>
    <x v="0"/>
    <x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CTA-2045 HPWHSummer Peak Reduction @Meter  (MW)Market Potential0"/>
    <x v="0"/>
    <x v="0"/>
    <x v="8"/>
    <x v="2"/>
    <x v="0"/>
    <x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CTA-2045 HPWHSummer Peak Reduction @Generation (MW)Market Potential0"/>
    <x v="0"/>
    <x v="0"/>
    <x v="8"/>
    <x v="3"/>
    <x v="0"/>
    <x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CTA-2045 HPWHWinter Peak Reduction @Meter  (MW)Market Potential0"/>
    <x v="0"/>
    <x v="0"/>
    <x v="8"/>
    <x v="4"/>
    <x v="0"/>
    <x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CTA-2045 HPWHWinter Peak Reduction @Generation (MW)Market Potential0"/>
    <x v="0"/>
    <x v="0"/>
    <x v="8"/>
    <x v="5"/>
    <x v="0"/>
    <x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CTA-2045 HPWHNon-Incentive CostsMarket Potential0"/>
    <x v="0"/>
    <x v="0"/>
    <x v="8"/>
    <x v="6"/>
    <x v="0"/>
    <x v="0"/>
    <n v="0"/>
    <n v="16857.3"/>
    <n v="25082.57"/>
    <n v="33457.25"/>
    <n v="33997.550000000003"/>
    <n v="42665.13"/>
    <n v="43483.63"/>
    <n v="56636.66"/>
    <n v="57645.39"/>
    <n v="58668.04"/>
    <n v="68191.960000000006"/>
    <n v="5157.3999999999996"/>
    <n v="5193.7"/>
    <n v="5230.33"/>
    <n v="5267.3"/>
    <n v="5304.62"/>
    <n v="5342.28"/>
    <n v="5380.29"/>
    <n v="5418.65"/>
    <n v="5457.36"/>
    <n v="5496.43"/>
    <n v="5535.87"/>
    <n v="5575.67"/>
    <n v="5615.83"/>
  </r>
  <r>
    <s v="WAResidentialParent-CTA-2045 HPWHIncentive CostsMarket Potential0"/>
    <x v="0"/>
    <x v="0"/>
    <x v="8"/>
    <x v="7"/>
    <x v="0"/>
    <x v="0"/>
    <n v="0"/>
    <n v="11110.03"/>
    <n v="13598.72"/>
    <n v="16961.29"/>
    <n v="20380.23"/>
    <n v="24703.62"/>
    <n v="29112.42"/>
    <n v="34893.71"/>
    <n v="40780.25"/>
    <n v="46773.51"/>
    <n v="53760.57"/>
    <n v="54170.11"/>
    <n v="54583.43"/>
    <n v="55000.58"/>
    <n v="55421.59"/>
    <n v="55846.49"/>
    <n v="56275.32"/>
    <n v="56708.12"/>
    <n v="57144.92"/>
    <n v="57585.760000000002"/>
    <n v="58030.67"/>
    <n v="58479.7"/>
    <n v="58932.89"/>
    <n v="59390.26"/>
  </r>
  <r>
    <s v="WAResidentialParent-CTA-2045 HPWHProgram Annual BenefitsMarket Potential0"/>
    <x v="0"/>
    <x v="0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HPWHProgram Annual CostsMarket Potential0"/>
    <x v="0"/>
    <x v="0"/>
    <x v="8"/>
    <x v="9"/>
    <x v="0"/>
    <x v="0"/>
    <n v="0"/>
    <n v="27967.33"/>
    <n v="38681.29"/>
    <n v="50418.54"/>
    <n v="54377.79"/>
    <n v="67368.75"/>
    <n v="72596.05"/>
    <n v="91530.37"/>
    <n v="98425.64"/>
    <n v="105441.55"/>
    <n v="121952.53"/>
    <n v="59327.5"/>
    <n v="59777.13"/>
    <n v="60230.91"/>
    <n v="60688.89"/>
    <n v="61151.11"/>
    <n v="61617.599999999999"/>
    <n v="62088.41"/>
    <n v="62563.56"/>
    <n v="63043.12"/>
    <n v="63527.11"/>
    <n v="64015.57"/>
    <n v="64508.56"/>
    <n v="65006.1"/>
  </r>
  <r>
    <s v="WAGeneral ServiceParent-CTA-2045 HPWHParticipantsMarket Potential0"/>
    <x v="0"/>
    <x v="1"/>
    <x v="8"/>
    <x v="0"/>
    <x v="0"/>
    <x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CTA-2045 HPWHNew ParticipantsMarket Potential0"/>
    <x v="0"/>
    <x v="1"/>
    <x v="8"/>
    <x v="1"/>
    <x v="0"/>
    <x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CTA-2045 HPWHSummer Peak Reduction @Meter  (MW)Market Potential0"/>
    <x v="0"/>
    <x v="1"/>
    <x v="8"/>
    <x v="2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Summer Peak Reduction @Generation (MW)Market Potential0"/>
    <x v="0"/>
    <x v="1"/>
    <x v="8"/>
    <x v="3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Winter Peak Reduction @Meter  (MW)Market Potential0"/>
    <x v="0"/>
    <x v="1"/>
    <x v="8"/>
    <x v="4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Winter Peak Reduction @Generation (MW)Market Potential0"/>
    <x v="0"/>
    <x v="1"/>
    <x v="8"/>
    <x v="5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Non-Incentive CostsMarket Potential0"/>
    <x v="0"/>
    <x v="1"/>
    <x v="8"/>
    <x v="6"/>
    <x v="0"/>
    <x v="0"/>
    <n v="0"/>
    <n v="20391.61"/>
    <n v="30988.46"/>
    <n v="45778.99"/>
    <n v="46899.61"/>
    <n v="59475.17"/>
    <n v="61331.29"/>
    <n v="78588.320000000007"/>
    <n v="87036.04"/>
    <n v="84092.2"/>
    <n v="99828.19"/>
    <n v="31485.73"/>
    <n v="13755.76"/>
    <n v="32021.29"/>
    <n v="21445.63"/>
    <n v="31578.67"/>
    <n v="12725.27"/>
    <n v="21470.75"/>
    <n v="11554.37"/>
    <n v="27507.19"/>
    <n v="34486.18"/>
    <n v="17744.310000000001"/>
    <n v="17703.060000000001"/>
    <n v="38647"/>
  </r>
  <r>
    <s v="WAGeneral ServiceParent-CTA-2045 HPWHIncentive CostsMarket Potential0"/>
    <x v="0"/>
    <x v="1"/>
    <x v="8"/>
    <x v="7"/>
    <x v="0"/>
    <x v="0"/>
    <n v="0"/>
    <n v="37065.46"/>
    <n v="39648.61"/>
    <n v="43680.639999999999"/>
    <n v="47822.43"/>
    <n v="53196.12"/>
    <n v="58751.63"/>
    <n v="65997.63"/>
    <n v="74071.16"/>
    <n v="81856.31"/>
    <n v="91182.95"/>
    <n v="93814.81"/>
    <n v="94709.87"/>
    <n v="97394.2"/>
    <n v="99042.54"/>
    <n v="101683.51"/>
    <n v="102477.62"/>
    <n v="104128.42"/>
    <n v="104807.83"/>
    <n v="107049.96"/>
    <n v="109975.75"/>
    <n v="111261.52"/>
    <n v="112543.24"/>
    <n v="115876.62"/>
  </r>
  <r>
    <s v="WAGeneral ServiceParent-CTA-2045 HPWHProgram Annual BenefitsMarket Potential0"/>
    <x v="0"/>
    <x v="1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HPWHProgram Annual CostsMarket Potential0"/>
    <x v="0"/>
    <x v="1"/>
    <x v="8"/>
    <x v="9"/>
    <x v="0"/>
    <x v="0"/>
    <n v="0"/>
    <n v="57457.07"/>
    <n v="70637.070000000007"/>
    <n v="89459.63"/>
    <n v="94722.04"/>
    <n v="112671.3"/>
    <n v="120082.92"/>
    <n v="144585.95000000001"/>
    <n v="161107.20000000001"/>
    <n v="165948.51"/>
    <n v="191011.14"/>
    <n v="125300.55"/>
    <n v="108465.62"/>
    <n v="129415.49"/>
    <n v="120488.18"/>
    <n v="133262.19"/>
    <n v="115202.89"/>
    <n v="125599.18"/>
    <n v="116362.2"/>
    <n v="134557.15"/>
    <n v="144461.93"/>
    <n v="129005.82"/>
    <n v="130246.3"/>
    <n v="154523.62"/>
  </r>
  <r>
    <s v="WAResidentialParent-Ancillary HPWHParticipantsMarket Potential0"/>
    <x v="0"/>
    <x v="0"/>
    <x v="9"/>
    <x v="0"/>
    <x v="0"/>
    <x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Ancillary HPWHNew ParticipantsMarket Potential0"/>
    <x v="0"/>
    <x v="0"/>
    <x v="9"/>
    <x v="1"/>
    <x v="0"/>
    <x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Ancillary HPWHSummer Peak Reduction @Meter  (MW)Market Potential0"/>
    <x v="0"/>
    <x v="0"/>
    <x v="9"/>
    <x v="2"/>
    <x v="0"/>
    <x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Ancillary HPWHSummer Peak Reduction @Generation (MW)Market Potential0"/>
    <x v="0"/>
    <x v="0"/>
    <x v="9"/>
    <x v="3"/>
    <x v="0"/>
    <x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Ancillary HPWHWinter Peak Reduction @Meter  (MW)Market Potential0"/>
    <x v="0"/>
    <x v="0"/>
    <x v="9"/>
    <x v="4"/>
    <x v="0"/>
    <x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Ancillary HPWHWinter Peak Reduction @Generation (MW)Market Potential0"/>
    <x v="0"/>
    <x v="0"/>
    <x v="9"/>
    <x v="5"/>
    <x v="0"/>
    <x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Ancillary HPWHNon-Incentive CostsMarket Potential0"/>
    <x v="0"/>
    <x v="0"/>
    <x v="9"/>
    <x v="6"/>
    <x v="0"/>
    <x v="0"/>
    <n v="0"/>
    <n v="5308.65"/>
    <n v="7454.37"/>
    <n v="9639.07"/>
    <n v="9780.02"/>
    <n v="12041.12"/>
    <n v="12254.65"/>
    <n v="15685.87"/>
    <n v="15949.02"/>
    <n v="16215.8"/>
    <n v="18700.3"/>
    <n v="2256.5"/>
    <n v="2265.9699999999998"/>
    <n v="2275.52"/>
    <n v="2285.17"/>
    <n v="2294.9"/>
    <n v="2304.73"/>
    <n v="2314.64"/>
    <n v="2324.65"/>
    <n v="2334.75"/>
    <n v="2344.94"/>
    <n v="2355.23"/>
    <n v="2365.61"/>
    <n v="2376.09"/>
  </r>
  <r>
    <s v="WAResidentialParent-Ancillary HPWHIncentive CostsMarket Potential0"/>
    <x v="0"/>
    <x v="0"/>
    <x v="9"/>
    <x v="7"/>
    <x v="0"/>
    <x v="0"/>
    <n v="0"/>
    <n v="7950.15"/>
    <n v="10438.84"/>
    <n v="13801.41"/>
    <n v="17220.349999999999"/>
    <n v="21543.74"/>
    <n v="25952.54"/>
    <n v="31733.83"/>
    <n v="37620.379999999997"/>
    <n v="43613.63"/>
    <n v="50600.69"/>
    <n v="51010.23"/>
    <n v="51423.56"/>
    <n v="51840.71"/>
    <n v="52261.71"/>
    <n v="52686.61"/>
    <n v="53115.44"/>
    <n v="53548.24"/>
    <n v="53985.04"/>
    <n v="54425.88"/>
    <n v="54870.8"/>
    <n v="55319.83"/>
    <n v="55773.01"/>
    <n v="56230.39"/>
  </r>
  <r>
    <s v="WAResidentialParent-Ancillary HPWHProgram Annual BenefitsMarket Potential0"/>
    <x v="0"/>
    <x v="0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HPWHProgram Annual CostsMarket Potential0"/>
    <x v="0"/>
    <x v="0"/>
    <x v="9"/>
    <x v="9"/>
    <x v="0"/>
    <x v="0"/>
    <n v="0"/>
    <n v="13258.8"/>
    <n v="17893.21"/>
    <n v="23440.48"/>
    <n v="27000.37"/>
    <n v="33584.870000000003"/>
    <n v="38207.19"/>
    <n v="47419.7"/>
    <n v="53569.39"/>
    <n v="59829.43"/>
    <n v="69300.990000000005"/>
    <n v="53266.73"/>
    <n v="53689.52"/>
    <n v="54116.23"/>
    <n v="54546.879999999997"/>
    <n v="54981.52"/>
    <n v="55420.17"/>
    <n v="55862.879999999997"/>
    <n v="56309.69"/>
    <n v="56760.63"/>
    <n v="57215.74"/>
    <n v="57675.06"/>
    <n v="58138.62"/>
    <n v="58606.48"/>
  </r>
  <r>
    <s v="WAGeneral ServiceParent-Ancillary HPWHParticipantsMarket Potential0"/>
    <x v="0"/>
    <x v="1"/>
    <x v="9"/>
    <x v="0"/>
    <x v="0"/>
    <x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Ancillary HPWHNew ParticipantsMarket Potential0"/>
    <x v="0"/>
    <x v="1"/>
    <x v="9"/>
    <x v="1"/>
    <x v="0"/>
    <x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Ancillary HPWHSummer Peak Reduction @Meter  (MW)Market Potential0"/>
    <x v="0"/>
    <x v="1"/>
    <x v="9"/>
    <x v="2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Summer Peak Reduction @Generation (MW)Market Potential0"/>
    <x v="0"/>
    <x v="1"/>
    <x v="9"/>
    <x v="3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Winter Peak Reduction @Meter  (MW)Market Potential0"/>
    <x v="0"/>
    <x v="1"/>
    <x v="9"/>
    <x v="4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Winter Peak Reduction @Generation (MW)Market Potential0"/>
    <x v="0"/>
    <x v="1"/>
    <x v="9"/>
    <x v="5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Non-Incentive CostsMarket Potential0"/>
    <x v="0"/>
    <x v="1"/>
    <x v="9"/>
    <x v="6"/>
    <x v="0"/>
    <x v="0"/>
    <n v="0"/>
    <n v="9447.19"/>
    <n v="12691.12"/>
    <n v="17218.84"/>
    <n v="17561.88"/>
    <n v="21411.55"/>
    <n v="21979.74"/>
    <n v="27262.51"/>
    <n v="29848.55"/>
    <n v="28947.37"/>
    <n v="33764.51"/>
    <n v="12843.35"/>
    <n v="7415.81"/>
    <n v="13007.3"/>
    <n v="9769.85"/>
    <n v="12871.8"/>
    <n v="7100.35"/>
    <n v="9777.5400000000009"/>
    <n v="6741.91"/>
    <n v="11625.43"/>
    <n v="13761.85"/>
    <n v="8636.7900000000009"/>
    <n v="8624.16"/>
    <n v="15035.58"/>
  </r>
  <r>
    <s v="WAGeneral ServiceParent-Ancillary HPWHIncentive CostsMarket Potential0"/>
    <x v="0"/>
    <x v="1"/>
    <x v="9"/>
    <x v="7"/>
    <x v="0"/>
    <x v="0"/>
    <n v="0"/>
    <n v="25225.34"/>
    <n v="27808.49"/>
    <n v="31840.51"/>
    <n v="35982.31"/>
    <n v="41356"/>
    <n v="46911.51"/>
    <n v="54157.51"/>
    <n v="62231.040000000001"/>
    <n v="70016.19"/>
    <n v="79342.83"/>
    <n v="81974.69"/>
    <n v="82869.740000000005"/>
    <n v="85554.07"/>
    <n v="87202.42"/>
    <n v="89843.39"/>
    <n v="90637.5"/>
    <n v="92288.3"/>
    <n v="92967.71"/>
    <n v="95209.84"/>
    <n v="98135.63"/>
    <n v="99421.39"/>
    <n v="100703.12"/>
    <n v="104036.5"/>
  </r>
  <r>
    <s v="WAGeneral ServiceParent-Ancillary HPWHProgram Annual BenefitsMarket Potential0"/>
    <x v="0"/>
    <x v="1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HPWHProgram Annual CostsMarket Potential0"/>
    <x v="0"/>
    <x v="1"/>
    <x v="9"/>
    <x v="9"/>
    <x v="0"/>
    <x v="0"/>
    <n v="0"/>
    <n v="34672.53"/>
    <n v="40499.61"/>
    <n v="49059.35"/>
    <n v="53544.19"/>
    <n v="62767.55"/>
    <n v="68891.259999999995"/>
    <n v="81420.02"/>
    <n v="92079.58"/>
    <n v="98963.56"/>
    <n v="113107.34"/>
    <n v="94818.04"/>
    <n v="90285.55"/>
    <n v="98561.37"/>
    <n v="96972.27"/>
    <n v="102715.19"/>
    <n v="97737.85"/>
    <n v="102065.84"/>
    <n v="99709.62"/>
    <n v="106835.27"/>
    <n v="111897.48"/>
    <n v="108058.18"/>
    <n v="109327.28"/>
    <n v="119072.07"/>
  </r>
  <r>
    <s v="WAResidentialPilot-CTA-2045 ERWHParticipantsMarket Potential0"/>
    <x v="0"/>
    <x v="0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ew ParticipantsMarket Potential0"/>
    <x v="0"/>
    <x v="0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Meter  (MW)Market Potential0"/>
    <x v="0"/>
    <x v="0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Generation (MW)Market Potential0"/>
    <x v="0"/>
    <x v="0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Meter  (MW)Market Potential0"/>
    <x v="0"/>
    <x v="0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Generation (MW)Market Potential0"/>
    <x v="0"/>
    <x v="0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on-Incentive CostsMarket Potential0"/>
    <x v="0"/>
    <x v="0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Incentive CostsMarket Potential0"/>
    <x v="0"/>
    <x v="0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BenefitsMarket Potential0"/>
    <x v="0"/>
    <x v="0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CostsMarket Potential0"/>
    <x v="0"/>
    <x v="0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articipantsMarket Potential0"/>
    <x v="0"/>
    <x v="1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ew ParticipantsMarket Potential0"/>
    <x v="0"/>
    <x v="1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Meter  (MW)Market Potential0"/>
    <x v="0"/>
    <x v="1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Generation (MW)Market Potential0"/>
    <x v="0"/>
    <x v="1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Meter  (MW)Market Potential0"/>
    <x v="0"/>
    <x v="1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Generation (MW)Market Potential0"/>
    <x v="0"/>
    <x v="1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on-Incentive CostsMarket Potential0"/>
    <x v="0"/>
    <x v="1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Incentive CostsMarket Potential0"/>
    <x v="0"/>
    <x v="1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BenefitsMarket Potential0"/>
    <x v="0"/>
    <x v="1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CostsMarket Potential0"/>
    <x v="0"/>
    <x v="1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CTA-2045 ERWHParticipantsMarket Potential0"/>
    <x v="0"/>
    <x v="0"/>
    <x v="11"/>
    <x v="0"/>
    <x v="0"/>
    <x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CTA-2045 ERWHNew ParticipantsMarket Potential0"/>
    <x v="0"/>
    <x v="0"/>
    <x v="11"/>
    <x v="1"/>
    <x v="0"/>
    <x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CTA-2045 ERWHSummer Peak Reduction @Meter  (MW)Market Potential0"/>
    <x v="0"/>
    <x v="0"/>
    <x v="11"/>
    <x v="2"/>
    <x v="0"/>
    <x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CTA-2045 ERWHSummer Peak Reduction @Generation (MW)Market Potential0"/>
    <x v="0"/>
    <x v="0"/>
    <x v="11"/>
    <x v="3"/>
    <x v="0"/>
    <x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CTA-2045 ERWHWinter Peak Reduction @Meter  (MW)Market Potential0"/>
    <x v="0"/>
    <x v="0"/>
    <x v="11"/>
    <x v="4"/>
    <x v="0"/>
    <x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CTA-2045 ERWHWinter Peak Reduction @Generation (MW)Market Potential0"/>
    <x v="0"/>
    <x v="0"/>
    <x v="11"/>
    <x v="5"/>
    <x v="0"/>
    <x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CTA-2045 ERWHNon-Incentive CostsMarket Potential0"/>
    <x v="0"/>
    <x v="0"/>
    <x v="11"/>
    <x v="6"/>
    <x v="0"/>
    <x v="0"/>
    <n v="0"/>
    <n v="485533.36"/>
    <n v="738333.38"/>
    <n v="995725.76"/>
    <n v="1012331.71"/>
    <n v="1278725.92"/>
    <n v="1303882.33"/>
    <n v="1708134.99"/>
    <n v="1739137.89"/>
    <n v="1770568.6"/>
    <n v="2063282.24"/>
    <n v="125941.74"/>
    <n v="127057.36"/>
    <n v="128183.3"/>
    <n v="129319.65"/>
    <n v="130466.51"/>
    <n v="131623.98000000001"/>
    <n v="132792.16"/>
    <n v="133971.14000000001"/>
    <n v="135161.01999999999"/>
    <n v="136361.91"/>
    <n v="137573.9"/>
    <n v="138797.1"/>
    <n v="140031.62"/>
  </r>
  <r>
    <s v="WAResidentialParent-CTA-2045 ERWHIncentive CostsMarket Potential0"/>
    <x v="0"/>
    <x v="0"/>
    <x v="11"/>
    <x v="7"/>
    <x v="0"/>
    <x v="0"/>
    <n v="0"/>
    <n v="90994.65"/>
    <n v="167483.38"/>
    <n v="270830.45"/>
    <n v="375910.31"/>
    <n v="508787.83"/>
    <n v="644290.37"/>
    <n v="821975.8"/>
    <n v="1002896.3"/>
    <n v="1187096.54"/>
    <n v="1401840.81"/>
    <n v="1414427.8"/>
    <n v="1427131.21"/>
    <n v="1439952.11"/>
    <n v="1452891.59"/>
    <n v="1465950.74"/>
    <n v="1479130.66"/>
    <n v="1492432.49"/>
    <n v="1505857.33"/>
    <n v="1519406.34"/>
    <n v="1533080.66"/>
    <n v="1546881.45"/>
    <n v="1560809.88"/>
    <n v="1574867.12"/>
  </r>
  <r>
    <s v="WAResidentialParent-CTA-2045 ERWHProgram Annual BenefitsMarket Potential0"/>
    <x v="0"/>
    <x v="0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ERWHProgram Annual CostsMarket Potential0"/>
    <x v="0"/>
    <x v="0"/>
    <x v="11"/>
    <x v="9"/>
    <x v="0"/>
    <x v="0"/>
    <n v="0"/>
    <n v="576528"/>
    <n v="905816.76"/>
    <n v="1266556.21"/>
    <n v="1388242.03"/>
    <n v="1787513.75"/>
    <n v="1948172.71"/>
    <n v="2530110.7799999998"/>
    <n v="2742034.19"/>
    <n v="2957665.14"/>
    <n v="3465123.05"/>
    <n v="1540369.54"/>
    <n v="1554188.57"/>
    <n v="1568135.41"/>
    <n v="1582211.24"/>
    <n v="1596417.25"/>
    <n v="1610754.65"/>
    <n v="1625224.64"/>
    <n v="1639828.47"/>
    <n v="1654567.36"/>
    <n v="1669442.57"/>
    <n v="1684455.35"/>
    <n v="1699606.98"/>
    <n v="1714898.74"/>
  </r>
  <r>
    <s v="WAGeneral ServiceParent-CTA-2045 ERWHParticipantsMarket Potential0"/>
    <x v="0"/>
    <x v="1"/>
    <x v="11"/>
    <x v="0"/>
    <x v="0"/>
    <x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CTA-2045 ERWHNew ParticipantsMarket Potential0"/>
    <x v="0"/>
    <x v="1"/>
    <x v="11"/>
    <x v="1"/>
    <x v="0"/>
    <x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CTA-2045 ERWHSummer Peak Reduction @Meter  (MW)Market Potential0"/>
    <x v="0"/>
    <x v="1"/>
    <x v="11"/>
    <x v="2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Summer Peak Reduction @Generation (MW)Market Potential0"/>
    <x v="0"/>
    <x v="1"/>
    <x v="11"/>
    <x v="3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Winter Peak Reduction @Meter  (MW)Market Potential0"/>
    <x v="0"/>
    <x v="1"/>
    <x v="11"/>
    <x v="4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Winter Peak Reduction @Generation (MW)Market Potential0"/>
    <x v="0"/>
    <x v="1"/>
    <x v="11"/>
    <x v="5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Non-Incentive CostsMarket Potential0"/>
    <x v="0"/>
    <x v="1"/>
    <x v="11"/>
    <x v="6"/>
    <x v="0"/>
    <x v="0"/>
    <n v="0"/>
    <n v="29504.5"/>
    <n v="42545.96"/>
    <n v="51921.63"/>
    <n v="52547.76"/>
    <n v="65067.4"/>
    <n v="65493.55"/>
    <n v="86177.38"/>
    <n v="80768"/>
    <n v="86794.19"/>
    <n v="98631.62"/>
    <n v="535.07000000000005"/>
    <n v="3341.41"/>
    <n v="535.07000000000005"/>
    <n v="535.07000000000005"/>
    <n v="535.07000000000005"/>
    <n v="4842.72"/>
    <n v="535.07000000000005"/>
    <n v="6255.95"/>
    <n v="535.07000000000005"/>
    <n v="535.07000000000005"/>
    <n v="535.07000000000005"/>
    <n v="606.21"/>
    <n v="535.07000000000005"/>
  </r>
  <r>
    <s v="WAGeneral ServiceParent-CTA-2045 ERWHIncentive CostsMarket Potential0"/>
    <x v="0"/>
    <x v="1"/>
    <x v="11"/>
    <x v="7"/>
    <x v="0"/>
    <x v="0"/>
    <n v="0"/>
    <n v="6952.77"/>
    <n v="11068.13"/>
    <n v="16101.91"/>
    <n v="21197.03"/>
    <n v="27518.57"/>
    <n v="33881.85"/>
    <n v="42271.3"/>
    <n v="50130.85"/>
    <n v="58580.72"/>
    <n v="68190.179999999993"/>
    <n v="66717.009999999995"/>
    <n v="66991.92"/>
    <n v="65488.91"/>
    <n v="65033.36"/>
    <n v="63596.77"/>
    <n v="64018.75"/>
    <n v="63595.83"/>
    <n v="64156.25"/>
    <n v="63165.98"/>
    <n v="61504.21"/>
    <n v="61494.74"/>
    <n v="61501.71"/>
    <n v="59469.54"/>
  </r>
  <r>
    <s v="WAGeneral ServiceParent-CTA-2045 ERWHProgram Annual BenefitsMarket Potential0"/>
    <x v="0"/>
    <x v="1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ERWHProgram Annual CostsMarket Potential0"/>
    <x v="0"/>
    <x v="1"/>
    <x v="11"/>
    <x v="9"/>
    <x v="0"/>
    <x v="0"/>
    <n v="0"/>
    <n v="36457.269999999997"/>
    <n v="53614.09"/>
    <n v="68023.539999999994"/>
    <n v="73744.789999999994"/>
    <n v="92585.97"/>
    <n v="99375.39"/>
    <n v="128448.67"/>
    <n v="130898.85"/>
    <n v="145374.91"/>
    <n v="166821.79"/>
    <n v="67252.09"/>
    <n v="70333.33"/>
    <n v="66023.990000000005"/>
    <n v="65568.44"/>
    <n v="64131.85"/>
    <n v="68861.47"/>
    <n v="64130.91"/>
    <n v="70412.2"/>
    <n v="63701.05"/>
    <n v="62039.28"/>
    <n v="62029.81"/>
    <n v="62107.92"/>
    <n v="60004.62"/>
  </r>
  <r>
    <s v="WAResidentialParent-Ancillary ERWHParticipantsMarket Potential0"/>
    <x v="0"/>
    <x v="0"/>
    <x v="12"/>
    <x v="0"/>
    <x v="0"/>
    <x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Ancillary ERWHNew ParticipantsMarket Potential0"/>
    <x v="0"/>
    <x v="0"/>
    <x v="12"/>
    <x v="1"/>
    <x v="0"/>
    <x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Ancillary ERWHSummer Peak Reduction @Meter  (MW)Market Potential0"/>
    <x v="0"/>
    <x v="0"/>
    <x v="12"/>
    <x v="2"/>
    <x v="0"/>
    <x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Ancillary ERWHSummer Peak Reduction @Generation (MW)Market Potential0"/>
    <x v="0"/>
    <x v="0"/>
    <x v="12"/>
    <x v="3"/>
    <x v="0"/>
    <x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Ancillary ERWHWinter Peak Reduction @Meter  (MW)Market Potential0"/>
    <x v="0"/>
    <x v="0"/>
    <x v="12"/>
    <x v="4"/>
    <x v="0"/>
    <x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Ancillary ERWHWinter Peak Reduction @Generation (MW)Market Potential0"/>
    <x v="0"/>
    <x v="0"/>
    <x v="12"/>
    <x v="5"/>
    <x v="0"/>
    <x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Ancillary ERWHNon-Incentive CostsMarket Potential0"/>
    <x v="0"/>
    <x v="0"/>
    <x v="12"/>
    <x v="6"/>
    <x v="0"/>
    <x v="0"/>
    <n v="0"/>
    <n v="130590.35"/>
    <n v="196538.18"/>
    <n v="263684.02"/>
    <n v="268016.01"/>
    <n v="337510.15"/>
    <n v="344072.69"/>
    <n v="449529.91"/>
    <n v="457617.62"/>
    <n v="465816.93"/>
    <n v="542177.02"/>
    <n v="36783.839999999997"/>
    <n v="37074.870000000003"/>
    <n v="37368.6"/>
    <n v="37665.040000000001"/>
    <n v="37964.22"/>
    <n v="38266.17"/>
    <n v="38570.910000000003"/>
    <n v="38878.47"/>
    <n v="39188.870000000003"/>
    <n v="39502.15"/>
    <n v="39818.32"/>
    <n v="40137.410000000003"/>
    <n v="40459.46"/>
  </r>
  <r>
    <s v="WAResidentialParent-Ancillary ERWHIncentive CostsMarket Potential0"/>
    <x v="0"/>
    <x v="0"/>
    <x v="12"/>
    <x v="7"/>
    <x v="0"/>
    <x v="0"/>
    <n v="0"/>
    <n v="77366.3"/>
    <n v="153855.03"/>
    <n v="257202.1"/>
    <n v="362281.97"/>
    <n v="495159.49"/>
    <n v="630662.02"/>
    <n v="808347.45"/>
    <n v="989267.96"/>
    <n v="1173468.19"/>
    <n v="1388212.46"/>
    <n v="1400799.45"/>
    <n v="1413502.86"/>
    <n v="1426323.76"/>
    <n v="1439263.24"/>
    <n v="1452322.39"/>
    <n v="1465502.31"/>
    <n v="1478804.14"/>
    <n v="1492228.98"/>
    <n v="1505777.99"/>
    <n v="1519452.31"/>
    <n v="1533253.1"/>
    <n v="1547181.53"/>
    <n v="1561238.77"/>
  </r>
  <r>
    <s v="WAResidentialParent-Ancillary ERWHProgram Annual BenefitsMarket Potential0"/>
    <x v="0"/>
    <x v="0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ERWHProgram Annual CostsMarket Potential0"/>
    <x v="0"/>
    <x v="0"/>
    <x v="12"/>
    <x v="9"/>
    <x v="0"/>
    <x v="0"/>
    <n v="0"/>
    <n v="207956.65"/>
    <n v="350393.21"/>
    <n v="520886.12"/>
    <n v="630297.97"/>
    <n v="832669.63"/>
    <n v="974734.72"/>
    <n v="1257877.3500000001"/>
    <n v="1446885.57"/>
    <n v="1639285.12"/>
    <n v="1930389.47"/>
    <n v="1437583.29"/>
    <n v="1450577.74"/>
    <n v="1463692.36"/>
    <n v="1476928.27"/>
    <n v="1490286.6"/>
    <n v="1503768.48"/>
    <n v="1517375.04"/>
    <n v="1531107.45"/>
    <n v="1544966.86"/>
    <n v="1558954.46"/>
    <n v="1573071.42"/>
    <n v="1587318.94"/>
    <n v="1601698.24"/>
  </r>
  <r>
    <s v="WAGeneral ServiceParent-Ancillary ERWHParticipantsMarket Potential0"/>
    <x v="0"/>
    <x v="1"/>
    <x v="12"/>
    <x v="0"/>
    <x v="0"/>
    <x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Ancillary ERWHNew ParticipantsMarket Potential0"/>
    <x v="0"/>
    <x v="1"/>
    <x v="12"/>
    <x v="1"/>
    <x v="0"/>
    <x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Ancillary ERWHSummer Peak Reduction @Meter  (MW)Market Potential0"/>
    <x v="0"/>
    <x v="1"/>
    <x v="12"/>
    <x v="2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Summer Peak Reduction @Generation (MW)Market Potential0"/>
    <x v="0"/>
    <x v="1"/>
    <x v="12"/>
    <x v="3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Winter Peak Reduction @Meter  (MW)Market Potential0"/>
    <x v="0"/>
    <x v="1"/>
    <x v="12"/>
    <x v="4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Winter Peak Reduction @Generation (MW)Market Potential0"/>
    <x v="0"/>
    <x v="1"/>
    <x v="12"/>
    <x v="5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Non-Incentive CostsMarket Potential0"/>
    <x v="0"/>
    <x v="1"/>
    <x v="12"/>
    <x v="6"/>
    <x v="0"/>
    <x v="0"/>
    <n v="0"/>
    <n v="9403.27"/>
    <n v="13395.55"/>
    <n v="16265.65"/>
    <n v="16457.330000000002"/>
    <n v="20289.87"/>
    <n v="20420.32"/>
    <n v="26752.11"/>
    <n v="25096.17"/>
    <n v="26940.93"/>
    <n v="30564.63"/>
    <n v="535.07000000000005"/>
    <n v="1394.16"/>
    <n v="535.07000000000005"/>
    <n v="535.07000000000005"/>
    <n v="535.07000000000005"/>
    <n v="1853.74"/>
    <n v="535.07000000000005"/>
    <n v="2286.36"/>
    <n v="535.07000000000005"/>
    <n v="535.07000000000005"/>
    <n v="535.07000000000005"/>
    <n v="556.85"/>
    <n v="535.07000000000005"/>
  </r>
  <r>
    <s v="WAGeneral ServiceParent-Ancillary ERWHIncentive CostsMarket Potential0"/>
    <x v="0"/>
    <x v="1"/>
    <x v="12"/>
    <x v="7"/>
    <x v="0"/>
    <x v="0"/>
    <n v="0"/>
    <n v="5581.12"/>
    <n v="9696.48"/>
    <n v="14730.26"/>
    <n v="19825.38"/>
    <n v="26146.92"/>
    <n v="32510.19"/>
    <n v="40899.64"/>
    <n v="48759.199999999997"/>
    <n v="57209.07"/>
    <n v="66818.53"/>
    <n v="65345.36"/>
    <n v="65620.27"/>
    <n v="64117.26"/>
    <n v="63661.71"/>
    <n v="62225.120000000003"/>
    <n v="62647.1"/>
    <n v="62224.18"/>
    <n v="62784.6"/>
    <n v="61794.33"/>
    <n v="60132.56"/>
    <n v="60123.09"/>
    <n v="60130.06"/>
    <n v="58097.89"/>
  </r>
  <r>
    <s v="WAGeneral ServiceParent-Ancillary ERWHProgram Annual BenefitsMarket Potential0"/>
    <x v="0"/>
    <x v="1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ERWHProgram Annual CostsMarket Potential0"/>
    <x v="0"/>
    <x v="1"/>
    <x v="12"/>
    <x v="9"/>
    <x v="0"/>
    <x v="0"/>
    <n v="0"/>
    <n v="14984.39"/>
    <n v="23092.02"/>
    <n v="30995.91"/>
    <n v="36282.71"/>
    <n v="46436.78"/>
    <n v="52930.51"/>
    <n v="67651.75"/>
    <n v="73855.37"/>
    <n v="84149.99"/>
    <n v="97383.15"/>
    <n v="65880.44"/>
    <n v="67014.429999999993"/>
    <n v="64652.34"/>
    <n v="64196.79"/>
    <n v="62760.2"/>
    <n v="64500.84"/>
    <n v="62759.26"/>
    <n v="65070.96"/>
    <n v="62329.4"/>
    <n v="60667.63"/>
    <n v="60658.16"/>
    <n v="60686.91"/>
    <n v="58632.97"/>
  </r>
  <r>
    <s v="WAResidentialDLC Smart AppliancesParticipantsMarket Potential0"/>
    <x v="0"/>
    <x v="0"/>
    <x v="13"/>
    <x v="0"/>
    <x v="0"/>
    <x v="0"/>
    <n v="0"/>
    <n v="1182.3908945194667"/>
    <n v="3584.6715691719082"/>
    <n v="8440.1544111321582"/>
    <n v="10945.783376350559"/>
    <n v="12267.420634349162"/>
    <n v="12380.877657232548"/>
    <n v="12495.384003883761"/>
    <n v="12610.949379126196"/>
    <n v="12727.583577539712"/>
    <n v="12845.29648429077"/>
    <n v="12964.098075970223"/>
    <n v="13083.998421438882"/>
    <n v="13205.007682680876"/>
    <n v="13327.136115664924"/>
    <n v="13450.394071213557"/>
    <n v="13574.791995880398"/>
    <n v="13700.340432835541"/>
    <n v="13827.050022759118"/>
    <n v="13954.931504743137"/>
    <n v="14083.995717201662"/>
    <n v="14214.253598789404"/>
    <n v="14345.716189328808"/>
    <n v="14478.394630745732"/>
  </r>
  <r>
    <s v="WAResidentialDLC Smart AppliancesNew ParticipantsMarket Potential0"/>
    <x v="0"/>
    <x v="0"/>
    <x v="13"/>
    <x v="1"/>
    <x v="0"/>
    <x v="0"/>
    <n v="0"/>
    <n v="1182.3908945194667"/>
    <n v="2402.2806746524416"/>
    <n v="4855.48284196025"/>
    <n v="2505.6289652184005"/>
    <n v="1321.6372579986037"/>
    <n v="113.45702288338543"/>
    <n v="114.50634665121288"/>
    <n v="115.56537524243504"/>
    <n v="116.63419841351606"/>
    <n v="117.71290675105774"/>
    <n v="118.80159167945385"/>
    <n v="119.900345468659"/>
    <n v="121.00926124199395"/>
    <n v="122.12843298404732"/>
    <n v="123.25795554863362"/>
    <n v="124.39792466684048"/>
    <n v="125.54843695514319"/>
    <n v="126.70958992357737"/>
    <n v="127.88148198401905"/>
    <n v="129.06421245852471"/>
    <n v="130.2578815877423"/>
    <n v="131.46259053940412"/>
    <n v="132.67844141692331"/>
  </r>
  <r>
    <s v="WAResidentialDLC Smart AppliancesSummer Peak Reduction @Meter  (MW)Market Potential0"/>
    <x v="0"/>
    <x v="0"/>
    <x v="13"/>
    <x v="2"/>
    <x v="0"/>
    <x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Summer Peak Reduction @Generation (MW)Market Potential0"/>
    <x v="0"/>
    <x v="0"/>
    <x v="13"/>
    <x v="3"/>
    <x v="0"/>
    <x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Winter Peak Reduction @Meter  (MW)Market Potential0"/>
    <x v="0"/>
    <x v="0"/>
    <x v="13"/>
    <x v="4"/>
    <x v="0"/>
    <x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Winter Peak Reduction @Generation (MW)Market Potential0"/>
    <x v="0"/>
    <x v="0"/>
    <x v="13"/>
    <x v="5"/>
    <x v="0"/>
    <x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Non-Incentive CostsMarket Potential0"/>
    <x v="0"/>
    <x v="0"/>
    <x v="13"/>
    <x v="6"/>
    <x v="0"/>
    <x v="0"/>
    <n v="0"/>
    <n v="420636.12"/>
    <n v="847597.54"/>
    <n v="1706218.3"/>
    <n v="883769.44"/>
    <n v="469372.34"/>
    <n v="46509.26"/>
    <n v="46876.53"/>
    <n v="47247.19"/>
    <n v="47621.27"/>
    <n v="47998.82"/>
    <n v="48379.86"/>
    <n v="48764.42"/>
    <n v="49152.55"/>
    <n v="49544.26"/>
    <n v="49939.59"/>
    <n v="50338.58"/>
    <n v="50741.26"/>
    <n v="51147.66"/>
    <n v="51557.82"/>
    <n v="51971.78"/>
    <n v="52389.56"/>
    <n v="52811.21"/>
    <n v="53236.76"/>
  </r>
  <r>
    <s v="WAResidentialDLC Smart AppliancesIncentive CostsMarket Potential0"/>
    <x v="0"/>
    <x v="0"/>
    <x v="13"/>
    <x v="7"/>
    <x v="0"/>
    <x v="0"/>
    <n v="0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</r>
  <r>
    <s v="WAResidentialDLC Smart AppliancesProgram Annual BenefitsMarket Potential0"/>
    <x v="0"/>
    <x v="0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AppliancesProgram Annual CostsMarket Potential0"/>
    <x v="0"/>
    <x v="0"/>
    <x v="13"/>
    <x v="9"/>
    <x v="0"/>
    <x v="0"/>
    <n v="0"/>
    <n v="472925.75"/>
    <n v="899887.17"/>
    <n v="1758507.93"/>
    <n v="936059.08"/>
    <n v="521661.98"/>
    <n v="98798.9"/>
    <n v="99166.16"/>
    <n v="99536.82"/>
    <n v="99910.91"/>
    <n v="100288.46"/>
    <n v="100669.49"/>
    <n v="101054.06"/>
    <n v="101442.18"/>
    <n v="101833.89"/>
    <n v="102229.22"/>
    <n v="102628.21"/>
    <n v="103030.89"/>
    <n v="103437.29"/>
    <n v="103847.46"/>
    <n v="104261.41"/>
    <n v="104679.2"/>
    <n v="105100.84"/>
    <n v="105526.39"/>
  </r>
  <r>
    <s v="WAGeneral ServiceDLC Smart AppliancesParticipantsMarket Potential0"/>
    <x v="0"/>
    <x v="1"/>
    <x v="13"/>
    <x v="0"/>
    <x v="0"/>
    <x v="0"/>
    <n v="0"/>
    <n v="117.93548116319447"/>
    <n v="357.81459117937368"/>
    <n v="843.30015258689048"/>
    <n v="1094.7716998135777"/>
    <n v="1228.181624995937"/>
    <n v="1240.0645596523989"/>
    <n v="1252.0629140577289"/>
    <n v="1264.1778092917812"/>
    <n v="1276.4103773235358"/>
    <n v="1288.761761116863"/>
    <n v="1301.2331147373193"/>
    <n v="1313.8256034599785"/>
    <n v="1326.5404038783097"/>
    <n v="1339.3787040141146"/>
    <n v="1352.3417034285312"/>
    <n v="1365.4306133341165"/>
    <n v="1378.646656708017"/>
    <n v="1391.9910684062393"/>
    <n v="1405.4650952790303"/>
    <n v="1419.0699962873773"/>
    <n v="1432.8070426206425"/>
    <n v="1446.677517815335"/>
    <n v="1460.6827178750425"/>
  </r>
  <r>
    <s v="WAGeneral ServiceDLC Smart AppliancesNew ParticipantsMarket Potential0"/>
    <x v="0"/>
    <x v="1"/>
    <x v="13"/>
    <x v="1"/>
    <x v="0"/>
    <x v="0"/>
    <n v="0"/>
    <n v="117.93548116319447"/>
    <n v="239.8791100161792"/>
    <n v="485.4855614075168"/>
    <n v="251.47154722668722"/>
    <n v="133.4099251823593"/>
    <n v="11.882934656461885"/>
    <n v="11.998354405330019"/>
    <n v="12.114895234052256"/>
    <n v="12.232568031754681"/>
    <n v="12.351383793327159"/>
    <n v="12.471353620456284"/>
    <n v="12.592488722659255"/>
    <n v="12.714800418331151"/>
    <n v="12.838300135804957"/>
    <n v="12.962999414416572"/>
    <n v="13.088909905585297"/>
    <n v="13.216043373900447"/>
    <n v="13.344411698222302"/>
    <n v="13.474026872791001"/>
    <n v="13.604901008347042"/>
    <n v="13.737046333265198"/>
    <n v="13.870475194692517"/>
    <n v="14.005200059707477"/>
  </r>
  <r>
    <s v="WAGeneral ServiceDLC Smart AppliancesSummer Peak Reduction @Meter  (MW)Market Potential0"/>
    <x v="0"/>
    <x v="1"/>
    <x v="13"/>
    <x v="2"/>
    <x v="0"/>
    <x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Summer Peak Reduction @Generation (MW)Market Potential0"/>
    <x v="0"/>
    <x v="1"/>
    <x v="13"/>
    <x v="3"/>
    <x v="0"/>
    <x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Winter Peak Reduction @Meter  (MW)Market Potential0"/>
    <x v="0"/>
    <x v="1"/>
    <x v="13"/>
    <x v="4"/>
    <x v="0"/>
    <x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Winter Peak Reduction @Generation (MW)Market Potential0"/>
    <x v="0"/>
    <x v="1"/>
    <x v="13"/>
    <x v="5"/>
    <x v="0"/>
    <x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Non-Incentive CostsMarket Potential0"/>
    <x v="0"/>
    <x v="1"/>
    <x v="13"/>
    <x v="6"/>
    <x v="0"/>
    <x v="0"/>
    <n v="0"/>
    <n v="41962.21"/>
    <n v="84642.48"/>
    <n v="170604.74"/>
    <n v="88699.83"/>
    <n v="47378.26"/>
    <n v="4843.82"/>
    <n v="4884.21"/>
    <n v="4925"/>
    <n v="4966.1899999999996"/>
    <n v="5007.7700000000004"/>
    <n v="5049.76"/>
    <n v="5092.16"/>
    <n v="5134.97"/>
    <n v="5178.1899999999996"/>
    <n v="5221.84"/>
    <n v="5265.91"/>
    <n v="5310.4"/>
    <n v="5355.33"/>
    <n v="5400.7"/>
    <n v="5446.5"/>
    <n v="5492.76"/>
    <n v="5539.46"/>
    <n v="5586.61"/>
  </r>
  <r>
    <s v="WAGeneral ServiceDLC Smart AppliancesIncentive CostsMarket Potential0"/>
    <x v="0"/>
    <x v="1"/>
    <x v="13"/>
    <x v="7"/>
    <x v="0"/>
    <x v="0"/>
    <n v="0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</r>
  <r>
    <s v="WAGeneral ServiceDLC Smart AppliancesProgram Annual BenefitsMarket Potential0"/>
    <x v="0"/>
    <x v="1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AppliancesProgram Annual CostsMarket Potential0"/>
    <x v="0"/>
    <x v="1"/>
    <x v="13"/>
    <x v="9"/>
    <x v="0"/>
    <x v="0"/>
    <n v="0"/>
    <n v="47228.54"/>
    <n v="89908.81"/>
    <n v="175871.06"/>
    <n v="93966.16"/>
    <n v="52644.59"/>
    <n v="10110.14"/>
    <n v="10150.540000000001"/>
    <n v="10191.33"/>
    <n v="10232.52"/>
    <n v="10274.1"/>
    <n v="10316.09"/>
    <n v="10358.49"/>
    <n v="10401.299999999999"/>
    <n v="10444.52"/>
    <n v="10488.17"/>
    <n v="10532.24"/>
    <n v="10576.73"/>
    <n v="10621.66"/>
    <n v="10667.03"/>
    <n v="10712.83"/>
    <n v="10759.08"/>
    <n v="10805.78"/>
    <n v="10852.94"/>
  </r>
  <r>
    <s v="WAResidentialDLC Electric Vehicle ChargingParticipantsMarket Potential0"/>
    <x v="0"/>
    <x v="0"/>
    <x v="14"/>
    <x v="0"/>
    <x v="0"/>
    <x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DLC Electric Vehicle ChargingNew ParticipantsMarket Potential0"/>
    <x v="0"/>
    <x v="0"/>
    <x v="14"/>
    <x v="1"/>
    <x v="0"/>
    <x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DLC Electric Vehicle ChargingSummer Peak Reduction @Meter  (MW)Market Potential0"/>
    <x v="0"/>
    <x v="0"/>
    <x v="14"/>
    <x v="2"/>
    <x v="0"/>
    <x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Summer Peak Reduction @Generation (MW)Market Potential0"/>
    <x v="0"/>
    <x v="0"/>
    <x v="14"/>
    <x v="3"/>
    <x v="0"/>
    <x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Winter Peak Reduction @Meter  (MW)Market Potential0"/>
    <x v="0"/>
    <x v="0"/>
    <x v="14"/>
    <x v="4"/>
    <x v="0"/>
    <x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Winter Peak Reduction @Generation (MW)Market Potential0"/>
    <x v="0"/>
    <x v="0"/>
    <x v="14"/>
    <x v="5"/>
    <x v="0"/>
    <x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Non-Incentive CostsMarket Potential0"/>
    <x v="0"/>
    <x v="0"/>
    <x v="14"/>
    <x v="6"/>
    <x v="0"/>
    <x v="0"/>
    <n v="0"/>
    <n v="23502.35"/>
    <n v="50986.63"/>
    <n v="117235.63"/>
    <n v="99122.89"/>
    <n v="93497.279999999999"/>
    <n v="75474.41"/>
    <n v="89046.36"/>
    <n v="105279.11"/>
    <n v="124694.3"/>
    <n v="147915.85"/>
    <n v="175689.99"/>
    <n v="208909.28"/>
    <n v="248641.22"/>
    <n v="296162.64"/>
    <n v="353000.67"/>
    <n v="420981.82"/>
    <n v="502290.73"/>
    <n v="599540.29"/>
    <n v="715855.7"/>
    <n v="854974.81"/>
    <n v="1021368.31"/>
    <n v="63524.2"/>
    <n v="64053.93"/>
  </r>
  <r>
    <s v="WAResidentialDLC Electric Vehicle ChargingIncentive CostsMarket Potential0"/>
    <x v="0"/>
    <x v="0"/>
    <x v="14"/>
    <x v="7"/>
    <x v="0"/>
    <x v="0"/>
    <n v="0"/>
    <n v="32146.31"/>
    <n v="32444.57"/>
    <n v="33184.49"/>
    <n v="33803.660000000003"/>
    <n v="34385.32"/>
    <n v="34846.839999999997"/>
    <n v="35398.83"/>
    <n v="36059.040000000001"/>
    <n v="36848.68"/>
    <n v="37793.14"/>
    <n v="38922.75"/>
    <n v="40273.83"/>
    <n v="41889.79"/>
    <n v="43822.55"/>
    <n v="46134.239999999998"/>
    <n v="48899.14"/>
    <n v="52206.09"/>
    <n v="56161.37"/>
    <n v="60892.09"/>
    <n v="66550.28"/>
    <n v="73317.75"/>
    <n v="73699.59"/>
    <n v="74084.97"/>
  </r>
  <r>
    <s v="WAResidentialDLC Electric Vehicle ChargingProgram Annual BenefitsMarket Potential0"/>
    <x v="0"/>
    <x v="0"/>
    <x v="1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Electric Vehicle ChargingProgram Annual CostsMarket Potential0"/>
    <x v="0"/>
    <x v="0"/>
    <x v="14"/>
    <x v="9"/>
    <x v="0"/>
    <x v="0"/>
    <n v="0"/>
    <n v="55648.66"/>
    <n v="83431.199999999997"/>
    <n v="150420.12"/>
    <n v="132926.54999999999"/>
    <n v="127882.6"/>
    <n v="110321.24"/>
    <n v="124445.19"/>
    <n v="141338.15"/>
    <n v="161542.98000000001"/>
    <n v="185708.98"/>
    <n v="214612.74"/>
    <n v="249183.11"/>
    <n v="290531.01"/>
    <n v="339985.2"/>
    <n v="399134.91"/>
    <n v="469880.96"/>
    <n v="554496.81999999995"/>
    <n v="655701.67000000004"/>
    <n v="776747.79"/>
    <n v="921525.09"/>
    <n v="1094686.06"/>
    <n v="137223.79"/>
    <n v="138138.9"/>
  </r>
  <r>
    <s v="WAResidentialAncillary EVParticipantsMarket Potential0"/>
    <x v="0"/>
    <x v="0"/>
    <x v="15"/>
    <x v="0"/>
    <x v="0"/>
    <x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Ancillary EVNew ParticipantsMarket Potential0"/>
    <x v="0"/>
    <x v="0"/>
    <x v="15"/>
    <x v="1"/>
    <x v="0"/>
    <x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Ancillary EVSummer Peak Reduction @Meter  (MW)Market Potential0"/>
    <x v="0"/>
    <x v="0"/>
    <x v="15"/>
    <x v="2"/>
    <x v="0"/>
    <x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Summer Peak Reduction @Generation (MW)Market Potential0"/>
    <x v="0"/>
    <x v="0"/>
    <x v="15"/>
    <x v="3"/>
    <x v="0"/>
    <x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Winter Peak Reduction @Meter  (MW)Market Potential0"/>
    <x v="0"/>
    <x v="0"/>
    <x v="15"/>
    <x v="4"/>
    <x v="0"/>
    <x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Winter Peak Reduction @Generation (MW)Market Potential0"/>
    <x v="0"/>
    <x v="0"/>
    <x v="15"/>
    <x v="5"/>
    <x v="0"/>
    <x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Non-Incentive CostsMarket Potential0"/>
    <x v="0"/>
    <x v="0"/>
    <x v="15"/>
    <x v="6"/>
    <x v="0"/>
    <x v="0"/>
    <n v="0"/>
    <n v="7397.93"/>
    <n v="9230.2199999999993"/>
    <n v="13646.82"/>
    <n v="12439.3"/>
    <n v="12064.26"/>
    <n v="10862.74"/>
    <n v="11767.53"/>
    <n v="12849.72"/>
    <n v="14144.06"/>
    <n v="15692.17"/>
    <n v="17543.78"/>
    <n v="19758.39"/>
    <n v="22407.19"/>
    <n v="25575.29"/>
    <n v="29364.49"/>
    <n v="33896.559999999998"/>
    <n v="39317.160000000003"/>
    <n v="45800.46"/>
    <n v="53554.82"/>
    <n v="62829.43"/>
    <n v="73922.33"/>
    <n v="10066.06"/>
    <n v="10101.370000000001"/>
  </r>
  <r>
    <s v="WAResidentialAncillary EVIncentive CostsMarket Potential0"/>
    <x v="0"/>
    <x v="0"/>
    <x v="15"/>
    <x v="7"/>
    <x v="0"/>
    <x v="0"/>
    <n v="0"/>
    <n v="32491.4"/>
    <n v="33684.449999999997"/>
    <n v="36644.129999999997"/>
    <n v="39120.800000000003"/>
    <n v="41447.46"/>
    <n v="43293.5"/>
    <n v="45501.47"/>
    <n v="48142.31"/>
    <n v="51300.89"/>
    <n v="55078.71"/>
    <n v="59597.17"/>
    <n v="65001.48"/>
    <n v="71465.31"/>
    <n v="79196.38"/>
    <n v="88443.13"/>
    <n v="99502.71"/>
    <n v="112730.52"/>
    <n v="128551.66"/>
    <n v="147474.54"/>
    <n v="170107.27"/>
    <n v="197177.15"/>
    <n v="198704.53"/>
    <n v="200246.03"/>
  </r>
  <r>
    <s v="WAResidentialAncillary EVProgram Annual BenefitsMarket Potential0"/>
    <x v="0"/>
    <x v="0"/>
    <x v="1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EVProgram Annual CostsMarket Potential0"/>
    <x v="0"/>
    <x v="0"/>
    <x v="15"/>
    <x v="9"/>
    <x v="0"/>
    <x v="0"/>
    <n v="0"/>
    <n v="39889.339999999997"/>
    <n v="42914.66"/>
    <n v="50290.94"/>
    <n v="51560.1"/>
    <n v="53511.72"/>
    <n v="54156.24"/>
    <n v="57269"/>
    <n v="60992.03"/>
    <n v="65444.95"/>
    <n v="70770.87"/>
    <n v="77140.95"/>
    <n v="84759.88"/>
    <n v="93872.5"/>
    <n v="104771.67"/>
    <n v="117807.61"/>
    <n v="133399.26999999999"/>
    <n v="152047.67999999999"/>
    <n v="174352.12"/>
    <n v="201029.37"/>
    <n v="232936.7"/>
    <n v="271099.48"/>
    <n v="208770.59"/>
    <n v="210347.4"/>
  </r>
  <r>
    <s v="WAGeneral ServiceThird Party ContractsParticipantsMarket Potential0"/>
    <x v="0"/>
    <x v="1"/>
    <x v="16"/>
    <x v="0"/>
    <x v="0"/>
    <x v="0"/>
    <n v="0"/>
    <n v="1751.1632051504628"/>
    <n v="2833.6024190366552"/>
    <n v="3577.6370109746867"/>
    <n v="3612.3779993848684"/>
    <n v="3647.327249987934"/>
    <n v="3682.6159650283353"/>
    <n v="3718.247441747194"/>
    <n v="3754.2250094119559"/>
    <n v="3790.5520296274694"/>
    <n v="3827.2318966500775"/>
    <n v="3864.2680377047664"/>
    <n v="3901.66391330539"/>
    <n v="3939.4230175780103"/>
    <n v="3977.5488785873704"/>
    <n v="4016.045058666547"/>
    <n v="4054.9151547497995"/>
    <n v="4094.1627987086563"/>
    <n v="4133.7916576912558"/>
    <n v="4173.8054344649981"/>
    <n v="4214.207867762515"/>
    <n v="4255.0027326309983"/>
    <n v="4296.1938407849339"/>
    <n v="4337.7850409622461"/>
  </r>
  <r>
    <s v="WAGeneral ServiceThird Party ContractsNew ParticipantsMarket Potential0"/>
    <x v="0"/>
    <x v="1"/>
    <x v="16"/>
    <x v="1"/>
    <x v="0"/>
    <x v="0"/>
    <n v="0"/>
    <n v="1751.1632051504628"/>
    <n v="1082.4392138861924"/>
    <n v="744.03459193803155"/>
    <n v="34.740988410181671"/>
    <n v="34.949250603065593"/>
    <n v="35.288715040401257"/>
    <n v="35.631476718858721"/>
    <n v="35.977567664761864"/>
    <n v="36.327020215513585"/>
    <n v="36.67986702260805"/>
    <n v="37.036141054688869"/>
    <n v="37.39587560062364"/>
    <n v="37.759104272620334"/>
    <n v="38.125861009360051"/>
    <n v="38.496180079176611"/>
    <n v="38.87009608325252"/>
    <n v="39.24764395885677"/>
    <n v="39.628858982599468"/>
    <n v="40.013776773742393"/>
    <n v="40.402433297516836"/>
    <n v="40.794864868483273"/>
    <n v="41.191108153935602"/>
    <n v="41.591200177312203"/>
  </r>
  <r>
    <s v="WAGeneral ServiceThird Party ContractsSummer Peak Reduction @Meter  (MW)Market Potential0"/>
    <x v="0"/>
    <x v="1"/>
    <x v="16"/>
    <x v="2"/>
    <x v="0"/>
    <x v="0"/>
    <n v="0"/>
    <n v="0.87051614647215059"/>
    <n v="1.4057173824928535"/>
    <n v="1.7739845282668918"/>
    <n v="1.7890857158201368"/>
    <n v="1.8043167689838406"/>
    <n v="1.8196788038961094"/>
    <n v="1.8351729462881017"/>
    <n v="1.8508003315664801"/>
    <n v="1.8665621048965702"/>
    <n v="1.8824594212862356"/>
    <n v="1.8984934456704714"/>
    <n v="1.9146653529967286"/>
    <n v="1.9309763283109684"/>
    <n v="1.9474275668444558"/>
    <n v="1.9640202741013053"/>
    <n v="1.9807556659467664"/>
    <n v="1.9976349686962862"/>
    <n v="2.014659419205318"/>
    <n v="2.0318302649599196"/>
    <n v="2.0491487641681108"/>
    <n v="2.066616185852038"/>
    <n v="2.0842338099409146"/>
    <n v="2.1020029273647629"/>
  </r>
  <r>
    <s v="WAGeneral ServiceThird Party ContractsSummer Peak Reduction @Generation (MW)Market Potential0"/>
    <x v="0"/>
    <x v="1"/>
    <x v="16"/>
    <x v="3"/>
    <x v="0"/>
    <x v="0"/>
    <n v="0"/>
    <n v="0.9276600026344316"/>
    <n v="1.4979938006104576"/>
    <n v="1.8904353455529537"/>
    <n v="1.906527830157861"/>
    <n v="1.9227587052257467"/>
    <n v="1.9391291601620944"/>
    <n v="1.9556403945951637"/>
    <n v="1.9722936184638533"/>
    <n v="1.9890900521063195"/>
    <n v="2.0060309263493559"/>
    <n v="2.0231174825985416"/>
    <n v="2.0403509729291653"/>
    <n v="2.0577326601779289"/>
    <n v="2.075263818035439"/>
    <n v="2.0929457311394986"/>
    <n v="2.1107796951691884"/>
    <n v="2.1287670169397765"/>
    <n v="2.1469090144984206"/>
    <n v="2.1652070172207156"/>
    <n v="2.1836623659080465"/>
    <n v="2.2022764128858037"/>
    <n v="2.2210505221024239"/>
    <n v="2.2399860692292868"/>
  </r>
  <r>
    <s v="WAGeneral ServiceThird Party ContractsWinter Peak Reduction @Meter  (MW)Market Potential0"/>
    <x v="0"/>
    <x v="1"/>
    <x v="16"/>
    <x v="4"/>
    <x v="0"/>
    <x v="0"/>
    <n v="0"/>
    <n v="0.86593542583120087"/>
    <n v="1.39832039318321"/>
    <n v="1.7646496898744166"/>
    <n v="1.7796714138567582"/>
    <n v="1.7948223200870674"/>
    <n v="1.8101035188302488"/>
    <n v="1.8255161298937796"/>
    <n v="1.8410612827097288"/>
    <n v="1.8567401164174768"/>
    <n v="1.8725537799471497"/>
    <n v="1.8885034321037688"/>
    <n v="1.9045902416521236"/>
    <n v="1.9208153874023761"/>
    <n v="1.9371800582963949"/>
    <n v="1.953685453494842"/>
    <n v="1.9703327824649941"/>
    <n v="1.9871232650693362"/>
    <n v="2.0040581316548951"/>
    <n v="2.0211386231433637"/>
    <n v="2.0383659911219802"/>
    <n v="2.0557414979352004"/>
    <n v="2.073266416777154"/>
    <n v="2.0909420317848961"/>
  </r>
  <r>
    <s v="WAGeneral ServiceThird Party ContractsWinter Peak Reduction @Generation (MW)Market Potential0"/>
    <x v="0"/>
    <x v="1"/>
    <x v="16"/>
    <x v="5"/>
    <x v="0"/>
    <x v="0"/>
    <n v="0"/>
    <n v="0.92277858677664204"/>
    <n v="1.490111245932662"/>
    <n v="1.8804877343077755"/>
    <n v="1.8964955390630416"/>
    <n v="1.9126410060603873"/>
    <n v="1.9289253184465567"/>
    <n v="1.9453496695372758"/>
    <n v="1.9619152629046555"/>
    <n v="1.9786233124653418"/>
    <n v="1.9954750425694263"/>
    <n v="2.0124716880901201"/>
    <n v="2.0296144945141981"/>
    <n v="2.0469047180332227"/>
    <n v="2.0643436256355443"/>
    <n v="2.0819324951991072"/>
    <n v="2.0996726155850323"/>
    <n v="2.1175652867320292"/>
    <n v="2.1356118197515932"/>
    <n v="2.1538135370240448"/>
    <n v="2.1721717722953753"/>
    <n v="2.1906878707749367"/>
    <n v="2.2093631892339665"/>
    <n v="2.2281990961049618"/>
  </r>
  <r>
    <s v="WAGeneral ServiceThird Party ContractsNon-Incentive CostsMarket Potential0"/>
    <x v="0"/>
    <x v="1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Incentive CostsMarket Potential0"/>
    <x v="0"/>
    <x v="1"/>
    <x v="16"/>
    <x v="7"/>
    <x v="0"/>
    <x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General ServiceThird Party ContractsProgram Annual BenefitsMarket Potential0"/>
    <x v="0"/>
    <x v="1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Program Annual CostsMarket Potential0"/>
    <x v="0"/>
    <x v="1"/>
    <x v="16"/>
    <x v="9"/>
    <x v="0"/>
    <x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Large General ServiceThird Party ContractsParticipantsMarket Potential0"/>
    <x v="0"/>
    <x v="2"/>
    <x v="16"/>
    <x v="0"/>
    <x v="0"/>
    <x v="0"/>
    <n v="0"/>
    <n v="193.28644976372962"/>
    <n v="308.81974840197375"/>
    <n v="385.55577790199533"/>
    <n v="385.08384369383242"/>
    <n v="384.60670996327264"/>
    <n v="384.14587505346776"/>
    <n v="383.70078266653275"/>
    <n v="383.27089549168323"/>
    <n v="382.85569455718269"/>
    <n v="382.45467860440993"/>
    <n v="382.06736348328923"/>
    <n v="381.69328156835576"/>
    <n v="381.33198119475111"/>
    <n v="380.98302611346924"/>
    <n v="380.64599496519509"/>
    <n v="380.32048077210186"/>
    <n v="380.00609044699434"/>
    <n v="379.70244431920509"/>
    <n v="379.40917567667225"/>
    <n v="379.12593032364776"/>
    <n v="378.85236615350038"/>
    <n v="378.58815273610026"/>
    <n v="378.33297091928574"/>
  </r>
  <r>
    <s v="WALarge General ServiceThird Party ContractsNew ParticipantsMarket Potential0"/>
    <x v="0"/>
    <x v="2"/>
    <x v="16"/>
    <x v="1"/>
    <x v="0"/>
    <x v="0"/>
    <n v="0"/>
    <n v="193.28644976372962"/>
    <n v="115.53329863824413"/>
    <n v="76.736029500021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Summer Peak Reduction @Meter  (MW)Market Potential0"/>
    <x v="0"/>
    <x v="2"/>
    <x v="16"/>
    <x v="2"/>
    <x v="0"/>
    <x v="0"/>
    <n v="0"/>
    <n v="5.1331714230704426"/>
    <n v="8.2162808326288257"/>
    <n v="10.238974251006915"/>
    <n v="10.242201939424039"/>
    <n v="10.246046616277116"/>
    <n v="10.250491510891084"/>
    <n v="10.255520357027379"/>
    <n v="10.261117377834482"/>
    <n v="10.267267271247706"/>
    <n v="10.273955195824895"/>
    <n v="10.281166757004931"/>
    <n v="10.288887993776466"/>
    <n v="10.297105365744672"/>
    <n v="10.305805740584052"/>
    <n v="10.314976381865844"/>
    <n v="10.324604937248795"/>
    <n v="10.334679427022527"/>
    <n v="10.34518823299287"/>
    <n v="10.356120087699038"/>
    <n v="10.367464063952704"/>
    <n v="10.379209564689369"/>
    <n v="10.391346313122698"/>
    <n v="10.40386434319281"/>
  </r>
  <r>
    <s v="WALarge General ServiceThird Party ContractsSummer Peak Reduction @Generation (MW)Market Potential0"/>
    <x v="0"/>
    <x v="2"/>
    <x v="16"/>
    <x v="3"/>
    <x v="0"/>
    <x v="0"/>
    <n v="0"/>
    <n v="5.4701315250111282"/>
    <n v="8.7556274857510932"/>
    <n v="10.911097880442153"/>
    <n v="10.914537446104047"/>
    <n v="10.918634501574079"/>
    <n v="10.92337117528888"/>
    <n v="10.928730133234632"/>
    <n v="10.934694562909721"/>
    <n v="10.941248157766097"/>
    <n v="10.948375102115191"/>
    <n v="10.956060056484368"/>
    <n v="10.964288143410556"/>
    <n v="10.973044933658006"/>
    <n v="10.982316432847455"/>
    <n v="10.992089068484487"/>
    <n v="11.002349677375101"/>
    <n v="11.013085493417016"/>
    <n v="11.024284135755403"/>
    <n v="11.035933597292241"/>
    <n v="11.048022233538687"/>
    <n v="11.060538751800264"/>
    <n v="11.073472200684886"/>
    <n v="11.086811959924136"/>
  </r>
  <r>
    <s v="WALarge General ServiceThird Party ContractsWinter Peak Reduction @Meter  (MW)Market Potential0"/>
    <x v="0"/>
    <x v="2"/>
    <x v="16"/>
    <x v="4"/>
    <x v="0"/>
    <x v="0"/>
    <n v="0"/>
    <n v="5.1061602936543116"/>
    <n v="8.1730461524285936"/>
    <n v="10.185096007755698"/>
    <n v="10.188306711836557"/>
    <n v="10.192131157714376"/>
    <n v="10.196552662962636"/>
    <n v="10.201555046936926"/>
    <n v="10.207122615804691"/>
    <n v="10.213240148021844"/>
    <n v="10.219892880243005"/>
    <n v="10.227066493652298"/>
    <n v="10.234747100702268"/>
    <n v="10.242921232248635"/>
    <n v="10.251575825069187"/>
    <n v="10.260698209755189"/>
    <n v="10.270276098964326"/>
    <n v="10.280297576024344"/>
    <n v="10.290751083876883"/>
    <n v="10.301625414351362"/>
    <n v="10.312909697759139"/>
    <n v="10.324593392798251"/>
    <n v="10.336666276759582"/>
    <n v="10.349118436025392"/>
  </r>
  <r>
    <s v="WALarge General ServiceThird Party ContractsWinter Peak Reduction @Generation (MW)Market Potential0"/>
    <x v="0"/>
    <x v="2"/>
    <x v="16"/>
    <x v="5"/>
    <x v="0"/>
    <x v="0"/>
    <n v="0"/>
    <n v="5.4413472865028893"/>
    <n v="8.7095547233893793"/>
    <n v="10.853682872714938"/>
    <n v="10.857104339126765"/>
    <n v="10.861179835586505"/>
    <n v="10.865891584572289"/>
    <n v="10.871222343283168"/>
    <n v="10.877155387686159"/>
    <n v="10.883674497039475"/>
    <n v="10.890763938877884"/>
    <n v="10.898408454446184"/>
    <n v="10.906593244567635"/>
    <n v="10.915303955934181"/>
    <n v="10.924526667806038"/>
    <n v="10.934247879108257"/>
    <n v="10.944454495912538"/>
    <n v="10.955133819292779"/>
    <n v="10.96627353354314"/>
    <n v="10.977861694747828"/>
    <n v="10.989886719692176"/>
    <n v="11.0023373751047"/>
    <n v="11.015202767220355"/>
    <n v="11.028472331655363"/>
  </r>
  <r>
    <s v="WALarge General ServiceThird Party ContractsNon-Incentive CostsMarket Potential0"/>
    <x v="0"/>
    <x v="2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Incentive CostsMarket Potential0"/>
    <x v="0"/>
    <x v="2"/>
    <x v="16"/>
    <x v="7"/>
    <x v="0"/>
    <x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Large General ServiceThird Party ContractsProgram Annual BenefitsMarket Potential0"/>
    <x v="0"/>
    <x v="2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Program Annual CostsMarket Potential0"/>
    <x v="0"/>
    <x v="2"/>
    <x v="16"/>
    <x v="9"/>
    <x v="0"/>
    <x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Extra Large General ServiceThird Party ContractsParticipantsMarket Potential0"/>
    <x v="0"/>
    <x v="3"/>
    <x v="16"/>
    <x v="0"/>
    <x v="0"/>
    <x v="0"/>
    <n v="0"/>
    <n v="2.2156612499999997"/>
    <n v="3.4760880000000003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</r>
  <r>
    <s v="WAExtra Large General ServiceThird Party ContractsNew ParticipantsMarket Potential0"/>
    <x v="0"/>
    <x v="3"/>
    <x v="16"/>
    <x v="1"/>
    <x v="0"/>
    <x v="0"/>
    <n v="0"/>
    <n v="2.2156612499999997"/>
    <n v="1.2604267500000006"/>
    <n v="0.86902199999999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Summer Peak Reduction @Meter  (MW)Market Potential0"/>
    <x v="0"/>
    <x v="3"/>
    <x v="16"/>
    <x v="2"/>
    <x v="0"/>
    <x v="0"/>
    <n v="0"/>
    <n v="1.6065570249966636"/>
    <n v="2.5640455264853594"/>
    <n v="3.197803257425949"/>
    <n v="3.1910865501335728"/>
    <n v="3.1843914571219734"/>
    <n v="3.1777179017363233"/>
    <n v="3.1710658075980422"/>
    <n v="3.1644350986037892"/>
    <n v="3.1578256989244688"/>
    <n v="3.1512375330042399"/>
    <n v="3.1446705255595391"/>
    <n v="3.138124601578077"/>
    <n v="3.131599686317879"/>
    <n v="3.125095705306292"/>
    <n v="3.1186125843390258"/>
    <n v="3.1121502494791717"/>
    <n v="3.105708627056246"/>
    <n v="3.0992876436652188"/>
    <n v="3.0928872261655633"/>
    <n v="3.0865073016802929"/>
    <n v="3.080147797595016"/>
    <n v="3.0738086415569827"/>
    <n v="3.0674897614741408"/>
  </r>
  <r>
    <s v="WAExtra Large General ServiceThird Party ContractsSummer Peak Reduction @Generation (MW)Market Potential0"/>
    <x v="0"/>
    <x v="3"/>
    <x v="16"/>
    <x v="3"/>
    <x v="0"/>
    <x v="0"/>
    <n v="0"/>
    <n v="1.7120172900646458"/>
    <n v="2.7323588304404938"/>
    <n v="3.4077187312723241"/>
    <n v="3.4005611148055976"/>
    <n v="3.3934265314599035"/>
    <n v="3.3863148995485117"/>
    <n v="3.3792261376790731"/>
    <n v="3.3721601647525459"/>
    <n v="3.3651168999621364"/>
    <n v="3.3580962627922419"/>
    <n v="3.3510981730174114"/>
    <n v="3.3441225507012757"/>
    <n v="3.3371693161955234"/>
    <n v="3.3302383901388448"/>
    <n v="3.3233296934559098"/>
    <n v="3.316443147356321"/>
    <n v="3.3095786733335952"/>
    <n v="3.302736193164129"/>
    <n v="3.2959156289061844"/>
    <n v="3.2891169028988627"/>
    <n v="3.2823399377610998"/>
    <n v="3.2755846563906466"/>
    <n v="3.2688509819630656"/>
  </r>
  <r>
    <s v="WAExtra Large General ServiceThird Party ContractsWinter Peak Reduction @Meter  (MW)Market Potential0"/>
    <x v="0"/>
    <x v="3"/>
    <x v="16"/>
    <x v="4"/>
    <x v="0"/>
    <x v="0"/>
    <n v="0"/>
    <n v="1.7971748817784208"/>
    <n v="2.8682693139668571"/>
    <n v="3.577222346730621"/>
    <n v="3.5697087026792116"/>
    <n v="3.5622192374411856"/>
    <n v="3.5547538652666297"/>
    <n v="3.5473125007146504"/>
    <n v="3.5398950586522506"/>
    <n v="3.5325014542532207"/>
    <n v="3.5251316029970243"/>
    <n v="3.5177854206677082"/>
    <n v="3.5104628233527833"/>
    <n v="3.5031637274421445"/>
    <n v="3.4958880496269664"/>
    <n v="3.4886357068986231"/>
    <n v="3.4814066165476008"/>
    <n v="3.4742006961624168"/>
    <n v="3.467017863628544"/>
    <n v="3.4598580371273329"/>
    <n v="3.4527211351349534"/>
    <n v="3.4456070764213189"/>
    <n v="3.4385157800490349"/>
    <n v="3.4314471653723304"/>
  </r>
  <r>
    <s v="WAExtra Large General ServiceThird Party ContractsWinter Peak Reduction @Generation (MW)Market Potential0"/>
    <x v="0"/>
    <x v="3"/>
    <x v="16"/>
    <x v="5"/>
    <x v="0"/>
    <x v="0"/>
    <n v="0"/>
    <n v="1.9151479984851032"/>
    <n v="3.0565529773730362"/>
    <n v="3.812044274009613"/>
    <n v="3.8040374069471565"/>
    <n v="3.7960563058836163"/>
    <n v="3.7881008794401425"/>
    <n v="3.7801710365671894"/>
    <n v="3.7722666865433192"/>
    <n v="3.7643877389740203"/>
    <n v="3.7565341037905204"/>
    <n v="3.7487056912486234"/>
    <n v="3.7409024119275185"/>
    <n v="3.7331241767286278"/>
    <n v="3.7253708968744315"/>
    <n v="3.7176424839073134"/>
    <n v="3.7099388496884065"/>
    <n v="3.7022599063964372"/>
    <n v="3.6946055665265813"/>
    <n v="3.6869757428893144"/>
    <n v="3.6793703486092855"/>
    <n v="3.6717892971241675"/>
    <n v="3.6642325021835411"/>
    <n v="3.656699877847752"/>
  </r>
  <r>
    <s v="WAExtra Large General ServiceThird Party ContractsNon-Incentive CostsMarket Potential0"/>
    <x v="0"/>
    <x v="3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Incentive CostsMarket Potential0"/>
    <x v="0"/>
    <x v="3"/>
    <x v="16"/>
    <x v="7"/>
    <x v="0"/>
    <x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Extra Large General ServiceThird Party ContractsProgram Annual BenefitsMarket Potential0"/>
    <x v="0"/>
    <x v="3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Program Annual CostsMarket Potential0"/>
    <x v="0"/>
    <x v="3"/>
    <x v="16"/>
    <x v="9"/>
    <x v="0"/>
    <x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General ServiceAncillary Third PartyParticipantsMarket Potential0"/>
    <x v="0"/>
    <x v="1"/>
    <x v="17"/>
    <x v="0"/>
    <x v="0"/>
    <x v="0"/>
    <n v="0"/>
    <n v="319.54409201996418"/>
    <n v="517.06254989456761"/>
    <n v="652.83051110630117"/>
    <n v="659.16988459516654"/>
    <n v="665.5472607973893"/>
    <n v="671.98658088644265"/>
    <n v="678.4884465275037"/>
    <n v="685.05346522976413"/>
    <n v="691.68225040319396"/>
    <n v="698.37542141585539"/>
    <n v="705.13360365177482"/>
    <n v="711.95742856937659"/>
    <n v="718.84753376048286"/>
    <n v="725.80456300988874"/>
    <n v="732.82916635551499"/>
    <n v="739.92200014914465"/>
    <n v="747.08372711775007"/>
    <n v="754.31501642541571"/>
    <n v="761.61654373586214"/>
    <n v="768.98899127557763"/>
    <n v="776.43304789756269"/>
    <n v="783.94940914569349"/>
    <n v="791.53877731971136"/>
  </r>
  <r>
    <s v="WAGeneral ServiceAncillary Third PartyNew ParticipantsMarket Potential0"/>
    <x v="0"/>
    <x v="1"/>
    <x v="17"/>
    <x v="1"/>
    <x v="0"/>
    <x v="0"/>
    <n v="0"/>
    <n v="319.54409201996418"/>
    <n v="197.51845787460343"/>
    <n v="135.76796121173356"/>
    <n v="6.3393734888653626"/>
    <n v="6.3773762022227629"/>
    <n v="6.4393200890533535"/>
    <n v="6.5018656410610447"/>
    <n v="6.5650187022604314"/>
    <n v="6.6287851734298329"/>
    <n v="6.6931710126614234"/>
    <n v="6.7581822359194348"/>
    <n v="6.8238249176017689"/>
    <n v="6.8901051911062723"/>
    <n v="6.9570292494058776"/>
    <n v="7.0246033456262467"/>
    <n v="7.0928337936296657"/>
    <n v="7.1617269686054215"/>
    <n v="7.2312893076656337"/>
    <n v="7.3015273104464313"/>
    <n v="7.3724475397154947"/>
    <n v="7.4440566219850552"/>
    <n v="7.5163612481308064"/>
    <n v="7.5893681740178636"/>
  </r>
  <r>
    <s v="WAGeneral ServiceAncillary Third PartySummer Peak Reduction @Meter  (MW)Market Potential0"/>
    <x v="0"/>
    <x v="1"/>
    <x v="17"/>
    <x v="2"/>
    <x v="0"/>
    <x v="0"/>
    <n v="0"/>
    <n v="0.11913579390902382"/>
    <n v="0.19238156242557267"/>
    <n v="0.24278131544589632"/>
    <n v="0.24484801113605195"/>
    <n v="0.24693247977926103"/>
    <n v="0.24903487412627945"/>
    <n v="0.2511553482407346"/>
    <n v="0.25329405751040962"/>
    <n v="0.25545115865862422"/>
    <n v="0.25762680975571306"/>
    <n v="0.25982117023060369"/>
    <n v="0.26203440088249313"/>
    <n v="0.2642666638926251"/>
    <n v="0.26651812283616855"/>
    <n v="0.26878894269419867"/>
    <n v="0.27107928986577917"/>
    <n v="0.27338933218015127"/>
    <n v="0.27571923890902461"/>
    <n v="0.27806918077897624"/>
    <n v="0.28043932998395327"/>
    <n v="0.28282986019788647"/>
    <n v="0.28524094658740951"/>
    <n v="0.28767276582468843"/>
  </r>
  <r>
    <s v="WAGeneral ServiceAncillary Third PartySummer Peak Reduction @Generation (MW)Market Potential0"/>
    <x v="0"/>
    <x v="1"/>
    <x v="17"/>
    <x v="3"/>
    <x v="0"/>
    <x v="0"/>
    <n v="0"/>
    <n v="0.12695630211959061"/>
    <n v="0.20501019013807828"/>
    <n v="0.25871836684345301"/>
    <n v="0.26092072797959498"/>
    <n v="0.26314202875027815"/>
    <n v="0.26538243193337535"/>
    <n v="0.26764210170581265"/>
    <n v="0.26992120365559424"/>
    <n v="0.27221990479393032"/>
    <n v="0.27453837356746913"/>
    <n v="0.2768767798706348"/>
    <n v="0.27923529505807027"/>
    <n v="0.28161409195718784"/>
    <n v="0.28401334488082752"/>
    <n v="0.28643322964002416"/>
    <n v="0.28887392355688318"/>
    <n v="0.29133560547756954"/>
    <n v="0.29381845578540561"/>
    <n v="0.29632265641408378"/>
    <n v="0.29884839086099024"/>
    <n v="0.3013958442006463"/>
    <n v="0.30396520309826247"/>
    <n v="0.30655665582341052"/>
  </r>
  <r>
    <s v="WAGeneral ServiceAncillary Third PartyWinter Peak Reduction @Meter  (MW)Market Potential0"/>
    <x v="0"/>
    <x v="1"/>
    <x v="17"/>
    <x v="4"/>
    <x v="0"/>
    <x v="0"/>
    <n v="0"/>
    <n v="0.11850889250984056"/>
    <n v="0.19136923635039038"/>
    <n v="0.24150378212568524"/>
    <n v="0.24355960270956648"/>
    <n v="0.24563310272390171"/>
    <n v="0.24772443411566092"/>
    <n v="0.24983375013777731"/>
    <n v="0.25196120536037209"/>
    <n v="0.25410695568207492"/>
    <n v="0.25627115834144287"/>
    <n v="0.25845397192847647"/>
    <n v="0.26065555639623555"/>
    <n v="0.26287607307255406"/>
    <n v="0.26511568467185609"/>
    <n v="0.26737455530707427"/>
    <n v="0.2696528505016681"/>
    <n v="0.27195073720174884"/>
    <n v="0.27426838378830593"/>
    <n v="0.27660596008954008"/>
    <n v="0.27896363739330154"/>
    <n v="0.28134158845963586"/>
    <n v="0.28373998753343654"/>
    <n v="0.28615901035720798"/>
  </r>
  <r>
    <s v="WAGeneral ServiceAncillary Third PartyWinter Peak Reduction @Generation (MW)Market Potential0"/>
    <x v="0"/>
    <x v="1"/>
    <x v="17"/>
    <x v="5"/>
    <x v="0"/>
    <x v="0"/>
    <n v="0"/>
    <n v="0.12628824862514978"/>
    <n v="0.20393141128558226"/>
    <n v="0.2573569715746859"/>
    <n v="0.25954774372289691"/>
    <n v="0.26175735584388504"/>
    <n v="0.26398596985897371"/>
    <n v="0.26623374908117786"/>
    <n v="0.26850085822716546"/>
    <n v="0.27078746342932108"/>
    <n v="0.27309373224791439"/>
    <n v="0.27541983368337219"/>
    <n v="0.2777659381886568"/>
    <n v="0.28013221768174984"/>
    <n v="0.28251884555824391"/>
    <n v="0.28492599670404334"/>
    <n v="0.28735384750817144"/>
    <n v="0.28980257587569141"/>
    <n v="0.29227236124073519"/>
    <n v="0.29476338457964629"/>
    <n v="0.29727582842423439"/>
    <n v="0.29980987687514477"/>
    <n v="0.30236571561534159"/>
    <n v="0.30494353192370843"/>
  </r>
  <r>
    <s v="WAGeneral ServiceAncillary Third PartyNon-Incentive CostsMarket Potential0"/>
    <x v="0"/>
    <x v="1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Incentive CostsMarket Potential0"/>
    <x v="0"/>
    <x v="1"/>
    <x v="17"/>
    <x v="7"/>
    <x v="0"/>
    <x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General ServiceAncillary Third PartyProgram Annual BenefitsMarket Potential0"/>
    <x v="0"/>
    <x v="1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Program Annual CostsMarket Potential0"/>
    <x v="0"/>
    <x v="1"/>
    <x v="17"/>
    <x v="9"/>
    <x v="0"/>
    <x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Large General ServiceAncillary Third PartyParticipantsMarket Potential0"/>
    <x v="0"/>
    <x v="2"/>
    <x v="17"/>
    <x v="0"/>
    <x v="0"/>
    <x v="0"/>
    <n v="0"/>
    <n v="35.27000961866748"/>
    <n v="56.351986959698358"/>
    <n v="70.354419628271216"/>
    <n v="70.268303275667961"/>
    <n v="70.181238138474924"/>
    <n v="70.097147134054765"/>
    <n v="70.015928751764747"/>
    <n v="69.937484945639596"/>
    <n v="69.861721016138006"/>
    <n v="69.788545495925263"/>
    <n v="69.717870039554256"/>
    <n v="69.649609316911778"/>
    <n v="69.583680910301581"/>
    <n v="69.520005215040271"/>
    <n v="69.458505343445808"/>
    <n v="69.399107032103004"/>
    <n v="69.341738552294345"/>
    <n v="69.2863306234877"/>
    <n v="69.232816329776838"/>
    <n v="69.181131039174062"/>
    <n v="69.131212325657344"/>
    <n v="69.082999893878096"/>
    <n v="69.036435506438849"/>
  </r>
  <r>
    <s v="WALarge General ServiceAncillary Third PartyNew ParticipantsMarket Potential0"/>
    <x v="0"/>
    <x v="2"/>
    <x v="17"/>
    <x v="1"/>
    <x v="0"/>
    <x v="0"/>
    <n v="0"/>
    <n v="35.27000961866748"/>
    <n v="21.081977341030878"/>
    <n v="14.002432668572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Summer Peak Reduction @Meter  (MW)Market Potential0"/>
    <x v="0"/>
    <x v="2"/>
    <x v="17"/>
    <x v="2"/>
    <x v="0"/>
    <x v="0"/>
    <n v="0"/>
    <n v="0.70250788022364985"/>
    <n v="1.1244514463535518"/>
    <n v="1.4012701902787577"/>
    <n v="1.401711920421987"/>
    <n v="1.4022380894437465"/>
    <n v="1.4028464021681259"/>
    <n v="1.4035346324546314"/>
    <n v="1.4043006211385656"/>
    <n v="1.4051422740328967"/>
    <n v="1.4060575599897813"/>
    <n v="1.4070445090199497"/>
    <n v="1.4081012104682398"/>
    <n v="1.40922581124359"/>
    <n v="1.4104165141018845"/>
    <n v="1.4116715759800458"/>
    <n v="1.4129893063798706"/>
    <n v="1.4143680658001136"/>
    <n v="1.4158062642153717"/>
    <n v="1.417302359600386"/>
    <n v="1.4188548564983958"/>
    <n v="1.4204623046322329"/>
    <n v="1.4221232975568769"/>
    <n v="1.423836471352244"/>
  </r>
  <r>
    <s v="WALarge General ServiceAncillary Third PartySummer Peak Reduction @Generation (MW)Market Potential0"/>
    <x v="0"/>
    <x v="2"/>
    <x v="17"/>
    <x v="3"/>
    <x v="0"/>
    <x v="0"/>
    <n v="0"/>
    <n v="0.74862306076689034"/>
    <n v="1.1982645421499911"/>
    <n v="1.4932546784726743"/>
    <n v="1.4937254053942743"/>
    <n v="1.4942861140704886"/>
    <n v="1.4949343586616857"/>
    <n v="1.4956677668953873"/>
    <n v="1.4964840378714466"/>
    <n v="1.4973809399327545"/>
    <n v="1.4983563085995113"/>
    <n v="1.4994080445651639"/>
    <n v="1.5005341117521735"/>
    <n v="1.5017325354258206"/>
    <n v="1.5030014003643271"/>
    <n v="1.5043388490835952"/>
    <n v="1.5057430801149516"/>
    <n v="1.507212346334307"/>
    <n v="1.508744953341189"/>
    <n v="1.5103392578861743"/>
    <n v="1.511993666345264"/>
    <n v="1.5137066332398048"/>
    <n v="1.5154766598005935"/>
    <n v="1.5173022925748552"/>
  </r>
  <r>
    <s v="WALarge General ServiceAncillary Third PartyWinter Peak Reduction @Meter  (MW)Market Potential0"/>
    <x v="0"/>
    <x v="2"/>
    <x v="17"/>
    <x v="4"/>
    <x v="0"/>
    <x v="0"/>
    <n v="0"/>
    <n v="0.69881123156249469"/>
    <n v="1.118534499297565"/>
    <n v="1.393896602424965"/>
    <n v="1.3943360081513612"/>
    <n v="1.394859408432634"/>
    <n v="1.3954645201702611"/>
    <n v="1.3961491289378645"/>
    <n v="1.3969110869324313"/>
    <n v="1.397748310986699"/>
    <n v="1.3986587806408739"/>
    <n v="1.3996405362719164"/>
    <n v="1.4006916772786742"/>
    <n v="1.4018103603211882"/>
    <n v="1.4029947976125745"/>
    <n v="1.4042432552618835"/>
    <n v="1.4055540516664391"/>
    <n v="1.4069255559521723"/>
    <n v="1.4083561864605132"/>
    <n v="1.4098444092804536"/>
    <n v="1.4113887368244376"/>
    <n v="1.412987726446763"/>
    <n v="1.4146399791032283"/>
    <n v="1.4163441380507975"/>
  </r>
  <r>
    <s v="WALarge General ServiceAncillary Third PartyWinter Peak Reduction @Generation (MW)Market Potential0"/>
    <x v="0"/>
    <x v="2"/>
    <x v="17"/>
    <x v="5"/>
    <x v="0"/>
    <x v="0"/>
    <n v="0"/>
    <n v="0.74468375059941894"/>
    <n v="1.1919591850997069"/>
    <n v="1.4853970614076779"/>
    <n v="1.4858653113292424"/>
    <n v="1.486423069514742"/>
    <n v="1.4870679029947369"/>
    <n v="1.4877974519798214"/>
    <n v="1.4886094276773565"/>
    <n v="1.4895016101733791"/>
    <n v="1.4904718463777429"/>
    <n v="1.4915180480306014"/>
    <n v="1.492638189768408"/>
    <n v="1.4938303072476431"/>
    <n v="1.4950924953245679"/>
    <n v="1.4964229062893046"/>
    <n v="1.4978197481526418"/>
    <n v="1.4992812829839859"/>
    <n v="1.5008058252989271"/>
    <n v="1.5023917404949421"/>
    <n v="1.5040374433337995"/>
    <n v="1.5057413964692701"/>
    <n v="1.5075021090187855"/>
    <n v="1.5093181351777467"/>
  </r>
  <r>
    <s v="WALarge General ServiceAncillary Third PartyNon-Incentive CostsMarket Potential0"/>
    <x v="0"/>
    <x v="2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Incentive CostsMarket Potential0"/>
    <x v="0"/>
    <x v="2"/>
    <x v="17"/>
    <x v="7"/>
    <x v="0"/>
    <x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Large General ServiceAncillary Third PartyProgram Annual BenefitsMarket Potential0"/>
    <x v="0"/>
    <x v="2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Program Annual CostsMarket Potential0"/>
    <x v="0"/>
    <x v="2"/>
    <x v="17"/>
    <x v="9"/>
    <x v="0"/>
    <x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Extra Large General ServiceAncillary Third PartyParticipantsMarket Potential0"/>
    <x v="0"/>
    <x v="3"/>
    <x v="17"/>
    <x v="0"/>
    <x v="0"/>
    <x v="0"/>
    <n v="0"/>
    <n v="0.40430352823352983"/>
    <n v="0.63430032133758463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</r>
  <r>
    <s v="WAExtra Large General ServiceAncillary Third PartyNew ParticipantsMarket Potential0"/>
    <x v="0"/>
    <x v="3"/>
    <x v="17"/>
    <x v="1"/>
    <x v="0"/>
    <x v="0"/>
    <n v="0"/>
    <n v="0.40430352823352983"/>
    <n v="0.2299967931040548"/>
    <n v="0.158575080334396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Summer Peak Reduction @Meter  (MW)Market Potential0"/>
    <x v="0"/>
    <x v="3"/>
    <x v="17"/>
    <x v="2"/>
    <x v="0"/>
    <x v="0"/>
    <n v="0"/>
    <n v="0.2198677731696963"/>
    <n v="0.35090629927389494"/>
    <n v="0.43764016484040125"/>
    <n v="0.4367209397818258"/>
    <n v="0.43580467277808999"/>
    <n v="0.43489135333848244"/>
    <n v="0.43398097101009792"/>
    <n v="0.43307351537769939"/>
    <n v="0.43216897606358212"/>
    <n v="0.43126734272743827"/>
    <n v="0.43036860506622249"/>
    <n v="0.42947275281401559"/>
    <n v="0.42857977574189215"/>
    <n v="0.42768966365778577"/>
    <n v="0.42680240640635669"/>
    <n v="0.42591799386885831"/>
    <n v="0.42503641596300612"/>
    <n v="0.4241576626428446"/>
    <n v="0.4232817238986169"/>
    <n v="0.42240858975663398"/>
    <n v="0.42153825027914404"/>
    <n v="0.42067069556420289"/>
    <n v="0.41980591574554466"/>
  </r>
  <r>
    <s v="WAExtra Large General ServiceAncillary Third PartySummer Peak Reduction @Generation (MW)Market Potential0"/>
    <x v="0"/>
    <x v="3"/>
    <x v="17"/>
    <x v="3"/>
    <x v="0"/>
    <x v="0"/>
    <n v="0"/>
    <n v="0.23430069604613843"/>
    <n v="0.37394106913245412"/>
    <n v="0.46636846210613941"/>
    <n v="0.46538889576068393"/>
    <n v="0.46441248164758098"/>
    <n v="0.46343920858747062"/>
    <n v="0.4624690654412808"/>
    <n v="0.46150204111008031"/>
    <n v="0.46053812453493403"/>
    <n v="0.45957730469675862"/>
    <n v="0.45861957061617914"/>
    <n v="0.45766491135338405"/>
    <n v="0.45671331600798398"/>
    <n v="0.45576477371886803"/>
    <n v="0.45481927366406294"/>
    <n v="0.45387680506059069"/>
    <n v="0.45293735716432876"/>
    <n v="0.45200091926986852"/>
    <n v="0.45106748071037606"/>
    <n v="0.4501370308574531"/>
    <n v="0.44920955912099747"/>
    <n v="0.44828505494906529"/>
    <n v="0.44736350782773299"/>
  </r>
  <r>
    <s v="WAExtra Large General ServiceAncillary Third PartyWinter Peak Reduction @Meter  (MW)Market Potential0"/>
    <x v="0"/>
    <x v="3"/>
    <x v="17"/>
    <x v="4"/>
    <x v="0"/>
    <x v="0"/>
    <n v="0"/>
    <n v="0.24595506608547191"/>
    <n v="0.39254130236315454"/>
    <n v="0.48956613383217468"/>
    <n v="0.48853784279720397"/>
    <n v="0.48751286079003242"/>
    <n v="0.48649117607522691"/>
    <n v="0.48547277695964558"/>
    <n v="0.48445765179228445"/>
    <n v="0.48344578896412504"/>
    <n v="0.48243717690798266"/>
    <n v="0.48143180409835656"/>
    <n v="0.48042965905127727"/>
    <n v="0.47943073032415817"/>
    <n v="0.47843500651564491"/>
    <n v="0.4774424762654676"/>
    <n v="0.47645312825429115"/>
    <n v="0.47546695120356886"/>
    <n v="0.47448393387539345"/>
    <n v="0.4735040650723511"/>
    <n v="0.4725273336373757"/>
    <n v="0.47155372845360177"/>
    <n v="0.47058323844422062"/>
    <n v="0.46961585257233418"/>
  </r>
  <r>
    <s v="WAExtra Large General ServiceAncillary Third PartyWinter Peak Reduction @Generation (MW)Market Potential0"/>
    <x v="0"/>
    <x v="3"/>
    <x v="17"/>
    <x v="5"/>
    <x v="0"/>
    <x v="0"/>
    <n v="0"/>
    <n v="0.26210045405527699"/>
    <n v="0.41830914574078704"/>
    <n v="0.5217030411681316"/>
    <n v="0.52060724935763425"/>
    <n v="0.51951498379159466"/>
    <n v="0.51842623196422299"/>
    <n v="0.51734098141479712"/>
    <n v="0.51625921972749833"/>
    <n v="0.51518093453125002"/>
    <n v="0.51410611349955526"/>
    <n v="0.51303474435033736"/>
    <n v="0.51196681484577711"/>
    <n v="0.51090231279215492"/>
    <n v="0.50984122603968984"/>
    <n v="0.50878354248238233"/>
    <n v="0.50772925005785496"/>
    <n v="0.50667833674719609"/>
    <n v="0.5056307905748012"/>
    <n v="0.50458659960821728"/>
    <n v="0.50354575195798779"/>
    <n v="0.50250823577749548"/>
    <n v="0.50147403926280965"/>
    <n v="0.50044315065252998"/>
  </r>
  <r>
    <s v="WAExtra Large General ServiceAncillary Third PartyNon-Incentive CostsMarket Potential0"/>
    <x v="0"/>
    <x v="3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Incentive CostsMarket Potential0"/>
    <x v="0"/>
    <x v="3"/>
    <x v="17"/>
    <x v="7"/>
    <x v="0"/>
    <x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Extra Large General ServiceAncillary Third PartyProgram Annual BenefitsMarket Potential0"/>
    <x v="0"/>
    <x v="3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Program Annual CostsMarket Potential0"/>
    <x v="0"/>
    <x v="3"/>
    <x v="17"/>
    <x v="9"/>
    <x v="0"/>
    <x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General ServiceThermal Energy StorageParticipantsMarket Potential0"/>
    <x v="0"/>
    <x v="1"/>
    <x v="18"/>
    <x v="0"/>
    <x v="0"/>
    <x v="0"/>
    <n v="0"/>
    <n v="11.628452612734291"/>
    <n v="34.406487323362846"/>
    <n v="77.633905236039325"/>
    <n v="97.609870205227097"/>
    <n v="106.31526731983381"/>
    <n v="104.92834462630481"/>
    <n v="102.82453971785318"/>
    <n v="100.67023644004405"/>
    <n v="98.464651160852412"/>
    <n v="95.71307134300055"/>
    <n v="96.639287184308643"/>
    <n v="97.574499422801239"/>
    <n v="98.518795441094895"/>
    <n v="99.47226347055927"/>
    <n v="100.43499259956143"/>
    <n v="101.40707278178976"/>
    <n v="102.38859484465894"/>
    <n v="103.37965049779646"/>
    <n v="104.38033234161165"/>
    <n v="105.39073387594793"/>
    <n v="106.41094950881902"/>
    <n v="107.44107456523008"/>
    <n v="108.48120529608453"/>
  </r>
  <r>
    <s v="WAGeneral ServiceThermal Energy StorageNew ParticipantsMarket Potential0"/>
    <x v="0"/>
    <x v="1"/>
    <x v="18"/>
    <x v="1"/>
    <x v="0"/>
    <x v="0"/>
    <n v="0"/>
    <n v="11.628452612734291"/>
    <n v="22.778034710628553"/>
    <n v="43.227417912676479"/>
    <n v="19.975964969187771"/>
    <n v="8.7053971146067113"/>
    <n v="0"/>
    <n v="0"/>
    <n v="0"/>
    <n v="0"/>
    <n v="0"/>
    <n v="0.92621584130809254"/>
    <n v="0.93521223849259627"/>
    <n v="0.94429601829365595"/>
    <n v="0.95346802946437492"/>
    <n v="0.96272912900215601"/>
    <n v="0.97208018222833914"/>
    <n v="0.98152206286917476"/>
    <n v="0.99105565313752209"/>
    <n v="1.0006818438151868"/>
    <n v="1.0104015343362818"/>
    <n v="1.0202156328710856"/>
    <n v="1.030125056411066"/>
    <n v="1.0401307308544432"/>
  </r>
  <r>
    <s v="WAGeneral ServiceThermal Energy StorageSummer Peak Reduction @Meter  (MW)Market Potential0"/>
    <x v="0"/>
    <x v="1"/>
    <x v="18"/>
    <x v="2"/>
    <x v="0"/>
    <x v="0"/>
    <n v="0"/>
    <n v="1.9535800389393607E-2"/>
    <n v="5.7802898703249582E-2"/>
    <n v="0.13042496079654606"/>
    <n v="0.16398458194478152"/>
    <n v="0.17860964909732077"/>
    <n v="0.17627961897219205"/>
    <n v="0.17274522672599335"/>
    <n v="0.16912599721927399"/>
    <n v="0.16542061395023205"/>
    <n v="0.1607979598562409"/>
    <n v="0.16235400246963852"/>
    <n v="0.16392515903030608"/>
    <n v="0.16551157634103941"/>
    <n v="0.16711340263053956"/>
    <n v="0.16873078756726317"/>
    <n v="0.17036388227340679"/>
    <n v="0.172012839339027"/>
    <n v="0.17367781283629805"/>
    <n v="0.17535895833390758"/>
    <n v="0.17705643291159251"/>
    <n v="0.17877039517481594"/>
    <n v="0.18050100526958654"/>
    <n v="0.18224842489742199"/>
  </r>
  <r>
    <s v="WAGeneral ServiceThermal Energy StorageSummer Peak Reduction @Generation (MW)Market Potential0"/>
    <x v="0"/>
    <x v="1"/>
    <x v="18"/>
    <x v="3"/>
    <x v="0"/>
    <x v="0"/>
    <n v="0"/>
    <n v="2.0818201608475709E-2"/>
    <n v="6.1597291883258291E-2"/>
    <n v="0.13898653111311388"/>
    <n v="0.17474912824465208"/>
    <n v="0.1903342381685004"/>
    <n v="0.18785125636422853"/>
    <n v="0.18408485371482666"/>
    <n v="0.18022804477757245"/>
    <n v="0.17627942663068208"/>
    <n v="0.17135332465498818"/>
    <n v="0.17301151158316125"/>
    <n v="0.17468580459325028"/>
    <n v="0.1763763601247223"/>
    <n v="0.17808333613655111"/>
    <n v="0.17980689212197695"/>
    <n v="0.18154718912340878"/>
    <n v="0.18330438974747124"/>
    <n v="0.18507865818019825"/>
    <n v="0.18687016020237379"/>
    <n v="0.18867906320502184"/>
    <n v="0.19050553620504682"/>
    <n v="0.19234974986102571"/>
    <n v="0.19421187648915386"/>
  </r>
  <r>
    <s v="WAGeneral ServiceThermal Energy StorageWinter Peak Reduction @Meter  (MW)Market Potential0"/>
    <x v="0"/>
    <x v="1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Winter Peak Reduction @Generation (MW)Market Potential0"/>
    <x v="0"/>
    <x v="1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Non-Incentive CostsMarket Potential0"/>
    <x v="0"/>
    <x v="1"/>
    <x v="18"/>
    <x v="6"/>
    <x v="0"/>
    <x v="0"/>
    <n v="0"/>
    <n v="35950.339999999997"/>
    <n v="68533.88"/>
    <n v="128295.16"/>
    <n v="60345.11"/>
    <n v="27408"/>
    <n v="1967.35"/>
    <n v="1967.35"/>
    <n v="1967.35"/>
    <n v="1967.35"/>
    <n v="1967.35"/>
    <n v="4674.12"/>
    <n v="4700.41"/>
    <n v="4726.96"/>
    <n v="4753.76"/>
    <n v="4780.83"/>
    <n v="4808.16"/>
    <n v="4835.75"/>
    <n v="4863.6099999999997"/>
    <n v="4891.74"/>
    <n v="4920.1499999999996"/>
    <n v="4948.83"/>
    <n v="4977.79"/>
    <n v="5007.03"/>
  </r>
  <r>
    <s v="WAGeneral ServiceThermal Energy StorageIncentive CostsMarket Potential0"/>
    <x v="0"/>
    <x v="1"/>
    <x v="18"/>
    <x v="7"/>
    <x v="0"/>
    <x v="0"/>
    <n v="0"/>
    <n v="20246.21"/>
    <n v="22159.57"/>
    <n v="25790.67"/>
    <n v="27468.65"/>
    <n v="28199.91"/>
    <n v="28083.4"/>
    <n v="27906.68"/>
    <n v="27725.72"/>
    <n v="27540.45"/>
    <n v="27309.32"/>
    <n v="27387.119999999999"/>
    <n v="27465.68"/>
    <n v="27545"/>
    <n v="27625.09"/>
    <n v="27705.96"/>
    <n v="27787.62"/>
    <n v="27870.07"/>
    <n v="27953.31"/>
    <n v="28037.37"/>
    <n v="28122.25"/>
    <n v="28207.94"/>
    <n v="28294.47"/>
    <n v="28381.84"/>
  </r>
  <r>
    <s v="WAGeneral ServiceThermal Energy StorageProgram Annual BenefitsMarket Potential0"/>
    <x v="0"/>
    <x v="1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Program Annual CostsMarket Potential0"/>
    <x v="0"/>
    <x v="1"/>
    <x v="18"/>
    <x v="9"/>
    <x v="0"/>
    <x v="0"/>
    <n v="0"/>
    <n v="56196.55"/>
    <n v="90693.45"/>
    <n v="154085.82999999999"/>
    <n v="87813.759999999995"/>
    <n v="55607.91"/>
    <n v="30050.75"/>
    <n v="29874.03"/>
    <n v="29693.07"/>
    <n v="29507.8"/>
    <n v="29276.67"/>
    <n v="32061.25"/>
    <n v="32166.1"/>
    <n v="32271.96"/>
    <n v="32378.86"/>
    <n v="32486.79"/>
    <n v="32595.77"/>
    <n v="32705.81"/>
    <n v="32816.92"/>
    <n v="32929.11"/>
    <n v="33042.39"/>
    <n v="33156.769999999997"/>
    <n v="33272.26"/>
    <n v="33388.870000000003"/>
  </r>
  <r>
    <s v="WALarge General ServiceThermal Energy StorageParticipantsMarket Potential0"/>
    <x v="0"/>
    <x v="2"/>
    <x v="18"/>
    <x v="0"/>
    <x v="0"/>
    <x v="0"/>
    <n v="0"/>
    <n v="2.6237979605936146"/>
    <n v="7.86023115276517"/>
    <n v="18.318260941045025"/>
    <n v="23.523221221116462"/>
    <n v="26.104527825561487"/>
    <n v="26.07324943801817"/>
    <n v="26.043039547502222"/>
    <n v="26.013861684955874"/>
    <n v="25.985680626053124"/>
    <n v="25.958462348715603"/>
    <n v="25.932173992078454"/>
    <n v="25.906783816856723"/>
    <n v="25.882261167064552"/>
    <n v="25.858576433040895"/>
    <n v="25.835701015737218"/>
    <n v="25.813607292224109"/>
    <n v="25.792268582375183"/>
    <n v="25.771659116688127"/>
    <n v="25.751754005203999"/>
    <n v="25.732529207487406"/>
    <n v="25.713961503631246"/>
    <n v="25.69602846625115"/>
    <n v="25.678708433435684"/>
  </r>
  <r>
    <s v="WALarge General ServiceThermal Energy StorageNew ParticipantsMarket Potential0"/>
    <x v="0"/>
    <x v="2"/>
    <x v="18"/>
    <x v="1"/>
    <x v="0"/>
    <x v="0"/>
    <n v="0"/>
    <n v="2.6237979605936146"/>
    <n v="5.236433192171555"/>
    <n v="10.458029788279855"/>
    <n v="5.2049602800714361"/>
    <n v="2.581306604445025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Summer Peak Reduction @Meter  (MW)Market Potential0"/>
    <x v="0"/>
    <x v="2"/>
    <x v="18"/>
    <x v="2"/>
    <x v="0"/>
    <x v="0"/>
    <n v="0"/>
    <n v="2.2039902868986362E-2"/>
    <n v="6.6025941683227424E-2"/>
    <n v="0.15387339190477822"/>
    <n v="0.1975950582573783"/>
    <n v="0.21927803373471649"/>
    <n v="0.21901529527935265"/>
    <n v="0.21876153219901867"/>
    <n v="0.21851643815362934"/>
    <n v="0.21827971725884626"/>
    <n v="0.21805108372921109"/>
    <n v="0.217830261533459"/>
    <n v="0.21761698406159649"/>
    <n v="0.21741099380334225"/>
    <n v="0.21721204203754355"/>
    <n v="0.21701988853219265"/>
    <n v="0.2168343012546825"/>
    <n v="0.21665505609195154"/>
    <n v="0.21648193658018028"/>
    <n v="0.21631473364371359"/>
    <n v="0.21615324534289423"/>
    <n v="0.21599727663050247"/>
    <n v="0.21584663911650967"/>
    <n v="0.21570115084085975"/>
  </r>
  <r>
    <s v="WALarge General ServiceThermal Energy StorageSummer Peak Reduction @Generation (MW)Market Potential0"/>
    <x v="0"/>
    <x v="2"/>
    <x v="18"/>
    <x v="3"/>
    <x v="0"/>
    <x v="0"/>
    <n v="0"/>
    <n v="2.3486682511707546E-2"/>
    <n v="7.0360125408383864E-2"/>
    <n v="0.16397420279707825"/>
    <n v="0.21056591885909878"/>
    <n v="0.2336722439628266"/>
    <n v="0.23339225839658212"/>
    <n v="0.23312183738173345"/>
    <n v="0.23286065446891446"/>
    <n v="0.23260839435085917"/>
    <n v="0.232364752482109"/>
    <n v="0.23212943471169969"/>
    <n v="0.23190215692838501"/>
    <n v="0.23168264471796915"/>
    <n v="0.23147063303233539"/>
    <n v="0.23126586586977049"/>
    <n v="0.23106809596620045"/>
    <n v="0.23087708449696456"/>
    <n v="0.23069260078876841"/>
    <n v="0.23051442204146802"/>
    <n v="0.2303423330593502"/>
    <n v="0.23017612599158405"/>
    <n v="0.23001560008153205"/>
    <n v="0.22986056142461611"/>
  </r>
  <r>
    <s v="WALarge General ServiceThermal Energy StorageWinter Peak Reduction @Meter  (MW)Market Potential0"/>
    <x v="0"/>
    <x v="2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Winter Peak Reduction @Generation (MW)Market Potential0"/>
    <x v="0"/>
    <x v="2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Non-Incentive CostsMarket Potential0"/>
    <x v="0"/>
    <x v="2"/>
    <x v="18"/>
    <x v="6"/>
    <x v="0"/>
    <x v="0"/>
    <n v="0"/>
    <n v="187199.91"/>
    <n v="371808.72"/>
    <n v="740766.73"/>
    <n v="369584.84"/>
    <n v="184197.47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</r>
  <r>
    <s v="WALarge General ServiceThermal Energy StorageIncentive CostsMarket Potential0"/>
    <x v="0"/>
    <x v="2"/>
    <x v="18"/>
    <x v="7"/>
    <x v="0"/>
    <x v="0"/>
    <n v="0"/>
    <n v="18755.28"/>
    <n v="20954.580000000002"/>
    <n v="25346.95"/>
    <n v="27533.040000000001"/>
    <n v="28617.18"/>
    <n v="28604.05"/>
    <n v="28591.360000000001"/>
    <n v="28579.1"/>
    <n v="28567.27"/>
    <n v="28555.84"/>
    <n v="28544.799999999999"/>
    <n v="28534.13"/>
    <n v="28523.83"/>
    <n v="28513.88"/>
    <n v="28504.28"/>
    <n v="28495"/>
    <n v="28486.04"/>
    <n v="28477.38"/>
    <n v="28469.02"/>
    <n v="28460.94"/>
    <n v="28453.15"/>
    <n v="28445.61"/>
    <n v="28438.34"/>
  </r>
  <r>
    <s v="WALarge General ServiceThermal Energy StorageProgram Annual BenefitsMarket Potential0"/>
    <x v="0"/>
    <x v="2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Program Annual CostsMarket Potential0"/>
    <x v="0"/>
    <x v="2"/>
    <x v="18"/>
    <x v="9"/>
    <x v="0"/>
    <x v="0"/>
    <n v="0"/>
    <n v="205955.19"/>
    <n v="392763.3"/>
    <n v="766113.68"/>
    <n v="397117.88"/>
    <n v="212814.66"/>
    <n v="30406.39"/>
    <n v="30393.71"/>
    <n v="30381.45"/>
    <n v="30369.61"/>
    <n v="30358.18"/>
    <n v="30347.14"/>
    <n v="30336.48"/>
    <n v="30326.18"/>
    <n v="30316.23"/>
    <n v="30306.62"/>
    <n v="30297.34"/>
    <n v="30288.38"/>
    <n v="30279.73"/>
    <n v="30271.37"/>
    <n v="30263.29"/>
    <n v="30255.49"/>
    <n v="30247.96"/>
    <n v="30240.69"/>
  </r>
  <r>
    <s v="WAExtra Large General ServiceThermal Energy StorageParticipantsMarket Potential0"/>
    <x v="0"/>
    <x v="3"/>
    <x v="18"/>
    <x v="0"/>
    <x v="0"/>
    <x v="0"/>
    <n v="0"/>
    <n v="3.1803749999999992E-2"/>
    <n v="9.3555000000000013E-2"/>
    <n v="0.21829499999999996"/>
    <n v="0.28066500000000005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</r>
  <r>
    <s v="WAExtra Large General ServiceThermal Energy StorageNew ParticipantsMarket Potential0"/>
    <x v="0"/>
    <x v="3"/>
    <x v="18"/>
    <x v="1"/>
    <x v="0"/>
    <x v="0"/>
    <n v="0"/>
    <n v="3.1803749999999992E-2"/>
    <n v="6.1751250000000021E-2"/>
    <n v="0.12473999999999995"/>
    <n v="6.2370000000000092E-2"/>
    <n v="3.118499999999996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Summer Peak Reduction @Meter  (MW)Market Potential0"/>
    <x v="0"/>
    <x v="3"/>
    <x v="18"/>
    <x v="2"/>
    <x v="0"/>
    <x v="0"/>
    <n v="0"/>
    <n v="2.6715149999999993E-4"/>
    <n v="7.8586200000000013E-4"/>
    <n v="1.8336779999999996E-3"/>
    <n v="2.3575860000000005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</r>
  <r>
    <s v="WAExtra Large General ServiceThermal Energy StorageSummer Peak Reduction @Generation (MW)Market Potential0"/>
    <x v="0"/>
    <x v="3"/>
    <x v="18"/>
    <x v="3"/>
    <x v="0"/>
    <x v="0"/>
    <n v="0"/>
    <n v="2.8468829923273647E-4"/>
    <n v="8.3744884910485942E-4"/>
    <n v="1.9540473145780047E-3"/>
    <n v="2.5123465473145786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</r>
  <r>
    <s v="WAExtra Large General ServiceThermal Energy StorageWinter Peak Reduction @Meter  (MW)Market Potential0"/>
    <x v="0"/>
    <x v="3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Winter Peak Reduction @Generation (MW)Market Potential0"/>
    <x v="0"/>
    <x v="3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Non-Incentive CostsMarket Potential0"/>
    <x v="0"/>
    <x v="3"/>
    <x v="18"/>
    <x v="6"/>
    <x v="0"/>
    <x v="0"/>
    <n v="0"/>
    <n v="2269.08"/>
    <n v="4385.17"/>
    <n v="8835.9500000000007"/>
    <n v="4428.8900000000003"/>
    <n v="2225.36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</r>
  <r>
    <s v="WAExtra Large General ServiceThermal Energy StorageIncentive CostsMarket Potential0"/>
    <x v="0"/>
    <x v="3"/>
    <x v="18"/>
    <x v="7"/>
    <x v="0"/>
    <x v="0"/>
    <n v="0"/>
    <n v="227.14"/>
    <n v="253.07"/>
    <n v="305.45999999999998"/>
    <n v="331.6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</r>
  <r>
    <s v="WAExtra Large General ServiceThermal Energy StorageProgram Annual BenefitsMarket Potential0"/>
    <x v="0"/>
    <x v="3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Program Annual CostsMarket Potential0"/>
    <x v="0"/>
    <x v="3"/>
    <x v="18"/>
    <x v="9"/>
    <x v="0"/>
    <x v="0"/>
    <n v="0"/>
    <n v="2496.2199999999998"/>
    <n v="4638.24"/>
    <n v="9141.42"/>
    <n v="4760.55"/>
    <n v="2570.11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</r>
  <r>
    <s v="WAResidentialBattery Energy StorageParticipantsMarket Potential0"/>
    <x v="0"/>
    <x v="0"/>
    <x v="19"/>
    <x v="0"/>
    <x v="0"/>
    <x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Battery Energy StorageNew ParticipantsMarket Potential0"/>
    <x v="0"/>
    <x v="0"/>
    <x v="19"/>
    <x v="1"/>
    <x v="0"/>
    <x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Battery Energy StorageSummer Peak Reduction @Meter  (MW)Market Potential0"/>
    <x v="0"/>
    <x v="0"/>
    <x v="19"/>
    <x v="2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Summer Peak Reduction @Generation (MW)Market Potential0"/>
    <x v="0"/>
    <x v="0"/>
    <x v="19"/>
    <x v="3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Winter Peak Reduction @Meter  (MW)Market Potential0"/>
    <x v="0"/>
    <x v="0"/>
    <x v="19"/>
    <x v="4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Winter Peak Reduction @Generation (MW)Market Potential0"/>
    <x v="0"/>
    <x v="0"/>
    <x v="19"/>
    <x v="5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Non-Incentive CostsMarket Potential0"/>
    <x v="0"/>
    <x v="0"/>
    <x v="19"/>
    <x v="6"/>
    <x v="0"/>
    <x v="0"/>
    <n v="0"/>
    <n v="169199.05"/>
    <n v="172689.85"/>
    <n v="343852.5"/>
    <n v="349588.65"/>
    <n v="355523.76"/>
    <n v="535414.68000000005"/>
    <n v="545125.44999999995"/>
    <n v="554970.39"/>
    <n v="742674.51"/>
    <n v="756080.18"/>
    <n v="769670.64"/>
    <n v="966148.36"/>
    <n v="983494.7"/>
    <n v="1001079.62"/>
    <n v="1206722.44"/>
    <n v="90946.65"/>
    <n v="91749.92"/>
    <n v="92560.61"/>
    <n v="93378.81"/>
    <n v="94204.57"/>
    <n v="95037.96"/>
    <n v="95879.07"/>
    <n v="96727.96"/>
  </r>
  <r>
    <s v="WAResidentialBattery Energy StorageIncentive CostsMarket Potential0"/>
    <x v="0"/>
    <x v="0"/>
    <x v="19"/>
    <x v="7"/>
    <x v="0"/>
    <x v="0"/>
    <n v="0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</r>
  <r>
    <s v="WAResidentialBattery Energy StorageProgram Annual BenefitsMarket Potential0"/>
    <x v="0"/>
    <x v="0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attery Energy StorageProgram Annual CostsMarket Potential0"/>
    <x v="0"/>
    <x v="0"/>
    <x v="19"/>
    <x v="9"/>
    <x v="0"/>
    <x v="0"/>
    <n v="0"/>
    <n v="202719.34"/>
    <n v="206210.15"/>
    <n v="377372.8"/>
    <n v="383108.95"/>
    <n v="389044.06"/>
    <n v="568934.98"/>
    <n v="578645.75"/>
    <n v="588490.68999999994"/>
    <n v="776194.81"/>
    <n v="789600.48"/>
    <n v="803190.94"/>
    <n v="999668.66"/>
    <n v="1017015"/>
    <n v="1034599.91"/>
    <n v="1240242.73"/>
    <n v="124466.95"/>
    <n v="125270.21"/>
    <n v="126080.91"/>
    <n v="126899.1"/>
    <n v="127724.86"/>
    <n v="128558.26"/>
    <n v="129399.37"/>
    <n v="130248.25"/>
  </r>
  <r>
    <s v="WAGeneral ServiceBattery Energy StorageParticipantsMarket Potential0"/>
    <x v="0"/>
    <x v="1"/>
    <x v="19"/>
    <x v="0"/>
    <x v="0"/>
    <x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Battery Energy StorageNew ParticipantsMarket Potential0"/>
    <x v="0"/>
    <x v="1"/>
    <x v="19"/>
    <x v="1"/>
    <x v="0"/>
    <x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Battery Energy StorageSummer Peak Reduction @Meter  (MW)Market Potential0"/>
    <x v="0"/>
    <x v="1"/>
    <x v="19"/>
    <x v="2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Summer Peak Reduction @Generation (MW)Market Potential0"/>
    <x v="0"/>
    <x v="1"/>
    <x v="19"/>
    <x v="3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Winter Peak Reduction @Meter  (MW)Market Potential0"/>
    <x v="0"/>
    <x v="1"/>
    <x v="19"/>
    <x v="4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Winter Peak Reduction @Generation (MW)Market Potential0"/>
    <x v="0"/>
    <x v="1"/>
    <x v="19"/>
    <x v="5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Non-Incentive CostsMarket Potential0"/>
    <x v="0"/>
    <x v="1"/>
    <x v="19"/>
    <x v="6"/>
    <x v="0"/>
    <x v="0"/>
    <n v="0"/>
    <n v="15992.24"/>
    <n v="16315.61"/>
    <n v="32416.75"/>
    <n v="33005.42"/>
    <n v="33638.019999999997"/>
    <n v="50639.81"/>
    <n v="51615.51"/>
    <n v="52602.01"/>
    <n v="70408.83"/>
    <n v="71761.990000000005"/>
    <n v="73058.58"/>
    <n v="91725.99"/>
    <n v="93447.03"/>
    <n v="95192.92"/>
    <n v="114772.13"/>
    <n v="9030.34"/>
    <n v="9114.0499999999993"/>
    <n v="9198.57"/>
    <n v="9283.91"/>
    <n v="9370.08"/>
    <n v="9457.09"/>
    <n v="9544.94"/>
    <n v="9633.64"/>
  </r>
  <r>
    <s v="WAGeneral ServiceBattery Energy StorageIncentive CostsMarket Potential0"/>
    <x v="0"/>
    <x v="1"/>
    <x v="19"/>
    <x v="7"/>
    <x v="0"/>
    <x v="0"/>
    <n v="0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</r>
  <r>
    <s v="WAGeneral ServiceBattery Energy StorageProgram Annual BenefitsMarket Potential0"/>
    <x v="0"/>
    <x v="1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Battery Energy StorageProgram Annual CostsMarket Potential0"/>
    <x v="0"/>
    <x v="1"/>
    <x v="19"/>
    <x v="9"/>
    <x v="0"/>
    <x v="0"/>
    <n v="0"/>
    <n v="19368.23"/>
    <n v="19691.59"/>
    <n v="35792.730000000003"/>
    <n v="36381.4"/>
    <n v="37014"/>
    <n v="54015.79"/>
    <n v="54991.49"/>
    <n v="55977.99"/>
    <n v="73784.820000000007"/>
    <n v="75137.97"/>
    <n v="76434.559999999998"/>
    <n v="95101.97"/>
    <n v="96823.02"/>
    <n v="98568.91"/>
    <n v="118148.12"/>
    <n v="12406.32"/>
    <n v="12490.03"/>
    <n v="12574.55"/>
    <n v="12659.89"/>
    <n v="12746.06"/>
    <n v="12833.07"/>
    <n v="12920.92"/>
    <n v="13009.63"/>
  </r>
  <r>
    <s v="WALarge General ServiceBattery Energy StorageParticipantsMarket Potential0"/>
    <x v="0"/>
    <x v="2"/>
    <x v="19"/>
    <x v="0"/>
    <x v="0"/>
    <x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Battery Energy StorageNew ParticipantsMarket Potential0"/>
    <x v="0"/>
    <x v="2"/>
    <x v="19"/>
    <x v="1"/>
    <x v="0"/>
    <x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Battery Energy StorageSummer Peak Reduction @Meter  (MW)Market Potential0"/>
    <x v="0"/>
    <x v="2"/>
    <x v="19"/>
    <x v="2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Summer Peak Reduction @Generation (MW)Market Potential0"/>
    <x v="0"/>
    <x v="2"/>
    <x v="19"/>
    <x v="3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Winter Peak Reduction @Meter  (MW)Market Potential0"/>
    <x v="0"/>
    <x v="2"/>
    <x v="19"/>
    <x v="4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Winter Peak Reduction @Generation (MW)Market Potential0"/>
    <x v="0"/>
    <x v="2"/>
    <x v="19"/>
    <x v="5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Non-Incentive CostsMarket Potential0"/>
    <x v="0"/>
    <x v="2"/>
    <x v="19"/>
    <x v="6"/>
    <x v="0"/>
    <x v="0"/>
    <n v="0"/>
    <n v="8845.67"/>
    <n v="8769.7000000000007"/>
    <n v="17179.16"/>
    <n v="17086.080000000002"/>
    <n v="17043.64"/>
    <n v="25569.32"/>
    <n v="25513.1"/>
    <n v="25459.81"/>
    <n v="33868.11"/>
    <n v="33802.550000000003"/>
    <n v="33740.449999999997"/>
    <n v="42114.75"/>
    <n v="42043.12"/>
    <n v="41975.29"/>
    <n v="50321.07"/>
    <n v="188.88"/>
    <n v="188.88"/>
    <n v="188.88"/>
    <n v="188.88"/>
    <n v="188.88"/>
    <n v="188.88"/>
    <n v="188.88"/>
    <n v="188.88"/>
  </r>
  <r>
    <s v="WALarge General ServiceBattery Energy StorageIncentive CostsMarket Potential0"/>
    <x v="0"/>
    <x v="2"/>
    <x v="19"/>
    <x v="7"/>
    <x v="0"/>
    <x v="0"/>
    <n v="0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</r>
  <r>
    <s v="WALarge General ServiceBattery Energy StorageProgram Annual BenefitsMarket Potential0"/>
    <x v="0"/>
    <x v="2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Battery Energy StorageProgram Annual CostsMarket Potential0"/>
    <x v="0"/>
    <x v="2"/>
    <x v="19"/>
    <x v="9"/>
    <x v="0"/>
    <x v="0"/>
    <n v="0"/>
    <n v="10392.09"/>
    <n v="10316.120000000001"/>
    <n v="18725.580000000002"/>
    <n v="18632.5"/>
    <n v="18590.060000000001"/>
    <n v="27115.74"/>
    <n v="27059.52"/>
    <n v="27006.23"/>
    <n v="35414.519999999997"/>
    <n v="35348.97"/>
    <n v="35286.870000000003"/>
    <n v="43661.17"/>
    <n v="43589.53"/>
    <n v="43521.71"/>
    <n v="51867.49"/>
    <n v="1735.3"/>
    <n v="1735.3"/>
    <n v="1735.3"/>
    <n v="1735.3"/>
    <n v="1735.3"/>
    <n v="1735.3"/>
    <n v="1735.3"/>
    <n v="1735.3"/>
  </r>
  <r>
    <s v="WAExtra Large General ServiceBattery Energy StorageParticipantsMarket Potential0"/>
    <x v="0"/>
    <x v="3"/>
    <x v="19"/>
    <x v="0"/>
    <x v="0"/>
    <x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Battery Energy StorageNew ParticipantsMarket Potential0"/>
    <x v="0"/>
    <x v="3"/>
    <x v="19"/>
    <x v="1"/>
    <x v="0"/>
    <x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Battery Energy StorageSummer Peak Reduction @Meter  (MW)Market Potential0"/>
    <x v="0"/>
    <x v="3"/>
    <x v="19"/>
    <x v="2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Summer Peak Reduction @Generation (MW)Market Potential0"/>
    <x v="0"/>
    <x v="3"/>
    <x v="19"/>
    <x v="3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Winter Peak Reduction @Meter  (MW)Market Potential0"/>
    <x v="0"/>
    <x v="3"/>
    <x v="19"/>
    <x v="4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Winter Peak Reduction @Generation (MW)Market Potential0"/>
    <x v="0"/>
    <x v="3"/>
    <x v="19"/>
    <x v="5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Non-Incentive CostsMarket Potential0"/>
    <x v="0"/>
    <x v="3"/>
    <x v="19"/>
    <x v="6"/>
    <x v="0"/>
    <x v="0"/>
    <n v="0"/>
    <n v="107.22"/>
    <n v="102.52"/>
    <n v="205.01"/>
    <n v="204.39"/>
    <n v="204.39"/>
    <n v="306.83"/>
    <n v="306.83"/>
    <n v="306.83"/>
    <n v="408.34"/>
    <n v="408.34"/>
    <n v="408.34"/>
    <n v="509.85"/>
    <n v="509.85"/>
    <n v="509.85"/>
    <n v="611.36"/>
    <n v="2.29"/>
    <n v="2.29"/>
    <n v="2.29"/>
    <n v="2.29"/>
    <n v="2.29"/>
    <n v="2.29"/>
    <n v="2.29"/>
    <n v="2.29"/>
  </r>
  <r>
    <s v="WAExtra Large General ServiceBattery Energy StorageIncentive CostsMarket Potential0"/>
    <x v="0"/>
    <x v="3"/>
    <x v="19"/>
    <x v="7"/>
    <x v="0"/>
    <x v="0"/>
    <n v="0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</r>
  <r>
    <s v="WAExtra Large General ServiceBattery Energy StorageProgram Annual BenefitsMarket Potential0"/>
    <x v="0"/>
    <x v="3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Battery Energy StorageProgram Annual CostsMarket Potential0"/>
    <x v="0"/>
    <x v="3"/>
    <x v="19"/>
    <x v="9"/>
    <x v="0"/>
    <x v="0"/>
    <n v="0"/>
    <n v="125.95"/>
    <n v="121.25"/>
    <n v="223.73"/>
    <n v="223.12"/>
    <n v="223.12"/>
    <n v="325.55"/>
    <n v="325.55"/>
    <n v="325.55"/>
    <n v="427.06"/>
    <n v="427.06"/>
    <n v="427.06"/>
    <n v="528.58000000000004"/>
    <n v="528.58000000000004"/>
    <n v="528.58000000000004"/>
    <n v="630.09"/>
    <n v="21.01"/>
    <n v="21.01"/>
    <n v="21.01"/>
    <n v="21.01"/>
    <n v="21.01"/>
    <n v="21.01"/>
    <n v="21.01"/>
    <n v="21.01"/>
  </r>
  <r>
    <s v="WAResidentialAncillary Battery StorageParticipantsMarket Potential0"/>
    <x v="0"/>
    <x v="0"/>
    <x v="20"/>
    <x v="0"/>
    <x v="0"/>
    <x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Ancillary Battery StorageNew ParticipantsMarket Potential0"/>
    <x v="0"/>
    <x v="0"/>
    <x v="20"/>
    <x v="1"/>
    <x v="0"/>
    <x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Ancillary Battery StorageSummer Peak Reduction @Meter  (MW)Market Potential0"/>
    <x v="0"/>
    <x v="0"/>
    <x v="20"/>
    <x v="2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Summer Peak Reduction @Generation (MW)Market Potential0"/>
    <x v="0"/>
    <x v="0"/>
    <x v="20"/>
    <x v="3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Winter Peak Reduction @Meter  (MW)Market Potential0"/>
    <x v="0"/>
    <x v="0"/>
    <x v="20"/>
    <x v="4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Winter Peak Reduction @Generation (MW)Market Potential0"/>
    <x v="0"/>
    <x v="0"/>
    <x v="20"/>
    <x v="5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Non-Incentive CostsMarket Potential0"/>
    <x v="0"/>
    <x v="0"/>
    <x v="20"/>
    <x v="6"/>
    <x v="0"/>
    <x v="0"/>
    <n v="0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</r>
  <r>
    <s v="WAResidentialAncillary Battery StorageIncentive CostsMarket Potential0"/>
    <x v="0"/>
    <x v="0"/>
    <x v="20"/>
    <x v="7"/>
    <x v="0"/>
    <x v="0"/>
    <n v="0"/>
    <n v="33998.03"/>
    <n v="34485.86"/>
    <n v="35468.959999999999"/>
    <n v="36468.660000000003"/>
    <n v="37485.519999999997"/>
    <n v="39022.910000000003"/>
    <n v="40588.39"/>
    <n v="42182.36"/>
    <n v="44319.46"/>
    <n v="46495.34"/>
    <n v="48710.55"/>
    <n v="51494.27"/>
    <n v="54328.19"/>
    <n v="57212.98"/>
    <n v="60692.81"/>
    <n v="60944.12"/>
    <n v="61197.75"/>
    <n v="61453.73"/>
    <n v="61712.08"/>
    <n v="61972.81"/>
    <n v="62235.96"/>
    <n v="62501.54"/>
    <n v="62769.58"/>
  </r>
  <r>
    <s v="WAResidentialAncillary Battery StorageProgram Annual BenefitsMarket Potential0"/>
    <x v="0"/>
    <x v="0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Battery StorageProgram Annual CostsMarket Potential0"/>
    <x v="0"/>
    <x v="0"/>
    <x v="20"/>
    <x v="9"/>
    <x v="0"/>
    <x v="0"/>
    <n v="0"/>
    <n v="38092.31"/>
    <n v="38580.14"/>
    <n v="39563.24"/>
    <n v="40562.94"/>
    <n v="41579.800000000003"/>
    <n v="43117.19"/>
    <n v="44682.67"/>
    <n v="46276.639999999999"/>
    <n v="48413.74"/>
    <n v="50589.62"/>
    <n v="52804.83"/>
    <n v="55588.55"/>
    <n v="58422.47"/>
    <n v="61307.26"/>
    <n v="64787.09"/>
    <n v="65038.400000000001"/>
    <n v="65292.03"/>
    <n v="65548.009999999995"/>
    <n v="65806.36"/>
    <n v="66067.09"/>
    <n v="66330.240000000005"/>
    <n v="66595.820000000007"/>
    <n v="66863.86"/>
  </r>
  <r>
    <s v="WAGeneral ServiceAncillary Battery StorageParticipantsMarket Potential0"/>
    <x v="0"/>
    <x v="1"/>
    <x v="20"/>
    <x v="0"/>
    <x v="0"/>
    <x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Ancillary Battery StorageNew ParticipantsMarket Potential0"/>
    <x v="0"/>
    <x v="1"/>
    <x v="20"/>
    <x v="1"/>
    <x v="0"/>
    <x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Ancillary Battery StorageSummer Peak Reduction @Meter  (MW)Market Potential0"/>
    <x v="0"/>
    <x v="1"/>
    <x v="20"/>
    <x v="2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Summer Peak Reduction @Generation (MW)Market Potential0"/>
    <x v="0"/>
    <x v="1"/>
    <x v="20"/>
    <x v="3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Winter Peak Reduction @Meter  (MW)Market Potential0"/>
    <x v="0"/>
    <x v="1"/>
    <x v="20"/>
    <x v="4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Winter Peak Reduction @Generation (MW)Market Potential0"/>
    <x v="0"/>
    <x v="1"/>
    <x v="20"/>
    <x v="5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Non-Incentive CostsMarket Potential0"/>
    <x v="0"/>
    <x v="1"/>
    <x v="20"/>
    <x v="6"/>
    <x v="0"/>
    <x v="0"/>
    <n v="0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</r>
  <r>
    <s v="WAGeneral ServiceAncillary Battery StorageIncentive CostsMarket Potential0"/>
    <x v="0"/>
    <x v="1"/>
    <x v="20"/>
    <x v="7"/>
    <x v="0"/>
    <x v="0"/>
    <n v="0"/>
    <n v="3423.61"/>
    <n v="3472.23"/>
    <n v="3570.06"/>
    <n v="3669.7"/>
    <n v="3771.27"/>
    <n v="3924.81"/>
    <n v="4081.34"/>
    <n v="4240.88"/>
    <n v="4454.8599999999997"/>
    <n v="4672.9799999999996"/>
    <n v="4895.05"/>
    <n v="5174.2"/>
    <n v="5458.6"/>
    <n v="5748.35"/>
    <n v="6097.94"/>
    <n v="6124.29"/>
    <n v="6150.89"/>
    <n v="6177.75"/>
    <n v="6204.87"/>
    <n v="6232.25"/>
    <n v="6259.9"/>
    <n v="6287.82"/>
    <n v="6316.01"/>
  </r>
  <r>
    <s v="WAGeneral ServiceAncillary Battery StorageProgram Annual BenefitsMarket Potential0"/>
    <x v="0"/>
    <x v="1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Battery StorageProgram Annual CostsMarket Potential0"/>
    <x v="0"/>
    <x v="1"/>
    <x v="20"/>
    <x v="9"/>
    <x v="0"/>
    <x v="0"/>
    <n v="0"/>
    <n v="3835.96"/>
    <n v="3884.58"/>
    <n v="3982.42"/>
    <n v="4082.05"/>
    <n v="4183.62"/>
    <n v="4337.17"/>
    <n v="4493.6899999999996"/>
    <n v="4653.24"/>
    <n v="4867.22"/>
    <n v="5085.33"/>
    <n v="5307.41"/>
    <n v="5586.55"/>
    <n v="5870.96"/>
    <n v="6160.7"/>
    <n v="6510.3"/>
    <n v="6536.64"/>
    <n v="6563.24"/>
    <n v="6590.1"/>
    <n v="6617.22"/>
    <n v="6644.61"/>
    <n v="6672.25"/>
    <n v="6700.17"/>
    <n v="6728.36"/>
  </r>
  <r>
    <s v="WALarge General ServiceAncillary Battery StorageParticipantsMarket Potential0"/>
    <x v="0"/>
    <x v="2"/>
    <x v="20"/>
    <x v="0"/>
    <x v="0"/>
    <x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Ancillary Battery StorageNew ParticipantsMarket Potential0"/>
    <x v="0"/>
    <x v="2"/>
    <x v="20"/>
    <x v="1"/>
    <x v="0"/>
    <x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Ancillary Battery StorageSummer Peak Reduction @Meter  (MW)Market Potential0"/>
    <x v="0"/>
    <x v="2"/>
    <x v="20"/>
    <x v="2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Summer Peak Reduction @Generation (MW)Market Potential0"/>
    <x v="0"/>
    <x v="2"/>
    <x v="20"/>
    <x v="3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Winter Peak Reduction @Meter  (MW)Market Potential0"/>
    <x v="0"/>
    <x v="2"/>
    <x v="20"/>
    <x v="4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Winter Peak Reduction @Generation (MW)Market Potential0"/>
    <x v="0"/>
    <x v="2"/>
    <x v="20"/>
    <x v="5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Non-Incentive CostsMarket Potential0"/>
    <x v="0"/>
    <x v="2"/>
    <x v="20"/>
    <x v="6"/>
    <x v="0"/>
    <x v="0"/>
    <n v="0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</r>
  <r>
    <s v="WALarge General ServiceAncillary Battery StorageIncentive CostsMarket Potential0"/>
    <x v="0"/>
    <x v="2"/>
    <x v="20"/>
    <x v="7"/>
    <x v="0"/>
    <x v="0"/>
    <n v="0"/>
    <n v="1549.95"/>
    <n v="1553.44"/>
    <n v="1560.37"/>
    <n v="1567.26"/>
    <n v="1574.13"/>
    <n v="1584.47"/>
    <n v="1594.79"/>
    <n v="1605.09"/>
    <n v="1618.82"/>
    <n v="1632.52"/>
    <n v="1646.2"/>
    <n v="1663.29"/>
    <n v="1680.35"/>
    <n v="1697.38"/>
    <n v="1717.81"/>
    <n v="1717.67"/>
    <n v="1717.53"/>
    <n v="1717.39"/>
    <n v="1717.26"/>
    <n v="1717.13"/>
    <n v="1717.01"/>
    <n v="1716.89"/>
    <n v="1716.77"/>
  </r>
  <r>
    <s v="WALarge General ServiceAncillary Battery StorageProgram Annual BenefitsMarket Potential0"/>
    <x v="0"/>
    <x v="2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Battery StorageProgram Annual CostsMarket Potential0"/>
    <x v="0"/>
    <x v="2"/>
    <x v="20"/>
    <x v="9"/>
    <x v="0"/>
    <x v="0"/>
    <n v="0"/>
    <n v="1738.83"/>
    <n v="1742.33"/>
    <n v="1749.25"/>
    <n v="1756.14"/>
    <n v="1763.01"/>
    <n v="1773.36"/>
    <n v="1783.68"/>
    <n v="1793.98"/>
    <n v="1807.71"/>
    <n v="1821.41"/>
    <n v="1835.08"/>
    <n v="1852.17"/>
    <n v="1869.23"/>
    <n v="1886.26"/>
    <n v="1906.7"/>
    <n v="1906.55"/>
    <n v="1906.41"/>
    <n v="1906.27"/>
    <n v="1906.14"/>
    <n v="1906.01"/>
    <n v="1905.89"/>
    <n v="1905.77"/>
    <n v="1905.66"/>
  </r>
  <r>
    <s v="WAExtra Large General ServiceAncillary Battery StorageParticipantsMarket Potential0"/>
    <x v="0"/>
    <x v="3"/>
    <x v="20"/>
    <x v="0"/>
    <x v="0"/>
    <x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Ancillary Battery StorageNew ParticipantsMarket Potential0"/>
    <x v="0"/>
    <x v="3"/>
    <x v="20"/>
    <x v="1"/>
    <x v="0"/>
    <x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Ancillary Battery StorageSummer Peak Reduction @Meter  (MW)Market Potential0"/>
    <x v="0"/>
    <x v="3"/>
    <x v="20"/>
    <x v="2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Summer Peak Reduction @Generation (MW)Market Potential0"/>
    <x v="0"/>
    <x v="3"/>
    <x v="20"/>
    <x v="3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Winter Peak Reduction @Meter  (MW)Market Potential0"/>
    <x v="0"/>
    <x v="3"/>
    <x v="20"/>
    <x v="4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Winter Peak Reduction @Generation (MW)Market Potential0"/>
    <x v="0"/>
    <x v="3"/>
    <x v="20"/>
    <x v="5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Non-Incentive CostsMarket Potential0"/>
    <x v="0"/>
    <x v="3"/>
    <x v="20"/>
    <x v="6"/>
    <x v="0"/>
    <x v="0"/>
    <n v="0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</r>
  <r>
    <s v="WAExtra Large General ServiceAncillary Battery StorageIncentive CostsMarket Potential0"/>
    <x v="0"/>
    <x v="3"/>
    <x v="20"/>
    <x v="7"/>
    <x v="0"/>
    <x v="0"/>
    <n v="0"/>
    <n v="18.77"/>
    <n v="18.809999999999999"/>
    <n v="18.89"/>
    <n v="18.98"/>
    <n v="19.059999999999999"/>
    <n v="19.18"/>
    <n v="19.309999999999999"/>
    <n v="19.43"/>
    <n v="19.600000000000001"/>
    <n v="19.760000000000002"/>
    <n v="19.93"/>
    <n v="20.13"/>
    <n v="20.34"/>
    <n v="20.55"/>
    <n v="20.8"/>
    <n v="20.8"/>
    <n v="20.8"/>
    <n v="20.8"/>
    <n v="20.8"/>
    <n v="20.8"/>
    <n v="20.8"/>
    <n v="20.8"/>
    <n v="20.8"/>
  </r>
  <r>
    <s v="WAExtra Large General ServiceAncillary Battery StorageProgram Annual BenefitsMarket Potential0"/>
    <x v="0"/>
    <x v="3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Battery StorageProgram Annual CostsMarket Potential0"/>
    <x v="0"/>
    <x v="3"/>
    <x v="20"/>
    <x v="9"/>
    <x v="0"/>
    <x v="0"/>
    <n v="0"/>
    <n v="21.06"/>
    <n v="21.1"/>
    <n v="21.18"/>
    <n v="21.26"/>
    <n v="21.35"/>
    <n v="21.47"/>
    <n v="21.59"/>
    <n v="21.72"/>
    <n v="21.88"/>
    <n v="22.05"/>
    <n v="22.21"/>
    <n v="22.42"/>
    <n v="22.63"/>
    <n v="22.83"/>
    <n v="23.08"/>
    <n v="23.08"/>
    <n v="23.08"/>
    <n v="23.08"/>
    <n v="23.08"/>
    <n v="23.08"/>
    <n v="23.08"/>
    <n v="23.08"/>
    <n v="23.08"/>
  </r>
  <r>
    <s v="WAResidentialBehavioralParticipantsMarket Potential0"/>
    <x v="0"/>
    <x v="0"/>
    <x v="21"/>
    <x v="0"/>
    <x v="0"/>
    <x v="0"/>
    <n v="0"/>
    <n v="22894.066347703232"/>
    <n v="35473.593528358666"/>
    <n v="41284.951920519365"/>
    <n v="39275.299824297981"/>
    <n v="37716.441275782061"/>
    <n v="36823.05147526419"/>
    <n v="35624.985763791708"/>
    <n v="34399.701482372773"/>
    <n v="33146.739573247993"/>
    <n v="31636.111146498431"/>
    <n v="31829.953485864811"/>
    <n v="32022.524966710964"/>
    <n v="32213.720472247533"/>
    <n v="32403.431199227613"/>
    <n v="32591.544553140244"/>
    <n v="32777.944041110299"/>
    <n v="32962.509162494673"/>
    <n v="33145.115297168544"/>
    <n v="33325.633591498758"/>
    <n v="33503.930842005582"/>
    <n v="33679.869376718401"/>
    <n v="33991.362544229451"/>
    <n v="34305.736601577708"/>
  </r>
  <r>
    <s v="WAResidentialBehavioralNew ParticipantsMarket Potential0"/>
    <x v="0"/>
    <x v="0"/>
    <x v="21"/>
    <x v="1"/>
    <x v="0"/>
    <x v="0"/>
    <n v="0"/>
    <n v="22894.066347703232"/>
    <n v="12579.527180655434"/>
    <n v="5811.3583921606987"/>
    <n v="0"/>
    <n v="0"/>
    <n v="0"/>
    <n v="0"/>
    <n v="0"/>
    <n v="0"/>
    <n v="0"/>
    <n v="193.84233936637975"/>
    <n v="192.57148084615255"/>
    <n v="191.19550553656882"/>
    <n v="189.71072698007993"/>
    <n v="188.11335391263128"/>
    <n v="186.39948797005491"/>
    <n v="184.56512138437392"/>
    <n v="182.60613467387157"/>
    <n v="180.51829433021339"/>
    <n v="178.29725050682464"/>
    <n v="175.93853471281909"/>
    <n v="311.49316751104925"/>
    <n v="314.37405734825734"/>
  </r>
  <r>
    <s v="WAResidentialBehavioralSummer Peak Reduction @Meter  (MW)Market Potential0"/>
    <x v="0"/>
    <x v="0"/>
    <x v="21"/>
    <x v="2"/>
    <x v="0"/>
    <x v="0"/>
    <n v="0"/>
    <n v="1.0057955592305705"/>
    <n v="1.5508195545520183"/>
    <n v="1.7982182942124556"/>
    <n v="1.7070993449999339"/>
    <n v="1.6359187235048094"/>
    <n v="1.592917414741174"/>
    <n v="1.5369886312290217"/>
    <n v="1.4801751198831206"/>
    <n v="1.4224654041380711"/>
    <n v="1.3540243036461677"/>
    <n v="1.3586945751440087"/>
    <n v="1.363276287597468"/>
    <n v="1.3677655602103596"/>
    <n v="1.372158400742842"/>
    <n v="1.3764507028585664"/>
    <n v="1.3806382434309599"/>
    <n v="1.3847166798094459"/>
    <n v="1.388681547046575"/>
    <n v="1.3925282550871632"/>
    <n v="1.3962520859206971"/>
    <n v="1.3998481906984224"/>
    <n v="1.4090343670906209"/>
    <n v="1.4182808256171737"/>
  </r>
  <r>
    <s v="WAResidentialBehavioralSummer Peak Reduction @Generation (MW)Market Potential0"/>
    <x v="0"/>
    <x v="0"/>
    <x v="21"/>
    <x v="3"/>
    <x v="0"/>
    <x v="0"/>
    <n v="0"/>
    <n v="1.0718196496489456"/>
    <n v="1.6526210086871465"/>
    <n v="1.9162599043184736"/>
    <n v="1.8191595748081137"/>
    <n v="1.7433063975967704"/>
    <n v="1.6974823260242689"/>
    <n v="1.6378821730914555"/>
    <n v="1.5773392155617227"/>
    <n v="1.5158412235060434"/>
    <n v="1.4429073994524377"/>
    <n v="1.447884244612115"/>
    <n v="1.4527667173886061"/>
    <n v="1.4575506822361035"/>
    <n v="1.4622318848495759"/>
    <n v="1.4668059493377732"/>
    <n v="1.4712683753526852"/>
    <n v="1.4756145351763064"/>
    <n v="1.4798396707657449"/>
    <n v="1.4839388907578466"/>
    <n v="1.4879071674346729"/>
    <n v="1.4917393336513451"/>
    <n v="1.501528524180116"/>
    <n v="1.5113819539824955"/>
  </r>
  <r>
    <s v="WAResidentialBehavioralWinter Peak Reduction @Meter  (MW)Market Potential0"/>
    <x v="0"/>
    <x v="0"/>
    <x v="21"/>
    <x v="4"/>
    <x v="0"/>
    <x v="0"/>
    <n v="0"/>
    <n v="0.93417645963454932"/>
    <n v="1.4403912482092411"/>
    <n v="1.6701736096573654"/>
    <n v="1.5855429144829987"/>
    <n v="1.5194308101168084"/>
    <n v="1.4794914705444651"/>
    <n v="1.4275451754017241"/>
    <n v="1.3747771507256925"/>
    <n v="1.3211767371560916"/>
    <n v="1.2576090823138595"/>
    <n v="1.2619468005045449"/>
    <n v="1.2662022656232317"/>
    <n v="1.2703718732113325"/>
    <n v="1.2744519153021057"/>
    <n v="1.2784385779567076"/>
    <n v="1.2823279387622848"/>
    <n v="1.2861159642928535"/>
    <n v="1.2897985075338834"/>
    <n v="1.2933713052715807"/>
    <n v="1.2968299754480621"/>
    <n v="1.3001700144837289"/>
    <n v="1.3087020761545987"/>
    <n v="1.3172901274849318"/>
  </r>
  <r>
    <s v="WAResidentialBehavioralWinter Peak Reduction @Generation (MW)Market Potential0"/>
    <x v="0"/>
    <x v="0"/>
    <x v="21"/>
    <x v="5"/>
    <x v="0"/>
    <x v="0"/>
    <n v="0"/>
    <n v="0.99549921103425976"/>
    <n v="1.5349437853892169"/>
    <n v="1.7798098994643705"/>
    <n v="1.6896237366613369"/>
    <n v="1.6191717925370932"/>
    <n v="1.5766106889860028"/>
    <n v="1.5212544494903284"/>
    <n v="1.465022539136501"/>
    <n v="1.40790359884494"/>
    <n v="1.3401631311955025"/>
    <n v="1.3447855930355337"/>
    <n v="1.3493204024117984"/>
    <n v="1.3537637182558957"/>
    <n v="1.3581115891966173"/>
    <n v="1.3623599509342579"/>
    <n v="1.3665046235744722"/>
    <n v="1.3705413089224781"/>
    <n v="1.3744655877385799"/>
    <n v="1.378272916956075"/>
    <n v="1.3819586268628112"/>
    <n v="1.385517918247793"/>
    <n v="1.3946100555782168"/>
    <n v="1.4037618579336442"/>
  </r>
  <r>
    <s v="WAResidentialBehavioralNon-Incentive CostsMarket Potential0"/>
    <x v="0"/>
    <x v="0"/>
    <x v="21"/>
    <x v="6"/>
    <x v="0"/>
    <x v="0"/>
    <n v="0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</r>
  <r>
    <s v="WAResidentialBehavioralIncentive CostsMarket Potential0"/>
    <x v="0"/>
    <x v="0"/>
    <x v="21"/>
    <x v="7"/>
    <x v="0"/>
    <x v="0"/>
    <n v="0"/>
    <n v="114505.14"/>
    <n v="155388.6"/>
    <n v="174275.52"/>
    <n v="167744.15"/>
    <n v="162677.85999999999"/>
    <n v="159774.34"/>
    <n v="155880.63"/>
    <n v="151898.45000000001"/>
    <n v="147826.32999999999"/>
    <n v="142916.78"/>
    <n v="143546.76999999999"/>
    <n v="144172.63"/>
    <n v="144794.01"/>
    <n v="145410.57"/>
    <n v="146021.94"/>
    <n v="146627.74"/>
    <n v="147227.57999999999"/>
    <n v="147821.04999999999"/>
    <n v="148407.73000000001"/>
    <n v="148987.20000000001"/>
    <n v="149559"/>
    <n v="150571.35"/>
    <n v="151593.07"/>
  </r>
  <r>
    <s v="WAResidentialBehavioralProgram Annual BenefitsMarket Potential0"/>
    <x v="0"/>
    <x v="0"/>
    <x v="2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ehavioralProgram Annual CostsMarket Potential0"/>
    <x v="0"/>
    <x v="0"/>
    <x v="21"/>
    <x v="9"/>
    <x v="0"/>
    <x v="0"/>
    <n v="0"/>
    <n v="184819.48"/>
    <n v="225702.94"/>
    <n v="244589.86"/>
    <n v="238058.49"/>
    <n v="232992.2"/>
    <n v="230088.68"/>
    <n v="226194.97"/>
    <n v="222212.79"/>
    <n v="218140.67"/>
    <n v="213231.12"/>
    <n v="213861.11"/>
    <n v="214486.97"/>
    <n v="215108.35"/>
    <n v="215724.91"/>
    <n v="216336.28"/>
    <n v="216942.07999999999"/>
    <n v="217541.92"/>
    <n v="218135.39"/>
    <n v="218722.07"/>
    <n v="219301.54"/>
    <n v="219873.34"/>
    <n v="220885.69"/>
    <n v="221907.41"/>
  </r>
  <r>
    <s v="WAResidentialPilot-Time-of-Use Opt-inParticipantsMarket Potential0"/>
    <x v="0"/>
    <x v="0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ew ParticipantsMarket Potential0"/>
    <x v="0"/>
    <x v="0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Meter  (MW)Market Potential0"/>
    <x v="0"/>
    <x v="0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Generation (MW)Market Potential0"/>
    <x v="0"/>
    <x v="0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Meter  (MW)Market Potential0"/>
    <x v="0"/>
    <x v="0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Generation (MW)Market Potential0"/>
    <x v="0"/>
    <x v="0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on-Incentive CostsMarket Potential0"/>
    <x v="0"/>
    <x v="0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Incentive CostsMarket Potential0"/>
    <x v="0"/>
    <x v="0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BenefitsMarket Potential0"/>
    <x v="0"/>
    <x v="0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CostsMarket Potential0"/>
    <x v="0"/>
    <x v="0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articipantsMarket Potential0"/>
    <x v="0"/>
    <x v="1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ew ParticipantsMarket Potential0"/>
    <x v="0"/>
    <x v="1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Meter  (MW)Market Potential0"/>
    <x v="0"/>
    <x v="1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Generation (MW)Market Potential0"/>
    <x v="0"/>
    <x v="1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Meter  (MW)Market Potential0"/>
    <x v="0"/>
    <x v="1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Generation (MW)Market Potential0"/>
    <x v="0"/>
    <x v="1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on-Incentive CostsMarket Potential0"/>
    <x v="0"/>
    <x v="1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Incentive CostsMarket Potential0"/>
    <x v="0"/>
    <x v="1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BenefitsMarket Potential0"/>
    <x v="0"/>
    <x v="1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CostsMarket Potential0"/>
    <x v="0"/>
    <x v="1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Time-of-Use Opt-inParticipantsMarket Potential0"/>
    <x v="0"/>
    <x v="0"/>
    <x v="23"/>
    <x v="0"/>
    <x v="0"/>
    <x v="0"/>
    <n v="0"/>
    <n v="3006.5983050504142"/>
    <n v="8734.9199370531132"/>
    <n v="18976.333257753009"/>
    <n v="23210.499891063446"/>
    <n v="24765.846898944648"/>
    <n v="24179.217984012761"/>
    <n v="23392.528917346906"/>
    <n v="22587.967248884568"/>
    <n v="21765.231546311312"/>
    <n v="20773.303594665042"/>
    <n v="20900.586804238781"/>
    <n v="21027.035526610718"/>
    <n v="21152.580738664576"/>
    <n v="21277.150996635683"/>
    <n v="21400.67236729158"/>
    <n v="21523.068357606608"/>
    <n v="21644.259842923799"/>
    <n v="21764.164993599956"/>
    <n v="21882.69920013209"/>
    <n v="21999.774996765907"/>
    <n v="22115.301983590092"/>
    <n v="22319.838568583316"/>
    <n v="22526.266839913525"/>
  </r>
  <r>
    <s v="WAResidentialParent-Time-of-Use Opt-inNew ParticipantsMarket Potential0"/>
    <x v="0"/>
    <x v="0"/>
    <x v="23"/>
    <x v="1"/>
    <x v="0"/>
    <x v="0"/>
    <n v="0"/>
    <n v="3006.5983050504142"/>
    <n v="5728.3216320026986"/>
    <n v="10241.413320699896"/>
    <n v="4234.1666333104367"/>
    <n v="1555.3470078812024"/>
    <n v="0"/>
    <n v="0"/>
    <n v="0"/>
    <n v="0"/>
    <n v="0"/>
    <n v="127.28320957373944"/>
    <n v="126.44872237193704"/>
    <n v="125.54521205385754"/>
    <n v="124.57025797110691"/>
    <n v="123.52137065589704"/>
    <n v="122.39599031502803"/>
    <n v="121.19148531719111"/>
    <n v="119.90515067615706"/>
    <n v="118.5342065321347"/>
    <n v="117.07579663381694"/>
    <n v="115.52698682418486"/>
    <n v="204.5365849932241"/>
    <n v="206.4282713302091"/>
  </r>
  <r>
    <s v="WAResidentialParent-Time-of-Use Opt-inSummer Peak Reduction @Meter  (MW)Market Potential0"/>
    <x v="0"/>
    <x v="0"/>
    <x v="23"/>
    <x v="2"/>
    <x v="0"/>
    <x v="0"/>
    <n v="0"/>
    <n v="0.37644977770201743"/>
    <n v="1.0883281731732926"/>
    <n v="2.355633854377349"/>
    <n v="2.8752038460424783"/>
    <n v="3.0614633070813602"/>
    <n v="2.9809905262244336"/>
    <n v="2.8763252295492308"/>
    <n v="2.7700042504975979"/>
    <n v="2.6620061117899172"/>
    <n v="2.5339252268157959"/>
    <n v="2.542665187193605"/>
    <n v="2.5512394179046596"/>
    <n v="2.559640656415096"/>
    <n v="2.567861431635055"/>
    <n v="2.5758940589541224"/>
    <n v="2.5837306352003"/>
    <n v="2.5913630335240088"/>
    <n v="2.5987828982089205"/>
    <n v="2.6059816394117141"/>
    <n v="2.6129504278330713"/>
    <n v="2.6196801893225907"/>
    <n v="2.6368712279438991"/>
    <n v="2.6541750787359759"/>
  </r>
  <r>
    <s v="WAResidentialParent-Time-of-Use Opt-inSummer Peak Reduction @Generation (MW)Market Potential0"/>
    <x v="0"/>
    <x v="0"/>
    <x v="23"/>
    <x v="3"/>
    <x v="0"/>
    <x v="0"/>
    <n v="0"/>
    <n v="0.40116131468671934"/>
    <n v="1.1597700055128863"/>
    <n v="2.5102662557303379"/>
    <n v="3.063942717436571"/>
    <n v="3.2624289291148338"/>
    <n v="3.1766736212962847"/>
    <n v="3.0651377126483705"/>
    <n v="2.9518374365916431"/>
    <n v="2.8367499059994854"/>
    <n v="2.7002613243987597"/>
    <n v="2.7095750076658196"/>
    <n v="2.7187120821660908"/>
    <n v="2.7276648086264874"/>
    <n v="2.7364252255275523"/>
    <n v="2.7449851438130035"/>
    <n v="2.7533361415177962"/>
    <n v="2.7614695583162923"/>
    <n v="2.7693764899924558"/>
    <n v="2.7770477828343076"/>
    <n v="2.7844740279551057"/>
    <n v="2.7916455555441075"/>
    <n v="2.8099650766665589"/>
    <n v="2.8284048153622932"/>
  </r>
  <r>
    <s v="WAResidentialParent-Time-of-Use Opt-inWinter Peak Reduction @Meter  (MW)Market Potential0"/>
    <x v="0"/>
    <x v="0"/>
    <x v="23"/>
    <x v="4"/>
    <x v="0"/>
    <x v="0"/>
    <n v="0"/>
    <n v="0.34964413725679039"/>
    <n v="1.0108322217224017"/>
    <n v="2.187897604122405"/>
    <n v="2.6704708774796551"/>
    <n v="2.8434674693714013"/>
    <n v="2.7687248670324345"/>
    <n v="2.6715124112830382"/>
    <n v="2.5727621683695423"/>
    <n v="2.4724541903324928"/>
    <n v="2.3534934864658781"/>
    <n v="2.3616111055666558"/>
    <n v="2.3695747960167002"/>
    <n v="2.3773778124211766"/>
    <n v="2.3850132156797743"/>
    <n v="2.3924738683756663"/>
    <n v="2.3997524300934292"/>
    <n v="2.4068413526673331"/>
    <n v="2.4137328753616876"/>
    <n v="2.4204190199851499"/>
    <n v="2.426891585941183"/>
    <n v="2.4331421452171393"/>
    <n v="2.4491090715465615"/>
    <n v="2.4651807770961001"/>
  </r>
  <r>
    <s v="WAResidentialParent-Time-of-Use Opt-inWinter Peak Reduction @Generation (MW)Market Potential0"/>
    <x v="0"/>
    <x v="0"/>
    <x v="23"/>
    <x v="5"/>
    <x v="0"/>
    <x v="0"/>
    <n v="0"/>
    <n v="0.37259605419521569"/>
    <n v="1.0771869370443325"/>
    <n v="2.3315191859786926"/>
    <n v="2.845770329795029"/>
    <n v="3.0301230492022606"/>
    <n v="2.9504740697276581"/>
    <n v="2.8468802336775769"/>
    <n v="2.7416476645029224"/>
    <n v="2.6347551047873963"/>
    <n v="2.507985386259461"/>
    <n v="2.5166358754972888"/>
    <n v="2.5251223316461"/>
    <n v="2.5334375665187303"/>
    <n v="2.541574185507006"/>
    <n v="2.549524582668016"/>
    <n v="2.5572809357346857"/>
    <n v="2.5648352010521451"/>
    <n v="2.5721791084416958"/>
    <n v="2.579304155994405"/>
    <n v="2.5862016047966572"/>
    <n v="2.5928624735903019"/>
    <n v="2.6098775272235311"/>
    <n v="2.6270042381671996"/>
  </r>
  <r>
    <s v="WAResidentialParent-Time-of-Use Opt-inNon-Incentive CostsMarket Potential0"/>
    <x v="0"/>
    <x v="0"/>
    <x v="23"/>
    <x v="6"/>
    <x v="0"/>
    <x v="0"/>
    <n v="0"/>
    <n v="155604.04"/>
    <n v="291690.21000000002"/>
    <n v="517344.79"/>
    <n v="216982.46"/>
    <n v="83041.48"/>
    <n v="5274.13"/>
    <n v="5274.13"/>
    <n v="5274.13"/>
    <n v="5274.13"/>
    <n v="5274.13"/>
    <n v="11638.29"/>
    <n v="11596.56"/>
    <n v="11551.39"/>
    <n v="11502.64"/>
    <n v="11450.19"/>
    <n v="11393.92"/>
    <n v="11333.7"/>
    <n v="11269.38"/>
    <n v="11200.84"/>
    <n v="11127.92"/>
    <n v="11050.47"/>
    <n v="15500.95"/>
    <n v="15595.54"/>
  </r>
  <r>
    <s v="WAResidentialParent-Time-of-Use Opt-inIncentive CostsMarket Potential0"/>
    <x v="0"/>
    <x v="0"/>
    <x v="23"/>
    <x v="7"/>
    <x v="0"/>
    <x v="0"/>
    <n v="0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</r>
  <r>
    <s v="WAResidentialParent-Time-of-Use Opt-inProgram Annual BenefitsMarket Potential0"/>
    <x v="0"/>
    <x v="0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Time-of-Use Opt-inProgram Annual CostsMarket Potential0"/>
    <x v="0"/>
    <x v="0"/>
    <x v="23"/>
    <x v="9"/>
    <x v="0"/>
    <x v="0"/>
    <n v="0"/>
    <n v="195917.29"/>
    <n v="332003.46000000002"/>
    <n v="557658.04"/>
    <n v="257295.71"/>
    <n v="123354.73"/>
    <n v="45587.38"/>
    <n v="45587.38"/>
    <n v="45587.38"/>
    <n v="45587.38"/>
    <n v="45587.38"/>
    <n v="51951.54"/>
    <n v="51909.81"/>
    <n v="51864.639999999999"/>
    <n v="51815.89"/>
    <n v="51763.44"/>
    <n v="51707.18"/>
    <n v="51646.95"/>
    <n v="51582.63"/>
    <n v="51514.09"/>
    <n v="51441.17"/>
    <n v="51363.73"/>
    <n v="55814.21"/>
    <n v="55908.79"/>
  </r>
  <r>
    <s v="WAGeneral ServiceParent-Time-of-Use Opt-inParticipantsMarket Potential0"/>
    <x v="0"/>
    <x v="1"/>
    <x v="23"/>
    <x v="0"/>
    <x v="0"/>
    <x v="0"/>
    <n v="0"/>
    <n v="279.80229748080518"/>
    <n v="785.16328100842884"/>
    <n v="1696.1722178183131"/>
    <n v="2119.4348816671554"/>
    <n v="2294.7859332422317"/>
    <n v="2254.1842855847781"/>
    <n v="2194.8995869113191"/>
    <n v="2134.2573887298267"/>
    <n v="2072.2368839691076"/>
    <n v="1995.9751098191493"/>
    <n v="2015.2901703394207"/>
    <n v="2034.7928393504289"/>
    <n v="2054.4849391061771"/>
    <n v="2074.3683095603465"/>
    <n v="2094.4448085382123"/>
    <n v="2114.7163119102352"/>
    <n v="2135.184713767329"/>
    <n v="2155.8519265978434"/>
    <n v="2176.719881466257"/>
    <n v="2197.7905281936105"/>
    <n v="2219.0658355396845"/>
    <n v="2240.5477913869609"/>
    <n v="2262.2384029263567"/>
  </r>
  <r>
    <s v="WAGeneral ServiceParent-Time-of-Use Opt-inNew ParticipantsMarket Potential0"/>
    <x v="0"/>
    <x v="1"/>
    <x v="23"/>
    <x v="1"/>
    <x v="0"/>
    <x v="0"/>
    <n v="0"/>
    <n v="279.80229748080518"/>
    <n v="505.36098352762366"/>
    <n v="911.00893680988429"/>
    <n v="423.26266384884229"/>
    <n v="175.35105157507633"/>
    <n v="0"/>
    <n v="0"/>
    <n v="0"/>
    <n v="0"/>
    <n v="0"/>
    <n v="19.315060520271345"/>
    <n v="19.502669011008265"/>
    <n v="19.692099755748131"/>
    <n v="19.883370454169381"/>
    <n v="20.076498977865867"/>
    <n v="20.271503372022835"/>
    <n v="20.468401857093795"/>
    <n v="20.667212830514472"/>
    <n v="20.867954868413563"/>
    <n v="21.070646727353505"/>
    <n v="21.275307346073987"/>
    <n v="21.481955847276367"/>
    <n v="21.690611539395832"/>
  </r>
  <r>
    <s v="WAGeneral ServiceParent-Time-of-Use Opt-inSummer Peak Reduction @Meter  (MW)Market Potential0"/>
    <x v="0"/>
    <x v="1"/>
    <x v="23"/>
    <x v="2"/>
    <x v="0"/>
    <x v="0"/>
    <n v="0"/>
    <n v="2.7818357199449807E-3"/>
    <n v="7.7902084272210787E-3"/>
    <n v="1.6821065202844959E-2"/>
    <n v="2.099365389251813E-2"/>
    <n v="2.2704410417742956E-2"/>
    <n v="2.227705198428288E-2"/>
    <n v="2.1666230689724227E-2"/>
    <n v="2.104340721617054E-2"/>
    <n v="2.0408419722263118E-2"/>
    <n v="1.9634776525669296E-2"/>
    <n v="1.9802017573222128E-2"/>
    <n v="1.9970696792946257E-2"/>
    <n v="2.0140826545327308E-2"/>
    <n v="2.0312419297087551E-2"/>
    <n v="2.0485487622099029E-2"/>
    <n v="2.0660044202304422E-2"/>
    <n v="2.0836101828645974E-2"/>
    <n v="2.1013673402002254E-2"/>
    <n v="2.1192771934133142E-2"/>
    <n v="2.1373410548632715E-2"/>
    <n v="2.1555602481890541E-2"/>
    <n v="2.1739361084061087E-2"/>
    <n v="2.192469982004152E-2"/>
  </r>
  <r>
    <s v="WAGeneral ServiceParent-Time-of-Use Opt-inSummer Peak Reduction @Generation (MW)Market Potential0"/>
    <x v="0"/>
    <x v="1"/>
    <x v="23"/>
    <x v="3"/>
    <x v="0"/>
    <x v="0"/>
    <n v="0"/>
    <n v="2.9644455668637903E-3"/>
    <n v="8.3015861330147898E-3"/>
    <n v="1.7925261298854391E-2"/>
    <n v="2.2371753934908492E-2"/>
    <n v="2.4194810760595646E-2"/>
    <n v="2.3739398960233249E-2"/>
    <n v="2.3088481127157105E-2"/>
    <n v="2.2424773248263575E-2"/>
    <n v="2.1748102858336657E-2"/>
    <n v="2.0923674899477083E-2"/>
    <n v="2.1101894259614371E-2"/>
    <n v="2.1281646198791835E-2"/>
    <n v="2.1462943888882469E-2"/>
    <n v="2.1645800614969683E-2"/>
    <n v="2.1830229776320362E-2"/>
    <n v="2.2016244887366178E-2"/>
    <n v="2.2203859578693492E-2"/>
    <n v="2.2393087598041619E-2"/>
    <n v="2.2583942811309828E-2"/>
    <n v="2.27764392035728E-2"/>
    <n v="2.2970590880105009E-2"/>
    <n v="2.3166412067413773E-2"/>
    <n v="2.3363917114281246E-2"/>
  </r>
  <r>
    <s v="WAGeneral ServiceParent-Time-of-Use Opt-inWinter Peak Reduction @Meter  (MW)Market Potential0"/>
    <x v="0"/>
    <x v="1"/>
    <x v="23"/>
    <x v="4"/>
    <x v="0"/>
    <x v="0"/>
    <n v="0"/>
    <n v="2.7671974936998678E-3"/>
    <n v="7.7492157716747261E-3"/>
    <n v="1.6732551507964401E-2"/>
    <n v="2.0883183725934621E-2"/>
    <n v="2.2584938123216741E-2"/>
    <n v="2.2159828481585708E-2"/>
    <n v="2.1552221374062246E-2"/>
    <n v="2.0932675243901366E-2"/>
    <n v="2.0301029101365633E-2"/>
    <n v="1.9531456872752963E-2"/>
    <n v="1.9697817885487776E-2"/>
    <n v="1.9865609502625076E-2"/>
    <n v="2.0034844019608675E-2"/>
    <n v="2.0205533837560047E-2"/>
    <n v="2.0377691464186557E-2"/>
    <n v="2.0551329514697583E-2"/>
    <n v="2.0726460712728472E-2"/>
    <n v="2.0903097891272419E-2"/>
    <n v="2.1081253993620437E-2"/>
    <n v="2.126094207430931E-2"/>
    <n v="2.144217530007771E-2"/>
    <n v="2.1624966950830608E-2"/>
    <n v="2.1809330420611891E-2"/>
  </r>
  <r>
    <s v="WAGeneral ServiceParent-Time-of-Use Opt-inWinter Peak Reduction @Generation (MW)Market Potential0"/>
    <x v="0"/>
    <x v="1"/>
    <x v="23"/>
    <x v="5"/>
    <x v="0"/>
    <x v="0"/>
    <n v="0"/>
    <n v="2.948846434036517E-3"/>
    <n v="8.2579025699858546E-3"/>
    <n v="1.7830937242076302E-2"/>
    <n v="2.2254032103510891E-2"/>
    <n v="2.4067495868730544E-2"/>
    <n v="2.3614480479098154E-2"/>
    <n v="2.2966987824022001E-2"/>
    <n v="2.2306772425299836E-2"/>
    <n v="2.1633662725240446E-2"/>
    <n v="2.0813572967554306E-2"/>
    <n v="2.0990854524177083E-2"/>
    <n v="2.1169660595295264E-2"/>
    <n v="2.1350004283470454E-2"/>
    <n v="2.1531898803878992E-2"/>
    <n v="2.1715357485279793E-2"/>
    <n v="2.1900393770990605E-2"/>
    <n v="2.2087021219872625E-2"/>
    <n v="2.227525350732355E-2"/>
    <n v="2.2465104426279237E-2"/>
    <n v="2.2656587888223903E-2"/>
    <n v="2.2849717924208982E-2"/>
    <n v="2.3044508685880868E-2"/>
    <n v="2.3240974446517359E-2"/>
  </r>
  <r>
    <s v="WAGeneral ServiceParent-Time-of-Use Opt-inNon-Incentive CostsMarket Potential0"/>
    <x v="0"/>
    <x v="1"/>
    <x v="23"/>
    <x v="6"/>
    <x v="0"/>
    <x v="0"/>
    <n v="0"/>
    <n v="16831.560000000001"/>
    <n v="30365.09"/>
    <n v="54703.96"/>
    <n v="25439.19"/>
    <n v="10564.49"/>
    <n v="43.43"/>
    <n v="43.43"/>
    <n v="43.43"/>
    <n v="43.43"/>
    <n v="43.43"/>
    <n v="1202.33"/>
    <n v="1213.5899999999999"/>
    <n v="1224.95"/>
    <n v="1236.43"/>
    <n v="1248.02"/>
    <n v="1259.72"/>
    <n v="1271.53"/>
    <n v="1283.46"/>
    <n v="1295.5"/>
    <n v="1307.67"/>
    <n v="1319.95"/>
    <n v="1332.34"/>
    <n v="1344.86"/>
  </r>
  <r>
    <s v="WAGeneral ServiceParent-Time-of-Use Opt-inIncentive CostsMarket Potential0"/>
    <x v="0"/>
    <x v="1"/>
    <x v="23"/>
    <x v="7"/>
    <x v="0"/>
    <x v="0"/>
    <n v="0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</r>
  <r>
    <s v="WAGeneral ServiceParent-Time-of-Use Opt-inProgram Annual BenefitsMarket Potential0"/>
    <x v="0"/>
    <x v="1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Time-of-Use Opt-inProgram Annual CostsMarket Potential0"/>
    <x v="0"/>
    <x v="1"/>
    <x v="23"/>
    <x v="9"/>
    <x v="0"/>
    <x v="0"/>
    <n v="0"/>
    <n v="17163.5"/>
    <n v="30697.02"/>
    <n v="55035.9"/>
    <n v="25771.119999999999"/>
    <n v="10896.43"/>
    <n v="375.36"/>
    <n v="375.36"/>
    <n v="375.36"/>
    <n v="375.36"/>
    <n v="375.36"/>
    <n v="1534.27"/>
    <n v="1545.52"/>
    <n v="1556.89"/>
    <n v="1568.37"/>
    <n v="1579.95"/>
    <n v="1591.65"/>
    <n v="1603.47"/>
    <n v="1615.4"/>
    <n v="1627.44"/>
    <n v="1639.6"/>
    <n v="1651.88"/>
    <n v="1664.28"/>
    <n v="1676.8"/>
  </r>
  <r>
    <s v="WALarge General ServiceParent-Time-of-Use Opt-inParticipantsMarket Potential0"/>
    <x v="0"/>
    <x v="2"/>
    <x v="23"/>
    <x v="0"/>
    <x v="0"/>
    <x v="0"/>
    <n v="0"/>
    <n v="20.251985716685464"/>
    <n v="56.198472838164598"/>
    <n v="124.02354145786614"/>
    <n v="159.26365563461937"/>
    <n v="176.74035758259308"/>
    <n v="176.5285876767762"/>
    <n v="176.32405201583649"/>
    <n v="176.12650368650461"/>
    <n v="175.935704202951"/>
    <n v="175.75142321914771"/>
    <n v="175.57343825104729"/>
    <n v="175.4015344082442"/>
    <n v="175.23550413479501"/>
    <n v="175.07514695888429"/>
    <n v="174.92026925103531"/>
    <n v="174.77068399057279"/>
    <n v="174.62621054005675"/>
    <n v="174.48667442741541"/>
    <n v="174.35190713551361"/>
    <n v="174.22174589890409"/>
    <n v="174.09603350751533"/>
    <n v="173.97461811704054"/>
    <n v="173.85735306579718"/>
  </r>
  <r>
    <s v="WALarge General ServiceParent-Time-of-Use Opt-inNew ParticipantsMarket Potential0"/>
    <x v="0"/>
    <x v="2"/>
    <x v="23"/>
    <x v="1"/>
    <x v="0"/>
    <x v="0"/>
    <n v="0"/>
    <n v="20.251985716685464"/>
    <n v="35.946487121479137"/>
    <n v="67.82506861970154"/>
    <n v="35.240114176753224"/>
    <n v="17.4767019479737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Summer Peak Reduction @Meter  (MW)Market Potential0"/>
    <x v="0"/>
    <x v="2"/>
    <x v="23"/>
    <x v="2"/>
    <x v="0"/>
    <x v="0"/>
    <n v="0"/>
    <n v="6.658954146573387E-2"/>
    <n v="0.18511805453176003"/>
    <n v="0.40778140380462147"/>
    <n v="0.52445565127193394"/>
    <n v="0.58294724371049855"/>
    <n v="0.58320013530477255"/>
    <n v="0.58348625073094484"/>
    <n v="0.58380469236747889"/>
    <n v="0.58415458960576161"/>
    <n v="0.58453509804422843"/>
    <n v="0.58494539870654161"/>
    <n v="0.58538469728311182"/>
    <n v="0.58585222339526122"/>
    <n v="0.5863472298813539"/>
    <n v="0.58686899210423749"/>
    <n v="0.58741680727935963"/>
    <n v="0.58798999382294403"/>
    <n v="0.58858789071962281"/>
    <n v="0.589209856908951"/>
    <n v="0.58985527069023203"/>
    <n v="0.59052352914511352"/>
    <n v="0.59121404757742069"/>
    <n v="0.59192625896971163"/>
  </r>
  <r>
    <s v="WALarge General ServiceParent-Time-of-Use Opt-inSummer Peak Reduction @Generation (MW)Market Potential0"/>
    <x v="0"/>
    <x v="2"/>
    <x v="23"/>
    <x v="3"/>
    <x v="0"/>
    <x v="0"/>
    <n v="0"/>
    <n v="7.0960721937056548E-2"/>
    <n v="0.19726987908329074"/>
    <n v="0.43454966304840309"/>
    <n v="0.55888283383624671"/>
    <n v="0.62121402782448698"/>
    <n v="0.62148352014575081"/>
    <n v="0.6217884172324647"/>
    <n v="0.62212776253993918"/>
    <n v="0.62250062830963515"/>
    <n v="0.62290611471038837"/>
    <n v="0.623343349005266"/>
    <n v="0.62381148474329906"/>
    <n v="0.62430970097534233"/>
    <n v="0.62483720149334387"/>
    <n v="0.62539321409232462"/>
    <n v="0.6259769898543901"/>
    <n v="0.62658780245411771"/>
    <n v="0.62722494748467905"/>
    <n v="0.62788774180408247"/>
    <n v="0.62857552290092922"/>
    <n v="0.62928764827910644"/>
    <n v="0.63002349486084896"/>
    <n v="0.63078245840762104"/>
  </r>
  <r>
    <s v="WALarge General ServiceParent-Time-of-Use Opt-inWinter Peak Reduction @Meter  (MW)Market Potential0"/>
    <x v="0"/>
    <x v="2"/>
    <x v="23"/>
    <x v="4"/>
    <x v="0"/>
    <x v="0"/>
    <n v="0"/>
    <n v="6.6239142351025196E-2"/>
    <n v="0.18414394957478417"/>
    <n v="0.40563562776017559"/>
    <n v="0.52169592666857068"/>
    <n v="0.5798797320018747"/>
    <n v="0.58013129286178999"/>
    <n v="0.58041590272733201"/>
    <n v="0.58073266870031459"/>
    <n v="0.58108072475333283"/>
    <n v="0.5814592309281249"/>
    <n v="0.58186737255786813"/>
    <n v="0.58230435951268933"/>
    <n v="0.58276942546769983"/>
    <n v="0.58326182719288455"/>
    <n v="0.58378084386418505"/>
    <n v="0.58432577639515382"/>
    <n v="0.58489594678855861"/>
    <n v="0.58549069750734428"/>
    <n v="0.58610939086437297"/>
    <n v="0.58675140843038343"/>
    <n v="0.58741615045962459"/>
    <n v="0.58810303533263641"/>
    <n v="0.58881149901566476"/>
  </r>
  <r>
    <s v="WALarge General ServiceParent-Time-of-Use Opt-inWinter Peak Reduction @Generation (MW)Market Potential0"/>
    <x v="0"/>
    <x v="2"/>
    <x v="23"/>
    <x v="5"/>
    <x v="0"/>
    <x v="0"/>
    <n v="0"/>
    <n v="7.0587321345934775E-2"/>
    <n v="0.19623183032266003"/>
    <n v="0.43226303043496972"/>
    <n v="0.55594195084033537"/>
    <n v="0.61794515345468315"/>
    <n v="0.61821322768732945"/>
    <n v="0.61851652038291982"/>
    <n v="0.61885408003017328"/>
    <n v="0.61922498375248591"/>
    <n v="0.61962833645367099"/>
    <n v="0.62006326998920303"/>
    <n v="0.62052894236220091"/>
    <n v="0.62102453694341408"/>
    <n v="0.62154926171449765"/>
    <n v="0.62210234853387147"/>
    <n v="0.62268305242450317"/>
    <n v="0.62329065088294822"/>
    <n v="0.62392444320901985"/>
    <n v="0.62458374985546994"/>
    <n v="0.62526791179708374"/>
    <n v="0.62597628991861098"/>
    <n v="0.62670826442096805"/>
    <n v="0.62746323424516703"/>
  </r>
  <r>
    <s v="WALarge General ServiceParent-Time-of-Use Opt-inNon-Incentive CostsMarket Potential0"/>
    <x v="0"/>
    <x v="2"/>
    <x v="23"/>
    <x v="6"/>
    <x v="0"/>
    <x v="0"/>
    <n v="0"/>
    <n v="2135.7399999999998"/>
    <n v="3077.41"/>
    <n v="4990.13"/>
    <n v="3035.03"/>
    <n v="1969.2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</r>
  <r>
    <s v="WALarge General ServiceParent-Time-of-Use Opt-inIncentive CostsMarket Potential0"/>
    <x v="0"/>
    <x v="2"/>
    <x v="23"/>
    <x v="7"/>
    <x v="0"/>
    <x v="0"/>
    <n v="0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</r>
  <r>
    <s v="WALarge General ServiceParent-Time-of-Use Opt-inProgram Annual BenefitsMarket Potential0"/>
    <x v="0"/>
    <x v="2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Program Annual CostsMarket Potential0"/>
    <x v="0"/>
    <x v="2"/>
    <x v="23"/>
    <x v="9"/>
    <x v="0"/>
    <x v="0"/>
    <n v="0"/>
    <n v="9172.59"/>
    <n v="10114.26"/>
    <n v="12026.98"/>
    <n v="10071.879999999999"/>
    <n v="9006.0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</r>
  <r>
    <s v="WAExtra Large General ServiceParent-Time-of-Use Opt-inParticipantsMarket Potential0"/>
    <x v="0"/>
    <x v="3"/>
    <x v="23"/>
    <x v="0"/>
    <x v="0"/>
    <x v="0"/>
    <n v="0"/>
    <n v="0.24711693971249998"/>
    <n v="0.6765982423200001"/>
    <n v="1.5004390401000001"/>
    <n v="1.9291359087000006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</r>
  <r>
    <s v="WAExtra Large General ServiceParent-Time-of-Use Opt-inNew ParticipantsMarket Potential0"/>
    <x v="0"/>
    <x v="3"/>
    <x v="23"/>
    <x v="1"/>
    <x v="0"/>
    <x v="0"/>
    <n v="0"/>
    <n v="0.24711693971249998"/>
    <n v="0.42948130260750011"/>
    <n v="0.82384079777999997"/>
    <n v="0.42869686860000056"/>
    <n v="0.2143484342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Summer Peak Reduction @Meter  (MW)Market Potential0"/>
    <x v="0"/>
    <x v="3"/>
    <x v="23"/>
    <x v="2"/>
    <x v="0"/>
    <x v="0"/>
    <n v="0"/>
    <n v="2.6450732248538639E-2"/>
    <n v="7.3672979496466867E-2"/>
    <n v="0.16300905128055412"/>
    <n v="0.20914285495167001"/>
    <n v="0.23189340062741698"/>
    <n v="0.23140741971913617"/>
    <n v="0.23092300165942503"/>
    <n v="0.23044014090629458"/>
    <n v="0.22995883193772682"/>
    <n v="0.22947906925160275"/>
    <n v="0.22900084736563089"/>
    <n v="0.22852416081727497"/>
    <n v="0.22804900416368293"/>
    <n v="0.22757537198161568"/>
    <n v="0.22710325886737656"/>
    <n v="0.22663265943674024"/>
    <n v="0.22616356832488299"/>
    <n v="0.22569598018631187"/>
    <n v="0.22522988969479557"/>
    <n v="0.22476529154329425"/>
    <n v="0.2243021804438908"/>
    <n v="0.22384055112772122"/>
    <n v="0.22338039834490622"/>
  </r>
  <r>
    <s v="WAExtra Large General ServiceParent-Time-of-Use Opt-inSummer Peak Reduction @Generation (MW)Market Potential0"/>
    <x v="0"/>
    <x v="3"/>
    <x v="23"/>
    <x v="3"/>
    <x v="0"/>
    <x v="0"/>
    <n v="0"/>
    <n v="2.8187054825808439E-2"/>
    <n v="7.8509142685919506E-2"/>
    <n v="0.17370956018814379"/>
    <n v="0.22287175506358697"/>
    <n v="0.24711572956885866"/>
    <n v="0.24659784710052873"/>
    <n v="0.24608163007185105"/>
    <n v="0.24556707257704025"/>
    <n v="0.24505416873159294"/>
    <n v="0.24454291267221093"/>
    <n v="0.24403329855672515"/>
    <n v="0.24352532056401852"/>
    <n v="0.24301897289395027"/>
    <n v="0.24251424976728012"/>
    <n v="0.2420111454255931"/>
    <n v="0.24150965413122361"/>
    <n v="0.24100977016718136"/>
    <n v="0.24051148783707574"/>
    <n v="0.24001480146504217"/>
    <n v="0.23951970539566736"/>
    <n v="0.23902619399391603"/>
    <n v="0.2385342616450567"/>
    <n v="0.23804390275458889"/>
  </r>
  <r>
    <s v="WAExtra Large General ServiceParent-Time-of-Use Opt-inWinter Peak Reduction @Meter  (MW)Market Potential0"/>
    <x v="0"/>
    <x v="3"/>
    <x v="23"/>
    <x v="4"/>
    <x v="0"/>
    <x v="0"/>
    <n v="0"/>
    <n v="2.9589109419766044E-2"/>
    <n v="8.2414272358058302E-2"/>
    <n v="0.18235006159495074"/>
    <n v="0.23395763721698554"/>
    <n v="0.25940753323626314"/>
    <n v="0.25886389073382043"/>
    <n v="0.2583219965117996"/>
    <n v="0.2577818443706551"/>
    <n v="0.25724342813318207"/>
    <n v="0.25670674164443541"/>
    <n v="0.25617177877165032"/>
    <n v="0.25563853340416093"/>
    <n v="0.25510699945332144"/>
    <n v="0.2545771708524257"/>
    <n v="0.25404904155662894"/>
    <n v="0.2535226055428681"/>
    <n v="0.25299785680978337"/>
    <n v="0.25247478937763962"/>
    <n v="0.2519533972882485"/>
    <n v="0.25143367460489058"/>
    <n v="0.25091561541223761"/>
    <n v="0.2503992138162755"/>
    <n v="0.249884463944227"/>
  </r>
  <r>
    <s v="WAExtra Large General ServiceParent-Time-of-Use Opt-inWinter Peak Reduction @Generation (MW)Market Potential0"/>
    <x v="0"/>
    <x v="3"/>
    <x v="23"/>
    <x v="5"/>
    <x v="0"/>
    <x v="0"/>
    <n v="0"/>
    <n v="3.1531446525752391E-2"/>
    <n v="8.782424590585923E-2"/>
    <n v="0.19432018499035669"/>
    <n v="0.24931547018007835"/>
    <n v="0.27643599023472204"/>
    <n v="0.27585666105479584"/>
    <n v="0.27527919491879754"/>
    <n v="0.2747035852202207"/>
    <n v="0.27412982537636621"/>
    <n v="0.27355790882825598"/>
    <n v="0.27298782904054808"/>
    <n v="0.27241957950145024"/>
    <n v="0.2718531537226358"/>
    <n v="0.2712885452391578"/>
    <n v="0.27072574760936585"/>
    <n v="0.27016475441482107"/>
    <n v="0.26960555926021246"/>
    <n v="0.26904815577327323"/>
    <n v="0.26849253760469788"/>
    <n v="0.26793869842805901"/>
    <n v="0.26738663193972467"/>
    <n v="0.26683633185877609"/>
    <n v="0.26628779192692564"/>
  </r>
  <r>
    <s v="WAExtra Large General ServiceParent-Time-of-Use Opt-inNon-Incentive CostsMarket Potential0"/>
    <x v="0"/>
    <x v="3"/>
    <x v="23"/>
    <x v="6"/>
    <x v="0"/>
    <x v="0"/>
    <n v="0"/>
    <n v="361.47"/>
    <n v="372.41"/>
    <n v="396.07"/>
    <n v="372.36"/>
    <n v="359.5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</r>
  <r>
    <s v="WAExtra Large General ServiceParent-Time-of-Use Opt-inIncentive CostsMarket Potential0"/>
    <x v="0"/>
    <x v="3"/>
    <x v="23"/>
    <x v="7"/>
    <x v="0"/>
    <x v="0"/>
    <n v="0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</r>
  <r>
    <s v="WAExtra Large General ServiceParent-Time-of-Use Opt-inProgram Annual BenefitsMarket Potential0"/>
    <x v="0"/>
    <x v="3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Program Annual CostsMarket Potential0"/>
    <x v="0"/>
    <x v="3"/>
    <x v="23"/>
    <x v="9"/>
    <x v="0"/>
    <x v="0"/>
    <n v="0"/>
    <n v="3011.07"/>
    <n v="3022.01"/>
    <n v="3045.67"/>
    <n v="3021.96"/>
    <n v="3009.1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</r>
  <r>
    <s v="WAResidentialTime-of-Use Opt-OutParticipantsMarket Potential0"/>
    <x v="0"/>
    <x v="0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ew ParticipantsMarket Potential0"/>
    <x v="0"/>
    <x v="0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Meter  (MW)Market Potential0"/>
    <x v="0"/>
    <x v="0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Generation (MW)Market Potential0"/>
    <x v="0"/>
    <x v="0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Meter  (MW)Market Potential0"/>
    <x v="0"/>
    <x v="0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Generation (MW)Market Potential0"/>
    <x v="0"/>
    <x v="0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on-Incentive CostsMarket Potential0"/>
    <x v="0"/>
    <x v="0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Incentive CostsMarket Potential0"/>
    <x v="0"/>
    <x v="0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BenefitsMarket Potential0"/>
    <x v="0"/>
    <x v="0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CostsMarket Potential0"/>
    <x v="0"/>
    <x v="0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articipantsMarket Potential0"/>
    <x v="0"/>
    <x v="1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ew ParticipantsMarket Potential0"/>
    <x v="0"/>
    <x v="1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Meter  (MW)Market Potential0"/>
    <x v="0"/>
    <x v="1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Generation (MW)Market Potential0"/>
    <x v="0"/>
    <x v="1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Meter  (MW)Market Potential0"/>
    <x v="0"/>
    <x v="1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Generation (MW)Market Potential0"/>
    <x v="0"/>
    <x v="1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on-Incentive CostsMarket Potential0"/>
    <x v="0"/>
    <x v="1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Incentive CostsMarket Potential0"/>
    <x v="0"/>
    <x v="1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BenefitsMarket Potential0"/>
    <x v="0"/>
    <x v="1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CostsMarket Potential0"/>
    <x v="0"/>
    <x v="1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articipantsMarket Potential0"/>
    <x v="0"/>
    <x v="2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ew ParticipantsMarket Potential0"/>
    <x v="0"/>
    <x v="2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Meter  (MW)Market Potential0"/>
    <x v="0"/>
    <x v="2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Generation (MW)Market Potential0"/>
    <x v="0"/>
    <x v="2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Meter  (MW)Market Potential0"/>
    <x v="0"/>
    <x v="2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Generation (MW)Market Potential0"/>
    <x v="0"/>
    <x v="2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on-Incentive CostsMarket Potential0"/>
    <x v="0"/>
    <x v="2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Incentive CostsMarket Potential0"/>
    <x v="0"/>
    <x v="2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BenefitsMarket Potential0"/>
    <x v="0"/>
    <x v="2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CostsMarket Potential0"/>
    <x v="0"/>
    <x v="2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articipantsMarket Potential0"/>
    <x v="0"/>
    <x v="3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ew ParticipantsMarket Potential0"/>
    <x v="0"/>
    <x v="3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Meter  (MW)Market Potential0"/>
    <x v="0"/>
    <x v="3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Generation (MW)Market Potential0"/>
    <x v="0"/>
    <x v="3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Meter  (MW)Market Potential0"/>
    <x v="0"/>
    <x v="3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Generation (MW)Market Potential0"/>
    <x v="0"/>
    <x v="3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on-Incentive CostsMarket Potential0"/>
    <x v="0"/>
    <x v="3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Incentive CostsMarket Potential0"/>
    <x v="0"/>
    <x v="3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BenefitsMarket Potential0"/>
    <x v="0"/>
    <x v="3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CostsMarket Potential0"/>
    <x v="0"/>
    <x v="3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Electric Vehicle TOU Opt-inParticipantsMarket Potential0"/>
    <x v="0"/>
    <x v="1"/>
    <x v="25"/>
    <x v="0"/>
    <x v="0"/>
    <x v="0"/>
    <n v="2878.6119197549997"/>
    <n v="2699.4686050143296"/>
    <n v="2600.1036759784374"/>
    <n v="2538.7593981464674"/>
    <n v="2563.4122655437709"/>
    <n v="2588.2129197617728"/>
    <n v="2613.254464413315"/>
    <n v="2638.5392392835288"/>
    <n v="2664.0696068840361"/>
    <n v="2689.847952673696"/>
    <n v="2715.8766852814902"/>
    <n v="2742.1582367315782"/>
    <n v="2768.6950626705334"/>
    <n v="2795.4896425967936"/>
    <n v="2822.5444800923301"/>
    <n v="2849.8621030565791"/>
    <n v="2877.4450639426336"/>
    <n v="2905.2959399957372"/>
    <n v="2933.4173334940915"/>
    <n v="2961.8118719920035"/>
    <n v="2990.4822085653914"/>
    <n v="3019.4310220596822"/>
    <n v="3048.6610173401095"/>
    <n v="3078.1749255444461"/>
  </r>
  <r>
    <s v="WAGeneral ServiceElectric Vehicle TOU Opt-inNew ParticipantsMarket Potential0"/>
    <x v="0"/>
    <x v="1"/>
    <x v="25"/>
    <x v="1"/>
    <x v="0"/>
    <x v="0"/>
    <n v="2878.6119197549997"/>
    <n v="0"/>
    <n v="0"/>
    <n v="0"/>
    <n v="24.652867397303453"/>
    <n v="24.80065421800191"/>
    <n v="25.041544651542154"/>
    <n v="25.284774870213823"/>
    <n v="25.530367600507361"/>
    <n v="25.778345789659852"/>
    <n v="26.028732607794154"/>
    <n v="26.281551450088045"/>
    <n v="26.536825938955189"/>
    <n v="26.794579926260212"/>
    <n v="27.054837495536503"/>
    <n v="27.31762296424904"/>
    <n v="27.582960886054479"/>
    <n v="27.850876053103548"/>
    <n v="28.121393498354337"/>
    <n v="28.394538497911981"/>
    <n v="28.670336573387885"/>
    <n v="28.948813494290789"/>
    <n v="29.229995280427374"/>
    <n v="29.513908204336531"/>
  </r>
  <r>
    <s v="WAGeneral ServiceElectric Vehicle TOU Opt-inSummer Peak Reduction @Meter  (MW)Market Potential0"/>
    <x v="0"/>
    <x v="1"/>
    <x v="25"/>
    <x v="2"/>
    <x v="0"/>
    <x v="0"/>
    <n v="2.8721912320826284E-2"/>
    <n v="2.6838515115531068E-2"/>
    <n v="2.5797627140995E-2"/>
    <n v="2.5177064523250844E-2"/>
    <n v="2.539138633234644E-2"/>
    <n v="2.5607551243679839E-2"/>
    <n v="2.5825575097908424E-2"/>
    <n v="2.6045473871837831E-2"/>
    <n v="2.6267263679592142E-2"/>
    <n v="2.6490960773794092E-2"/>
    <n v="2.6716581546755484E-2"/>
    <n v="2.6944142531677762E-2"/>
    <n v="2.7173660403862921E-2"/>
    <n v="2.7405151981934901E-2"/>
    <n v="2.763863422907132E-2"/>
    <n v="2.7874124254246027E-2"/>
    <n v="2.8111639313482029E-2"/>
    <n v="2.8351196811115517E-2"/>
    <n v="2.8592814301070482E-2"/>
    <n v="2.883650948814449E-2"/>
    <n v="2.9082300229305275E-2"/>
    <n v="2.9330204534998811E-2"/>
    <n v="2.9580240570468271E-2"/>
    <n v="2.9832426657084552E-2"/>
  </r>
  <r>
    <s v="WAGeneral ServiceElectric Vehicle TOU Opt-inSummer Peak Reduction @Generation (MW)Market Potential0"/>
    <x v="0"/>
    <x v="1"/>
    <x v="25"/>
    <x v="3"/>
    <x v="0"/>
    <x v="0"/>
    <n v="3.0607323445040798E-2"/>
    <n v="2.860029317511836E-2"/>
    <n v="2.7491077515979328E-2"/>
    <n v="2.6829778903719997E-2"/>
    <n v="2.7058169578374296E-2"/>
    <n v="2.7288524343222334E-2"/>
    <n v="2.7520860078760041E-2"/>
    <n v="2.7755193810568873E-2"/>
    <n v="2.7991542710562811E-2"/>
    <n v="2.822992409824605E-2"/>
    <n v="2.8470355441981548E-2"/>
    <n v="2.8712854360270421E-2"/>
    <n v="2.8957438623042328E-2"/>
    <n v="2.9204126152957054E-2"/>
    <n v="2.9452935026717093E-2"/>
    <n v="2.970388347639176E-2"/>
    <n v="2.9956989890752374E-2"/>
    <n v="3.0212272816619264E-2"/>
    <n v="3.0469750960220036E-2"/>
    <n v="3.0729443188559771E-2"/>
    <n v="3.0991368530802723E-2"/>
    <n v="3.1255546179666249E-2"/>
    <n v="3.1521995492826374E-2"/>
    <n v="3.1790735994335628E-2"/>
  </r>
  <r>
    <s v="WAGeneral ServiceElectric Vehicle TOU Opt-inWinter Peak Reduction @Meter  (MW)Market Potential0"/>
    <x v="0"/>
    <x v="1"/>
    <x v="25"/>
    <x v="4"/>
    <x v="0"/>
    <x v="0"/>
    <n v="2.8570775484193407E-2"/>
    <n v="2.6697288854926504E-2"/>
    <n v="2.5661878110249069E-2"/>
    <n v="2.504458093910647E-2"/>
    <n v="2.5257774970918776E-2"/>
    <n v="2.547280240642797E-2"/>
    <n v="2.5689679002936717E-2"/>
    <n v="2.5908420653179515E-2"/>
    <n v="2.6129043386486726E-2"/>
    <n v="2.635156336995859E-2"/>
    <n v="2.6575996909649329E-2"/>
    <n v="2.6802360451761459E-2"/>
    <n v="2.7030670583850301E-2"/>
    <n v="2.7260944036038941E-2"/>
    <n v="2.7493197682243509E-2"/>
    <n v="2.7727448541409142E-2"/>
    <n v="2.7963713778756383E-2"/>
    <n v="2.8202010707038518E-2"/>
    <n v="2.8442356787809476E-2"/>
    <n v="2.8684769632702854E-2"/>
    <n v="2.8929267004721732E-2"/>
    <n v="2.9175866819539743E-2"/>
    <n v="2.9424587146813206E-2"/>
    <n v="2.9675446211504624E-2"/>
  </r>
  <r>
    <s v="WAGeneral ServiceElectric Vehicle TOU Opt-inWinter Peak Reduction @Generation (MW)Market Potential0"/>
    <x v="0"/>
    <x v="1"/>
    <x v="25"/>
    <x v="5"/>
    <x v="0"/>
    <x v="0"/>
    <n v="3.0446265434988712E-2"/>
    <n v="2.8449796307466437E-2"/>
    <n v="2.7346417423539077E-2"/>
    <n v="2.6688598613711072E-2"/>
    <n v="2.6915787479666213E-2"/>
    <n v="2.7144930100626567E-2"/>
    <n v="2.7376043268261634E-2"/>
    <n v="2.7609143918562996E-2"/>
    <n v="2.7844249133084746E-2"/>
    <n v="2.8081376140194576E-2"/>
    <n v="2.8320542316335601E-2"/>
    <n v="2.8561765187299082E-2"/>
    <n v="2.8805062429507994E-2"/>
    <n v="2.9050451871311743E-2"/>
    <n v="2.9297951494291888E-2"/>
    <n v="2.9547579434579221E-2"/>
    <n v="2.9799353984181993E-2"/>
    <n v="3.0053293592325784E-2"/>
    <n v="3.0309416866804641E-2"/>
    <n v="3.0567742575344049E-2"/>
    <n v="3.0828289646975416E-2"/>
    <n v="3.1091077173422573E-2"/>
    <n v="3.1356124410500008E-2"/>
    <n v="3.1623450779523256E-2"/>
  </r>
  <r>
    <s v="WAGeneral ServiceElectric Vehicle TOU Opt-inNon-Incentive CostsMarket Potential0"/>
    <x v="0"/>
    <x v="1"/>
    <x v="25"/>
    <x v="6"/>
    <x v="0"/>
    <x v="0"/>
    <n v="172716.72"/>
    <n v="0"/>
    <n v="0"/>
    <n v="0"/>
    <n v="1479.17"/>
    <n v="1488.04"/>
    <n v="1502.49"/>
    <n v="1517.09"/>
    <n v="1531.82"/>
    <n v="1546.7"/>
    <n v="1561.72"/>
    <n v="1576.89"/>
    <n v="1592.21"/>
    <n v="1607.67"/>
    <n v="1623.29"/>
    <n v="1639.06"/>
    <n v="1654.98"/>
    <n v="1671.05"/>
    <n v="1687.28"/>
    <n v="1703.67"/>
    <n v="1720.22"/>
    <n v="1736.93"/>
    <n v="1753.8"/>
    <n v="1770.83"/>
  </r>
  <r>
    <s v="WAGeneral ServiceElectric Vehicle TOU Opt-inIncentive CostsMarket Potential0"/>
    <x v="0"/>
    <x v="1"/>
    <x v="25"/>
    <x v="7"/>
    <x v="0"/>
    <x v="0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</r>
  <r>
    <s v="WAGeneral ServiceElectric Vehicle TOU Opt-inProgram Annual BenefitsMarket Potential0"/>
    <x v="0"/>
    <x v="1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Electric Vehicle TOU Opt-inProgram Annual CostsMarket Potential0"/>
    <x v="0"/>
    <x v="1"/>
    <x v="25"/>
    <x v="9"/>
    <x v="0"/>
    <x v="0"/>
    <n v="177569.91"/>
    <n v="4853.1899999999996"/>
    <n v="4853.1899999999996"/>
    <n v="4853.1899999999996"/>
    <n v="6332.36"/>
    <n v="6341.23"/>
    <n v="6355.68"/>
    <n v="6370.28"/>
    <n v="6385.01"/>
    <n v="6399.89"/>
    <n v="6414.92"/>
    <n v="6430.09"/>
    <n v="6445.4"/>
    <n v="6460.87"/>
    <n v="6476.48"/>
    <n v="6492.25"/>
    <n v="6508.17"/>
    <n v="6524.24"/>
    <n v="6540.48"/>
    <n v="6556.86"/>
    <n v="6573.41"/>
    <n v="6590.12"/>
    <n v="6606.99"/>
    <n v="6624.03"/>
  </r>
  <r>
    <s v="WALarge General ServiceElectric Vehicle TOU Opt-inParticipantsMarket Potential0"/>
    <x v="0"/>
    <x v="2"/>
    <x v="25"/>
    <x v="0"/>
    <x v="0"/>
    <x v="0"/>
    <n v="147.74079582479379"/>
    <n v="131.2017105430192"/>
    <n v="121.35988160077491"/>
    <n v="114.78310617122516"/>
    <n v="114.64260750040721"/>
    <n v="114.50056088927683"/>
    <n v="114.36336657029301"/>
    <n v="114.23085892902884"/>
    <n v="114.10287800367246"/>
    <n v="113.9792692920964"/>
    <n v="113.85988356551246"/>
    <n v="113.74457668848616"/>
    <n v="113.63320944509483"/>
    <n v="113.52564737101874"/>
    <n v="113.42176059136334"/>
    <n v="113.32142366401688"/>
    <n v="113.22451542835415"/>
    <n v="113.13091885910447"/>
    <n v="113.04052092520712"/>
    <n v="112.95321245348428"/>
    <n v="112.86888799696695"/>
    <n v="112.78744570771492"/>
    <n v="112.7087872139781"/>
    <n v="112.63281750154954"/>
  </r>
  <r>
    <s v="WALarge General ServiceElectric Vehicle TOU Opt-inNew ParticipantsMarket Potential0"/>
    <x v="0"/>
    <x v="2"/>
    <x v="25"/>
    <x v="1"/>
    <x v="0"/>
    <x v="0"/>
    <n v="147.7407958247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Summer Peak Reduction @Meter  (MW)Market Potential0"/>
    <x v="0"/>
    <x v="2"/>
    <x v="25"/>
    <x v="2"/>
    <x v="0"/>
    <x v="0"/>
    <n v="0.48822150844625412"/>
    <n v="0.43139778324954664"/>
    <n v="0.39976006545294435"/>
    <n v="0.37739944866401343"/>
    <n v="0.37751841837711347"/>
    <n v="0.37766012973306295"/>
    <n v="0.37782396457975342"/>
    <n v="0.37800932335815518"/>
    <n v="0.37821562454760821"/>
    <n v="0.3784423041276711"/>
    <n v="0.3786888150560378"/>
    <n v="0.37895462676203789"/>
    <n v="0.37923922465525906"/>
    <n v="0.37954210964883772"/>
    <n v="0.37986279769698172"/>
    <n v="0.38020081934629907"/>
    <n v="0.38055571930052051"/>
    <n v="0.38092705599821808"/>
    <n v="0.38131440120312793"/>
    <n v="0.38171733960670656"/>
    <n v="0.38213546844254881"/>
    <n v="0.38256839711231888"/>
    <n v="0.38301574682284906"/>
    <n v="0.38347715023407014"/>
  </r>
  <r>
    <s v="WALarge General ServiceElectric Vehicle TOU Opt-inSummer Peak Reduction @Generation (MW)Market Potential0"/>
    <x v="0"/>
    <x v="2"/>
    <x v="25"/>
    <x v="3"/>
    <x v="0"/>
    <x v="0"/>
    <n v="0.52027014966565865"/>
    <n v="0.45971630781068484"/>
    <n v="0.42600177477935247"/>
    <n v="0.40217332551578583"/>
    <n v="0.40230010483494616"/>
    <n v="0.40245111864137145"/>
    <n v="0.40262570820519333"/>
    <n v="0.4028232346101398"/>
    <n v="0.40304307816241286"/>
    <n v="0.4032846378172113"/>
    <n v="0.40354733062237619"/>
    <n v="0.40383059117864223"/>
    <n v="0.40413387111600496"/>
    <n v="0.40445663858571795"/>
    <n v="0.40479837776745708"/>
    <n v="0.40515858839119678"/>
    <n v="0.40553678527335946"/>
    <n v="0.40593249786681379"/>
    <n v="0.40634526982430513"/>
    <n v="0.40677465857492173"/>
    <n v="0.40722023491320203"/>
    <n v="0.40768158260051029"/>
    <n v="0.40815829797831316"/>
    <n v="0.40864998959299886"/>
  </r>
  <r>
    <s v="WALarge General ServiceElectric Vehicle TOU Opt-inWinter Peak Reduction @Meter  (MW)Market Potential0"/>
    <x v="0"/>
    <x v="2"/>
    <x v="25"/>
    <x v="4"/>
    <x v="0"/>
    <x v="0"/>
    <n v="0.48565245059458767"/>
    <n v="0.4291277360617955"/>
    <n v="0.39765649828687999"/>
    <n v="0.37541354472485711"/>
    <n v="0.3755318884104874"/>
    <n v="0.3756728540707529"/>
    <n v="0.37583582680630739"/>
    <n v="0.37602021021304538"/>
    <n v="0.37622542583031154"/>
    <n v="0.37645091260558217"/>
    <n v="0.37669612637512828"/>
    <n v="0.37696053936018192"/>
    <n v="0.37724363967814384"/>
    <n v="0.3775449308683822"/>
    <n v="0.37786393143219021"/>
    <n v="0.37820017438647435"/>
    <n v="0.37855320683076815"/>
    <n v="0.37892258952717239"/>
    <n v="0.37930789649283492"/>
    <n v="0.3797087146045961"/>
    <n v="0.38012464321543771"/>
    <n v="0.3805552937823814"/>
    <n v="0.38100028950549719"/>
    <n v="0.38145926497768684"/>
  </r>
  <r>
    <s v="WALarge General ServiceElectric Vehicle TOU Opt-inWinter Peak Reduction @Generation (MW)Market Potential0"/>
    <x v="0"/>
    <x v="2"/>
    <x v="25"/>
    <x v="5"/>
    <x v="0"/>
    <x v="0"/>
    <n v="0.51753244948272348"/>
    <n v="0.45729724644266356"/>
    <n v="0.42376012178908778"/>
    <n v="0.40005705959596877"/>
    <n v="0.400183171792932"/>
    <n v="0.40033339095348774"/>
    <n v="0.40050706181405304"/>
    <n v="0.40070354882038084"/>
    <n v="0.4009222355395477"/>
    <n v="0.40116252408949504"/>
    <n v="0.40142383458560132"/>
    <n v="0.40170560460377441"/>
    <n v="0.40200728865957358"/>
    <n v="0.40232835770287956"/>
    <n v="0.40266829862765369"/>
    <n v="0.40302661379632815"/>
    <n v="0.40340282057839744"/>
    <n v="0.40379645090278388"/>
    <n v="0.40420705082356662"/>
    <n v="0.40463418009867441"/>
    <n v="0.40507741178115697"/>
    <n v="0.40553633182265708"/>
    <n v="0.4060105386887225"/>
    <n v="0.40649964298559976"/>
  </r>
  <r>
    <s v="WALarge General ServiceElectric Vehicle TOU Opt-inNon-Incentive CostsMarket Potential0"/>
    <x v="0"/>
    <x v="2"/>
    <x v="25"/>
    <x v="6"/>
    <x v="0"/>
    <x v="0"/>
    <n v="8864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Incentive CostsMarket Potential0"/>
    <x v="0"/>
    <x v="2"/>
    <x v="25"/>
    <x v="7"/>
    <x v="0"/>
    <x v="0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Large General ServiceElectric Vehicle TOU Opt-inProgram Annual BenefitsMarket Potential0"/>
    <x v="0"/>
    <x v="2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Program Annual CostsMarket Potential0"/>
    <x v="0"/>
    <x v="2"/>
    <x v="25"/>
    <x v="9"/>
    <x v="0"/>
    <x v="0"/>
    <n v="79011.259999999995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ResidentialPilot-Peak Time RebateParticipantsMarket Potential0"/>
    <x v="0"/>
    <x v="0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ew ParticipantsMarket Potential0"/>
    <x v="0"/>
    <x v="0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Meter  (MW)Market Potential0"/>
    <x v="0"/>
    <x v="0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Generation (MW)Market Potential0"/>
    <x v="0"/>
    <x v="0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Meter  (MW)Market Potential0"/>
    <x v="0"/>
    <x v="0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Generation (MW)Market Potential0"/>
    <x v="0"/>
    <x v="0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on-Incentive CostsMarket Potential0"/>
    <x v="0"/>
    <x v="0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Incentive CostsMarket Potential0"/>
    <x v="0"/>
    <x v="0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BenefitsMarket Potential0"/>
    <x v="0"/>
    <x v="0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CostsMarket Potential0"/>
    <x v="0"/>
    <x v="0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articipantsMarket Potential0"/>
    <x v="0"/>
    <x v="1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ew ParticipantsMarket Potential0"/>
    <x v="0"/>
    <x v="1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Meter  (MW)Market Potential0"/>
    <x v="0"/>
    <x v="1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Generation (MW)Market Potential0"/>
    <x v="0"/>
    <x v="1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Meter  (MW)Market Potential0"/>
    <x v="0"/>
    <x v="1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Generation (MW)Market Potential0"/>
    <x v="0"/>
    <x v="1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on-Incentive CostsMarket Potential0"/>
    <x v="0"/>
    <x v="1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Incentive CostsMarket Potential0"/>
    <x v="0"/>
    <x v="1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BenefitsMarket Potential0"/>
    <x v="0"/>
    <x v="1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CostsMarket Potential0"/>
    <x v="0"/>
    <x v="1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Peak Time RebateParticipantsMarket Potential0"/>
    <x v="0"/>
    <x v="0"/>
    <x v="27"/>
    <x v="0"/>
    <x v="0"/>
    <x v="0"/>
    <n v="0"/>
    <n v="3389.912957071243"/>
    <n v="9591.7382106268324"/>
    <n v="19721.935066049879"/>
    <n v="23440.078245813445"/>
    <n v="24646.751462691678"/>
    <n v="24062.943562798264"/>
    <n v="23280.037571993791"/>
    <n v="22479.344926193549"/>
    <n v="21660.565642628233"/>
    <n v="20673.407731458061"/>
    <n v="20800.07885417551"/>
    <n v="20925.91950262144"/>
    <n v="21050.860985601958"/>
    <n v="21174.832202915266"/>
    <n v="21297.759576863318"/>
    <n v="21419.566982264547"/>
    <n v="21540.175674961203"/>
    <n v="21659.504218817212"/>
    <n v="21777.468411204645"/>
    <n v="21893.981206979599"/>
    <n v="22008.952640951058"/>
    <n v="22212.505638590334"/>
    <n v="22417.941225715989"/>
  </r>
  <r>
    <s v="WAResidentialParent-Peak Time RebateNew ParticipantsMarket Potential0"/>
    <x v="0"/>
    <x v="0"/>
    <x v="27"/>
    <x v="1"/>
    <x v="0"/>
    <x v="0"/>
    <n v="0"/>
    <n v="3389.912957071243"/>
    <n v="6201.8252535555894"/>
    <n v="10130.196855423046"/>
    <n v="3718.1431797635669"/>
    <n v="1206.6732168782328"/>
    <n v="0"/>
    <n v="0"/>
    <n v="0"/>
    <n v="0"/>
    <n v="0"/>
    <n v="126.67112271744918"/>
    <n v="125.84064844593013"/>
    <n v="124.94148298051732"/>
    <n v="123.97121731330844"/>
    <n v="122.92737394805226"/>
    <n v="121.80740540122861"/>
    <n v="120.60869269665636"/>
    <n v="119.32854385600876"/>
    <n v="117.96419238743329"/>
    <n v="116.5127957749537"/>
    <n v="114.97143397145919"/>
    <n v="203.55299763927542"/>
    <n v="205.43558712565573"/>
  </r>
  <r>
    <s v="WAResidentialParent-Peak Time RebateSummer Peak Reduction @Meter  (MW)Market Potential0"/>
    <x v="0"/>
    <x v="0"/>
    <x v="27"/>
    <x v="2"/>
    <x v="0"/>
    <x v="0"/>
    <n v="0"/>
    <n v="0.61060334678571293"/>
    <n v="1.7192429683194757"/>
    <n v="3.5219566794069559"/>
    <n v="4.1771704821263276"/>
    <n v="4.3830311501534513"/>
    <n v="4.2678200011517538"/>
    <n v="4.1179729477487799"/>
    <n v="3.9657554895090517"/>
    <n v="3.8111368778734165"/>
    <n v="3.6277662304832354"/>
    <n v="3.6402790437181474"/>
    <n v="3.652554585354796"/>
    <n v="3.6645824577797059"/>
    <n v="3.6763519647942586"/>
    <n v="3.6878521045070571"/>
    <n v="3.6990715621167896"/>
    <n v="3.7099987025877574"/>
    <n v="3.7206215632206678"/>
    <n v="3.7309278461216437"/>
    <n v="3.7409049105728132"/>
    <n v="3.7505397653082713"/>
    <n v="3.7751518054416269"/>
    <n v="3.7999253563327482"/>
  </r>
  <r>
    <s v="WAResidentialParent-Peak Time RebateSummer Peak Reduction @Generation (MW)Market Potential0"/>
    <x v="0"/>
    <x v="0"/>
    <x v="27"/>
    <x v="3"/>
    <x v="0"/>
    <x v="0"/>
    <n v="0"/>
    <n v="0.6506855784161476"/>
    <n v="1.832100349871564"/>
    <n v="3.7531507666314532"/>
    <n v="4.4513751940817645"/>
    <n v="4.6707493074951527"/>
    <n v="4.5479752782947074"/>
    <n v="4.3882917175498504"/>
    <n v="4.2260821499457073"/>
    <n v="4.061313808475508"/>
    <n v="3.8659060427144452"/>
    <n v="3.8792402426663974"/>
    <n v="3.8923215956466284"/>
    <n v="3.9051390215043753"/>
    <n v="3.9176811219035153"/>
    <n v="3.9299361727483557"/>
    <n v="3.9418921164927423"/>
    <n v="3.95353655433478"/>
    <n v="3.9648567382999444"/>
    <n v="3.9758395632157328"/>
    <n v="3.986471558581429"/>
    <n v="3.9967388803370323"/>
    <n v="4.0229665445882636"/>
    <n v="4.0493663217527152"/>
  </r>
  <r>
    <s v="WAResidentialParent-Peak Time RebateWinter Peak Reduction @Meter  (MW)Market Potential0"/>
    <x v="0"/>
    <x v="0"/>
    <x v="27"/>
    <x v="4"/>
    <x v="0"/>
    <x v="0"/>
    <n v="0"/>
    <n v="0.5671244692884172"/>
    <n v="1.596821833877377"/>
    <n v="3.2711707578740743"/>
    <n v="3.8797291322979133"/>
    <n v="4.0709311994284327"/>
    <n v="3.9639238237275811"/>
    <n v="3.8247468423321314"/>
    <n v="3.6833682441389355"/>
    <n v="3.5397594700836157"/>
    <n v="3.3694459897667022"/>
    <n v="3.3810678103848009"/>
    <n v="3.3924692546653787"/>
    <n v="3.4036406653717801"/>
    <n v="3.4145721079433784"/>
    <n v="3.4252533638940639"/>
    <n v="3.4356739241090026"/>
    <n v="3.445822982041717"/>
    <n v="3.4556894268138878"/>
    <n v="3.4652618362206185"/>
    <n v="3.4745284696442824"/>
    <n v="3.4834772608804947"/>
    <n v="3.506336765782017"/>
    <n v="3.5293462808386842"/>
  </r>
  <r>
    <s v="WAResidentialParent-Peak Time RebateWinter Peak Reduction @Generation (MW)Market Potential0"/>
    <x v="0"/>
    <x v="0"/>
    <x v="27"/>
    <x v="5"/>
    <x v="0"/>
    <x v="0"/>
    <n v="0"/>
    <n v="0.6043525887557728"/>
    <n v="1.7016430454788758"/>
    <n v="3.4859023421505482"/>
    <n v="4.1344087087573671"/>
    <n v="4.3381619772255249"/>
    <n v="4.2241302469390254"/>
    <n v="4.075817180660839"/>
    <n v="3.9251579754251229"/>
    <n v="3.7721221974463082"/>
    <n v="3.5906287188477219"/>
    <n v="3.6030134381764714"/>
    <n v="3.6151633148608044"/>
    <n v="3.6270680577278132"/>
    <n v="3.6387170800760638"/>
    <n v="3.6500994926407331"/>
    <n v="3.6612040964503438"/>
    <n v="3.6720193755772774"/>
    <n v="3.6825334897846203"/>
    <n v="3.6927342670722703"/>
    <n v="3.7026091961256204"/>
    <n v="3.712145418670604"/>
    <n v="3.7365055048827971"/>
    <n v="3.7610254484640708"/>
  </r>
  <r>
    <s v="WAResidentialParent-Peak Time RebateNon-Incentive CostsMarket Potential0"/>
    <x v="0"/>
    <x v="0"/>
    <x v="27"/>
    <x v="6"/>
    <x v="0"/>
    <x v="0"/>
    <n v="0"/>
    <n v="175370.05"/>
    <n v="315965.67"/>
    <n v="512384.25"/>
    <n v="191781.56"/>
    <n v="66208.070000000007"/>
    <n v="5874.4"/>
    <n v="5874.4"/>
    <n v="5874.4"/>
    <n v="5874.4"/>
    <n v="5874.4"/>
    <n v="12207.96"/>
    <n v="12166.44"/>
    <n v="12121.48"/>
    <n v="12072.97"/>
    <n v="12020.77"/>
    <n v="11964.77"/>
    <n v="11904.84"/>
    <n v="11840.83"/>
    <n v="11772.61"/>
    <n v="11700.04"/>
    <n v="11622.98"/>
    <n v="16052.05"/>
    <n v="16146.18"/>
  </r>
  <r>
    <s v="WAResidentialParent-Peak Time RebateIncentive CostsMarket Potential0"/>
    <x v="0"/>
    <x v="0"/>
    <x v="27"/>
    <x v="7"/>
    <x v="0"/>
    <x v="0"/>
    <n v="0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</r>
  <r>
    <s v="WAResidentialParent-Peak Time RebateProgram Annual BenefitsMarket Potential0"/>
    <x v="0"/>
    <x v="0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Peak Time RebateProgram Annual CostsMarket Potential0"/>
    <x v="0"/>
    <x v="0"/>
    <x v="27"/>
    <x v="9"/>
    <x v="0"/>
    <x v="0"/>
    <n v="0"/>
    <n v="220271.59"/>
    <n v="360867.21"/>
    <n v="557285.79"/>
    <n v="236683.1"/>
    <n v="111109.6"/>
    <n v="50775.94"/>
    <n v="50775.94"/>
    <n v="50775.94"/>
    <n v="50775.94"/>
    <n v="50775.94"/>
    <n v="57109.5"/>
    <n v="57067.98"/>
    <n v="57023.02"/>
    <n v="56974.5"/>
    <n v="56922.31"/>
    <n v="56866.31"/>
    <n v="56806.38"/>
    <n v="56742.37"/>
    <n v="56674.15"/>
    <n v="56601.58"/>
    <n v="56524.52"/>
    <n v="60953.59"/>
    <n v="61047.72"/>
  </r>
  <r>
    <s v="WAGeneral ServiceParent-Peak Time RebateParticipantsMarket Potential0"/>
    <x v="0"/>
    <x v="1"/>
    <x v="27"/>
    <x v="0"/>
    <x v="0"/>
    <x v="0"/>
    <n v="0"/>
    <n v="278.60663188349162"/>
    <n v="755.14398899903756"/>
    <n v="1516.9006483108224"/>
    <n v="1819.6392653142846"/>
    <n v="1922.7045933007114"/>
    <n v="1878.1672136077195"/>
    <n v="1814.8107807462025"/>
    <n v="1750.0531204549868"/>
    <n v="1683.8729601844366"/>
    <n v="1603.3382120650349"/>
    <n v="1618.8537234800574"/>
    <n v="1634.5199381080743"/>
    <n v="1650.3383197396213"/>
    <n v="1666.310346383131"/>
    <n v="1682.4375104030339"/>
    <n v="1698.7213186591971"/>
    <n v="1715.1632926477178"/>
    <n v="1731.7649686430896"/>
    <n v="1748.527897841745"/>
    <n v="1765.4536465069928"/>
    <n v="1782.5437961153607"/>
    <n v="1799.7999435043696"/>
    <n v="1817.2237010217282"/>
  </r>
  <r>
    <s v="WAGeneral ServiceParent-Peak Time RebateNew ParticipantsMarket Potential0"/>
    <x v="0"/>
    <x v="1"/>
    <x v="27"/>
    <x v="1"/>
    <x v="0"/>
    <x v="0"/>
    <n v="0"/>
    <n v="278.60663188349162"/>
    <n v="476.53735711554594"/>
    <n v="761.7566593117848"/>
    <n v="302.7386170034622"/>
    <n v="103.06532798642684"/>
    <n v="0"/>
    <n v="0"/>
    <n v="0"/>
    <n v="0"/>
    <n v="0"/>
    <n v="15.515511415022502"/>
    <n v="15.66621462801686"/>
    <n v="15.818381631547027"/>
    <n v="15.972026643509707"/>
    <n v="16.127164019902921"/>
    <n v="16.283808256163184"/>
    <n v="16.441973988520658"/>
    <n v="16.601675995371806"/>
    <n v="16.762929198655456"/>
    <n v="16.925748665247738"/>
    <n v="17.090149608367938"/>
    <n v="17.256147389008902"/>
    <n v="17.423757517358581"/>
  </r>
  <r>
    <s v="WAGeneral ServiceParent-Peak Time RebateSummer Peak Reduction @Meter  (MW)Market Potential0"/>
    <x v="0"/>
    <x v="1"/>
    <x v="27"/>
    <x v="2"/>
    <x v="0"/>
    <x v="0"/>
    <n v="0"/>
    <n v="5.678393884176261E-2"/>
    <n v="0.15359346111532068"/>
    <n v="0.30838592395884262"/>
    <n v="0.36949376654662763"/>
    <n v="0.38997294174728753"/>
    <n v="0.38050153790249963"/>
    <n v="0.36724333085694161"/>
    <n v="0.35373200696960821"/>
    <n v="0.33996418127840922"/>
    <n v="0.32333286139135226"/>
    <n v="0.32608687931341263"/>
    <n v="0.32886458012907321"/>
    <n v="0.33166616738285493"/>
    <n v="0.33449184636871565"/>
    <n v="0.33734182414508673"/>
    <n v="0.34021630955003712"/>
    <n v="0.3431155132165703"/>
    <n v="0.34603964758805095"/>
    <n v="0.34898892693376526"/>
    <n v="0.35196356736461309"/>
    <n v="0.35496378684893776"/>
    <n v="0.35798980522849011"/>
    <n v="0.36104184423452951"/>
  </r>
  <r>
    <s v="WAGeneral ServiceParent-Peak Time RebateSummer Peak Reduction @Generation (MW)Market Potential0"/>
    <x v="0"/>
    <x v="1"/>
    <x v="27"/>
    <x v="3"/>
    <x v="0"/>
    <x v="0"/>
    <n v="0"/>
    <n v="6.0511443778519407E-2"/>
    <n v="0.16367589632919935"/>
    <n v="0.3286295012349133"/>
    <n v="0.39374868557824766"/>
    <n v="0.41557218856275313"/>
    <n v="0.40547904721067735"/>
    <n v="0.39135052307858226"/>
    <n v="0.37695226659165409"/>
    <n v="0.36228067058654007"/>
    <n v="0.34455761017833786"/>
    <n v="0.34749241188556335"/>
    <n v="0.35045245111793821"/>
    <n v="0.35343794478138846"/>
    <n v="0.35644911164611642"/>
    <n v="0.35948617236262437"/>
    <n v="0.36254934947787415"/>
    <n v="0.36563886745158813"/>
    <n v="0.36875495267268854"/>
    <n v="0.37189783347587946"/>
    <n v="0.37506774015836858"/>
    <n v="0.37826490499673676"/>
    <n v="0.38148956226394937"/>
    <n v="0.38474194824651481"/>
  </r>
  <r>
    <s v="WAGeneral ServiceParent-Peak Time RebateWinter Peak Reduction @Meter  (MW)Market Potential0"/>
    <x v="0"/>
    <x v="1"/>
    <x v="27"/>
    <x v="4"/>
    <x v="0"/>
    <x v="0"/>
    <n v="0"/>
    <n v="5.6485137536604731E-2"/>
    <n v="0.15278524091113824"/>
    <n v="0.30676317431429961"/>
    <n v="0.3675494628941548"/>
    <n v="0.38792087515333284"/>
    <n v="0.3784993105392892"/>
    <n v="0.36531086916427236"/>
    <n v="0.35187064286710784"/>
    <n v="0.33817526449762741"/>
    <n v="0.32163145985150143"/>
    <n v="0.32437098592663605"/>
    <n v="0.32713407027422503"/>
    <n v="0.32992091536772317"/>
    <n v="0.33273172542081597"/>
    <n v="0.33556670640237807"/>
    <n v="0.33842606605155712"/>
    <n v="0.34131001389299009"/>
    <n v="0.34421876125214862"/>
    <n v="0.34715252127081808"/>
    <n v="0.35011150892270693"/>
    <n v="0.35309594102919273"/>
    <n v="0.3561060362752026"/>
    <n v="0.3591420152252297"/>
  </r>
  <r>
    <s v="WAGeneral ServiceParent-Peak Time RebateWinter Peak Reduction @Generation (MW)Market Potential0"/>
    <x v="0"/>
    <x v="1"/>
    <x v="27"/>
    <x v="5"/>
    <x v="0"/>
    <x v="0"/>
    <n v="0"/>
    <n v="6.0193028065435562E-2"/>
    <n v="0.16281462160180971"/>
    <n v="0.32690022838267224"/>
    <n v="0.39167675073972164"/>
    <n v="0.41338541683006486"/>
    <n v="0.40334538633769096"/>
    <n v="0.38929120754930985"/>
    <n v="0.37496871575778756"/>
    <n v="0.3603743227809329"/>
    <n v="0.34274452243339881"/>
    <n v="0.34566388099598894"/>
    <n v="0.348608344281996"/>
    <n v="0.351578128055971"/>
    <n v="0.35457344993693091"/>
    <n v="0.35759452941429887"/>
    <n v="0.36064158786397815"/>
    <n v="0.36371484856456743"/>
    <n v="0.36681453671371334"/>
    <n v="0.3699408794446058"/>
    <n v="0.37309410584261182"/>
    <n v="0.37627444696205531"/>
    <n v="0.37948213584314"/>
    <n v="0.38271740752901717"/>
  </r>
  <r>
    <s v="WAGeneral ServiceParent-Peak Time RebateNon-Incentive CostsMarket Potential0"/>
    <x v="0"/>
    <x v="1"/>
    <x v="27"/>
    <x v="6"/>
    <x v="0"/>
    <x v="0"/>
    <n v="0"/>
    <n v="14626.63"/>
    <n v="24523.17"/>
    <n v="38784.129999999997"/>
    <n v="15833.23"/>
    <n v="5849.56"/>
    <n v="696.3"/>
    <n v="696.3"/>
    <n v="696.3"/>
    <n v="696.3"/>
    <n v="696.3"/>
    <n v="1472.07"/>
    <n v="1479.61"/>
    <n v="1487.22"/>
    <n v="1494.9"/>
    <n v="1502.66"/>
    <n v="1510.49"/>
    <n v="1518.4"/>
    <n v="1526.38"/>
    <n v="1534.44"/>
    <n v="1542.59"/>
    <n v="1550.81"/>
    <n v="1559.11"/>
    <n v="1567.49"/>
  </r>
  <r>
    <s v="WAGeneral ServiceParent-Peak Time RebateIncentive CostsMarket Potential0"/>
    <x v="0"/>
    <x v="1"/>
    <x v="27"/>
    <x v="7"/>
    <x v="0"/>
    <x v="0"/>
    <n v="0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</r>
  <r>
    <s v="WAGeneral ServiceParent-Peak Time RebateProgram Annual BenefitsMarket Potential0"/>
    <x v="0"/>
    <x v="1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Peak Time RebateProgram Annual CostsMarket Potential0"/>
    <x v="0"/>
    <x v="1"/>
    <x v="27"/>
    <x v="9"/>
    <x v="0"/>
    <x v="0"/>
    <n v="0"/>
    <n v="19948.84"/>
    <n v="29845.38"/>
    <n v="44106.34"/>
    <n v="21155.439999999999"/>
    <n v="11171.78"/>
    <n v="6018.51"/>
    <n v="6018.51"/>
    <n v="6018.51"/>
    <n v="6018.51"/>
    <n v="6018.51"/>
    <n v="6794.29"/>
    <n v="6801.82"/>
    <n v="6809.43"/>
    <n v="6817.11"/>
    <n v="6824.87"/>
    <n v="6832.7"/>
    <n v="6840.61"/>
    <n v="6848.6"/>
    <n v="6856.66"/>
    <n v="6864.8"/>
    <n v="6873.02"/>
    <n v="6881.32"/>
    <n v="6889.7"/>
  </r>
  <r>
    <s v="WALarge General ServiceVariable Peak Pricing RatesParticipantsMarket Potential0"/>
    <x v="0"/>
    <x v="2"/>
    <x v="28"/>
    <x v="0"/>
    <x v="0"/>
    <x v="0"/>
    <n v="0"/>
    <n v="35.197647395813583"/>
    <n v="94.890278410148341"/>
    <n v="197.13355879415636"/>
    <n v="245.26364072247929"/>
    <n v="267.80317572166035"/>
    <n v="267.48229454841999"/>
    <n v="267.172374956216"/>
    <n v="266.87304281342085"/>
    <n v="266.58393675795844"/>
    <n v="266.30470776146529"/>
    <n v="266.03501870832565"/>
    <n v="265.77454398907594"/>
    <n v="265.52296910768609"/>
    <n v="265.27999030224498"/>
    <n v="265.04531417859249"/>
    <n v="264.8186573564555"/>
    <n v="264.59974612766285"/>
    <n v="264.38831612602473"/>
    <n v="264.18411200847999"/>
    <n v="263.98688714712586"/>
    <n v="263.79640333175996"/>
    <n v="263.61243048257393"/>
    <n v="263.43474637265319"/>
  </r>
  <r>
    <s v="WALarge General ServiceVariable Peak Pricing RatesNew ParticipantsMarket Potential0"/>
    <x v="0"/>
    <x v="2"/>
    <x v="28"/>
    <x v="1"/>
    <x v="0"/>
    <x v="0"/>
    <n v="0"/>
    <n v="35.197647395813583"/>
    <n v="59.692631014334758"/>
    <n v="102.24328038400802"/>
    <n v="48.130081928322937"/>
    <n v="22.53953499918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Summer Peak Reduction @Meter  (MW)Market Potential0"/>
    <x v="0"/>
    <x v="2"/>
    <x v="28"/>
    <x v="2"/>
    <x v="0"/>
    <x v="0"/>
    <n v="0"/>
    <n v="0.17804865265280537"/>
    <n v="0.48087547431701361"/>
    <n v="0.99717296096367503"/>
    <n v="1.242544363267706"/>
    <n v="1.358926256651811"/>
    <n v="1.3595157800285034"/>
    <n v="1.3601827525020052"/>
    <n v="1.3609250815991338"/>
    <n v="1.3617407378173636"/>
    <n v="1.3626277527462256"/>
    <n v="1.3635842172447794"/>
    <n v="1.3646082796735015"/>
    <n v="1.3656981441789517"/>
    <n v="1.3668520690296508"/>
    <n v="1.3680683650016374"/>
    <n v="1.3693453938122162"/>
    <n v="1.3706815666004746"/>
    <n v="1.3720753424531502"/>
    <n v="1.3735252269745146"/>
    <n v="1.3750297708989441"/>
    <n v="1.3765875687449167"/>
    <n v="1.3781972575091894"/>
    <n v="1.3798575153999555"/>
  </r>
  <r>
    <s v="WALarge General ServiceVariable Peak Pricing RatesSummer Peak Reduction @Generation (MW)Market Potential0"/>
    <x v="0"/>
    <x v="2"/>
    <x v="28"/>
    <x v="3"/>
    <x v="0"/>
    <x v="0"/>
    <n v="0"/>
    <n v="0.18973641587042345"/>
    <n v="0.51244189505223103"/>
    <n v="1.0626310325699861"/>
    <n v="1.3241095090235571"/>
    <n v="1.4481311345394405"/>
    <n v="1.4487593563816106"/>
    <n v="1.449470111361898"/>
    <n v="1.4502611696495458"/>
    <n v="1.4511303685180772"/>
    <n v="1.4520756103433776"/>
    <n v="1.4530948606615297"/>
    <n v="1.4541861462846351"/>
    <n v="1.4553475534728813"/>
    <n v="1.4565772261611796"/>
    <n v="1.457873364238744"/>
    <n v="1.4592342218800258"/>
    <n v="1.4606581059254844"/>
    <n v="1.4621433743106886"/>
    <n v="1.4636884345423216"/>
    <n v="1.4652917422196761"/>
    <n v="1.4669517996002948"/>
    <n v="1.4686671542084286"/>
    <n v="1.4704363974850336"/>
  </r>
  <r>
    <s v="WALarge General ServiceVariable Peak Pricing RatesWinter Peak Reduction @Meter  (MW)Market Potential0"/>
    <x v="0"/>
    <x v="2"/>
    <x v="28"/>
    <x v="4"/>
    <x v="0"/>
    <x v="0"/>
    <n v="0"/>
    <n v="0.17711174741376384"/>
    <n v="0.47834507184273756"/>
    <n v="0.99192576275443489"/>
    <n v="1.2360060025087676"/>
    <n v="1.3517754857228621"/>
    <n v="1.3523619069837456"/>
    <n v="1.3530253697985368"/>
    <n v="1.3537637927048021"/>
    <n v="1.3545751568794093"/>
    <n v="1.3554575042698116"/>
    <n v="1.3564089357811102"/>
    <n v="1.3574276095172462"/>
    <n v="1.3585117390746928"/>
    <n v="1.3596595918870926"/>
    <n v="1.3608694876193055"/>
    <n v="1.3621397966094011"/>
    <n v="1.3634689383571716"/>
    <n v="1.3648553800577552"/>
    <n v="1.3662976351790435"/>
    <n v="1.3677942620815566"/>
    <n v="1.3693438626795218"/>
    <n v="1.370945081141919"/>
    <n v="1.3725966026323091"/>
  </r>
  <r>
    <s v="WALarge General ServiceVariable Peak Pricing RatesWinter Peak Reduction @Generation (MW)Market Potential0"/>
    <x v="0"/>
    <x v="2"/>
    <x v="28"/>
    <x v="5"/>
    <x v="0"/>
    <x v="0"/>
    <n v="0"/>
    <n v="0.18873800875294527"/>
    <n v="0.50974538772670241"/>
    <n v="1.0570393891245045"/>
    <n v="1.3171419464074676"/>
    <n v="1.4405109609152409"/>
    <n v="1.4411358770074014"/>
    <n v="1.4418428919421749"/>
    <n v="1.4426297876223382"/>
    <n v="1.4434944127018428"/>
    <n v="1.4444346805944284"/>
    <n v="1.4454485675416775"/>
    <n v="1.4465341107387533"/>
    <n v="1.4476894065160835"/>
    <n v="1.4489126085753332"/>
    <n v="1.4502019262780323"/>
    <n v="1.4515556229852953"/>
    <n v="1.4529720144471139"/>
    <n v="1.4544494672397221"/>
    <n v="1.4559863972496201"/>
    <n v="1.4575812682028524"/>
    <n v="1.4592325902381946"/>
    <n v="1.4609389185229316"/>
    <n v="1.4626988519099628"/>
  </r>
  <r>
    <s v="WALarge General ServiceVariable Peak Pricing RatesNon-Incentive CostsMarket Potential0"/>
    <x v="0"/>
    <x v="2"/>
    <x v="28"/>
    <x v="6"/>
    <x v="0"/>
    <x v="0"/>
    <n v="0"/>
    <n v="12172.36"/>
    <n v="17071.36"/>
    <n v="25581.49"/>
    <n v="14758.85"/>
    <n v="9640.74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</r>
  <r>
    <s v="WALarge General ServiceVariable Peak Pricing RatesIncentive CostsMarket Potential0"/>
    <x v="0"/>
    <x v="2"/>
    <x v="28"/>
    <x v="7"/>
    <x v="0"/>
    <x v="0"/>
    <n v="0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</r>
  <r>
    <s v="WALarge General ServiceVariable Peak Pricing RatesProgram Annual BenefitsMarket Potential0"/>
    <x v="0"/>
    <x v="2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Program Annual CostsMarket Potential0"/>
    <x v="0"/>
    <x v="2"/>
    <x v="28"/>
    <x v="9"/>
    <x v="0"/>
    <x v="0"/>
    <n v="0"/>
    <n v="51405.64"/>
    <n v="56304.63"/>
    <n v="64814.76"/>
    <n v="53992.12"/>
    <n v="48874.02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</r>
  <r>
    <s v="WAExtra Large General ServiceVariable Peak Pricing RatesParticipantsMarket Potential0"/>
    <x v="0"/>
    <x v="3"/>
    <x v="28"/>
    <x v="0"/>
    <x v="0"/>
    <x v="0"/>
    <n v="0"/>
    <n v="0.46437026768537704"/>
    <n v="1.2382775611894801"/>
    <n v="2.5989883396228497"/>
    <n v="3.24702877713164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</r>
  <r>
    <s v="WAExtra Large General ServiceVariable Peak Pricing RatesNew ParticipantsMarket Potential0"/>
    <x v="0"/>
    <x v="3"/>
    <x v="28"/>
    <x v="1"/>
    <x v="0"/>
    <x v="0"/>
    <n v="0"/>
    <n v="0.46437026768537704"/>
    <n v="0.77390729350410303"/>
    <n v="1.3607107784333696"/>
    <n v="0.64804043750880025"/>
    <n v="0.3082656088333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Summer Peak Reduction @Meter  (MW)Market Potential0"/>
    <x v="0"/>
    <x v="3"/>
    <x v="28"/>
    <x v="2"/>
    <x v="0"/>
    <x v="0"/>
    <n v="0"/>
    <n v="6.413541142945571E-2"/>
    <n v="0.17397773377182776"/>
    <n v="0.36433088837174527"/>
    <n v="0.45421831541560942"/>
    <n v="0.49629732954190786"/>
    <n v="0.4952572351436389"/>
    <n v="0.49422048554763476"/>
    <n v="0.49318706889295272"/>
    <n v="0.49215697336139191"/>
    <n v="0.49113018717733914"/>
    <n v="0.49010669860761635"/>
    <n v="0.48908649596132492"/>
    <n v="0.48806956758969483"/>
    <n v="0.48705590188593145"/>
    <n v="0.48604548728506469"/>
    <n v="0.48503831226379712"/>
    <n v="0.48403436534035421"/>
    <n v="0.4830336350743335"/>
    <n v="0.482036110066556"/>
    <n v="0.4810417789589162"/>
    <n v="0.48005063043423502"/>
    <n v="0.47906265321611097"/>
    <n v="0.47807783606877313"/>
  </r>
  <r>
    <s v="WAExtra Large General ServiceVariable Peak Pricing RatesSummer Peak Reduction @Generation (MW)Market Potential0"/>
    <x v="0"/>
    <x v="3"/>
    <x v="28"/>
    <x v="3"/>
    <x v="0"/>
    <x v="0"/>
    <n v="0"/>
    <n v="6.8345493850656122E-2"/>
    <n v="0.18539826702027681"/>
    <n v="0.38824689724184275"/>
    <n v="0.48403486297486087"/>
    <n v="0.52887609712479522"/>
    <n v="0.52776772713516507"/>
    <n v="0.52666292151282479"/>
    <n v="0.52556166761823608"/>
    <n v="0.52446395285740821"/>
    <n v="0.52336976468173391"/>
    <n v="0.52227909058782651"/>
    <n v="0.52119191811735388"/>
    <n v="0.52010823485687852"/>
    <n v="0.51902802843769336"/>
    <n v="0.51795128653566147"/>
    <n v="0.51687799687105407"/>
    <n v="0.51580814720839108"/>
    <n v="0.51474172535628038"/>
    <n v="0.51367871916725916"/>
    <n v="0.51261911653763448"/>
    <n v="0.5115629054073263"/>
    <n v="0.51051007375970903"/>
    <n v="0.50946060962145479"/>
  </r>
  <r>
    <s v="WAExtra Large General ServiceVariable Peak Pricing RatesWinter Peak Reduction @Meter  (MW)Market Potential0"/>
    <x v="0"/>
    <x v="3"/>
    <x v="28"/>
    <x v="4"/>
    <x v="0"/>
    <x v="0"/>
    <n v="0"/>
    <n v="7.1745072636797205E-2"/>
    <n v="0.19462017734733783"/>
    <n v="0.40755871783578812"/>
    <n v="0.50811128058796207"/>
    <n v="0.55518296622448027"/>
    <n v="0.55401946471276065"/>
    <n v="0.55285970486381519"/>
    <n v="0.55170367340940096"/>
    <n v="0.55055135712908909"/>
    <n v="0.5494027428500905"/>
    <n v="0.54825781744708646"/>
    <n v="0.54711656784205442"/>
    <n v="0.54597898100409881"/>
    <n v="0.54484504394927968"/>
    <n v="0.54371474374044404"/>
    <n v="0.54258806748705646"/>
    <n v="0.5414650023450307"/>
    <n v="0.54034553551656173"/>
    <n v="0.53922965424995828"/>
    <n v="0.53811734583947735"/>
    <n v="0.53700859762515707"/>
    <n v="0.53590339699265199"/>
    <n v="0.53480173137306786"/>
  </r>
  <r>
    <s v="WAExtra Large General ServiceVariable Peak Pricing RatesWinter Peak Reduction @Generation (MW)Market Potential0"/>
    <x v="0"/>
    <x v="3"/>
    <x v="28"/>
    <x v="5"/>
    <x v="0"/>
    <x v="0"/>
    <n v="0"/>
    <n v="7.6454680985504272E-2"/>
    <n v="0.20739575591148532"/>
    <n v="0.43431235916004701"/>
    <n v="0.54146555902382998"/>
    <n v="0.59162720185899431"/>
    <n v="0.59038732386270321"/>
    <n v="0.58915143314558316"/>
    <n v="0.58791951556841537"/>
    <n v="0.58669155704293385"/>
    <n v="0.58546754353163943"/>
    <n v="0.58424746104761982"/>
    <n v="0.58303129565436318"/>
    <n v="0.58181903346557839"/>
    <n v="0.58061066064501243"/>
    <n v="0.57940616340627027"/>
    <n v="0.57820552801263481"/>
    <n v="0.57700874077688691"/>
    <n v="0.5758157880611271"/>
    <n v="0.57462665627659659"/>
    <n v="0.57344133188350099"/>
    <n v="0.57225980139083232"/>
    <n v="0.5710820513561935"/>
    <n v="0.56990806838562214"/>
  </r>
  <r>
    <s v="WAExtra Large General ServiceVariable Peak Pricing RatesNon-Incentive CostsMarket Potential0"/>
    <x v="0"/>
    <x v="3"/>
    <x v="28"/>
    <x v="6"/>
    <x v="0"/>
    <x v="0"/>
    <n v="0"/>
    <n v="1790.33"/>
    <n v="1914.14"/>
    <n v="2148.86"/>
    <n v="1863.8"/>
    <n v="1727.89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</r>
  <r>
    <s v="WAExtra Large General ServiceVariable Peak Pricing RatesIncentive CostsMarket Potential0"/>
    <x v="0"/>
    <x v="3"/>
    <x v="28"/>
    <x v="7"/>
    <x v="0"/>
    <x v="0"/>
    <n v="0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</r>
  <r>
    <s v="WAExtra Large General ServiceVariable Peak Pricing RatesProgram Annual BenefitsMarket Potential0"/>
    <x v="0"/>
    <x v="3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Program Annual CostsMarket Potential0"/>
    <x v="0"/>
    <x v="3"/>
    <x v="28"/>
    <x v="9"/>
    <x v="0"/>
    <x v="0"/>
    <n v="0"/>
    <n v="14055.07"/>
    <n v="14178.88"/>
    <n v="14413.61"/>
    <n v="14128.54"/>
    <n v="13992.63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</r>
  <r>
    <s v="IDResidentialDLC Central ACParticipantsMarket Potential0"/>
    <x v="1"/>
    <x v="0"/>
    <x v="0"/>
    <x v="0"/>
    <x v="0"/>
    <x v="0"/>
    <n v="0"/>
    <n v="553.60847208893858"/>
    <n v="1672.8709678410858"/>
    <n v="3849.4586679152153"/>
    <n v="4972.1114853184854"/>
    <n v="5603.6213357578799"/>
    <n v="5744.0491735251799"/>
    <n v="5888.4737502568696"/>
    <n v="6037.0102290489604"/>
    <n v="6189.7766851743381"/>
    <n v="6346.8941447587895"/>
    <n v="6508.4866210437449"/>
    <n v="6674.6811479253793"/>
    <n v="6845.6078104353828"/>
    <n v="7021.3997718026494"/>
    <n v="7202.193296707298"/>
    <n v="7388.1277703088235"/>
    <n v="7579.3457125983477"/>
    <n v="7775.9927875913027"/>
    <n v="7978.2178068406083"/>
    <n v="8186.1727267120741"/>
    <n v="8400.0126388226145"/>
    <n v="8504.2258506744383"/>
    <n v="8609.7319645719454"/>
  </r>
  <r>
    <s v="IDResidentialDLC Central ACNew ParticipantsMarket Potential0"/>
    <x v="1"/>
    <x v="0"/>
    <x v="0"/>
    <x v="1"/>
    <x v="0"/>
    <x v="0"/>
    <n v="0"/>
    <n v="553.60847208893858"/>
    <n v="1119.2624957521471"/>
    <n v="2176.5877000741293"/>
    <n v="1122.6528174032701"/>
    <n v="631.50985043939454"/>
    <n v="140.42783776729993"/>
    <n v="144.42457673168974"/>
    <n v="148.53647879209075"/>
    <n v="152.76645612537777"/>
    <n v="157.11745958445135"/>
    <n v="161.59247628495541"/>
    <n v="166.19452688163437"/>
    <n v="170.92666251000355"/>
    <n v="175.79196136726659"/>
    <n v="180.79352490464862"/>
    <n v="185.9344736015255"/>
    <n v="191.21794228952422"/>
    <n v="196.64707499295491"/>
    <n v="202.22501924930566"/>
    <n v="207.95491987146579"/>
    <n v="213.83991211054035"/>
    <n v="104.21321185182387"/>
    <n v="105.50611389750702"/>
  </r>
  <r>
    <s v="IDResidentialDLC Central ACSummer Peak Reduction @Meter  (MW)Market Potential0"/>
    <x v="1"/>
    <x v="0"/>
    <x v="0"/>
    <x v="2"/>
    <x v="0"/>
    <x v="0"/>
    <n v="0"/>
    <n v="0.2768042360444693"/>
    <n v="0.8364354839205429"/>
    <n v="1.9247293339576077"/>
    <n v="2.4860557426592429"/>
    <n v="2.8018106678789398"/>
    <n v="2.8720245867625898"/>
    <n v="2.9442368751284347"/>
    <n v="3.0185051145244803"/>
    <n v="3.0948883425871689"/>
    <n v="3.1734470723793948"/>
    <n v="3.2542433105218724"/>
    <n v="3.3373405739626896"/>
    <n v="3.4228039052176915"/>
    <n v="3.5106998859013245"/>
    <n v="3.6010966483536491"/>
    <n v="3.6940638851544119"/>
    <n v="3.7896728562991737"/>
    <n v="3.8879963937956514"/>
    <n v="3.9891089034203042"/>
    <n v="4.0930863633560373"/>
    <n v="4.2000063194113073"/>
    <n v="4.2521129253372187"/>
    <n v="4.3048659822859729"/>
  </r>
  <r>
    <s v="IDResidentialDLC Central ACSummer Peak Reduction @Generation (MW)Market Potential0"/>
    <x v="1"/>
    <x v="0"/>
    <x v="0"/>
    <x v="3"/>
    <x v="0"/>
    <x v="0"/>
    <n v="0"/>
    <n v="0.29497467609171918"/>
    <n v="0.89134216104064667"/>
    <n v="2.0510755903214064"/>
    <n v="2.6492495126377267"/>
    <n v="2.9857317432640023"/>
    <n v="3.0605547599771841"/>
    <n v="3.1375073264369506"/>
    <n v="3.2166508040542201"/>
    <n v="3.2980481059113052"/>
    <n v="3.3817637173693464"/>
    <n v="3.4678637153898895"/>
    <n v="3.5564157864052532"/>
    <n v="3.6474892425593475"/>
    <n v="3.7411550361267309"/>
    <n v="3.8374857719028657"/>
    <n v="3.9365557173427237"/>
    <n v="4.0384408102079856"/>
    <n v="4.1432186634651016"/>
    <n v="4.2509685671571873"/>
    <n v="4.361771486952299"/>
    <n v="4.4757100590487076"/>
    <n v="4.5312371327122962"/>
    <n v="4.5874530928026136"/>
  </r>
  <r>
    <s v="IDResidentialDLC Central ACWinter Peak Reduction @Meter  (MW)Market Potential0"/>
    <x v="1"/>
    <x v="0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Winter Peak Reduction @Generation (MW)Market Potential0"/>
    <x v="1"/>
    <x v="0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Non-Incentive CostsMarket Potential0"/>
    <x v="1"/>
    <x v="0"/>
    <x v="0"/>
    <x v="6"/>
    <x v="0"/>
    <x v="0"/>
    <n v="0"/>
    <n v="181047.76"/>
    <n v="362057.05"/>
    <n v="700401.11"/>
    <n v="363141.95"/>
    <n v="205976.2"/>
    <n v="48829.96"/>
    <n v="50108.91"/>
    <n v="51424.72"/>
    <n v="52778.31"/>
    <n v="54170.63"/>
    <n v="55602.64"/>
    <n v="57075.3"/>
    <n v="58589.58"/>
    <n v="60146.48"/>
    <n v="61746.98"/>
    <n v="63392.08"/>
    <n v="65082.79"/>
    <n v="66820.11"/>
    <n v="68605.05"/>
    <n v="70438.62"/>
    <n v="72321.820000000007"/>
    <n v="37241.279999999999"/>
    <n v="37655"/>
  </r>
  <r>
    <s v="IDResidentialDLC Central ACIncentive CostsMarket Potential0"/>
    <x v="1"/>
    <x v="0"/>
    <x v="0"/>
    <x v="7"/>
    <x v="0"/>
    <x v="0"/>
    <n v="0"/>
    <n v="48208.33"/>
    <n v="85143.99"/>
    <n v="156971.38"/>
    <n v="194018.93"/>
    <n v="214858.75"/>
    <n v="219492.87"/>
    <n v="224258.88"/>
    <n v="229160.58"/>
    <n v="234201.88"/>
    <n v="239386.75"/>
    <n v="244719.3"/>
    <n v="250203.72"/>
    <n v="255844.3"/>
    <n v="261645.44"/>
    <n v="267611.62"/>
    <n v="273747.46000000002"/>
    <n v="280057.65000000002"/>
    <n v="286547.01"/>
    <n v="293220.43"/>
    <n v="300082.95"/>
    <n v="307139.65999999997"/>
    <n v="310578.7"/>
    <n v="314060.40000000002"/>
  </r>
  <r>
    <s v="IDResidentialDLC Central ACProgram Annual BenefitsMarket Potential0"/>
    <x v="1"/>
    <x v="0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Program Annual CostsMarket Potential0"/>
    <x v="1"/>
    <x v="0"/>
    <x v="0"/>
    <x v="9"/>
    <x v="0"/>
    <x v="0"/>
    <n v="0"/>
    <n v="229256.08"/>
    <n v="447201.03"/>
    <n v="857372.49"/>
    <n v="557160.87"/>
    <n v="420834.95"/>
    <n v="268322.82"/>
    <n v="274367.78999999998"/>
    <n v="280585.3"/>
    <n v="286980.19"/>
    <n v="293557.39"/>
    <n v="300321.94"/>
    <n v="307279.02"/>
    <n v="314433.88"/>
    <n v="321791.90999999997"/>
    <n v="329358.59999999998"/>
    <n v="337139.54"/>
    <n v="345140.44"/>
    <n v="353367.12"/>
    <n v="361825.49"/>
    <n v="370521.57"/>
    <n v="379461.48"/>
    <n v="347819.97"/>
    <n v="351715.4"/>
  </r>
  <r>
    <s v="IDGeneral ServiceDLC Central ACParticipantsMarket Potential0"/>
    <x v="1"/>
    <x v="1"/>
    <x v="0"/>
    <x v="0"/>
    <x v="0"/>
    <x v="0"/>
    <n v="0"/>
    <n v="30.621559630756977"/>
    <n v="92.306109311002274"/>
    <n v="214.74093601007283"/>
    <n v="277.30406929863767"/>
    <n v="310.5740770704686"/>
    <n v="314.21156080678213"/>
    <n v="317.89192281285636"/>
    <n v="321.61566853315543"/>
    <n v="325.38330937026831"/>
    <n v="329.19536275514349"/>
    <n v="333.05235221814996"/>
    <n v="336.95480746097678"/>
    <n v="340.90326442938022"/>
    <n v="344.89826538678756"/>
    <n v="348.94035898876962"/>
    <n v="353.03010035839026"/>
    <n v="357.16805116244518"/>
    <n v="361.35477968859772"/>
    <n v="365.59086092342579"/>
    <n v="369.87687663138786"/>
    <n v="374.21341543471908"/>
    <n v="378.60107289427151"/>
    <n v="383.04045159130419"/>
  </r>
  <r>
    <s v="IDGeneral ServiceDLC Central ACNew ParticipantsMarket Potential0"/>
    <x v="1"/>
    <x v="1"/>
    <x v="0"/>
    <x v="1"/>
    <x v="0"/>
    <x v="0"/>
    <n v="0"/>
    <n v="30.621559630756977"/>
    <n v="61.684549680245297"/>
    <n v="122.43482669907056"/>
    <n v="62.563133288564842"/>
    <n v="33.270007771830933"/>
    <n v="3.6374837363135271"/>
    <n v="3.6803620060742332"/>
    <n v="3.723745720299064"/>
    <n v="3.7676408371128787"/>
    <n v="3.8120533848751847"/>
    <n v="3.8569894630064709"/>
    <n v="3.902455242826818"/>
    <n v="3.9484569684034341"/>
    <n v="3.995000957407342"/>
    <n v="4.0420936019820601"/>
    <n v="4.0897413696206399"/>
    <n v="4.137950804054924"/>
    <n v="4.1867285261525353"/>
    <n v="4.2360812348280774"/>
    <n v="4.2860157079620649"/>
    <n v="4.3365388033312229"/>
    <n v="4.3876574595524289"/>
    <n v="4.4393786970326801"/>
  </r>
  <r>
    <s v="IDGeneral ServiceDLC Central ACSummer Peak Reduction @Meter  (MW)Market Potential0"/>
    <x v="1"/>
    <x v="1"/>
    <x v="0"/>
    <x v="2"/>
    <x v="0"/>
    <x v="0"/>
    <n v="0"/>
    <n v="3.8276949538446216E-2"/>
    <n v="0.11538263663875284"/>
    <n v="0.26842617001259106"/>
    <n v="0.34663008662329708"/>
    <n v="0.38821759633808572"/>
    <n v="0.39276445100847762"/>
    <n v="0.39736490351607046"/>
    <n v="0.4020195856664443"/>
    <n v="0.40672913671283539"/>
    <n v="0.41149420344392934"/>
    <n v="0.41631544027268746"/>
    <n v="0.42119350932622096"/>
    <n v="0.42612908053672527"/>
    <n v="0.43112283173348442"/>
    <n v="0.43617544873596203"/>
    <n v="0.44128762544798783"/>
    <n v="0.44646006395305649"/>
    <n v="0.45169347461074716"/>
    <n v="0.45698857615428223"/>
    <n v="0.4623460957892348"/>
    <n v="0.46776676929339883"/>
    <n v="0.4732513411178394"/>
    <n v="0.47880056448913022"/>
  </r>
  <r>
    <s v="IDGeneral ServiceDLC Central ACSummer Peak Reduction @Generation (MW)Market Potential0"/>
    <x v="1"/>
    <x v="1"/>
    <x v="0"/>
    <x v="3"/>
    <x v="0"/>
    <x v="0"/>
    <n v="0"/>
    <n v="4.0789588169699721E-2"/>
    <n v="0.12295677391171445"/>
    <n v="0.28604664323592399"/>
    <n v="0.36938415028058086"/>
    <n v="0.41370161587605042"/>
    <n v="0.41854694267740583"/>
    <n v="0.42344938567356188"/>
    <n v="0.42840961814412221"/>
    <n v="0.43342832130523806"/>
    <n v="0.43850618440316425"/>
    <n v="0.44364390480891674"/>
    <n v="0.44884218811404619"/>
    <n v="0.45410174822754185"/>
    <n v="0.45942330747387511"/>
    <n v="0.46480759669220167"/>
    <n v="0.47025535533673041"/>
    <n v="0.47576733157827844"/>
    <n v="0.48134428240701954"/>
    <n v="0.48698697373644739"/>
    <n v="0.49269618050856223"/>
    <n v="0.4984726868002971"/>
    <n v="0.5043172859312014"/>
    <n v="0.51023078057238935"/>
  </r>
  <r>
    <s v="IDGeneral ServiceDLC Central ACWinter Peak Reduction @Meter  (MW)Market Potential0"/>
    <x v="1"/>
    <x v="1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Winter Peak Reduction @Generation (MW)Market Potential0"/>
    <x v="1"/>
    <x v="1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Non-Incentive CostsMarket Potential0"/>
    <x v="1"/>
    <x v="1"/>
    <x v="0"/>
    <x v="6"/>
    <x v="0"/>
    <x v="0"/>
    <n v="0"/>
    <n v="10666.3"/>
    <n v="21072.400000000001"/>
    <n v="41423.74"/>
    <n v="21366.720000000001"/>
    <n v="11553.53"/>
    <n v="1626.63"/>
    <n v="1641"/>
    <n v="1655.53"/>
    <n v="1670.23"/>
    <n v="1685.11"/>
    <n v="1700.17"/>
    <n v="1715.4"/>
    <n v="1730.81"/>
    <n v="1746.4"/>
    <n v="1762.18"/>
    <n v="1778.14"/>
    <n v="1794.29"/>
    <n v="1810.63"/>
    <n v="1827.16"/>
    <n v="1843.89"/>
    <n v="1860.81"/>
    <n v="1877.94"/>
    <n v="1895.27"/>
  </r>
  <r>
    <s v="IDGeneral ServiceDLC Central ACIncentive CostsMarket Potential0"/>
    <x v="1"/>
    <x v="1"/>
    <x v="0"/>
    <x v="7"/>
    <x v="0"/>
    <x v="0"/>
    <n v="0"/>
    <n v="4699.97"/>
    <n v="7845.88"/>
    <n v="14090.06"/>
    <n v="17280.78"/>
    <n v="18977.55"/>
    <n v="19163.060000000001"/>
    <n v="19350.759999999998"/>
    <n v="19540.669999999998"/>
    <n v="19732.82"/>
    <n v="19927.23"/>
    <n v="20123.939999999999"/>
    <n v="20322.96"/>
    <n v="20524.34"/>
    <n v="20728.080000000002"/>
    <n v="20934.23"/>
    <n v="21142.799999999999"/>
    <n v="21353.84"/>
    <n v="21567.360000000001"/>
    <n v="21783.4"/>
    <n v="22001.99"/>
    <n v="22223.15"/>
    <n v="22446.92"/>
    <n v="22673.33"/>
  </r>
  <r>
    <s v="IDGeneral ServiceDLC Central ACProgram Annual BenefitsMarket Potential0"/>
    <x v="1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Program Annual CostsMarket Potential0"/>
    <x v="1"/>
    <x v="1"/>
    <x v="0"/>
    <x v="9"/>
    <x v="0"/>
    <x v="0"/>
    <n v="0"/>
    <n v="15366.26"/>
    <n v="28918.28"/>
    <n v="55513.8"/>
    <n v="38647.5"/>
    <n v="30531.07"/>
    <n v="20789.689999999999"/>
    <n v="20991.75"/>
    <n v="21196.2"/>
    <n v="21403.05"/>
    <n v="21612.34"/>
    <n v="21824.1"/>
    <n v="22038.36"/>
    <n v="22255.14"/>
    <n v="22474.48"/>
    <n v="22696.400000000001"/>
    <n v="22920.94"/>
    <n v="23148.13"/>
    <n v="23377.99"/>
    <n v="23610.560000000001"/>
    <n v="23845.88"/>
    <n v="24083.97"/>
    <n v="24324.86"/>
    <n v="24568.6"/>
  </r>
  <r>
    <s v="IDResidentialDLC Smart Thermostats - CoolingParticipantsMarket Potential0"/>
    <x v="1"/>
    <x v="0"/>
    <x v="1"/>
    <x v="0"/>
    <x v="0"/>
    <x v="0"/>
    <n v="0"/>
    <n v="1117.3594005509556"/>
    <n v="3440.7046786114161"/>
    <n v="8236.5875333215754"/>
    <n v="10869.007329708256"/>
    <n v="12395.349814151947"/>
    <n v="12724.871312511463"/>
    <n v="13064.680874225127"/>
    <n v="13415.126187858101"/>
    <n v="13776.567088159114"/>
    <n v="14149.375985934697"/>
    <n v="14533.938313214585"/>
    <n v="14930.652984253084"/>
    <n v="15339.932872930956"/>
    <n v="15762.205307142392"/>
    <n v="16197.912580772425"/>
    <n v="16647.512483891929"/>
    <n v="17111.47885181944"/>
    <n v="17590.302133722507"/>
    <n v="18084.48998145499"/>
    <n v="18594.567859351802"/>
    <n v="19121.079675728164"/>
    <n v="19358.301833927391"/>
    <n v="19598.467045201811"/>
  </r>
  <r>
    <s v="IDResidentialDLC Smart Thermostats - CoolingNew ParticipantsMarket Potential0"/>
    <x v="1"/>
    <x v="0"/>
    <x v="1"/>
    <x v="1"/>
    <x v="0"/>
    <x v="0"/>
    <n v="0"/>
    <n v="1117.3594005509556"/>
    <n v="2323.3452780604603"/>
    <n v="4795.8828547101593"/>
    <n v="2632.4197963866809"/>
    <n v="1526.3424844436904"/>
    <n v="329.52149835951604"/>
    <n v="339.80956171366415"/>
    <n v="350.44531363297392"/>
    <n v="361.44090030101324"/>
    <n v="372.80889777558332"/>
    <n v="384.56232727988754"/>
    <n v="396.71467103849864"/>
    <n v="409.2798886778728"/>
    <n v="422.27243421143612"/>
    <n v="435.70727363003243"/>
    <n v="449.59990311950423"/>
    <n v="463.96636792751087"/>
    <n v="478.82328190306725"/>
    <n v="494.18784773248262"/>
    <n v="510.07787789681242"/>
    <n v="526.51181637636182"/>
    <n v="237.22215819922712"/>
    <n v="240.16521127441956"/>
  </r>
  <r>
    <s v="IDResidentialDLC Smart Thermostats - CoolingSummer Peak Reduction @Meter  (MW)Market Potential0"/>
    <x v="1"/>
    <x v="0"/>
    <x v="1"/>
    <x v="2"/>
    <x v="0"/>
    <x v="0"/>
    <n v="0"/>
    <n v="0.55867970027547775"/>
    <n v="1.7203523393057081"/>
    <n v="4.1182937666607877"/>
    <n v="5.4345036648541285"/>
    <n v="6.1976749070759736"/>
    <n v="6.3624356562557312"/>
    <n v="6.5323404371125635"/>
    <n v="6.7075630939290507"/>
    <n v="6.8882835440795569"/>
    <n v="7.0746879929673483"/>
    <n v="7.266969156607292"/>
    <n v="7.4653264921265414"/>
    <n v="7.6699664364654785"/>
    <n v="7.8811026535711965"/>
    <n v="8.0989562903862122"/>
    <n v="8.323756241945965"/>
    <n v="8.5557394259097208"/>
    <n v="8.7951510668612531"/>
    <n v="9.0422449907274949"/>
    <n v="9.2972839296759009"/>
    <n v="9.5605398378640825"/>
    <n v="9.679150916963696"/>
    <n v="9.7992335226009057"/>
  </r>
  <r>
    <s v="IDResidentialDLC Smart Thermostats - CoolingSummer Peak Reduction @Generation (MW)Market Potential0"/>
    <x v="1"/>
    <x v="0"/>
    <x v="1"/>
    <x v="3"/>
    <x v="0"/>
    <x v="0"/>
    <n v="0"/>
    <n v="0.59535347429185603"/>
    <n v="1.8332825440171654"/>
    <n v="4.3886335961858354"/>
    <n v="5.7912443146356871"/>
    <n v="6.6045129018286159"/>
    <n v="6.7800891477575993"/>
    <n v="6.9611470983722965"/>
    <n v="7.1478720097283146"/>
    <n v="7.3404556096329463"/>
    <n v="7.5390963266915474"/>
    <n v="7.7439995275013764"/>
    <n v="7.9553777622831854"/>
    <n v="8.1734510192513632"/>
    <n v="8.3984469880340971"/>
    <n v="8.6306013324661262"/>
    <n v="8.8701579730881974"/>
    <n v="9.1173693796991913"/>
    <n v="9.3724968743193227"/>
    <n v="9.6358109449355229"/>
    <n v="9.9075915704133646"/>
    <n v="10.188128556973659"/>
    <n v="10.31452570008919"/>
    <n v="10.442490966113498"/>
  </r>
  <r>
    <s v="IDResidentialDLC Smart Thermostats - CoolingWinter Peak Reduction @Meter  (MW)Market Potential0"/>
    <x v="1"/>
    <x v="0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Winter Peak Reduction @Generation (MW)Market Potential0"/>
    <x v="1"/>
    <x v="0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Non-Incentive CostsMarket Potential0"/>
    <x v="1"/>
    <x v="0"/>
    <x v="1"/>
    <x v="6"/>
    <x v="0"/>
    <x v="0"/>
    <n v="0"/>
    <n v="70305.66"/>
    <n v="142664.81"/>
    <n v="291017.06"/>
    <n v="161209.28"/>
    <n v="94844.64"/>
    <n v="23035.38"/>
    <n v="23652.66"/>
    <n v="24290.81"/>
    <n v="24950.54"/>
    <n v="25632.62"/>
    <n v="26337.83"/>
    <n v="27066.97"/>
    <n v="27820.880000000001"/>
    <n v="28600.44"/>
    <n v="29406.53"/>
    <n v="30240.09"/>
    <n v="31102.07"/>
    <n v="31993.49"/>
    <n v="32915.360000000001"/>
    <n v="33868.76"/>
    <n v="34854.800000000003"/>
    <n v="17497.419999999998"/>
    <n v="17674"/>
  </r>
  <r>
    <s v="IDResidentialDLC Smart Thermostats - CoolingIncentive CostsMarket Potential0"/>
    <x v="1"/>
    <x v="0"/>
    <x v="1"/>
    <x v="7"/>
    <x v="0"/>
    <x v="0"/>
    <n v="0"/>
    <n v="101450.25"/>
    <n v="250144.35"/>
    <n v="557080.85"/>
    <n v="725555.72"/>
    <n v="823241.63"/>
    <n v="844331.01"/>
    <n v="866078.82"/>
    <n v="888507.32"/>
    <n v="911639.54"/>
    <n v="935499.31"/>
    <n v="960111.3"/>
    <n v="985501.04"/>
    <n v="1011694.95"/>
    <n v="1038720.39"/>
    <n v="1066605.6499999999"/>
    <n v="1095380.05"/>
    <n v="1125073.8899999999"/>
    <n v="1155718.58"/>
    <n v="1187346.6100000001"/>
    <n v="1219991.5900000001"/>
    <n v="1253688.3500000001"/>
    <n v="1268870.56"/>
    <n v="1284241.1399999999"/>
  </r>
  <r>
    <s v="IDResidentialDLC Smart Thermostats - CoolingProgram Annual BenefitsMarket Potential0"/>
    <x v="1"/>
    <x v="0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Program Annual CostsMarket Potential0"/>
    <x v="1"/>
    <x v="0"/>
    <x v="1"/>
    <x v="9"/>
    <x v="0"/>
    <x v="0"/>
    <n v="0"/>
    <n v="171755.9"/>
    <n v="392809.15"/>
    <n v="848097.91"/>
    <n v="886764.99"/>
    <n v="918086.27"/>
    <n v="867366.39"/>
    <n v="889731.49"/>
    <n v="912798.13"/>
    <n v="936590.08"/>
    <n v="961131.93"/>
    <n v="986449.13"/>
    <n v="1012568.01"/>
    <n v="1039515.83"/>
    <n v="1067320.82"/>
    <n v="1096012.18"/>
    <n v="1125620.1299999999"/>
    <n v="1156175.97"/>
    <n v="1187712.07"/>
    <n v="1220261.97"/>
    <n v="1253860.3500000001"/>
    <n v="1288543.1499999999"/>
    <n v="1286367.98"/>
    <n v="1301915.1399999999"/>
  </r>
  <r>
    <s v="IDGeneral ServiceDLC Smart Thermostats - CoolingParticipantsMarket Potential0"/>
    <x v="1"/>
    <x v="1"/>
    <x v="1"/>
    <x v="0"/>
    <x v="0"/>
    <x v="0"/>
    <n v="0"/>
    <n v="61.462572849601443"/>
    <n v="186.61111700709648"/>
    <n v="440.49136683031423"/>
    <n v="573.02203879252806"/>
    <n v="644.14759838304553"/>
    <n v="651.69193831960786"/>
    <n v="659.32521012952475"/>
    <n v="667.04846213222027"/>
    <n v="674.8627550045951"/>
    <n v="682.76916192669671"/>
    <n v="690.76876872910418"/>
    <n v="698.86267404205103"/>
    <n v="707.05198944630729"/>
    <n v="715.33783962583789"/>
    <n v="723.72136252226244"/>
    <n v="732.20370949113465"/>
    <n v="740.78604546006466"/>
    <n v="749.46954908870464"/>
    <n v="758.25541293062122"/>
    <n v="767.1448435970749"/>
    <n v="776.13906192273032"/>
    <n v="785.23930313332187"/>
    <n v="794.44681701529225"/>
  </r>
  <r>
    <s v="IDGeneral ServiceDLC Smart Thermostats - CoolingNew ParticipantsMarket Potential0"/>
    <x v="1"/>
    <x v="1"/>
    <x v="1"/>
    <x v="1"/>
    <x v="0"/>
    <x v="0"/>
    <n v="0"/>
    <n v="61.462572849601443"/>
    <n v="125.14854415749504"/>
    <n v="253.88024982321775"/>
    <n v="132.53067196221383"/>
    <n v="71.125559590517469"/>
    <n v="7.5443399365623236"/>
    <n v="7.6332718099168915"/>
    <n v="7.7232520026955171"/>
    <n v="7.8142928723748355"/>
    <n v="7.9064069221016098"/>
    <n v="7.9996068024074702"/>
    <n v="8.0939053129468448"/>
    <n v="8.1893154042562628"/>
    <n v="8.2858501795305983"/>
    <n v="8.3835228964245516"/>
    <n v="8.4823469688722071"/>
    <n v="8.5823359689300105"/>
    <n v="8.6835036286399827"/>
    <n v="8.78586384191658"/>
    <n v="8.8894306664536771"/>
    <n v="8.9942183256554245"/>
    <n v="9.1002412105915482"/>
    <n v="9.2075138819703852"/>
  </r>
  <r>
    <s v="IDGeneral ServiceDLC Smart Thermostats - CoolingSummer Peak Reduction @Meter  (MW)Market Potential0"/>
    <x v="1"/>
    <x v="1"/>
    <x v="1"/>
    <x v="2"/>
    <x v="0"/>
    <x v="0"/>
    <n v="0"/>
    <n v="7.6828216062001797E-2"/>
    <n v="0.23326389625887059"/>
    <n v="0.55061420853789278"/>
    <n v="0.71627754849066017"/>
    <n v="0.80518449797880687"/>
    <n v="0.81461492289950976"/>
    <n v="0.82415651266190593"/>
    <n v="0.83381057766527533"/>
    <n v="0.84357844375574387"/>
    <n v="0.8534614524083709"/>
    <n v="0.86346096091138025"/>
    <n v="0.87357834255256372"/>
    <n v="0.88381498680788406"/>
    <n v="0.89417229953229727"/>
    <n v="0.90465170315282806"/>
    <n v="0.91525463686391828"/>
    <n v="0.92598255682508079"/>
    <n v="0.93683693636088083"/>
    <n v="0.9478192661632765"/>
    <n v="0.95893105449634364"/>
    <n v="0.97017382740341296"/>
    <n v="0.98154912891665236"/>
    <n v="0.99305852126911531"/>
  </r>
  <r>
    <s v="IDGeneral ServiceDLC Smart Thermostats - CoolingSummer Peak Reduction @Generation (MW)Market Potential0"/>
    <x v="1"/>
    <x v="1"/>
    <x v="1"/>
    <x v="3"/>
    <x v="0"/>
    <x v="0"/>
    <n v="0"/>
    <n v="8.1871500492329274E-2"/>
    <n v="0.24857618953417582"/>
    <n v="0.58675853424754132"/>
    <n v="0.76329662030121503"/>
    <n v="0.85803974635422731"/>
    <n v="0.86808921877611867"/>
    <n v="0.87825715330552634"/>
    <n v="0.88854494636112036"/>
    <n v="0.89895401082240389"/>
    <n v="0.90948577622375415"/>
    <n v="0.92014168895074622"/>
    <n v="0.93092321243879339"/>
    <n v="0.94183182737413051"/>
    <n v="0.95286903189716243"/>
    <n v="0.96403634180821407"/>
    <n v="0.97533529077570147"/>
    <n v="0.9867674305467613"/>
    <n v="0.99833433116035897"/>
    <n v="1.0100375811629119"/>
    <n v="1.0218787878264532"/>
    <n v="1.033859577369366"/>
    <n v="1.0459815951797233"/>
    <n v="1.0582465060412567"/>
  </r>
  <r>
    <s v="IDGeneral ServiceDLC Smart Thermostats - CoolingWinter Peak Reduction @Meter  (MW)Market Potential0"/>
    <x v="1"/>
    <x v="1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Winter Peak Reduction @Generation (MW)Market Potential0"/>
    <x v="1"/>
    <x v="1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Non-Incentive CostsMarket Potential0"/>
    <x v="1"/>
    <x v="1"/>
    <x v="1"/>
    <x v="6"/>
    <x v="0"/>
    <x v="0"/>
    <n v="0"/>
    <n v="4951.84"/>
    <n v="9728.2900000000009"/>
    <n v="19383.16"/>
    <n v="10281.950000000001"/>
    <n v="5676.56"/>
    <n v="907.97"/>
    <n v="914.64"/>
    <n v="921.39"/>
    <n v="928.22"/>
    <n v="935.13"/>
    <n v="942.12"/>
    <n v="949.19"/>
    <n v="956.34"/>
    <n v="963.58"/>
    <n v="970.91"/>
    <n v="978.32"/>
    <n v="985.82"/>
    <n v="993.41"/>
    <n v="1001.09"/>
    <n v="1008.85"/>
    <n v="1016.71"/>
    <n v="1024.6600000000001"/>
    <n v="1032.71"/>
  </r>
  <r>
    <s v="IDGeneral ServiceDLC Smart Thermostats - CoolingIncentive CostsMarket Potential0"/>
    <x v="1"/>
    <x v="1"/>
    <x v="1"/>
    <x v="7"/>
    <x v="0"/>
    <x v="0"/>
    <n v="0"/>
    <n v="7071.87"/>
    <n v="15081.38"/>
    <n v="31329.72"/>
    <n v="39811.68"/>
    <n v="44363.72"/>
    <n v="44846.55"/>
    <n v="45335.08"/>
    <n v="45829.37"/>
    <n v="46329.49"/>
    <n v="46835.5"/>
    <n v="47347.47"/>
    <n v="47865.48"/>
    <n v="48389.599999999999"/>
    <n v="48919.89"/>
    <n v="49456.44"/>
    <n v="49999.31"/>
    <n v="50548.58"/>
    <n v="51104.32"/>
    <n v="51666.62"/>
    <n v="52235.54"/>
    <n v="52811.17"/>
    <n v="53393.58"/>
    <n v="53982.87"/>
  </r>
  <r>
    <s v="IDGeneral ServiceDLC Smart Thermostats - CoolingProgram Annual BenefitsMarket Potential0"/>
    <x v="1"/>
    <x v="1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Program Annual CostsMarket Potential0"/>
    <x v="1"/>
    <x v="1"/>
    <x v="1"/>
    <x v="9"/>
    <x v="0"/>
    <x v="0"/>
    <n v="0"/>
    <n v="12023.71"/>
    <n v="24809.67"/>
    <n v="50712.88"/>
    <n v="50093.63"/>
    <n v="50040.28"/>
    <n v="45754.52"/>
    <n v="46249.72"/>
    <n v="46750.76"/>
    <n v="47257.7"/>
    <n v="47770.62"/>
    <n v="48289.59"/>
    <n v="48814.67"/>
    <n v="49345.94"/>
    <n v="49883.48"/>
    <n v="50427.35"/>
    <n v="50977.63"/>
    <n v="51534.400000000001"/>
    <n v="52097.73"/>
    <n v="52667.7"/>
    <n v="53244.39"/>
    <n v="53827.88"/>
    <n v="54418.25"/>
    <n v="55015.57"/>
  </r>
  <r>
    <s v="IDResidentialAncillary CoolingParticipantsMarket Potential0"/>
    <x v="1"/>
    <x v="0"/>
    <x v="2"/>
    <x v="0"/>
    <x v="0"/>
    <x v="0"/>
    <n v="0"/>
    <n v="558.67970027547778"/>
    <n v="1720.352339305708"/>
    <n v="4118.2937666607877"/>
    <n v="5434.5036648541281"/>
    <n v="6197.6749070759734"/>
    <n v="6362.4356562557314"/>
    <n v="6532.3404371125634"/>
    <n v="6707.5630939290504"/>
    <n v="6888.283544079557"/>
    <n v="7074.6879929673487"/>
    <n v="7266.9691566072925"/>
    <n v="7465.3264921265418"/>
    <n v="7669.9664364654782"/>
    <n v="7881.1026535711962"/>
    <n v="8098.9562903862125"/>
    <n v="8323.7562419459646"/>
    <n v="8555.73942590972"/>
    <n v="8795.1510668612536"/>
    <n v="9042.244990727495"/>
    <n v="9297.2839296759012"/>
    <n v="9560.5398378640821"/>
    <n v="9679.1509169636956"/>
    <n v="9799.2335226009054"/>
  </r>
  <r>
    <s v="IDResidentialAncillary CoolingNew ParticipantsMarket Potential0"/>
    <x v="1"/>
    <x v="0"/>
    <x v="2"/>
    <x v="1"/>
    <x v="0"/>
    <x v="0"/>
    <n v="0"/>
    <n v="558.67970027547778"/>
    <n v="1161.6726390302301"/>
    <n v="2397.9414273550797"/>
    <n v="1316.2098981933405"/>
    <n v="763.1712422218452"/>
    <n v="164.76074917975802"/>
    <n v="169.90478085683208"/>
    <n v="175.22265681648696"/>
    <n v="180.72045015050662"/>
    <n v="186.40444888779166"/>
    <n v="192.28116363994377"/>
    <n v="198.35733551924932"/>
    <n v="204.6399443389364"/>
    <n v="211.13621710571806"/>
    <n v="217.85363681501622"/>
    <n v="224.79995155975212"/>
    <n v="231.98318396375544"/>
    <n v="239.41164095153363"/>
    <n v="247.09392386624131"/>
    <n v="255.03893894840621"/>
    <n v="263.25590818818091"/>
    <n v="118.61107909961356"/>
    <n v="120.08260563720978"/>
  </r>
  <r>
    <s v="IDResidentialAncillary CoolingSummer Peak Reduction @Meter  (MW)Market Potential0"/>
    <x v="1"/>
    <x v="0"/>
    <x v="2"/>
    <x v="2"/>
    <x v="0"/>
    <x v="0"/>
    <n v="0"/>
    <n v="0.13966992506886944"/>
    <n v="0.43008808482642702"/>
    <n v="1.0295734416651969"/>
    <n v="1.3586259162135321"/>
    <n v="1.5494187267689934"/>
    <n v="1.5906089140639328"/>
    <n v="1.6330851092781409"/>
    <n v="1.6768907734822627"/>
    <n v="1.7220708860198892"/>
    <n v="1.7686719982418371"/>
    <n v="1.816742289151823"/>
    <n v="1.8663316230316354"/>
    <n v="1.9174916091163696"/>
    <n v="1.9702756633927991"/>
    <n v="2.0247390725965531"/>
    <n v="2.0809390604864912"/>
    <n v="2.1389348564774302"/>
    <n v="2.1987877667153133"/>
    <n v="2.2605612476818737"/>
    <n v="2.3243209824189752"/>
    <n v="2.3901349594660206"/>
    <n v="2.419787729240924"/>
    <n v="2.4498083806502264"/>
  </r>
  <r>
    <s v="IDResidentialAncillary CoolingSummer Peak Reduction @Generation (MW)Market Potential0"/>
    <x v="1"/>
    <x v="0"/>
    <x v="2"/>
    <x v="3"/>
    <x v="0"/>
    <x v="0"/>
    <n v="0"/>
    <n v="0.14883836857296401"/>
    <n v="0.45832063600429135"/>
    <n v="1.0971583990464588"/>
    <n v="1.4478110786589218"/>
    <n v="1.651128225457154"/>
    <n v="1.6950222869393998"/>
    <n v="1.7402867745930741"/>
    <n v="1.7869680024320787"/>
    <n v="1.8351139024082366"/>
    <n v="1.8847740816728868"/>
    <n v="1.9359998818753441"/>
    <n v="1.9888444405707963"/>
    <n v="2.0433627548128408"/>
    <n v="2.0996117470085243"/>
    <n v="2.1576503331165315"/>
    <n v="2.2175394932720494"/>
    <n v="2.2793423449247978"/>
    <n v="2.3431242185798307"/>
    <n v="2.4089527362338807"/>
    <n v="2.4768978926033411"/>
    <n v="2.5470321392434148"/>
    <n v="2.5786314250222975"/>
    <n v="2.6106227415283745"/>
  </r>
  <r>
    <s v="IDResidentialAncillary CoolingWinter Peak Reduction @Meter  (MW)Market Potential0"/>
    <x v="1"/>
    <x v="0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Winter Peak Reduction @Generation (MW)Market Potential0"/>
    <x v="1"/>
    <x v="0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Non-Incentive CostsMarket Potential0"/>
    <x v="1"/>
    <x v="0"/>
    <x v="2"/>
    <x v="6"/>
    <x v="0"/>
    <x v="0"/>
    <n v="0"/>
    <n v="35152.83"/>
    <n v="71332.399999999994"/>
    <n v="145508.53"/>
    <n v="80604.639999999999"/>
    <n v="47422.32"/>
    <n v="11517.69"/>
    <n v="11826.33"/>
    <n v="12145.4"/>
    <n v="12475.27"/>
    <n v="12816.31"/>
    <n v="13168.92"/>
    <n v="13533.49"/>
    <n v="13910.44"/>
    <n v="14300.22"/>
    <n v="14703.26"/>
    <n v="15120.04"/>
    <n v="15551.04"/>
    <n v="15996.74"/>
    <n v="16457.68"/>
    <n v="16934.38"/>
    <n v="17427.400000000001"/>
    <n v="8748.7099999999991"/>
    <n v="8837"/>
  </r>
  <r>
    <s v="IDResidentialAncillary CoolingIncentive CostsMarket Potential0"/>
    <x v="1"/>
    <x v="0"/>
    <x v="2"/>
    <x v="7"/>
    <x v="0"/>
    <x v="0"/>
    <n v="0"/>
    <n v="21153.34"/>
    <n v="44386.8"/>
    <n v="92345.62"/>
    <n v="118669.82"/>
    <n v="133933.25"/>
    <n v="137228.46"/>
    <n v="140626.56"/>
    <n v="144131.01"/>
    <n v="147745.42000000001"/>
    <n v="151473.51"/>
    <n v="155319.13"/>
    <n v="159286.28"/>
    <n v="163379.07999999999"/>
    <n v="167601.79999999999"/>
    <n v="171958.87"/>
    <n v="176454.87"/>
    <n v="181094.54"/>
    <n v="185882.77"/>
    <n v="190824.65"/>
    <n v="195925.43"/>
    <n v="201190.55"/>
    <n v="203562.77"/>
    <n v="205964.42"/>
  </r>
  <r>
    <s v="IDResidentialAncillary CoolingProgram Annual BenefitsMarket Potential0"/>
    <x v="1"/>
    <x v="0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Program Annual CostsMarket Potential0"/>
    <x v="1"/>
    <x v="0"/>
    <x v="2"/>
    <x v="9"/>
    <x v="0"/>
    <x v="0"/>
    <n v="0"/>
    <n v="56306.17"/>
    <n v="115719.2"/>
    <n v="237854.16"/>
    <n v="199274.46"/>
    <n v="181355.57"/>
    <n v="148746.15"/>
    <n v="152452.89000000001"/>
    <n v="156276.42000000001"/>
    <n v="160220.69"/>
    <n v="164289.82"/>
    <n v="168488.05"/>
    <n v="172819.76"/>
    <n v="177289.52"/>
    <n v="181902.02"/>
    <n v="186662.14"/>
    <n v="191574.92"/>
    <n v="196645.57"/>
    <n v="201879.51"/>
    <n v="207282.33"/>
    <n v="212859.81"/>
    <n v="218617.95"/>
    <n v="212311.48"/>
    <n v="214801.42"/>
  </r>
  <r>
    <s v="IDGeneral ServiceAncillary CoolingParticipantsMarket Potential0"/>
    <x v="1"/>
    <x v="1"/>
    <x v="2"/>
    <x v="0"/>
    <x v="0"/>
    <x v="0"/>
    <n v="0"/>
    <n v="30.731286424800722"/>
    <n v="93.305558503548241"/>
    <n v="220.24568341515712"/>
    <n v="286.51101939626403"/>
    <n v="322.07379919152277"/>
    <n v="325.84596915980393"/>
    <n v="329.66260506476237"/>
    <n v="333.52423106611013"/>
    <n v="337.43137750229755"/>
    <n v="341.38458096334836"/>
    <n v="345.38438436455209"/>
    <n v="349.43133702102551"/>
    <n v="353.52599472315364"/>
    <n v="357.66891981291894"/>
    <n v="361.86068126113122"/>
    <n v="366.10185474556732"/>
    <n v="370.39302273003233"/>
    <n v="374.73477454435232"/>
    <n v="379.12770646531061"/>
    <n v="383.57242179853745"/>
    <n v="388.06953096136516"/>
    <n v="392.61965156666093"/>
    <n v="397.22340850764613"/>
  </r>
  <r>
    <s v="IDGeneral ServiceAncillary CoolingNew ParticipantsMarket Potential0"/>
    <x v="1"/>
    <x v="1"/>
    <x v="2"/>
    <x v="1"/>
    <x v="0"/>
    <x v="0"/>
    <n v="0"/>
    <n v="30.731286424800722"/>
    <n v="62.574272078747519"/>
    <n v="126.94012491160888"/>
    <n v="66.265335981106915"/>
    <n v="35.562779795258734"/>
    <n v="3.7721699682811618"/>
    <n v="3.8166359049584457"/>
    <n v="3.8616260013477586"/>
    <n v="3.9071464361874177"/>
    <n v="3.9532034610508049"/>
    <n v="3.9998034012037351"/>
    <n v="4.0469526564734224"/>
    <n v="4.0946577021281314"/>
    <n v="4.1429250897652992"/>
    <n v="4.1917614482122758"/>
    <n v="4.2411734844361035"/>
    <n v="4.2911679844650052"/>
    <n v="4.3417518143199914"/>
    <n v="4.39293192095829"/>
    <n v="4.4447153332268385"/>
    <n v="4.4971091628277122"/>
    <n v="4.5501206052957741"/>
    <n v="4.6037569409851926"/>
  </r>
  <r>
    <s v="IDGeneral ServiceAncillary CoolingSummer Peak Reduction @Meter  (MW)Market Potential0"/>
    <x v="1"/>
    <x v="1"/>
    <x v="2"/>
    <x v="2"/>
    <x v="0"/>
    <x v="0"/>
    <n v="0"/>
    <n v="1.9207054015500449E-2"/>
    <n v="5.8315974064717647E-2"/>
    <n v="0.13765355213447319"/>
    <n v="0.17906938712266504"/>
    <n v="0.20129612449470172"/>
    <n v="0.20365373072487744"/>
    <n v="0.20603912816547648"/>
    <n v="0.20845264441631883"/>
    <n v="0.21089461093893597"/>
    <n v="0.21336536310209273"/>
    <n v="0.21586524022784506"/>
    <n v="0.21839458563814093"/>
    <n v="0.22095374670197102"/>
    <n v="0.22354307488307432"/>
    <n v="0.22616292578820701"/>
    <n v="0.22881365921597957"/>
    <n v="0.2314956392062702"/>
    <n v="0.23420923409022021"/>
    <n v="0.23695481654081912"/>
    <n v="0.23973276362408591"/>
    <n v="0.24254345685085324"/>
    <n v="0.24538728222916309"/>
    <n v="0.24826463031727883"/>
  </r>
  <r>
    <s v="IDGeneral ServiceAncillary CoolingSummer Peak Reduction @Generation (MW)Market Potential0"/>
    <x v="1"/>
    <x v="1"/>
    <x v="2"/>
    <x v="3"/>
    <x v="0"/>
    <x v="0"/>
    <n v="0"/>
    <n v="2.0467875123082319E-2"/>
    <n v="6.2144047383543954E-2"/>
    <n v="0.14668963356188533"/>
    <n v="0.19082415507530376"/>
    <n v="0.21450993658855683"/>
    <n v="0.21702230469402967"/>
    <n v="0.21956428832638158"/>
    <n v="0.22213623659028009"/>
    <n v="0.22473850270560097"/>
    <n v="0.22737144405593854"/>
    <n v="0.23003542223768655"/>
    <n v="0.23273080310969835"/>
    <n v="0.23545795684353263"/>
    <n v="0.23821725797429061"/>
    <n v="0.24100908545205352"/>
    <n v="0.24383382269392537"/>
    <n v="0.24669185763669033"/>
    <n v="0.24958358279008974"/>
    <n v="0.25250939529072797"/>
    <n v="0.25546969695661331"/>
    <n v="0.25846489434234149"/>
    <n v="0.26149539879493083"/>
    <n v="0.26456162651031417"/>
  </r>
  <r>
    <s v="IDGeneral ServiceAncillary CoolingWinter Peak Reduction @Meter  (MW)Market Potential0"/>
    <x v="1"/>
    <x v="1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Winter Peak Reduction @Generation (MW)Market Potential0"/>
    <x v="1"/>
    <x v="1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Non-Incentive CostsMarket Potential0"/>
    <x v="1"/>
    <x v="1"/>
    <x v="2"/>
    <x v="6"/>
    <x v="0"/>
    <x v="0"/>
    <n v="0"/>
    <n v="2475.92"/>
    <n v="4864.1400000000003"/>
    <n v="9691.58"/>
    <n v="5140.97"/>
    <n v="2838.28"/>
    <n v="453.99"/>
    <n v="457.32"/>
    <n v="460.7"/>
    <n v="464.11"/>
    <n v="467.56"/>
    <n v="471.06"/>
    <n v="474.59"/>
    <n v="478.17"/>
    <n v="481.79"/>
    <n v="485.46"/>
    <n v="489.16"/>
    <n v="492.91"/>
    <n v="496.7"/>
    <n v="500.54"/>
    <n v="504.43"/>
    <n v="508.36"/>
    <n v="512.33000000000004"/>
    <n v="516.35"/>
  </r>
  <r>
    <s v="IDGeneral ServiceAncillary CoolingIncentive CostsMarket Potential0"/>
    <x v="1"/>
    <x v="1"/>
    <x v="2"/>
    <x v="7"/>
    <x v="0"/>
    <x v="0"/>
    <n v="0"/>
    <n v="1660.72"/>
    <n v="2912.2"/>
    <n v="5451"/>
    <n v="6776.31"/>
    <n v="7487.57"/>
    <n v="7563.01"/>
    <n v="7639.34"/>
    <n v="7716.57"/>
    <n v="7794.72"/>
    <n v="7873.78"/>
    <n v="7953.78"/>
    <n v="8034.72"/>
    <n v="8116.61"/>
    <n v="8199.4699999999993"/>
    <n v="8283.2999999999993"/>
    <n v="8368.1299999999992"/>
    <n v="8453.9500000000007"/>
    <n v="8540.7900000000009"/>
    <n v="8628.64"/>
    <n v="8717.5400000000009"/>
    <n v="8807.48"/>
    <n v="8898.48"/>
    <n v="8990.56"/>
  </r>
  <r>
    <s v="IDGeneral ServiceAncillary CoolingProgram Annual BenefitsMarket Potential0"/>
    <x v="1"/>
    <x v="1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Program Annual CostsMarket Potential0"/>
    <x v="1"/>
    <x v="1"/>
    <x v="2"/>
    <x v="9"/>
    <x v="0"/>
    <x v="0"/>
    <n v="0"/>
    <n v="4136.63"/>
    <n v="7776.34"/>
    <n v="15142.59"/>
    <n v="11917.28"/>
    <n v="10325.85"/>
    <n v="8016.99"/>
    <n v="8096.66"/>
    <n v="8177.27"/>
    <n v="8258.83"/>
    <n v="8341.34"/>
    <n v="8424.84"/>
    <n v="8509.31"/>
    <n v="8594.7800000000007"/>
    <n v="8681.26"/>
    <n v="8768.76"/>
    <n v="8857.2900000000009"/>
    <n v="8946.86"/>
    <n v="9037.49"/>
    <n v="9129.19"/>
    <n v="9221.9599999999991"/>
    <n v="9315.84"/>
    <n v="9410.81"/>
    <n v="9506.91"/>
  </r>
  <r>
    <s v="IDResidentialDLC Smart Thermostats - HeatingParticipantsMarket Potential0"/>
    <x v="1"/>
    <x v="0"/>
    <x v="3"/>
    <x v="0"/>
    <x v="0"/>
    <x v="0"/>
    <n v="0"/>
    <n v="0"/>
    <n v="135.06087899792851"/>
    <n v="410.09828463974753"/>
    <n v="968.78042205031318"/>
    <n v="1260.9344326304947"/>
    <n v="1418.4199819496121"/>
    <n v="1436.0173485762525"/>
    <n v="1453.8330336953939"/>
    <n v="1471.8697458352599"/>
    <n v="1490.130227126931"/>
    <n v="1508.6172537212326"/>
    <n v="1527.3336362107957"/>
    <n v="1546.282220057351"/>
    <n v="1565.4658860243262"/>
    <n v="1584.8875506148124"/>
    <n v="1604.5501665149582"/>
    <n v="1624.4567230428706"/>
    <n v="1644.6102466030825"/>
    <n v="1665.0138011466563"/>
    <n v="1685.6704886370017"/>
    <n v="1706.5834495214651"/>
    <n v="1727.7558632087769"/>
    <n v="1749.1909485524156"/>
  </r>
  <r>
    <s v="IDResidentialDLC Smart Thermostats - HeatingNew ParticipantsMarket Potential0"/>
    <x v="1"/>
    <x v="0"/>
    <x v="3"/>
    <x v="1"/>
    <x v="0"/>
    <x v="0"/>
    <n v="0"/>
    <n v="0"/>
    <n v="135.06087899792851"/>
    <n v="275.03740564181902"/>
    <n v="558.6821374105657"/>
    <n v="292.15401058018153"/>
    <n v="157.48554931911735"/>
    <n v="17.597366626640451"/>
    <n v="17.815685119141335"/>
    <n v="18.03671213986604"/>
    <n v="18.260481291671113"/>
    <n v="18.487026594301597"/>
    <n v="18.716382489563102"/>
    <n v="18.948583846555266"/>
    <n v="19.183665966975241"/>
    <n v="19.421664590486216"/>
    <n v="19.662615900145738"/>
    <n v="19.906556527912471"/>
    <n v="20.153523560211852"/>
    <n v="20.403554543573819"/>
    <n v="20.656687490345348"/>
    <n v="20.912960884463473"/>
    <n v="21.172413687311746"/>
    <n v="21.435085343638775"/>
  </r>
  <r>
    <s v="IDResidentialDLC Smart Thermostats - HeatingSummer Peak Reduction @Meter  (MW)Market Potential0"/>
    <x v="1"/>
    <x v="0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Summer Peak Reduction @Generation (MW)Market Potential0"/>
    <x v="1"/>
    <x v="0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Winter Peak Reduction @Meter  (MW)Market Potential0"/>
    <x v="1"/>
    <x v="0"/>
    <x v="3"/>
    <x v="4"/>
    <x v="0"/>
    <x v="0"/>
    <n v="0"/>
    <n v="0"/>
    <n v="0.14721635810774208"/>
    <n v="0.44700713025732486"/>
    <n v="1.0559706600348413"/>
    <n v="1.3744185315672395"/>
    <n v="1.5460777803250774"/>
    <n v="1.5652589099481153"/>
    <n v="1.5846780067279795"/>
    <n v="1.6043380229604334"/>
    <n v="1.6242419475683547"/>
    <n v="1.6443928065561435"/>
    <n v="1.6647936634697673"/>
    <n v="1.6854476198625128"/>
    <n v="1.7063578157665156"/>
    <n v="1.7275274301701455"/>
    <n v="1.7489596815013044"/>
    <n v="1.7706578281167291"/>
    <n v="1.79262516879736"/>
    <n v="1.8148650432498554"/>
    <n v="1.8373808326143319"/>
    <n v="1.8601759599783971"/>
    <n v="1.8832538908975669"/>
    <n v="1.9066181339221333"/>
  </r>
  <r>
    <s v="IDResidentialDLC Smart Thermostats - HeatingWinter Peak Reduction @Generation (MW)Market Potential0"/>
    <x v="1"/>
    <x v="0"/>
    <x v="3"/>
    <x v="5"/>
    <x v="0"/>
    <x v="0"/>
    <n v="0"/>
    <n v="0"/>
    <n v="0.15688017701166035"/>
    <n v="0.47635030931087474"/>
    <n v="1.1252884271471029"/>
    <n v="1.4646403789079705"/>
    <n v="1.6475679670983348"/>
    <n v="1.6680082160572414"/>
    <n v="1.6887020532054342"/>
    <n v="1.7096526246381429"/>
    <n v="1.7308631154820489"/>
    <n v="1.752336750379522"/>
    <n v="1.7740767939788653"/>
    <n v="1.7960865514306401"/>
    <n v="1.8183693688901488"/>
    <n v="1.8409286340261568"/>
    <n v="1.8637677765359169"/>
    <n v="1.8868902686665912"/>
    <n v="1.9102996257431373"/>
    <n v="1.9339994067027444"/>
    <n v="1.9579932146359036"/>
    <n v="1.9822846973341828"/>
    <n v="2.0068775478448071"/>
    <n v="2.0317755050321114"/>
  </r>
  <r>
    <s v="IDResidentialDLC Smart Thermostats - HeatingNon-Incentive CostsMarket Potential0"/>
    <x v="1"/>
    <x v="0"/>
    <x v="3"/>
    <x v="6"/>
    <x v="0"/>
    <x v="0"/>
    <n v="0"/>
    <n v="0"/>
    <n v="8103.65"/>
    <n v="16502.240000000002"/>
    <n v="33520.93"/>
    <n v="17529.240000000002"/>
    <n v="9449.1299999999992"/>
    <n v="1055.8399999999999"/>
    <n v="1068.94"/>
    <n v="1082.2"/>
    <n v="1095.6300000000001"/>
    <n v="1109.22"/>
    <n v="1122.98"/>
    <n v="1136.92"/>
    <n v="1151.02"/>
    <n v="1165.3"/>
    <n v="1179.76"/>
    <n v="1194.3900000000001"/>
    <n v="1209.21"/>
    <n v="1224.21"/>
    <n v="1239.4000000000001"/>
    <n v="1254.78"/>
    <n v="1270.3399999999999"/>
    <n v="1286.1099999999999"/>
  </r>
  <r>
    <s v="IDResidentialDLC Smart Thermostats - HeatingIncentive CostsMarket Potential0"/>
    <x v="1"/>
    <x v="0"/>
    <x v="3"/>
    <x v="7"/>
    <x v="0"/>
    <x v="0"/>
    <n v="0"/>
    <n v="0"/>
    <n v="2701.22"/>
    <n v="8201.9699999999993"/>
    <n v="19375.61"/>
    <n v="25218.69"/>
    <n v="28368.400000000001"/>
    <n v="28720.35"/>
    <n v="29076.66"/>
    <n v="29437.39"/>
    <n v="29802.6"/>
    <n v="30172.35"/>
    <n v="30546.67"/>
    <n v="30925.64"/>
    <n v="31309.32"/>
    <n v="31697.75"/>
    <n v="32091"/>
    <n v="32489.13"/>
    <n v="32892.199999999997"/>
    <n v="33300.28"/>
    <n v="33713.410000000003"/>
    <n v="34131.67"/>
    <n v="34555.120000000003"/>
    <n v="34983.82"/>
  </r>
  <r>
    <s v="IDResidentialDLC Smart Thermostats - HeatingProgram Annual BenefitsMarket Potential0"/>
    <x v="1"/>
    <x v="0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Program Annual CostsMarket Potential0"/>
    <x v="1"/>
    <x v="0"/>
    <x v="3"/>
    <x v="9"/>
    <x v="0"/>
    <x v="0"/>
    <n v="0"/>
    <n v="0"/>
    <n v="10804.87"/>
    <n v="24704.21"/>
    <n v="52896.54"/>
    <n v="42747.93"/>
    <n v="37817.53"/>
    <n v="29776.19"/>
    <n v="30145.599999999999"/>
    <n v="30519.599999999999"/>
    <n v="30898.23"/>
    <n v="31281.57"/>
    <n v="31669.66"/>
    <n v="32062.560000000001"/>
    <n v="32460.34"/>
    <n v="32863.050000000003"/>
    <n v="33270.76"/>
    <n v="33683.53"/>
    <n v="34101.42"/>
    <n v="34524.49"/>
    <n v="34952.81"/>
    <n v="35386.449999999997"/>
    <n v="35825.46"/>
    <n v="36269.919999999998"/>
  </r>
  <r>
    <s v="IDGeneral ServiceDLC Smart Thermostats - HeatingParticipantsMarket Potential0"/>
    <x v="1"/>
    <x v="1"/>
    <x v="3"/>
    <x v="0"/>
    <x v="0"/>
    <x v="0"/>
    <n v="0"/>
    <n v="0"/>
    <n v="5.2504243559304618"/>
    <n v="15.934511866694486"/>
    <n v="37.618805746940303"/>
    <n v="48.933474022004688"/>
    <n v="55.007321327807325"/>
    <n v="55.651622431659042"/>
    <n v="56.303518488104586"/>
    <n v="56.963099025633817"/>
    <n v="57.630454628088962"/>
    <n v="58.305676947104878"/>
    <n v="58.988858714696057"/>
    <n v="59.680093755992154"/>
    <n v="60.379477002123373"/>
    <n v="61.087104503257954"/>
    <n v="61.803073441793259"/>
    <n v="62.527482145702393"/>
    <n v="63.26043010203805"/>
    <n v="64.00201797059573"/>
    <n v="64.752347597737852"/>
    <n v="65.511522030380831"/>
    <n v="66.27964553014715"/>
    <n v="67.056823587684164"/>
  </r>
  <r>
    <s v="IDGeneral ServiceDLC Smart Thermostats - HeatingNew ParticipantsMarket Potential0"/>
    <x v="1"/>
    <x v="1"/>
    <x v="3"/>
    <x v="1"/>
    <x v="0"/>
    <x v="0"/>
    <n v="0"/>
    <n v="0"/>
    <n v="5.2504243559304618"/>
    <n v="10.684087510764023"/>
    <n v="21.684293880245818"/>
    <n v="11.314668275064385"/>
    <n v="6.0738473058026372"/>
    <n v="0.64430110385171702"/>
    <n v="0.65189605644554405"/>
    <n v="0.65958053752923007"/>
    <n v="0.66735560245514591"/>
    <n v="0.67522231901591567"/>
    <n v="0.68318176759117932"/>
    <n v="0.69123504129609614"/>
    <n v="0.69938324613121949"/>
    <n v="0.70762750113458139"/>
    <n v="0.71596893853530474"/>
    <n v="0.72440870390913403"/>
    <n v="0.73294795633565712"/>
    <n v="0.74158786855768"/>
    <n v="0.75032962714212204"/>
    <n v="0.75917443264297901"/>
    <n v="0.76812349976631822"/>
    <n v="0.77717805753701441"/>
  </r>
  <r>
    <s v="IDGeneral ServiceDLC Smart Thermostats - HeatingSummer Peak Reduction @Meter  (MW)Market Potential0"/>
    <x v="1"/>
    <x v="1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Summer Peak Reduction @Generation (MW)Market Potential0"/>
    <x v="1"/>
    <x v="1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Winter Peak Reduction @Meter  (MW)Market Potential0"/>
    <x v="1"/>
    <x v="1"/>
    <x v="3"/>
    <x v="4"/>
    <x v="0"/>
    <x v="0"/>
    <n v="0"/>
    <n v="0"/>
    <n v="7.0880728805061237E-3"/>
    <n v="2.1511591020037555E-2"/>
    <n v="5.078538775836941E-2"/>
    <n v="6.6060189929706345E-2"/>
    <n v="7.4259883792539894E-2"/>
    <n v="7.5129690282739719E-2"/>
    <n v="7.6009749958941206E-2"/>
    <n v="7.6900183684605647E-2"/>
    <n v="7.7801113747920092E-2"/>
    <n v="7.8712663878591591E-2"/>
    <n v="7.9634959264839683E-2"/>
    <n v="8.0568126570589413E-2"/>
    <n v="8.1512293952866563E-2"/>
    <n v="8.2467591079398245E-2"/>
    <n v="8.3434149146420902E-2"/>
    <n v="8.4412100896698233E-2"/>
    <n v="8.5401580637751384E-2"/>
    <n v="8.6402724260304237E-2"/>
    <n v="8.7415669256946105E-2"/>
    <n v="8.844055474101413E-2"/>
    <n v="8.9477521465698664E-2"/>
    <n v="9.0526711843373631E-2"/>
  </r>
  <r>
    <s v="IDGeneral ServiceDLC Smart Thermostats - HeatingWinter Peak Reduction @Generation (MW)Market Potential0"/>
    <x v="1"/>
    <x v="1"/>
    <x v="3"/>
    <x v="5"/>
    <x v="0"/>
    <x v="0"/>
    <n v="0"/>
    <n v="0"/>
    <n v="7.553359847086662E-3"/>
    <n v="2.2923690345308563E-2"/>
    <n v="5.4119125914715911E-2"/>
    <n v="7.0396621834725434E-2"/>
    <n v="7.9134573521461943E-2"/>
    <n v="8.0061477283396978E-2"/>
    <n v="8.0999307287874259E-2"/>
    <n v="8.1948192332273712E-2"/>
    <n v="8.2908262732225166E-2"/>
    <n v="8.3879650339505105E-2"/>
    <n v="8.4862488560144583E-2"/>
    <n v="8.5856912372750865E-2"/>
    <n v="8.6863058347044497E-2"/>
    <n v="8.7881064662615346E-2"/>
    <n v="8.8911071127899505E-2"/>
    <n v="8.9953219199380041E-2"/>
    <n v="9.1007652001013836E-2"/>
    <n v="9.207451434388772E-2"/>
    <n v="9.3153952746106244E-2"/>
    <n v="9.4246115452913601E-2"/>
    <n v="9.535115245705314E-2"/>
    <n v="9.6469215519366616E-2"/>
  </r>
  <r>
    <s v="IDGeneral ServiceDLC Smart Thermostats - HeatingNon-Incentive CostsMarket Potential0"/>
    <x v="1"/>
    <x v="1"/>
    <x v="3"/>
    <x v="6"/>
    <x v="0"/>
    <x v="0"/>
    <n v="0"/>
    <n v="0"/>
    <n v="393.78"/>
    <n v="801.31"/>
    <n v="1626.32"/>
    <n v="848.6"/>
    <n v="455.54"/>
    <n v="48.32"/>
    <n v="48.89"/>
    <n v="49.47"/>
    <n v="50.05"/>
    <n v="50.64"/>
    <n v="51.24"/>
    <n v="51.84"/>
    <n v="52.45"/>
    <n v="53.07"/>
    <n v="53.7"/>
    <n v="54.33"/>
    <n v="54.97"/>
    <n v="55.62"/>
    <n v="56.27"/>
    <n v="56.94"/>
    <n v="57.61"/>
    <n v="58.29"/>
  </r>
  <r>
    <s v="IDGeneral ServiceDLC Smart Thermostats - HeatingIncentive CostsMarket Potential0"/>
    <x v="1"/>
    <x v="1"/>
    <x v="3"/>
    <x v="7"/>
    <x v="0"/>
    <x v="0"/>
    <n v="0"/>
    <n v="0"/>
    <n v="105.01"/>
    <n v="318.69"/>
    <n v="752.38"/>
    <n v="978.67"/>
    <n v="1100.1500000000001"/>
    <n v="1113.03"/>
    <n v="1126.07"/>
    <n v="1139.26"/>
    <n v="1152.6099999999999"/>
    <n v="1166.1099999999999"/>
    <n v="1179.78"/>
    <n v="1193.5999999999999"/>
    <n v="1207.5899999999999"/>
    <n v="1221.74"/>
    <n v="1236.06"/>
    <n v="1250.55"/>
    <n v="1265.21"/>
    <n v="1280.04"/>
    <n v="1295.05"/>
    <n v="1310.23"/>
    <n v="1325.59"/>
    <n v="1341.14"/>
  </r>
  <r>
    <s v="IDGeneral ServiceDLC Smart Thermostats - HeatingProgram Annual BenefitsMarket Potential0"/>
    <x v="1"/>
    <x v="1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Program Annual CostsMarket Potential0"/>
    <x v="1"/>
    <x v="1"/>
    <x v="3"/>
    <x v="9"/>
    <x v="0"/>
    <x v="0"/>
    <n v="0"/>
    <n v="0"/>
    <n v="498.79"/>
    <n v="1120"/>
    <n v="2378.6999999999998"/>
    <n v="1827.27"/>
    <n v="1555.69"/>
    <n v="1161.3599999999999"/>
    <n v="1174.96"/>
    <n v="1188.73"/>
    <n v="1202.6600000000001"/>
    <n v="1216.76"/>
    <n v="1231.02"/>
    <n v="1245.44"/>
    <n v="1260.04"/>
    <n v="1274.81"/>
    <n v="1289.76"/>
    <n v="1304.8800000000001"/>
    <n v="1320.18"/>
    <n v="1335.66"/>
    <n v="1351.32"/>
    <n v="1367.17"/>
    <n v="1383.2"/>
    <n v="1399.42"/>
  </r>
  <r>
    <s v="IDResidentialAncillary HeatingParticipantsMarket Potential0"/>
    <x v="1"/>
    <x v="0"/>
    <x v="4"/>
    <x v="0"/>
    <x v="0"/>
    <x v="0"/>
    <n v="0"/>
    <n v="0"/>
    <n v="67.530439498964256"/>
    <n v="205.04914231987377"/>
    <n v="484.39021102515659"/>
    <n v="630.46721631524736"/>
    <n v="709.20999097480603"/>
    <n v="718.00867428812626"/>
    <n v="726.91651684769693"/>
    <n v="735.93487291762995"/>
    <n v="745.0651135634655"/>
    <n v="754.3086268606163"/>
    <n v="763.66681810539785"/>
    <n v="773.14111002867548"/>
    <n v="782.7329430121631"/>
    <n v="792.44377530740621"/>
    <n v="802.27508325747908"/>
    <n v="812.22836152143532"/>
    <n v="822.30512330154124"/>
    <n v="832.50690057332815"/>
    <n v="842.83524431850083"/>
    <n v="853.29172476073256"/>
    <n v="863.87793160438844"/>
    <n v="874.59547427620782"/>
  </r>
  <r>
    <s v="IDResidentialAncillary HeatingNew ParticipantsMarket Potential0"/>
    <x v="1"/>
    <x v="0"/>
    <x v="4"/>
    <x v="1"/>
    <x v="0"/>
    <x v="0"/>
    <n v="0"/>
    <n v="0"/>
    <n v="67.530439498964256"/>
    <n v="137.51870282090951"/>
    <n v="279.34106870528285"/>
    <n v="146.07700529009077"/>
    <n v="78.742774659558677"/>
    <n v="8.7986833133202254"/>
    <n v="8.9078425595706676"/>
    <n v="9.0183560699330201"/>
    <n v="9.1302406458355563"/>
    <n v="9.2435132971507983"/>
    <n v="9.3581912447815512"/>
    <n v="9.474291923277633"/>
    <n v="9.5918329834876204"/>
    <n v="9.7108322952431081"/>
    <n v="9.8313079500728691"/>
    <n v="9.9532782639562356"/>
    <n v="10.076761780105926"/>
    <n v="10.201777271786909"/>
    <n v="10.328343745172674"/>
    <n v="10.456480442231737"/>
    <n v="10.586206843655873"/>
    <n v="10.717542671819388"/>
  </r>
  <r>
    <s v="IDResidentialAncillary HeatingSummer Peak Reduction @Meter  (MW)Market Potential0"/>
    <x v="1"/>
    <x v="0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Summer Peak Reduction @Generation (MW)Market Potential0"/>
    <x v="1"/>
    <x v="0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Winter Peak Reduction @Meter  (MW)Market Potential0"/>
    <x v="1"/>
    <x v="0"/>
    <x v="4"/>
    <x v="4"/>
    <x v="0"/>
    <x v="0"/>
    <n v="0"/>
    <n v="0"/>
    <n v="3.6804089526935521E-2"/>
    <n v="0.11175178256433121"/>
    <n v="0.26399266500871033"/>
    <n v="0.34360463289180987"/>
    <n v="0.38651944508126934"/>
    <n v="0.39131472748702884"/>
    <n v="0.39616950168199488"/>
    <n v="0.40108450574010834"/>
    <n v="0.40606048689208868"/>
    <n v="0.41109820163903588"/>
    <n v="0.41619841586744183"/>
    <n v="0.4213619049656282"/>
    <n v="0.42658945394162889"/>
    <n v="0.43188185754253638"/>
    <n v="0.43723992037532611"/>
    <n v="0.44266445702918228"/>
    <n v="0.44815629219934"/>
    <n v="0.45371626081246386"/>
    <n v="0.45934520815358298"/>
    <n v="0.46504398999459928"/>
    <n v="0.47081347272439172"/>
    <n v="0.47665453348053333"/>
  </r>
  <r>
    <s v="IDResidentialAncillary HeatingWinter Peak Reduction @Generation (MW)Market Potential0"/>
    <x v="1"/>
    <x v="0"/>
    <x v="4"/>
    <x v="5"/>
    <x v="0"/>
    <x v="0"/>
    <n v="0"/>
    <n v="0"/>
    <n v="3.9220044252915087E-2"/>
    <n v="0.11908757732771869"/>
    <n v="0.28132210678677572"/>
    <n v="0.36616009472699262"/>
    <n v="0.41189199177458369"/>
    <n v="0.41700205401431034"/>
    <n v="0.42217551330135855"/>
    <n v="0.42741315615953573"/>
    <n v="0.43271577887051221"/>
    <n v="0.43808418759488049"/>
    <n v="0.44351919849471633"/>
    <n v="0.44902163785766003"/>
    <n v="0.45459234222253719"/>
    <n v="0.4602321585065392"/>
    <n v="0.46594194413397921"/>
    <n v="0.47172256716664779"/>
    <n v="0.47757490643578432"/>
    <n v="0.4834998516756861"/>
    <n v="0.4894983036589759"/>
    <n v="0.49557117433354569"/>
    <n v="0.50171938696120177"/>
    <n v="0.50794387625802784"/>
  </r>
  <r>
    <s v="IDResidentialAncillary HeatingNon-Incentive CostsMarket Potential0"/>
    <x v="1"/>
    <x v="0"/>
    <x v="4"/>
    <x v="6"/>
    <x v="0"/>
    <x v="0"/>
    <n v="0"/>
    <n v="0"/>
    <n v="4051.83"/>
    <n v="8251.1200000000008"/>
    <n v="16760.46"/>
    <n v="8764.6200000000008"/>
    <n v="4724.57"/>
    <n v="527.91999999999996"/>
    <n v="534.47"/>
    <n v="541.1"/>
    <n v="547.80999999999995"/>
    <n v="554.61"/>
    <n v="561.49"/>
    <n v="568.46"/>
    <n v="575.51"/>
    <n v="582.65"/>
    <n v="589.88"/>
    <n v="597.20000000000005"/>
    <n v="604.61"/>
    <n v="612.11"/>
    <n v="619.70000000000005"/>
    <n v="627.39"/>
    <n v="635.16999999999996"/>
    <n v="643.04999999999995"/>
  </r>
  <r>
    <s v="IDResidentialAncillary HeatingIncentive CostsMarket Potential0"/>
    <x v="1"/>
    <x v="0"/>
    <x v="4"/>
    <x v="7"/>
    <x v="0"/>
    <x v="0"/>
    <n v="0"/>
    <n v="0"/>
    <n v="1350.61"/>
    <n v="4100.9799999999996"/>
    <n v="9687.7999999999993"/>
    <n v="12609.34"/>
    <n v="14184.2"/>
    <n v="14360.17"/>
    <n v="14538.33"/>
    <n v="14718.7"/>
    <n v="14901.3"/>
    <n v="15086.17"/>
    <n v="15273.34"/>
    <n v="15462.82"/>
    <n v="15654.66"/>
    <n v="15848.88"/>
    <n v="16045.5"/>
    <n v="16244.57"/>
    <n v="16446.099999999999"/>
    <n v="16650.14"/>
    <n v="16856.7"/>
    <n v="17065.830000000002"/>
    <n v="17277.560000000001"/>
    <n v="17491.91"/>
  </r>
  <r>
    <s v="IDResidentialAncillary HeatingProgram Annual BenefitsMarket Potential0"/>
    <x v="1"/>
    <x v="0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Program Annual CostsMarket Potential0"/>
    <x v="1"/>
    <x v="0"/>
    <x v="4"/>
    <x v="9"/>
    <x v="0"/>
    <x v="0"/>
    <n v="0"/>
    <n v="0"/>
    <n v="5402.44"/>
    <n v="12352.11"/>
    <n v="26448.27"/>
    <n v="21373.96"/>
    <n v="18908.77"/>
    <n v="14888.09"/>
    <n v="15072.8"/>
    <n v="15259.8"/>
    <n v="15449.12"/>
    <n v="15640.78"/>
    <n v="15834.83"/>
    <n v="16031.28"/>
    <n v="16230.17"/>
    <n v="16431.53"/>
    <n v="16635.38"/>
    <n v="16841.759999999998"/>
    <n v="17050.71"/>
    <n v="17262.240000000002"/>
    <n v="17476.41"/>
    <n v="17693.22"/>
    <n v="17912.73"/>
    <n v="18134.96"/>
  </r>
  <r>
    <s v="IDGeneral ServiceAncillary HeatingParticipantsMarket Potential0"/>
    <x v="1"/>
    <x v="1"/>
    <x v="4"/>
    <x v="0"/>
    <x v="0"/>
    <x v="0"/>
    <n v="0"/>
    <n v="0"/>
    <n v="2.6252121779652309"/>
    <n v="7.9672559333472428"/>
    <n v="18.809402873470152"/>
    <n v="24.466737011002344"/>
    <n v="27.503660663903663"/>
    <n v="27.825811215829521"/>
    <n v="28.151759244052293"/>
    <n v="28.481549512816908"/>
    <n v="28.815227314044481"/>
    <n v="29.152838473552439"/>
    <n v="29.494429357348029"/>
    <n v="29.840046877996077"/>
    <n v="30.189738501061687"/>
    <n v="30.543552251628977"/>
    <n v="30.90153672089663"/>
    <n v="31.263741072851197"/>
    <n v="31.630215051019025"/>
    <n v="32.001008985297865"/>
    <n v="32.376173798868926"/>
    <n v="32.755761015190416"/>
    <n v="33.139822765073575"/>
    <n v="33.528411793842082"/>
  </r>
  <r>
    <s v="IDGeneral ServiceAncillary HeatingNew ParticipantsMarket Potential0"/>
    <x v="1"/>
    <x v="1"/>
    <x v="4"/>
    <x v="1"/>
    <x v="0"/>
    <x v="0"/>
    <n v="0"/>
    <n v="0"/>
    <n v="2.6252121779652309"/>
    <n v="5.3420437553820115"/>
    <n v="10.842146940122909"/>
    <n v="5.6573341375321924"/>
    <n v="3.0369236529013186"/>
    <n v="0.32215055192585851"/>
    <n v="0.32594802822277202"/>
    <n v="0.32979026876461504"/>
    <n v="0.33367780122757296"/>
    <n v="0.33761115950795784"/>
    <n v="0.34159088379558966"/>
    <n v="0.34561752064804807"/>
    <n v="0.34969162306560975"/>
    <n v="0.3538137505672907"/>
    <n v="0.35798446926765237"/>
    <n v="0.36220435195456702"/>
    <n v="0.36647397816782856"/>
    <n v="0.37079393427884"/>
    <n v="0.37516481357106102"/>
    <n v="0.37958721632148951"/>
    <n v="0.38406174988315911"/>
    <n v="0.38858902876850721"/>
  </r>
  <r>
    <s v="IDGeneral ServiceAncillary HeatingSummer Peak Reduction @Meter  (MW)Market Potential0"/>
    <x v="1"/>
    <x v="1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Summer Peak Reduction @Generation (MW)Market Potential0"/>
    <x v="1"/>
    <x v="1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Winter Peak Reduction @Meter  (MW)Market Potential0"/>
    <x v="1"/>
    <x v="1"/>
    <x v="4"/>
    <x v="4"/>
    <x v="0"/>
    <x v="0"/>
    <n v="0"/>
    <n v="0"/>
    <n v="1.7720182201265309E-3"/>
    <n v="5.3778977550093887E-3"/>
    <n v="1.2696346939592353E-2"/>
    <n v="1.6515047482426586E-2"/>
    <n v="1.8564970948134973E-2"/>
    <n v="1.878242257068493E-2"/>
    <n v="1.9002437489735301E-2"/>
    <n v="1.9225045921151412E-2"/>
    <n v="1.9450278436980023E-2"/>
    <n v="1.9678165969647898E-2"/>
    <n v="1.9908739816209921E-2"/>
    <n v="2.0142031642647353E-2"/>
    <n v="2.0378073488216641E-2"/>
    <n v="2.0616897769849561E-2"/>
    <n v="2.0858537286605226E-2"/>
    <n v="2.1103025224174558E-2"/>
    <n v="2.1350395159437846E-2"/>
    <n v="2.1600681065076059E-2"/>
    <n v="2.1853917314236526E-2"/>
    <n v="2.2110138685253532E-2"/>
    <n v="2.2369380366424666E-2"/>
    <n v="2.2631677960843408E-2"/>
  </r>
  <r>
    <s v="IDGeneral ServiceAncillary HeatingWinter Peak Reduction @Generation (MW)Market Potential0"/>
    <x v="1"/>
    <x v="1"/>
    <x v="4"/>
    <x v="5"/>
    <x v="0"/>
    <x v="0"/>
    <n v="0"/>
    <n v="0"/>
    <n v="1.8883399617716655E-3"/>
    <n v="5.7309225863271408E-3"/>
    <n v="1.3529781478678978E-2"/>
    <n v="1.7599155458681359E-2"/>
    <n v="1.9783643380365486E-2"/>
    <n v="2.0015369320849245E-2"/>
    <n v="2.0249826821968565E-2"/>
    <n v="2.0487048083068428E-2"/>
    <n v="2.0727065683056291E-2"/>
    <n v="2.0969912584876276E-2"/>
    <n v="2.1215622140036146E-2"/>
    <n v="2.1464228093187716E-2"/>
    <n v="2.1715764586761124E-2"/>
    <n v="2.1970266165653837E-2"/>
    <n v="2.2227767781974876E-2"/>
    <n v="2.248830479984501E-2"/>
    <n v="2.2751913000253459E-2"/>
    <n v="2.301862858597193E-2"/>
    <n v="2.3288488186526561E-2"/>
    <n v="2.35615288632284E-2"/>
    <n v="2.3837788114263285E-2"/>
    <n v="2.4117303879841654E-2"/>
  </r>
  <r>
    <s v="IDGeneral ServiceAncillary HeatingNon-Incentive CostsMarket Potential0"/>
    <x v="1"/>
    <x v="1"/>
    <x v="4"/>
    <x v="6"/>
    <x v="0"/>
    <x v="0"/>
    <n v="0"/>
    <n v="0"/>
    <n v="196.89"/>
    <n v="400.65"/>
    <n v="813.16"/>
    <n v="424.3"/>
    <n v="227.77"/>
    <n v="24.16"/>
    <n v="24.45"/>
    <n v="24.73"/>
    <n v="25.03"/>
    <n v="25.32"/>
    <n v="25.62"/>
    <n v="25.92"/>
    <n v="26.23"/>
    <n v="26.54"/>
    <n v="26.85"/>
    <n v="27.17"/>
    <n v="27.49"/>
    <n v="27.81"/>
    <n v="28.14"/>
    <n v="28.47"/>
    <n v="28.8"/>
    <n v="29.14"/>
  </r>
  <r>
    <s v="IDGeneral ServiceAncillary HeatingIncentive CostsMarket Potential0"/>
    <x v="1"/>
    <x v="1"/>
    <x v="4"/>
    <x v="7"/>
    <x v="0"/>
    <x v="0"/>
    <n v="0"/>
    <n v="0"/>
    <n v="52.5"/>
    <n v="159.35"/>
    <n v="376.19"/>
    <n v="489.33"/>
    <n v="550.07000000000005"/>
    <n v="556.52"/>
    <n v="563.04"/>
    <n v="569.63"/>
    <n v="576.29999999999995"/>
    <n v="583.05999999999995"/>
    <n v="589.89"/>
    <n v="596.79999999999995"/>
    <n v="603.79"/>
    <n v="610.87"/>
    <n v="618.03"/>
    <n v="625.27"/>
    <n v="632.6"/>
    <n v="640.02"/>
    <n v="647.52"/>
    <n v="655.12"/>
    <n v="662.8"/>
    <n v="670.57"/>
  </r>
  <r>
    <s v="IDGeneral ServiceAncillary HeatingProgram Annual BenefitsMarket Potential0"/>
    <x v="1"/>
    <x v="1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Program Annual CostsMarket Potential0"/>
    <x v="1"/>
    <x v="1"/>
    <x v="4"/>
    <x v="9"/>
    <x v="0"/>
    <x v="0"/>
    <n v="0"/>
    <n v="0"/>
    <n v="249.4"/>
    <n v="560"/>
    <n v="1189.3499999999999"/>
    <n v="913.63"/>
    <n v="777.84"/>
    <n v="580.67999999999995"/>
    <n v="587.48"/>
    <n v="594.37"/>
    <n v="601.33000000000004"/>
    <n v="608.38"/>
    <n v="615.51"/>
    <n v="622.72"/>
    <n v="630.02"/>
    <n v="637.41"/>
    <n v="644.88"/>
    <n v="652.44000000000005"/>
    <n v="660.09"/>
    <n v="667.83"/>
    <n v="675.66"/>
    <n v="683.58"/>
    <n v="691.6"/>
    <n v="699.71"/>
  </r>
  <r>
    <s v="IDResidentialDLC Water HeatingParticipantsMarket Potential0"/>
    <x v="1"/>
    <x v="0"/>
    <x v="5"/>
    <x v="0"/>
    <x v="0"/>
    <x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DLC Water HeatingNew ParticipantsMarket Potential0"/>
    <x v="1"/>
    <x v="0"/>
    <x v="5"/>
    <x v="1"/>
    <x v="0"/>
    <x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DLC Water HeatingSummer Peak Reduction @Meter  (MW)Market Potential0"/>
    <x v="1"/>
    <x v="0"/>
    <x v="5"/>
    <x v="2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Summer Peak Reduction @Generation (MW)Market Potential0"/>
    <x v="1"/>
    <x v="0"/>
    <x v="5"/>
    <x v="3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Winter Peak Reduction @Meter  (MW)Market Potential0"/>
    <x v="1"/>
    <x v="0"/>
    <x v="5"/>
    <x v="4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Winter Peak Reduction @Generation (MW)Market Potential0"/>
    <x v="1"/>
    <x v="0"/>
    <x v="5"/>
    <x v="5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Non-Incentive CostsMarket Potential0"/>
    <x v="1"/>
    <x v="0"/>
    <x v="5"/>
    <x v="6"/>
    <x v="0"/>
    <x v="0"/>
    <n v="0"/>
    <n v="447367.12"/>
    <n v="895748.01"/>
    <n v="1798595.73"/>
    <n v="933199.44"/>
    <n v="496411.28"/>
    <n v="48998.7"/>
    <n v="49328.53"/>
    <n v="49661.22"/>
    <n v="49996.79"/>
    <n v="50335.27"/>
    <n v="50676.69"/>
    <n v="51021.06"/>
    <n v="51368.42"/>
    <n v="51718.79"/>
    <n v="52072.21"/>
    <n v="52428.68"/>
    <n v="52788.25"/>
    <n v="53150.94"/>
    <n v="53516.78"/>
    <n v="53885.79"/>
    <n v="54258"/>
    <n v="74764.899999999994"/>
    <n v="75561.36"/>
  </r>
  <r>
    <s v="IDResidentialDLC Water HeatingIncentive CostsMarket Potential0"/>
    <x v="1"/>
    <x v="0"/>
    <x v="5"/>
    <x v="7"/>
    <x v="0"/>
    <x v="0"/>
    <n v="0"/>
    <n v="120744.03"/>
    <n v="200750.78"/>
    <n v="362361.08"/>
    <n v="445752.87"/>
    <n v="489665.73"/>
    <n v="493139.37"/>
    <n v="496642.83"/>
    <n v="500176.36"/>
    <n v="503740.21"/>
    <n v="507334.66"/>
    <n v="510959.97"/>
    <n v="514616.41"/>
    <n v="518304.24"/>
    <n v="522023.74"/>
    <n v="525775.18000000005"/>
    <n v="529558.84"/>
    <n v="533375"/>
    <n v="537223.94999999995"/>
    <n v="541105.96"/>
    <n v="545021.31999999995"/>
    <n v="548970.31999999995"/>
    <n v="554772.84"/>
    <n v="560647.34"/>
  </r>
  <r>
    <s v="IDResidentialDLC Water HeatingProgram Annual BenefitsMarket Potential0"/>
    <x v="1"/>
    <x v="0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Water HeatingProgram Annual CostsMarket Potential0"/>
    <x v="1"/>
    <x v="0"/>
    <x v="5"/>
    <x v="9"/>
    <x v="0"/>
    <x v="0"/>
    <n v="0"/>
    <n v="568111.14"/>
    <n v="1096498.79"/>
    <n v="2160956.8199999998"/>
    <n v="1378952.31"/>
    <n v="986077.01"/>
    <n v="542138.07999999996"/>
    <n v="545971.36"/>
    <n v="549837.57999999996"/>
    <n v="553737"/>
    <n v="557669.93000000005"/>
    <n v="561636.66"/>
    <n v="565637.47"/>
    <n v="569672.66"/>
    <n v="573742.53"/>
    <n v="577847.39"/>
    <n v="581987.53"/>
    <n v="586163.26"/>
    <n v="590374.89"/>
    <n v="594622.73"/>
    <n v="598907.11"/>
    <n v="603228.31999999995"/>
    <n v="629537.73"/>
    <n v="636208.68999999994"/>
  </r>
  <r>
    <s v="IDGeneral ServiceDLC Water HeatingParticipantsMarket Potential0"/>
    <x v="1"/>
    <x v="1"/>
    <x v="5"/>
    <x v="0"/>
    <x v="0"/>
    <x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DLC Water HeatingNew ParticipantsMarket Potential0"/>
    <x v="1"/>
    <x v="1"/>
    <x v="5"/>
    <x v="1"/>
    <x v="0"/>
    <x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DLC Water HeatingSummer Peak Reduction @Meter  (MW)Market Potential0"/>
    <x v="1"/>
    <x v="1"/>
    <x v="5"/>
    <x v="2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Summer Peak Reduction @Generation (MW)Market Potential0"/>
    <x v="1"/>
    <x v="1"/>
    <x v="5"/>
    <x v="3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Winter Peak Reduction @Meter  (MW)Market Potential0"/>
    <x v="1"/>
    <x v="1"/>
    <x v="5"/>
    <x v="4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Winter Peak Reduction @Generation (MW)Market Potential0"/>
    <x v="1"/>
    <x v="1"/>
    <x v="5"/>
    <x v="5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Non-Incentive CostsMarket Potential0"/>
    <x v="1"/>
    <x v="1"/>
    <x v="5"/>
    <x v="6"/>
    <x v="0"/>
    <x v="0"/>
    <n v="0"/>
    <n v="20081.52"/>
    <n v="39712.43"/>
    <n v="79393.399999999994"/>
    <n v="41987.94"/>
    <n v="23060.09"/>
    <n v="3461.46"/>
    <n v="3488.88"/>
    <n v="3516.61"/>
    <n v="3544.68"/>
    <n v="3573.07"/>
    <n v="3601.8"/>
    <n v="3630.86"/>
    <n v="3660.27"/>
    <n v="3690.03"/>
    <n v="3720.14"/>
    <n v="3750.6"/>
    <n v="3781.42"/>
    <n v="3812.61"/>
    <n v="3844.16"/>
    <n v="3876.08"/>
    <n v="3908.38"/>
    <n v="3941.06"/>
    <n v="3974.13"/>
  </r>
  <r>
    <s v="IDGeneral ServiceDLC Water HeatingIncentive CostsMarket Potential0"/>
    <x v="1"/>
    <x v="1"/>
    <x v="5"/>
    <x v="7"/>
    <x v="0"/>
    <x v="0"/>
    <n v="0"/>
    <n v="10368.36"/>
    <n v="13692.13"/>
    <n v="20434.849999999999"/>
    <n v="23954.69"/>
    <n v="25843.68"/>
    <n v="26044.05"/>
    <n v="26246.78"/>
    <n v="26451.9"/>
    <n v="26659.439999999999"/>
    <n v="26869.42"/>
    <n v="27081.88"/>
    <n v="27296.84"/>
    <n v="27514.34"/>
    <n v="27734.400000000001"/>
    <n v="27957.06"/>
    <n v="28182.34"/>
    <n v="28410.27"/>
    <n v="28640.89"/>
    <n v="28874.23"/>
    <n v="29110.33"/>
    <n v="29349.200000000001"/>
    <n v="29590.89"/>
    <n v="29835.43"/>
  </r>
  <r>
    <s v="IDGeneral ServiceDLC Water HeatingProgram Annual BenefitsMarket Potential0"/>
    <x v="1"/>
    <x v="1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Water HeatingProgram Annual CostsMarket Potential0"/>
    <x v="1"/>
    <x v="1"/>
    <x v="5"/>
    <x v="9"/>
    <x v="0"/>
    <x v="0"/>
    <n v="0"/>
    <n v="30449.87"/>
    <n v="53404.56"/>
    <n v="99828.24"/>
    <n v="65942.62"/>
    <n v="48903.77"/>
    <n v="29505.52"/>
    <n v="29735.66"/>
    <n v="29968.51"/>
    <n v="30204.11"/>
    <n v="30442.49"/>
    <n v="30683.68"/>
    <n v="30927.71"/>
    <n v="31174.61"/>
    <n v="31424.43"/>
    <n v="31677.19"/>
    <n v="31932.94"/>
    <n v="32191.69"/>
    <n v="32453.5"/>
    <n v="32718.39"/>
    <n v="32986.410000000003"/>
    <n v="33257.58"/>
    <n v="33531.949999999997"/>
    <n v="33809.56"/>
  </r>
  <r>
    <s v="IDResidentialAncillary DLC WHParticipantsMarket Potential0"/>
    <x v="1"/>
    <x v="0"/>
    <x v="6"/>
    <x v="0"/>
    <x v="0"/>
    <x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Ancillary DLC WHNew ParticipantsMarket Potential0"/>
    <x v="1"/>
    <x v="0"/>
    <x v="6"/>
    <x v="1"/>
    <x v="0"/>
    <x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Ancillary DLC WHSummer Peak Reduction @Meter  (MW)Market Potential0"/>
    <x v="1"/>
    <x v="0"/>
    <x v="6"/>
    <x v="2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Summer Peak Reduction @Generation (MW)Market Potential0"/>
    <x v="1"/>
    <x v="0"/>
    <x v="6"/>
    <x v="3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Winter Peak Reduction @Meter  (MW)Market Potential0"/>
    <x v="1"/>
    <x v="0"/>
    <x v="6"/>
    <x v="4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Winter Peak Reduction @Generation (MW)Market Potential0"/>
    <x v="1"/>
    <x v="0"/>
    <x v="6"/>
    <x v="5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Non-Incentive CostsMarket Potential0"/>
    <x v="1"/>
    <x v="0"/>
    <x v="6"/>
    <x v="6"/>
    <x v="0"/>
    <x v="0"/>
    <n v="0"/>
    <n v="60966.91"/>
    <n v="112703.17"/>
    <n v="216877.91"/>
    <n v="117024.49"/>
    <n v="66625.86"/>
    <n v="15001.33"/>
    <n v="15039.38"/>
    <n v="15077.77"/>
    <n v="15116.49"/>
    <n v="15155.55"/>
    <n v="15194.94"/>
    <n v="15234.68"/>
    <n v="15274.76"/>
    <n v="15315.18"/>
    <n v="15355.96"/>
    <n v="15397.09"/>
    <n v="15438.58"/>
    <n v="15480.43"/>
    <n v="15522.64"/>
    <n v="15565.22"/>
    <n v="15608.17"/>
    <n v="17974.349999999999"/>
    <n v="18066.25"/>
  </r>
  <r>
    <s v="IDResidentialAncillary DLC WHIncentive CostsMarket Potential0"/>
    <x v="1"/>
    <x v="0"/>
    <x v="6"/>
    <x v="7"/>
    <x v="0"/>
    <x v="0"/>
    <n v="0"/>
    <n v="74336.02"/>
    <n v="115190.53"/>
    <n v="197714.94"/>
    <n v="240297.98"/>
    <n v="262721.57"/>
    <n v="264495.34000000003"/>
    <n v="266284.34000000003"/>
    <n v="268088.69"/>
    <n v="269908.53999999998"/>
    <n v="271744"/>
    <n v="273595.21999999997"/>
    <n v="275462.34000000003"/>
    <n v="277345.48"/>
    <n v="279244.79999999999"/>
    <n v="281160.43"/>
    <n v="283092.52"/>
    <n v="285041.19"/>
    <n v="287006.61"/>
    <n v="288988.92"/>
    <n v="290988.25"/>
    <n v="293004.76"/>
    <n v="295967.75"/>
    <n v="298967.49"/>
  </r>
  <r>
    <s v="IDResidentialAncillary DLC WHProgram Annual BenefitsMarket Potential0"/>
    <x v="1"/>
    <x v="0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DLC WHProgram Annual CostsMarket Potential0"/>
    <x v="1"/>
    <x v="0"/>
    <x v="6"/>
    <x v="9"/>
    <x v="0"/>
    <x v="0"/>
    <n v="0"/>
    <n v="135302.93"/>
    <n v="227893.7"/>
    <n v="414592.84"/>
    <n v="357322.47"/>
    <n v="329347.42"/>
    <n v="279496.67"/>
    <n v="281323.71999999997"/>
    <n v="283166.46999999997"/>
    <n v="285025.03000000003"/>
    <n v="286899.55"/>
    <n v="288790.15999999997"/>
    <n v="290697.01"/>
    <n v="292620.24"/>
    <n v="294559.99"/>
    <n v="296516.40000000002"/>
    <n v="298489.61"/>
    <n v="300479.78000000003"/>
    <n v="302487.03999999998"/>
    <n v="304511.56"/>
    <n v="306553.46999999997"/>
    <n v="308612.93"/>
    <n v="313942.09999999998"/>
    <n v="317033.74"/>
  </r>
  <r>
    <s v="IDGeneral ServiceAncillary DLC WHParticipantsMarket Potential0"/>
    <x v="1"/>
    <x v="1"/>
    <x v="6"/>
    <x v="0"/>
    <x v="0"/>
    <x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Ancillary DLC WHNew ParticipantsMarket Potential0"/>
    <x v="1"/>
    <x v="1"/>
    <x v="6"/>
    <x v="1"/>
    <x v="0"/>
    <x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Ancillary DLC WHSummer Peak Reduction @Meter  (MW)Market Potential0"/>
    <x v="1"/>
    <x v="1"/>
    <x v="6"/>
    <x v="2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Summer Peak Reduction @Generation (MW)Market Potential0"/>
    <x v="1"/>
    <x v="1"/>
    <x v="6"/>
    <x v="3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Winter Peak Reduction @Meter  (MW)Market Potential0"/>
    <x v="1"/>
    <x v="1"/>
    <x v="6"/>
    <x v="4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Winter Peak Reduction @Generation (MW)Market Potential0"/>
    <x v="1"/>
    <x v="1"/>
    <x v="6"/>
    <x v="5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Non-Incentive CostsMarket Potential0"/>
    <x v="1"/>
    <x v="1"/>
    <x v="6"/>
    <x v="6"/>
    <x v="0"/>
    <x v="0"/>
    <n v="0"/>
    <n v="3673.31"/>
    <n v="6302.45"/>
    <n v="11616.86"/>
    <n v="6607.2"/>
    <n v="4072.22"/>
    <n v="1447.41"/>
    <n v="1451.08"/>
    <n v="1454.79"/>
    <n v="1458.55"/>
    <n v="1462.35"/>
    <n v="1466.2"/>
    <n v="1470.09"/>
    <n v="1474.03"/>
    <n v="1478.02"/>
    <n v="1482.05"/>
    <n v="1486.13"/>
    <n v="1490.26"/>
    <n v="1494.43"/>
    <n v="1498.66"/>
    <n v="1502.94"/>
    <n v="1507.26"/>
    <n v="1511.64"/>
    <n v="1516.07"/>
  </r>
  <r>
    <s v="IDGeneral ServiceAncillary DLC WHIncentive CostsMarket Potential0"/>
    <x v="1"/>
    <x v="1"/>
    <x v="6"/>
    <x v="7"/>
    <x v="0"/>
    <x v="0"/>
    <n v="0"/>
    <n v="6635.95"/>
    <n v="8289.23"/>
    <n v="11643.12"/>
    <n v="13393.91"/>
    <n v="14333.52"/>
    <n v="14433.19"/>
    <n v="14534.02"/>
    <n v="14636.05"/>
    <n v="14739.28"/>
    <n v="14843.73"/>
    <n v="14949.41"/>
    <n v="15056.34"/>
    <n v="15164.52"/>
    <n v="15273.98"/>
    <n v="15384.73"/>
    <n v="15496.79"/>
    <n v="15610.16"/>
    <n v="15724.88"/>
    <n v="15840.94"/>
    <n v="15958.38"/>
    <n v="16077.2"/>
    <n v="16197.42"/>
    <n v="16319.05"/>
  </r>
  <r>
    <s v="IDGeneral ServiceAncillary DLC WHProgram Annual BenefitsMarket Potential0"/>
    <x v="1"/>
    <x v="1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DLC WHProgram Annual CostsMarket Potential0"/>
    <x v="1"/>
    <x v="1"/>
    <x v="6"/>
    <x v="9"/>
    <x v="0"/>
    <x v="0"/>
    <n v="0"/>
    <n v="10309.25"/>
    <n v="14591.67"/>
    <n v="23259.98"/>
    <n v="20001.12"/>
    <n v="18405.740000000002"/>
    <n v="15880.59"/>
    <n v="15985.1"/>
    <n v="16090.85"/>
    <n v="16197.84"/>
    <n v="16306.09"/>
    <n v="16415.61"/>
    <n v="16526.43"/>
    <n v="16638.55"/>
    <n v="16752"/>
    <n v="16866.78"/>
    <n v="16982.919999999998"/>
    <n v="17100.419999999998"/>
    <n v="17219.310000000001"/>
    <n v="17339.599999999999"/>
    <n v="17461.310000000001"/>
    <n v="17584.46"/>
    <n v="17709.05"/>
    <n v="17835.12"/>
  </r>
  <r>
    <s v="IDResidentialPilot-CTA-2045 HPWHParticipantsMarket Potential0"/>
    <x v="1"/>
    <x v="0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ew ParticipantsMarket Potential0"/>
    <x v="1"/>
    <x v="0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Meter  (MW)Market Potential0"/>
    <x v="1"/>
    <x v="0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Generation (MW)Market Potential0"/>
    <x v="1"/>
    <x v="0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Meter  (MW)Market Potential0"/>
    <x v="1"/>
    <x v="0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Generation (MW)Market Potential0"/>
    <x v="1"/>
    <x v="0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on-Incentive CostsMarket Potential0"/>
    <x v="1"/>
    <x v="0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Incentive CostsMarket Potential0"/>
    <x v="1"/>
    <x v="0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BenefitsMarket Potential0"/>
    <x v="1"/>
    <x v="0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CostsMarket Potential0"/>
    <x v="1"/>
    <x v="0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articipantsMarket Potential0"/>
    <x v="1"/>
    <x v="1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ew ParticipantsMarket Potential0"/>
    <x v="1"/>
    <x v="1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Meter  (MW)Market Potential0"/>
    <x v="1"/>
    <x v="1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Generation (MW)Market Potential0"/>
    <x v="1"/>
    <x v="1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Meter  (MW)Market Potential0"/>
    <x v="1"/>
    <x v="1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Generation (MW)Market Potential0"/>
    <x v="1"/>
    <x v="1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on-Incentive CostsMarket Potential0"/>
    <x v="1"/>
    <x v="1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Incentive CostsMarket Potential0"/>
    <x v="1"/>
    <x v="1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BenefitsMarket Potential0"/>
    <x v="1"/>
    <x v="1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CostsMarket Potential0"/>
    <x v="1"/>
    <x v="1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CTA-2045 HPWHParticipantsMarket Potential0"/>
    <x v="1"/>
    <x v="0"/>
    <x v="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ew ParticipantsMarket Potential0"/>
    <x v="1"/>
    <x v="0"/>
    <x v="8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Meter  (MW)Market Potential0"/>
    <x v="1"/>
    <x v="0"/>
    <x v="8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Generation (MW)Market Potential0"/>
    <x v="1"/>
    <x v="0"/>
    <x v="8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Meter  (MW)Market Potential0"/>
    <x v="1"/>
    <x v="0"/>
    <x v="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Generation (MW)Market Potential0"/>
    <x v="1"/>
    <x v="0"/>
    <x v="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on-Incentive CostsMarket Potential0"/>
    <x v="1"/>
    <x v="0"/>
    <x v="8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Incentive CostsMarket Potential0"/>
    <x v="1"/>
    <x v="0"/>
    <x v="8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BenefitsMarket Potential0"/>
    <x v="1"/>
    <x v="0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CostsMarket Potential0"/>
    <x v="1"/>
    <x v="0"/>
    <x v="8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articipantsMarket Potential0"/>
    <x v="1"/>
    <x v="1"/>
    <x v="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ew ParticipantsMarket Potential0"/>
    <x v="1"/>
    <x v="1"/>
    <x v="8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Meter  (MW)Market Potential0"/>
    <x v="1"/>
    <x v="1"/>
    <x v="8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Generation (MW)Market Potential0"/>
    <x v="1"/>
    <x v="1"/>
    <x v="8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Meter  (MW)Market Potential0"/>
    <x v="1"/>
    <x v="1"/>
    <x v="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Generation (MW)Market Potential0"/>
    <x v="1"/>
    <x v="1"/>
    <x v="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on-Incentive CostsMarket Potential0"/>
    <x v="1"/>
    <x v="1"/>
    <x v="8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Incentive CostsMarket Potential0"/>
    <x v="1"/>
    <x v="1"/>
    <x v="8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BenefitsMarket Potential0"/>
    <x v="1"/>
    <x v="1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CostsMarket Potential0"/>
    <x v="1"/>
    <x v="1"/>
    <x v="8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articipantsMarket Potential0"/>
    <x v="1"/>
    <x v="0"/>
    <x v="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ew ParticipantsMarket Potential0"/>
    <x v="1"/>
    <x v="0"/>
    <x v="9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Meter  (MW)Market Potential0"/>
    <x v="1"/>
    <x v="0"/>
    <x v="9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Generation (MW)Market Potential0"/>
    <x v="1"/>
    <x v="0"/>
    <x v="9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Meter  (MW)Market Potential0"/>
    <x v="1"/>
    <x v="0"/>
    <x v="9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Generation (MW)Market Potential0"/>
    <x v="1"/>
    <x v="0"/>
    <x v="9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on-Incentive CostsMarket Potential0"/>
    <x v="1"/>
    <x v="0"/>
    <x v="9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Incentive CostsMarket Potential0"/>
    <x v="1"/>
    <x v="0"/>
    <x v="9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BenefitsMarket Potential0"/>
    <x v="1"/>
    <x v="0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CostsMarket Potential0"/>
    <x v="1"/>
    <x v="0"/>
    <x v="9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articipantsMarket Potential0"/>
    <x v="1"/>
    <x v="1"/>
    <x v="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ew ParticipantsMarket Potential0"/>
    <x v="1"/>
    <x v="1"/>
    <x v="9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Meter  (MW)Market Potential0"/>
    <x v="1"/>
    <x v="1"/>
    <x v="9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Generation (MW)Market Potential0"/>
    <x v="1"/>
    <x v="1"/>
    <x v="9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Meter  (MW)Market Potential0"/>
    <x v="1"/>
    <x v="1"/>
    <x v="9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Generation (MW)Market Potential0"/>
    <x v="1"/>
    <x v="1"/>
    <x v="9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on-Incentive CostsMarket Potential0"/>
    <x v="1"/>
    <x v="1"/>
    <x v="9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Incentive CostsMarket Potential0"/>
    <x v="1"/>
    <x v="1"/>
    <x v="9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BenefitsMarket Potential0"/>
    <x v="1"/>
    <x v="1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CostsMarket Potential0"/>
    <x v="1"/>
    <x v="1"/>
    <x v="9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CTA-2045 ERWHParticipantsMarket Potential0"/>
    <x v="1"/>
    <x v="0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ew ParticipantsMarket Potential0"/>
    <x v="1"/>
    <x v="0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Meter  (MW)Market Potential0"/>
    <x v="1"/>
    <x v="0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Generation (MW)Market Potential0"/>
    <x v="1"/>
    <x v="0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Meter  (MW)Market Potential0"/>
    <x v="1"/>
    <x v="0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Generation (MW)Market Potential0"/>
    <x v="1"/>
    <x v="0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on-Incentive CostsMarket Potential0"/>
    <x v="1"/>
    <x v="0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Incentive CostsMarket Potential0"/>
    <x v="1"/>
    <x v="0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BenefitsMarket Potential0"/>
    <x v="1"/>
    <x v="0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CostsMarket Potential0"/>
    <x v="1"/>
    <x v="0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articipantsMarket Potential0"/>
    <x v="1"/>
    <x v="1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ew ParticipantsMarket Potential0"/>
    <x v="1"/>
    <x v="1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Meter  (MW)Market Potential0"/>
    <x v="1"/>
    <x v="1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Generation (MW)Market Potential0"/>
    <x v="1"/>
    <x v="1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Meter  (MW)Market Potential0"/>
    <x v="1"/>
    <x v="1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Generation (MW)Market Potential0"/>
    <x v="1"/>
    <x v="1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on-Incentive CostsMarket Potential0"/>
    <x v="1"/>
    <x v="1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Incentive CostsMarket Potential0"/>
    <x v="1"/>
    <x v="1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BenefitsMarket Potential0"/>
    <x v="1"/>
    <x v="1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CostsMarket Potential0"/>
    <x v="1"/>
    <x v="1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CTA-2045 ERWHParticipantsMarket Potential0"/>
    <x v="1"/>
    <x v="0"/>
    <x v="1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ew ParticipantsMarket Potential0"/>
    <x v="1"/>
    <x v="0"/>
    <x v="1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Meter  (MW)Market Potential0"/>
    <x v="1"/>
    <x v="0"/>
    <x v="11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Generation (MW)Market Potential0"/>
    <x v="1"/>
    <x v="0"/>
    <x v="11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Meter  (MW)Market Potential0"/>
    <x v="1"/>
    <x v="0"/>
    <x v="1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Generation (MW)Market Potential0"/>
    <x v="1"/>
    <x v="0"/>
    <x v="1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on-Incentive CostsMarket Potential0"/>
    <x v="1"/>
    <x v="0"/>
    <x v="11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Incentive CostsMarket Potential0"/>
    <x v="1"/>
    <x v="0"/>
    <x v="11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BenefitsMarket Potential0"/>
    <x v="1"/>
    <x v="0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CostsMarket Potential0"/>
    <x v="1"/>
    <x v="0"/>
    <x v="1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articipantsMarket Potential0"/>
    <x v="1"/>
    <x v="1"/>
    <x v="1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ew ParticipantsMarket Potential0"/>
    <x v="1"/>
    <x v="1"/>
    <x v="1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Meter  (MW)Market Potential0"/>
    <x v="1"/>
    <x v="1"/>
    <x v="11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Generation (MW)Market Potential0"/>
    <x v="1"/>
    <x v="1"/>
    <x v="11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Meter  (MW)Market Potential0"/>
    <x v="1"/>
    <x v="1"/>
    <x v="1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Generation (MW)Market Potential0"/>
    <x v="1"/>
    <x v="1"/>
    <x v="1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on-Incentive CostsMarket Potential0"/>
    <x v="1"/>
    <x v="1"/>
    <x v="11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Incentive CostsMarket Potential0"/>
    <x v="1"/>
    <x v="1"/>
    <x v="11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BenefitsMarket Potential0"/>
    <x v="1"/>
    <x v="1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CostsMarket Potential0"/>
    <x v="1"/>
    <x v="1"/>
    <x v="1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articipantsMarket Potential0"/>
    <x v="1"/>
    <x v="0"/>
    <x v="1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ew ParticipantsMarket Potential0"/>
    <x v="1"/>
    <x v="0"/>
    <x v="12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Meter  (MW)Market Potential0"/>
    <x v="1"/>
    <x v="0"/>
    <x v="12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Generation (MW)Market Potential0"/>
    <x v="1"/>
    <x v="0"/>
    <x v="12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Meter  (MW)Market Potential0"/>
    <x v="1"/>
    <x v="0"/>
    <x v="1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Generation (MW)Market Potential0"/>
    <x v="1"/>
    <x v="0"/>
    <x v="1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on-Incentive CostsMarket Potential0"/>
    <x v="1"/>
    <x v="0"/>
    <x v="12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Incentive CostsMarket Potential0"/>
    <x v="1"/>
    <x v="0"/>
    <x v="1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BenefitsMarket Potential0"/>
    <x v="1"/>
    <x v="0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CostsMarket Potential0"/>
    <x v="1"/>
    <x v="0"/>
    <x v="12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articipantsMarket Potential0"/>
    <x v="1"/>
    <x v="1"/>
    <x v="1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ew ParticipantsMarket Potential0"/>
    <x v="1"/>
    <x v="1"/>
    <x v="12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Meter  (MW)Market Potential0"/>
    <x v="1"/>
    <x v="1"/>
    <x v="12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Generation (MW)Market Potential0"/>
    <x v="1"/>
    <x v="1"/>
    <x v="12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Meter  (MW)Market Potential0"/>
    <x v="1"/>
    <x v="1"/>
    <x v="1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Generation (MW)Market Potential0"/>
    <x v="1"/>
    <x v="1"/>
    <x v="1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on-Incentive CostsMarket Potential0"/>
    <x v="1"/>
    <x v="1"/>
    <x v="12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Incentive CostsMarket Potential0"/>
    <x v="1"/>
    <x v="1"/>
    <x v="1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BenefitsMarket Potential0"/>
    <x v="1"/>
    <x v="1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CostsMarket Potential0"/>
    <x v="1"/>
    <x v="1"/>
    <x v="12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articipantsMarket Potential0"/>
    <x v="1"/>
    <x v="0"/>
    <x v="13"/>
    <x v="0"/>
    <x v="0"/>
    <x v="0"/>
    <n v="0"/>
    <n v="609.32335532660863"/>
    <n v="1851.2624799543896"/>
    <n v="4372.0176918736443"/>
    <n v="5690.9791663557817"/>
    <n v="6401.2850603500756"/>
    <n v="6480.7014261106497"/>
    <n v="6561.1030564065713"/>
    <n v="6642.5021747410865"/>
    <n v="6724.9111562660864"/>
    <n v="6808.3425296635069"/>
    <n v="6892.8089790500699"/>
    <n v="6978.3233459056637"/>
    <n v="7064.8986310256314"/>
    <n v="7152.5479964972919"/>
    <n v="7241.2847677009831"/>
    <n v="7331.1224353359185"/>
    <n v="7422.0746574711939"/>
    <n v="7514.155261622228"/>
    <n v="7607.3782468529616"/>
    <n v="7701.7577859041521"/>
    <n v="7797.3082273480559"/>
    <n v="7894.0440977698527"/>
    <n v="7991.9801039761287"/>
  </r>
  <r>
    <s v="IDResidentialDLC Smart AppliancesNew ParticipantsMarket Potential0"/>
    <x v="1"/>
    <x v="0"/>
    <x v="13"/>
    <x v="1"/>
    <x v="0"/>
    <x v="0"/>
    <n v="0"/>
    <n v="609.32335532660863"/>
    <n v="1241.939124627781"/>
    <n v="2520.7552119192546"/>
    <n v="1318.9614744821374"/>
    <n v="710.30589399429391"/>
    <n v="79.416365760574081"/>
    <n v="80.401630295921677"/>
    <n v="81.399118334515151"/>
    <n v="82.408981524999945"/>
    <n v="83.43137339742043"/>
    <n v="84.466449386562999"/>
    <n v="85.514366855593835"/>
    <n v="86.575285119967702"/>
    <n v="87.649365471660531"/>
    <n v="88.736771203691205"/>
    <n v="89.837667634935315"/>
    <n v="90.952222135275406"/>
    <n v="92.080604151034095"/>
    <n v="93.222985230733684"/>
    <n v="94.379539051190477"/>
    <n v="95.550441443903765"/>
    <n v="96.73587042179679"/>
    <n v="97.936006206276033"/>
  </r>
  <r>
    <s v="IDResidentialDLC Smart AppliancesSummer Peak Reduction @Meter  (MW)Market Potential0"/>
    <x v="1"/>
    <x v="0"/>
    <x v="13"/>
    <x v="2"/>
    <x v="0"/>
    <x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Summer Peak Reduction @Generation (MW)Market Potential0"/>
    <x v="1"/>
    <x v="0"/>
    <x v="13"/>
    <x v="3"/>
    <x v="0"/>
    <x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Winter Peak Reduction @Meter  (MW)Market Potential0"/>
    <x v="1"/>
    <x v="0"/>
    <x v="13"/>
    <x v="4"/>
    <x v="0"/>
    <x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Winter Peak Reduction @Generation (MW)Market Potential0"/>
    <x v="1"/>
    <x v="0"/>
    <x v="13"/>
    <x v="5"/>
    <x v="0"/>
    <x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Non-Incentive CostsMarket Potential0"/>
    <x v="1"/>
    <x v="0"/>
    <x v="13"/>
    <x v="6"/>
    <x v="0"/>
    <x v="0"/>
    <n v="0"/>
    <n v="216969.74"/>
    <n v="438385.26"/>
    <n v="885970.89"/>
    <n v="465343.08"/>
    <n v="252313.63"/>
    <n v="31502.29"/>
    <n v="31847.14"/>
    <n v="32196.26"/>
    <n v="32549.71"/>
    <n v="32907.550000000003"/>
    <n v="33269.82"/>
    <n v="33636.589999999997"/>
    <n v="34007.919999999998"/>
    <n v="34383.839999999997"/>
    <n v="34764.44"/>
    <n v="35149.75"/>
    <n v="35539.839999999997"/>
    <n v="35934.78"/>
    <n v="36334.61"/>
    <n v="36739.4"/>
    <n v="37149.22"/>
    <n v="37564.120000000003"/>
    <n v="37984.17"/>
  </r>
  <r>
    <s v="IDResidentialDLC Smart AppliancesIncentive CostsMarket Potential0"/>
    <x v="1"/>
    <x v="0"/>
    <x v="13"/>
    <x v="7"/>
    <x v="0"/>
    <x v="0"/>
    <n v="0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</r>
  <r>
    <s v="IDResidentialDLC Smart AppliancesProgram Annual BenefitsMarket Potential0"/>
    <x v="1"/>
    <x v="0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rogram Annual CostsMarket Potential0"/>
    <x v="1"/>
    <x v="0"/>
    <x v="13"/>
    <x v="9"/>
    <x v="0"/>
    <x v="0"/>
    <n v="0"/>
    <n v="245474.86"/>
    <n v="466890.38"/>
    <n v="914476.01"/>
    <n v="493848.2"/>
    <n v="280818.75"/>
    <n v="60007.42"/>
    <n v="60352.26"/>
    <n v="60701.38"/>
    <n v="61054.83"/>
    <n v="61412.67"/>
    <n v="61774.95"/>
    <n v="62141.72"/>
    <n v="62513.04"/>
    <n v="62888.97"/>
    <n v="63269.56"/>
    <n v="63654.87"/>
    <n v="64044.97"/>
    <n v="64439.9"/>
    <n v="64839.73"/>
    <n v="65244.53"/>
    <n v="65654.34"/>
    <n v="66069.240000000005"/>
    <n v="66489.289999999994"/>
  </r>
  <r>
    <s v="IDGeneral ServiceDLC Smart AppliancesParticipantsMarket Potential0"/>
    <x v="1"/>
    <x v="1"/>
    <x v="13"/>
    <x v="0"/>
    <x v="0"/>
    <x v="0"/>
    <n v="0"/>
    <n v="85.208708940972244"/>
    <n v="258.70853784654918"/>
    <n v="610.67571575794636"/>
    <n v="794.40976608176027"/>
    <n v="893.01476786458886"/>
    <n v="903.47387225937769"/>
    <n v="914.05626745962604"/>
    <n v="924.76340680417957"/>
    <n v="935.59676076368635"/>
    <n v="946.5578171425459"/>
    <n v="957.64808128323716"/>
    <n v="968.86907627305482"/>
    <n v="980.22234315328467"/>
    <n v="991.70944113084192"/>
    <n v="1003.3319477924069"/>
    <n v="1015.0914593210829"/>
    <n v="1026.989590715609"/>
    <n v="1039.0279760121571"/>
    <n v="1051.2082685087432"/>
    <n v="1063.5321409922838"/>
    <n v="1076.0012859683275"/>
    <n v="1088.6174158934998"/>
    <n v="1101.38226341068"/>
  </r>
  <r>
    <s v="IDGeneral ServiceDLC Smart AppliancesNew ParticipantsMarket Potential0"/>
    <x v="1"/>
    <x v="1"/>
    <x v="13"/>
    <x v="1"/>
    <x v="0"/>
    <x v="0"/>
    <n v="0"/>
    <n v="85.208708940972244"/>
    <n v="173.49982890557692"/>
    <n v="351.96717791139719"/>
    <n v="183.7340503238139"/>
    <n v="98.605001782828595"/>
    <n v="10.459104394788824"/>
    <n v="10.582395200248357"/>
    <n v="10.707139344553525"/>
    <n v="10.83335395950678"/>
    <n v="10.961056378859553"/>
    <n v="11.090264140691261"/>
    <n v="11.220994989817655"/>
    <n v="11.353266880229853"/>
    <n v="11.487097977557255"/>
    <n v="11.622506661565012"/>
    <n v="11.759511528675944"/>
    <n v="11.898131394526104"/>
    <n v="12.038385296548086"/>
    <n v="12.180292496586162"/>
    <n v="12.323872483540526"/>
    <n v="12.469144976043708"/>
    <n v="12.616129925172345"/>
    <n v="12.764847517180215"/>
  </r>
  <r>
    <s v="IDGeneral ServiceDLC Smart AppliancesSummer Peak Reduction @Meter  (MW)Market Potential0"/>
    <x v="1"/>
    <x v="1"/>
    <x v="13"/>
    <x v="2"/>
    <x v="0"/>
    <x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Summer Peak Reduction @Generation (MW)Market Potential0"/>
    <x v="1"/>
    <x v="1"/>
    <x v="13"/>
    <x v="3"/>
    <x v="0"/>
    <x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Winter Peak Reduction @Meter  (MW)Market Potential0"/>
    <x v="1"/>
    <x v="1"/>
    <x v="13"/>
    <x v="4"/>
    <x v="0"/>
    <x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Winter Peak Reduction @Generation (MW)Market Potential0"/>
    <x v="1"/>
    <x v="1"/>
    <x v="13"/>
    <x v="5"/>
    <x v="0"/>
    <x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Non-Incentive CostsMarket Potential0"/>
    <x v="1"/>
    <x v="1"/>
    <x v="13"/>
    <x v="6"/>
    <x v="0"/>
    <x v="0"/>
    <n v="0"/>
    <n v="30335.23"/>
    <n v="61237.120000000003"/>
    <n v="123700.7"/>
    <n v="64819.1"/>
    <n v="35023.93"/>
    <n v="4172.87"/>
    <n v="4216.0200000000004"/>
    <n v="4259.68"/>
    <n v="4303.8599999999997"/>
    <n v="4348.55"/>
    <n v="4393.78"/>
    <n v="4439.53"/>
    <n v="4485.83"/>
    <n v="4532.67"/>
    <n v="4580.0600000000004"/>
    <n v="4628.01"/>
    <n v="4676.53"/>
    <n v="4725.62"/>
    <n v="4775.29"/>
    <n v="4825.54"/>
    <n v="4876.38"/>
    <n v="4927.83"/>
    <n v="4979.88"/>
  </r>
  <r>
    <s v="IDGeneral ServiceDLC Smart AppliancesIncentive CostsMarket Potential0"/>
    <x v="1"/>
    <x v="1"/>
    <x v="13"/>
    <x v="7"/>
    <x v="0"/>
    <x v="0"/>
    <n v="0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</r>
  <r>
    <s v="IDGeneral ServiceDLC Smart AppliancesProgram Annual BenefitsMarket Potential0"/>
    <x v="1"/>
    <x v="1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AppliancesProgram Annual CostsMarket Potential0"/>
    <x v="1"/>
    <x v="1"/>
    <x v="13"/>
    <x v="9"/>
    <x v="0"/>
    <x v="0"/>
    <n v="0"/>
    <n v="34274.15"/>
    <n v="65176.04"/>
    <n v="127639.61"/>
    <n v="68758.02"/>
    <n v="38962.85"/>
    <n v="8111.79"/>
    <n v="8154.94"/>
    <n v="8198.6"/>
    <n v="8242.77"/>
    <n v="8287.4699999999993"/>
    <n v="8332.69"/>
    <n v="8378.4500000000007"/>
    <n v="8424.74"/>
    <n v="8471.58"/>
    <n v="8518.98"/>
    <n v="8566.93"/>
    <n v="8615.44"/>
    <n v="8664.5300000000007"/>
    <n v="8714.2000000000007"/>
    <n v="8764.4500000000007"/>
    <n v="8815.2999999999993"/>
    <n v="8866.74"/>
    <n v="8918.7999999999993"/>
  </r>
  <r>
    <s v="IDResidentialDLC Electric Vehicle ChargingParticipantsMarket Potential0"/>
    <x v="1"/>
    <x v="0"/>
    <x v="14"/>
    <x v="0"/>
    <x v="0"/>
    <x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DLC Electric Vehicle ChargingNew ParticipantsMarket Potential0"/>
    <x v="1"/>
    <x v="0"/>
    <x v="14"/>
    <x v="1"/>
    <x v="0"/>
    <x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DLC Electric Vehicle ChargingSummer Peak Reduction @Meter  (MW)Market Potential0"/>
    <x v="1"/>
    <x v="0"/>
    <x v="14"/>
    <x v="2"/>
    <x v="0"/>
    <x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Summer Peak Reduction @Generation (MW)Market Potential0"/>
    <x v="1"/>
    <x v="0"/>
    <x v="14"/>
    <x v="3"/>
    <x v="0"/>
    <x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Winter Peak Reduction @Meter  (MW)Market Potential0"/>
    <x v="1"/>
    <x v="0"/>
    <x v="14"/>
    <x v="4"/>
    <x v="0"/>
    <x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Winter Peak Reduction @Generation (MW)Market Potential0"/>
    <x v="1"/>
    <x v="0"/>
    <x v="14"/>
    <x v="5"/>
    <x v="0"/>
    <x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Non-Incentive CostsMarket Potential0"/>
    <x v="1"/>
    <x v="0"/>
    <x v="14"/>
    <x v="6"/>
    <x v="0"/>
    <x v="0"/>
    <n v="0"/>
    <n v="19697.72"/>
    <n v="42493.86"/>
    <n v="97697.55"/>
    <n v="83332.66"/>
    <n v="79182.679999999993"/>
    <n v="64419.73"/>
    <n v="76200.41"/>
    <n v="90334.79"/>
    <n v="107293.11"/>
    <n v="127639.58"/>
    <n v="152051.13"/>
    <n v="181339.93"/>
    <n v="216480.42"/>
    <n v="258641.72"/>
    <n v="309226.55"/>
    <n v="369917.86"/>
    <n v="442734.85"/>
    <n v="530100.16"/>
    <n v="634920.41"/>
    <n v="760683"/>
    <n v="911572.04"/>
    <n v="72962.960000000006"/>
    <n v="73800.479999999996"/>
  </r>
  <r>
    <s v="IDResidentialDLC Electric Vehicle ChargingIncentive CostsMarket Potential0"/>
    <x v="1"/>
    <x v="0"/>
    <x v="14"/>
    <x v="7"/>
    <x v="0"/>
    <x v="0"/>
    <n v="0"/>
    <n v="28063.67"/>
    <n v="28310.6"/>
    <n v="28925.54"/>
    <n v="29444.73"/>
    <n v="29936.240000000002"/>
    <n v="30329.34"/>
    <n v="30800.98"/>
    <n v="31366.84"/>
    <n v="32045.759999999998"/>
    <n v="32860.32"/>
    <n v="33837.629999999997"/>
    <n v="35010.19"/>
    <n v="36417.03"/>
    <n v="38104.94"/>
    <n v="40130.080000000002"/>
    <n v="42559.83"/>
    <n v="45475.03"/>
    <n v="48972.66"/>
    <n v="53169.09"/>
    <n v="58203.95"/>
    <n v="64244.72"/>
    <n v="64694.78"/>
    <n v="65150.41"/>
  </r>
  <r>
    <s v="IDResidentialDLC Electric Vehicle ChargingProgram Annual BenefitsMarket Potential0"/>
    <x v="1"/>
    <x v="0"/>
    <x v="1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Electric Vehicle ChargingProgram Annual CostsMarket Potential0"/>
    <x v="1"/>
    <x v="0"/>
    <x v="14"/>
    <x v="9"/>
    <x v="0"/>
    <x v="0"/>
    <n v="0"/>
    <n v="47761.39"/>
    <n v="70804.460000000006"/>
    <n v="126623.09"/>
    <n v="112777.38"/>
    <n v="109118.92"/>
    <n v="94749.07"/>
    <n v="107001.39"/>
    <n v="121701.63"/>
    <n v="139338.87"/>
    <n v="160499.9"/>
    <n v="185888.75"/>
    <n v="216350.12"/>
    <n v="252897.44"/>
    <n v="296746.65999999997"/>
    <n v="349356.63"/>
    <n v="412477.69"/>
    <n v="488209.88"/>
    <n v="579072.81999999995"/>
    <n v="688089.51"/>
    <n v="818886.95"/>
    <n v="975816.76"/>
    <n v="137657.73000000001"/>
    <n v="138950.89000000001"/>
  </r>
  <r>
    <s v="IDResidentialAncillary EVParticipantsMarket Potential0"/>
    <x v="1"/>
    <x v="0"/>
    <x v="15"/>
    <x v="0"/>
    <x v="0"/>
    <x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Ancillary EVNew ParticipantsMarket Potential0"/>
    <x v="1"/>
    <x v="0"/>
    <x v="15"/>
    <x v="1"/>
    <x v="0"/>
    <x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Ancillary EVSummer Peak Reduction @Meter  (MW)Market Potential0"/>
    <x v="1"/>
    <x v="0"/>
    <x v="15"/>
    <x v="2"/>
    <x v="0"/>
    <x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Summer Peak Reduction @Generation (MW)Market Potential0"/>
    <x v="1"/>
    <x v="0"/>
    <x v="15"/>
    <x v="3"/>
    <x v="0"/>
    <x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Winter Peak Reduction @Meter  (MW)Market Potential0"/>
    <x v="1"/>
    <x v="0"/>
    <x v="15"/>
    <x v="4"/>
    <x v="0"/>
    <x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Winter Peak Reduction @Generation (MW)Market Potential0"/>
    <x v="1"/>
    <x v="0"/>
    <x v="15"/>
    <x v="5"/>
    <x v="0"/>
    <x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Non-Incentive CostsMarket Potential0"/>
    <x v="1"/>
    <x v="0"/>
    <x v="15"/>
    <x v="6"/>
    <x v="0"/>
    <x v="0"/>
    <n v="0"/>
    <n v="6404.73"/>
    <n v="7924.47"/>
    <n v="11604.71"/>
    <n v="10647.05"/>
    <n v="10370.39"/>
    <n v="9386.19"/>
    <n v="10171.57"/>
    <n v="11113.86"/>
    <n v="12244.42"/>
    <n v="13600.85"/>
    <n v="15228.29"/>
    <n v="17180.87"/>
    <n v="19523.57"/>
    <n v="22334.33"/>
    <n v="25706.65"/>
    <n v="29752.73"/>
    <n v="34607.199999999997"/>
    <n v="40431.550000000003"/>
    <n v="47419.57"/>
    <n v="55803.74"/>
    <n v="65863.009999999995"/>
    <n v="9955.74"/>
    <n v="10011.58"/>
  </r>
  <r>
    <s v="IDResidentialAncillary EVIncentive CostsMarket Potential0"/>
    <x v="1"/>
    <x v="0"/>
    <x v="15"/>
    <x v="7"/>
    <x v="0"/>
    <x v="0"/>
    <n v="0"/>
    <n v="28348.52"/>
    <n v="29336.22"/>
    <n v="31796.01"/>
    <n v="33872.75"/>
    <n v="35838.81"/>
    <n v="37411.199999999997"/>
    <n v="39297.74"/>
    <n v="41561.19"/>
    <n v="44276.87"/>
    <n v="47535.12"/>
    <n v="51444.34"/>
    <n v="56134.6"/>
    <n v="61761.94"/>
    <n v="68513.58"/>
    <n v="76614.149999999994"/>
    <n v="86333.15"/>
    <n v="97993.94"/>
    <n v="111984.47"/>
    <n v="128770.21"/>
    <n v="148909.62"/>
    <n v="173072.73"/>
    <n v="174872.94"/>
    <n v="176695.48"/>
  </r>
  <r>
    <s v="IDResidentialAncillary EVProgram Annual BenefitsMarket Potential0"/>
    <x v="1"/>
    <x v="0"/>
    <x v="1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EVProgram Annual CostsMarket Potential0"/>
    <x v="1"/>
    <x v="0"/>
    <x v="15"/>
    <x v="9"/>
    <x v="0"/>
    <x v="0"/>
    <n v="0"/>
    <n v="34753.25"/>
    <n v="37260.69"/>
    <n v="43400.73"/>
    <n v="44519.8"/>
    <n v="46209.2"/>
    <n v="46797.39"/>
    <n v="49469.31"/>
    <n v="52675.05"/>
    <n v="56521.29"/>
    <n v="61135.97"/>
    <n v="66672.63"/>
    <n v="73315.47"/>
    <n v="81285.509999999995"/>
    <n v="90847.9"/>
    <n v="102320.79"/>
    <n v="116085.88"/>
    <n v="132601.14000000001"/>
    <n v="152416.03"/>
    <n v="176189.78"/>
    <n v="204713.36"/>
    <n v="238935.75"/>
    <n v="184828.68"/>
    <n v="186707.05"/>
  </r>
  <r>
    <s v="IDGeneral ServiceThird Party ContractsParticipantsMarket Potential0"/>
    <x v="1"/>
    <x v="1"/>
    <x v="16"/>
    <x v="0"/>
    <x v="0"/>
    <x v="0"/>
    <n v="0"/>
    <n v="835.04534762152787"/>
    <n v="2048.7625623403478"/>
    <n v="2590.7454607912882"/>
    <n v="2621.2847500340904"/>
    <n v="2651.9832500221123"/>
    <n v="2683.0436206490613"/>
    <n v="2714.4701276073738"/>
    <n v="2746.2670868730179"/>
    <n v="2778.4388652982198"/>
    <n v="2810.9898812111969"/>
    <n v="2843.9246050229467"/>
    <n v="2877.2475598411929"/>
    <n v="2910.9633220915725"/>
    <n v="2945.0765221461361"/>
    <n v="2979.5918449592691"/>
    <n v="3014.5140307110937"/>
    <n v="3049.8478754584748"/>
    <n v="3085.5982317936787"/>
    <n v="3121.7700095108135"/>
    <n v="3158.3681762801148"/>
    <n v="3195.3977583301848"/>
    <n v="3232.8638411382717"/>
    <n v="3270.7715701286857"/>
  </r>
  <r>
    <s v="IDGeneral ServiceThird Party ContractsNew ParticipantsMarket Potential0"/>
    <x v="1"/>
    <x v="1"/>
    <x v="16"/>
    <x v="1"/>
    <x v="0"/>
    <x v="0"/>
    <n v="0"/>
    <n v="835.04534762152787"/>
    <n v="1213.7172147188198"/>
    <n v="541.98289845094041"/>
    <n v="30.53928924280217"/>
    <n v="30.698499988021922"/>
    <n v="31.060370626948952"/>
    <n v="31.42650695831253"/>
    <n v="31.796959265644091"/>
    <n v="32.171778425201865"/>
    <n v="32.551015912977164"/>
    <n v="32.934723811749791"/>
    <n v="33.322954818246217"/>
    <n v="33.715762250379612"/>
    <n v="34.113200054563549"/>
    <n v="34.515322813133025"/>
    <n v="34.9221857518246"/>
    <n v="35.333844747381136"/>
    <n v="35.750356335203833"/>
    <n v="36.171777717134773"/>
    <n v="36.598166769301315"/>
    <n v="37.029582050070076"/>
    <n v="37.466082808086867"/>
    <n v="37.907728990413943"/>
  </r>
  <r>
    <s v="IDGeneral ServiceThird Party ContractsSummer Peak Reduction @Meter  (MW)Market Potential0"/>
    <x v="1"/>
    <x v="1"/>
    <x v="16"/>
    <x v="2"/>
    <x v="0"/>
    <x v="0"/>
    <n v="0"/>
    <n v="0.34418073726782467"/>
    <n v="0.83216125770997396"/>
    <n v="1.0423740928252443"/>
    <n v="1.0364329647134534"/>
    <n v="1.0305279441341002"/>
    <n v="1.0246588260252114"/>
    <n v="1.0188254065758096"/>
    <n v="1.0130274832188382"/>
    <n v="1.0072648546241278"/>
    <n v="1.0015373206914047"/>
    <n v="0.99584468254334668"/>
    <n v="0.99018674251867655"/>
    <n v="0.98456330416530091"/>
    <n v="0.97897417223349137"/>
    <n v="0.97341915266910417"/>
    <n v="0.9678980526068458"/>
    <n v="0.96241068036357869"/>
    <n v="0.95695684543166615"/>
    <n v="0.95153635847235951"/>
    <n v="0.94614903130922845"/>
    <n v="0.94079467692162777"/>
    <n v="0.93547310943820594"/>
    <n v="0.93018414413045636"/>
  </r>
  <r>
    <s v="IDGeneral ServiceThird Party ContractsSummer Peak Reduction @Generation (MW)Market Potential0"/>
    <x v="1"/>
    <x v="1"/>
    <x v="16"/>
    <x v="3"/>
    <x v="0"/>
    <x v="0"/>
    <n v="0"/>
    <n v="0.36677401669631782"/>
    <n v="0.88678735902597394"/>
    <n v="1.1107993316552049"/>
    <n v="1.1044682062163824"/>
    <n v="1.0981755585401749"/>
    <n v="1.0919211701035927"/>
    <n v="1.0857048237167621"/>
    <n v="1.0795263035153859"/>
    <n v="1.0733853949532479"/>
    <n v="1.067281884794762"/>
    <n v="1.0612155611075731"/>
    <n v="1.0551862132551966"/>
    <n v="1.0491936318897068"/>
    <n v="1.0432376089444708"/>
    <n v="1.0373179376269226"/>
    <n v="1.0314344124113872"/>
    <n v="1.0255868290319465"/>
    <n v="1.0197749844753476"/>
    <n v="1.0139986769739551"/>
    <n v="1.0082577059987516"/>
    <n v="1.0025518722523741"/>
    <n v="0.9968809776621973"/>
    <n v="0.99124482537346159"/>
  </r>
  <r>
    <s v="IDGeneral ServiceThird Party ContractsWinter Peak Reduction @Meter  (MW)Market Potential0"/>
    <x v="1"/>
    <x v="1"/>
    <x v="16"/>
    <x v="4"/>
    <x v="0"/>
    <x v="0"/>
    <n v="0"/>
    <n v="0.34786219360784471"/>
    <n v="0.84106229430613699"/>
    <n v="1.0535236264777272"/>
    <n v="1.0475189503477422"/>
    <n v="1.0415507679667662"/>
    <n v="1.035618872079423"/>
    <n v="1.0297230566947158"/>
    <n v="1.0238631170788717"/>
    <n v="1.0180388497482356"/>
    <n v="1.0122500524622036"/>
    <n v="1.0064965242162047"/>
    <n v="1.0007780652347193"/>
    <n v="0.9950944769643465"/>
    <n v="0.98944556206690959"/>
    <n v="0.98383112441260678"/>
    <n v="0.9782509690732013"/>
    <n v="0.97270490231525752"/>
    <n v="0.96719273159341401"/>
    <n v="0.96171426554370076"/>
    <n v="0.95626931397689763"/>
    <n v="0.9508576878719327"/>
    <n v="0.94547919936932145"/>
    <n v="0.94013366176464741"/>
  </r>
  <r>
    <s v="IDGeneral ServiceThird Party ContractsWinter Peak Reduction @Generation (MW)Market Potential0"/>
    <x v="1"/>
    <x v="1"/>
    <x v="16"/>
    <x v="5"/>
    <x v="0"/>
    <x v="0"/>
    <n v="0"/>
    <n v="0.37069713726326159"/>
    <n v="0.89627269214208971"/>
    <n v="1.1226807613786522"/>
    <n v="1.1162819163978497"/>
    <n v="1.1099219607488984"/>
    <n v="1.1036006735714228"/>
    <n v="1.0973178353524251"/>
    <n v="1.0910732279186612"/>
    <n v="1.0848666344290661"/>
    <n v="1.0786978393672246"/>
    <n v="1.0725666285338924"/>
    <n v="1.066472789039556"/>
    <n v="1.0604161092970443"/>
    <n v="1.0543963790141833"/>
    <n v="1.0484133891864948"/>
    <n v="1.0424669320899418"/>
    <n v="1.0365568012737185"/>
    <n v="1.0306827915530841"/>
    <n v="1.0248446990022386"/>
    <n v="1.0190423209472481"/>
    <n v="1.0132754559590076"/>
    <n v="1.0075439038462504"/>
    <n v="1.0018474656486012"/>
  </r>
  <r>
    <s v="IDGeneral ServiceThird Party ContractsNon-Incentive CostsMarket Potential0"/>
    <x v="1"/>
    <x v="1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Incentive CostsMarket Potential0"/>
    <x v="1"/>
    <x v="1"/>
    <x v="16"/>
    <x v="7"/>
    <x v="0"/>
    <x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General ServiceThird Party ContractsProgram Annual BenefitsMarket Potential0"/>
    <x v="1"/>
    <x v="1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Program Annual CostsMarket Potential0"/>
    <x v="1"/>
    <x v="1"/>
    <x v="16"/>
    <x v="9"/>
    <x v="0"/>
    <x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Large General ServiceThird Party ContractsParticipantsMarket Potential0"/>
    <x v="1"/>
    <x v="2"/>
    <x v="16"/>
    <x v="0"/>
    <x v="0"/>
    <x v="0"/>
    <n v="0"/>
    <n v="61.262956642076205"/>
    <n v="148.03265680323577"/>
    <n v="184.58294115647678"/>
    <n v="184.11832942752221"/>
    <n v="183.65191261822272"/>
    <n v="183.21051390651576"/>
    <n v="182.79279186678994"/>
    <n v="182.39747699827447"/>
    <n v="182.02336786855807"/>
    <n v="181.66932746388539"/>
    <n v="181.33427973514375"/>
    <n v="181.01720632904832"/>
    <n v="180.71714349459501"/>
    <n v="180.43317915538378"/>
    <n v="180.16445013891902"/>
    <n v="179.91013955446965"/>
    <n v="179.66947431152357"/>
    <n v="179.44172277129863"/>
    <n v="179.22619252417468"/>
    <n v="179.02222828629644"/>
    <n v="178.82920990895622"/>
    <n v="178.6465504947102"/>
    <n v="178.47369461450529"/>
  </r>
  <r>
    <s v="IDLarge General ServiceThird Party ContractsNew ParticipantsMarket Potential0"/>
    <x v="1"/>
    <x v="2"/>
    <x v="16"/>
    <x v="1"/>
    <x v="0"/>
    <x v="0"/>
    <n v="0"/>
    <n v="61.262956642076205"/>
    <n v="86.769700161159562"/>
    <n v="36.55028435324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Summer Peak Reduction @Meter  (MW)Market Potential0"/>
    <x v="1"/>
    <x v="2"/>
    <x v="16"/>
    <x v="2"/>
    <x v="0"/>
    <x v="0"/>
    <n v="0"/>
    <n v="1.4563732879164097"/>
    <n v="3.5143803274246297"/>
    <n v="4.3726787163674024"/>
    <n v="4.3504209763514883"/>
    <n v="4.3291488197370569"/>
    <n v="4.3088093435064447"/>
    <n v="4.2893524956119728"/>
    <n v="4.2707309213243727"/>
    <n v="4.2528998178621968"/>
    <n v="4.2358167968559304"/>
    <n v="4.219441754224504"/>
    <n v="4.2037367470647888"/>
    <n v="4.1886658771760636"/>
    <n v="4.1741951808618785"/>
    <n v="4.1602925246710027"/>
    <n v="4.1469275067573736"/>
    <n v="4.1340713635561954"/>
    <n v="4.121696881489699"/>
    <n v="4.1097783134314794"/>
    <n v="4.0982912996729519"/>
    <n v="4.0872127931492734"/>
    <n v="4.0765209886952096"/>
    <n v="4.0661952561136916"/>
  </r>
  <r>
    <s v="IDLarge General ServiceThird Party ContractsSummer Peak Reduction @Generation (MW)Market Potential0"/>
    <x v="1"/>
    <x v="2"/>
    <x v="16"/>
    <x v="3"/>
    <x v="0"/>
    <x v="0"/>
    <n v="0"/>
    <n v="1.5519749444974529"/>
    <n v="3.7450770752606881"/>
    <n v="4.659717302181801"/>
    <n v="4.635998482898005"/>
    <n v="4.6133299443063267"/>
    <n v="4.5916553106419915"/>
    <n v="4.5709212442582832"/>
    <n v="4.551077281888718"/>
    <n v="4.5320756797337989"/>
    <n v="4.5138712668967713"/>
    <n v="4.4964213067183545"/>
    <n v="4.479685365584813"/>
    <n v="4.4636251888065468"/>
    <n v="4.4482045831861452"/>
    <n v="4.4333893059153908"/>
    <n v="4.4191469594601172"/>
    <n v="4.4054468921101826"/>
    <n v="4.3922601038892788"/>
    <n v="4.3795591575356774"/>
    <n v="4.3673180942806393"/>
    <n v="4.3555123541658922"/>
    <n v="4.3441187006555939"/>
    <n v="4.3331151493112658"/>
  </r>
  <r>
    <s v="IDLarge General ServiceThird Party ContractsWinter Peak Reduction @Meter  (MW)Market Potential0"/>
    <x v="1"/>
    <x v="2"/>
    <x v="16"/>
    <x v="4"/>
    <x v="0"/>
    <x v="0"/>
    <n v="0"/>
    <n v="1.4719510762516805"/>
    <n v="3.5519711520603821"/>
    <n v="4.4194501478862867"/>
    <n v="4.39695433266969"/>
    <n v="4.375454642938629"/>
    <n v="4.3548976098095231"/>
    <n v="4.3352326458635631"/>
    <n v="4.3164118898516559"/>
    <n v="4.2983900597688942"/>
    <n v="4.2811243138475454"/>
    <n v="4.2645741190417343"/>
    <n v="4.2487011266001087"/>
    <n v="4.2334690543444475"/>
    <n v="4.2188435752928166"/>
    <n v="4.2047922122853327"/>
    <n v="4.1912842382890263"/>
    <n v="4.178290582075725"/>
    <n v="4.1657837389833929"/>
    <n v="4.1537376864869371"/>
    <n v="4.1421278043193146"/>
    <n v="4.1309307988976354"/>
    <n v="4.1201246318223319"/>
    <n v="4.1096884522298076"/>
  </r>
  <r>
    <s v="IDLarge General ServiceThird Party ContractsWinter Peak Reduction @Generation (MW)Market Potential0"/>
    <x v="1"/>
    <x v="2"/>
    <x v="16"/>
    <x v="5"/>
    <x v="0"/>
    <x v="0"/>
    <n v="0"/>
    <n v="1.5685753156987219"/>
    <n v="3.7851354987855732"/>
    <n v="4.7095589811234939"/>
    <n v="4.6855864585141624"/>
    <n v="4.6626754507018635"/>
    <n v="4.6407689789104039"/>
    <n v="4.6198131349782212"/>
    <n v="4.5997569158691984"/>
    <n v="4.5805520671024018"/>
    <n v="4.5621529346201468"/>
    <n v="4.5445163246395293"/>
    <n v="4.5276013710572345"/>
    <n v="4.5113694100004764"/>
    <n v="4.4957838611389773"/>
    <n v="4.4808101153935773"/>
    <n v="4.4664154286967461"/>
    <n v="4.4525688214788204"/>
    <n v="4.4392409835713904"/>
    <n v="4.4264041842358663"/>
    <n v="4.4140321870410428"/>
    <n v="4.4021001693282562"/>
    <n v="4.3905846460169773"/>
    <n v="4.3794633975168455"/>
  </r>
  <r>
    <s v="IDLarge General ServiceThird Party ContractsNon-Incentive CostsMarket Potential0"/>
    <x v="1"/>
    <x v="2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Incentive CostsMarket Potential0"/>
    <x v="1"/>
    <x v="2"/>
    <x v="16"/>
    <x v="7"/>
    <x v="0"/>
    <x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Large General ServiceThird Party ContractsProgram Annual BenefitsMarket Potential0"/>
    <x v="1"/>
    <x v="2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Program Annual CostsMarket Potential0"/>
    <x v="1"/>
    <x v="2"/>
    <x v="16"/>
    <x v="9"/>
    <x v="0"/>
    <x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Extra Large General ServiceThird Party ContractsParticipantsMarket Potential0"/>
    <x v="1"/>
    <x v="3"/>
    <x v="16"/>
    <x v="0"/>
    <x v="0"/>
    <x v="0"/>
    <n v="0"/>
    <n v="1.1380049999999999"/>
    <n v="1.8208080000000002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</r>
  <r>
    <s v="IDExtra Large General ServiceThird Party ContractsNew ParticipantsMarket Potential0"/>
    <x v="1"/>
    <x v="3"/>
    <x v="16"/>
    <x v="1"/>
    <x v="0"/>
    <x v="0"/>
    <n v="0"/>
    <n v="1.1380049999999999"/>
    <n v="0.68280300000000027"/>
    <n v="0.45520199999999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Summer Peak Reduction @Meter  (MW)Market Potential0"/>
    <x v="1"/>
    <x v="3"/>
    <x v="16"/>
    <x v="2"/>
    <x v="0"/>
    <x v="0"/>
    <n v="0"/>
    <n v="1.0722474554380599"/>
    <n v="1.707973889958871"/>
    <n v="2.1253698531356857"/>
    <n v="2.1160565825726865"/>
    <n v="2.1069684446432682"/>
    <n v="2.098099635321196"/>
    <n v="2.0894445003395417"/>
    <n v="2.0809975313264495"/>
    <n v="2.0727533620406118"/>
    <n v="2.0647067647038848"/>
    <n v="2.0568526464285317"/>
    <n v="2.049186045736652"/>
    <n v="2.0417021291694173"/>
    <n v="2.0343961879838117"/>
    <n v="2.0272636349345854"/>
    <n v="2.0203000011392636"/>
    <n v="2.0135009330240319"/>
    <n v="2.0068621893484409"/>
    <n v="2.0003796383068648"/>
    <n v="1.9940492547047703"/>
    <n v="1.9878671172078308"/>
    <n v="1.98182940566203"/>
    <n v="1.9759323984829118"/>
  </r>
  <r>
    <s v="IDExtra Large General ServiceThird Party ContractsSummer Peak Reduction @Generation (MW)Market Potential0"/>
    <x v="1"/>
    <x v="3"/>
    <x v="16"/>
    <x v="3"/>
    <x v="0"/>
    <x v="0"/>
    <n v="0"/>
    <n v="1.1426336907907715"/>
    <n v="1.8200915280891634"/>
    <n v="2.2648868852682074"/>
    <n v="2.2549622576435278"/>
    <n v="2.245277541179953"/>
    <n v="2.2358265508537896"/>
    <n v="2.2266032612313955"/>
    <n v="2.2176018023512887"/>
    <n v="2.2088164557125021"/>
    <n v="2.2002416503664586"/>
    <n v="2.1918719591096885"/>
    <n v="2.1837020947747785"/>
    <n v="2.1757269066170259"/>
    <n v="2.1679413767943432"/>
    <n v="2.160340616937964"/>
    <n v="2.1529198648116621"/>
    <n v="2.1456744810571524"/>
    <n v="2.1385999460234877"/>
    <n v="2.1316918566782448"/>
    <n v="2.124945923598434"/>
    <n v="2.1183579680390352"/>
    <n v="2.1119239190771846"/>
    <n v="2.1056398108300423"/>
  </r>
  <r>
    <s v="IDExtra Large General ServiceThird Party ContractsWinter Peak Reduction @Meter  (MW)Market Potential0"/>
    <x v="1"/>
    <x v="3"/>
    <x v="16"/>
    <x v="4"/>
    <x v="0"/>
    <x v="0"/>
    <n v="0"/>
    <n v="1.1084328649417807"/>
    <n v="1.7656133222712336"/>
    <n v="2.1970952539212325"/>
    <n v="2.1874676860312205"/>
    <n v="2.1780728483834348"/>
    <n v="2.1689047410816831"/>
    <n v="2.1599575190430413"/>
    <n v="2.151225488003218"/>
    <n v="2.1427031006249861"/>
    <n v="2.1343849527070344"/>
    <n v="2.1262657794906397"/>
    <n v="2.1183404520616329"/>
    <n v="2.1106039738452163"/>
    <n v="2.1030514771912157"/>
    <n v="2.0956782200474402"/>
    <n v="2.0884795827188953"/>
    <n v="2.0814510647105955"/>
    <n v="2.0745882816518622"/>
    <n v="2.0678869622999687"/>
    <n v="2.061342945621111"/>
    <n v="2.0549521779466877"/>
    <n v="2.0487107102029656"/>
    <n v="2.0426146952122264"/>
  </r>
  <r>
    <s v="IDExtra Large General ServiceThird Party ContractsWinter Peak Reduction @Generation (MW)Market Potential0"/>
    <x v="1"/>
    <x v="3"/>
    <x v="16"/>
    <x v="5"/>
    <x v="0"/>
    <x v="0"/>
    <n v="0"/>
    <n v="1.1811944426063308"/>
    <n v="1.8815146230511866"/>
    <n v="2.341320603070367"/>
    <n v="2.331061046495333"/>
    <n v="2.3210494974248026"/>
    <n v="2.3112795621075053"/>
    <n v="2.301745011767947"/>
    <n v="2.2924397783495505"/>
    <n v="2.2833579503676322"/>
    <n v="2.2744937688693887"/>
    <n v="2.2658416234981242"/>
    <n v="2.2573960486590292"/>
    <n v="2.2491517197839048"/>
    <n v="2.2411034496922588"/>
    <n v="2.2332461850462919"/>
    <n v="2.2255750028973735"/>
    <n v="2.2180851073216066"/>
    <n v="2.2107718261422229"/>
    <n v="2.2036306077365397"/>
    <n v="2.1966570179253102"/>
    <n v="2.1898467369423358"/>
    <n v="2.1831955564822736"/>
    <n v="2.1766993768246232"/>
  </r>
  <r>
    <s v="IDExtra Large General ServiceThird Party ContractsNon-Incentive CostsMarket Potential0"/>
    <x v="1"/>
    <x v="3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Incentive CostsMarket Potential0"/>
    <x v="1"/>
    <x v="3"/>
    <x v="16"/>
    <x v="7"/>
    <x v="0"/>
    <x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Extra Large General ServiceThird Party ContractsProgram Annual BenefitsMarket Potential0"/>
    <x v="1"/>
    <x v="3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Program Annual CostsMarket Potential0"/>
    <x v="1"/>
    <x v="3"/>
    <x v="16"/>
    <x v="9"/>
    <x v="0"/>
    <x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General ServiceAncillary Third PartyParticipantsMarket Potential0"/>
    <x v="1"/>
    <x v="1"/>
    <x v="17"/>
    <x v="0"/>
    <x v="0"/>
    <x v="0"/>
    <n v="0"/>
    <n v="120.27245909647654"/>
    <n v="295.08542521591727"/>
    <n v="373.14779173361552"/>
    <n v="377.54639766172755"/>
    <n v="381.96793488081278"/>
    <n v="386.44159270836855"/>
    <n v="390.96798553656015"/>
    <n v="395.54773499994229"/>
    <n v="400.1814700608312"/>
    <n v="404.86982709568372"/>
    <n v="409.61344998249461"/>
    <n v="414.41299018922331"/>
    <n v="419.26910686326431"/>
    <n v="424.18246692197107"/>
    <n v="429.15374514424752"/>
    <n v="434.1836242632192"/>
    <n v="439.27279505999689"/>
    <n v="444.42195645854542"/>
    <n v="449.6318156216704"/>
    <n v="454.90308804813731"/>
    <n v="460.23649767093445"/>
    <n v="465.63277695669512"/>
    <n v="471.0926670062907"/>
  </r>
  <r>
    <s v="IDGeneral ServiceAncillary Third PartyNew ParticipantsMarket Potential0"/>
    <x v="1"/>
    <x v="1"/>
    <x v="17"/>
    <x v="1"/>
    <x v="0"/>
    <x v="0"/>
    <n v="0"/>
    <n v="120.27245909647654"/>
    <n v="174.81296611944072"/>
    <n v="78.062366517698251"/>
    <n v="4.3986059281120333"/>
    <n v="4.4215372190852236"/>
    <n v="4.473657827555769"/>
    <n v="4.5263928281916037"/>
    <n v="4.5797494633821429"/>
    <n v="4.6337350608889096"/>
    <n v="4.6883570348525154"/>
    <n v="4.7436228868108969"/>
    <n v="4.7995402067286932"/>
    <n v="4.8561166740410044"/>
    <n v="4.9133600587067576"/>
    <n v="4.9712782222764531"/>
    <n v="5.0298791189716781"/>
    <n v="5.0891707967776938"/>
    <n v="5.1491613985485287"/>
    <n v="5.2098591631249747"/>
    <n v="5.2712724264669077"/>
    <n v="5.3334096227971486"/>
    <n v="5.3962792857606701"/>
    <n v="5.4598900495955718"/>
  </r>
  <r>
    <s v="IDGeneral ServiceAncillary Third PartySummer Peak Reduction @Meter  (MW)Market Potential0"/>
    <x v="1"/>
    <x v="1"/>
    <x v="17"/>
    <x v="2"/>
    <x v="0"/>
    <x v="0"/>
    <n v="0"/>
    <n v="3.7179535006164839E-2"/>
    <n v="8.9892795446383844E-2"/>
    <n v="0.11260067713655413"/>
    <n v="0.11195889694175912"/>
    <n v="0.11132101720135008"/>
    <n v="0.11068701576385839"/>
    <n v="0.11005687061295211"/>
    <n v="0.10943055986667161"/>
    <n v="0.10880806177667"/>
    <n v="0.10818935472745772"/>
    <n v="0.10757441723565252"/>
    <n v="0.10696322794923317"/>
    <n v="0.10635576564679862"/>
    <n v="0.10575200923683113"/>
    <n v="0.10515193775696398"/>
    <n v="0.10455553037325405"/>
    <n v="0.10396276637945834"/>
    <n v="0.1033736251963157"/>
    <n v="0.10278808637083175"/>
    <n v="0.10220612957556975"/>
    <n v="0.10162773460794462"/>
    <n v="0.10105288138952181"/>
    <n v="0.10048154996532054"/>
  </r>
  <r>
    <s v="IDGeneral ServiceAncillary Third PartySummer Peak Reduction @Generation (MW)Market Potential0"/>
    <x v="1"/>
    <x v="1"/>
    <x v="17"/>
    <x v="3"/>
    <x v="0"/>
    <x v="0"/>
    <n v="0"/>
    <n v="3.9620135343312914E-2"/>
    <n v="9.5793686537067185E-2"/>
    <n v="0.11999219643707813"/>
    <n v="0.11930828744859241"/>
    <n v="0.11862853495455039"/>
    <n v="0.11795291534938021"/>
    <n v="0.11728140517151758"/>
    <n v="0.11661398110259122"/>
    <n v="0.11595061996661339"/>
    <n v="0.11529129872917489"/>
    <n v="0.11463599449664591"/>
    <n v="0.11398468451538062"/>
    <n v="0.11333734617092776"/>
    <n v="0.11269395698724545"/>
    <n v="0.11205449462592069"/>
    <n v="0.11141893688539434"/>
    <n v="0.11078726170019004"/>
    <n v="0.11015944714014887"/>
    <n v="0.10953547140966725"/>
    <n v="0.10891531284694134"/>
    <n v="0.10829894992321465"/>
    <n v="0.10768636124203092"/>
    <n v="0.10707752553849162"/>
  </r>
  <r>
    <s v="IDGeneral ServiceAncillary Third PartyWinter Peak Reduction @Meter  (MW)Market Potential0"/>
    <x v="1"/>
    <x v="1"/>
    <x v="17"/>
    <x v="4"/>
    <x v="0"/>
    <x v="0"/>
    <n v="0"/>
    <n v="3.7577218025714336E-2"/>
    <n v="9.0854314688701823E-2"/>
    <n v="0.1138050864246089"/>
    <n v="0.11315644156392417"/>
    <n v="0.11251173887800943"/>
    <n v="0.11187095597845748"/>
    <n v="0.11123407061344349"/>
    <n v="0.11060106066695204"/>
    <n v="0.10997190415800963"/>
    <n v="0.10934657923992119"/>
    <n v="0.10872506419951201"/>
    <n v="0.10810733745637356"/>
    <n v="0.10749337756211451"/>
    <n v="0.10688316319961617"/>
    <n v="0.10627667318229234"/>
    <n v="0.10567388645335403"/>
    <n v="0.1050747820850783"/>
    <n v="0.10447933927808224"/>
    <n v="0.10388753736060041"/>
    <n v="0.10329935578776793"/>
    <n v="0.10271477414090707"/>
    <n v="0.10213377212681848"/>
    <n v="0.10155632957707728"/>
  </r>
  <r>
    <s v="IDGeneral ServiceAncillary Third PartyWinter Peak Reduction @Generation (MW)Market Potential0"/>
    <x v="1"/>
    <x v="1"/>
    <x v="17"/>
    <x v="5"/>
    <x v="0"/>
    <x v="0"/>
    <n v="0"/>
    <n v="4.004392372731707E-2"/>
    <n v="9.6818323410807566E-2"/>
    <n v="0.1212756675454059"/>
    <n v="0.1205844432693139"/>
    <n v="0.11989741994672787"/>
    <n v="0.11921457371958384"/>
    <n v="0.11853588087536604"/>
    <n v="0.11786131784628308"/>
    <n v="0.11719086120845015"/>
    <n v="0.11652448768107544"/>
    <n v="0.11586217412565218"/>
    <n v="0.11520389754515512"/>
    <n v="0.11454963508324223"/>
    <n v="0.11389936402346139"/>
    <n v="0.11325306178846156"/>
    <n v="0.11261070593920933"/>
    <n v="0.1119722741742096"/>
    <n v="0.11133774432873214"/>
    <n v="0.11070709437404136"/>
    <n v="0.11008030241663248"/>
    <n v="0.1094573466974713"/>
    <n v="0.10883820559123879"/>
    <n v="0.10822285760558106"/>
  </r>
  <r>
    <s v="IDGeneral ServiceAncillary Third PartyNon-Incentive CostsMarket Potential0"/>
    <x v="1"/>
    <x v="1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Incentive CostsMarket Potential0"/>
    <x v="1"/>
    <x v="1"/>
    <x v="17"/>
    <x v="7"/>
    <x v="0"/>
    <x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General ServiceAncillary Third PartyProgram Annual BenefitsMarket Potential0"/>
    <x v="1"/>
    <x v="1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Program Annual CostsMarket Potential0"/>
    <x v="1"/>
    <x v="1"/>
    <x v="17"/>
    <x v="9"/>
    <x v="0"/>
    <x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Large General ServiceAncillary Third PartyParticipantsMarket Potential0"/>
    <x v="1"/>
    <x v="2"/>
    <x v="17"/>
    <x v="0"/>
    <x v="0"/>
    <x v="0"/>
    <n v="0"/>
    <n v="8.8237680358921988"/>
    <n v="21.321299149827059"/>
    <n v="26.585675021581736"/>
    <n v="26.51875650592795"/>
    <n v="26.451578002654848"/>
    <n v="26.388002882273394"/>
    <n v="26.327837937842869"/>
    <n v="26.270900321832929"/>
    <n v="26.217016990670626"/>
    <n v="26.166024179069698"/>
    <n v="26.117766902545466"/>
    <n v="26.07209848660397"/>
    <n v="26.028880121175128"/>
    <n v="25.987980438936415"/>
    <n v="25.949275116246028"/>
    <n v="25.912646495473385"/>
    <n v="25.877983227579463"/>
    <n v="25.84517993386148"/>
    <n v="25.814136885834088"/>
    <n v="25.784759702274862"/>
    <n v="25.75695906251363"/>
    <n v="25.730650435094695"/>
    <n v="25.705753820987749"/>
  </r>
  <r>
    <s v="IDLarge General ServiceAncillary Third PartyNew ParticipantsMarket Potential0"/>
    <x v="1"/>
    <x v="2"/>
    <x v="17"/>
    <x v="1"/>
    <x v="0"/>
    <x v="0"/>
    <n v="0"/>
    <n v="8.8237680358921988"/>
    <n v="12.49753111393486"/>
    <n v="5.2643758717546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Summer Peak Reduction @Meter  (MW)Market Potential0"/>
    <x v="1"/>
    <x v="2"/>
    <x v="17"/>
    <x v="2"/>
    <x v="0"/>
    <x v="0"/>
    <n v="0"/>
    <n v="0.15732223154021774"/>
    <n v="0.3796349192743621"/>
    <n v="0.47235113358301206"/>
    <n v="0.46994677931656198"/>
    <n v="0.46764889101002544"/>
    <n v="0.46545175390547383"/>
    <n v="0.46334996121613092"/>
    <n v="0.46133839752842509"/>
    <n v="0.45941222309858015"/>
    <n v="0.4575668589955354"/>
    <n v="0.45579797304457981"/>
    <n v="0.45410146652855038"/>
    <n v="0.45247346160576124"/>
    <n v="0.45091028940603944"/>
    <n v="0.44940847876831885"/>
    <n v="0.44796474558521759"/>
    <n v="0.44657598272188342"/>
    <n v="0.44523925047815999"/>
    <n v="0.44395176756478849"/>
    <n v="0.44271090256594586"/>
    <n v="0.44151416586190245"/>
    <n v="0.44035920198700784"/>
    <n v="0.43924378239953654"/>
  </r>
  <r>
    <s v="IDLarge General ServiceAncillary Third PartySummer Peak Reduction @Generation (MW)Market Potential0"/>
    <x v="1"/>
    <x v="2"/>
    <x v="17"/>
    <x v="3"/>
    <x v="0"/>
    <x v="0"/>
    <n v="0"/>
    <n v="0.1676494368501894"/>
    <n v="0.40455554057370213"/>
    <n v="0.50335798548914323"/>
    <n v="0.50079580063572249"/>
    <n v="0.49834707055629307"/>
    <n v="0.49600570535536426"/>
    <n v="0.49376594332494772"/>
    <n v="0.49162233325706001"/>
    <n v="0.48956971770948438"/>
    <n v="0.48760321717341792"/>
    <n v="0.4857182150943945"/>
    <n v="0.48391034370050123"/>
    <n v="0.48217547059437471"/>
    <n v="0.48050968606781697"/>
    <n v="0.47890929110008401"/>
    <n v="0.47737078600300253"/>
    <n v="0.47589085967805139"/>
    <n v="0.47446637945242964"/>
    <n v="0.47309438146290334"/>
    <n v="0.47177206155791329"/>
    <n v="0.4704967666900069"/>
    <n v="0.46926598677217374"/>
    <n v="0.46807734697307812"/>
  </r>
  <r>
    <s v="IDLarge General ServiceAncillary Third PartyWinter Peak Reduction @Meter  (MW)Market Potential0"/>
    <x v="1"/>
    <x v="2"/>
    <x v="17"/>
    <x v="4"/>
    <x v="0"/>
    <x v="0"/>
    <n v="0"/>
    <n v="0.15900499546049821"/>
    <n v="0.38369560376109457"/>
    <n v="0.47740353741376923"/>
    <n v="0.47497346548128089"/>
    <n v="0.47265099829929097"/>
    <n v="0.47043035998317351"/>
    <n v="0.46830608591360284"/>
    <n v="0.46627300596106985"/>
    <n v="0.4643262286145044"/>
    <n v="0.46246112596527955"/>
    <n v="0.46067331950049578"/>
    <n v="0.45895866666192991"/>
    <n v="0.45731324812938395"/>
    <n v="0.4557333557893925"/>
    <n v="0.45421548135235051"/>
    <n v="0.45275630558311736"/>
    <n v="0.45135268811203094"/>
    <n v="0.4500016577950548"/>
    <n v="0.44870040359345931"/>
    <n v="0.44744626594503911"/>
    <n v="0.44623672860037472"/>
    <n v="0.4450694108990762"/>
    <n v="0.44394206046229395"/>
  </r>
  <r>
    <s v="IDLarge General ServiceAncillary Third PartyWinter Peak Reduction @Generation (MW)Market Potential0"/>
    <x v="1"/>
    <x v="2"/>
    <x v="17"/>
    <x v="5"/>
    <x v="0"/>
    <x v="0"/>
    <n v="0"/>
    <n v="0.16944266353420526"/>
    <n v="0.40888278320662252"/>
    <n v="0.50874204754237984"/>
    <n v="0.50615245682148435"/>
    <n v="0.50367753441953422"/>
    <n v="0.50131112530176203"/>
    <n v="0.49904740613129034"/>
    <n v="0.49688086739244441"/>
    <n v="0.49480629647751961"/>
    <n v="0.49281876168508049"/>
    <n v="0.49091359708066473"/>
    <n v="0.4890863881734121"/>
    <n v="0.48733295836464613"/>
    <n v="0.4856493561268036"/>
    <n v="0.48403184287334877"/>
    <n v="0.48247688148243539"/>
    <n v="0.48098112543907817"/>
    <n v="0.4795414085625051"/>
    <n v="0.47815473528714758"/>
    <n v="0.476818271467433"/>
    <n v="0.4755293356781487"/>
    <n v="0.47428539098367029"/>
    <n v="0.47308403715078212"/>
  </r>
  <r>
    <s v="IDLarge General ServiceAncillary Third PartyNon-Incentive CostsMarket Potential0"/>
    <x v="1"/>
    <x v="2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Incentive CostsMarket Potential0"/>
    <x v="1"/>
    <x v="2"/>
    <x v="17"/>
    <x v="7"/>
    <x v="0"/>
    <x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Large General ServiceAncillary Third PartyProgram Annual BenefitsMarket Potential0"/>
    <x v="1"/>
    <x v="2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Program Annual CostsMarket Potential0"/>
    <x v="1"/>
    <x v="2"/>
    <x v="17"/>
    <x v="9"/>
    <x v="0"/>
    <x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Extra Large General ServiceAncillary Third PartyParticipantsMarket Potential0"/>
    <x v="1"/>
    <x v="3"/>
    <x v="17"/>
    <x v="0"/>
    <x v="0"/>
    <x v="0"/>
    <n v="0"/>
    <n v="0.1639080562557908"/>
    <n v="0.26225289000926533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</r>
  <r>
    <s v="IDExtra Large General ServiceAncillary Third PartyNew ParticipantsMarket Potential0"/>
    <x v="1"/>
    <x v="3"/>
    <x v="17"/>
    <x v="1"/>
    <x v="0"/>
    <x v="0"/>
    <n v="0"/>
    <n v="0.1639080562557908"/>
    <n v="9.8344833753474525E-2"/>
    <n v="6.55632225023162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Summer Peak Reduction @Meter  (MW)Market Potential0"/>
    <x v="1"/>
    <x v="3"/>
    <x v="17"/>
    <x v="2"/>
    <x v="0"/>
    <x v="0"/>
    <n v="0"/>
    <n v="0.11582769599830631"/>
    <n v="0.18450095590889354"/>
    <n v="0.22958944037073162"/>
    <n v="0.22858339025977067"/>
    <n v="0.22760165971619076"/>
    <n v="0.22664362176999273"/>
    <n v="0.22570866562867009"/>
    <n v="0.22479619625978195"/>
    <n v="0.22390563398429625"/>
    <n v="0.22303641408042774"/>
    <n v="0.22218798639769599"/>
    <n v="0.22135981498094337"/>
    <n v="0.22055137770405367"/>
    <n v="0.21976216591312228"/>
    <n v="0.2189916840788334"/>
    <n v="0.21823944945780688"/>
    <n v="0.21750499176268362"/>
    <n v="0.21678785284072369"/>
    <n v="0.21608758636069705"/>
    <n v="0.21540375750785401"/>
    <n v="0.21473594268676624"/>
    <n v="0.214083729231835"/>
    <n v="0.21344671512526975"/>
  </r>
  <r>
    <s v="IDExtra Large General ServiceAncillary Third PartySummer Peak Reduction @Generation (MW)Market Potential0"/>
    <x v="1"/>
    <x v="3"/>
    <x v="17"/>
    <x v="3"/>
    <x v="0"/>
    <x v="0"/>
    <n v="0"/>
    <n v="0.12343104859154551"/>
    <n v="0.19661227185517213"/>
    <n v="0.24466052895431759"/>
    <n v="0.24358843804323388"/>
    <n v="0.24254226312467045"/>
    <n v="0.24152133607202975"/>
    <n v="0.24052500599815654"/>
    <n v="0.23955263881050931"/>
    <n v="0.23860361677780931"/>
    <n v="0.2376773381078727"/>
    <n v="0.23677321653633418"/>
    <n v="0.23589068092598398"/>
    <n v="0.23502917487644254"/>
    <n v="0.23418815634390694"/>
    <n v="0.23336709727070909"/>
    <n v="0.23256548322443188"/>
    <n v="0.23178281304633805"/>
    <n v="0.23101859850887008"/>
    <n v="0.23027236398198747"/>
    <n v="0.22954364610811381"/>
    <n v="0.22883199348547126"/>
    <n v="0.22813696635958547"/>
    <n v="0.22745813632275122"/>
  </r>
  <r>
    <s v="IDExtra Large General ServiceAncillary Third PartyWinter Peak Reduction @Meter  (MW)Market Potential0"/>
    <x v="1"/>
    <x v="3"/>
    <x v="17"/>
    <x v="4"/>
    <x v="0"/>
    <x v="0"/>
    <n v="0"/>
    <n v="0.11973656292106238"/>
    <n v="0.1907273569225138"/>
    <n v="0.2373374540175916"/>
    <n v="0.23629745247586559"/>
    <n v="0.23528259122018969"/>
    <n v="0.2342922221220477"/>
    <n v="0.23332571377636205"/>
    <n v="0.2323824510699794"/>
    <n v="0.23146183476129129"/>
    <n v="0.23056328107070137"/>
    <n v="0.22968622128166047"/>
    <n v="0.22883010135199458"/>
    <n v="0.22799438153526397"/>
    <n v="0.22717853601189036"/>
    <n v="0.22638205252980309"/>
    <n v="0.22560443205435776"/>
    <n v="0.22484518842728721"/>
    <n v="0.22410384803445357"/>
    <n v="0.22337994948217252"/>
    <n v="0.22267304328188975"/>
    <n v="0.2219826915429933"/>
    <n v="0.22130846767355294"/>
    <n v="0.22064995608878074"/>
  </r>
  <r>
    <s v="IDExtra Large General ServiceAncillary Third PartyWinter Peak Reduction @Generation (MW)Market Potential0"/>
    <x v="1"/>
    <x v="3"/>
    <x v="17"/>
    <x v="5"/>
    <x v="0"/>
    <x v="0"/>
    <n v="0"/>
    <n v="0.12759650780164364"/>
    <n v="0.20324739654999338"/>
    <n v="0.25291715048762958"/>
    <n v="0.25180887944998465"/>
    <n v="0.25072739899849711"/>
    <n v="0.24967201845913012"/>
    <n v="0.24864206497907293"/>
    <n v="0.24763688306690046"/>
    <n v="0.24665583414459855"/>
    <n v="0.2456982961111481"/>
    <n v="0.24476366291737048"/>
    <n v="0.24385134415174187"/>
    <n v="0.24296076463689681"/>
    <n v="0.2420913640365413"/>
    <n v="0.24124259647250967"/>
    <n v="0.24041393015170265"/>
    <n v="0.23960484700265047"/>
    <n v="0.23881484232145522"/>
    <n v="0.23804342442686754"/>
    <n v="0.23729011432426445"/>
    <n v="0.23655444537829634"/>
    <n v="0.23583596299398224"/>
    <n v="0.23513422430603234"/>
  </r>
  <r>
    <s v="IDExtra Large General ServiceAncillary Third PartyNon-Incentive CostsMarket Potential0"/>
    <x v="1"/>
    <x v="3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Incentive CostsMarket Potential0"/>
    <x v="1"/>
    <x v="3"/>
    <x v="17"/>
    <x v="7"/>
    <x v="0"/>
    <x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Extra Large General ServiceAncillary Third PartyProgram Annual BenefitsMarket Potential0"/>
    <x v="1"/>
    <x v="3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Program Annual CostsMarket Potential0"/>
    <x v="1"/>
    <x v="3"/>
    <x v="17"/>
    <x v="9"/>
    <x v="0"/>
    <x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General ServiceThermal Energy StorageParticipantsMarket Potential0"/>
    <x v="1"/>
    <x v="1"/>
    <x v="18"/>
    <x v="0"/>
    <x v="0"/>
    <x v="0"/>
    <n v="0"/>
    <n v="5.5826381993131502"/>
    <n v="25.296328714753749"/>
    <n v="57.901843061664138"/>
    <n v="74.080015700517151"/>
    <n v="82.578294217227707"/>
    <n v="83.518233249341321"/>
    <n v="84.496482845492693"/>
    <n v="85.486263943395741"/>
    <n v="86.487712475161359"/>
    <n v="87.500965975253692"/>
    <n v="88.526163599378378"/>
    <n v="89.563446143593708"/>
    <n v="90.612956063646877"/>
    <n v="91.674837494538153"/>
    <n v="92.749236270315834"/>
    <n v="93.836299944104411"/>
    <n v="94.936177808368839"/>
    <n v="96.049020915417657"/>
    <n v="97.174982098147922"/>
    <n v="98.314215991034644"/>
    <n v="99.466879051367272"/>
    <n v="100.63312958073736"/>
    <n v="101.81312774677845"/>
  </r>
  <r>
    <s v="IDGeneral ServiceThermal Energy StorageNew ParticipantsMarket Potential0"/>
    <x v="1"/>
    <x v="1"/>
    <x v="18"/>
    <x v="1"/>
    <x v="0"/>
    <x v="0"/>
    <n v="0"/>
    <n v="5.5826381993131502"/>
    <n v="19.713690515440597"/>
    <n v="32.60551434691039"/>
    <n v="16.178172638853013"/>
    <n v="8.4982785167105561"/>
    <n v="0.93993903211361385"/>
    <n v="0.97824959615137175"/>
    <n v="0.98978109790304813"/>
    <n v="1.0014485317656181"/>
    <n v="1.0132535000923326"/>
    <n v="1.0251976241246865"/>
    <n v="1.0372825442153299"/>
    <n v="1.0495099200531683"/>
    <n v="1.0618814308912761"/>
    <n v="1.0743987757776807"/>
    <n v="1.0870636737885775"/>
    <n v="1.0998778642644282"/>
    <n v="1.1128431070488176"/>
    <n v="1.1259611827302649"/>
    <n v="1.1392338928867218"/>
    <n v="1.1526630603326282"/>
    <n v="1.1662505293700889"/>
    <n v="1.1799981660410879"/>
  </r>
  <r>
    <s v="IDGeneral ServiceThermal Energy StorageSummer Peak Reduction @Meter  (MW)Market Potential0"/>
    <x v="1"/>
    <x v="1"/>
    <x v="18"/>
    <x v="2"/>
    <x v="0"/>
    <x v="0"/>
    <n v="0"/>
    <n v="9.3788321748460926E-3"/>
    <n v="4.2497832240786293E-2"/>
    <n v="9.7275096343595754E-2"/>
    <n v="0.12445442637686881"/>
    <n v="0.13873153428494253"/>
    <n v="0.14031063185889339"/>
    <n v="0.14195409118042773"/>
    <n v="0.14361692342490481"/>
    <n v="0.14529935695827109"/>
    <n v="0.14700162283842619"/>
    <n v="0.14872395484695569"/>
    <n v="0.15046658952123743"/>
    <n v="0.15222976618692674"/>
    <n v="0.15401372699082411"/>
    <n v="0.1558187169341306"/>
    <n v="0.15764498390609541"/>
    <n v="0.15949277871805964"/>
    <n v="0.16136235513790165"/>
    <n v="0.1632539699248885"/>
    <n v="0.16516788286493822"/>
    <n v="0.16710435680629701"/>
    <n v="0.16906365769563877"/>
    <n v="0.17104605461458777"/>
  </r>
  <r>
    <s v="IDGeneral ServiceThermal Energy StorageSummer Peak Reduction @Generation (MW)Market Potential0"/>
    <x v="1"/>
    <x v="1"/>
    <x v="18"/>
    <x v="3"/>
    <x v="0"/>
    <x v="0"/>
    <n v="0"/>
    <n v="9.9944929399468172E-3"/>
    <n v="4.5287545013625634E-2"/>
    <n v="0.10366058860144475"/>
    <n v="0.13262406902905882"/>
    <n v="0.14783837839401379"/>
    <n v="0.14952113369447292"/>
    <n v="0.15127247568246774"/>
    <n v="0.15304446230275448"/>
    <n v="0.15483733691205359"/>
    <n v="0.15665134573574829"/>
    <n v="0.15848673790170043"/>
    <n v="0.16034376547446444"/>
    <n v="0.16222268348990487"/>
    <n v="0.16412374999022178"/>
    <n v="0.16604722605938896"/>
    <n v="0.16799337585901045"/>
    <n v="0.16996246666459894"/>
    <n v="0.17195476890228223"/>
    <n v="0.17397055618594257"/>
    <n v="0.1760101053547935"/>
    <n v="0.1780736965113992"/>
    <n v="0.18016161306014361"/>
    <n v="0.18227414174615064"/>
  </r>
  <r>
    <s v="IDGeneral ServiceThermal Energy StorageWinter Peak Reduction @Meter  (MW)Market Potential0"/>
    <x v="1"/>
    <x v="1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Winter Peak Reduction @Generation (MW)Market Potential0"/>
    <x v="1"/>
    <x v="1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Non-Incentive CostsMarket Potential0"/>
    <x v="1"/>
    <x v="1"/>
    <x v="18"/>
    <x v="6"/>
    <x v="0"/>
    <x v="0"/>
    <n v="0"/>
    <n v="17786.169999999998"/>
    <n v="59082.76"/>
    <n v="96757.82"/>
    <n v="48750.559999999998"/>
    <n v="26306.84"/>
    <n v="4218.34"/>
    <n v="4330.3"/>
    <n v="4364"/>
    <n v="4398.1000000000004"/>
    <n v="4432.6000000000004"/>
    <n v="4467.5"/>
    <n v="4502.82"/>
    <n v="4538.55"/>
    <n v="4574.71"/>
    <n v="4611.29"/>
    <n v="4648.3"/>
    <n v="4685.75"/>
    <n v="4723.6400000000003"/>
    <n v="4761.97"/>
    <n v="4800.76"/>
    <n v="4840.01"/>
    <n v="4879.72"/>
    <n v="4919.8900000000003"/>
  </r>
  <r>
    <s v="IDGeneral ServiceThermal Energy StorageIncentive CostsMarket Potential0"/>
    <x v="1"/>
    <x v="1"/>
    <x v="18"/>
    <x v="7"/>
    <x v="0"/>
    <x v="0"/>
    <n v="0"/>
    <n v="14881.38"/>
    <n v="16537.330000000002"/>
    <n v="19276.189999999999"/>
    <n v="20635.16"/>
    <n v="21349.01"/>
    <n v="21427.97"/>
    <n v="21510.14"/>
    <n v="21593.279999999999"/>
    <n v="21677.4"/>
    <n v="21762.52"/>
    <n v="21848.63"/>
    <n v="21935.77"/>
    <n v="22023.93"/>
    <n v="22113.119999999999"/>
    <n v="22203.37"/>
    <n v="22294.69"/>
    <n v="22387.08"/>
    <n v="22480.55"/>
    <n v="22575.14"/>
    <n v="22670.83"/>
    <n v="22767.65"/>
    <n v="22865.62"/>
    <n v="22964.74"/>
  </r>
  <r>
    <s v="IDGeneral ServiceThermal Energy StorageProgram Annual BenefitsMarket Potential0"/>
    <x v="1"/>
    <x v="1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Program Annual CostsMarket Potential0"/>
    <x v="1"/>
    <x v="1"/>
    <x v="18"/>
    <x v="9"/>
    <x v="0"/>
    <x v="0"/>
    <n v="0"/>
    <n v="32667.55"/>
    <n v="75620.08"/>
    <n v="116034.01"/>
    <n v="69385.72"/>
    <n v="47655.85"/>
    <n v="25646.31"/>
    <n v="25840.44"/>
    <n v="25957.29"/>
    <n v="26075.5"/>
    <n v="26195.119999999999"/>
    <n v="26316.14"/>
    <n v="26438.59"/>
    <n v="26562.48"/>
    <n v="26687.83"/>
    <n v="26814.66"/>
    <n v="26942.99"/>
    <n v="27072.82"/>
    <n v="27204.19"/>
    <n v="27337.11"/>
    <n v="27471.59"/>
    <n v="27607.66"/>
    <n v="27745.34"/>
    <n v="27884.63"/>
  </r>
  <r>
    <s v="IDLarge General ServiceThermal Energy StorageParticipantsMarket Potential0"/>
    <x v="1"/>
    <x v="2"/>
    <x v="18"/>
    <x v="0"/>
    <x v="0"/>
    <x v="0"/>
    <n v="0"/>
    <n v="0.8316238458200389"/>
    <n v="3.7677995227067922"/>
    <n v="8.7697777472534213"/>
    <n v="11.247047272721948"/>
    <n v="12.465061942413307"/>
    <n v="12.435102753835912"/>
    <n v="12.406750579193888"/>
    <n v="12.379919253276547"/>
    <n v="12.354527230897606"/>
    <n v="12.330497339177741"/>
    <n v="12.307756543109305"/>
    <n v="12.286235723691062"/>
    <n v="12.265869467958936"/>
    <n v="12.246595870274918"/>
    <n v="12.228356344270523"/>
    <n v="12.211095444873505"/>
    <n v="12.194760699877165"/>
    <n v="12.17930245054063"/>
    <n v="12.164673700735838"/>
    <n v="12.150829974183015"/>
    <n v="12.137729179340919"/>
    <n v="12.125331481541417"/>
    <n v="12.113599181979996"/>
  </r>
  <r>
    <s v="IDLarge General ServiceThermal Energy StorageNew ParticipantsMarket Potential0"/>
    <x v="1"/>
    <x v="2"/>
    <x v="18"/>
    <x v="1"/>
    <x v="0"/>
    <x v="0"/>
    <n v="0"/>
    <n v="0.8316238458200389"/>
    <n v="2.9361756768867533"/>
    <n v="5.0019782245466295"/>
    <n v="2.4772695254685271"/>
    <n v="1.21801466969135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Summer Peak Reduction @Meter  (MW)Market Potential0"/>
    <x v="1"/>
    <x v="2"/>
    <x v="18"/>
    <x v="2"/>
    <x v="0"/>
    <x v="0"/>
    <n v="0"/>
    <n v="6.9856403048883268E-3"/>
    <n v="3.1649515990737051E-2"/>
    <n v="7.366613307692875E-2"/>
    <n v="9.4475197090864368E-2"/>
    <n v="0.10470652031627178"/>
    <n v="0.10445486313222166"/>
    <n v="0.10421670486522866"/>
    <n v="0.103991321727523"/>
    <n v="0.1037780287395399"/>
    <n v="0.10357617764909302"/>
    <n v="0.10338515496211817"/>
    <n v="0.10320438007900493"/>
    <n v="0.10303330353085506"/>
    <n v="0.10287140531030932"/>
    <n v="0.1027181932918724"/>
    <n v="0.10257320173693744"/>
    <n v="0.10243598987896818"/>
    <n v="0.10230614058454129"/>
    <n v="0.10218325908618103"/>
    <n v="0.10206697178313734"/>
    <n v="0.10195692510646373"/>
    <n v="0.10185278444494791"/>
    <n v="0.10175423312863197"/>
  </r>
  <r>
    <s v="IDLarge General ServiceThermal Energy StorageSummer Peak Reduction @Generation (MW)Market Potential0"/>
    <x v="1"/>
    <x v="2"/>
    <x v="18"/>
    <x v="3"/>
    <x v="0"/>
    <x v="0"/>
    <n v="0"/>
    <n v="7.4442032234530338E-3"/>
    <n v="3.3727105701978954E-2"/>
    <n v="7.8501846842421938E-2"/>
    <n v="0.10067689374559288"/>
    <n v="0.11157983835919841"/>
    <n v="0.11131166147934959"/>
    <n v="0.1110578696347279"/>
    <n v="0.11081769152549339"/>
    <n v="0.11059039720752334"/>
    <n v="0.11037529587499256"/>
    <n v="0.11017173376184801"/>
    <n v="0.10997909215580234"/>
    <n v="0.109796785518814"/>
    <n v="0.10962425970834326"/>
    <n v="0.10946099029398167"/>
    <n v="0.10930648096434084"/>
    <n v="0.1091602620193608"/>
    <n v="0.10902188894345832"/>
    <n v="0.10889094105518013"/>
    <n v="0.10876702022925974"/>
    <n v="0.10864974968719494"/>
    <n v="0.10853877285267254"/>
    <n v="0.10843375226836313"/>
  </r>
  <r>
    <s v="IDLarge General ServiceThermal Energy StorageWinter Peak Reduction @Meter  (MW)Market Potential0"/>
    <x v="1"/>
    <x v="2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Winter Peak Reduction @Generation (MW)Market Potential0"/>
    <x v="1"/>
    <x v="2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Non-Incentive CostsMarket Potential0"/>
    <x v="1"/>
    <x v="2"/>
    <x v="18"/>
    <x v="6"/>
    <x v="0"/>
    <x v="0"/>
    <n v="0"/>
    <n v="59613.94"/>
    <n v="208321.57"/>
    <n v="354291.18"/>
    <n v="175895.26"/>
    <n v="86916.31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</r>
  <r>
    <s v="IDLarge General ServiceThermal Energy StorageIncentive CostsMarket Potential0"/>
    <x v="1"/>
    <x v="2"/>
    <x v="18"/>
    <x v="7"/>
    <x v="0"/>
    <x v="0"/>
    <n v="0"/>
    <n v="8688.3799999999992"/>
    <n v="9921.57"/>
    <n v="12022.41"/>
    <n v="13062.86"/>
    <n v="13574.42"/>
    <n v="13561.84"/>
    <n v="13549.93"/>
    <n v="13538.67"/>
    <n v="13528"/>
    <n v="13517.91"/>
    <n v="13508.36"/>
    <n v="13499.32"/>
    <n v="13490.76"/>
    <n v="13482.67"/>
    <n v="13475.01"/>
    <n v="13467.76"/>
    <n v="13460.9"/>
    <n v="13454.41"/>
    <n v="13448.26"/>
    <n v="13442.45"/>
    <n v="13436.95"/>
    <n v="13431.74"/>
    <n v="13426.81"/>
  </r>
  <r>
    <s v="IDLarge General ServiceThermal Energy StorageProgram Annual BenefitsMarket Potential0"/>
    <x v="1"/>
    <x v="2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Program Annual CostsMarket Potential0"/>
    <x v="1"/>
    <x v="2"/>
    <x v="18"/>
    <x v="9"/>
    <x v="0"/>
    <x v="0"/>
    <n v="0"/>
    <n v="68302.320000000007"/>
    <n v="218243.14"/>
    <n v="366313.58"/>
    <n v="188958.12"/>
    <n v="100490.74"/>
    <n v="14413.24"/>
    <n v="14401.33"/>
    <n v="14390.06"/>
    <n v="14379.4"/>
    <n v="14369.3"/>
    <n v="14359.75"/>
    <n v="14350.71"/>
    <n v="14342.16"/>
    <n v="14334.07"/>
    <n v="14326.41"/>
    <n v="14319.16"/>
    <n v="14312.29"/>
    <n v="14305.8"/>
    <n v="14299.66"/>
    <n v="14293.84"/>
    <n v="14288.34"/>
    <n v="14283.13"/>
    <n v="14278.21"/>
  </r>
  <r>
    <s v="IDExtra Large General ServiceThermal Energy StorageParticipantsMarket Potential0"/>
    <x v="1"/>
    <x v="3"/>
    <x v="18"/>
    <x v="0"/>
    <x v="0"/>
    <x v="0"/>
    <n v="0"/>
    <n v="1.6335000000000002E-2"/>
    <n v="4.9005E-2"/>
    <n v="0.11434499999999999"/>
    <n v="0.14701500000000001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</r>
  <r>
    <s v="IDExtra Large General ServiceThermal Energy StorageNew ParticipantsMarket Potential0"/>
    <x v="1"/>
    <x v="3"/>
    <x v="18"/>
    <x v="1"/>
    <x v="0"/>
    <x v="0"/>
    <n v="0"/>
    <n v="1.6335000000000002E-2"/>
    <n v="3.2669999999999998E-2"/>
    <n v="6.5339999999999981E-2"/>
    <n v="3.2670000000000018E-2"/>
    <n v="1.633499999999996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Summer Peak Reduction @Meter  (MW)Market Potential0"/>
    <x v="1"/>
    <x v="3"/>
    <x v="18"/>
    <x v="2"/>
    <x v="0"/>
    <x v="0"/>
    <n v="0"/>
    <n v="1.3721400000000003E-4"/>
    <n v="4.1164199999999999E-4"/>
    <n v="9.6049799999999995E-4"/>
    <n v="1.2349260000000001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</r>
  <r>
    <s v="IDExtra Large General ServiceThermal Energy StorageSummer Peak Reduction @Generation (MW)Market Potential0"/>
    <x v="1"/>
    <x v="3"/>
    <x v="18"/>
    <x v="3"/>
    <x v="0"/>
    <x v="0"/>
    <n v="0"/>
    <n v="1.4622122762148341E-4"/>
    <n v="4.386636828644501E-4"/>
    <n v="1.0235485933503836E-3"/>
    <n v="1.3159910485933506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</r>
  <r>
    <s v="IDExtra Large General ServiceThermal Energy StorageWinter Peak Reduction @Meter  (MW)Market Potential0"/>
    <x v="1"/>
    <x v="3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Winter Peak Reduction @Generation (MW)Market Potential0"/>
    <x v="1"/>
    <x v="3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Non-Incentive CostsMarket Potential0"/>
    <x v="1"/>
    <x v="3"/>
    <x v="18"/>
    <x v="6"/>
    <x v="0"/>
    <x v="0"/>
    <n v="0"/>
    <n v="1165.6600000000001"/>
    <n v="2319.89"/>
    <n v="4628.3599999999997"/>
    <n v="2319.89"/>
    <n v="1165.6600000000001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</r>
  <r>
    <s v="IDExtra Large General ServiceThermal Energy StorageIncentive CostsMarket Potential0"/>
    <x v="1"/>
    <x v="3"/>
    <x v="18"/>
    <x v="7"/>
    <x v="0"/>
    <x v="0"/>
    <n v="0"/>
    <n v="118.84"/>
    <n v="132.56"/>
    <n v="160"/>
    <n v="173.73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</r>
  <r>
    <s v="IDExtra Large General ServiceThermal Energy StorageProgram Annual BenefitsMarket Potential0"/>
    <x v="1"/>
    <x v="3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Program Annual CostsMarket Potential0"/>
    <x v="1"/>
    <x v="3"/>
    <x v="18"/>
    <x v="9"/>
    <x v="0"/>
    <x v="0"/>
    <n v="0"/>
    <n v="1284.5"/>
    <n v="2452.46"/>
    <n v="4788.3599999999997"/>
    <n v="2493.62"/>
    <n v="1346.25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</r>
  <r>
    <s v="IDResidentialBattery Energy StorageParticipantsMarket Potential0"/>
    <x v="1"/>
    <x v="0"/>
    <x v="19"/>
    <x v="0"/>
    <x v="0"/>
    <x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Battery Energy StorageNew ParticipantsMarket Potential0"/>
    <x v="1"/>
    <x v="0"/>
    <x v="19"/>
    <x v="1"/>
    <x v="0"/>
    <x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Battery Energy StorageSummer Peak Reduction @Meter  (MW)Market Potential0"/>
    <x v="1"/>
    <x v="0"/>
    <x v="19"/>
    <x v="2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Summer Peak Reduction @Generation (MW)Market Potential0"/>
    <x v="1"/>
    <x v="0"/>
    <x v="19"/>
    <x v="3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Winter Peak Reduction @Meter  (MW)Market Potential0"/>
    <x v="1"/>
    <x v="0"/>
    <x v="19"/>
    <x v="4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Winter Peak Reduction @Generation (MW)Market Potential0"/>
    <x v="1"/>
    <x v="0"/>
    <x v="19"/>
    <x v="5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Non-Incentive CostsMarket Potential0"/>
    <x v="1"/>
    <x v="0"/>
    <x v="19"/>
    <x v="6"/>
    <x v="0"/>
    <x v="0"/>
    <n v="0"/>
    <n v="58387.19"/>
    <n v="118412.42"/>
    <n v="178749.19"/>
    <n v="183157.43"/>
    <n v="187535.26"/>
    <n v="282585.96000000002"/>
    <n v="289432.21000000002"/>
    <n v="296405.19"/>
    <n v="397411.2"/>
    <n v="406973.94"/>
    <n v="416713.13"/>
    <n v="524074.45"/>
    <n v="536593.13"/>
    <n v="549342.1"/>
    <n v="663439.82999999996"/>
    <n v="64954.98"/>
    <n v="65733.14"/>
    <n v="66520.960000000006"/>
    <n v="67318.55"/>
    <n v="68126.03"/>
    <n v="68943.53"/>
    <n v="69771.179999999993"/>
    <n v="70609.09"/>
  </r>
  <r>
    <s v="IDResidentialBattery Energy StorageIncentive CostsMarket Potential0"/>
    <x v="1"/>
    <x v="0"/>
    <x v="19"/>
    <x v="7"/>
    <x v="0"/>
    <x v="0"/>
    <n v="0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</r>
  <r>
    <s v="IDResidentialBattery Energy StorageProgram Annual BenefitsMarket Potential0"/>
    <x v="1"/>
    <x v="0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attery Energy StorageProgram Annual CostsMarket Potential0"/>
    <x v="1"/>
    <x v="0"/>
    <x v="19"/>
    <x v="9"/>
    <x v="0"/>
    <x v="0"/>
    <n v="0"/>
    <n v="76660.42"/>
    <n v="136685.64000000001"/>
    <n v="197022.41"/>
    <n v="201430.65"/>
    <n v="205808.49"/>
    <n v="300859.18"/>
    <n v="307705.44"/>
    <n v="314678.42"/>
    <n v="415684.42"/>
    <n v="425247.16"/>
    <n v="434986.36"/>
    <n v="542347.68000000005"/>
    <n v="554866.35"/>
    <n v="567615.31999999995"/>
    <n v="681713.05"/>
    <n v="83228.2"/>
    <n v="84006.36"/>
    <n v="84794.18"/>
    <n v="85591.77"/>
    <n v="86399.25"/>
    <n v="87216.76"/>
    <n v="88044.4"/>
    <n v="88882.31"/>
  </r>
  <r>
    <s v="IDGeneral ServiceBattery Energy StorageParticipantsMarket Potential0"/>
    <x v="1"/>
    <x v="1"/>
    <x v="19"/>
    <x v="0"/>
    <x v="0"/>
    <x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Battery Energy StorageNew ParticipantsMarket Potential0"/>
    <x v="1"/>
    <x v="1"/>
    <x v="19"/>
    <x v="1"/>
    <x v="0"/>
    <x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Battery Energy StorageSummer Peak Reduction @Meter  (MW)Market Potential0"/>
    <x v="1"/>
    <x v="1"/>
    <x v="19"/>
    <x v="2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Summer Peak Reduction @Generation (MW)Market Potential0"/>
    <x v="1"/>
    <x v="1"/>
    <x v="19"/>
    <x v="3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Winter Peak Reduction @Meter  (MW)Market Potential0"/>
    <x v="1"/>
    <x v="1"/>
    <x v="19"/>
    <x v="4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Winter Peak Reduction @Generation (MW)Market Potential0"/>
    <x v="1"/>
    <x v="1"/>
    <x v="19"/>
    <x v="5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Non-Incentive CostsMarket Potential0"/>
    <x v="1"/>
    <x v="1"/>
    <x v="19"/>
    <x v="6"/>
    <x v="0"/>
    <x v="0"/>
    <n v="0"/>
    <n v="7738.93"/>
    <n v="15640.42"/>
    <n v="23515.98"/>
    <n v="24045.47"/>
    <n v="24592.67"/>
    <n v="37069.040000000001"/>
    <n v="37917.24"/>
    <n v="38780.5"/>
    <n v="51968.09"/>
    <n v="53150.32"/>
    <n v="54353.29"/>
    <n v="68324.240000000005"/>
    <n v="69868.399999999994"/>
    <n v="71439.56"/>
    <n v="86238.49"/>
    <n v="8044.11"/>
    <n v="8135.3"/>
    <n v="8227.56"/>
    <n v="8320.91"/>
    <n v="8415.36"/>
    <n v="8510.93"/>
    <n v="8607.6200000000008"/>
    <n v="8705.4500000000007"/>
  </r>
  <r>
    <s v="IDGeneral ServiceBattery Energy StorageIncentive CostsMarket Potential0"/>
    <x v="1"/>
    <x v="1"/>
    <x v="19"/>
    <x v="7"/>
    <x v="0"/>
    <x v="0"/>
    <n v="0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</r>
  <r>
    <s v="IDGeneral ServiceBattery Energy StorageProgram Annual BenefitsMarket Potential0"/>
    <x v="1"/>
    <x v="1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Battery Energy StorageProgram Annual CostsMarket Potential0"/>
    <x v="1"/>
    <x v="1"/>
    <x v="19"/>
    <x v="9"/>
    <x v="0"/>
    <x v="0"/>
    <n v="0"/>
    <n v="10263.98"/>
    <n v="18165.47"/>
    <n v="26041.03"/>
    <n v="26570.51"/>
    <n v="27117.71"/>
    <n v="39594.080000000002"/>
    <n v="40442.28"/>
    <n v="41305.54"/>
    <n v="54493.13"/>
    <n v="55675.37"/>
    <n v="56878.34"/>
    <n v="70849.289999999994"/>
    <n v="72393.440000000002"/>
    <n v="73964.61"/>
    <n v="88763.53"/>
    <n v="10569.16"/>
    <n v="10660.34"/>
    <n v="10752.61"/>
    <n v="10845.96"/>
    <n v="10940.41"/>
    <n v="11035.97"/>
    <n v="11132.66"/>
    <n v="11230.49"/>
  </r>
  <r>
    <s v="IDLarge General ServiceBattery Energy StorageParticipantsMarket Potential0"/>
    <x v="1"/>
    <x v="2"/>
    <x v="19"/>
    <x v="0"/>
    <x v="0"/>
    <x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Battery Energy StorageNew ParticipantsMarket Potential0"/>
    <x v="1"/>
    <x v="2"/>
    <x v="19"/>
    <x v="1"/>
    <x v="0"/>
    <x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Battery Energy StorageSummer Peak Reduction @Meter  (MW)Market Potential0"/>
    <x v="1"/>
    <x v="2"/>
    <x v="19"/>
    <x v="2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Summer Peak Reduction @Generation (MW)Market Potential0"/>
    <x v="1"/>
    <x v="2"/>
    <x v="19"/>
    <x v="3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Winter Peak Reduction @Meter  (MW)Market Potential0"/>
    <x v="1"/>
    <x v="2"/>
    <x v="19"/>
    <x v="4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Winter Peak Reduction @Generation (MW)Market Potential0"/>
    <x v="1"/>
    <x v="2"/>
    <x v="19"/>
    <x v="5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Non-Incentive CostsMarket Potential0"/>
    <x v="1"/>
    <x v="2"/>
    <x v="19"/>
    <x v="6"/>
    <x v="0"/>
    <x v="0"/>
    <n v="0"/>
    <n v="2834.42"/>
    <n v="5606.87"/>
    <n v="8212.82"/>
    <n v="8146.99"/>
    <n v="8105.79"/>
    <n v="12154.74"/>
    <n v="12103.55"/>
    <n v="12056.59"/>
    <n v="16035.17"/>
    <n v="15980.13"/>
    <n v="15929.72"/>
    <n v="19882.990000000002"/>
    <n v="19827.59"/>
    <n v="19776.95"/>
    <n v="23711.25"/>
    <n v="89.23"/>
    <n v="89.23"/>
    <n v="89.23"/>
    <n v="89.23"/>
    <n v="89.23"/>
    <n v="89.23"/>
    <n v="89.23"/>
    <n v="89.23"/>
  </r>
  <r>
    <s v="IDLarge General ServiceBattery Energy StorageIncentive CostsMarket Potential0"/>
    <x v="1"/>
    <x v="2"/>
    <x v="19"/>
    <x v="7"/>
    <x v="0"/>
    <x v="0"/>
    <n v="0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</r>
  <r>
    <s v="IDLarge General ServiceBattery Energy StorageProgram Annual BenefitsMarket Potential0"/>
    <x v="1"/>
    <x v="2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Battery Energy StorageProgram Annual CostsMarket Potential0"/>
    <x v="1"/>
    <x v="2"/>
    <x v="19"/>
    <x v="9"/>
    <x v="0"/>
    <x v="0"/>
    <n v="0"/>
    <n v="3564.92"/>
    <n v="6337.37"/>
    <n v="8943.32"/>
    <n v="8877.49"/>
    <n v="8836.2999999999993"/>
    <n v="12885.24"/>
    <n v="12834.05"/>
    <n v="12787.09"/>
    <n v="16765.669999999998"/>
    <n v="16710.63"/>
    <n v="16660.22"/>
    <n v="20613.490000000002"/>
    <n v="20558.09"/>
    <n v="20507.45"/>
    <n v="24441.75"/>
    <n v="819.73"/>
    <n v="819.73"/>
    <n v="819.73"/>
    <n v="819.73"/>
    <n v="819.73"/>
    <n v="819.73"/>
    <n v="819.73"/>
    <n v="819.73"/>
  </r>
  <r>
    <s v="IDExtra Large General ServiceBattery Energy StorageParticipantsMarket Potential0"/>
    <x v="1"/>
    <x v="3"/>
    <x v="19"/>
    <x v="0"/>
    <x v="0"/>
    <x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Battery Energy StorageNew ParticipantsMarket Potential0"/>
    <x v="1"/>
    <x v="3"/>
    <x v="19"/>
    <x v="1"/>
    <x v="0"/>
    <x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Battery Energy StorageSummer Peak Reduction @Meter  (MW)Market Potential0"/>
    <x v="1"/>
    <x v="3"/>
    <x v="19"/>
    <x v="2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Summer Peak Reduction @Generation (MW)Market Potential0"/>
    <x v="1"/>
    <x v="3"/>
    <x v="19"/>
    <x v="3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Winter Peak Reduction @Meter  (MW)Market Potential0"/>
    <x v="1"/>
    <x v="3"/>
    <x v="19"/>
    <x v="4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Winter Peak Reduction @Generation (MW)Market Potential0"/>
    <x v="1"/>
    <x v="3"/>
    <x v="19"/>
    <x v="5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Non-Incentive CostsMarket Potential0"/>
    <x v="1"/>
    <x v="3"/>
    <x v="19"/>
    <x v="6"/>
    <x v="0"/>
    <x v="0"/>
    <n v="0"/>
    <n v="55.09"/>
    <n v="54.77"/>
    <n v="107.38"/>
    <n v="107.06"/>
    <n v="107.06"/>
    <n v="160.72"/>
    <n v="160.72"/>
    <n v="160.72"/>
    <n v="213.89"/>
    <n v="213.89"/>
    <n v="213.89"/>
    <n v="267.06"/>
    <n v="267.06"/>
    <n v="267.06"/>
    <n v="320.24"/>
    <n v="1.2"/>
    <n v="1.2"/>
    <n v="1.2"/>
    <n v="1.2"/>
    <n v="1.2"/>
    <n v="1.2"/>
    <n v="1.2"/>
    <n v="1.2"/>
  </r>
  <r>
    <s v="IDExtra Large General ServiceBattery Energy StorageIncentive CostsMarket Potential0"/>
    <x v="1"/>
    <x v="3"/>
    <x v="19"/>
    <x v="7"/>
    <x v="0"/>
    <x v="0"/>
    <n v="0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</r>
  <r>
    <s v="IDExtra Large General ServiceBattery Energy StorageProgram Annual BenefitsMarket Potential0"/>
    <x v="1"/>
    <x v="3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Battery Energy StorageProgram Annual CostsMarket Potential0"/>
    <x v="1"/>
    <x v="3"/>
    <x v="19"/>
    <x v="9"/>
    <x v="0"/>
    <x v="0"/>
    <n v="0"/>
    <n v="64.900000000000006"/>
    <n v="64.58"/>
    <n v="117.19"/>
    <n v="116.87"/>
    <n v="116.87"/>
    <n v="170.53"/>
    <n v="170.53"/>
    <n v="170.53"/>
    <n v="223.7"/>
    <n v="223.7"/>
    <n v="223.7"/>
    <n v="276.87"/>
    <n v="276.87"/>
    <n v="276.87"/>
    <n v="330.05"/>
    <n v="11.01"/>
    <n v="11.01"/>
    <n v="11.01"/>
    <n v="11.01"/>
    <n v="11.01"/>
    <n v="11.01"/>
    <n v="11.01"/>
    <n v="11.01"/>
  </r>
  <r>
    <s v="IDResidentialAncillary Battery StorageParticipantsMarket Potential0"/>
    <x v="1"/>
    <x v="0"/>
    <x v="20"/>
    <x v="0"/>
    <x v="0"/>
    <x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Ancillary Battery StorageNew ParticipantsMarket Potential0"/>
    <x v="1"/>
    <x v="0"/>
    <x v="20"/>
    <x v="1"/>
    <x v="0"/>
    <x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Ancillary Battery StorageSummer Peak Reduction @Meter  (MW)Market Potential0"/>
    <x v="1"/>
    <x v="0"/>
    <x v="20"/>
    <x v="2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Summer Peak Reduction @Generation (MW)Market Potential0"/>
    <x v="1"/>
    <x v="0"/>
    <x v="20"/>
    <x v="3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Winter Peak Reduction @Meter  (MW)Market Potential0"/>
    <x v="1"/>
    <x v="0"/>
    <x v="20"/>
    <x v="4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Winter Peak Reduction @Generation (MW)Market Potential0"/>
    <x v="1"/>
    <x v="0"/>
    <x v="20"/>
    <x v="5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Non-Incentive CostsMarket Potential0"/>
    <x v="1"/>
    <x v="0"/>
    <x v="20"/>
    <x v="6"/>
    <x v="0"/>
    <x v="0"/>
    <n v="0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</r>
  <r>
    <s v="IDResidentialAncillary Battery StorageIncentive CostsMarket Potential0"/>
    <x v="1"/>
    <x v="0"/>
    <x v="20"/>
    <x v="7"/>
    <x v="0"/>
    <x v="0"/>
    <n v="0"/>
    <n v="18435.71"/>
    <n v="18771.88"/>
    <n v="19282.64"/>
    <n v="19806.150000000001"/>
    <n v="20342.32"/>
    <n v="21153.53"/>
    <n v="21984.55"/>
    <n v="22835.75"/>
    <n v="23979.21"/>
    <n v="25150.34"/>
    <n v="26349.65"/>
    <n v="27859.61"/>
    <n v="29405.79"/>
    <n v="30988.86"/>
    <n v="32902.080000000002"/>
    <n v="33083.57"/>
    <n v="33267.31"/>
    <n v="33453.33"/>
    <n v="33641.660000000003"/>
    <n v="33832.33"/>
    <n v="34025.360000000001"/>
    <n v="34220.79"/>
    <n v="34418.639999999999"/>
  </r>
  <r>
    <s v="IDResidentialAncillary Battery StorageProgram Annual BenefitsMarket Potential0"/>
    <x v="1"/>
    <x v="0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Battery StorageProgram Annual CostsMarket Potential0"/>
    <x v="1"/>
    <x v="0"/>
    <x v="20"/>
    <x v="9"/>
    <x v="0"/>
    <x v="0"/>
    <n v="0"/>
    <n v="20667.66"/>
    <n v="21003.83"/>
    <n v="21514.59"/>
    <n v="22038.1"/>
    <n v="22574.28"/>
    <n v="23385.49"/>
    <n v="24216.51"/>
    <n v="25067.7"/>
    <n v="26211.16"/>
    <n v="27382.29"/>
    <n v="28581.599999999999"/>
    <n v="30091.56"/>
    <n v="31637.74"/>
    <n v="33220.82"/>
    <n v="35134.03"/>
    <n v="35315.519999999997"/>
    <n v="35499.26"/>
    <n v="35685.29"/>
    <n v="35873.620000000003"/>
    <n v="36064.28"/>
    <n v="36257.31"/>
    <n v="36452.74"/>
    <n v="36650.589999999997"/>
  </r>
  <r>
    <s v="IDGeneral ServiceAncillary Battery StorageParticipantsMarket Potential0"/>
    <x v="1"/>
    <x v="1"/>
    <x v="20"/>
    <x v="0"/>
    <x v="0"/>
    <x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Ancillary Battery StorageNew ParticipantsMarket Potential0"/>
    <x v="1"/>
    <x v="1"/>
    <x v="20"/>
    <x v="1"/>
    <x v="0"/>
    <x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Ancillary Battery StorageSummer Peak Reduction @Meter  (MW)Market Potential0"/>
    <x v="1"/>
    <x v="1"/>
    <x v="20"/>
    <x v="2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Summer Peak Reduction @Generation (MW)Market Potential0"/>
    <x v="1"/>
    <x v="1"/>
    <x v="20"/>
    <x v="3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Winter Peak Reduction @Meter  (MW)Market Potential0"/>
    <x v="1"/>
    <x v="1"/>
    <x v="20"/>
    <x v="4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Winter Peak Reduction @Generation (MW)Market Potential0"/>
    <x v="1"/>
    <x v="1"/>
    <x v="20"/>
    <x v="5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Non-Incentive CostsMarket Potential0"/>
    <x v="1"/>
    <x v="1"/>
    <x v="20"/>
    <x v="6"/>
    <x v="0"/>
    <x v="0"/>
    <n v="0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</r>
  <r>
    <s v="IDGeneral ServiceAncillary Battery StorageIncentive CostsMarket Potential0"/>
    <x v="1"/>
    <x v="1"/>
    <x v="20"/>
    <x v="7"/>
    <x v="0"/>
    <x v="0"/>
    <n v="0"/>
    <n v="2547.7600000000002"/>
    <n v="2594.63"/>
    <n v="2665.57"/>
    <n v="2738.14"/>
    <n v="2812.37"/>
    <n v="2924.75"/>
    <n v="3039.72"/>
    <n v="3157.33"/>
    <n v="3315.25"/>
    <n v="3476.79"/>
    <n v="3642"/>
    <n v="3849.93"/>
    <n v="4062.57"/>
    <n v="4280.0200000000004"/>
    <n v="4542.7"/>
    <n v="4566.3500000000004"/>
    <n v="4590.28"/>
    <n v="4614.49"/>
    <n v="4638.9799999999996"/>
    <n v="4663.76"/>
    <n v="4688.84"/>
    <n v="4714.21"/>
    <n v="4739.88"/>
  </r>
  <r>
    <s v="IDGeneral ServiceAncillary Battery StorageProgram Annual BenefitsMarket Potential0"/>
    <x v="1"/>
    <x v="1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Battery StorageProgram Annual CostsMarket Potential0"/>
    <x v="1"/>
    <x v="1"/>
    <x v="20"/>
    <x v="9"/>
    <x v="0"/>
    <x v="0"/>
    <n v="0"/>
    <n v="2856.18"/>
    <n v="2903.05"/>
    <n v="2973.99"/>
    <n v="3046.55"/>
    <n v="3120.79"/>
    <n v="3233.17"/>
    <n v="3348.14"/>
    <n v="3465.75"/>
    <n v="3623.67"/>
    <n v="3785.2"/>
    <n v="3950.42"/>
    <n v="4158.34"/>
    <n v="4370.99"/>
    <n v="4588.43"/>
    <n v="4851.12"/>
    <n v="4874.7700000000004"/>
    <n v="4898.6899999999996"/>
    <n v="4922.8999999999996"/>
    <n v="4947.3999999999996"/>
    <n v="4972.18"/>
    <n v="4997.25"/>
    <n v="5022.62"/>
    <n v="5048.29"/>
  </r>
  <r>
    <s v="IDLarge General ServiceAncillary Battery StorageParticipantsMarket Potential0"/>
    <x v="1"/>
    <x v="2"/>
    <x v="20"/>
    <x v="0"/>
    <x v="0"/>
    <x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Ancillary Battery StorageNew ParticipantsMarket Potential0"/>
    <x v="1"/>
    <x v="2"/>
    <x v="20"/>
    <x v="1"/>
    <x v="0"/>
    <x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Ancillary Battery StorageSummer Peak Reduction @Meter  (MW)Market Potential0"/>
    <x v="1"/>
    <x v="2"/>
    <x v="20"/>
    <x v="2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Summer Peak Reduction @Generation (MW)Market Potential0"/>
    <x v="1"/>
    <x v="2"/>
    <x v="20"/>
    <x v="3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Winter Peak Reduction @Meter  (MW)Market Potential0"/>
    <x v="1"/>
    <x v="2"/>
    <x v="20"/>
    <x v="4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Winter Peak Reduction @Generation (MW)Market Potential0"/>
    <x v="1"/>
    <x v="2"/>
    <x v="20"/>
    <x v="5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Non-Incentive CostsMarket Potential0"/>
    <x v="1"/>
    <x v="2"/>
    <x v="20"/>
    <x v="6"/>
    <x v="0"/>
    <x v="0"/>
    <n v="0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</r>
  <r>
    <s v="IDLarge General ServiceAncillary Battery StorageIncentive CostsMarket Potential0"/>
    <x v="1"/>
    <x v="2"/>
    <x v="20"/>
    <x v="7"/>
    <x v="0"/>
    <x v="0"/>
    <n v="0"/>
    <n v="731.62"/>
    <n v="733.87"/>
    <n v="737.18"/>
    <n v="740.46"/>
    <n v="743.73"/>
    <n v="748.65"/>
    <n v="753.55"/>
    <n v="758.42"/>
    <n v="764.92"/>
    <n v="771.4"/>
    <n v="777.86"/>
    <n v="785.93"/>
    <n v="793.97"/>
    <n v="802"/>
    <n v="811.62"/>
    <n v="811.51"/>
    <n v="811.4"/>
    <n v="811.3"/>
    <n v="811.2"/>
    <n v="811.11"/>
    <n v="811.02"/>
    <n v="810.94"/>
    <n v="810.86"/>
  </r>
  <r>
    <s v="IDLarge General ServiceAncillary Battery StorageProgram Annual BenefitsMarket Potential0"/>
    <x v="1"/>
    <x v="2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Battery StorageProgram Annual CostsMarket Potential0"/>
    <x v="1"/>
    <x v="2"/>
    <x v="20"/>
    <x v="9"/>
    <x v="0"/>
    <x v="0"/>
    <n v="0"/>
    <n v="820.85"/>
    <n v="823.09"/>
    <n v="826.41"/>
    <n v="829.69"/>
    <n v="832.96"/>
    <n v="837.88"/>
    <n v="842.77"/>
    <n v="847.65"/>
    <n v="854.15"/>
    <n v="860.63"/>
    <n v="867.08"/>
    <n v="875.15"/>
    <n v="883.2"/>
    <n v="891.22"/>
    <n v="900.85"/>
    <n v="900.74"/>
    <n v="900.63"/>
    <n v="900.52"/>
    <n v="900.43"/>
    <n v="900.34"/>
    <n v="900.25"/>
    <n v="900.17"/>
    <n v="900.09"/>
  </r>
  <r>
    <s v="IDExtra Large General ServiceAncillary Battery StorageParticipantsMarket Potential0"/>
    <x v="1"/>
    <x v="3"/>
    <x v="20"/>
    <x v="0"/>
    <x v="0"/>
    <x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Ancillary Battery StorageNew ParticipantsMarket Potential0"/>
    <x v="1"/>
    <x v="3"/>
    <x v="20"/>
    <x v="1"/>
    <x v="0"/>
    <x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Ancillary Battery StorageSummer Peak Reduction @Meter  (MW)Market Potential0"/>
    <x v="1"/>
    <x v="3"/>
    <x v="20"/>
    <x v="2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Summer Peak Reduction @Generation (MW)Market Potential0"/>
    <x v="1"/>
    <x v="3"/>
    <x v="20"/>
    <x v="3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Winter Peak Reduction @Meter  (MW)Market Potential0"/>
    <x v="1"/>
    <x v="3"/>
    <x v="20"/>
    <x v="4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Winter Peak Reduction @Generation (MW)Market Potential0"/>
    <x v="1"/>
    <x v="3"/>
    <x v="20"/>
    <x v="5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Non-Incentive CostsMarket Potential0"/>
    <x v="1"/>
    <x v="3"/>
    <x v="20"/>
    <x v="6"/>
    <x v="0"/>
    <x v="0"/>
    <n v="0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</r>
  <r>
    <s v="IDExtra Large General ServiceAncillary Battery StorageIncentive CostsMarket Potential0"/>
    <x v="1"/>
    <x v="3"/>
    <x v="20"/>
    <x v="7"/>
    <x v="0"/>
    <x v="0"/>
    <n v="0"/>
    <n v="9.83"/>
    <n v="9.85"/>
    <n v="9.9"/>
    <n v="9.94"/>
    <n v="9.98"/>
    <n v="10.050000000000001"/>
    <n v="10.11"/>
    <n v="10.18"/>
    <n v="10.26"/>
    <n v="10.35"/>
    <n v="10.44"/>
    <n v="10.55"/>
    <n v="10.65"/>
    <n v="10.76"/>
    <n v="10.89"/>
    <n v="10.89"/>
    <n v="10.89"/>
    <n v="10.89"/>
    <n v="10.89"/>
    <n v="10.89"/>
    <n v="10.89"/>
    <n v="10.89"/>
    <n v="10.89"/>
  </r>
  <r>
    <s v="IDExtra Large General ServiceAncillary Battery StorageProgram Annual BenefitsMarket Potential0"/>
    <x v="1"/>
    <x v="3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Battery StorageProgram Annual CostsMarket Potential0"/>
    <x v="1"/>
    <x v="3"/>
    <x v="20"/>
    <x v="9"/>
    <x v="0"/>
    <x v="0"/>
    <n v="0"/>
    <n v="11.03"/>
    <n v="11.05"/>
    <n v="11.09"/>
    <n v="11.14"/>
    <n v="11.18"/>
    <n v="11.25"/>
    <n v="11.31"/>
    <n v="11.38"/>
    <n v="11.46"/>
    <n v="11.55"/>
    <n v="11.64"/>
    <n v="11.74"/>
    <n v="11.85"/>
    <n v="11.96"/>
    <n v="12.09"/>
    <n v="12.09"/>
    <n v="12.09"/>
    <n v="12.09"/>
    <n v="12.09"/>
    <n v="12.09"/>
    <n v="12.09"/>
    <n v="12.09"/>
    <n v="12.09"/>
  </r>
  <r>
    <s v="IDResidentialBehavioralParticipantsMarket Potential0"/>
    <x v="1"/>
    <x v="0"/>
    <x v="21"/>
    <x v="0"/>
    <x v="0"/>
    <x v="0"/>
    <n v="0"/>
    <n v="7799.4157459263051"/>
    <n v="18325.72273369852"/>
    <n v="21109.12619568146"/>
    <n v="20223.017097897209"/>
    <n v="19868.438891309917"/>
    <n v="20045.432537053468"/>
    <n v="20250.821374607505"/>
    <n v="20457.10113345884"/>
    <n v="20664.2255260446"/>
    <n v="20872.145813335446"/>
    <n v="21080.810717851557"/>
    <n v="21290.166334200381"/>
    <n v="21500.156037092303"/>
    <n v="21710.720386791429"/>
    <n v="21921.797031960206"/>
    <n v="22133.320609858172"/>
    <n v="22345.222643856861"/>
    <n v="22557.431438235133"/>
    <n v="22769.871970221549"/>
    <n v="22982.465779253005"/>
    <n v="23195.13085342195"/>
    <n v="23482.896978247358"/>
    <n v="23774.233220573737"/>
  </r>
  <r>
    <s v="IDResidentialBehavioralNew ParticipantsMarket Potential0"/>
    <x v="1"/>
    <x v="0"/>
    <x v="21"/>
    <x v="1"/>
    <x v="0"/>
    <x v="0"/>
    <n v="0"/>
    <n v="7799.4157459263051"/>
    <n v="10526.306987772216"/>
    <n v="2783.4034619829399"/>
    <n v="0"/>
    <n v="0"/>
    <n v="176.99364574355059"/>
    <n v="205.38883755403731"/>
    <n v="206.27975885133492"/>
    <n v="207.12439258575978"/>
    <n v="207.92028729084632"/>
    <n v="208.66490451611025"/>
    <n v="209.3556163488247"/>
    <n v="209.98970289192221"/>
    <n v="210.56434969912516"/>
    <n v="211.07664516877776"/>
    <n v="211.52357789796588"/>
    <n v="211.90203399868915"/>
    <n v="212.2087943782717"/>
    <n v="212.44053198641632"/>
    <n v="212.59380903145575"/>
    <n v="212.66507416894456"/>
    <n v="287.76612482540804"/>
    <n v="291.33624232637885"/>
  </r>
  <r>
    <s v="IDResidentialBehavioralSummer Peak Reduction @Meter  (MW)Market Potential0"/>
    <x v="1"/>
    <x v="0"/>
    <x v="21"/>
    <x v="2"/>
    <x v="0"/>
    <x v="0"/>
    <n v="0"/>
    <n v="0.31282857314506635"/>
    <n v="0.73270239605004783"/>
    <n v="0.84179705541970606"/>
    <n v="0.80407205547916405"/>
    <n v="0.78770313374440093"/>
    <n v="0.79237707806003355"/>
    <n v="0.79813573962989537"/>
    <n v="0.80388856558878841"/>
    <n v="0.80963362349818835"/>
    <n v="0.81536890759756953"/>
    <n v="0.82109233666443393"/>
    <n v="0.82680175182650351"/>
    <n v="0.83249491432582901"/>
    <n v="0.83816950323462702"/>
    <n v="0.84382311312273406"/>
    <n v="0.84945325167664953"/>
    <n v="0.85505733727021471"/>
    <n v="0.86063269648708784"/>
    <n v="0.86617656159525691"/>
    <n v="0.87168606797395998"/>
    <n v="0.87715825149349669"/>
    <n v="0.88542227331965218"/>
    <n v="0.89376415345316207"/>
  </r>
  <r>
    <s v="IDResidentialBehavioralSummer Peak Reduction @Generation (MW)Market Potential0"/>
    <x v="1"/>
    <x v="0"/>
    <x v="21"/>
    <x v="3"/>
    <x v="0"/>
    <x v="0"/>
    <n v="0"/>
    <n v="0.3333637821238985"/>
    <n v="0.78079965478479096"/>
    <n v="0.89705568565612326"/>
    <n v="0.85685427906986789"/>
    <n v="0.83941084158610502"/>
    <n v="0.84439160066073482"/>
    <n v="0.85052828178803852"/>
    <n v="0.85665874423357669"/>
    <n v="0.86278092870650935"/>
    <n v="0.86889269778087119"/>
    <n v="0.87499183361512567"/>
    <n v="0.8810760356207411"/>
    <n v="0.88714291807952794"/>
    <n v="0.89319000770953427"/>
    <n v="0.89921474117938416"/>
    <n v="0.90521446257102467"/>
    <n v="0.91118642079093637"/>
    <n v="0.91712776692997422"/>
    <n v="0.92303555157209816"/>
    <n v="0.928906722052387"/>
    <n v="0.93473811966485154"/>
    <n v="0.94354462203713996"/>
    <n v="0.95243409362016418"/>
  </r>
  <r>
    <s v="IDResidentialBehavioralWinter Peak Reduction @Meter  (MW)Market Potential0"/>
    <x v="1"/>
    <x v="0"/>
    <x v="21"/>
    <x v="4"/>
    <x v="0"/>
    <x v="0"/>
    <n v="0"/>
    <n v="0.29850985765379878"/>
    <n v="0.69916531520307046"/>
    <n v="0.80326651961614948"/>
    <n v="0.76726825945396582"/>
    <n v="0.75164857213491643"/>
    <n v="0.75610858177634488"/>
    <n v="0.76160365925028994"/>
    <n v="0.76709316821947182"/>
    <n v="0.77257526469648585"/>
    <n v="0.77804803472800244"/>
    <n v="0.78350949235274747"/>
    <n v="0.788957577513835"/>
    <n v="0.79439015392521517"/>
    <n v="0.79980500689206235"/>
    <n v="0.80519984108499387"/>
    <n v="0.81057227826809297"/>
    <n v="0.81591985498078379"/>
    <n v="0.82124002017370523"/>
    <n v="0.82653013279882037"/>
    <n v="0.83178745935411114"/>
    <n v="0.83700917138332154"/>
    <n v="0.84489493435622509"/>
    <n v="0.8528549919244458"/>
  </r>
  <r>
    <s v="IDResidentialBehavioralWinter Peak Reduction @Generation (MW)Market Potential0"/>
    <x v="1"/>
    <x v="0"/>
    <x v="21"/>
    <x v="5"/>
    <x v="0"/>
    <x v="0"/>
    <n v="0"/>
    <n v="0.3181051339021726"/>
    <n v="0.74506107758212958"/>
    <n v="0.85599586489359492"/>
    <n v="0.81763454758521503"/>
    <n v="0.80098952699799275"/>
    <n v="0.80574230794580659"/>
    <n v="0.81159810235538143"/>
    <n v="0.81744796272322229"/>
    <n v="0.82328992401586298"/>
    <n v="0.82912194664109384"/>
    <n v="0.83494191427189624"/>
    <n v="0.84074763162173383"/>
    <n v="0.84653682217094539"/>
    <n v="0.85230712584405621"/>
    <n v="0.85805609663788773"/>
    <n v="0.86378120020044002"/>
    <n v="0.86947981136059649"/>
    <n v="0.87514921160880776"/>
    <n v="0.88078658652900721"/>
    <n v="0.88638902318213031"/>
    <n v="0.89195350744173219"/>
    <n v="0.90035692066946404"/>
    <n v="0.90883950546083314"/>
  </r>
  <r>
    <s v="IDResidentialBehavioralNon-Incentive CostsMarket Potential0"/>
    <x v="1"/>
    <x v="0"/>
    <x v="21"/>
    <x v="6"/>
    <x v="0"/>
    <x v="0"/>
    <n v="0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</r>
  <r>
    <s v="IDResidentialBehavioralIncentive CostsMarket Potential0"/>
    <x v="1"/>
    <x v="0"/>
    <x v="21"/>
    <x v="7"/>
    <x v="0"/>
    <x v="0"/>
    <n v="0"/>
    <n v="45248.68"/>
    <n v="79459.179999999993"/>
    <n v="88505.24"/>
    <n v="85625.38"/>
    <n v="84473"/>
    <n v="85048.23"/>
    <n v="85715.75"/>
    <n v="86386.16"/>
    <n v="87059.31"/>
    <n v="87735.05"/>
    <n v="88413.21"/>
    <n v="89093.62"/>
    <n v="89776.08"/>
    <n v="90460.42"/>
    <n v="91146.42"/>
    <n v="91833.87"/>
    <n v="92522.55"/>
    <n v="93212.23"/>
    <n v="93902.66"/>
    <n v="94593.59"/>
    <n v="95284.75"/>
    <n v="96219.99"/>
    <n v="97166.83"/>
  </r>
  <r>
    <s v="IDResidentialBehavioralProgram Annual BenefitsMarket Potential0"/>
    <x v="1"/>
    <x v="0"/>
    <x v="2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ehavioralProgram Annual CostsMarket Potential0"/>
    <x v="1"/>
    <x v="0"/>
    <x v="21"/>
    <x v="9"/>
    <x v="0"/>
    <x v="0"/>
    <n v="0"/>
    <n v="80144.34"/>
    <n v="114354.84"/>
    <n v="123400.9"/>
    <n v="120521.04"/>
    <n v="119368.66"/>
    <n v="119943.89"/>
    <n v="120611.41"/>
    <n v="121281.82"/>
    <n v="121954.97"/>
    <n v="122630.71"/>
    <n v="123308.87"/>
    <n v="123989.28"/>
    <n v="124671.75"/>
    <n v="125356.08"/>
    <n v="126042.08"/>
    <n v="126729.53"/>
    <n v="127418.21"/>
    <n v="128107.89"/>
    <n v="128798.32"/>
    <n v="129489.25"/>
    <n v="130180.41"/>
    <n v="131115.65"/>
    <n v="132062.5"/>
  </r>
  <r>
    <s v="IDResidentialPilot-Time-of-Use Opt-inParticipantsMarket Potential0"/>
    <x v="1"/>
    <x v="0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ew ParticipantsMarket Potential0"/>
    <x v="1"/>
    <x v="0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Meter  (MW)Market Potential0"/>
    <x v="1"/>
    <x v="0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Generation (MW)Market Potential0"/>
    <x v="1"/>
    <x v="0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Meter  (MW)Market Potential0"/>
    <x v="1"/>
    <x v="0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Generation (MW)Market Potential0"/>
    <x v="1"/>
    <x v="0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on-Incentive CostsMarket Potential0"/>
    <x v="1"/>
    <x v="0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Incentive CostsMarket Potential0"/>
    <x v="1"/>
    <x v="0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BenefitsMarket Potential0"/>
    <x v="1"/>
    <x v="0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CostsMarket Potential0"/>
    <x v="1"/>
    <x v="0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articipantsMarket Potential0"/>
    <x v="1"/>
    <x v="1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ew ParticipantsMarket Potential0"/>
    <x v="1"/>
    <x v="1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Meter  (MW)Market Potential0"/>
    <x v="1"/>
    <x v="1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Generation (MW)Market Potential0"/>
    <x v="1"/>
    <x v="1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Meter  (MW)Market Potential0"/>
    <x v="1"/>
    <x v="1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Generation (MW)Market Potential0"/>
    <x v="1"/>
    <x v="1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on-Incentive CostsMarket Potential0"/>
    <x v="1"/>
    <x v="1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Incentive CostsMarket Potential0"/>
    <x v="1"/>
    <x v="1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BenefitsMarket Potential0"/>
    <x v="1"/>
    <x v="1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CostsMarket Potential0"/>
    <x v="1"/>
    <x v="1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Time-of-Use Opt-inParticipantsMarket Potential0"/>
    <x v="1"/>
    <x v="0"/>
    <x v="23"/>
    <x v="0"/>
    <x v="0"/>
    <x v="0"/>
    <n v="0"/>
    <n v="1024.270210715016"/>
    <n v="4512.4754767098211"/>
    <n v="9702.6590763721561"/>
    <n v="11951.184032905276"/>
    <n v="13046.265741385643"/>
    <n v="13162.48554856521"/>
    <n v="13297.350565877479"/>
    <n v="13432.800591204859"/>
    <n v="13568.805230622142"/>
    <n v="13705.332480491184"/>
    <n v="13842.348670344363"/>
    <n v="13979.81840414076"/>
    <n v="14117.704499866222"/>
    <n v="14255.96792744927"/>
    <n v="14394.567744965709"/>
    <n v="14533.46103310585"/>
    <n v="14672.602827879477"/>
    <n v="14811.946051535007"/>
    <n v="14951.441441670986"/>
    <n v="15091.037478519702"/>
    <n v="15230.68031038472"/>
    <n v="15419.636944389975"/>
    <n v="15610.937834121632"/>
  </r>
  <r>
    <s v="IDResidentialParent-Time-of-Use Opt-inNew ParticipantsMarket Potential0"/>
    <x v="1"/>
    <x v="0"/>
    <x v="23"/>
    <x v="1"/>
    <x v="0"/>
    <x v="0"/>
    <n v="0"/>
    <n v="1024.270210715016"/>
    <n v="3488.2052659948049"/>
    <n v="5190.1835996623349"/>
    <n v="2248.5249565331196"/>
    <n v="1095.0817084803675"/>
    <n v="116.21980717956649"/>
    <n v="134.86501731226963"/>
    <n v="135.45002532737999"/>
    <n v="136.00463941728231"/>
    <n v="136.52724986904286"/>
    <n v="137.01618985317873"/>
    <n v="137.46973379639712"/>
    <n v="137.88609572546193"/>
    <n v="138.26342758304781"/>
    <n v="138.59981751643863"/>
    <n v="138.89328814014152"/>
    <n v="139.14179477362632"/>
    <n v="139.34322365553089"/>
    <n v="139.4953901359786"/>
    <n v="139.59603684871581"/>
    <n v="139.6428318650178"/>
    <n v="188.95663400525518"/>
    <n v="191.30088973165766"/>
  </r>
  <r>
    <s v="IDResidentialParent-Time-of-Use Opt-inSummer Peak Reduction @Meter  (MW)Market Potential0"/>
    <x v="1"/>
    <x v="0"/>
    <x v="23"/>
    <x v="2"/>
    <x v="0"/>
    <x v="0"/>
    <n v="0"/>
    <n v="0.11708566988443331"/>
    <n v="0.51419306510046681"/>
    <n v="1.1027391105095397"/>
    <n v="1.3542686154618979"/>
    <n v="1.4741100558253957"/>
    <n v="1.4828568895256631"/>
    <n v="1.4936336664160585"/>
    <n v="1.5043995225262223"/>
    <n v="1.5151508414847856"/>
    <n v="1.5258838697053598"/>
    <n v="1.5365947123817909"/>
    <n v="1.5472793293938896"/>
    <n v="1.5579335311231759"/>
    <n v="1.5685529741782906"/>
    <n v="1.5791331570298639"/>
    <n v="1.5896694155547786"/>
    <n v="1.6001569184899405"/>
    <n v="1.6105906627958233"/>
    <n v="1.6209654689302668"/>
    <n v="1.6312759760332074"/>
    <n v="1.6415166370232506"/>
    <n v="1.6569819527667442"/>
    <n v="1.6725929727849622"/>
  </r>
  <r>
    <s v="IDResidentialParent-Time-of-Use Opt-inSummer Peak Reduction @Generation (MW)Market Potential0"/>
    <x v="1"/>
    <x v="0"/>
    <x v="23"/>
    <x v="3"/>
    <x v="0"/>
    <x v="0"/>
    <n v="0"/>
    <n v="0.12477160047360752"/>
    <n v="0.54794657406273106"/>
    <n v="1.175126929357992"/>
    <n v="1.4431677487871888"/>
    <n v="1.5708760185692623"/>
    <n v="1.5801970263487457"/>
    <n v="1.5916812301961407"/>
    <n v="1.6031537963834424"/>
    <n v="1.6146108711474698"/>
    <n v="1.6260484545027278"/>
    <n v="1.6374623959737755"/>
    <n v="1.6488483902321927"/>
    <n v="1.6602019726376553"/>
    <n v="1.6715185146827478"/>
    <n v="1.6827932193412871"/>
    <n v="1.6940211163200964"/>
    <n v="1.705197057214344"/>
    <n v="1.7163157105667342"/>
    <n v="1.7273715568310601"/>
    <n v="1.7383588832408434"/>
    <n v="1.7492717785840266"/>
    <n v="1.7657522940822081"/>
    <n v="1.7823880784153476"/>
  </r>
  <r>
    <s v="IDResidentialParent-Time-of-Use Opt-inWinter Peak Reduction @Meter  (MW)Market Potential0"/>
    <x v="1"/>
    <x v="0"/>
    <x v="23"/>
    <x v="4"/>
    <x v="0"/>
    <x v="0"/>
    <n v="0"/>
    <n v="0.11172645228380119"/>
    <n v="0.49065754168987946"/>
    <n v="1.0522647966521625"/>
    <n v="1.2922813525702841"/>
    <n v="1.4066374388582992"/>
    <n v="1.414983914554359"/>
    <n v="1.425267419360766"/>
    <n v="1.4355405032503121"/>
    <n v="1.4457997153793241"/>
    <n v="1.4560414739696819"/>
    <n v="1.4662620624873774"/>
    <n v="1.4764576257356485"/>
    <n v="1.4866241658622414"/>
    <n v="1.4967575382804796"/>
    <n v="1.5068534475039306"/>
    <n v="1.5169074428946181"/>
    <n v="1.5269149143248806"/>
    <n v="1.5368710877531337"/>
    <n v="1.5467710207139962"/>
    <n v="1.5566095977234244"/>
    <n v="1.566381525599722"/>
    <n v="1.5811389665673041"/>
    <n v="1.5960354426679952"/>
  </r>
  <r>
    <s v="IDResidentialParent-Time-of-Use Opt-inWinter Peak Reduction @Generation (MW)Market Potential0"/>
    <x v="1"/>
    <x v="0"/>
    <x v="23"/>
    <x v="5"/>
    <x v="0"/>
    <x v="0"/>
    <n v="0"/>
    <n v="0.11906058427515046"/>
    <n v="0.52286609301990561"/>
    <n v="1.1213392973701646"/>
    <n v="1.3771114157824851"/>
    <n v="1.4989742528327996"/>
    <n v="1.5078686216478676"/>
    <n v="1.5188271732318477"/>
    <n v="1.5297746198319608"/>
    <n v="1.5407072840785636"/>
    <n v="1.551621349072551"/>
    <n v="1.562512854313062"/>
    <n v="1.5733776915341524"/>
    <n v="1.5842116004499589"/>
    <n v="1.5950101644080132"/>
    <n v="1.6057688059504802"/>
    <n v="1.6164827822832672"/>
    <n v="1.6271471806531124"/>
    <n v="1.6377569136329218"/>
    <n v="1.6483067143158527"/>
    <n v="1.6587911314188239"/>
    <n v="1.6692045242963789"/>
    <n v="1.6849306975354903"/>
    <n v="1.7008050326811543"/>
  </r>
  <r>
    <s v="IDResidentialParent-Time-of-Use Opt-inNon-Incentive CostsMarket Potential0"/>
    <x v="1"/>
    <x v="0"/>
    <x v="23"/>
    <x v="6"/>
    <x v="0"/>
    <x v="0"/>
    <n v="0"/>
    <n v="64073.66"/>
    <n v="211909.76000000001"/>
    <n v="314028.46000000002"/>
    <n v="137528.94"/>
    <n v="68322.350000000006"/>
    <n v="9590.64"/>
    <n v="10709.35"/>
    <n v="10744.45"/>
    <n v="10777.73"/>
    <n v="10809.08"/>
    <n v="10838.42"/>
    <n v="10865.63"/>
    <n v="10890.61"/>
    <n v="10913.25"/>
    <n v="10933.44"/>
    <n v="10951.04"/>
    <n v="10965.96"/>
    <n v="10978.04"/>
    <n v="10987.17"/>
    <n v="10993.21"/>
    <n v="10996.02"/>
    <n v="13954.85"/>
    <n v="14095.5"/>
  </r>
  <r>
    <s v="IDResidentialParent-Time-of-Use Opt-inIncentive CostsMarket Potential0"/>
    <x v="1"/>
    <x v="0"/>
    <x v="23"/>
    <x v="7"/>
    <x v="0"/>
    <x v="0"/>
    <n v="0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</r>
  <r>
    <s v="IDResidentialParent-Time-of-Use Opt-inProgram Annual BenefitsMarket Potential0"/>
    <x v="1"/>
    <x v="0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Time-of-Use Opt-inProgram Annual CostsMarket Potential0"/>
    <x v="1"/>
    <x v="0"/>
    <x v="23"/>
    <x v="9"/>
    <x v="0"/>
    <x v="0"/>
    <n v="0"/>
    <n v="84080.36"/>
    <n v="231916.46"/>
    <n v="334035.15999999997"/>
    <n v="157535.64000000001"/>
    <n v="88329.05"/>
    <n v="29597.33"/>
    <n v="30716.04"/>
    <n v="30751.14"/>
    <n v="30784.42"/>
    <n v="30815.78"/>
    <n v="30845.11"/>
    <n v="30872.33"/>
    <n v="30897.31"/>
    <n v="30919.95"/>
    <n v="30940.13"/>
    <n v="30957.74"/>
    <n v="30972.65"/>
    <n v="30984.74"/>
    <n v="30993.87"/>
    <n v="30999.9"/>
    <n v="31002.71"/>
    <n v="33961.54"/>
    <n v="34102.199999999997"/>
  </r>
  <r>
    <s v="IDGeneral ServiceParent-Time-of-Use Opt-inParticipantsMarket Potential0"/>
    <x v="1"/>
    <x v="1"/>
    <x v="23"/>
    <x v="0"/>
    <x v="0"/>
    <x v="0"/>
    <n v="0"/>
    <n v="138.05555099037511"/>
    <n v="578.60182405163675"/>
    <n v="1272.0476610405808"/>
    <n v="1622.4569956169978"/>
    <n v="1805.725405370074"/>
    <n v="1826.1663505053398"/>
    <n v="1847.5562485597404"/>
    <n v="1869.1982884477318"/>
    <n v="1891.0954423903145"/>
    <n v="1913.250717644715"/>
    <n v="1935.6671569173848"/>
    <n v="1958.347838781875"/>
    <n v="1981.2958781016332"/>
    <n v="2004.5144264577843"/>
    <n v="2028.006672581954"/>
    <n v="2051.7758427941972"/>
    <n v="2075.8252014460836"/>
    <n v="2100.1580513690124"/>
    <n v="2124.7777343278049"/>
    <n v="2149.6876314796496"/>
    <n v="2174.8911638384543"/>
    <n v="2200.3917927446755"/>
    <n v="2226.1930203406778"/>
  </r>
  <r>
    <s v="IDGeneral ServiceParent-Time-of-Use Opt-inNew ParticipantsMarket Potential0"/>
    <x v="1"/>
    <x v="1"/>
    <x v="23"/>
    <x v="1"/>
    <x v="0"/>
    <x v="0"/>
    <n v="0"/>
    <n v="138.05555099037511"/>
    <n v="440.54627306126167"/>
    <n v="693.44583698894405"/>
    <n v="350.409334576417"/>
    <n v="183.26840975307618"/>
    <n v="20.440945135265792"/>
    <n v="21.389898054400646"/>
    <n v="21.642039887991359"/>
    <n v="21.89715394258269"/>
    <n v="22.155275254400522"/>
    <n v="22.416439272669777"/>
    <n v="22.680681864490225"/>
    <n v="22.948039319758209"/>
    <n v="23.218548356151132"/>
    <n v="23.492246124169696"/>
    <n v="23.769170212243125"/>
    <n v="24.04935865188645"/>
    <n v="24.332849922928744"/>
    <n v="24.619682958792509"/>
    <n v="24.909897151844689"/>
    <n v="25.20353235880475"/>
    <n v="25.500628906221209"/>
    <n v="25.801227596002263"/>
  </r>
  <r>
    <s v="IDGeneral ServiceParent-Time-of-Use Opt-inSummer Peak Reduction @Meter  (MW)Market Potential0"/>
    <x v="1"/>
    <x v="1"/>
    <x v="23"/>
    <x v="2"/>
    <x v="0"/>
    <x v="0"/>
    <n v="0"/>
    <n v="1.1380474475817094E-3"/>
    <n v="4.7003008593253306E-3"/>
    <n v="1.023604631774722E-2"/>
    <n v="1.283010488704471E-2"/>
    <n v="1.4033651906747307E-2"/>
    <n v="1.3948319396930867E-2"/>
    <n v="1.3868911114300683E-2"/>
    <n v="1.3789986027464047E-2"/>
    <n v="1.3711541395784338E-2"/>
    <n v="1.3633574495367074E-2"/>
    <n v="1.3556082618965364E-2"/>
    <n v="1.3479063075885924E-2"/>
    <n v="1.3402513191895657E-2"/>
    <n v="1.3326430309128841E-2"/>
    <n v="1.3250811785994807E-2"/>
    <n v="1.3175654997086327E-2"/>
    <n v="1.3100957333088392E-2"/>
    <n v="1.3026716200687721E-2"/>
    <n v="1.2952929022482665E-2"/>
    <n v="1.287959323689381E-2"/>
    <n v="1.2806706298075036E-2"/>
    <n v="1.2734265675825168E-2"/>
    <n v="1.2662268855500149E-2"/>
  </r>
  <r>
    <s v="IDGeneral ServiceParent-Time-of-Use Opt-inSummer Peak Reduction @Generation (MW)Market Potential0"/>
    <x v="1"/>
    <x v="1"/>
    <x v="23"/>
    <x v="3"/>
    <x v="0"/>
    <x v="0"/>
    <n v="0"/>
    <n v="1.2127530345073629E-3"/>
    <n v="5.0088457580193205E-3"/>
    <n v="1.0907977746959953E-2"/>
    <n v="1.3672319785853272E-2"/>
    <n v="1.4954872023388008E-2"/>
    <n v="1.486393797626904E-2"/>
    <n v="1.4779317044224938E-2"/>
    <n v="1.4695211026709343E-2"/>
    <n v="1.4611617003180241E-2"/>
    <n v="1.4528532070936779E-2"/>
    <n v="1.4445953345018504E-2"/>
    <n v="1.4363877958105203E-2"/>
    <n v="1.4282303060417367E-2"/>
    <n v="1.4201225819617264E-2"/>
    <n v="1.4120643420710578E-2"/>
    <n v="1.4040553065948772E-2"/>
    <n v="1.3960951974731874E-2"/>
    <n v="1.3881837383512063E-2"/>
    <n v="1.380320654569764E-2"/>
    <n v="1.3725056731557769E-2"/>
    <n v="1.3647385228127702E-2"/>
    <n v="1.3570189339114629E-2"/>
    <n v="1.349346638480408E-2"/>
  </r>
  <r>
    <s v="IDGeneral ServiceParent-Time-of-Use Opt-inWinter Peak Reduction @Meter  (MW)Market Potential0"/>
    <x v="1"/>
    <x v="1"/>
    <x v="23"/>
    <x v="4"/>
    <x v="0"/>
    <x v="0"/>
    <n v="0"/>
    <n v="1.150220331004535E-3"/>
    <n v="4.7505766316882064E-3"/>
    <n v="1.0345534018634688E-2"/>
    <n v="1.2967339385856237E-2"/>
    <n v="1.4183759891278491E-2"/>
    <n v="1.4097514640348849E-2"/>
    <n v="1.40172569838465E-2"/>
    <n v="1.3937487691539139E-2"/>
    <n v="1.3858203993475499E-2"/>
    <n v="1.3779403136625542E-2"/>
    <n v="1.3701082384784886E-2"/>
    <n v="1.3623239018479815E-2"/>
    <n v="1.3545870334872871E-2"/>
    <n v="1.346897364766902E-2"/>
    <n v="1.3392546287022394E-2"/>
    <n v="1.3316585599443641E-2"/>
    <n v="1.3241088947707775E-2"/>
    <n v="1.3166053710762682E-2"/>
    <n v="1.3091477283638084E-2"/>
    <n v="1.3017357077355178E-2"/>
    <n v="1.2943690518836743E-2"/>
    <n v="1.2870475050817832E-2"/>
    <n v="1.2797708131757042E-2"/>
  </r>
  <r>
    <s v="IDGeneral ServiceParent-Time-of-Use Opt-inWinter Peak Reduction @Generation (MW)Market Potential0"/>
    <x v="1"/>
    <x v="1"/>
    <x v="23"/>
    <x v="5"/>
    <x v="0"/>
    <x v="0"/>
    <n v="0"/>
    <n v="1.2257249904140397E-3"/>
    <n v="5.0624218155245169E-3"/>
    <n v="1.1024652620028439E-2"/>
    <n v="1.3818562857903066E-2"/>
    <n v="1.5114833643732407E-2"/>
    <n v="1.5022926939843188E-2"/>
    <n v="1.493740087792679E-2"/>
    <n v="1.4852395238213063E-2"/>
    <n v="1.4767907068921034E-2"/>
    <n v="1.4683933436301727E-2"/>
    <n v="1.4600471424536323E-2"/>
    <n v="1.4517518135634927E-2"/>
    <n v="1.4435070689335966E-2"/>
    <n v="1.4353126223006201E-2"/>
    <n v="1.427168189154134E-2"/>
    <n v="1.4190734867267307E-2"/>
    <n v="1.4110282339842045E-2"/>
    <n v="1.4030321516158016E-2"/>
    <n v="1.3950849620245188E-2"/>
    <n v="1.3871863893174742E-2"/>
    <n v="1.3793361592963281E-2"/>
    <n v="1.3715339994477655E-2"/>
    <n v="1.3637796389340411E-2"/>
  </r>
  <r>
    <s v="IDGeneral ServiceParent-Time-of-Use Opt-inNon-Incentive CostsMarket Potential0"/>
    <x v="1"/>
    <x v="1"/>
    <x v="23"/>
    <x v="6"/>
    <x v="0"/>
    <x v="0"/>
    <n v="0"/>
    <n v="9960.34"/>
    <n v="31739.67"/>
    <n v="49948.44"/>
    <n v="25249.81"/>
    <n v="13215.66"/>
    <n v="1492.09"/>
    <n v="1560.41"/>
    <n v="1578.56"/>
    <n v="1596.93"/>
    <n v="1615.52"/>
    <n v="1634.32"/>
    <n v="1653.35"/>
    <n v="1672.6"/>
    <n v="1692.07"/>
    <n v="1711.78"/>
    <n v="1731.72"/>
    <n v="1751.89"/>
    <n v="1772.3"/>
    <n v="1792.95"/>
    <n v="1813.85"/>
    <n v="1834.99"/>
    <n v="1856.38"/>
    <n v="1878.03"/>
  </r>
  <r>
    <s v="IDGeneral ServiceParent-Time-of-Use Opt-inIncentive CostsMarket Potential0"/>
    <x v="1"/>
    <x v="1"/>
    <x v="23"/>
    <x v="7"/>
    <x v="0"/>
    <x v="0"/>
    <n v="0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</r>
  <r>
    <s v="IDGeneral ServiceParent-Time-of-Use Opt-inProgram Annual BenefitsMarket Potential0"/>
    <x v="1"/>
    <x v="1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Time-of-Use Opt-inProgram Annual CostsMarket Potential0"/>
    <x v="1"/>
    <x v="1"/>
    <x v="23"/>
    <x v="9"/>
    <x v="0"/>
    <x v="0"/>
    <n v="0"/>
    <n v="10115.790000000001"/>
    <n v="31895.119999999999"/>
    <n v="50103.89"/>
    <n v="25405.26"/>
    <n v="13371.11"/>
    <n v="1647.54"/>
    <n v="1715.86"/>
    <n v="1734.02"/>
    <n v="1752.38"/>
    <n v="1770.97"/>
    <n v="1789.77"/>
    <n v="1808.8"/>
    <n v="1828.05"/>
    <n v="1847.52"/>
    <n v="1867.23"/>
    <n v="1887.17"/>
    <n v="1907.34"/>
    <n v="1927.75"/>
    <n v="1948.41"/>
    <n v="1969.3"/>
    <n v="1990.44"/>
    <n v="2011.83"/>
    <n v="2033.48"/>
  </r>
  <r>
    <s v="IDLarge General ServiceParent-Time-of-Use Opt-inParticipantsMarket Potential0"/>
    <x v="1"/>
    <x v="2"/>
    <x v="23"/>
    <x v="0"/>
    <x v="0"/>
    <x v="0"/>
    <n v="0"/>
    <n v="6.6870268574645486"/>
    <n v="26.938721650952601"/>
    <n v="59.375663307409333"/>
    <n v="76.147983599333642"/>
    <n v="84.394535680283397"/>
    <n v="84.191697393475991"/>
    <n v="83.99973937309116"/>
    <n v="83.818078238718826"/>
    <n v="83.64616188976251"/>
    <n v="83.483467828271714"/>
    <n v="83.329501571700973"/>
    <n v="83.183795150774031"/>
    <n v="83.045905687889757"/>
    <n v="82.915414051751412"/>
    <n v="82.79192358413232"/>
    <n v="82.675058894910137"/>
    <n v="82.56446472170903"/>
    <n v="82.459804850685998"/>
    <n v="82.360761095182653"/>
    <n v="82.267032329139795"/>
    <n v="82.178333572338644"/>
    <n v="82.09439512468974"/>
    <n v="82.014961746939818"/>
  </r>
  <r>
    <s v="IDLarge General ServiceParent-Time-of-Use Opt-inNew ParticipantsMarket Potential0"/>
    <x v="1"/>
    <x v="2"/>
    <x v="23"/>
    <x v="1"/>
    <x v="0"/>
    <x v="0"/>
    <n v="0"/>
    <n v="6.6870268574645486"/>
    <n v="20.251694793488053"/>
    <n v="32.436941656456732"/>
    <n v="16.772320291924309"/>
    <n v="8.24655208094975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Summer Peak Reduction @Meter  (MW)Market Potential0"/>
    <x v="1"/>
    <x v="2"/>
    <x v="23"/>
    <x v="2"/>
    <x v="0"/>
    <x v="0"/>
    <n v="0"/>
    <n v="1.9681666691179905E-2"/>
    <n v="7.9181233255069206E-2"/>
    <n v="0.17414801733401541"/>
    <n v="0.22276487809493498"/>
    <n v="0.24630625514323934"/>
    <n v="0.24514904377663146"/>
    <n v="0.24404204941322902"/>
    <n v="0.24298257781300597"/>
    <n v="0.24196807992861433"/>
    <n v="0.24099614408030073"/>
    <n v="0.24006448855255139"/>
    <n v="0.23917095458973836"/>
    <n v="0.23831349976926205"/>
    <n v="0.23749019173184546"/>
    <n v="0.23669920224973137"/>
    <n v="0.23593880161457179"/>
    <n v="0.23520735332777903"/>
    <n v="0.23450330907703859"/>
    <n v="0.23382520398356013"/>
    <n v="0.23317165210547669"/>
    <n v="0.23254134218358471"/>
    <n v="0.23193303361636747"/>
    <n v="0.23134555265194118"/>
  </r>
  <r>
    <s v="IDLarge General ServiceParent-Time-of-Use Opt-inSummer Peak Reduction @Generation (MW)Market Potential0"/>
    <x v="1"/>
    <x v="2"/>
    <x v="23"/>
    <x v="3"/>
    <x v="0"/>
    <x v="0"/>
    <n v="0"/>
    <n v="2.0973643106542952E-2"/>
    <n v="8.437897831955371E-2"/>
    <n v="0.18557972861681096"/>
    <n v="0.23738797750952151"/>
    <n v="0.26247469644420218"/>
    <n v="0.26124152150109919"/>
    <n v="0.26006185998852199"/>
    <n v="0.25893284080669859"/>
    <n v="0.25785174757951229"/>
    <n v="0.25681601031575096"/>
    <n v="0.25582319751976917"/>
    <n v="0.25487100872734264"/>
    <n v="0.25395726744380015"/>
    <n v="0.25307991446275091"/>
    <n v="0.25223700154489703"/>
    <n v="0.25142668543752322"/>
    <n v="0.25064722221630331"/>
    <n v="0.24989696193205305"/>
    <n v="0.24917434354599333"/>
    <n v="0.248477890137976"/>
    <n v="0.247806204372959"/>
    <n v="0.2471579642118153"/>
    <n v="0.24653191885330475"/>
  </r>
  <r>
    <s v="IDLarge General ServiceParent-Time-of-Use Opt-inWinter Peak Reduction @Meter  (MW)Market Potential0"/>
    <x v="1"/>
    <x v="2"/>
    <x v="23"/>
    <x v="4"/>
    <x v="0"/>
    <x v="0"/>
    <n v="0"/>
    <n v="1.9892187469296611E-2"/>
    <n v="8.0028178541698178E-2"/>
    <n v="0.17601075470742433"/>
    <n v="0.22514763541978267"/>
    <n v="0.24894081782034247"/>
    <n v="0.24777122858751191"/>
    <n v="0.2466523934934228"/>
    <n v="0.24558158947968159"/>
    <n v="0.24455624023359526"/>
    <n v="0.24357390827938896"/>
    <n v="0.24263228749566226"/>
    <n v="0.24172919603611503"/>
    <n v="0.24086256963180702"/>
    <n v="0.24003045525438949"/>
    <n v="0.23923100512085449"/>
    <n v="0.23846247102139506"/>
    <n v="0.23772319895296312"/>
    <n v="0.23701162404204934"/>
    <n v="0.236326265741098"/>
    <n v="0.23566572328380836"/>
    <n v="0.23502867138537079"/>
    <n v="0.23441385617443705"/>
    <n v="0.23382009134433518"/>
  </r>
  <r>
    <s v="IDLarge General ServiceParent-Time-of-Use Opt-inWinter Peak Reduction @Generation (MW)Market Potential0"/>
    <x v="1"/>
    <x v="2"/>
    <x v="23"/>
    <x v="5"/>
    <x v="0"/>
    <x v="0"/>
    <n v="0"/>
    <n v="2.1197983236675842E-2"/>
    <n v="8.5281520185100365E-2"/>
    <n v="0.18756474286809924"/>
    <n v="0.239927147719291"/>
    <n v="0.26528220142832742"/>
    <n v="0.26403583609069897"/>
    <n v="0.26284355657866881"/>
    <n v="0.26170246108235462"/>
    <n v="0.26060980417049795"/>
    <n v="0.25956298836252023"/>
    <n v="0.25855955615479781"/>
    <n v="0.2575971824766784"/>
    <n v="0.25667366755307652"/>
    <n v="0.25578693015173642"/>
    <n v="0.25493500119443147"/>
    <n v="0.2541160177124841"/>
    <n v="0.25332821712805109"/>
    <n v="0.25256993184361609"/>
    <n v="0.25183958412307972"/>
    <n v="0.25113568124873015"/>
    <n v="0.25045681093922717"/>
    <n v="0.24980163701453223"/>
    <n v="0.24916889529447483"/>
  </r>
  <r>
    <s v="IDLarge General ServiceParent-Time-of-Use Opt-inNon-Incentive CostsMarket Potential0"/>
    <x v="1"/>
    <x v="2"/>
    <x v="23"/>
    <x v="6"/>
    <x v="0"/>
    <x v="0"/>
    <n v="0"/>
    <n v="846.81"/>
    <n v="1823.47"/>
    <n v="2700.8"/>
    <n v="1572.95"/>
    <n v="959.1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</r>
  <r>
    <s v="IDLarge General ServiceParent-Time-of-Use Opt-inIncentive CostsMarket Potential0"/>
    <x v="1"/>
    <x v="2"/>
    <x v="23"/>
    <x v="7"/>
    <x v="0"/>
    <x v="0"/>
    <n v="0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</r>
  <r>
    <s v="IDLarge General ServiceParent-Time-of-Use Opt-inProgram Annual BenefitsMarket Potential0"/>
    <x v="1"/>
    <x v="2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Program Annual CostsMarket Potential0"/>
    <x v="1"/>
    <x v="2"/>
    <x v="23"/>
    <x v="9"/>
    <x v="0"/>
    <x v="0"/>
    <n v="0"/>
    <n v="3639.35"/>
    <n v="4616.01"/>
    <n v="5493.35"/>
    <n v="4365.49"/>
    <n v="3751.64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</r>
  <r>
    <s v="IDExtra Large General ServiceParent-Time-of-Use Opt-inParticipantsMarket Potential0"/>
    <x v="1"/>
    <x v="3"/>
    <x v="23"/>
    <x v="0"/>
    <x v="0"/>
    <x v="0"/>
    <n v="0"/>
    <n v="0.12692387565000002"/>
    <n v="0.35440860312000011"/>
    <n v="0.78594425909999999"/>
    <n v="1.0104997617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</r>
  <r>
    <s v="IDExtra Large General ServiceParent-Time-of-Use Opt-inNew ParticipantsMarket Potential0"/>
    <x v="1"/>
    <x v="3"/>
    <x v="23"/>
    <x v="1"/>
    <x v="0"/>
    <x v="0"/>
    <n v="0"/>
    <n v="0.12692387565000002"/>
    <n v="0.22748472747000009"/>
    <n v="0.43153565597999988"/>
    <n v="0.22455550260000023"/>
    <n v="0.1122777512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Summer Peak Reduction @Meter  (MW)Market Potential0"/>
    <x v="1"/>
    <x v="3"/>
    <x v="23"/>
    <x v="2"/>
    <x v="0"/>
    <x v="0"/>
    <n v="0"/>
    <n v="1.7653733983098354E-2"/>
    <n v="4.9075386562235909E-2"/>
    <n v="0.10834141299199723"/>
    <n v="0.13868571346020098"/>
    <n v="0.15343342180818828"/>
    <n v="0.15278757836183318"/>
    <n v="0.15215729508453812"/>
    <n v="0.15154217084626037"/>
    <n v="0.15094181486717201"/>
    <n v="0.15035584645059438"/>
    <n v="0.14978389472282297"/>
    <n v="0.14922559837966562"/>
    <n v="0.14868060543952114"/>
    <n v="0.1481485730028291"/>
    <n v="0.14762916701772597"/>
    <n v="0.14712206205174896"/>
    <n v="0.14662694106942997"/>
    <n v="0.14614349521562842"/>
    <n v="0.14567142360445456"/>
    <n v="0.14521043311363957"/>
    <n v="0.14476023818421113"/>
    <n v="0.14432056062533821"/>
    <n v="0.14389112942421134"/>
  </r>
  <r>
    <s v="IDExtra Large General ServiceParent-Time-of-Use Opt-inSummer Peak Reduction @Generation (MW)Market Potential0"/>
    <x v="1"/>
    <x v="3"/>
    <x v="23"/>
    <x v="3"/>
    <x v="0"/>
    <x v="0"/>
    <n v="0"/>
    <n v="1.8812589496055365E-2"/>
    <n v="5.2296874000677653E-2"/>
    <n v="0.11545333865302347"/>
    <n v="0.14778954972314681"/>
    <n v="0.16350535145800116"/>
    <n v="0.16281711249129707"/>
    <n v="0.16214545511992554"/>
    <n v="0.16148995188220414"/>
    <n v="0.16085018634609122"/>
    <n v="0.16022575282458906"/>
    <n v="0.15961625609848995"/>
    <n v="0.15902131114627624"/>
    <n v="0.15844054288099013"/>
    <n v="0.15787358589389291"/>
    <n v="0.15732008420473781"/>
    <n v="0.15677969101848782"/>
    <n v="0.15625206848830986"/>
    <n v="0.155736887484685"/>
    <n v="0.15523382737047586"/>
    <n v="0.15474257578179834"/>
    <n v="0.15426282841454725"/>
    <n v="0.15379428881643031"/>
    <n v="0.15333666818436845"/>
  </r>
  <r>
    <s v="IDExtra Large General ServiceParent-Time-of-Use Opt-inWinter Peak Reduction @Meter  (MW)Market Potential0"/>
    <x v="1"/>
    <x v="3"/>
    <x v="23"/>
    <x v="4"/>
    <x v="0"/>
    <x v="0"/>
    <n v="0"/>
    <n v="1.8249499065317355E-2"/>
    <n v="5.0731546201787027E-2"/>
    <n v="0.11199763840474534"/>
    <n v="0.14336597575266111"/>
    <n v="0.1586113787914652"/>
    <n v="0.15794373990091187"/>
    <n v="0.15729218629242925"/>
    <n v="0.15665630329893612"/>
    <n v="0.15603568695285766"/>
    <n v="0.15542994371004698"/>
    <n v="0.15483869018082969"/>
    <n v="0.15426155286798837"/>
    <n v="0.15369816791150875"/>
    <n v="0.15314818083991102"/>
    <n v="0.15261124632799777"/>
    <n v="0.1520870279608538"/>
    <n v="0.15157519800393363"/>
    <n v="0.15107543717908317"/>
    <n v="0.1505874344463396"/>
    <n v="0.15011088679136175"/>
    <n v="0.14964549901834556"/>
    <n v="0.14919098354828267"/>
    <n v="0.14874706022242506"/>
  </r>
  <r>
    <s v="IDExtra Large General ServiceParent-Time-of-Use Opt-inWinter Peak Reduction @Generation (MW)Market Potential0"/>
    <x v="1"/>
    <x v="3"/>
    <x v="23"/>
    <x v="5"/>
    <x v="0"/>
    <x v="0"/>
    <n v="0"/>
    <n v="1.9447462772077317E-2"/>
    <n v="5.4061750001904336E-2"/>
    <n v="0.11934957204256751"/>
    <n v="0.1527770415096559"/>
    <n v="0.16902320843080262"/>
    <n v="0.16831174328741674"/>
    <n v="0.16761741932270807"/>
    <n v="0.16693979464933517"/>
    <n v="0.16627843878181761"/>
    <n v="0.16563293234233481"/>
    <n v="0.16500286677411519"/>
    <n v="0.16438784406222121"/>
    <n v="0.1637874764615396"/>
    <n v="0.16320138623178923"/>
    <n v="0.16262920537936676"/>
    <n v="0.16207057540585443"/>
    <n v="0.16152514706301538"/>
    <n v="0.16099258011411249"/>
    <n v="0.1604725431013849"/>
    <n v="0.15996471311952445"/>
    <n v="0.15946877559499739"/>
    <n v="0.15898442407105995"/>
    <n v="0.15851135999832167"/>
  </r>
  <r>
    <s v="IDExtra Large General ServiceParent-Time-of-Use Opt-inNon-Incentive CostsMarket Potential0"/>
    <x v="1"/>
    <x v="3"/>
    <x v="23"/>
    <x v="6"/>
    <x v="0"/>
    <x v="0"/>
    <n v="0"/>
    <n v="233.34"/>
    <n v="240.58"/>
    <n v="255.27"/>
    <n v="240.37"/>
    <n v="232.28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</r>
  <r>
    <s v="IDExtra Large General ServiceParent-Time-of-Use Opt-inIncentive CostsMarket Potential0"/>
    <x v="1"/>
    <x v="3"/>
    <x v="23"/>
    <x v="7"/>
    <x v="0"/>
    <x v="0"/>
    <n v="0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</r>
  <r>
    <s v="IDExtra Large General ServiceParent-Time-of-Use Opt-inProgram Annual BenefitsMarket Potential0"/>
    <x v="1"/>
    <x v="3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Program Annual CostsMarket Potential0"/>
    <x v="1"/>
    <x v="3"/>
    <x v="23"/>
    <x v="9"/>
    <x v="0"/>
    <x v="0"/>
    <n v="0"/>
    <n v="1947.01"/>
    <n v="1954.25"/>
    <n v="1968.94"/>
    <n v="1954.04"/>
    <n v="1945.96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</r>
  <r>
    <s v="IDResidentialTime-of-Use Opt-OutParticipantsMarket Potential0"/>
    <x v="1"/>
    <x v="0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ew ParticipantsMarket Potential0"/>
    <x v="1"/>
    <x v="0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Meter  (MW)Market Potential0"/>
    <x v="1"/>
    <x v="0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Generation (MW)Market Potential0"/>
    <x v="1"/>
    <x v="0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Meter  (MW)Market Potential0"/>
    <x v="1"/>
    <x v="0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Generation (MW)Market Potential0"/>
    <x v="1"/>
    <x v="0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on-Incentive CostsMarket Potential0"/>
    <x v="1"/>
    <x v="0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Incentive CostsMarket Potential0"/>
    <x v="1"/>
    <x v="0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BenefitsMarket Potential0"/>
    <x v="1"/>
    <x v="0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CostsMarket Potential0"/>
    <x v="1"/>
    <x v="0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articipantsMarket Potential0"/>
    <x v="1"/>
    <x v="1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ew ParticipantsMarket Potential0"/>
    <x v="1"/>
    <x v="1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Meter  (MW)Market Potential0"/>
    <x v="1"/>
    <x v="1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Generation (MW)Market Potential0"/>
    <x v="1"/>
    <x v="1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Meter  (MW)Market Potential0"/>
    <x v="1"/>
    <x v="1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Generation (MW)Market Potential0"/>
    <x v="1"/>
    <x v="1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on-Incentive CostsMarket Potential0"/>
    <x v="1"/>
    <x v="1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Incentive CostsMarket Potential0"/>
    <x v="1"/>
    <x v="1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BenefitsMarket Potential0"/>
    <x v="1"/>
    <x v="1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CostsMarket Potential0"/>
    <x v="1"/>
    <x v="1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articipantsMarket Potential0"/>
    <x v="1"/>
    <x v="2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ew ParticipantsMarket Potential0"/>
    <x v="1"/>
    <x v="2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Meter  (MW)Market Potential0"/>
    <x v="1"/>
    <x v="2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Generation (MW)Market Potential0"/>
    <x v="1"/>
    <x v="2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Meter  (MW)Market Potential0"/>
    <x v="1"/>
    <x v="2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Generation (MW)Market Potential0"/>
    <x v="1"/>
    <x v="2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on-Incentive CostsMarket Potential0"/>
    <x v="1"/>
    <x v="2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Incentive CostsMarket Potential0"/>
    <x v="1"/>
    <x v="2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BenefitsMarket Potential0"/>
    <x v="1"/>
    <x v="2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CostsMarket Potential0"/>
    <x v="1"/>
    <x v="2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articipantsMarket Potential0"/>
    <x v="1"/>
    <x v="3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ew ParticipantsMarket Potential0"/>
    <x v="1"/>
    <x v="3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Meter  (MW)Market Potential0"/>
    <x v="1"/>
    <x v="3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Generation (MW)Market Potential0"/>
    <x v="1"/>
    <x v="3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Meter  (MW)Market Potential0"/>
    <x v="1"/>
    <x v="3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Generation (MW)Market Potential0"/>
    <x v="1"/>
    <x v="3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on-Incentive CostsMarket Potential0"/>
    <x v="1"/>
    <x v="3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Incentive CostsMarket Potential0"/>
    <x v="1"/>
    <x v="3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BenefitsMarket Potential0"/>
    <x v="1"/>
    <x v="3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CostsMarket Potential0"/>
    <x v="1"/>
    <x v="3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Electric Vehicle TOU Opt-inParticipantsMarket Potential0"/>
    <x v="1"/>
    <x v="1"/>
    <x v="2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ew ParticipantsMarket Potential0"/>
    <x v="1"/>
    <x v="1"/>
    <x v="2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Meter  (MW)Market Potential0"/>
    <x v="1"/>
    <x v="1"/>
    <x v="2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Generation (MW)Market Potential0"/>
    <x v="1"/>
    <x v="1"/>
    <x v="2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Meter  (MW)Market Potential0"/>
    <x v="1"/>
    <x v="1"/>
    <x v="2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Generation (MW)Market Potential0"/>
    <x v="1"/>
    <x v="1"/>
    <x v="2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on-Incentive CostsMarket Potential0"/>
    <x v="1"/>
    <x v="1"/>
    <x v="2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Incentive CostsMarket Potential0"/>
    <x v="1"/>
    <x v="1"/>
    <x v="2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BenefitsMarket Potential0"/>
    <x v="1"/>
    <x v="1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CostsMarket Potential0"/>
    <x v="1"/>
    <x v="1"/>
    <x v="2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articipantsMarket Potential0"/>
    <x v="1"/>
    <x v="2"/>
    <x v="2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ew ParticipantsMarket Potential0"/>
    <x v="1"/>
    <x v="2"/>
    <x v="2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Meter  (MW)Market Potential0"/>
    <x v="1"/>
    <x v="2"/>
    <x v="2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Generation (MW)Market Potential0"/>
    <x v="1"/>
    <x v="2"/>
    <x v="2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Meter  (MW)Market Potential0"/>
    <x v="1"/>
    <x v="2"/>
    <x v="2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Generation (MW)Market Potential0"/>
    <x v="1"/>
    <x v="2"/>
    <x v="2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on-Incentive CostsMarket Potential0"/>
    <x v="1"/>
    <x v="2"/>
    <x v="2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Incentive CostsMarket Potential0"/>
    <x v="1"/>
    <x v="2"/>
    <x v="2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BenefitsMarket Potential0"/>
    <x v="1"/>
    <x v="2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CostsMarket Potential0"/>
    <x v="1"/>
    <x v="2"/>
    <x v="2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Peak Time RebateParticipantsMarket Potential0"/>
    <x v="1"/>
    <x v="0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ew ParticipantsMarket Potential0"/>
    <x v="1"/>
    <x v="0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Meter  (MW)Market Potential0"/>
    <x v="1"/>
    <x v="0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Generation (MW)Market Potential0"/>
    <x v="1"/>
    <x v="0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Meter  (MW)Market Potential0"/>
    <x v="1"/>
    <x v="0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Generation (MW)Market Potential0"/>
    <x v="1"/>
    <x v="0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on-Incentive CostsMarket Potential0"/>
    <x v="1"/>
    <x v="0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Incentive CostsMarket Potential0"/>
    <x v="1"/>
    <x v="0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BenefitsMarket Potential0"/>
    <x v="1"/>
    <x v="0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CostsMarket Potential0"/>
    <x v="1"/>
    <x v="0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articipantsMarket Potential0"/>
    <x v="1"/>
    <x v="1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ew ParticipantsMarket Potential0"/>
    <x v="1"/>
    <x v="1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Meter  (MW)Market Potential0"/>
    <x v="1"/>
    <x v="1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Generation (MW)Market Potential0"/>
    <x v="1"/>
    <x v="1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Meter  (MW)Market Potential0"/>
    <x v="1"/>
    <x v="1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Generation (MW)Market Potential0"/>
    <x v="1"/>
    <x v="1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on-Incentive CostsMarket Potential0"/>
    <x v="1"/>
    <x v="1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Incentive CostsMarket Potential0"/>
    <x v="1"/>
    <x v="1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BenefitsMarket Potential0"/>
    <x v="1"/>
    <x v="1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CostsMarket Potential0"/>
    <x v="1"/>
    <x v="1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Peak Time RebateParticipantsMarket Potential0"/>
    <x v="1"/>
    <x v="0"/>
    <x v="27"/>
    <x v="0"/>
    <x v="0"/>
    <x v="0"/>
    <n v="0"/>
    <n v="1159.9748923045886"/>
    <n v="4955.1093503298043"/>
    <n v="10083.887633774069"/>
    <n v="12069.394893527249"/>
    <n v="12983.528104498748"/>
    <n v="13099.189027151015"/>
    <n v="13233.405497771639"/>
    <n v="13368.204163187011"/>
    <n v="13503.554775631992"/>
    <n v="13639.425485369382"/>
    <n v="13775.782783848044"/>
    <n v="13912.591445241593"/>
    <n v="14049.814466338894"/>
    <n v="14187.413004758528"/>
    <n v="14325.346315460198"/>
    <n v="14463.571685527068"/>
    <n v="14602.044367194359"/>
    <n v="14740.717509100699"/>
    <n v="14879.542085740526"/>
    <n v="15018.466825097357"/>
    <n v="15157.438134439908"/>
    <n v="15345.486102860194"/>
    <n v="15535.867053814422"/>
  </r>
  <r>
    <s v="IDResidentialParent-Peak Time RebateNew ParticipantsMarket Potential0"/>
    <x v="1"/>
    <x v="0"/>
    <x v="27"/>
    <x v="1"/>
    <x v="0"/>
    <x v="0"/>
    <n v="0"/>
    <n v="1159.9748923045886"/>
    <n v="3795.1344580252157"/>
    <n v="5128.7782834442651"/>
    <n v="1985.5072597531798"/>
    <n v="914.13321097149856"/>
    <n v="115.66092265226689"/>
    <n v="134.21647062062402"/>
    <n v="134.79866541537194"/>
    <n v="135.35061244498138"/>
    <n v="135.87070973738992"/>
    <n v="136.35729847866241"/>
    <n v="136.80866139354839"/>
    <n v="137.22302109730117"/>
    <n v="137.59853841963377"/>
    <n v="137.93331070167005"/>
    <n v="138.2253700668698"/>
    <n v="138.47268166729191"/>
    <n v="138.67314190633988"/>
    <n v="138.82457663982677"/>
    <n v="138.9247393568312"/>
    <n v="138.97130934255074"/>
    <n v="188.04796842028554"/>
    <n v="190.38095095422796"/>
  </r>
  <r>
    <s v="IDResidentialParent-Peak Time RebateSummer Peak Reduction @Meter  (MW)Market Potential0"/>
    <x v="1"/>
    <x v="0"/>
    <x v="27"/>
    <x v="2"/>
    <x v="0"/>
    <x v="0"/>
    <n v="0"/>
    <n v="0.19075537697762035"/>
    <n v="0.81227595988352164"/>
    <n v="1.6487279500951735"/>
    <n v="1.9675164573684121"/>
    <n v="2.1104516518268519"/>
    <n v="2.1229743054496497"/>
    <n v="2.1384031850640479"/>
    <n v="2.1538164296323465"/>
    <n v="2.1692088616734622"/>
    <n v="2.1845751072585196"/>
    <n v="2.1999095902773429"/>
    <n v="2.2152065265767797"/>
    <n v="2.2304599179701916"/>
    <n v="2.245663546117616"/>
    <n v="2.2608109662763032"/>
    <n v="2.2758955009215338"/>
    <n v="2.290910233237879"/>
    <n v="2.305848000481288"/>
    <n v="2.3207013872126887"/>
    <n v="2.3354627184040622"/>
    <n v="2.3501240524183222"/>
    <n v="2.3722654122359952"/>
    <n v="2.394615373729001"/>
  </r>
  <r>
    <s v="IDResidentialParent-Peak Time RebateSummer Peak Reduction @Generation (MW)Market Potential0"/>
    <x v="1"/>
    <x v="0"/>
    <x v="27"/>
    <x v="3"/>
    <x v="0"/>
    <x v="0"/>
    <n v="0"/>
    <n v="0.2032772559437557"/>
    <n v="0.86559671769343738"/>
    <n v="1.756956468558369"/>
    <n v="2.0966714166330052"/>
    <n v="2.2489893987924678"/>
    <n v="2.2623340850912719"/>
    <n v="2.2787757726598974"/>
    <n v="2.2952007988409489"/>
    <n v="2.3116036462845932"/>
    <n v="2.3279785882976549"/>
    <n v="2.3443196827337411"/>
    <n v="2.3606207657467815"/>
    <n v="2.37687544540728"/>
    <n v="2.3930770951807503"/>
    <n v="2.4092188472680127"/>
    <n v="2.4252935858072608"/>
    <n v="2.4412939399380638"/>
    <n v="2.4572122767277151"/>
    <n v="2.4730406939606655"/>
    <n v="2.4887710127920526"/>
    <n v="2.5043947702667544"/>
    <n v="2.5279895697314525"/>
    <n v="2.5518066642465911"/>
  </r>
  <r>
    <s v="IDResidentialParent-Peak Time RebateWinter Peak Reduction @Meter  (MW)Market Potential0"/>
    <x v="1"/>
    <x v="0"/>
    <x v="27"/>
    <x v="4"/>
    <x v="0"/>
    <x v="0"/>
    <n v="0"/>
    <n v="0.18202416696086332"/>
    <n v="0.7750966566854891"/>
    <n v="1.5732627641546102"/>
    <n v="1.8774597592407105"/>
    <n v="2.0138525577710444"/>
    <n v="2.0258020274528175"/>
    <n v="2.0405247000371909"/>
    <n v="2.0552324532190989"/>
    <n v="2.0699203464998974"/>
    <n v="2.0845832519249137"/>
    <n v="2.0992158486123675"/>
    <n v="2.1138126171599985"/>
    <n v="2.1283678339287482"/>
    <n v="2.1428755652030409"/>
    <n v="2.1573296612273674"/>
    <n v="2.1717237501190927"/>
    <n v="2.1860512316576273"/>
    <n v="2.2003052709503486"/>
    <n v="2.2144787919759068"/>
    <n v="2.2285644710058543"/>
    <n v="2.2425547299058359"/>
    <n v="2.2636826406365804"/>
    <n v="2.2850096049760915"/>
  </r>
  <r>
    <s v="IDResidentialParent-Peak Time RebateWinter Peak Reduction @Generation (MW)Market Potential0"/>
    <x v="1"/>
    <x v="0"/>
    <x v="27"/>
    <x v="5"/>
    <x v="0"/>
    <x v="0"/>
    <n v="0"/>
    <n v="0.19397289744337523"/>
    <n v="0.8259768293749884"/>
    <n v="1.6765374724580244"/>
    <n v="2.0007030682445763"/>
    <n v="2.1460491877355548"/>
    <n v="2.1587830642080323"/>
    <n v="2.1744721867403993"/>
    <n v="2.1901454105062861"/>
    <n v="2.2057974706946903"/>
    <n v="2.2214229027332841"/>
    <n v="2.2370160364581921"/>
    <n v="2.2525709901534512"/>
    <n v="2.2680816644594501"/>
    <n v="2.2835417361498731"/>
    <n v="2.2989446517768193"/>
    <n v="2.3142836211840287"/>
    <n v="2.3295516108883496"/>
    <n v="2.3447413373298684"/>
    <n v="2.3598452599913755"/>
    <n v="2.3748555743881652"/>
    <n v="2.3897642049294925"/>
    <n v="2.4122790288113602"/>
    <n v="2.4350059729071734"/>
  </r>
  <r>
    <s v="IDResidentialParent-Peak Time RebateNon-Incentive CostsMarket Potential0"/>
    <x v="1"/>
    <x v="0"/>
    <x v="27"/>
    <x v="6"/>
    <x v="0"/>
    <x v="0"/>
    <n v="0"/>
    <n v="60914.1"/>
    <n v="192672.08"/>
    <n v="259354.27"/>
    <n v="102190.72"/>
    <n v="48622.02"/>
    <n v="8698.4"/>
    <n v="9626.18"/>
    <n v="9655.2900000000009"/>
    <n v="9682.89"/>
    <n v="9708.89"/>
    <n v="9733.2199999999993"/>
    <n v="9755.7900000000009"/>
    <n v="9776.51"/>
    <n v="9795.2800000000007"/>
    <n v="9812.02"/>
    <n v="9826.6200000000008"/>
    <n v="9838.99"/>
    <n v="9849.01"/>
    <n v="9856.58"/>
    <n v="9861.59"/>
    <n v="9863.92"/>
    <n v="12317.75"/>
    <n v="12434.4"/>
  </r>
  <r>
    <s v="IDResidentialParent-Peak Time RebateIncentive CostsMarket Potential0"/>
    <x v="1"/>
    <x v="0"/>
    <x v="27"/>
    <x v="7"/>
    <x v="0"/>
    <x v="0"/>
    <n v="0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</r>
  <r>
    <s v="IDResidentialParent-Peak Time RebateProgram Annual BenefitsMarket Potential0"/>
    <x v="1"/>
    <x v="0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Peak Time RebateProgram Annual CostsMarket Potential0"/>
    <x v="1"/>
    <x v="0"/>
    <x v="27"/>
    <x v="9"/>
    <x v="0"/>
    <x v="0"/>
    <n v="0"/>
    <n v="83197.87"/>
    <n v="214955.85"/>
    <n v="281638.03999999998"/>
    <n v="124474.49"/>
    <n v="70905.789999999994"/>
    <n v="30982.18"/>
    <n v="31909.95"/>
    <n v="31939.06"/>
    <n v="31966.66"/>
    <n v="31992.67"/>
    <n v="32016.99"/>
    <n v="32039.56"/>
    <n v="32060.28"/>
    <n v="32079.06"/>
    <n v="32095.8"/>
    <n v="32110.400000000001"/>
    <n v="32122.76"/>
    <n v="32132.79"/>
    <n v="32140.36"/>
    <n v="32145.37"/>
    <n v="32147.7"/>
    <n v="34601.53"/>
    <n v="34718.18"/>
  </r>
  <r>
    <s v="IDGeneral ServiceParent-Peak Time RebateParticipantsMarket Potential0"/>
    <x v="1"/>
    <x v="1"/>
    <x v="27"/>
    <x v="0"/>
    <x v="0"/>
    <x v="0"/>
    <n v="0"/>
    <n v="157.94178407209918"/>
    <n v="641.84077802884963"/>
    <n v="1335.5179468355018"/>
    <n v="1655.224386709247"/>
    <n v="1815.3790911910912"/>
    <n v="1835.9293167638104"/>
    <n v="1857.4335685039637"/>
    <n v="1879.1913100667407"/>
    <n v="1901.2055295630937"/>
    <n v="1923.4792503275073"/>
    <n v="1946.0155313332123"/>
    <n v="1968.8174676122856"/>
    <n v="1991.8881906807151"/>
    <n v="2015.2308689684619"/>
    <n v="2038.8487082546033"/>
    <n v="2062.7449521075964"/>
    <n v="2086.922882330738"/>
    <n v="2111.3858194128698"/>
    <n v="2136.137122984403"/>
    <n v="2161.1801922787135"/>
    <n v="2186.518466598975"/>
    <n v="2212.1554257905027"/>
    <n v="2238.0945907186533"/>
  </r>
  <r>
    <s v="IDGeneral ServiceParent-Peak Time RebateNew ParticipantsMarket Potential0"/>
    <x v="1"/>
    <x v="1"/>
    <x v="27"/>
    <x v="1"/>
    <x v="0"/>
    <x v="0"/>
    <n v="0"/>
    <n v="157.94178407209918"/>
    <n v="483.89899395675047"/>
    <n v="693.67716880665216"/>
    <n v="319.70643987374524"/>
    <n v="160.15470448184419"/>
    <n v="20.550225572719228"/>
    <n v="21.504251740153222"/>
    <n v="21.757741562777028"/>
    <n v="22.014219496353007"/>
    <n v="22.273720764413611"/>
    <n v="22.53628100570495"/>
    <n v="22.801936279073288"/>
    <n v="23.070723068429515"/>
    <n v="23.342678287746821"/>
    <n v="23.617839286141361"/>
    <n v="23.896243852993166"/>
    <n v="24.17793022314163"/>
    <n v="24.462937082131702"/>
    <n v="24.751303571533299"/>
    <n v="25.043069294310499"/>
    <n v="25.338274320261462"/>
    <n v="25.636959191527694"/>
    <n v="25.939164928150603"/>
  </r>
  <r>
    <s v="IDGeneral ServiceParent-Peak Time RebateSummer Peak Reduction @Meter  (MW)Market Potential0"/>
    <x v="1"/>
    <x v="1"/>
    <x v="27"/>
    <x v="2"/>
    <x v="0"/>
    <x v="0"/>
    <n v="0"/>
    <n v="2.6690542178683208E-2"/>
    <n v="0.10688752613597188"/>
    <n v="0.22030910602167478"/>
    <n v="0.26832908501371794"/>
    <n v="0.28922789836171514"/>
    <n v="0.28746922979560408"/>
    <n v="0.28583265715932554"/>
    <n v="0.28420604299321522"/>
    <n v="0.28258933081385929"/>
    <n v="0.28098246448289216"/>
    <n v="0.27938538820504927"/>
    <n v="0.27779804652622825"/>
    <n v="0.27622038433156509"/>
    <n v="0.27465234684352047"/>
    <n v="0.27309387961997778"/>
    <n v="0.27154492855235418"/>
    <n v="0.27000543986372111"/>
    <n v="0.26847536010693901"/>
    <n v="0.26695463616280091"/>
    <n v="0.26544321523818959"/>
    <n v="0.26394104486424458"/>
    <n v="0.26244807289454142"/>
    <n v="0.26096424750328184"/>
  </r>
  <r>
    <s v="IDGeneral ServiceParent-Peak Time RebateSummer Peak Reduction @Generation (MW)Market Potential0"/>
    <x v="1"/>
    <x v="1"/>
    <x v="27"/>
    <x v="3"/>
    <x v="0"/>
    <x v="0"/>
    <n v="0"/>
    <n v="2.8442606754777503E-2"/>
    <n v="0.11390401335887881"/>
    <n v="0.23477099959684011"/>
    <n v="0.28594318522348461"/>
    <n v="0.30821387293447905"/>
    <n v="0.30633975894672216"/>
    <n v="0.30459575571113123"/>
    <n v="0.30286236465602645"/>
    <n v="0.30113952559021662"/>
    <n v="0.29942717869020902"/>
    <n v="0.29772526449813436"/>
    <n v="0.29603372391968058"/>
    <n v="0.29435249822204296"/>
    <n v="0.29268152903188455"/>
    <n v="0.29102075833330965"/>
    <n v="0.28937012846585058"/>
    <n v="0.28772958212246497"/>
    <n v="0.28609906234754795"/>
    <n v="0.2844785125349541"/>
    <n v="0.28286787642603323"/>
    <n v="0.28126709810767753"/>
    <n v="0.27967612201038089"/>
    <n v="0.27809489290631056"/>
  </r>
  <r>
    <s v="IDGeneral ServiceParent-Peak Time RebateWinter Peak Reduction @Meter  (MW)Market Potential0"/>
    <x v="1"/>
    <x v="1"/>
    <x v="27"/>
    <x v="4"/>
    <x v="0"/>
    <x v="0"/>
    <n v="0"/>
    <n v="2.6976031908591665E-2"/>
    <n v="0.10803082591470443"/>
    <n v="0.2226655957008066"/>
    <n v="0.27119921022489973"/>
    <n v="0.29232156330237052"/>
    <n v="0.29054408351052341"/>
    <n v="0.28889000562175599"/>
    <n v="0.28724599272182311"/>
    <n v="0.28561198772314811"/>
    <n v="0.28398793388689331"/>
    <n v="0.28237377482099191"/>
    <n v="0.28076945447818846"/>
    <n v="0.27917491715409459"/>
    <n v="0.27759010748525453"/>
    <n v="0.27601497044722323"/>
    <n v="0.27444945135265669"/>
    <n v="0.27289349584941303"/>
    <n v="0.27134704991866648"/>
    <n v="0.26981005987303169"/>
    <n v="0.26828247235470126"/>
    <n v="0.26676423433359259"/>
    <n v="0.26525529310550811"/>
    <n v="0.26375559629030565"/>
  </r>
  <r>
    <s v="IDGeneral ServiceParent-Peak Time RebateWinter Peak Reduction @Generation (MW)Market Potential0"/>
    <x v="1"/>
    <x v="1"/>
    <x v="27"/>
    <x v="5"/>
    <x v="0"/>
    <x v="0"/>
    <n v="0"/>
    <n v="2.8746837072241755E-2"/>
    <n v="0.11512236350671828"/>
    <n v="0.23728217785678452"/>
    <n v="0.28900171592593749"/>
    <n v="0.31151061732989188"/>
    <n v="0.30961645727890391"/>
    <n v="0.30785379968217813"/>
    <n v="0.30610186777687887"/>
    <n v="0.30436060072799243"/>
    <n v="0.30262993807213695"/>
    <n v="0.30090981971546454"/>
    <n v="0.29920018593157338"/>
    <n v="0.29750097735943581"/>
    <n v="0.29581213500133691"/>
    <n v="0.29413360022082613"/>
    <n v="0.29246531474068277"/>
    <n v="0.29080722064089198"/>
    <n v="0.28915926035663519"/>
    <n v="0.28752137667629124"/>
    <n v="0.28589351273945146"/>
    <n v="0.28427561203494522"/>
    <n v="0.28266761839887905"/>
    <n v="0.28106947601268717"/>
  </r>
  <r>
    <s v="IDGeneral ServiceParent-Peak Time RebateNon-Incentive CostsMarket Potential0"/>
    <x v="1"/>
    <x v="1"/>
    <x v="27"/>
    <x v="6"/>
    <x v="0"/>
    <x v="0"/>
    <n v="0"/>
    <n v="8223.18"/>
    <n v="24521.040000000001"/>
    <n v="35009.949999999997"/>
    <n v="16311.41"/>
    <n v="8333.82"/>
    <n v="1353.6"/>
    <n v="1401.3"/>
    <n v="1413.97"/>
    <n v="1426.8"/>
    <n v="1439.77"/>
    <n v="1452.9"/>
    <n v="1466.18"/>
    <n v="1479.62"/>
    <n v="1493.22"/>
    <n v="1506.98"/>
    <n v="1520.9"/>
    <n v="1534.98"/>
    <n v="1549.23"/>
    <n v="1563.65"/>
    <n v="1578.24"/>
    <n v="1593"/>
    <n v="1607.93"/>
    <n v="1623.04"/>
  </r>
  <r>
    <s v="IDGeneral ServiceParent-Peak Time RebateIncentive CostsMarket Potential0"/>
    <x v="1"/>
    <x v="1"/>
    <x v="27"/>
    <x v="7"/>
    <x v="0"/>
    <x v="0"/>
    <n v="0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</r>
  <r>
    <s v="IDGeneral ServiceParent-Peak Time RebateProgram Annual BenefitsMarket Potential0"/>
    <x v="1"/>
    <x v="1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Peak Time RebateProgram Annual CostsMarket Potential0"/>
    <x v="1"/>
    <x v="1"/>
    <x v="27"/>
    <x v="9"/>
    <x v="0"/>
    <x v="0"/>
    <n v="0"/>
    <n v="10715.65"/>
    <n v="27013.51"/>
    <n v="37502.42"/>
    <n v="18803.88"/>
    <n v="10826.29"/>
    <n v="3846.07"/>
    <n v="3893.77"/>
    <n v="3906.45"/>
    <n v="3919.27"/>
    <n v="3932.24"/>
    <n v="3945.37"/>
    <n v="3958.66"/>
    <n v="3972.09"/>
    <n v="3985.69"/>
    <n v="3999.45"/>
    <n v="4013.37"/>
    <n v="4027.46"/>
    <n v="4041.71"/>
    <n v="4056.12"/>
    <n v="4070.71"/>
    <n v="4085.47"/>
    <n v="4100.41"/>
    <n v="4115.5200000000004"/>
  </r>
  <r>
    <s v="IDLarge General ServiceVariable Peak Pricing RatesParticipantsMarket Potential0"/>
    <x v="1"/>
    <x v="2"/>
    <x v="28"/>
    <x v="0"/>
    <x v="0"/>
    <x v="0"/>
    <n v="0"/>
    <n v="12.750434449868987"/>
    <n v="49.805033861556389"/>
    <n v="103.89713423085543"/>
    <n v="129.47646665196697"/>
    <n v="141.40953641967485"/>
    <n v="141.06966526718389"/>
    <n v="140.74802483802756"/>
    <n v="140.44363763345328"/>
    <n v="140.15557856644244"/>
    <n v="139.88297215148677"/>
    <n v="139.62498984504433"/>
    <n v="139.38084752859501"/>
    <n v="139.14980312665062"/>
    <n v="138.93115435248268"/>
    <n v="138.72423657472018"/>
    <n v="138.5284207983369"/>
    <n v="138.34311175389433"/>
    <n v="138.16774608923598"/>
    <n v="138.0017906581397"/>
    <n v="137.84474090072982"/>
    <n v="137.69611931072819"/>
    <n v="137.55547398488881"/>
    <n v="137.42237725020894"/>
  </r>
  <r>
    <s v="IDLarge General ServiceVariable Peak Pricing RatesNew ParticipantsMarket Potential0"/>
    <x v="1"/>
    <x v="2"/>
    <x v="28"/>
    <x v="1"/>
    <x v="0"/>
    <x v="0"/>
    <n v="0"/>
    <n v="12.750434449868987"/>
    <n v="37.054599411687406"/>
    <n v="54.09210036929904"/>
    <n v="25.579332421111545"/>
    <n v="11.93306976770787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Summer Peak Reduction @Meter  (MW)Market Potential0"/>
    <x v="1"/>
    <x v="2"/>
    <x v="28"/>
    <x v="2"/>
    <x v="0"/>
    <x v="0"/>
    <n v="0"/>
    <n v="5.7735167686306765E-2"/>
    <n v="0.22521907052985499"/>
    <n v="0.46881367589465667"/>
    <n v="0.58272787652425639"/>
    <n v="0.63493088788847463"/>
    <n v="0.63194781610230466"/>
    <n v="0.62909419424185353"/>
    <n v="0.62636307706648542"/>
    <n v="0.62374789361479777"/>
    <n v="0.62124242703303534"/>
    <n v="0.61884079549064497"/>
    <n v="0.61653743412437578"/>
    <n v="0.61432707795549701"/>
    <n v="0.61220474572768335"/>
    <n v="0.61016572461594965"/>
    <n v="0.60820555575969337"/>
    <n v="0.60632002057542544"/>
    <n v="0.60450512780717081"/>
    <n v="0.60275710127478099"/>
    <n v="0.60107236828254984"/>
    <n v="0.59944754865253658"/>
    <n v="0.59787944434893803"/>
    <n v="0.59636502966164595"/>
  </r>
  <r>
    <s v="IDLarge General ServiceVariable Peak Pricing RatesSummer Peak Reduction @Generation (MW)Market Potential0"/>
    <x v="1"/>
    <x v="2"/>
    <x v="28"/>
    <x v="3"/>
    <x v="0"/>
    <x v="0"/>
    <n v="0"/>
    <n v="6.1525114755228864E-2"/>
    <n v="0.24000327209063829"/>
    <n v="0.49958831617077648"/>
    <n v="0.62098026057572075"/>
    <n v="0.67661006808234725"/>
    <n v="0.67343117657960849"/>
    <n v="0.67039023256804509"/>
    <n v="0.6674798348960842"/>
    <n v="0.66469298126044096"/>
    <n v="0.66202304671039569"/>
    <n v="0.65946376331057643"/>
    <n v="0.65700920089980364"/>
    <n v="0.65465374888693206"/>
    <n v="0.6523920990277956"/>
    <n v="0.6502192291303811"/>
    <n v="0.64813038763820696"/>
    <n v="0.64612107904457106"/>
    <n v="0.64418705009289301"/>
    <n v="0.64232427672078107"/>
    <n v="0.64052895170774704"/>
    <n v="0.63879747298863654"/>
    <n v="0.63712643259690749"/>
    <n v="0.63551260620380001"/>
  </r>
  <r>
    <s v="IDLarge General ServiceVariable Peak Pricing RatesWinter Peak Reduction @Meter  (MW)Market Potential0"/>
    <x v="1"/>
    <x v="2"/>
    <x v="28"/>
    <x v="4"/>
    <x v="0"/>
    <x v="0"/>
    <n v="0"/>
    <n v="5.8352719676020459E-2"/>
    <n v="0.22762807860415157"/>
    <n v="0.47382824205867596"/>
    <n v="0.58896090180209826"/>
    <n v="0.64172229161794203"/>
    <n v="0.63870731203638786"/>
    <n v="0.63582316701425834"/>
    <n v="0.63306283702262278"/>
    <n v="0.63041968081518207"/>
    <n v="0.62788741504092171"/>
    <n v="0.62546009495553412"/>
    <n v="0.62313209617238763"/>
    <n v="0.62089809739702184"/>
    <n v="0.61875306409215836"/>
    <n v="0.61669223302307852"/>
    <n v="0.61471109763592169"/>
    <n v="0.61280539422401392"/>
    <n v="0.61097108883975626"/>
    <n v="0.60920436491188956"/>
    <n v="0.60750161153012505"/>
    <n v="0.60585941236116447"/>
    <n v="0.60427453516209184"/>
    <n v="0.60274392185893255"/>
  </r>
  <r>
    <s v="IDLarge General ServiceVariable Peak Pricing RatesWinter Peak Reduction @Generation (MW)Market Potential0"/>
    <x v="1"/>
    <x v="2"/>
    <x v="28"/>
    <x v="5"/>
    <x v="0"/>
    <x v="0"/>
    <n v="0"/>
    <n v="6.2183205110848738E-2"/>
    <n v="0.2425704162448333"/>
    <n v="0.50493205675476982"/>
    <n v="0.62762244437563752"/>
    <n v="0.68384728433284525"/>
    <n v="0.68063439049060936"/>
    <n v="0.67756091966566323"/>
    <n v="0.67461939154158435"/>
    <n v="0.67180272891643444"/>
    <n v="0.66910423597711177"/>
    <n v="0.66651757774460152"/>
    <n v="0.66403676062701156"/>
    <n v="0.6616561140206968"/>
    <n v="0.659370272902982"/>
    <n v="0.65717416136304185"/>
    <n v="0.65506297702037686"/>
    <n v="0.65303217628304977"/>
    <n v="0.65107746040042225"/>
    <n v="0.649194762267572"/>
    <n v="0.64738023394088351"/>
    <n v="0.6456302348264753"/>
    <n v="0.64394132050521291"/>
    <n v="0.64231023215998784"/>
  </r>
  <r>
    <s v="IDLarge General ServiceVariable Peak Pricing RatesNon-Incentive CostsMarket Potential0"/>
    <x v="1"/>
    <x v="2"/>
    <x v="28"/>
    <x v="6"/>
    <x v="0"/>
    <x v="0"/>
    <n v="0"/>
    <n v="4587.03"/>
    <n v="9447.86"/>
    <n v="12855.36"/>
    <n v="7152.81"/>
    <n v="4423.560000000000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</r>
  <r>
    <s v="IDLarge General ServiceVariable Peak Pricing RatesIncentive CostsMarket Potential0"/>
    <x v="1"/>
    <x v="2"/>
    <x v="28"/>
    <x v="7"/>
    <x v="0"/>
    <x v="0"/>
    <n v="0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</r>
  <r>
    <s v="IDLarge General ServiceVariable Peak Pricing RatesProgram Annual BenefitsMarket Potential0"/>
    <x v="1"/>
    <x v="2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Program Annual CostsMarket Potential0"/>
    <x v="1"/>
    <x v="2"/>
    <x v="28"/>
    <x v="9"/>
    <x v="0"/>
    <x v="0"/>
    <n v="0"/>
    <n v="20156.57"/>
    <n v="25017.4"/>
    <n v="28424.9"/>
    <n v="22722.35"/>
    <n v="19993.099999999999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</r>
  <r>
    <s v="IDExtra Large General ServiceVariable Peak Pricing RatesParticipantsMarket Potential0"/>
    <x v="1"/>
    <x v="3"/>
    <x v="28"/>
    <x v="0"/>
    <x v="0"/>
    <x v="0"/>
    <n v="0"/>
    <n v="0.23850924254657502"/>
    <n v="0.64862157967068002"/>
    <n v="1.3613748445643499"/>
    <n v="1.7008245975451504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</r>
  <r>
    <s v="IDExtra Large General ServiceVariable Peak Pricing RatesNew ParticipantsMarket Potential0"/>
    <x v="1"/>
    <x v="3"/>
    <x v="28"/>
    <x v="1"/>
    <x v="0"/>
    <x v="0"/>
    <n v="0"/>
    <n v="0.23850924254657502"/>
    <n v="0.410112337124105"/>
    <n v="0.71275326489366986"/>
    <n v="0.33944975298080049"/>
    <n v="0.161472461769849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Summer Peak Reduction @Meter  (MW)Market Potential0"/>
    <x v="1"/>
    <x v="3"/>
    <x v="28"/>
    <x v="2"/>
    <x v="0"/>
    <x v="0"/>
    <n v="0"/>
    <n v="4.2805222994714294E-2"/>
    <n v="0.11589085437332784"/>
    <n v="0.24214681904312915"/>
    <n v="0.30119886789659323"/>
    <n v="0.32837759634319602"/>
    <n v="0.32699536477963731"/>
    <n v="0.32564643502773361"/>
    <n v="0.32432994859057002"/>
    <n v="0.32304506912272002"/>
    <n v="0.32179098185867311"/>
    <n v="0.3205668930560085"/>
    <n v="0.3193720294529378"/>
    <n v="0.31820563773984423"/>
    <n v="0.3170669840444586"/>
    <n v="0.31595535343031728"/>
    <n v="0.31487004940816371"/>
    <n v="0.31381039345995543"/>
    <n v="0.31277572457515468"/>
    <n v="0.31176539879898241"/>
    <n v="0.31077878879232984"/>
    <n v="0.3098152834030255"/>
    <n v="0.30887428724816407"/>
    <n v="0.30795522030721362"/>
  </r>
  <r>
    <s v="IDExtra Large General ServiceVariable Peak Pricing RatesSummer Peak Reduction @Generation (MW)Market Potential0"/>
    <x v="1"/>
    <x v="3"/>
    <x v="28"/>
    <x v="3"/>
    <x v="0"/>
    <x v="0"/>
    <n v="0"/>
    <n v="4.5615114018237736E-2"/>
    <n v="0.12349835291275345"/>
    <n v="0.25804221978168068"/>
    <n v="0.32097066058886747"/>
    <n v="0.34993349993946721"/>
    <n v="0.3484605336526399"/>
    <n v="0.34702305522989513"/>
    <n v="0.345620149819448"/>
    <n v="0.34425092617510655"/>
    <n v="0.34291451604717937"/>
    <n v="0.34161007358909684"/>
    <n v="0.34033677477934549"/>
    <n v="0.33909381685831652"/>
    <n v="0.33788041777968736"/>
    <n v="0.33669581567595619"/>
    <n v="0.33553926833777037"/>
    <n v="0.33441005270668739"/>
    <n v="0.33330746438102588"/>
    <n v="0.33223081713446545"/>
    <n v="0.33117944244706932"/>
    <n v="0.33015268904840739"/>
    <n v="0.3291499224724681"/>
    <n v="0.32817052462405544"/>
  </r>
  <r>
    <s v="IDExtra Large General ServiceVariable Peak Pricing RatesWinter Peak Reduction @Meter  (MW)Market Potential0"/>
    <x v="1"/>
    <x v="3"/>
    <x v="28"/>
    <x v="4"/>
    <x v="0"/>
    <x v="0"/>
    <n v="0"/>
    <n v="4.4249781818431921E-2"/>
    <n v="0.11980185271794194"/>
    <n v="0.25031860976425446"/>
    <n v="0.31136350323484413"/>
    <n v="0.33945943919137667"/>
    <n v="0.33803056110522395"/>
    <n v="0.33663610867549371"/>
    <n v="0.33527519443335524"/>
    <n v="0.33394695380901918"/>
    <n v="0.33265054454087434"/>
    <n v="0.33138514609987152"/>
    <n v="0.33014995912875827"/>
    <n v="0.32894420489578569"/>
    <n v="0.3277671247625088"/>
    <n v="0.32661797966532008"/>
    <n v="0.32549604961036177"/>
    <n v="0.32440063318146922"/>
    <n v="0.32333104706081267"/>
    <n v="0.32228662556190624"/>
    <n v="0.32126672017466779"/>
    <n v="0.32027069912221667"/>
    <n v="0.31929794692910823"/>
    <n v="0.31834786400070919"/>
  </r>
  <r>
    <s v="IDExtra Large General ServiceVariable Peak Pricing RatesWinter Peak Reduction @Generation (MW)Market Potential0"/>
    <x v="1"/>
    <x v="3"/>
    <x v="28"/>
    <x v="5"/>
    <x v="0"/>
    <x v="0"/>
    <n v="0"/>
    <n v="4.715449895399821E-2"/>
    <n v="0.12766608345901742"/>
    <n v="0.26675043666267523"/>
    <n v="0.33180253967907514"/>
    <n v="0.36174279538723003"/>
    <n v="0.36022012052986352"/>
    <n v="0.35873413115461816"/>
    <n v="0.35728388153597107"/>
    <n v="0.3558684503506172"/>
    <n v="0.35448694004782005"/>
    <n v="0.35313847623600969"/>
    <n v="0.35182220708520701"/>
    <n v="0.35053730274486966"/>
    <n v="0.34928295477675703"/>
    <n v="0.34805837560242975"/>
    <n v="0.34686279796500613"/>
    <n v="0.34569547440480525"/>
    <n v="0.34455567674852161"/>
    <n v="0.34344269561157953"/>
    <n v="0.34235583991332885"/>
    <n v="0.34129443640474921"/>
    <n v="0.34025782920834208"/>
    <n v="0.33924537936989468"/>
  </r>
  <r>
    <s v="IDExtra Large General ServiceVariable Peak Pricing RatesNon-Incentive CostsMarket Potential0"/>
    <x v="1"/>
    <x v="3"/>
    <x v="28"/>
    <x v="6"/>
    <x v="0"/>
    <x v="0"/>
    <n v="0"/>
    <n v="1133.19"/>
    <n v="1201.83"/>
    <n v="1322.89"/>
    <n v="1173.57"/>
    <n v="1102.3800000000001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</r>
  <r>
    <s v="IDExtra Large General ServiceVariable Peak Pricing RatesIncentive CostsMarket Potential0"/>
    <x v="1"/>
    <x v="3"/>
    <x v="28"/>
    <x v="7"/>
    <x v="0"/>
    <x v="0"/>
    <n v="0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</r>
  <r>
    <s v="IDExtra Large General ServiceVariable Peak Pricing RatesProgram Annual BenefitsMarket Potential0"/>
    <x v="1"/>
    <x v="3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Program Annual CostsMarket Potential0"/>
    <x v="1"/>
    <x v="3"/>
    <x v="28"/>
    <x v="9"/>
    <x v="0"/>
    <x v="0"/>
    <n v="0"/>
    <n v="9065.6299999999992"/>
    <n v="9134.27"/>
    <n v="9255.33"/>
    <n v="9106.01"/>
    <n v="9034.82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">
  <r>
    <s v="WAResidentialDLC Central ACParticipantsMarket Potential0"/>
    <x v="0"/>
    <s v="Residential"/>
    <x v="0"/>
    <x v="0"/>
    <s v="Market Potential"/>
    <n v="0"/>
    <n v="0"/>
    <n v="1026.7099176714228"/>
    <n v="3096.7675319952223"/>
    <n v="7114.0328488837413"/>
    <n v="9159.7540611449804"/>
    <n v="10286.771813758338"/>
    <n v="10507.199199062648"/>
    <n v="10733.281878761207"/>
    <n v="10965.167232663396"/>
    <n v="11203.005878712274"/>
    <n v="11446.951696482731"/>
    <n v="11697.161846920877"/>
    <n v="11953.796787949579"/>
    <n v="12217.020285538645"/>
    <n v="12486.999419810234"/>
    <n v="12763.904585720209"/>
    <n v="13047.909487824578"/>
    <n v="13339.191128606451"/>
    <n v="13637.929789803437"/>
    <n v="13944.30900613738"/>
    <n v="14258.515530808114"/>
    <n v="14580.739292070233"/>
    <n v="14715.591378814945"/>
    <n v="14851.69066468551"/>
  </r>
  <r>
    <s v="WAResidentialDLC Central ACNew ParticipantsMarket Potential0"/>
    <x v="0"/>
    <s v="Residential"/>
    <x v="0"/>
    <x v="1"/>
    <s v="Market Potential"/>
    <n v="0"/>
    <n v="0"/>
    <n v="1026.7099176714228"/>
    <n v="2070.0576143237995"/>
    <n v="4017.265316888519"/>
    <n v="2045.7212122612391"/>
    <n v="1127.0177526133575"/>
    <n v="220.42738530431052"/>
    <n v="226.08267969855842"/>
    <n v="231.88535390218931"/>
    <n v="237.83864604887822"/>
    <n v="243.94581777045642"/>
    <n v="250.21015043814623"/>
    <n v="256.63494102870209"/>
    <n v="263.22349758906603"/>
    <n v="269.97913427158892"/>
    <n v="276.90516590997504"/>
    <n v="284.00490210436874"/>
    <n v="291.28164078187365"/>
    <n v="298.73866119698505"/>
    <n v="306.37921633394399"/>
    <n v="314.20652467073342"/>
    <n v="322.2237612621193"/>
    <n v="134.85208674471141"/>
    <n v="136.09928587056493"/>
  </r>
  <r>
    <s v="WAResidentialDLC Central ACSummer Peak Reduction @Meter  (MW)Market Potential0"/>
    <x v="0"/>
    <s v="Residential"/>
    <x v="0"/>
    <x v="2"/>
    <s v="Market Potential"/>
    <n v="0"/>
    <n v="0"/>
    <n v="0.51335495883571136"/>
    <n v="1.5483837659976112"/>
    <n v="3.5570164244418705"/>
    <n v="4.5798770305724901"/>
    <n v="5.1433859068791685"/>
    <n v="5.2535995995313245"/>
    <n v="5.3666409393806038"/>
    <n v="5.4825836163316977"/>
    <n v="5.6015029393561369"/>
    <n v="5.7234758482413657"/>
    <n v="5.8485809234604389"/>
    <n v="5.9768983939747899"/>
    <n v="6.1085101427693225"/>
    <n v="6.2434997099051168"/>
    <n v="6.3819522928601042"/>
    <n v="6.5239547439122889"/>
    <n v="6.6695955643032256"/>
    <n v="6.8189648949017183"/>
    <n v="6.9721545030686904"/>
    <n v="7.1292577654040565"/>
    <n v="7.2903696460351162"/>
    <n v="7.3577956894074728"/>
    <n v="7.4258453323427549"/>
  </r>
  <r>
    <s v="WAResidentialDLC Central ACSummer Peak Reduction @Generation (MW)Market Potential0"/>
    <x v="0"/>
    <s v="Residential"/>
    <x v="0"/>
    <x v="3"/>
    <s v="Market Potential"/>
    <n v="0"/>
    <n v="0"/>
    <n v="0.54705345144470519"/>
    <n v="1.6500253260844109"/>
    <n v="3.7905119612551901"/>
    <n v="4.8805168697490302"/>
    <n v="5.4810165248072984"/>
    <n v="5.5984650463888794"/>
    <n v="5.7189268322470204"/>
    <n v="5.8424804095606326"/>
    <n v="5.969206030856923"/>
    <n v="6.0991856865317198"/>
    <n v="6.2325031153670487"/>
    <n v="6.3692438128461104"/>
    <n v="6.5094950370517077"/>
    <n v="6.6533458119193485"/>
    <n v="6.8008869276002812"/>
    <n v="6.952210937672942"/>
    <n v="7.1074121529233008"/>
    <n v="7.2665866313956933"/>
    <n v="7.4298321643954504"/>
    <n v="7.5972482581032148"/>
    <n v="7.7689361104381032"/>
    <n v="7.8407882453191311"/>
    <n v="7.9133049151137627"/>
  </r>
  <r>
    <s v="WAResidentialDLC Central ACWinter Peak Reduction @Meter  (MW)Market Potential0"/>
    <x v="0"/>
    <s v="Residential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Winter Peak Reduction @Generation (MW)Market Potential0"/>
    <x v="0"/>
    <s v="Residential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Non-Incentive CostsMarket Potential0"/>
    <x v="0"/>
    <s v="Residential"/>
    <x v="0"/>
    <x v="6"/>
    <s v="Market Potential"/>
    <n v="0"/>
    <n v="0"/>
    <n v="335302.76"/>
    <n v="669174.02"/>
    <n v="1292280.49"/>
    <n v="661386.37"/>
    <n v="367401.27"/>
    <n v="77292.350000000006"/>
    <n v="79102.039999999994"/>
    <n v="80958.899999999994"/>
    <n v="82863.95"/>
    <n v="84818.25"/>
    <n v="86822.83"/>
    <n v="88878.77"/>
    <n v="90987.1"/>
    <n v="93148.91"/>
    <n v="95365.24"/>
    <n v="97637.15"/>
    <n v="99965.71"/>
    <n v="102351.96"/>
    <n v="104796.93"/>
    <n v="107301.67"/>
    <n v="109867.19"/>
    <n v="49908.25"/>
    <n v="50307.360000000001"/>
  </r>
  <r>
    <s v="WAResidentialDLC Central ACIncentive CostsMarket Potential0"/>
    <x v="0"/>
    <s v="Residential"/>
    <x v="0"/>
    <x v="7"/>
    <s v="Market Potential"/>
    <n v="0"/>
    <n v="0"/>
    <n v="85834.85"/>
    <n v="154146.75"/>
    <n v="286716.51"/>
    <n v="354225.31"/>
    <n v="391416.89"/>
    <n v="398691"/>
    <n v="406151.72"/>
    <n v="413803.94"/>
    <n v="421652.62"/>
    <n v="429702.83"/>
    <n v="437959.76"/>
    <n v="446428.72"/>
    <n v="455115.09"/>
    <n v="464024.4"/>
    <n v="473162.27"/>
    <n v="482534.44"/>
    <n v="492146.73"/>
    <n v="502005.11"/>
    <n v="512115.62"/>
    <n v="522484.43"/>
    <n v="533117.81999999995"/>
    <n v="537567.93999999994"/>
    <n v="542059.21"/>
  </r>
  <r>
    <s v="WAResidentialDLC Central ACProgram Annual BenefitsMarket Potential0"/>
    <x v="0"/>
    <s v="Residential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Program Annual CostsMarket Potential0"/>
    <x v="0"/>
    <s v="Residential"/>
    <x v="0"/>
    <x v="9"/>
    <s v="Market Potential"/>
    <n v="0"/>
    <n v="0"/>
    <n v="421137.61"/>
    <n v="823320.77"/>
    <n v="1578996.99"/>
    <n v="1015611.68"/>
    <n v="758818.16"/>
    <n v="475983.34"/>
    <n v="485253.77"/>
    <n v="494762.84"/>
    <n v="504516.57"/>
    <n v="514521.08"/>
    <n v="524782.6"/>
    <n v="535307.48"/>
    <n v="546102.19999999995"/>
    <n v="557173.31000000006"/>
    <n v="568527.51"/>
    <n v="580171.59"/>
    <n v="592112.43999999994"/>
    <n v="604357.06000000006"/>
    <n v="616912.55000000005"/>
    <n v="629786.11"/>
    <n v="642985.01"/>
    <n v="587476.18999999994"/>
    <n v="592366.56999999995"/>
  </r>
  <r>
    <s v="WAGeneral ServiceDLC Central ACParticipantsMarket Potential0"/>
    <x v="0"/>
    <s v="General Service"/>
    <x v="0"/>
    <x v="0"/>
    <s v="Market Potential"/>
    <n v="0"/>
    <n v="0"/>
    <n v="50.159593004898021"/>
    <n v="150.89102254532486"/>
    <n v="349.52887059251401"/>
    <n v="449.80367737992157"/>
    <n v="502.39899988175034"/>
    <n v="507.25982369279404"/>
    <n v="512.16786101462287"/>
    <n v="517.12357043527174"/>
    <n v="522.12741499707204"/>
    <n v="527.17986223991682"/>
    <n v="532.28138424494557"/>
    <n v="537.43245767865471"/>
    <n v="542.63356383743371"/>
    <n v="547.88518869253744"/>
    <n v="553.18782293549157"/>
    <n v="558.5419620239428"/>
    <n v="563.94810622795137"/>
    <n v="569.40676067673394"/>
    <n v="574.91843540586228"/>
    <n v="580.48364540491809"/>
    <n v="586.10291066561149"/>
    <n v="591.7767562303676"/>
    <n v="597.50571224138434"/>
  </r>
  <r>
    <s v="WAGeneral ServiceDLC Central ACNew ParticipantsMarket Potential0"/>
    <x v="0"/>
    <s v="General Service"/>
    <x v="0"/>
    <x v="1"/>
    <s v="Market Potential"/>
    <n v="0"/>
    <n v="0"/>
    <n v="50.159593004898021"/>
    <n v="100.73142954042683"/>
    <n v="198.63784804718915"/>
    <n v="100.27480678740756"/>
    <n v="52.595322501828775"/>
    <n v="4.8608238110437014"/>
    <n v="4.9080373218288287"/>
    <n v="4.9557094206488728"/>
    <n v="5.0038445618002925"/>
    <n v="5.052447242844778"/>
    <n v="5.1015220050287553"/>
    <n v="5.1510734337091435"/>
    <n v="5.2011061587789982"/>
    <n v="5.2516248551037279"/>
    <n v="5.3026342429541273"/>
    <n v="5.3541390884512339"/>
    <n v="5.4061442040085694"/>
    <n v="5.4586544487825677"/>
    <n v="5.5116747291283446"/>
    <n v="5.5652099990558099"/>
    <n v="5.6192652606933962"/>
    <n v="5.6738455647561068"/>
    <n v="5.7289560110167486"/>
  </r>
  <r>
    <s v="WAGeneral ServiceDLC Central ACSummer Peak Reduction @Meter  (MW)Market Potential0"/>
    <x v="0"/>
    <s v="General Service"/>
    <x v="0"/>
    <x v="2"/>
    <s v="Market Potential"/>
    <n v="0"/>
    <n v="0"/>
    <n v="6.2699491256122522E-2"/>
    <n v="0.18861377818165606"/>
    <n v="0.43691108824064251"/>
    <n v="0.56225459672490197"/>
    <n v="0.62799874985218795"/>
    <n v="0.63407477961599257"/>
    <n v="0.6402098262682786"/>
    <n v="0.64640446304408961"/>
    <n v="0.65265926874634006"/>
    <n v="0.65897482779989602"/>
    <n v="0.66535173030618189"/>
    <n v="0.67179057209831838"/>
    <n v="0.67829195479679216"/>
    <n v="0.68485648586567183"/>
    <n v="0.69148477866936442"/>
    <n v="0.69817745252992847"/>
    <n v="0.70493513278493924"/>
    <n v="0.71175845084591738"/>
    <n v="0.71864804425732787"/>
    <n v="0.72560455675614766"/>
    <n v="0.73262863833201441"/>
    <n v="0.73972094528795951"/>
    <n v="0.7468821403017305"/>
  </r>
  <r>
    <s v="WAGeneral ServiceDLC Central ACSummer Peak Reduction @Generation (MW)Market Potential0"/>
    <x v="0"/>
    <s v="General Service"/>
    <x v="0"/>
    <x v="3"/>
    <s v="Market Potential"/>
    <n v="0"/>
    <n v="0"/>
    <n v="6.6815314637811721E-2"/>
    <n v="0.20099507478863604"/>
    <n v="0.46559152625814421"/>
    <n v="0.59916303998817344"/>
    <n v="0.66922287921162393"/>
    <n v="0.67569776173912255"/>
    <n v="0.68223553523900105"/>
    <n v="0.68883681057554302"/>
    <n v="0.69550220454639822"/>
    <n v="0.70223233994021317"/>
    <n v="0.70902784559482301"/>
    <n v="0.71588935645600849"/>
    <n v="0.72281751363682023"/>
    <n v="0.72981296447748489"/>
    <n v="0.73687636260588707"/>
    <n v="0.744008367998645"/>
    <n v="0.75120964704277415"/>
    <n v="0.75848087259795116"/>
    <n v="0.76582272405938601"/>
    <n v="0.77323588742129967"/>
    <n v="0.78072105534102132"/>
    <n v="0.78827892720370796"/>
    <n v="0.79591020918769229"/>
  </r>
  <r>
    <s v="WAGeneral ServiceDLC Central ACWinter Peak Reduction @Meter  (MW)Market Potential0"/>
    <x v="0"/>
    <s v="General Service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Winter Peak Reduction @Generation (MW)Market Potential0"/>
    <x v="0"/>
    <s v="General Service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Non-Incentive CostsMarket Potential0"/>
    <x v="0"/>
    <s v="General Service"/>
    <x v="0"/>
    <x v="6"/>
    <s v="Market Potential"/>
    <n v="0"/>
    <n v="0"/>
    <n v="17449.599999999999"/>
    <n v="34391.160000000003"/>
    <n v="67189.81"/>
    <n v="34238.199999999997"/>
    <n v="18265.57"/>
    <n v="2274.5100000000002"/>
    <n v="2290.33"/>
    <n v="2306.3000000000002"/>
    <n v="2322.42"/>
    <n v="2338.6999999999998"/>
    <n v="2355.15"/>
    <n v="2371.7399999999998"/>
    <n v="2388.5100000000002"/>
    <n v="2405.4299999999998"/>
    <n v="2422.52"/>
    <n v="2439.77"/>
    <n v="2457.19"/>
    <n v="2474.7800000000002"/>
    <n v="2492.5500000000002"/>
    <n v="2510.48"/>
    <n v="2528.59"/>
    <n v="2546.87"/>
    <n v="2565.34"/>
  </r>
  <r>
    <s v="WAGeneral ServiceDLC Central ACIncentive CostsMarket Potential0"/>
    <x v="0"/>
    <s v="General Service"/>
    <x v="0"/>
    <x v="7"/>
    <s v="Market Potential"/>
    <n v="0"/>
    <n v="0"/>
    <n v="7527.2"/>
    <n v="12664.51"/>
    <n v="22795.040000000001"/>
    <n v="27909.05"/>
    <n v="30591.41"/>
    <n v="30839.31"/>
    <n v="31089.62"/>
    <n v="31342.36"/>
    <n v="31597.56"/>
    <n v="31855.24"/>
    <n v="32115.41"/>
    <n v="32378.12"/>
    <n v="32643.37"/>
    <n v="32911.21"/>
    <n v="33181.64"/>
    <n v="33454.699999999997"/>
    <n v="33730.42"/>
    <n v="34008.81"/>
    <n v="34289.9"/>
    <n v="34573.730000000003"/>
    <n v="34860.31"/>
    <n v="35149.68"/>
    <n v="35441.85"/>
  </r>
  <r>
    <s v="WAGeneral ServiceDLC Central ACProgram Annual BenefitsMarket Potential0"/>
    <x v="0"/>
    <s v="General Service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Program Annual CostsMarket Potential0"/>
    <x v="0"/>
    <s v="General Service"/>
    <x v="0"/>
    <x v="9"/>
    <s v="Market Potential"/>
    <n v="0"/>
    <n v="0"/>
    <n v="24976.799999999999"/>
    <n v="47055.67"/>
    <n v="89984.85"/>
    <n v="62147.25"/>
    <n v="48856.98"/>
    <n v="33113.82"/>
    <n v="33379.949999999997"/>
    <n v="33648.660000000003"/>
    <n v="33919.980000000003"/>
    <n v="34193.94"/>
    <n v="34470.559999999998"/>
    <n v="34749.86"/>
    <n v="35031.879999999997"/>
    <n v="35316.639999999999"/>
    <n v="35604.160000000003"/>
    <n v="35894.47"/>
    <n v="36187.61"/>
    <n v="36483.589999999997"/>
    <n v="36782.449999999997"/>
    <n v="37084.21"/>
    <n v="37388.9"/>
    <n v="37696.550000000003"/>
    <n v="38007.19"/>
  </r>
  <r>
    <s v="WAResidentialDLC Smart Thermostats - CoolingParticipantsMarket Potential0"/>
    <x v="0"/>
    <s v="Residential"/>
    <x v="1"/>
    <x v="0"/>
    <s v="Market Potential"/>
    <n v="0"/>
    <n v="0"/>
    <n v="2071.3822460173246"/>
    <n v="6361.1645210415454"/>
    <n v="15173.234023657888"/>
    <n v="19937.348454544113"/>
    <n v="22642.204843722582"/>
    <n v="23158.677280178599"/>
    <n v="23689.754415098498"/>
    <n v="24235.888519725162"/>
    <n v="24797.546319915022"/>
    <n v="25375.20946290774"/>
    <n v="25969.374999220181"/>
    <n v="26580.555880155385"/>
    <n v="27209.28147143302"/>
    <n v="27856.098083464269"/>
    <n v="28521.569518811262"/>
    <n v="29206.277637388386"/>
    <n v="29910.822939981084"/>
    <n v="30635.825170676457"/>
    <n v="31381.923938819196"/>
    <n v="32149.779361126213"/>
    <n v="32940.072724614103"/>
    <n v="33244.723775254068"/>
    <n v="33552.19243541883"/>
  </r>
  <r>
    <s v="WAResidentialDLC Smart Thermostats - CoolingNew ParticipantsMarket Potential0"/>
    <x v="0"/>
    <s v="Residential"/>
    <x v="1"/>
    <x v="1"/>
    <s v="Market Potential"/>
    <n v="0"/>
    <n v="0"/>
    <n v="2071.3822460173246"/>
    <n v="4289.7822750242212"/>
    <n v="8812.0695026163412"/>
    <n v="4764.1144308862258"/>
    <n v="2704.8563891784688"/>
    <n v="516.47243645601702"/>
    <n v="531.07713491989853"/>
    <n v="546.13410462666434"/>
    <n v="561.6578001898597"/>
    <n v="577.66314299271835"/>
    <n v="594.16553631244096"/>
    <n v="611.18088093520419"/>
    <n v="628.72559127763452"/>
    <n v="646.81661203124895"/>
    <n v="665.47143534699353"/>
    <n v="684.70811857712397"/>
    <n v="704.54530259269814"/>
    <n v="725.00223069537242"/>
    <n v="746.09876814273957"/>
    <n v="767.85542230701685"/>
    <n v="790.29336348789002"/>
    <n v="304.65105063996452"/>
    <n v="307.4686601647627"/>
  </r>
  <r>
    <s v="WAResidentialDLC Smart Thermostats - CoolingSummer Peak Reduction @Meter  (MW)Market Potential0"/>
    <x v="0"/>
    <s v="Residential"/>
    <x v="1"/>
    <x v="2"/>
    <s v="Market Potential"/>
    <n v="0"/>
    <n v="0"/>
    <n v="1.0356911230086623"/>
    <n v="3.1805822605207728"/>
    <n v="7.5866170118289435"/>
    <n v="9.9686742272720572"/>
    <n v="11.321102421861291"/>
    <n v="11.579338640089299"/>
    <n v="11.844877207549249"/>
    <n v="12.117944259862581"/>
    <n v="12.398773159957511"/>
    <n v="12.68760473145387"/>
    <n v="12.984687499610091"/>
    <n v="13.290277940077692"/>
    <n v="13.60464073571651"/>
    <n v="13.928049041732134"/>
    <n v="14.260784759405631"/>
    <n v="14.603138818694193"/>
    <n v="14.955411469990542"/>
    <n v="15.317912585338229"/>
    <n v="15.690961969409598"/>
    <n v="16.074889680563107"/>
    <n v="16.470036362307052"/>
    <n v="16.622361887627033"/>
    <n v="16.776096217709416"/>
  </r>
  <r>
    <s v="WAResidentialDLC Smart Thermostats - CoolingSummer Peak Reduction @Generation (MW)Market Potential0"/>
    <x v="0"/>
    <s v="Residential"/>
    <x v="1"/>
    <x v="3"/>
    <s v="Market Potential"/>
    <n v="0"/>
    <n v="0"/>
    <n v="1.1036776673152837"/>
    <n v="3.389367285294941"/>
    <n v="8.0846302342593166"/>
    <n v="10.623054376888382"/>
    <n v="12.064260892861563"/>
    <n v="12.339448678697035"/>
    <n v="12.622418166612585"/>
    <n v="12.913410336596954"/>
    <n v="13.212673870372454"/>
    <n v="13.520465400100033"/>
    <n v="13.837049765142893"/>
    <n v="14.16270027715014"/>
    <n v="14.497698993730296"/>
    <n v="14.842337000993322"/>
    <n v="15.196914705248966"/>
    <n v="15.561742134158347"/>
    <n v="15.937139247645506"/>
    <n v="16.323436258885582"/>
    <n v="16.720973965696501"/>
    <n v="17.130104092671683"/>
    <n v="17.551189644402228"/>
    <n v="17.713514373004084"/>
    <n v="17.877340385453341"/>
  </r>
  <r>
    <s v="WAResidentialDLC Smart Thermostats - CoolingWinter Peak Reduction @Meter  (MW)Market Potential0"/>
    <x v="0"/>
    <s v="Residential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Winter Peak Reduction @Generation (MW)Market Potential0"/>
    <x v="0"/>
    <s v="Residential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Non-Incentive CostsMarket Potential0"/>
    <x v="0"/>
    <s v="Residential"/>
    <x v="1"/>
    <x v="6"/>
    <s v="Market Potential"/>
    <n v="0"/>
    <n v="0"/>
    <n v="129947.1"/>
    <n v="263051.09999999998"/>
    <n v="534388.32999999996"/>
    <n v="291511.03000000003"/>
    <n v="167955.54"/>
    <n v="36652.51"/>
    <n v="37528.79"/>
    <n v="38432.21"/>
    <n v="39363.629999999997"/>
    <n v="40323.949999999997"/>
    <n v="41314.089999999997"/>
    <n v="42335.01"/>
    <n v="43387.7"/>
    <n v="44473.16"/>
    <n v="45592.45"/>
    <n v="46746.65"/>
    <n v="47936.88"/>
    <n v="49164.29"/>
    <n v="50430.09"/>
    <n v="51735.49"/>
    <n v="53081.760000000002"/>
    <n v="23943.22"/>
    <n v="24112.28"/>
  </r>
  <r>
    <s v="WAResidentialDLC Smart Thermostats - CoolingIncentive CostsMarket Potential0"/>
    <x v="0"/>
    <s v="Residential"/>
    <x v="1"/>
    <x v="7"/>
    <s v="Market Potential"/>
    <n v="0"/>
    <n v="0"/>
    <n v="184521.89"/>
    <n v="459067.95"/>
    <n v="1023040.4"/>
    <n v="1327943.72"/>
    <n v="1501054.53"/>
    <n v="1534108.77"/>
    <n v="1568097.7"/>
    <n v="1603050.29"/>
    <n v="1638996.39"/>
    <n v="1675966.83"/>
    <n v="1713993.42"/>
    <n v="1753109"/>
    <n v="1793347.44"/>
    <n v="1834743.7"/>
    <n v="1877333.87"/>
    <n v="1921155.19"/>
    <n v="1966246.09"/>
    <n v="2012646.23"/>
    <n v="2060396.55"/>
    <n v="2109539.2999999998"/>
    <n v="2160118.08"/>
    <n v="2179615.7400000002"/>
    <n v="2199293.7400000002"/>
  </r>
  <r>
    <s v="WAResidentialDLC Smart Thermostats - CoolingProgram Annual BenefitsMarket Potential0"/>
    <x v="0"/>
    <s v="Residential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Program Annual CostsMarket Potential0"/>
    <x v="0"/>
    <s v="Residential"/>
    <x v="1"/>
    <x v="9"/>
    <s v="Market Potential"/>
    <n v="0"/>
    <n v="0"/>
    <n v="314468.98"/>
    <n v="722119.05"/>
    <n v="1557428.73"/>
    <n v="1619454.75"/>
    <n v="1669010.08"/>
    <n v="1570761.27"/>
    <n v="1605626.49"/>
    <n v="1641482.49"/>
    <n v="1678360.02"/>
    <n v="1716290.78"/>
    <n v="1755307.51"/>
    <n v="1795444.01"/>
    <n v="1836735.13"/>
    <n v="1879216.86"/>
    <n v="1922926.32"/>
    <n v="1967901.84"/>
    <n v="2014182.97"/>
    <n v="2061810.53"/>
    <n v="2110826.64"/>
    <n v="2161274.79"/>
    <n v="2213199.84"/>
    <n v="2203558.9700000002"/>
    <n v="2223406.02"/>
  </r>
  <r>
    <s v="WAGeneral ServiceDLC Smart Thermostats - CoolingParticipantsMarket Potential0"/>
    <x v="0"/>
    <s v="General Service"/>
    <x v="1"/>
    <x v="0"/>
    <s v="Market Potential"/>
    <n v="0"/>
    <n v="0"/>
    <n v="100.745185735463"/>
    <n v="305.65947661961735"/>
    <n v="720.38058152786471"/>
    <n v="935.1975940389674"/>
    <n v="1049.1616662493711"/>
    <n v="1059.3125423660426"/>
    <n v="1069.5620146297138"/>
    <n v="1079.9110407114522"/>
    <n v="1090.3605875842504"/>
    <n v="1100.9116316133739"/>
    <n v="1111.5651586475913"/>
    <n v="1122.3221641112866"/>
    <n v="1133.1836530974686"/>
    <n v="1144.150640461683"/>
    <n v="1155.2241509168357"/>
    <n v="1166.4052191289393"/>
    <n v="1177.6948898137869"/>
    <n v="1189.0942178345679"/>
    <n v="1200.6042683004289"/>
    <n v="1212.226116665993"/>
    <n v="1223.9608488318493"/>
    <n v="1235.8095612460106"/>
    <n v="1247.7733610063653"/>
  </r>
  <r>
    <s v="WAGeneral ServiceDLC Smart Thermostats - CoolingNew ParticipantsMarket Potential0"/>
    <x v="0"/>
    <s v="General Service"/>
    <x v="1"/>
    <x v="1"/>
    <s v="Market Potential"/>
    <n v="0"/>
    <n v="0"/>
    <n v="100.745185735463"/>
    <n v="204.91429088415435"/>
    <n v="414.72110490824736"/>
    <n v="214.81701251110269"/>
    <n v="113.96407221040374"/>
    <n v="10.150876116671498"/>
    <n v="10.249472263671123"/>
    <n v="10.34902608173843"/>
    <n v="10.449546872798237"/>
    <n v="10.551044029123432"/>
    <n v="10.653527034217404"/>
    <n v="10.75700546369535"/>
    <n v="10.861488986181939"/>
    <n v="10.966987364214447"/>
    <n v="11.0735104551527"/>
    <n v="11.181068212103582"/>
    <n v="11.289670684847579"/>
    <n v="11.399328020781013"/>
    <n v="11.510050465861013"/>
    <n v="11.621848365564119"/>
    <n v="11.734732165856258"/>
    <n v="11.848712414161355"/>
    <n v="11.963799760354732"/>
  </r>
  <r>
    <s v="WAGeneral ServiceDLC Smart Thermostats - CoolingSummer Peak Reduction @Meter  (MW)Market Potential0"/>
    <x v="0"/>
    <s v="General Service"/>
    <x v="1"/>
    <x v="2"/>
    <s v="Market Potential"/>
    <n v="0"/>
    <n v="0"/>
    <n v="0.12593148216932876"/>
    <n v="0.38207434577452171"/>
    <n v="0.90047572690983091"/>
    <n v="1.1689969925487091"/>
    <n v="1.3114520828117138"/>
    <n v="1.3241406779575531"/>
    <n v="1.336952518287142"/>
    <n v="1.3498888008893153"/>
    <n v="1.3629507344803131"/>
    <n v="1.3761395395167173"/>
    <n v="1.3894564483094891"/>
    <n v="1.4029027051391083"/>
    <n v="1.4164795663718357"/>
    <n v="1.4301883005771037"/>
    <n v="1.4440301886460447"/>
    <n v="1.4580065239111741"/>
    <n v="1.4721186122672336"/>
    <n v="1.4863677722932098"/>
    <n v="1.5007553353755361"/>
    <n v="1.5152826458324913"/>
    <n v="1.5299510610398115"/>
    <n v="1.5447619515575133"/>
    <n v="1.5597167012579567"/>
  </r>
  <r>
    <s v="WAGeneral ServiceDLC Smart Thermostats - CoolingSummer Peak Reduction @Generation (MW)Market Potential0"/>
    <x v="0"/>
    <s v="General Service"/>
    <x v="1"/>
    <x v="3"/>
    <s v="Market Potential"/>
    <n v="0"/>
    <n v="0"/>
    <n v="0.13419808415316364"/>
    <n v="0.40715509993022347"/>
    <n v="0.95958623924747544"/>
    <n v="1.2457342205335775"/>
    <n v="1.3975405827064298"/>
    <n v="1.4110621035353295"/>
    <n v="1.4247149598115323"/>
    <n v="1.4385004272051527"/>
    <n v="1.4524197937769747"/>
    <n v="1.4664743600988035"/>
    <n v="1.4806654393749883"/>
    <n v="1.4949943575651197"/>
    <n v="1.5094624535079237"/>
    <n v="1.5240710790463594"/>
    <n v="1.5388215991539265"/>
    <n v="1.553715392062206"/>
    <n v="1.5687538493896351"/>
    <n v="1.5839383762715364"/>
    <n v="1.5992703914914066"/>
    <n v="1.6147513276134817"/>
    <n v="1.6303826311165937"/>
    <n v="1.6461657625293193"/>
    <n v="1.66210219656645"/>
  </r>
  <r>
    <s v="WAGeneral ServiceDLC Smart Thermostats - CoolingWinter Peak Reduction @Meter  (MW)Market Potential0"/>
    <x v="0"/>
    <s v="General Service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Winter Peak Reduction @Generation (MW)Market Potential0"/>
    <x v="0"/>
    <s v="General Service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Non-Incentive CostsMarket Potential0"/>
    <x v="0"/>
    <s v="General Service"/>
    <x v="1"/>
    <x v="6"/>
    <s v="Market Potential"/>
    <n v="0"/>
    <n v="0"/>
    <n v="8097.64"/>
    <n v="15910.32"/>
    <n v="31645.83"/>
    <n v="16653.02"/>
    <n v="9089.0499999999993"/>
    <n v="1303.06"/>
    <n v="1310.46"/>
    <n v="1317.92"/>
    <n v="1325.46"/>
    <n v="1333.07"/>
    <n v="1340.76"/>
    <n v="1348.52"/>
    <n v="1356.36"/>
    <n v="1364.27"/>
    <n v="1372.26"/>
    <n v="1380.33"/>
    <n v="1388.47"/>
    <n v="1396.7"/>
    <n v="1405"/>
    <n v="1413.38"/>
    <n v="1421.85"/>
    <n v="1430.4"/>
    <n v="1439.03"/>
  </r>
  <r>
    <s v="WAGeneral ServiceDLC Smart Thermostats - CoolingIncentive CostsMarket Potential0"/>
    <x v="0"/>
    <s v="General Service"/>
    <x v="1"/>
    <x v="7"/>
    <s v="Market Potential"/>
    <n v="0"/>
    <n v="0"/>
    <n v="11416.75"/>
    <n v="24531.27"/>
    <n v="51073.42"/>
    <n v="64821.71"/>
    <n v="72115.41"/>
    <n v="72765.070000000007"/>
    <n v="73421.03"/>
    <n v="74083.37"/>
    <n v="74752.14"/>
    <n v="75427.41"/>
    <n v="76109.23"/>
    <n v="76797.679999999993"/>
    <n v="77492.820000000007"/>
    <n v="78194.7"/>
    <n v="78903.41"/>
    <n v="79619"/>
    <n v="80341.539999999994"/>
    <n v="81071.09"/>
    <n v="81807.740000000005"/>
    <n v="82551.53"/>
    <n v="83302.559999999998"/>
    <n v="84060.87"/>
    <n v="84826.559999999998"/>
  </r>
  <r>
    <s v="WAGeneral ServiceDLC Smart Thermostats - CoolingProgram Annual BenefitsMarket Potential0"/>
    <x v="0"/>
    <s v="General Service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Program Annual CostsMarket Potential0"/>
    <x v="0"/>
    <s v="General Service"/>
    <x v="1"/>
    <x v="9"/>
    <s v="Market Potential"/>
    <n v="0"/>
    <n v="0"/>
    <n v="19514.39"/>
    <n v="40441.589999999997"/>
    <n v="82719.25"/>
    <n v="81474.73"/>
    <n v="81204.460000000006"/>
    <n v="74068.13"/>
    <n v="74731.490000000005"/>
    <n v="75401.289999999994"/>
    <n v="76077.600000000006"/>
    <n v="76760.479999999996"/>
    <n v="77449.990000000005"/>
    <n v="78146.2"/>
    <n v="78849.17"/>
    <n v="79558.97"/>
    <n v="80275.67"/>
    <n v="80999.320000000007"/>
    <n v="81730.009999999995"/>
    <n v="82467.789999999994"/>
    <n v="83212.740000000005"/>
    <n v="83964.92"/>
    <n v="84724.41"/>
    <n v="85491.27"/>
    <n v="86265.59"/>
  </r>
  <r>
    <s v="WAResidentialAncillary CoolingParticipantsMarket Potential0"/>
    <x v="0"/>
    <s v="Residential"/>
    <x v="2"/>
    <x v="0"/>
    <s v="Market Potential"/>
    <n v="0"/>
    <n v="0"/>
    <n v="1035.6911230086623"/>
    <n v="3180.5822605207727"/>
    <n v="7586.6170118289438"/>
    <n v="9968.6742272720567"/>
    <n v="11321.102421861291"/>
    <n v="11579.3386400893"/>
    <n v="11844.877207549249"/>
    <n v="12117.944259862581"/>
    <n v="12398.773159957511"/>
    <n v="12687.60473145387"/>
    <n v="12984.687499610091"/>
    <n v="13290.277940077693"/>
    <n v="13604.64073571651"/>
    <n v="13928.049041732134"/>
    <n v="14260.784759405631"/>
    <n v="14603.138818694193"/>
    <n v="14955.411469990542"/>
    <n v="15317.912585338228"/>
    <n v="15690.961969409598"/>
    <n v="16074.889680563107"/>
    <n v="16470.036362307052"/>
    <n v="16622.361887627034"/>
    <n v="16776.096217709415"/>
  </r>
  <r>
    <s v="WAResidentialAncillary CoolingNew ParticipantsMarket Potential0"/>
    <x v="0"/>
    <s v="Residential"/>
    <x v="2"/>
    <x v="1"/>
    <s v="Market Potential"/>
    <n v="0"/>
    <n v="0"/>
    <n v="1035.6911230086623"/>
    <n v="2144.8911375121106"/>
    <n v="4406.0347513081706"/>
    <n v="2382.0572154431129"/>
    <n v="1352.4281945892344"/>
    <n v="258.23621822800851"/>
    <n v="265.53856745994926"/>
    <n v="273.06705231333217"/>
    <n v="280.82890009492985"/>
    <n v="288.83157149635917"/>
    <n v="297.08276815622048"/>
    <n v="305.59044046760209"/>
    <n v="314.36279563881726"/>
    <n v="323.40830601562448"/>
    <n v="332.73571767349677"/>
    <n v="342.35405928856198"/>
    <n v="352.27265129634907"/>
    <n v="362.50111534768621"/>
    <n v="373.04938407136979"/>
    <n v="383.92771115350843"/>
    <n v="395.14668174394501"/>
    <n v="152.32552531998226"/>
    <n v="153.73433008238135"/>
  </r>
  <r>
    <s v="WAResidentialAncillary CoolingSummer Peak Reduction @Meter  (MW)Market Potential0"/>
    <x v="0"/>
    <s v="Residential"/>
    <x v="2"/>
    <x v="2"/>
    <s v="Market Potential"/>
    <n v="0"/>
    <n v="0"/>
    <n v="0.25892278075216557"/>
    <n v="0.79514556513019319"/>
    <n v="1.8966542529572359"/>
    <n v="2.4921685568180143"/>
    <n v="2.8302756054653226"/>
    <n v="2.8948346600223247"/>
    <n v="2.9612193018873123"/>
    <n v="3.0294860649656452"/>
    <n v="3.0996932899893777"/>
    <n v="3.1719011828634676"/>
    <n v="3.2461718749025228"/>
    <n v="3.322569485019423"/>
    <n v="3.4011601839291274"/>
    <n v="3.4820122604330335"/>
    <n v="3.5651961898514077"/>
    <n v="3.6507847046735482"/>
    <n v="3.7388528674976356"/>
    <n v="3.8294781463345573"/>
    <n v="3.9227404923523994"/>
    <n v="4.0187224201407767"/>
    <n v="4.1175090905767631"/>
    <n v="4.1555904719067582"/>
    <n v="4.1940240544273539"/>
  </r>
  <r>
    <s v="WAResidentialAncillary CoolingSummer Peak Reduction @Generation (MW)Market Potential0"/>
    <x v="0"/>
    <s v="Residential"/>
    <x v="2"/>
    <x v="3"/>
    <s v="Market Potential"/>
    <n v="0"/>
    <n v="0"/>
    <n v="0.27591941682882093"/>
    <n v="0.84734182132373526"/>
    <n v="2.0211575585648291"/>
    <n v="2.6557635942220954"/>
    <n v="3.0160652232153908"/>
    <n v="3.0848621696742589"/>
    <n v="3.1556045416531462"/>
    <n v="3.2283525841492384"/>
    <n v="3.3031684675931134"/>
    <n v="3.3801163500250082"/>
    <n v="3.4592624412857234"/>
    <n v="3.5406750692875351"/>
    <n v="3.624424748432574"/>
    <n v="3.7105842502483304"/>
    <n v="3.7992286763122416"/>
    <n v="3.8904355335395868"/>
    <n v="3.9842848119113765"/>
    <n v="4.0808590647213956"/>
    <n v="4.1802434914241253"/>
    <n v="4.2825260231679207"/>
    <n v="4.3877974111005571"/>
    <n v="4.4283785932510211"/>
    <n v="4.4693350963633351"/>
  </r>
  <r>
    <s v="WAResidentialAncillary CoolingWinter Peak Reduction @Meter  (MW)Market Potential0"/>
    <x v="0"/>
    <s v="Residential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Winter Peak Reduction @Generation (MW)Market Potential0"/>
    <x v="0"/>
    <s v="Residential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Non-Incentive CostsMarket Potential0"/>
    <x v="0"/>
    <s v="Residential"/>
    <x v="2"/>
    <x v="6"/>
    <s v="Market Potential"/>
    <n v="0"/>
    <n v="0"/>
    <n v="64973.55"/>
    <n v="131525.54999999999"/>
    <n v="267194.17"/>
    <n v="145755.51"/>
    <n v="83977.77"/>
    <n v="18326.25"/>
    <n v="18764.39"/>
    <n v="19216.099999999999"/>
    <n v="19681.810000000001"/>
    <n v="20161.97"/>
    <n v="20657.05"/>
    <n v="21167.51"/>
    <n v="21693.85"/>
    <n v="22236.58"/>
    <n v="22796.22"/>
    <n v="23373.32"/>
    <n v="23968.44"/>
    <n v="24582.15"/>
    <n v="25215.040000000001"/>
    <n v="25867.74"/>
    <n v="26540.880000000001"/>
    <n v="11971.61"/>
    <n v="12056.14"/>
  </r>
  <r>
    <s v="WAResidentialAncillary CoolingIncentive CostsMarket Potential0"/>
    <x v="0"/>
    <s v="Residential"/>
    <x v="2"/>
    <x v="7"/>
    <s v="Market Potential"/>
    <n v="0"/>
    <n v="0"/>
    <n v="38031.629999999997"/>
    <n v="80929.45"/>
    <n v="169050.15"/>
    <n v="216691.29"/>
    <n v="243739.86"/>
    <n v="248904.58"/>
    <n v="254215.35"/>
    <n v="259676.69"/>
    <n v="265293.27"/>
    <n v="271069.90000000002"/>
    <n v="277011.56"/>
    <n v="283123.37"/>
    <n v="289410.62"/>
    <n v="295878.78999999998"/>
    <n v="302533.5"/>
    <n v="309380.58"/>
    <n v="316426.03999999998"/>
    <n v="323676.06"/>
    <n v="331137.05"/>
    <n v="338815.6"/>
    <n v="346718.53"/>
    <n v="349765.05"/>
    <n v="352839.73"/>
  </r>
  <r>
    <s v="WAResidentialAncillary CoolingProgram Annual BenefitsMarket Potential0"/>
    <x v="0"/>
    <s v="Residential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Program Annual CostsMarket Potential0"/>
    <x v="0"/>
    <s v="Residential"/>
    <x v="2"/>
    <x v="9"/>
    <s v="Market Potential"/>
    <n v="0"/>
    <n v="0"/>
    <n v="103005.18"/>
    <n v="212455"/>
    <n v="436244.31"/>
    <n v="362446.81"/>
    <n v="327717.63"/>
    <n v="267230.83"/>
    <n v="272979.75"/>
    <n v="278892.79999999999"/>
    <n v="284975.08"/>
    <n v="291231.88"/>
    <n v="297668.59999999998"/>
    <n v="304290.87"/>
    <n v="311104.46999999997"/>
    <n v="318115.37"/>
    <n v="325329.73"/>
    <n v="332753.90999999997"/>
    <n v="340394.48"/>
    <n v="348258.21"/>
    <n v="356352.09"/>
    <n v="364683.34"/>
    <n v="373259.42"/>
    <n v="361736.66"/>
    <n v="364895.87"/>
  </r>
  <r>
    <s v="WAGeneral ServiceAncillary CoolingParticipantsMarket Potential0"/>
    <x v="0"/>
    <s v="General Service"/>
    <x v="2"/>
    <x v="0"/>
    <s v="Market Potential"/>
    <n v="0"/>
    <n v="0"/>
    <n v="50.372592867731498"/>
    <n v="152.82973830980868"/>
    <n v="360.19029076393235"/>
    <n v="467.5987970194837"/>
    <n v="524.58083312468557"/>
    <n v="529.65627118302132"/>
    <n v="534.78100731485688"/>
    <n v="539.95552035572609"/>
    <n v="545.18029379212521"/>
    <n v="550.45581580668693"/>
    <n v="555.78257932379563"/>
    <n v="561.16108205564331"/>
    <n v="566.59182654873428"/>
    <n v="572.0753202308415"/>
    <n v="577.61207545841785"/>
    <n v="583.20260956446964"/>
    <n v="588.84744490689343"/>
    <n v="594.54710891728394"/>
    <n v="600.30213415021444"/>
    <n v="606.1130583329965"/>
    <n v="611.98042441592463"/>
    <n v="617.90478062300531"/>
    <n v="623.88668050318267"/>
  </r>
  <r>
    <s v="WAGeneral ServiceAncillary CoolingNew ParticipantsMarket Potential0"/>
    <x v="0"/>
    <s v="General Service"/>
    <x v="2"/>
    <x v="1"/>
    <s v="Market Potential"/>
    <n v="0"/>
    <n v="0"/>
    <n v="50.372592867731498"/>
    <n v="102.45714544207718"/>
    <n v="207.36055245412368"/>
    <n v="107.40850625555134"/>
    <n v="56.982036105201871"/>
    <n v="5.0754380583357488"/>
    <n v="5.1247361318355615"/>
    <n v="5.1745130408692148"/>
    <n v="5.2247734363991185"/>
    <n v="5.2755220145617159"/>
    <n v="5.3267635171087022"/>
    <n v="5.378502731847675"/>
    <n v="5.4307444930909696"/>
    <n v="5.4834936821072233"/>
    <n v="5.5367552275763501"/>
    <n v="5.5905341060517912"/>
    <n v="5.6448353424237894"/>
    <n v="5.6996640103905065"/>
    <n v="5.7550252329305067"/>
    <n v="5.8109241827820597"/>
    <n v="5.8673660829281289"/>
    <n v="5.9243562070806774"/>
    <n v="5.981899880177366"/>
  </r>
  <r>
    <s v="WAGeneral ServiceAncillary CoolingSummer Peak Reduction @Meter  (MW)Market Potential0"/>
    <x v="0"/>
    <s v="General Service"/>
    <x v="2"/>
    <x v="2"/>
    <s v="Market Potential"/>
    <n v="0"/>
    <n v="0"/>
    <n v="3.1482870542332189E-2"/>
    <n v="9.5518586443630427E-2"/>
    <n v="0.22511893172745773"/>
    <n v="0.29224924813717729"/>
    <n v="0.32786302070292844"/>
    <n v="0.33103516948938827"/>
    <n v="0.3342381295717855"/>
    <n v="0.33747220022232882"/>
    <n v="0.34073768362007828"/>
    <n v="0.34403488487917933"/>
    <n v="0.34736411207737228"/>
    <n v="0.35072567628477708"/>
    <n v="0.35411989159295892"/>
    <n v="0.35754707514427592"/>
    <n v="0.36100754716151118"/>
    <n v="0.36450163097779353"/>
    <n v="0.3680296530668084"/>
    <n v="0.37159194307330246"/>
    <n v="0.37518883384388402"/>
    <n v="0.37882066145812282"/>
    <n v="0.38248776525995287"/>
    <n v="0.38619048788937832"/>
    <n v="0.38992917531448917"/>
  </r>
  <r>
    <s v="WAGeneral ServiceAncillary CoolingSummer Peak Reduction @Generation (MW)Market Potential0"/>
    <x v="0"/>
    <s v="General Service"/>
    <x v="2"/>
    <x v="3"/>
    <s v="Market Potential"/>
    <n v="0"/>
    <n v="0"/>
    <n v="3.3549521038290911E-2"/>
    <n v="0.10178877498255587"/>
    <n v="0.23989655981186886"/>
    <n v="0.31143355513339438"/>
    <n v="0.34938514567660744"/>
    <n v="0.35276552588383236"/>
    <n v="0.35617873995288307"/>
    <n v="0.35962510680128817"/>
    <n v="0.36310494844424368"/>
    <n v="0.36661859002470087"/>
    <n v="0.37016635984374707"/>
    <n v="0.37374858939127992"/>
    <n v="0.37736561337698094"/>
    <n v="0.38101776976158985"/>
    <n v="0.38470539978848162"/>
    <n v="0.3884288480155515"/>
    <n v="0.39218846234740878"/>
    <n v="0.39598459406788411"/>
    <n v="0.39981759787285165"/>
    <n v="0.40368783190337043"/>
    <n v="0.40759565777914841"/>
    <n v="0.41154144063232984"/>
    <n v="0.41552554914161249"/>
  </r>
  <r>
    <s v="WAGeneral ServiceAncillary CoolingWinter Peak Reduction @Meter  (MW)Market Potential0"/>
    <x v="0"/>
    <s v="General Service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Winter Peak Reduction @Generation (MW)Market Potential0"/>
    <x v="0"/>
    <s v="General Service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Non-Incentive CostsMarket Potential0"/>
    <x v="0"/>
    <s v="General Service"/>
    <x v="2"/>
    <x v="6"/>
    <s v="Market Potential"/>
    <n v="0"/>
    <n v="0"/>
    <n v="4048.82"/>
    <n v="7955.16"/>
    <n v="15822.91"/>
    <n v="8326.51"/>
    <n v="4544.53"/>
    <n v="651.53"/>
    <n v="655.23"/>
    <n v="658.96"/>
    <n v="662.73"/>
    <n v="666.54"/>
    <n v="670.38"/>
    <n v="674.26"/>
    <n v="678.18"/>
    <n v="682.14"/>
    <n v="686.13"/>
    <n v="690.16"/>
    <n v="694.24"/>
    <n v="698.35"/>
    <n v="702.5"/>
    <n v="706.69"/>
    <n v="710.93"/>
    <n v="715.2"/>
    <n v="719.52"/>
  </r>
  <r>
    <s v="WAGeneral ServiceAncillary CoolingIncentive CostsMarket Potential0"/>
    <x v="0"/>
    <s v="General Service"/>
    <x v="2"/>
    <x v="7"/>
    <s v="Market Potential"/>
    <n v="0"/>
    <n v="0"/>
    <n v="2663.81"/>
    <n v="4712.95"/>
    <n v="8860.16"/>
    <n v="11008.33"/>
    <n v="12147.97"/>
    <n v="12249.48"/>
    <n v="12351.97"/>
    <n v="12455.46"/>
    <n v="12559.96"/>
    <n v="12665.47"/>
    <n v="12772.01"/>
    <n v="12879.58"/>
    <n v="12988.19"/>
    <n v="13097.86"/>
    <n v="13208.6"/>
    <n v="13320.41"/>
    <n v="13433.3"/>
    <n v="13547.3"/>
    <n v="13662.4"/>
    <n v="13778.62"/>
    <n v="13895.96"/>
    <n v="14014.45"/>
    <n v="14134.09"/>
  </r>
  <r>
    <s v="WAGeneral ServiceAncillary CoolingProgram Annual BenefitsMarket Potential0"/>
    <x v="0"/>
    <s v="General Service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Program Annual CostsMarket Potential0"/>
    <x v="0"/>
    <s v="General Service"/>
    <x v="2"/>
    <x v="9"/>
    <s v="Market Potential"/>
    <n v="0"/>
    <n v="0"/>
    <n v="6712.62"/>
    <n v="12668.11"/>
    <n v="24683.07"/>
    <n v="19334.84"/>
    <n v="16692.5"/>
    <n v="12901.01"/>
    <n v="13007.2"/>
    <n v="13114.43"/>
    <n v="13222.69"/>
    <n v="13332.01"/>
    <n v="13442.39"/>
    <n v="13553.84"/>
    <n v="13666.37"/>
    <n v="13780"/>
    <n v="13894.73"/>
    <n v="14010.57"/>
    <n v="14127.54"/>
    <n v="14245.64"/>
    <n v="14364.9"/>
    <n v="14485.31"/>
    <n v="14606.89"/>
    <n v="14729.65"/>
    <n v="14853.6"/>
  </r>
  <r>
    <s v="WAResidentialDLC Smart Thermostats - HeatingParticipantsMarket Potential0"/>
    <x v="0"/>
    <s v="Residential"/>
    <x v="3"/>
    <x v="0"/>
    <s v="Market Potential"/>
    <n v="0"/>
    <n v="0"/>
    <n v="0"/>
    <n v="252.88105339343903"/>
    <n v="765.52923723541073"/>
    <n v="1801.733505111735"/>
    <n v="2336.5976826458354"/>
    <n v="2620.2311621699205"/>
    <n v="2644.4647509402985"/>
    <n v="2668.9224675789246"/>
    <n v="2693.6063849649654"/>
    <n v="2718.5185951489134"/>
    <n v="2743.6612095298933"/>
    <n v="2769.0363590346133"/>
    <n v="2794.6461942979645"/>
    <n v="2820.4928858452995"/>
    <n v="2846.5786242763888"/>
    <n v="2872.905620451083"/>
    <n v="2899.4761056766938"/>
    <n v="2926.2923318971007"/>
    <n v="2953.3565718836139"/>
    <n v="2980.671119427599"/>
    <n v="3008.2382895348865"/>
    <n v="3036.0604186219716"/>
    <n v="3064.1398647140404"/>
  </r>
  <r>
    <s v="WAResidentialDLC Smart Thermostats - HeatingNew ParticipantsMarket Potential0"/>
    <x v="0"/>
    <s v="Residential"/>
    <x v="3"/>
    <x v="1"/>
    <s v="Market Potential"/>
    <n v="0"/>
    <n v="0"/>
    <n v="0"/>
    <n v="252.88105339343903"/>
    <n v="512.64818384197167"/>
    <n v="1036.2042678763241"/>
    <n v="534.86417753410046"/>
    <n v="283.63347952408503"/>
    <n v="24.233588770377992"/>
    <n v="24.457716638626152"/>
    <n v="24.683917386040775"/>
    <n v="24.912210183947991"/>
    <n v="25.142614380979921"/>
    <n v="25.375149504719957"/>
    <n v="25.609835263351215"/>
    <n v="25.846691547335013"/>
    <n v="26.085738431089339"/>
    <n v="26.326996174694159"/>
    <n v="26.57048522561081"/>
    <n v="26.816226220406861"/>
    <n v="27.064239986513257"/>
    <n v="27.3145475439851"/>
    <n v="27.567170107287438"/>
    <n v="27.822129087085159"/>
    <n v="28.079446092068792"/>
  </r>
  <r>
    <s v="WAResidentialDLC Smart Thermostats - HeatingSummer Peak Reduction @Meter  (MW)Market Potential0"/>
    <x v="0"/>
    <s v="Residential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Summer Peak Reduction @Generation (MW)Market Potential0"/>
    <x v="0"/>
    <s v="Residential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Winter Peak Reduction @Meter  (MW)Market Potential0"/>
    <x v="0"/>
    <s v="Residential"/>
    <x v="3"/>
    <x v="4"/>
    <s v="Market Potential"/>
    <n v="0"/>
    <n v="0"/>
    <n v="0"/>
    <n v="0.27564034819884858"/>
    <n v="0.83442686858659776"/>
    <n v="1.9638895205717912"/>
    <n v="2.546891474083961"/>
    <n v="2.8560519667652136"/>
    <n v="2.8824665785249253"/>
    <n v="2.9091254896610281"/>
    <n v="2.9360309596118128"/>
    <n v="2.9631852687123161"/>
    <n v="2.9905907183875837"/>
    <n v="3.0182496313477287"/>
    <n v="3.0461643517847814"/>
    <n v="3.0743372455713764"/>
    <n v="3.1027707004612641"/>
    <n v="3.1314671262916809"/>
    <n v="3.1604289551875961"/>
    <n v="3.1896586417678399"/>
    <n v="3.2191586633531393"/>
    <n v="3.2489315201760833"/>
    <n v="3.2789797355930266"/>
    <n v="3.3093058562979496"/>
    <n v="3.3399124525383046"/>
  </r>
  <r>
    <s v="WAResidentialDLC Smart Thermostats - HeatingWinter Peak Reduction @Generation (MW)Market Potential0"/>
    <x v="0"/>
    <s v="Residential"/>
    <x v="3"/>
    <x v="5"/>
    <s v="Market Potential"/>
    <n v="0"/>
    <n v="0"/>
    <n v="0"/>
    <n v="0.29373438640116006"/>
    <n v="0.8892016928672184"/>
    <n v="2.0928063944712183"/>
    <n v="2.7140787234483814"/>
    <n v="3.0435336389228618"/>
    <n v="3.0716822021791614"/>
    <n v="3.1000911015143098"/>
    <n v="3.1287627446843698"/>
    <n v="3.1576995617138919"/>
    <n v="3.1869040051018582"/>
    <n v="3.2163785500295488"/>
    <n v="3.2461256945703125"/>
    <n v="3.2761479599012961"/>
    <n v="3.3064478905171186"/>
    <n v="3.3370280544455251"/>
    <n v="3.3678910434650429"/>
    <n v="3.3990394733246374"/>
    <n v="3.4304759839654082"/>
    <n v="3.4622032397443343"/>
    <n v="3.4942239296600879"/>
    <n v="3.526540767580935"/>
    <n v="3.5591564924747492"/>
  </r>
  <r>
    <s v="WAResidentialDLC Smart Thermostats - HeatingNon-Incentive CostsMarket Potential0"/>
    <x v="0"/>
    <s v="Residential"/>
    <x v="3"/>
    <x v="6"/>
    <s v="Market Potential"/>
    <n v="0"/>
    <n v="0"/>
    <n v="0"/>
    <n v="15172.86"/>
    <n v="30758.89"/>
    <n v="62172.26"/>
    <n v="32091.85"/>
    <n v="17018.009999999998"/>
    <n v="1454.02"/>
    <n v="1467.46"/>
    <n v="1481.04"/>
    <n v="1494.73"/>
    <n v="1508.56"/>
    <n v="1522.51"/>
    <n v="1536.59"/>
    <n v="1550.8"/>
    <n v="1565.14"/>
    <n v="1579.62"/>
    <n v="1594.23"/>
    <n v="1608.97"/>
    <n v="1623.85"/>
    <n v="1638.87"/>
    <n v="1654.03"/>
    <n v="1669.33"/>
    <n v="1684.77"/>
  </r>
  <r>
    <s v="WAResidentialDLC Smart Thermostats - HeatingIncentive CostsMarket Potential0"/>
    <x v="0"/>
    <s v="Residential"/>
    <x v="3"/>
    <x v="7"/>
    <s v="Market Potential"/>
    <n v="0"/>
    <n v="0"/>
    <n v="0"/>
    <n v="5057.62"/>
    <n v="15310.58"/>
    <n v="36034.67"/>
    <n v="46731.95"/>
    <n v="52404.62"/>
    <n v="52889.3"/>
    <n v="53378.45"/>
    <n v="53872.13"/>
    <n v="54370.37"/>
    <n v="54873.22"/>
    <n v="55380.73"/>
    <n v="55892.92"/>
    <n v="56409.86"/>
    <n v="56931.57"/>
    <n v="57458.11"/>
    <n v="57989.52"/>
    <n v="58525.85"/>
    <n v="59067.13"/>
    <n v="59613.42"/>
    <n v="60164.77"/>
    <n v="60721.21"/>
    <n v="61282.8"/>
  </r>
  <r>
    <s v="WAResidentialDLC Smart Thermostats - HeatingProgram Annual BenefitsMarket Potential0"/>
    <x v="0"/>
    <s v="Residential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Program Annual CostsMarket Potential0"/>
    <x v="0"/>
    <s v="Residential"/>
    <x v="3"/>
    <x v="9"/>
    <s v="Market Potential"/>
    <n v="0"/>
    <n v="0"/>
    <n v="0"/>
    <n v="20230.48"/>
    <n v="46069.48"/>
    <n v="98206.93"/>
    <n v="78823.8"/>
    <n v="69422.63"/>
    <n v="54343.31"/>
    <n v="54845.91"/>
    <n v="55353.16"/>
    <n v="55865.1"/>
    <n v="56381.78"/>
    <n v="56903.24"/>
    <n v="57429.51"/>
    <n v="57960.66"/>
    <n v="58496.72"/>
    <n v="59037.73"/>
    <n v="59583.75"/>
    <n v="60134.82"/>
    <n v="60690.99"/>
    <n v="61252.3"/>
    <n v="61818.8"/>
    <n v="62390.54"/>
    <n v="62967.56"/>
  </r>
  <r>
    <s v="WAGeneral ServiceDLC Smart Thermostats - HeatingParticipantsMarket Potential0"/>
    <x v="0"/>
    <s v="General Service"/>
    <x v="3"/>
    <x v="0"/>
    <s v="Market Potential"/>
    <n v="0"/>
    <n v="0"/>
    <n v="0"/>
    <n v="7.6305701612332477"/>
    <n v="23.122010376838837"/>
    <n v="54.47525739422808"/>
    <n v="70.717240119594194"/>
    <n v="79.334939324564118"/>
    <n v="80.102551551953553"/>
    <n v="80.877619648881037"/>
    <n v="81.660216034713457"/>
    <n v="82.450413832231931"/>
    <n v="83.248286874464043"/>
    <n v="84.053909711582662"/>
    <n v="84.867357617871505"/>
    <n v="85.688706598758543"/>
    <n v="86.518033397917591"/>
    <n v="87.355415504439023"/>
    <n v="88.20093116006997"/>
    <n v="89.054659366525016"/>
    <n v="89.91667989286762"/>
    <n v="90.787073282963775"/>
    <n v="91.665920863007329"/>
    <n v="92.553304749119093"/>
    <n v="93.449307855019256"/>
  </r>
  <r>
    <s v="WAGeneral ServiceDLC Smart Thermostats - HeatingNew ParticipantsMarket Potential0"/>
    <x v="0"/>
    <s v="General Service"/>
    <x v="3"/>
    <x v="1"/>
    <s v="Market Potential"/>
    <n v="0"/>
    <n v="0"/>
    <n v="0"/>
    <n v="7.6305701612332477"/>
    <n v="15.491440215605589"/>
    <n v="31.353247017389243"/>
    <n v="16.241982725366114"/>
    <n v="8.6176992049699237"/>
    <n v="0.76761222738943502"/>
    <n v="0.77506809692748391"/>
    <n v="0.78259638583242008"/>
    <n v="0.79019779751847352"/>
    <n v="0.79787304223211208"/>
    <n v="0.80562283711861937"/>
    <n v="0.81344790628884311"/>
    <n v="0.82134898088703778"/>
    <n v="0.82932679915904828"/>
    <n v="0.83738210652143152"/>
    <n v="0.84551565563094755"/>
    <n v="0.85372820645504532"/>
    <n v="0.8620205263426044"/>
    <n v="0.87039339009615446"/>
    <n v="0.8788475800435549"/>
    <n v="0.88738388611176333"/>
    <n v="0.89600310590016363"/>
  </r>
  <r>
    <s v="WAGeneral ServiceDLC Smart Thermostats - HeatingSummer Peak Reduction @Meter  (MW)Market Potential0"/>
    <x v="0"/>
    <s v="General Service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Summer Peak Reduction @Generation (MW)Market Potential0"/>
    <x v="0"/>
    <s v="General Service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Winter Peak Reduction @Meter  (MW)Market Potential0"/>
    <x v="0"/>
    <s v="General Service"/>
    <x v="3"/>
    <x v="4"/>
    <s v="Market Potential"/>
    <n v="0"/>
    <n v="0"/>
    <n v="0"/>
    <n v="1.0301269717664886E-2"/>
    <n v="3.1214714008732432E-2"/>
    <n v="7.3541597482207913E-2"/>
    <n v="9.5468274161452177E-2"/>
    <n v="0.10710216808816156"/>
    <n v="0.1081384445951373"/>
    <n v="0.10918478652598941"/>
    <n v="0.11024129164686318"/>
    <n v="0.11130805867351312"/>
    <n v="0.11238518728052646"/>
    <n v="0.11347277811063659"/>
    <n v="0.11457093278412654"/>
    <n v="0.11567975390832405"/>
    <n v="0.11679934508718876"/>
    <n v="0.11792981093099268"/>
    <n v="0.11907125706609448"/>
    <n v="0.12022379014480877"/>
    <n v="0.1213875178553713"/>
    <n v="0.12256254893200111"/>
    <n v="0.1237489931650599"/>
    <n v="0.12494696141131079"/>
    <n v="0.12615656560427602"/>
  </r>
  <r>
    <s v="WAGeneral ServiceDLC Smart Thermostats - HeatingWinter Peak Reduction @Generation (MW)Market Potential0"/>
    <x v="0"/>
    <s v="General Service"/>
    <x v="3"/>
    <x v="5"/>
    <s v="Market Potential"/>
    <n v="0"/>
    <n v="0"/>
    <n v="0"/>
    <n v="1.0977482648832998E-2"/>
    <n v="3.3263761731385795E-2"/>
    <n v="7.836913627686265E-2"/>
    <n v="0.1017351600185978"/>
    <n v="0.11413274519198802"/>
    <n v="0.1152370466700099"/>
    <n v="0.11635207430305777"/>
    <n v="0.11747793227500339"/>
    <n v="0.1186147257816636"/>
    <n v="0.11976256104062923"/>
    <n v="0.12092154530118988"/>
    <n v="0.12209178685435479"/>
    <n v="0.12327339504297107"/>
    <n v="0.12446648027194028"/>
    <n v="0.1256711540185344"/>
    <n v="0.12688752884281168"/>
    <n v="0.12811571839813382"/>
    <n v="0.12935583744178528"/>
    <n v="0.13060800184569599"/>
    <n v="0.13187232860726758"/>
    <n v="0.1331489358603056"/>
    <n v="0.13443794288605712"/>
  </r>
  <r>
    <s v="WAGeneral ServiceDLC Smart Thermostats - HeatingNon-Incentive CostsMarket Potential0"/>
    <x v="0"/>
    <s v="General Service"/>
    <x v="3"/>
    <x v="6"/>
    <s v="Market Potential"/>
    <n v="0"/>
    <n v="0"/>
    <n v="0"/>
    <n v="572.29"/>
    <n v="1161.8599999999999"/>
    <n v="2351.4899999999998"/>
    <n v="1218.1500000000001"/>
    <n v="646.33000000000004"/>
    <n v="57.57"/>
    <n v="58.13"/>
    <n v="58.69"/>
    <n v="59.26"/>
    <n v="59.84"/>
    <n v="60.42"/>
    <n v="61.01"/>
    <n v="61.6"/>
    <n v="62.2"/>
    <n v="62.8"/>
    <n v="63.41"/>
    <n v="64.03"/>
    <n v="64.650000000000006"/>
    <n v="65.28"/>
    <n v="65.91"/>
    <n v="66.55"/>
    <n v="67.2"/>
  </r>
  <r>
    <s v="WAGeneral ServiceDLC Smart Thermostats - HeatingIncentive CostsMarket Potential0"/>
    <x v="0"/>
    <s v="General Service"/>
    <x v="3"/>
    <x v="7"/>
    <s v="Market Potential"/>
    <n v="0"/>
    <n v="0"/>
    <n v="0"/>
    <n v="152.61000000000001"/>
    <n v="462.44"/>
    <n v="1089.51"/>
    <n v="1414.34"/>
    <n v="1586.7"/>
    <n v="1602.05"/>
    <n v="1617.55"/>
    <n v="1633.2"/>
    <n v="1649.01"/>
    <n v="1664.97"/>
    <n v="1681.08"/>
    <n v="1697.35"/>
    <n v="1713.77"/>
    <n v="1730.36"/>
    <n v="1747.11"/>
    <n v="1764.02"/>
    <n v="1781.09"/>
    <n v="1798.33"/>
    <n v="1815.74"/>
    <n v="1833.32"/>
    <n v="1851.07"/>
    <n v="1868.99"/>
  </r>
  <r>
    <s v="WAGeneral ServiceDLC Smart Thermostats - HeatingProgram Annual BenefitsMarket Potential0"/>
    <x v="0"/>
    <s v="General Service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Program Annual CostsMarket Potential0"/>
    <x v="0"/>
    <s v="General Service"/>
    <x v="3"/>
    <x v="9"/>
    <s v="Market Potential"/>
    <n v="0"/>
    <n v="0"/>
    <n v="0"/>
    <n v="724.9"/>
    <n v="1624.3"/>
    <n v="3441"/>
    <n v="2632.49"/>
    <n v="2233.0300000000002"/>
    <n v="1659.62"/>
    <n v="1675.68"/>
    <n v="1691.9"/>
    <n v="1708.27"/>
    <n v="1724.81"/>
    <n v="1741.5"/>
    <n v="1758.36"/>
    <n v="1775.38"/>
    <n v="1792.56"/>
    <n v="1809.91"/>
    <n v="1827.43"/>
    <n v="1845.12"/>
    <n v="1862.99"/>
    <n v="1881.02"/>
    <n v="1899.23"/>
    <n v="1917.62"/>
    <n v="1936.19"/>
  </r>
  <r>
    <s v="WAResidentialAncillary HeatingParticipantsMarket Potential0"/>
    <x v="0"/>
    <s v="Residential"/>
    <x v="4"/>
    <x v="0"/>
    <s v="Market Potential"/>
    <n v="0"/>
    <n v="0"/>
    <n v="0"/>
    <n v="126.44052669671952"/>
    <n v="382.76461861770537"/>
    <n v="900.86675255586749"/>
    <n v="1168.2988413229177"/>
    <n v="1310.1155810849602"/>
    <n v="1322.2323754701492"/>
    <n v="1334.4612337894623"/>
    <n v="1346.8031924824827"/>
    <n v="1359.2592975744567"/>
    <n v="1371.8306047649467"/>
    <n v="1384.5181795173066"/>
    <n v="1397.3230971489822"/>
    <n v="1410.2464429226497"/>
    <n v="1423.2893121381944"/>
    <n v="1436.4528102255415"/>
    <n v="1449.7380528383469"/>
    <n v="1463.1461659485503"/>
    <n v="1476.678285941807"/>
    <n v="1490.3355597137995"/>
    <n v="1504.1191447674432"/>
    <n v="1518.0302093109858"/>
    <n v="1532.0699323570202"/>
  </r>
  <r>
    <s v="WAResidentialAncillary HeatingNew ParticipantsMarket Potential0"/>
    <x v="0"/>
    <s v="Residential"/>
    <x v="4"/>
    <x v="1"/>
    <s v="Market Potential"/>
    <n v="0"/>
    <n v="0"/>
    <n v="0"/>
    <n v="126.44052669671952"/>
    <n v="256.32409192098584"/>
    <n v="518.10213393816207"/>
    <n v="267.43208876705023"/>
    <n v="141.81673976204252"/>
    <n v="12.116794385188996"/>
    <n v="12.228858319313076"/>
    <n v="12.341958693020388"/>
    <n v="12.456105091973996"/>
    <n v="12.571307190489961"/>
    <n v="12.687574752359978"/>
    <n v="12.804917631675607"/>
    <n v="12.923345773667506"/>
    <n v="13.04286921554467"/>
    <n v="13.163498087347079"/>
    <n v="13.285242612805405"/>
    <n v="13.408113110203431"/>
    <n v="13.532119993256629"/>
    <n v="13.65727377199255"/>
    <n v="13.783585053643719"/>
    <n v="13.911064543542579"/>
    <n v="14.039723046034396"/>
  </r>
  <r>
    <s v="WAResidentialAncillary HeatingSummer Peak Reduction @Meter  (MW)Market Potential0"/>
    <x v="0"/>
    <s v="Residential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Summer Peak Reduction @Generation (MW)Market Potential0"/>
    <x v="0"/>
    <s v="Residential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Winter Peak Reduction @Meter  (MW)Market Potential0"/>
    <x v="0"/>
    <s v="Residential"/>
    <x v="4"/>
    <x v="4"/>
    <s v="Market Potential"/>
    <n v="0"/>
    <n v="0"/>
    <n v="0"/>
    <n v="6.8910087049712146E-2"/>
    <n v="0.20860671714664944"/>
    <n v="0.49097238014294781"/>
    <n v="0.63672286852099025"/>
    <n v="0.71401299169130339"/>
    <n v="0.72061664463123132"/>
    <n v="0.72728137241525703"/>
    <n v="0.7340077399029532"/>
    <n v="0.74079631717807903"/>
    <n v="0.74764767959689593"/>
    <n v="0.75456240783693218"/>
    <n v="0.76154108794619535"/>
    <n v="0.76858431139284411"/>
    <n v="0.77569267511531603"/>
    <n v="0.78286678157292022"/>
    <n v="0.79010723879689904"/>
    <n v="0.79741466044195997"/>
    <n v="0.80478966583828482"/>
    <n v="0.81223288004402083"/>
    <n v="0.81974493389825664"/>
    <n v="0.8273264640744874"/>
    <n v="0.83497811313457615"/>
  </r>
  <r>
    <s v="WAResidentialAncillary HeatingWinter Peak Reduction @Generation (MW)Market Potential0"/>
    <x v="0"/>
    <s v="Residential"/>
    <x v="4"/>
    <x v="5"/>
    <s v="Market Potential"/>
    <n v="0"/>
    <n v="0"/>
    <n v="0"/>
    <n v="7.3433596600290016E-2"/>
    <n v="0.2223004232168046"/>
    <n v="0.52320159861780458"/>
    <n v="0.67851968086209535"/>
    <n v="0.76088340973071544"/>
    <n v="0.76792055054479036"/>
    <n v="0.77502277537857744"/>
    <n v="0.78219068617109244"/>
    <n v="0.78942489042847297"/>
    <n v="0.79672600127546456"/>
    <n v="0.80409463750738719"/>
    <n v="0.81153142364257813"/>
    <n v="0.81903698997532404"/>
    <n v="0.82661197262927966"/>
    <n v="0.83425701361138127"/>
    <n v="0.84197276086626072"/>
    <n v="0.84975986833115935"/>
    <n v="0.85761899599135205"/>
    <n v="0.86555080993608358"/>
    <n v="0.87355598241502197"/>
    <n v="0.88163519189523376"/>
    <n v="0.8897891231186873"/>
  </r>
  <r>
    <s v="WAResidentialAncillary HeatingNon-Incentive CostsMarket Potential0"/>
    <x v="0"/>
    <s v="Residential"/>
    <x v="4"/>
    <x v="6"/>
    <s v="Market Potential"/>
    <n v="0"/>
    <n v="0"/>
    <n v="0"/>
    <n v="7586.43"/>
    <n v="15379.45"/>
    <n v="31086.13"/>
    <n v="16045.93"/>
    <n v="8509"/>
    <n v="727.01"/>
    <n v="733.73"/>
    <n v="740.52"/>
    <n v="747.37"/>
    <n v="754.28"/>
    <n v="761.25"/>
    <n v="768.3"/>
    <n v="775.4"/>
    <n v="782.57"/>
    <n v="789.81"/>
    <n v="797.11"/>
    <n v="804.49"/>
    <n v="811.93"/>
    <n v="819.44"/>
    <n v="827.02"/>
    <n v="834.66"/>
    <n v="842.38"/>
  </r>
  <r>
    <s v="WAResidentialAncillary HeatingIncentive CostsMarket Potential0"/>
    <x v="0"/>
    <s v="Residential"/>
    <x v="4"/>
    <x v="7"/>
    <s v="Market Potential"/>
    <n v="0"/>
    <n v="0"/>
    <n v="0"/>
    <n v="2528.81"/>
    <n v="7655.29"/>
    <n v="18017.34"/>
    <n v="23365.98"/>
    <n v="26202.31"/>
    <n v="26444.65"/>
    <n v="26689.22"/>
    <n v="26936.06"/>
    <n v="27185.19"/>
    <n v="27436.61"/>
    <n v="27690.36"/>
    <n v="27946.46"/>
    <n v="28204.93"/>
    <n v="28465.79"/>
    <n v="28729.06"/>
    <n v="28994.76"/>
    <n v="29262.92"/>
    <n v="29533.57"/>
    <n v="29806.71"/>
    <n v="30082.38"/>
    <n v="30360.6"/>
    <n v="30641.4"/>
  </r>
  <r>
    <s v="WAResidentialAncillary HeatingProgram Annual BenefitsMarket Potential0"/>
    <x v="0"/>
    <s v="Residential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Program Annual CostsMarket Potential0"/>
    <x v="0"/>
    <s v="Residential"/>
    <x v="4"/>
    <x v="9"/>
    <s v="Market Potential"/>
    <n v="0"/>
    <n v="0"/>
    <n v="0"/>
    <n v="10115.24"/>
    <n v="23034.74"/>
    <n v="49103.46"/>
    <n v="39411.9"/>
    <n v="34711.32"/>
    <n v="27171.66"/>
    <n v="27422.959999999999"/>
    <n v="27676.58"/>
    <n v="27932.55"/>
    <n v="28190.89"/>
    <n v="28451.62"/>
    <n v="28714.76"/>
    <n v="28980.33"/>
    <n v="29248.36"/>
    <n v="29518.87"/>
    <n v="29791.88"/>
    <n v="30067.41"/>
    <n v="30345.49"/>
    <n v="30626.15"/>
    <n v="30909.4"/>
    <n v="31195.27"/>
    <n v="31483.78"/>
  </r>
  <r>
    <s v="WAGeneral ServiceAncillary HeatingParticipantsMarket Potential0"/>
    <x v="0"/>
    <s v="General Service"/>
    <x v="4"/>
    <x v="0"/>
    <s v="Market Potential"/>
    <n v="0"/>
    <n v="0"/>
    <n v="0"/>
    <n v="3.8152850806166239"/>
    <n v="11.561005188419418"/>
    <n v="27.23762869711404"/>
    <n v="35.358620059797097"/>
    <n v="39.667469662282059"/>
    <n v="40.051275775976777"/>
    <n v="40.438809824440519"/>
    <n v="40.830108017356729"/>
    <n v="41.225206916115965"/>
    <n v="41.624143437232021"/>
    <n v="42.026954855791331"/>
    <n v="42.433678808935753"/>
    <n v="42.844353299379272"/>
    <n v="43.259016698958796"/>
    <n v="43.677707752219511"/>
    <n v="44.100465580034985"/>
    <n v="44.527329683262508"/>
    <n v="44.95833994643381"/>
    <n v="45.393536641481887"/>
    <n v="45.832960431503665"/>
    <n v="46.276652374559546"/>
    <n v="46.724653927509628"/>
  </r>
  <r>
    <s v="WAGeneral ServiceAncillary HeatingNew ParticipantsMarket Potential0"/>
    <x v="0"/>
    <s v="General Service"/>
    <x v="4"/>
    <x v="1"/>
    <s v="Market Potential"/>
    <n v="0"/>
    <n v="0"/>
    <n v="0"/>
    <n v="3.8152850806166239"/>
    <n v="7.7457201078027946"/>
    <n v="15.676623508694622"/>
    <n v="8.120991362683057"/>
    <n v="4.3088496024849618"/>
    <n v="0.38380611369471751"/>
    <n v="0.38753404846374195"/>
    <n v="0.39129819291621004"/>
    <n v="0.39509889875923676"/>
    <n v="0.39893652111605604"/>
    <n v="0.40281141855930969"/>
    <n v="0.40672395314442156"/>
    <n v="0.41067449044351889"/>
    <n v="0.41466339957952414"/>
    <n v="0.41869105326071576"/>
    <n v="0.42275782781547377"/>
    <n v="0.42686410322752266"/>
    <n v="0.4310102631713022"/>
    <n v="0.43519669504807723"/>
    <n v="0.43942379002177745"/>
    <n v="0.44369194305588167"/>
    <n v="0.44800155295008182"/>
  </r>
  <r>
    <s v="WAGeneral ServiceAncillary HeatingSummer Peak Reduction @Meter  (MW)Market Potential0"/>
    <x v="0"/>
    <s v="General Service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Summer Peak Reduction @Generation (MW)Market Potential0"/>
    <x v="0"/>
    <s v="General Service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Winter Peak Reduction @Meter  (MW)Market Potential0"/>
    <x v="0"/>
    <s v="General Service"/>
    <x v="4"/>
    <x v="4"/>
    <s v="Market Potential"/>
    <n v="0"/>
    <n v="0"/>
    <n v="0"/>
    <n v="2.5753174294162215E-3"/>
    <n v="7.8036785021831081E-3"/>
    <n v="1.8385399370551978E-2"/>
    <n v="2.3867068540363044E-2"/>
    <n v="2.677554202204039E-2"/>
    <n v="2.7034611148784325E-2"/>
    <n v="2.7296196631497353E-2"/>
    <n v="2.7560322911715795E-2"/>
    <n v="2.782701466837828E-2"/>
    <n v="2.8096296820131615E-2"/>
    <n v="2.8368194527659148E-2"/>
    <n v="2.8642733196031635E-2"/>
    <n v="2.8919938477081013E-2"/>
    <n v="2.9199836271797189E-2"/>
    <n v="2.948245273274817E-2"/>
    <n v="2.9767814266523619E-2"/>
    <n v="3.0055947536202193E-2"/>
    <n v="3.0346879463842825E-2"/>
    <n v="3.0640637233000277E-2"/>
    <n v="3.0937248291264974E-2"/>
    <n v="3.1236740352827697E-2"/>
    <n v="3.1539141401069004E-2"/>
  </r>
  <r>
    <s v="WAGeneral ServiceAncillary HeatingWinter Peak Reduction @Generation (MW)Market Potential0"/>
    <x v="0"/>
    <s v="General Service"/>
    <x v="4"/>
    <x v="5"/>
    <s v="Market Potential"/>
    <n v="0"/>
    <n v="0"/>
    <n v="0"/>
    <n v="2.7443706622082495E-3"/>
    <n v="8.3159404328464488E-3"/>
    <n v="1.9592284069215662E-2"/>
    <n v="2.5433790004649449E-2"/>
    <n v="2.8533186297997004E-2"/>
    <n v="2.8809261667502476E-2"/>
    <n v="2.9088018575764443E-2"/>
    <n v="2.9369483068750847E-2"/>
    <n v="2.96536814454159E-2"/>
    <n v="2.9940640260157306E-2"/>
    <n v="3.0230386325297471E-2"/>
    <n v="3.0522946713588697E-2"/>
    <n v="3.0818348760742766E-2"/>
    <n v="3.111662006798507E-2"/>
    <n v="3.1417788504633601E-2"/>
    <n v="3.172188221070292E-2"/>
    <n v="3.2028929599533455E-2"/>
    <n v="3.2338959360446319E-2"/>
    <n v="3.2652000461423997E-2"/>
    <n v="3.2968082151816895E-2"/>
    <n v="3.32872339650764E-2"/>
    <n v="3.360948572151428E-2"/>
  </r>
  <r>
    <s v="WAGeneral ServiceAncillary HeatingNon-Incentive CostsMarket Potential0"/>
    <x v="0"/>
    <s v="General Service"/>
    <x v="4"/>
    <x v="6"/>
    <s v="Market Potential"/>
    <n v="0"/>
    <n v="0"/>
    <n v="0"/>
    <n v="286.14999999999998"/>
    <n v="580.92999999999995"/>
    <n v="1175.75"/>
    <n v="609.07000000000005"/>
    <n v="323.16000000000003"/>
    <n v="28.79"/>
    <n v="29.07"/>
    <n v="29.35"/>
    <n v="29.63"/>
    <n v="29.92"/>
    <n v="30.21"/>
    <n v="30.5"/>
    <n v="30.8"/>
    <n v="31.1"/>
    <n v="31.4"/>
    <n v="31.71"/>
    <n v="32.01"/>
    <n v="32.33"/>
    <n v="32.64"/>
    <n v="32.96"/>
    <n v="33.28"/>
    <n v="33.6"/>
  </r>
  <r>
    <s v="WAGeneral ServiceAncillary HeatingIncentive CostsMarket Potential0"/>
    <x v="0"/>
    <s v="General Service"/>
    <x v="4"/>
    <x v="7"/>
    <s v="Market Potential"/>
    <n v="0"/>
    <n v="0"/>
    <n v="0"/>
    <n v="76.31"/>
    <n v="231.22"/>
    <n v="544.75"/>
    <n v="707.17"/>
    <n v="793.35"/>
    <n v="801.03"/>
    <n v="808.78"/>
    <n v="816.6"/>
    <n v="824.5"/>
    <n v="832.48"/>
    <n v="840.54"/>
    <n v="848.67"/>
    <n v="856.89"/>
    <n v="865.18"/>
    <n v="873.55"/>
    <n v="882.01"/>
    <n v="890.55"/>
    <n v="899.17"/>
    <n v="907.87"/>
    <n v="916.66"/>
    <n v="925.53"/>
    <n v="934.49"/>
  </r>
  <r>
    <s v="WAGeneral ServiceAncillary HeatingProgram Annual BenefitsMarket Potential0"/>
    <x v="0"/>
    <s v="General Service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Program Annual CostsMarket Potential0"/>
    <x v="0"/>
    <s v="General Service"/>
    <x v="4"/>
    <x v="9"/>
    <s v="Market Potential"/>
    <n v="0"/>
    <n v="0"/>
    <n v="0"/>
    <n v="362.45"/>
    <n v="812.15"/>
    <n v="1720.5"/>
    <n v="1316.25"/>
    <n v="1116.51"/>
    <n v="829.81"/>
    <n v="837.84"/>
    <n v="845.95"/>
    <n v="854.14"/>
    <n v="862.4"/>
    <n v="870.75"/>
    <n v="879.18"/>
    <n v="887.69"/>
    <n v="896.28"/>
    <n v="904.96"/>
    <n v="913.72"/>
    <n v="922.56"/>
    <n v="931.49"/>
    <n v="940.51"/>
    <n v="949.62"/>
    <n v="958.81"/>
    <n v="968.09"/>
  </r>
  <r>
    <s v="WAResidentialDLC Water HeatingParticipantsMarket Potential0"/>
    <x v="0"/>
    <s v="Residential"/>
    <x v="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ew ParticipantsMarket Potential0"/>
    <x v="0"/>
    <s v="Residential"/>
    <x v="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Meter  (MW)Market Potential0"/>
    <x v="0"/>
    <s v="Residential"/>
    <x v="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Generation (MW)Market Potential0"/>
    <x v="0"/>
    <s v="Residential"/>
    <x v="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Meter  (MW)Market Potential0"/>
    <x v="0"/>
    <s v="Residential"/>
    <x v="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Generation (MW)Market Potential0"/>
    <x v="0"/>
    <s v="Residential"/>
    <x v="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on-Incentive CostsMarket Potential0"/>
    <x v="0"/>
    <s v="Residential"/>
    <x v="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Incentive CostsMarket Potential0"/>
    <x v="0"/>
    <s v="Residential"/>
    <x v="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BenefitsMarket Potential0"/>
    <x v="0"/>
    <s v="Residential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CostsMarket Potential0"/>
    <x v="0"/>
    <s v="Residential"/>
    <x v="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articipantsMarket Potential0"/>
    <x v="0"/>
    <s v="General Service"/>
    <x v="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ew ParticipantsMarket Potential0"/>
    <x v="0"/>
    <s v="General Service"/>
    <x v="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Meter  (MW)Market Potential0"/>
    <x v="0"/>
    <s v="General Service"/>
    <x v="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Generation (MW)Market Potential0"/>
    <x v="0"/>
    <s v="General Service"/>
    <x v="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Meter  (MW)Market Potential0"/>
    <x v="0"/>
    <s v="General Service"/>
    <x v="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Generation (MW)Market Potential0"/>
    <x v="0"/>
    <s v="General Service"/>
    <x v="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on-Incentive CostsMarket Potential0"/>
    <x v="0"/>
    <s v="General Service"/>
    <x v="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Incentive CostsMarket Potential0"/>
    <x v="0"/>
    <s v="General Service"/>
    <x v="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BenefitsMarket Potential0"/>
    <x v="0"/>
    <s v="General Service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CostsMarket Potential0"/>
    <x v="0"/>
    <s v="General Service"/>
    <x v="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articipantsMarket Potential0"/>
    <x v="0"/>
    <s v="Residential"/>
    <x v="6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ew ParticipantsMarket Potential0"/>
    <x v="0"/>
    <s v="Residential"/>
    <x v="6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Meter  (MW)Market Potential0"/>
    <x v="0"/>
    <s v="Residential"/>
    <x v="6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Generation (MW)Market Potential0"/>
    <x v="0"/>
    <s v="Residential"/>
    <x v="6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Meter  (MW)Market Potential0"/>
    <x v="0"/>
    <s v="Residential"/>
    <x v="6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Generation (MW)Market Potential0"/>
    <x v="0"/>
    <s v="Residential"/>
    <x v="6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on-Incentive CostsMarket Potential0"/>
    <x v="0"/>
    <s v="Residential"/>
    <x v="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Incentive CostsMarket Potential0"/>
    <x v="0"/>
    <s v="Residential"/>
    <x v="6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BenefitsMarket Potential0"/>
    <x v="0"/>
    <s v="Residential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CostsMarket Potential0"/>
    <x v="0"/>
    <s v="Residential"/>
    <x v="6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articipantsMarket Potential0"/>
    <x v="0"/>
    <s v="General Service"/>
    <x v="6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ew ParticipantsMarket Potential0"/>
    <x v="0"/>
    <s v="General Service"/>
    <x v="6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Meter  (MW)Market Potential0"/>
    <x v="0"/>
    <s v="General Service"/>
    <x v="6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Generation (MW)Market Potential0"/>
    <x v="0"/>
    <s v="General Service"/>
    <x v="6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Meter  (MW)Market Potential0"/>
    <x v="0"/>
    <s v="General Service"/>
    <x v="6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Generation (MW)Market Potential0"/>
    <x v="0"/>
    <s v="General Service"/>
    <x v="6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on-Incentive CostsMarket Potential0"/>
    <x v="0"/>
    <s v="General Service"/>
    <x v="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Incentive CostsMarket Potential0"/>
    <x v="0"/>
    <s v="General Service"/>
    <x v="6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BenefitsMarket Potential0"/>
    <x v="0"/>
    <s v="General Service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CostsMarket Potential0"/>
    <x v="0"/>
    <s v="General Service"/>
    <x v="6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ilot-CTA-2045 HPWHParticipantsMarket Potential0"/>
    <x v="0"/>
    <s v="Residential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ew ParticipantsMarket Potential0"/>
    <x v="0"/>
    <s v="Residential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Meter  (MW)Market Potential0"/>
    <x v="0"/>
    <s v="Residential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Generation (MW)Market Potential0"/>
    <x v="0"/>
    <s v="Residential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Meter  (MW)Market Potential0"/>
    <x v="0"/>
    <s v="Residential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Generation (MW)Market Potential0"/>
    <x v="0"/>
    <s v="Residential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on-Incentive CostsMarket Potential0"/>
    <x v="0"/>
    <s v="Residential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Incentive CostsMarket Potential0"/>
    <x v="0"/>
    <s v="Residential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BenefitsMarket Potential0"/>
    <x v="0"/>
    <s v="Residential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CostsMarket Potential0"/>
    <x v="0"/>
    <s v="Residential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articipantsMarket Potential0"/>
    <x v="0"/>
    <s v="General Service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ew ParticipantsMarket Potential0"/>
    <x v="0"/>
    <s v="General Service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Meter  (MW)Market Potential0"/>
    <x v="0"/>
    <s v="General Service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Generation (MW)Market Potential0"/>
    <x v="0"/>
    <s v="General Service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Meter  (MW)Market Potential0"/>
    <x v="0"/>
    <s v="General Service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Generation (MW)Market Potential0"/>
    <x v="0"/>
    <s v="General Service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on-Incentive CostsMarket Potential0"/>
    <x v="0"/>
    <s v="General Service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Incentive CostsMarket Potential0"/>
    <x v="0"/>
    <s v="General Service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BenefitsMarket Potential0"/>
    <x v="0"/>
    <s v="General Service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CostsMarket Potential0"/>
    <x v="0"/>
    <s v="General Service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CTA-2045 HPWHParticipantsMarket Potential0"/>
    <x v="0"/>
    <s v="Residential"/>
    <x v="8"/>
    <x v="0"/>
    <s v="Market Potential"/>
    <n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CTA-2045 HPWHNew ParticipantsMarket Potential0"/>
    <x v="0"/>
    <s v="Residential"/>
    <x v="8"/>
    <x v="1"/>
    <s v="Market Potential"/>
    <n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CTA-2045 HPWHSummer Peak Reduction @Meter  (MW)Market Potential0"/>
    <x v="0"/>
    <s v="Residential"/>
    <x v="8"/>
    <x v="2"/>
    <s v="Market Potential"/>
    <n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CTA-2045 HPWHSummer Peak Reduction @Generation (MW)Market Potential0"/>
    <x v="0"/>
    <s v="Residential"/>
    <x v="8"/>
    <x v="3"/>
    <s v="Market Potential"/>
    <n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CTA-2045 HPWHWinter Peak Reduction @Meter  (MW)Market Potential0"/>
    <x v="0"/>
    <s v="Residential"/>
    <x v="8"/>
    <x v="4"/>
    <s v="Market Potential"/>
    <n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CTA-2045 HPWHWinter Peak Reduction @Generation (MW)Market Potential0"/>
    <x v="0"/>
    <s v="Residential"/>
    <x v="8"/>
    <x v="5"/>
    <s v="Market Potential"/>
    <n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CTA-2045 HPWHNon-Incentive CostsMarket Potential0"/>
    <x v="0"/>
    <s v="Residential"/>
    <x v="8"/>
    <x v="6"/>
    <s v="Market Potential"/>
    <n v="0"/>
    <n v="0"/>
    <n v="16857.3"/>
    <n v="25082.57"/>
    <n v="33457.25"/>
    <n v="33997.550000000003"/>
    <n v="42665.13"/>
    <n v="43483.63"/>
    <n v="56636.66"/>
    <n v="57645.39"/>
    <n v="58668.04"/>
    <n v="68191.960000000006"/>
    <n v="5157.3999999999996"/>
    <n v="5193.7"/>
    <n v="5230.33"/>
    <n v="5267.3"/>
    <n v="5304.62"/>
    <n v="5342.28"/>
    <n v="5380.29"/>
    <n v="5418.65"/>
    <n v="5457.36"/>
    <n v="5496.43"/>
    <n v="5535.87"/>
    <n v="5575.67"/>
    <n v="5615.83"/>
  </r>
  <r>
    <s v="WAResidentialParent-CTA-2045 HPWHIncentive CostsMarket Potential0"/>
    <x v="0"/>
    <s v="Residential"/>
    <x v="8"/>
    <x v="7"/>
    <s v="Market Potential"/>
    <n v="0"/>
    <n v="0"/>
    <n v="11110.03"/>
    <n v="13598.72"/>
    <n v="16961.29"/>
    <n v="20380.23"/>
    <n v="24703.62"/>
    <n v="29112.42"/>
    <n v="34893.71"/>
    <n v="40780.25"/>
    <n v="46773.51"/>
    <n v="53760.57"/>
    <n v="54170.11"/>
    <n v="54583.43"/>
    <n v="55000.58"/>
    <n v="55421.59"/>
    <n v="55846.49"/>
    <n v="56275.32"/>
    <n v="56708.12"/>
    <n v="57144.92"/>
    <n v="57585.760000000002"/>
    <n v="58030.67"/>
    <n v="58479.7"/>
    <n v="58932.89"/>
    <n v="59390.26"/>
  </r>
  <r>
    <s v="WAResidentialParent-CTA-2045 HPWHProgram Annual BenefitsMarket Potential0"/>
    <x v="0"/>
    <s v="Residential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HPWHProgram Annual CostsMarket Potential0"/>
    <x v="0"/>
    <s v="Residential"/>
    <x v="8"/>
    <x v="9"/>
    <s v="Market Potential"/>
    <n v="0"/>
    <n v="0"/>
    <n v="27967.33"/>
    <n v="38681.29"/>
    <n v="50418.54"/>
    <n v="54377.79"/>
    <n v="67368.75"/>
    <n v="72596.05"/>
    <n v="91530.37"/>
    <n v="98425.64"/>
    <n v="105441.55"/>
    <n v="121952.53"/>
    <n v="59327.5"/>
    <n v="59777.13"/>
    <n v="60230.91"/>
    <n v="60688.89"/>
    <n v="61151.11"/>
    <n v="61617.599999999999"/>
    <n v="62088.41"/>
    <n v="62563.56"/>
    <n v="63043.12"/>
    <n v="63527.11"/>
    <n v="64015.57"/>
    <n v="64508.56"/>
    <n v="65006.1"/>
  </r>
  <r>
    <s v="WAGeneral ServiceParent-CTA-2045 HPWHParticipantsMarket Potential0"/>
    <x v="0"/>
    <s v="General Service"/>
    <x v="8"/>
    <x v="0"/>
    <s v="Market Potential"/>
    <n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CTA-2045 HPWHNew ParticipantsMarket Potential0"/>
    <x v="0"/>
    <s v="General Service"/>
    <x v="8"/>
    <x v="1"/>
    <s v="Market Potential"/>
    <n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CTA-2045 HPWHSummer Peak Reduction @Meter  (MW)Market Potential0"/>
    <x v="0"/>
    <s v="General Service"/>
    <x v="8"/>
    <x v="2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Summer Peak Reduction @Generation (MW)Market Potential0"/>
    <x v="0"/>
    <s v="General Service"/>
    <x v="8"/>
    <x v="3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Winter Peak Reduction @Meter  (MW)Market Potential0"/>
    <x v="0"/>
    <s v="General Service"/>
    <x v="8"/>
    <x v="4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Winter Peak Reduction @Generation (MW)Market Potential0"/>
    <x v="0"/>
    <s v="General Service"/>
    <x v="8"/>
    <x v="5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Non-Incentive CostsMarket Potential0"/>
    <x v="0"/>
    <s v="General Service"/>
    <x v="8"/>
    <x v="6"/>
    <s v="Market Potential"/>
    <n v="0"/>
    <n v="0"/>
    <n v="20391.61"/>
    <n v="30988.46"/>
    <n v="45778.99"/>
    <n v="46899.61"/>
    <n v="59475.17"/>
    <n v="61331.29"/>
    <n v="78588.320000000007"/>
    <n v="87036.04"/>
    <n v="84092.2"/>
    <n v="99828.19"/>
    <n v="31485.73"/>
    <n v="13755.76"/>
    <n v="32021.29"/>
    <n v="21445.63"/>
    <n v="31578.67"/>
    <n v="12725.27"/>
    <n v="21470.75"/>
    <n v="11554.37"/>
    <n v="27507.19"/>
    <n v="34486.18"/>
    <n v="17744.310000000001"/>
    <n v="17703.060000000001"/>
    <n v="38647"/>
  </r>
  <r>
    <s v="WAGeneral ServiceParent-CTA-2045 HPWHIncentive CostsMarket Potential0"/>
    <x v="0"/>
    <s v="General Service"/>
    <x v="8"/>
    <x v="7"/>
    <s v="Market Potential"/>
    <n v="0"/>
    <n v="0"/>
    <n v="37065.46"/>
    <n v="39648.61"/>
    <n v="43680.639999999999"/>
    <n v="47822.43"/>
    <n v="53196.12"/>
    <n v="58751.63"/>
    <n v="65997.63"/>
    <n v="74071.16"/>
    <n v="81856.31"/>
    <n v="91182.95"/>
    <n v="93814.81"/>
    <n v="94709.87"/>
    <n v="97394.2"/>
    <n v="99042.54"/>
    <n v="101683.51"/>
    <n v="102477.62"/>
    <n v="104128.42"/>
    <n v="104807.83"/>
    <n v="107049.96"/>
    <n v="109975.75"/>
    <n v="111261.52"/>
    <n v="112543.24"/>
    <n v="115876.62"/>
  </r>
  <r>
    <s v="WAGeneral ServiceParent-CTA-2045 HPWHProgram Annual BenefitsMarket Potential0"/>
    <x v="0"/>
    <s v="General Service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HPWHProgram Annual CostsMarket Potential0"/>
    <x v="0"/>
    <s v="General Service"/>
    <x v="8"/>
    <x v="9"/>
    <s v="Market Potential"/>
    <n v="0"/>
    <n v="0"/>
    <n v="57457.07"/>
    <n v="70637.070000000007"/>
    <n v="89459.63"/>
    <n v="94722.04"/>
    <n v="112671.3"/>
    <n v="120082.92"/>
    <n v="144585.95000000001"/>
    <n v="161107.20000000001"/>
    <n v="165948.51"/>
    <n v="191011.14"/>
    <n v="125300.55"/>
    <n v="108465.62"/>
    <n v="129415.49"/>
    <n v="120488.18"/>
    <n v="133262.19"/>
    <n v="115202.89"/>
    <n v="125599.18"/>
    <n v="116362.2"/>
    <n v="134557.15"/>
    <n v="144461.93"/>
    <n v="129005.82"/>
    <n v="130246.3"/>
    <n v="154523.62"/>
  </r>
  <r>
    <s v="WAResidentialParent-Ancillary HPWHParticipantsMarket Potential0"/>
    <x v="0"/>
    <s v="Residential"/>
    <x v="9"/>
    <x v="0"/>
    <s v="Market Potential"/>
    <n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Ancillary HPWHNew ParticipantsMarket Potential0"/>
    <x v="0"/>
    <s v="Residential"/>
    <x v="9"/>
    <x v="1"/>
    <s v="Market Potential"/>
    <n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Ancillary HPWHSummer Peak Reduction @Meter  (MW)Market Potential0"/>
    <x v="0"/>
    <s v="Residential"/>
    <x v="9"/>
    <x v="2"/>
    <s v="Market Potential"/>
    <n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Ancillary HPWHSummer Peak Reduction @Generation (MW)Market Potential0"/>
    <x v="0"/>
    <s v="Residential"/>
    <x v="9"/>
    <x v="3"/>
    <s v="Market Potential"/>
    <n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Ancillary HPWHWinter Peak Reduction @Meter  (MW)Market Potential0"/>
    <x v="0"/>
    <s v="Residential"/>
    <x v="9"/>
    <x v="4"/>
    <s v="Market Potential"/>
    <n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Ancillary HPWHWinter Peak Reduction @Generation (MW)Market Potential0"/>
    <x v="0"/>
    <s v="Residential"/>
    <x v="9"/>
    <x v="5"/>
    <s v="Market Potential"/>
    <n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Ancillary HPWHNon-Incentive CostsMarket Potential0"/>
    <x v="0"/>
    <s v="Residential"/>
    <x v="9"/>
    <x v="6"/>
    <s v="Market Potential"/>
    <n v="0"/>
    <n v="0"/>
    <n v="5308.65"/>
    <n v="7454.37"/>
    <n v="9639.07"/>
    <n v="9780.02"/>
    <n v="12041.12"/>
    <n v="12254.65"/>
    <n v="15685.87"/>
    <n v="15949.02"/>
    <n v="16215.8"/>
    <n v="18700.3"/>
    <n v="2256.5"/>
    <n v="2265.9699999999998"/>
    <n v="2275.52"/>
    <n v="2285.17"/>
    <n v="2294.9"/>
    <n v="2304.73"/>
    <n v="2314.64"/>
    <n v="2324.65"/>
    <n v="2334.75"/>
    <n v="2344.94"/>
    <n v="2355.23"/>
    <n v="2365.61"/>
    <n v="2376.09"/>
  </r>
  <r>
    <s v="WAResidentialParent-Ancillary HPWHIncentive CostsMarket Potential0"/>
    <x v="0"/>
    <s v="Residential"/>
    <x v="9"/>
    <x v="7"/>
    <s v="Market Potential"/>
    <n v="0"/>
    <n v="0"/>
    <n v="7950.15"/>
    <n v="10438.84"/>
    <n v="13801.41"/>
    <n v="17220.349999999999"/>
    <n v="21543.74"/>
    <n v="25952.54"/>
    <n v="31733.83"/>
    <n v="37620.379999999997"/>
    <n v="43613.63"/>
    <n v="50600.69"/>
    <n v="51010.23"/>
    <n v="51423.56"/>
    <n v="51840.71"/>
    <n v="52261.71"/>
    <n v="52686.61"/>
    <n v="53115.44"/>
    <n v="53548.24"/>
    <n v="53985.04"/>
    <n v="54425.88"/>
    <n v="54870.8"/>
    <n v="55319.83"/>
    <n v="55773.01"/>
    <n v="56230.39"/>
  </r>
  <r>
    <s v="WAResidentialParent-Ancillary HPWHProgram Annual BenefitsMarket Potential0"/>
    <x v="0"/>
    <s v="Residential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HPWHProgram Annual CostsMarket Potential0"/>
    <x v="0"/>
    <s v="Residential"/>
    <x v="9"/>
    <x v="9"/>
    <s v="Market Potential"/>
    <n v="0"/>
    <n v="0"/>
    <n v="13258.8"/>
    <n v="17893.21"/>
    <n v="23440.48"/>
    <n v="27000.37"/>
    <n v="33584.870000000003"/>
    <n v="38207.19"/>
    <n v="47419.7"/>
    <n v="53569.39"/>
    <n v="59829.43"/>
    <n v="69300.990000000005"/>
    <n v="53266.73"/>
    <n v="53689.52"/>
    <n v="54116.23"/>
    <n v="54546.879999999997"/>
    <n v="54981.52"/>
    <n v="55420.17"/>
    <n v="55862.879999999997"/>
    <n v="56309.69"/>
    <n v="56760.63"/>
    <n v="57215.74"/>
    <n v="57675.06"/>
    <n v="58138.62"/>
    <n v="58606.48"/>
  </r>
  <r>
    <s v="WAGeneral ServiceParent-Ancillary HPWHParticipantsMarket Potential0"/>
    <x v="0"/>
    <s v="General Service"/>
    <x v="9"/>
    <x v="0"/>
    <s v="Market Potential"/>
    <n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Ancillary HPWHNew ParticipantsMarket Potential0"/>
    <x v="0"/>
    <s v="General Service"/>
    <x v="9"/>
    <x v="1"/>
    <s v="Market Potential"/>
    <n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Ancillary HPWHSummer Peak Reduction @Meter  (MW)Market Potential0"/>
    <x v="0"/>
    <s v="General Service"/>
    <x v="9"/>
    <x v="2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Summer Peak Reduction @Generation (MW)Market Potential0"/>
    <x v="0"/>
    <s v="General Service"/>
    <x v="9"/>
    <x v="3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Winter Peak Reduction @Meter  (MW)Market Potential0"/>
    <x v="0"/>
    <s v="General Service"/>
    <x v="9"/>
    <x v="4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Winter Peak Reduction @Generation (MW)Market Potential0"/>
    <x v="0"/>
    <s v="General Service"/>
    <x v="9"/>
    <x v="5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Non-Incentive CostsMarket Potential0"/>
    <x v="0"/>
    <s v="General Service"/>
    <x v="9"/>
    <x v="6"/>
    <s v="Market Potential"/>
    <n v="0"/>
    <n v="0"/>
    <n v="9447.19"/>
    <n v="12691.12"/>
    <n v="17218.84"/>
    <n v="17561.88"/>
    <n v="21411.55"/>
    <n v="21979.74"/>
    <n v="27262.51"/>
    <n v="29848.55"/>
    <n v="28947.37"/>
    <n v="33764.51"/>
    <n v="12843.35"/>
    <n v="7415.81"/>
    <n v="13007.3"/>
    <n v="9769.85"/>
    <n v="12871.8"/>
    <n v="7100.35"/>
    <n v="9777.5400000000009"/>
    <n v="6741.91"/>
    <n v="11625.43"/>
    <n v="13761.85"/>
    <n v="8636.7900000000009"/>
    <n v="8624.16"/>
    <n v="15035.58"/>
  </r>
  <r>
    <s v="WAGeneral ServiceParent-Ancillary HPWHIncentive CostsMarket Potential0"/>
    <x v="0"/>
    <s v="General Service"/>
    <x v="9"/>
    <x v="7"/>
    <s v="Market Potential"/>
    <n v="0"/>
    <n v="0"/>
    <n v="25225.34"/>
    <n v="27808.49"/>
    <n v="31840.51"/>
    <n v="35982.31"/>
    <n v="41356"/>
    <n v="46911.51"/>
    <n v="54157.51"/>
    <n v="62231.040000000001"/>
    <n v="70016.19"/>
    <n v="79342.83"/>
    <n v="81974.69"/>
    <n v="82869.740000000005"/>
    <n v="85554.07"/>
    <n v="87202.42"/>
    <n v="89843.39"/>
    <n v="90637.5"/>
    <n v="92288.3"/>
    <n v="92967.71"/>
    <n v="95209.84"/>
    <n v="98135.63"/>
    <n v="99421.39"/>
    <n v="100703.12"/>
    <n v="104036.5"/>
  </r>
  <r>
    <s v="WAGeneral ServiceParent-Ancillary HPWHProgram Annual BenefitsMarket Potential0"/>
    <x v="0"/>
    <s v="General Service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HPWHProgram Annual CostsMarket Potential0"/>
    <x v="0"/>
    <s v="General Service"/>
    <x v="9"/>
    <x v="9"/>
    <s v="Market Potential"/>
    <n v="0"/>
    <n v="0"/>
    <n v="34672.53"/>
    <n v="40499.61"/>
    <n v="49059.35"/>
    <n v="53544.19"/>
    <n v="62767.55"/>
    <n v="68891.259999999995"/>
    <n v="81420.02"/>
    <n v="92079.58"/>
    <n v="98963.56"/>
    <n v="113107.34"/>
    <n v="94818.04"/>
    <n v="90285.55"/>
    <n v="98561.37"/>
    <n v="96972.27"/>
    <n v="102715.19"/>
    <n v="97737.85"/>
    <n v="102065.84"/>
    <n v="99709.62"/>
    <n v="106835.27"/>
    <n v="111897.48"/>
    <n v="108058.18"/>
    <n v="109327.28"/>
    <n v="119072.07"/>
  </r>
  <r>
    <s v="WAResidentialPilot-CTA-2045 ERWHParticipantsMarket Potential0"/>
    <x v="0"/>
    <s v="Residential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ew ParticipantsMarket Potential0"/>
    <x v="0"/>
    <s v="Residential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Meter  (MW)Market Potential0"/>
    <x v="0"/>
    <s v="Residential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Generation (MW)Market Potential0"/>
    <x v="0"/>
    <s v="Residential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Meter  (MW)Market Potential0"/>
    <x v="0"/>
    <s v="Residential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Generation (MW)Market Potential0"/>
    <x v="0"/>
    <s v="Residential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on-Incentive CostsMarket Potential0"/>
    <x v="0"/>
    <s v="Residential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Incentive CostsMarket Potential0"/>
    <x v="0"/>
    <s v="Residential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BenefitsMarket Potential0"/>
    <x v="0"/>
    <s v="Residential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CostsMarket Potential0"/>
    <x v="0"/>
    <s v="Residential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articipantsMarket Potential0"/>
    <x v="0"/>
    <s v="General Service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ew ParticipantsMarket Potential0"/>
    <x v="0"/>
    <s v="General Service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Meter  (MW)Market Potential0"/>
    <x v="0"/>
    <s v="General Service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Generation (MW)Market Potential0"/>
    <x v="0"/>
    <s v="General Service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Meter  (MW)Market Potential0"/>
    <x v="0"/>
    <s v="General Service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Generation (MW)Market Potential0"/>
    <x v="0"/>
    <s v="General Service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on-Incentive CostsMarket Potential0"/>
    <x v="0"/>
    <s v="General Service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Incentive CostsMarket Potential0"/>
    <x v="0"/>
    <s v="General Service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BenefitsMarket Potential0"/>
    <x v="0"/>
    <s v="General Service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CostsMarket Potential0"/>
    <x v="0"/>
    <s v="General Service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CTA-2045 ERWHParticipantsMarket Potential0"/>
    <x v="0"/>
    <s v="Residential"/>
    <x v="11"/>
    <x v="0"/>
    <s v="Market Potential"/>
    <n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CTA-2045 ERWHNew ParticipantsMarket Potential0"/>
    <x v="0"/>
    <s v="Residential"/>
    <x v="11"/>
    <x v="1"/>
    <s v="Market Potential"/>
    <n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CTA-2045 ERWHSummer Peak Reduction @Meter  (MW)Market Potential0"/>
    <x v="0"/>
    <s v="Residential"/>
    <x v="11"/>
    <x v="2"/>
    <s v="Market Potential"/>
    <n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CTA-2045 ERWHSummer Peak Reduction @Generation (MW)Market Potential0"/>
    <x v="0"/>
    <s v="Residential"/>
    <x v="11"/>
    <x v="3"/>
    <s v="Market Potential"/>
    <n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CTA-2045 ERWHWinter Peak Reduction @Meter  (MW)Market Potential0"/>
    <x v="0"/>
    <s v="Residential"/>
    <x v="11"/>
    <x v="4"/>
    <s v="Market Potential"/>
    <n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CTA-2045 ERWHWinter Peak Reduction @Generation (MW)Market Potential0"/>
    <x v="0"/>
    <s v="Residential"/>
    <x v="11"/>
    <x v="5"/>
    <s v="Market Potential"/>
    <n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CTA-2045 ERWHNon-Incentive CostsMarket Potential0"/>
    <x v="0"/>
    <s v="Residential"/>
    <x v="11"/>
    <x v="6"/>
    <s v="Market Potential"/>
    <n v="0"/>
    <n v="0"/>
    <n v="485533.36"/>
    <n v="738333.38"/>
    <n v="995725.76"/>
    <n v="1012331.71"/>
    <n v="1278725.92"/>
    <n v="1303882.33"/>
    <n v="1708134.99"/>
    <n v="1739137.89"/>
    <n v="1770568.6"/>
    <n v="2063282.24"/>
    <n v="125941.74"/>
    <n v="127057.36"/>
    <n v="128183.3"/>
    <n v="129319.65"/>
    <n v="130466.51"/>
    <n v="131623.98000000001"/>
    <n v="132792.16"/>
    <n v="133971.14000000001"/>
    <n v="135161.01999999999"/>
    <n v="136361.91"/>
    <n v="137573.9"/>
    <n v="138797.1"/>
    <n v="140031.62"/>
  </r>
  <r>
    <s v="WAResidentialParent-CTA-2045 ERWHIncentive CostsMarket Potential0"/>
    <x v="0"/>
    <s v="Residential"/>
    <x v="11"/>
    <x v="7"/>
    <s v="Market Potential"/>
    <n v="0"/>
    <n v="0"/>
    <n v="90994.65"/>
    <n v="167483.38"/>
    <n v="270830.45"/>
    <n v="375910.31"/>
    <n v="508787.83"/>
    <n v="644290.37"/>
    <n v="821975.8"/>
    <n v="1002896.3"/>
    <n v="1187096.54"/>
    <n v="1401840.81"/>
    <n v="1414427.8"/>
    <n v="1427131.21"/>
    <n v="1439952.11"/>
    <n v="1452891.59"/>
    <n v="1465950.74"/>
    <n v="1479130.66"/>
    <n v="1492432.49"/>
    <n v="1505857.33"/>
    <n v="1519406.34"/>
    <n v="1533080.66"/>
    <n v="1546881.45"/>
    <n v="1560809.88"/>
    <n v="1574867.12"/>
  </r>
  <r>
    <s v="WAResidentialParent-CTA-2045 ERWHProgram Annual BenefitsMarket Potential0"/>
    <x v="0"/>
    <s v="Residential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ERWHProgram Annual CostsMarket Potential0"/>
    <x v="0"/>
    <s v="Residential"/>
    <x v="11"/>
    <x v="9"/>
    <s v="Market Potential"/>
    <n v="0"/>
    <n v="0"/>
    <n v="576528"/>
    <n v="905816.76"/>
    <n v="1266556.21"/>
    <n v="1388242.03"/>
    <n v="1787513.75"/>
    <n v="1948172.71"/>
    <n v="2530110.7799999998"/>
    <n v="2742034.19"/>
    <n v="2957665.14"/>
    <n v="3465123.05"/>
    <n v="1540369.54"/>
    <n v="1554188.57"/>
    <n v="1568135.41"/>
    <n v="1582211.24"/>
    <n v="1596417.25"/>
    <n v="1610754.65"/>
    <n v="1625224.64"/>
    <n v="1639828.47"/>
    <n v="1654567.36"/>
    <n v="1669442.57"/>
    <n v="1684455.35"/>
    <n v="1699606.98"/>
    <n v="1714898.74"/>
  </r>
  <r>
    <s v="WAGeneral ServiceParent-CTA-2045 ERWHParticipantsMarket Potential0"/>
    <x v="0"/>
    <s v="General Service"/>
    <x v="11"/>
    <x v="0"/>
    <s v="Market Potential"/>
    <n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CTA-2045 ERWHNew ParticipantsMarket Potential0"/>
    <x v="0"/>
    <s v="General Service"/>
    <x v="11"/>
    <x v="1"/>
    <s v="Market Potential"/>
    <n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CTA-2045 ERWHSummer Peak Reduction @Meter  (MW)Market Potential0"/>
    <x v="0"/>
    <s v="General Service"/>
    <x v="11"/>
    <x v="2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Summer Peak Reduction @Generation (MW)Market Potential0"/>
    <x v="0"/>
    <s v="General Service"/>
    <x v="11"/>
    <x v="3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Winter Peak Reduction @Meter  (MW)Market Potential0"/>
    <x v="0"/>
    <s v="General Service"/>
    <x v="11"/>
    <x v="4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Winter Peak Reduction @Generation (MW)Market Potential0"/>
    <x v="0"/>
    <s v="General Service"/>
    <x v="11"/>
    <x v="5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Non-Incentive CostsMarket Potential0"/>
    <x v="0"/>
    <s v="General Service"/>
    <x v="11"/>
    <x v="6"/>
    <s v="Market Potential"/>
    <n v="0"/>
    <n v="0"/>
    <n v="29504.5"/>
    <n v="42545.96"/>
    <n v="51921.63"/>
    <n v="52547.76"/>
    <n v="65067.4"/>
    <n v="65493.55"/>
    <n v="86177.38"/>
    <n v="80768"/>
    <n v="86794.19"/>
    <n v="98631.62"/>
    <n v="535.07000000000005"/>
    <n v="3341.41"/>
    <n v="535.07000000000005"/>
    <n v="535.07000000000005"/>
    <n v="535.07000000000005"/>
    <n v="4842.72"/>
    <n v="535.07000000000005"/>
    <n v="6255.95"/>
    <n v="535.07000000000005"/>
    <n v="535.07000000000005"/>
    <n v="535.07000000000005"/>
    <n v="606.21"/>
    <n v="535.07000000000005"/>
  </r>
  <r>
    <s v="WAGeneral ServiceParent-CTA-2045 ERWHIncentive CostsMarket Potential0"/>
    <x v="0"/>
    <s v="General Service"/>
    <x v="11"/>
    <x v="7"/>
    <s v="Market Potential"/>
    <n v="0"/>
    <n v="0"/>
    <n v="6952.77"/>
    <n v="11068.13"/>
    <n v="16101.91"/>
    <n v="21197.03"/>
    <n v="27518.57"/>
    <n v="33881.85"/>
    <n v="42271.3"/>
    <n v="50130.85"/>
    <n v="58580.72"/>
    <n v="68190.179999999993"/>
    <n v="66717.009999999995"/>
    <n v="66991.92"/>
    <n v="65488.91"/>
    <n v="65033.36"/>
    <n v="63596.77"/>
    <n v="64018.75"/>
    <n v="63595.83"/>
    <n v="64156.25"/>
    <n v="63165.98"/>
    <n v="61504.21"/>
    <n v="61494.74"/>
    <n v="61501.71"/>
    <n v="59469.54"/>
  </r>
  <r>
    <s v="WAGeneral ServiceParent-CTA-2045 ERWHProgram Annual BenefitsMarket Potential0"/>
    <x v="0"/>
    <s v="General Service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ERWHProgram Annual CostsMarket Potential0"/>
    <x v="0"/>
    <s v="General Service"/>
    <x v="11"/>
    <x v="9"/>
    <s v="Market Potential"/>
    <n v="0"/>
    <n v="0"/>
    <n v="36457.269999999997"/>
    <n v="53614.09"/>
    <n v="68023.539999999994"/>
    <n v="73744.789999999994"/>
    <n v="92585.97"/>
    <n v="99375.39"/>
    <n v="128448.67"/>
    <n v="130898.85"/>
    <n v="145374.91"/>
    <n v="166821.79"/>
    <n v="67252.09"/>
    <n v="70333.33"/>
    <n v="66023.990000000005"/>
    <n v="65568.44"/>
    <n v="64131.85"/>
    <n v="68861.47"/>
    <n v="64130.91"/>
    <n v="70412.2"/>
    <n v="63701.05"/>
    <n v="62039.28"/>
    <n v="62029.81"/>
    <n v="62107.92"/>
    <n v="60004.62"/>
  </r>
  <r>
    <s v="WAResidentialParent-Ancillary ERWHParticipantsMarket Potential0"/>
    <x v="0"/>
    <s v="Residential"/>
    <x v="12"/>
    <x v="0"/>
    <s v="Market Potential"/>
    <n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Ancillary ERWHNew ParticipantsMarket Potential0"/>
    <x v="0"/>
    <s v="Residential"/>
    <x v="12"/>
    <x v="1"/>
    <s v="Market Potential"/>
    <n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Ancillary ERWHSummer Peak Reduction @Meter  (MW)Market Potential0"/>
    <x v="0"/>
    <s v="Residential"/>
    <x v="12"/>
    <x v="2"/>
    <s v="Market Potential"/>
    <n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Ancillary ERWHSummer Peak Reduction @Generation (MW)Market Potential0"/>
    <x v="0"/>
    <s v="Residential"/>
    <x v="12"/>
    <x v="3"/>
    <s v="Market Potential"/>
    <n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Ancillary ERWHWinter Peak Reduction @Meter  (MW)Market Potential0"/>
    <x v="0"/>
    <s v="Residential"/>
    <x v="12"/>
    <x v="4"/>
    <s v="Market Potential"/>
    <n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Ancillary ERWHWinter Peak Reduction @Generation (MW)Market Potential0"/>
    <x v="0"/>
    <s v="Residential"/>
    <x v="12"/>
    <x v="5"/>
    <s v="Market Potential"/>
    <n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Ancillary ERWHNon-Incentive CostsMarket Potential0"/>
    <x v="0"/>
    <s v="Residential"/>
    <x v="12"/>
    <x v="6"/>
    <s v="Market Potential"/>
    <n v="0"/>
    <n v="0"/>
    <n v="130590.35"/>
    <n v="196538.18"/>
    <n v="263684.02"/>
    <n v="268016.01"/>
    <n v="337510.15"/>
    <n v="344072.69"/>
    <n v="449529.91"/>
    <n v="457617.62"/>
    <n v="465816.93"/>
    <n v="542177.02"/>
    <n v="36783.839999999997"/>
    <n v="37074.870000000003"/>
    <n v="37368.6"/>
    <n v="37665.040000000001"/>
    <n v="37964.22"/>
    <n v="38266.17"/>
    <n v="38570.910000000003"/>
    <n v="38878.47"/>
    <n v="39188.870000000003"/>
    <n v="39502.15"/>
    <n v="39818.32"/>
    <n v="40137.410000000003"/>
    <n v="40459.46"/>
  </r>
  <r>
    <s v="WAResidentialParent-Ancillary ERWHIncentive CostsMarket Potential0"/>
    <x v="0"/>
    <s v="Residential"/>
    <x v="12"/>
    <x v="7"/>
    <s v="Market Potential"/>
    <n v="0"/>
    <n v="0"/>
    <n v="77366.3"/>
    <n v="153855.03"/>
    <n v="257202.1"/>
    <n v="362281.97"/>
    <n v="495159.49"/>
    <n v="630662.02"/>
    <n v="808347.45"/>
    <n v="989267.96"/>
    <n v="1173468.19"/>
    <n v="1388212.46"/>
    <n v="1400799.45"/>
    <n v="1413502.86"/>
    <n v="1426323.76"/>
    <n v="1439263.24"/>
    <n v="1452322.39"/>
    <n v="1465502.31"/>
    <n v="1478804.14"/>
    <n v="1492228.98"/>
    <n v="1505777.99"/>
    <n v="1519452.31"/>
    <n v="1533253.1"/>
    <n v="1547181.53"/>
    <n v="1561238.77"/>
  </r>
  <r>
    <s v="WAResidentialParent-Ancillary ERWHProgram Annual BenefitsMarket Potential0"/>
    <x v="0"/>
    <s v="Residential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ERWHProgram Annual CostsMarket Potential0"/>
    <x v="0"/>
    <s v="Residential"/>
    <x v="12"/>
    <x v="9"/>
    <s v="Market Potential"/>
    <n v="0"/>
    <n v="0"/>
    <n v="207956.65"/>
    <n v="350393.21"/>
    <n v="520886.12"/>
    <n v="630297.97"/>
    <n v="832669.63"/>
    <n v="974734.72"/>
    <n v="1257877.3500000001"/>
    <n v="1446885.57"/>
    <n v="1639285.12"/>
    <n v="1930389.47"/>
    <n v="1437583.29"/>
    <n v="1450577.74"/>
    <n v="1463692.36"/>
    <n v="1476928.27"/>
    <n v="1490286.6"/>
    <n v="1503768.48"/>
    <n v="1517375.04"/>
    <n v="1531107.45"/>
    <n v="1544966.86"/>
    <n v="1558954.46"/>
    <n v="1573071.42"/>
    <n v="1587318.94"/>
    <n v="1601698.24"/>
  </r>
  <r>
    <s v="WAGeneral ServiceParent-Ancillary ERWHParticipantsMarket Potential0"/>
    <x v="0"/>
    <s v="General Service"/>
    <x v="12"/>
    <x v="0"/>
    <s v="Market Potential"/>
    <n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Ancillary ERWHNew ParticipantsMarket Potential0"/>
    <x v="0"/>
    <s v="General Service"/>
    <x v="12"/>
    <x v="1"/>
    <s v="Market Potential"/>
    <n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Ancillary ERWHSummer Peak Reduction @Meter  (MW)Market Potential0"/>
    <x v="0"/>
    <s v="General Service"/>
    <x v="12"/>
    <x v="2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Summer Peak Reduction @Generation (MW)Market Potential0"/>
    <x v="0"/>
    <s v="General Service"/>
    <x v="12"/>
    <x v="3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Winter Peak Reduction @Meter  (MW)Market Potential0"/>
    <x v="0"/>
    <s v="General Service"/>
    <x v="12"/>
    <x v="4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Winter Peak Reduction @Generation (MW)Market Potential0"/>
    <x v="0"/>
    <s v="General Service"/>
    <x v="12"/>
    <x v="5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Non-Incentive CostsMarket Potential0"/>
    <x v="0"/>
    <s v="General Service"/>
    <x v="12"/>
    <x v="6"/>
    <s v="Market Potential"/>
    <n v="0"/>
    <n v="0"/>
    <n v="9403.27"/>
    <n v="13395.55"/>
    <n v="16265.65"/>
    <n v="16457.330000000002"/>
    <n v="20289.87"/>
    <n v="20420.32"/>
    <n v="26752.11"/>
    <n v="25096.17"/>
    <n v="26940.93"/>
    <n v="30564.63"/>
    <n v="535.07000000000005"/>
    <n v="1394.16"/>
    <n v="535.07000000000005"/>
    <n v="535.07000000000005"/>
    <n v="535.07000000000005"/>
    <n v="1853.74"/>
    <n v="535.07000000000005"/>
    <n v="2286.36"/>
    <n v="535.07000000000005"/>
    <n v="535.07000000000005"/>
    <n v="535.07000000000005"/>
    <n v="556.85"/>
    <n v="535.07000000000005"/>
  </r>
  <r>
    <s v="WAGeneral ServiceParent-Ancillary ERWHIncentive CostsMarket Potential0"/>
    <x v="0"/>
    <s v="General Service"/>
    <x v="12"/>
    <x v="7"/>
    <s v="Market Potential"/>
    <n v="0"/>
    <n v="0"/>
    <n v="5581.12"/>
    <n v="9696.48"/>
    <n v="14730.26"/>
    <n v="19825.38"/>
    <n v="26146.92"/>
    <n v="32510.19"/>
    <n v="40899.64"/>
    <n v="48759.199999999997"/>
    <n v="57209.07"/>
    <n v="66818.53"/>
    <n v="65345.36"/>
    <n v="65620.27"/>
    <n v="64117.26"/>
    <n v="63661.71"/>
    <n v="62225.120000000003"/>
    <n v="62647.1"/>
    <n v="62224.18"/>
    <n v="62784.6"/>
    <n v="61794.33"/>
    <n v="60132.56"/>
    <n v="60123.09"/>
    <n v="60130.06"/>
    <n v="58097.89"/>
  </r>
  <r>
    <s v="WAGeneral ServiceParent-Ancillary ERWHProgram Annual BenefitsMarket Potential0"/>
    <x v="0"/>
    <s v="General Service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ERWHProgram Annual CostsMarket Potential0"/>
    <x v="0"/>
    <s v="General Service"/>
    <x v="12"/>
    <x v="9"/>
    <s v="Market Potential"/>
    <n v="0"/>
    <n v="0"/>
    <n v="14984.39"/>
    <n v="23092.02"/>
    <n v="30995.91"/>
    <n v="36282.71"/>
    <n v="46436.78"/>
    <n v="52930.51"/>
    <n v="67651.75"/>
    <n v="73855.37"/>
    <n v="84149.99"/>
    <n v="97383.15"/>
    <n v="65880.44"/>
    <n v="67014.429999999993"/>
    <n v="64652.34"/>
    <n v="64196.79"/>
    <n v="62760.2"/>
    <n v="64500.84"/>
    <n v="62759.26"/>
    <n v="65070.96"/>
    <n v="62329.4"/>
    <n v="60667.63"/>
    <n v="60658.16"/>
    <n v="60686.91"/>
    <n v="58632.97"/>
  </r>
  <r>
    <s v="WAResidentialDLC Smart AppliancesParticipantsMarket Potential0"/>
    <x v="0"/>
    <s v="Residential"/>
    <x v="13"/>
    <x v="0"/>
    <s v="Market Potential"/>
    <n v="0"/>
    <n v="0"/>
    <n v="1182.3908945194667"/>
    <n v="3584.6715691719082"/>
    <n v="8440.1544111321582"/>
    <n v="10945.783376350559"/>
    <n v="12267.420634349162"/>
    <n v="12380.877657232548"/>
    <n v="12495.384003883761"/>
    <n v="12610.949379126196"/>
    <n v="12727.583577539712"/>
    <n v="12845.29648429077"/>
    <n v="12964.098075970223"/>
    <n v="13083.998421438882"/>
    <n v="13205.007682680876"/>
    <n v="13327.136115664924"/>
    <n v="13450.394071213557"/>
    <n v="13574.791995880398"/>
    <n v="13700.340432835541"/>
    <n v="13827.050022759118"/>
    <n v="13954.931504743137"/>
    <n v="14083.995717201662"/>
    <n v="14214.253598789404"/>
    <n v="14345.716189328808"/>
    <n v="14478.394630745732"/>
  </r>
  <r>
    <s v="WAResidentialDLC Smart AppliancesNew ParticipantsMarket Potential0"/>
    <x v="0"/>
    <s v="Residential"/>
    <x v="13"/>
    <x v="1"/>
    <s v="Market Potential"/>
    <n v="0"/>
    <n v="0"/>
    <n v="1182.3908945194667"/>
    <n v="2402.2806746524416"/>
    <n v="4855.48284196025"/>
    <n v="2505.6289652184005"/>
    <n v="1321.6372579986037"/>
    <n v="113.45702288338543"/>
    <n v="114.50634665121288"/>
    <n v="115.56537524243504"/>
    <n v="116.63419841351606"/>
    <n v="117.71290675105774"/>
    <n v="118.80159167945385"/>
    <n v="119.900345468659"/>
    <n v="121.00926124199395"/>
    <n v="122.12843298404732"/>
    <n v="123.25795554863362"/>
    <n v="124.39792466684048"/>
    <n v="125.54843695514319"/>
    <n v="126.70958992357737"/>
    <n v="127.88148198401905"/>
    <n v="129.06421245852471"/>
    <n v="130.2578815877423"/>
    <n v="131.46259053940412"/>
    <n v="132.67844141692331"/>
  </r>
  <r>
    <s v="WAResidentialDLC Smart AppliancesSummer Peak Reduction @Meter  (MW)Market Potential0"/>
    <x v="0"/>
    <s v="Residential"/>
    <x v="13"/>
    <x v="2"/>
    <s v="Market Potential"/>
    <n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Summer Peak Reduction @Generation (MW)Market Potential0"/>
    <x v="0"/>
    <s v="Residential"/>
    <x v="13"/>
    <x v="3"/>
    <s v="Market Potential"/>
    <n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Winter Peak Reduction @Meter  (MW)Market Potential0"/>
    <x v="0"/>
    <s v="Residential"/>
    <x v="13"/>
    <x v="4"/>
    <s v="Market Potential"/>
    <n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Winter Peak Reduction @Generation (MW)Market Potential0"/>
    <x v="0"/>
    <s v="Residential"/>
    <x v="13"/>
    <x v="5"/>
    <s v="Market Potential"/>
    <n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Non-Incentive CostsMarket Potential0"/>
    <x v="0"/>
    <s v="Residential"/>
    <x v="13"/>
    <x v="6"/>
    <s v="Market Potential"/>
    <n v="0"/>
    <n v="0"/>
    <n v="420636.12"/>
    <n v="847597.54"/>
    <n v="1706218.3"/>
    <n v="883769.44"/>
    <n v="469372.34"/>
    <n v="46509.26"/>
    <n v="46876.53"/>
    <n v="47247.19"/>
    <n v="47621.27"/>
    <n v="47998.82"/>
    <n v="48379.86"/>
    <n v="48764.42"/>
    <n v="49152.55"/>
    <n v="49544.26"/>
    <n v="49939.59"/>
    <n v="50338.58"/>
    <n v="50741.26"/>
    <n v="51147.66"/>
    <n v="51557.82"/>
    <n v="51971.78"/>
    <n v="52389.56"/>
    <n v="52811.21"/>
    <n v="53236.76"/>
  </r>
  <r>
    <s v="WAResidentialDLC Smart AppliancesIncentive CostsMarket Potential0"/>
    <x v="0"/>
    <s v="Residential"/>
    <x v="13"/>
    <x v="7"/>
    <s v="Market Potential"/>
    <n v="0"/>
    <n v="0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</r>
  <r>
    <s v="WAResidentialDLC Smart AppliancesProgram Annual BenefitsMarket Potential0"/>
    <x v="0"/>
    <s v="Residential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AppliancesProgram Annual CostsMarket Potential0"/>
    <x v="0"/>
    <s v="Residential"/>
    <x v="13"/>
    <x v="9"/>
    <s v="Market Potential"/>
    <n v="0"/>
    <n v="0"/>
    <n v="472925.75"/>
    <n v="899887.17"/>
    <n v="1758507.93"/>
    <n v="936059.08"/>
    <n v="521661.98"/>
    <n v="98798.9"/>
    <n v="99166.16"/>
    <n v="99536.82"/>
    <n v="99910.91"/>
    <n v="100288.46"/>
    <n v="100669.49"/>
    <n v="101054.06"/>
    <n v="101442.18"/>
    <n v="101833.89"/>
    <n v="102229.22"/>
    <n v="102628.21"/>
    <n v="103030.89"/>
    <n v="103437.29"/>
    <n v="103847.46"/>
    <n v="104261.41"/>
    <n v="104679.2"/>
    <n v="105100.84"/>
    <n v="105526.39"/>
  </r>
  <r>
    <s v="WAGeneral ServiceDLC Smart AppliancesParticipantsMarket Potential0"/>
    <x v="0"/>
    <s v="General Service"/>
    <x v="13"/>
    <x v="0"/>
    <s v="Market Potential"/>
    <n v="0"/>
    <n v="0"/>
    <n v="117.93548116319447"/>
    <n v="357.81459117937368"/>
    <n v="843.30015258689048"/>
    <n v="1094.7716998135777"/>
    <n v="1228.181624995937"/>
    <n v="1240.0645596523989"/>
    <n v="1252.0629140577289"/>
    <n v="1264.1778092917812"/>
    <n v="1276.4103773235358"/>
    <n v="1288.761761116863"/>
    <n v="1301.2331147373193"/>
    <n v="1313.8256034599785"/>
    <n v="1326.5404038783097"/>
    <n v="1339.3787040141146"/>
    <n v="1352.3417034285312"/>
    <n v="1365.4306133341165"/>
    <n v="1378.646656708017"/>
    <n v="1391.9910684062393"/>
    <n v="1405.4650952790303"/>
    <n v="1419.0699962873773"/>
    <n v="1432.8070426206425"/>
    <n v="1446.677517815335"/>
    <n v="1460.6827178750425"/>
  </r>
  <r>
    <s v="WAGeneral ServiceDLC Smart AppliancesNew ParticipantsMarket Potential0"/>
    <x v="0"/>
    <s v="General Service"/>
    <x v="13"/>
    <x v="1"/>
    <s v="Market Potential"/>
    <n v="0"/>
    <n v="0"/>
    <n v="117.93548116319447"/>
    <n v="239.8791100161792"/>
    <n v="485.4855614075168"/>
    <n v="251.47154722668722"/>
    <n v="133.4099251823593"/>
    <n v="11.882934656461885"/>
    <n v="11.998354405330019"/>
    <n v="12.114895234052256"/>
    <n v="12.232568031754681"/>
    <n v="12.351383793327159"/>
    <n v="12.471353620456284"/>
    <n v="12.592488722659255"/>
    <n v="12.714800418331151"/>
    <n v="12.838300135804957"/>
    <n v="12.962999414416572"/>
    <n v="13.088909905585297"/>
    <n v="13.216043373900447"/>
    <n v="13.344411698222302"/>
    <n v="13.474026872791001"/>
    <n v="13.604901008347042"/>
    <n v="13.737046333265198"/>
    <n v="13.870475194692517"/>
    <n v="14.005200059707477"/>
  </r>
  <r>
    <s v="WAGeneral ServiceDLC Smart AppliancesSummer Peak Reduction @Meter  (MW)Market Potential0"/>
    <x v="0"/>
    <s v="General Service"/>
    <x v="13"/>
    <x v="2"/>
    <s v="Market Potential"/>
    <n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Summer Peak Reduction @Generation (MW)Market Potential0"/>
    <x v="0"/>
    <s v="General Service"/>
    <x v="13"/>
    <x v="3"/>
    <s v="Market Potential"/>
    <n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Winter Peak Reduction @Meter  (MW)Market Potential0"/>
    <x v="0"/>
    <s v="General Service"/>
    <x v="13"/>
    <x v="4"/>
    <s v="Market Potential"/>
    <n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Winter Peak Reduction @Generation (MW)Market Potential0"/>
    <x v="0"/>
    <s v="General Service"/>
    <x v="13"/>
    <x v="5"/>
    <s v="Market Potential"/>
    <n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Non-Incentive CostsMarket Potential0"/>
    <x v="0"/>
    <s v="General Service"/>
    <x v="13"/>
    <x v="6"/>
    <s v="Market Potential"/>
    <n v="0"/>
    <n v="0"/>
    <n v="41962.21"/>
    <n v="84642.48"/>
    <n v="170604.74"/>
    <n v="88699.83"/>
    <n v="47378.26"/>
    <n v="4843.82"/>
    <n v="4884.21"/>
    <n v="4925"/>
    <n v="4966.1899999999996"/>
    <n v="5007.7700000000004"/>
    <n v="5049.76"/>
    <n v="5092.16"/>
    <n v="5134.97"/>
    <n v="5178.1899999999996"/>
    <n v="5221.84"/>
    <n v="5265.91"/>
    <n v="5310.4"/>
    <n v="5355.33"/>
    <n v="5400.7"/>
    <n v="5446.5"/>
    <n v="5492.76"/>
    <n v="5539.46"/>
    <n v="5586.61"/>
  </r>
  <r>
    <s v="WAGeneral ServiceDLC Smart AppliancesIncentive CostsMarket Potential0"/>
    <x v="0"/>
    <s v="General Service"/>
    <x v="13"/>
    <x v="7"/>
    <s v="Market Potential"/>
    <n v="0"/>
    <n v="0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</r>
  <r>
    <s v="WAGeneral ServiceDLC Smart AppliancesProgram Annual BenefitsMarket Potential0"/>
    <x v="0"/>
    <s v="General Service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AppliancesProgram Annual CostsMarket Potential0"/>
    <x v="0"/>
    <s v="General Service"/>
    <x v="13"/>
    <x v="9"/>
    <s v="Market Potential"/>
    <n v="0"/>
    <n v="0"/>
    <n v="47228.54"/>
    <n v="89908.81"/>
    <n v="175871.06"/>
    <n v="93966.16"/>
    <n v="52644.59"/>
    <n v="10110.14"/>
    <n v="10150.540000000001"/>
    <n v="10191.33"/>
    <n v="10232.52"/>
    <n v="10274.1"/>
    <n v="10316.09"/>
    <n v="10358.49"/>
    <n v="10401.299999999999"/>
    <n v="10444.52"/>
    <n v="10488.17"/>
    <n v="10532.24"/>
    <n v="10576.73"/>
    <n v="10621.66"/>
    <n v="10667.03"/>
    <n v="10712.83"/>
    <n v="10759.08"/>
    <n v="10805.78"/>
    <n v="10852.94"/>
  </r>
  <r>
    <s v="WAResidentialDLC Electric Vehicle ChargingParticipantsMarket Potential0"/>
    <x v="0"/>
    <s v="Residential"/>
    <x v="14"/>
    <x v="0"/>
    <s v="Market Potential"/>
    <n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DLC Electric Vehicle ChargingNew ParticipantsMarket Potential0"/>
    <x v="0"/>
    <s v="Residential"/>
    <x v="14"/>
    <x v="1"/>
    <s v="Market Potential"/>
    <n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DLC Electric Vehicle ChargingSummer Peak Reduction @Meter  (MW)Market Potential0"/>
    <x v="0"/>
    <s v="Residential"/>
    <x v="14"/>
    <x v="2"/>
    <s v="Market Potential"/>
    <n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Summer Peak Reduction @Generation (MW)Market Potential0"/>
    <x v="0"/>
    <s v="Residential"/>
    <x v="14"/>
    <x v="3"/>
    <s v="Market Potential"/>
    <n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Winter Peak Reduction @Meter  (MW)Market Potential0"/>
    <x v="0"/>
    <s v="Residential"/>
    <x v="14"/>
    <x v="4"/>
    <s v="Market Potential"/>
    <n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Winter Peak Reduction @Generation (MW)Market Potential0"/>
    <x v="0"/>
    <s v="Residential"/>
    <x v="14"/>
    <x v="5"/>
    <s v="Market Potential"/>
    <n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Non-Incentive CostsMarket Potential0"/>
    <x v="0"/>
    <s v="Residential"/>
    <x v="14"/>
    <x v="6"/>
    <s v="Market Potential"/>
    <n v="0"/>
    <n v="0"/>
    <n v="23502.35"/>
    <n v="50986.63"/>
    <n v="117235.63"/>
    <n v="99122.89"/>
    <n v="93497.279999999999"/>
    <n v="75474.41"/>
    <n v="89046.36"/>
    <n v="105279.11"/>
    <n v="124694.3"/>
    <n v="147915.85"/>
    <n v="175689.99"/>
    <n v="208909.28"/>
    <n v="248641.22"/>
    <n v="296162.64"/>
    <n v="353000.67"/>
    <n v="420981.82"/>
    <n v="502290.73"/>
    <n v="599540.29"/>
    <n v="715855.7"/>
    <n v="854974.81"/>
    <n v="1021368.31"/>
    <n v="63524.2"/>
    <n v="64053.93"/>
  </r>
  <r>
    <s v="WAResidentialDLC Electric Vehicle ChargingIncentive CostsMarket Potential0"/>
    <x v="0"/>
    <s v="Residential"/>
    <x v="14"/>
    <x v="7"/>
    <s v="Market Potential"/>
    <n v="0"/>
    <n v="0"/>
    <n v="32146.31"/>
    <n v="32444.57"/>
    <n v="33184.49"/>
    <n v="33803.660000000003"/>
    <n v="34385.32"/>
    <n v="34846.839999999997"/>
    <n v="35398.83"/>
    <n v="36059.040000000001"/>
    <n v="36848.68"/>
    <n v="37793.14"/>
    <n v="38922.75"/>
    <n v="40273.83"/>
    <n v="41889.79"/>
    <n v="43822.55"/>
    <n v="46134.239999999998"/>
    <n v="48899.14"/>
    <n v="52206.09"/>
    <n v="56161.37"/>
    <n v="60892.09"/>
    <n v="66550.28"/>
    <n v="73317.75"/>
    <n v="73699.59"/>
    <n v="74084.97"/>
  </r>
  <r>
    <s v="WAResidentialDLC Electric Vehicle ChargingProgram Annual BenefitsMarket Potential0"/>
    <x v="0"/>
    <s v="Residential"/>
    <x v="1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Electric Vehicle ChargingProgram Annual CostsMarket Potential0"/>
    <x v="0"/>
    <s v="Residential"/>
    <x v="14"/>
    <x v="9"/>
    <s v="Market Potential"/>
    <n v="0"/>
    <n v="0"/>
    <n v="55648.66"/>
    <n v="83431.199999999997"/>
    <n v="150420.12"/>
    <n v="132926.54999999999"/>
    <n v="127882.6"/>
    <n v="110321.24"/>
    <n v="124445.19"/>
    <n v="141338.15"/>
    <n v="161542.98000000001"/>
    <n v="185708.98"/>
    <n v="214612.74"/>
    <n v="249183.11"/>
    <n v="290531.01"/>
    <n v="339985.2"/>
    <n v="399134.91"/>
    <n v="469880.96"/>
    <n v="554496.81999999995"/>
    <n v="655701.67000000004"/>
    <n v="776747.79"/>
    <n v="921525.09"/>
    <n v="1094686.06"/>
    <n v="137223.79"/>
    <n v="138138.9"/>
  </r>
  <r>
    <s v="WAResidentialAncillary EVParticipantsMarket Potential0"/>
    <x v="0"/>
    <s v="Residential"/>
    <x v="15"/>
    <x v="0"/>
    <s v="Market Potential"/>
    <n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Ancillary EVNew ParticipantsMarket Potential0"/>
    <x v="0"/>
    <s v="Residential"/>
    <x v="15"/>
    <x v="1"/>
    <s v="Market Potential"/>
    <n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Ancillary EVSummer Peak Reduction @Meter  (MW)Market Potential0"/>
    <x v="0"/>
    <s v="Residential"/>
    <x v="15"/>
    <x v="2"/>
    <s v="Market Potential"/>
    <n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Summer Peak Reduction @Generation (MW)Market Potential0"/>
    <x v="0"/>
    <s v="Residential"/>
    <x v="15"/>
    <x v="3"/>
    <s v="Market Potential"/>
    <n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Winter Peak Reduction @Meter  (MW)Market Potential0"/>
    <x v="0"/>
    <s v="Residential"/>
    <x v="15"/>
    <x v="4"/>
    <s v="Market Potential"/>
    <n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Winter Peak Reduction @Generation (MW)Market Potential0"/>
    <x v="0"/>
    <s v="Residential"/>
    <x v="15"/>
    <x v="5"/>
    <s v="Market Potential"/>
    <n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Non-Incentive CostsMarket Potential0"/>
    <x v="0"/>
    <s v="Residential"/>
    <x v="15"/>
    <x v="6"/>
    <s v="Market Potential"/>
    <n v="0"/>
    <n v="0"/>
    <n v="7397.93"/>
    <n v="9230.2199999999993"/>
    <n v="13646.82"/>
    <n v="12439.3"/>
    <n v="12064.26"/>
    <n v="10862.74"/>
    <n v="11767.53"/>
    <n v="12849.72"/>
    <n v="14144.06"/>
    <n v="15692.17"/>
    <n v="17543.78"/>
    <n v="19758.39"/>
    <n v="22407.19"/>
    <n v="25575.29"/>
    <n v="29364.49"/>
    <n v="33896.559999999998"/>
    <n v="39317.160000000003"/>
    <n v="45800.46"/>
    <n v="53554.82"/>
    <n v="62829.43"/>
    <n v="73922.33"/>
    <n v="10066.06"/>
    <n v="10101.370000000001"/>
  </r>
  <r>
    <s v="WAResidentialAncillary EVIncentive CostsMarket Potential0"/>
    <x v="0"/>
    <s v="Residential"/>
    <x v="15"/>
    <x v="7"/>
    <s v="Market Potential"/>
    <n v="0"/>
    <n v="0"/>
    <n v="32491.4"/>
    <n v="33684.449999999997"/>
    <n v="36644.129999999997"/>
    <n v="39120.800000000003"/>
    <n v="41447.46"/>
    <n v="43293.5"/>
    <n v="45501.47"/>
    <n v="48142.31"/>
    <n v="51300.89"/>
    <n v="55078.71"/>
    <n v="59597.17"/>
    <n v="65001.48"/>
    <n v="71465.31"/>
    <n v="79196.38"/>
    <n v="88443.13"/>
    <n v="99502.71"/>
    <n v="112730.52"/>
    <n v="128551.66"/>
    <n v="147474.54"/>
    <n v="170107.27"/>
    <n v="197177.15"/>
    <n v="198704.53"/>
    <n v="200246.03"/>
  </r>
  <r>
    <s v="WAResidentialAncillary EVProgram Annual BenefitsMarket Potential0"/>
    <x v="0"/>
    <s v="Residential"/>
    <x v="1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EVProgram Annual CostsMarket Potential0"/>
    <x v="0"/>
    <s v="Residential"/>
    <x v="15"/>
    <x v="9"/>
    <s v="Market Potential"/>
    <n v="0"/>
    <n v="0"/>
    <n v="39889.339999999997"/>
    <n v="42914.66"/>
    <n v="50290.94"/>
    <n v="51560.1"/>
    <n v="53511.72"/>
    <n v="54156.24"/>
    <n v="57269"/>
    <n v="60992.03"/>
    <n v="65444.95"/>
    <n v="70770.87"/>
    <n v="77140.95"/>
    <n v="84759.88"/>
    <n v="93872.5"/>
    <n v="104771.67"/>
    <n v="117807.61"/>
    <n v="133399.26999999999"/>
    <n v="152047.67999999999"/>
    <n v="174352.12"/>
    <n v="201029.37"/>
    <n v="232936.7"/>
    <n v="271099.48"/>
    <n v="208770.59"/>
    <n v="210347.4"/>
  </r>
  <r>
    <s v="WAGeneral ServiceThird Party ContractsParticipantsMarket Potential0"/>
    <x v="0"/>
    <s v="General Service"/>
    <x v="16"/>
    <x v="0"/>
    <s v="Market Potential"/>
    <n v="0"/>
    <n v="0"/>
    <n v="1751.1632051504628"/>
    <n v="2833.6024190366552"/>
    <n v="3577.6370109746867"/>
    <n v="3612.3779993848684"/>
    <n v="3647.327249987934"/>
    <n v="3682.6159650283353"/>
    <n v="3718.247441747194"/>
    <n v="3754.2250094119559"/>
    <n v="3790.5520296274694"/>
    <n v="3827.2318966500775"/>
    <n v="3864.2680377047664"/>
    <n v="3901.66391330539"/>
    <n v="3939.4230175780103"/>
    <n v="3977.5488785873704"/>
    <n v="4016.045058666547"/>
    <n v="4054.9151547497995"/>
    <n v="4094.1627987086563"/>
    <n v="4133.7916576912558"/>
    <n v="4173.8054344649981"/>
    <n v="4214.207867762515"/>
    <n v="4255.0027326309983"/>
    <n v="4296.1938407849339"/>
    <n v="4337.7850409622461"/>
  </r>
  <r>
    <s v="WAGeneral ServiceThird Party ContractsNew ParticipantsMarket Potential0"/>
    <x v="0"/>
    <s v="General Service"/>
    <x v="16"/>
    <x v="1"/>
    <s v="Market Potential"/>
    <n v="0"/>
    <n v="0"/>
    <n v="1751.1632051504628"/>
    <n v="1082.4392138861924"/>
    <n v="744.03459193803155"/>
    <n v="34.740988410181671"/>
    <n v="34.949250603065593"/>
    <n v="35.288715040401257"/>
    <n v="35.631476718858721"/>
    <n v="35.977567664761864"/>
    <n v="36.327020215513585"/>
    <n v="36.67986702260805"/>
    <n v="37.036141054688869"/>
    <n v="37.39587560062364"/>
    <n v="37.759104272620334"/>
    <n v="38.125861009360051"/>
    <n v="38.496180079176611"/>
    <n v="38.87009608325252"/>
    <n v="39.24764395885677"/>
    <n v="39.628858982599468"/>
    <n v="40.013776773742393"/>
    <n v="40.402433297516836"/>
    <n v="40.794864868483273"/>
    <n v="41.191108153935602"/>
    <n v="41.591200177312203"/>
  </r>
  <r>
    <s v="WAGeneral ServiceThird Party ContractsSummer Peak Reduction @Meter  (MW)Market Potential0"/>
    <x v="0"/>
    <s v="General Service"/>
    <x v="16"/>
    <x v="2"/>
    <s v="Market Potential"/>
    <n v="0"/>
    <n v="0"/>
    <n v="0.87051614647215059"/>
    <n v="1.4057173824928535"/>
    <n v="1.7739845282668918"/>
    <n v="1.7890857158201368"/>
    <n v="1.8043167689838406"/>
    <n v="1.8196788038961094"/>
    <n v="1.8351729462881017"/>
    <n v="1.8508003315664801"/>
    <n v="1.8665621048965702"/>
    <n v="1.8824594212862356"/>
    <n v="1.8984934456704714"/>
    <n v="1.9146653529967286"/>
    <n v="1.9309763283109684"/>
    <n v="1.9474275668444558"/>
    <n v="1.9640202741013053"/>
    <n v="1.9807556659467664"/>
    <n v="1.9976349686962862"/>
    <n v="2.014659419205318"/>
    <n v="2.0318302649599196"/>
    <n v="2.0491487641681108"/>
    <n v="2.066616185852038"/>
    <n v="2.0842338099409146"/>
    <n v="2.1020029273647629"/>
  </r>
  <r>
    <s v="WAGeneral ServiceThird Party ContractsSummer Peak Reduction @Generation (MW)Market Potential0"/>
    <x v="0"/>
    <s v="General Service"/>
    <x v="16"/>
    <x v="3"/>
    <s v="Market Potential"/>
    <n v="0"/>
    <n v="0"/>
    <n v="0.9276600026344316"/>
    <n v="1.4979938006104576"/>
    <n v="1.8904353455529537"/>
    <n v="1.906527830157861"/>
    <n v="1.9227587052257467"/>
    <n v="1.9391291601620944"/>
    <n v="1.9556403945951637"/>
    <n v="1.9722936184638533"/>
    <n v="1.9890900521063195"/>
    <n v="2.0060309263493559"/>
    <n v="2.0231174825985416"/>
    <n v="2.0403509729291653"/>
    <n v="2.0577326601779289"/>
    <n v="2.075263818035439"/>
    <n v="2.0929457311394986"/>
    <n v="2.1107796951691884"/>
    <n v="2.1287670169397765"/>
    <n v="2.1469090144984206"/>
    <n v="2.1652070172207156"/>
    <n v="2.1836623659080465"/>
    <n v="2.2022764128858037"/>
    <n v="2.2210505221024239"/>
    <n v="2.2399860692292868"/>
  </r>
  <r>
    <s v="WAGeneral ServiceThird Party ContractsWinter Peak Reduction @Meter  (MW)Market Potential0"/>
    <x v="0"/>
    <s v="General Service"/>
    <x v="16"/>
    <x v="4"/>
    <s v="Market Potential"/>
    <n v="0"/>
    <n v="0"/>
    <n v="0.86593542583120087"/>
    <n v="1.39832039318321"/>
    <n v="1.7646496898744166"/>
    <n v="1.7796714138567582"/>
    <n v="1.7948223200870674"/>
    <n v="1.8101035188302488"/>
    <n v="1.8255161298937796"/>
    <n v="1.8410612827097288"/>
    <n v="1.8567401164174768"/>
    <n v="1.8725537799471497"/>
    <n v="1.8885034321037688"/>
    <n v="1.9045902416521236"/>
    <n v="1.9208153874023761"/>
    <n v="1.9371800582963949"/>
    <n v="1.953685453494842"/>
    <n v="1.9703327824649941"/>
    <n v="1.9871232650693362"/>
    <n v="2.0040581316548951"/>
    <n v="2.0211386231433637"/>
    <n v="2.0383659911219802"/>
    <n v="2.0557414979352004"/>
    <n v="2.073266416777154"/>
    <n v="2.0909420317848961"/>
  </r>
  <r>
    <s v="WAGeneral ServiceThird Party ContractsWinter Peak Reduction @Generation (MW)Market Potential0"/>
    <x v="0"/>
    <s v="General Service"/>
    <x v="16"/>
    <x v="5"/>
    <s v="Market Potential"/>
    <n v="0"/>
    <n v="0"/>
    <n v="0.92277858677664204"/>
    <n v="1.490111245932662"/>
    <n v="1.8804877343077755"/>
    <n v="1.8964955390630416"/>
    <n v="1.9126410060603873"/>
    <n v="1.9289253184465567"/>
    <n v="1.9453496695372758"/>
    <n v="1.9619152629046555"/>
    <n v="1.9786233124653418"/>
    <n v="1.9954750425694263"/>
    <n v="2.0124716880901201"/>
    <n v="2.0296144945141981"/>
    <n v="2.0469047180332227"/>
    <n v="2.0643436256355443"/>
    <n v="2.0819324951991072"/>
    <n v="2.0996726155850323"/>
    <n v="2.1175652867320292"/>
    <n v="2.1356118197515932"/>
    <n v="2.1538135370240448"/>
    <n v="2.1721717722953753"/>
    <n v="2.1906878707749367"/>
    <n v="2.2093631892339665"/>
    <n v="2.2281990961049618"/>
  </r>
  <r>
    <s v="WAGeneral ServiceThird Party ContractsNon-Incentive CostsMarket Potential0"/>
    <x v="0"/>
    <s v="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Incentive CostsMarket Potential0"/>
    <x v="0"/>
    <s v="General Service"/>
    <x v="16"/>
    <x v="7"/>
    <s v="Market Potential"/>
    <n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General ServiceThird Party ContractsProgram Annual BenefitsMarket Potential0"/>
    <x v="0"/>
    <s v="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Program Annual CostsMarket Potential0"/>
    <x v="0"/>
    <s v="General Service"/>
    <x v="16"/>
    <x v="9"/>
    <s v="Market Potential"/>
    <n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Large General ServiceThird Party ContractsParticipantsMarket Potential0"/>
    <x v="0"/>
    <s v="Large General Service"/>
    <x v="16"/>
    <x v="0"/>
    <s v="Market Potential"/>
    <n v="0"/>
    <n v="0"/>
    <n v="193.28644976372962"/>
    <n v="308.81974840197375"/>
    <n v="385.55577790199533"/>
    <n v="385.08384369383242"/>
    <n v="384.60670996327264"/>
    <n v="384.14587505346776"/>
    <n v="383.70078266653275"/>
    <n v="383.27089549168323"/>
    <n v="382.85569455718269"/>
    <n v="382.45467860440993"/>
    <n v="382.06736348328923"/>
    <n v="381.69328156835576"/>
    <n v="381.33198119475111"/>
    <n v="380.98302611346924"/>
    <n v="380.64599496519509"/>
    <n v="380.32048077210186"/>
    <n v="380.00609044699434"/>
    <n v="379.70244431920509"/>
    <n v="379.40917567667225"/>
    <n v="379.12593032364776"/>
    <n v="378.85236615350038"/>
    <n v="378.58815273610026"/>
    <n v="378.33297091928574"/>
  </r>
  <r>
    <s v="WALarge General ServiceThird Party ContractsNew ParticipantsMarket Potential0"/>
    <x v="0"/>
    <s v="Large General Service"/>
    <x v="16"/>
    <x v="1"/>
    <s v="Market Potential"/>
    <n v="0"/>
    <n v="0"/>
    <n v="193.28644976372962"/>
    <n v="115.53329863824413"/>
    <n v="76.736029500021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Summer Peak Reduction @Meter  (MW)Market Potential0"/>
    <x v="0"/>
    <s v="Large General Service"/>
    <x v="16"/>
    <x v="2"/>
    <s v="Market Potential"/>
    <n v="0"/>
    <n v="0"/>
    <n v="5.1331714230704426"/>
    <n v="8.2162808326288257"/>
    <n v="10.238974251006915"/>
    <n v="10.242201939424039"/>
    <n v="10.246046616277116"/>
    <n v="10.250491510891084"/>
    <n v="10.255520357027379"/>
    <n v="10.261117377834482"/>
    <n v="10.267267271247706"/>
    <n v="10.273955195824895"/>
    <n v="10.281166757004931"/>
    <n v="10.288887993776466"/>
    <n v="10.297105365744672"/>
    <n v="10.305805740584052"/>
    <n v="10.314976381865844"/>
    <n v="10.324604937248795"/>
    <n v="10.334679427022527"/>
    <n v="10.34518823299287"/>
    <n v="10.356120087699038"/>
    <n v="10.367464063952704"/>
    <n v="10.379209564689369"/>
    <n v="10.391346313122698"/>
    <n v="10.40386434319281"/>
  </r>
  <r>
    <s v="WALarge General ServiceThird Party ContractsSummer Peak Reduction @Generation (MW)Market Potential0"/>
    <x v="0"/>
    <s v="Large General Service"/>
    <x v="16"/>
    <x v="3"/>
    <s v="Market Potential"/>
    <n v="0"/>
    <n v="0"/>
    <n v="5.4701315250111282"/>
    <n v="8.7556274857510932"/>
    <n v="10.911097880442153"/>
    <n v="10.914537446104047"/>
    <n v="10.918634501574079"/>
    <n v="10.92337117528888"/>
    <n v="10.928730133234632"/>
    <n v="10.934694562909721"/>
    <n v="10.941248157766097"/>
    <n v="10.948375102115191"/>
    <n v="10.956060056484368"/>
    <n v="10.964288143410556"/>
    <n v="10.973044933658006"/>
    <n v="10.982316432847455"/>
    <n v="10.992089068484487"/>
    <n v="11.002349677375101"/>
    <n v="11.013085493417016"/>
    <n v="11.024284135755403"/>
    <n v="11.035933597292241"/>
    <n v="11.048022233538687"/>
    <n v="11.060538751800264"/>
    <n v="11.073472200684886"/>
    <n v="11.086811959924136"/>
  </r>
  <r>
    <s v="WALarge General ServiceThird Party ContractsWinter Peak Reduction @Meter  (MW)Market Potential0"/>
    <x v="0"/>
    <s v="Large General Service"/>
    <x v="16"/>
    <x v="4"/>
    <s v="Market Potential"/>
    <n v="0"/>
    <n v="0"/>
    <n v="5.1061602936543116"/>
    <n v="8.1730461524285936"/>
    <n v="10.185096007755698"/>
    <n v="10.188306711836557"/>
    <n v="10.192131157714376"/>
    <n v="10.196552662962636"/>
    <n v="10.201555046936926"/>
    <n v="10.207122615804691"/>
    <n v="10.213240148021844"/>
    <n v="10.219892880243005"/>
    <n v="10.227066493652298"/>
    <n v="10.234747100702268"/>
    <n v="10.242921232248635"/>
    <n v="10.251575825069187"/>
    <n v="10.260698209755189"/>
    <n v="10.270276098964326"/>
    <n v="10.280297576024344"/>
    <n v="10.290751083876883"/>
    <n v="10.301625414351362"/>
    <n v="10.312909697759139"/>
    <n v="10.324593392798251"/>
    <n v="10.336666276759582"/>
    <n v="10.349118436025392"/>
  </r>
  <r>
    <s v="WALarge General ServiceThird Party ContractsWinter Peak Reduction @Generation (MW)Market Potential0"/>
    <x v="0"/>
    <s v="Large General Service"/>
    <x v="16"/>
    <x v="5"/>
    <s v="Market Potential"/>
    <n v="0"/>
    <n v="0"/>
    <n v="5.4413472865028893"/>
    <n v="8.7095547233893793"/>
    <n v="10.853682872714938"/>
    <n v="10.857104339126765"/>
    <n v="10.861179835586505"/>
    <n v="10.865891584572289"/>
    <n v="10.871222343283168"/>
    <n v="10.877155387686159"/>
    <n v="10.883674497039475"/>
    <n v="10.890763938877884"/>
    <n v="10.898408454446184"/>
    <n v="10.906593244567635"/>
    <n v="10.915303955934181"/>
    <n v="10.924526667806038"/>
    <n v="10.934247879108257"/>
    <n v="10.944454495912538"/>
    <n v="10.955133819292779"/>
    <n v="10.96627353354314"/>
    <n v="10.977861694747828"/>
    <n v="10.989886719692176"/>
    <n v="11.0023373751047"/>
    <n v="11.015202767220355"/>
    <n v="11.028472331655363"/>
  </r>
  <r>
    <s v="WALarge General ServiceThird Party ContractsNon-Incentive CostsMarket Potential0"/>
    <x v="0"/>
    <s v="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Incentive CostsMarket Potential0"/>
    <x v="0"/>
    <s v="Large General Service"/>
    <x v="16"/>
    <x v="7"/>
    <s v="Market Potential"/>
    <n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Large General ServiceThird Party ContractsProgram Annual BenefitsMarket Potential0"/>
    <x v="0"/>
    <s v="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Program Annual CostsMarket Potential0"/>
    <x v="0"/>
    <s v="Large General Service"/>
    <x v="16"/>
    <x v="9"/>
    <s v="Market Potential"/>
    <n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Extra Large General ServiceThird Party ContractsParticipantsMarket Potential0"/>
    <x v="0"/>
    <s v="Extra Large General Service"/>
    <x v="16"/>
    <x v="0"/>
    <s v="Market Potential"/>
    <n v="0"/>
    <n v="0"/>
    <n v="2.2156612499999997"/>
    <n v="3.4760880000000003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</r>
  <r>
    <s v="WAExtra Large General ServiceThird Party ContractsNew ParticipantsMarket Potential0"/>
    <x v="0"/>
    <s v="Extra Large General Service"/>
    <x v="16"/>
    <x v="1"/>
    <s v="Market Potential"/>
    <n v="0"/>
    <n v="0"/>
    <n v="2.2156612499999997"/>
    <n v="1.2604267500000006"/>
    <n v="0.86902199999999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Summer Peak Reduction @Meter  (MW)Market Potential0"/>
    <x v="0"/>
    <s v="Extra Large General Service"/>
    <x v="16"/>
    <x v="2"/>
    <s v="Market Potential"/>
    <n v="0"/>
    <n v="0"/>
    <n v="1.6065570249966636"/>
    <n v="2.5640455264853594"/>
    <n v="3.197803257425949"/>
    <n v="3.1910865501335728"/>
    <n v="3.1843914571219734"/>
    <n v="3.1777179017363233"/>
    <n v="3.1710658075980422"/>
    <n v="3.1644350986037892"/>
    <n v="3.1578256989244688"/>
    <n v="3.1512375330042399"/>
    <n v="3.1446705255595391"/>
    <n v="3.138124601578077"/>
    <n v="3.131599686317879"/>
    <n v="3.125095705306292"/>
    <n v="3.1186125843390258"/>
    <n v="3.1121502494791717"/>
    <n v="3.105708627056246"/>
    <n v="3.0992876436652188"/>
    <n v="3.0928872261655633"/>
    <n v="3.0865073016802929"/>
    <n v="3.080147797595016"/>
    <n v="3.0738086415569827"/>
    <n v="3.0674897614741408"/>
  </r>
  <r>
    <s v="WAExtra Large General ServiceThird Party ContractsSummer Peak Reduction @Generation (MW)Market Potential0"/>
    <x v="0"/>
    <s v="Extra Large General Service"/>
    <x v="16"/>
    <x v="3"/>
    <s v="Market Potential"/>
    <n v="0"/>
    <n v="0"/>
    <n v="1.7120172900646458"/>
    <n v="2.7323588304404938"/>
    <n v="3.4077187312723241"/>
    <n v="3.4005611148055976"/>
    <n v="3.3934265314599035"/>
    <n v="3.3863148995485117"/>
    <n v="3.3792261376790731"/>
    <n v="3.3721601647525459"/>
    <n v="3.3651168999621364"/>
    <n v="3.3580962627922419"/>
    <n v="3.3510981730174114"/>
    <n v="3.3441225507012757"/>
    <n v="3.3371693161955234"/>
    <n v="3.3302383901388448"/>
    <n v="3.3233296934559098"/>
    <n v="3.316443147356321"/>
    <n v="3.3095786733335952"/>
    <n v="3.302736193164129"/>
    <n v="3.2959156289061844"/>
    <n v="3.2891169028988627"/>
    <n v="3.2823399377610998"/>
    <n v="3.2755846563906466"/>
    <n v="3.2688509819630656"/>
  </r>
  <r>
    <s v="WAExtra Large General ServiceThird Party ContractsWinter Peak Reduction @Meter  (MW)Market Potential0"/>
    <x v="0"/>
    <s v="Extra Large General Service"/>
    <x v="16"/>
    <x v="4"/>
    <s v="Market Potential"/>
    <n v="0"/>
    <n v="0"/>
    <n v="1.7971748817784208"/>
    <n v="2.8682693139668571"/>
    <n v="3.577222346730621"/>
    <n v="3.5697087026792116"/>
    <n v="3.5622192374411856"/>
    <n v="3.5547538652666297"/>
    <n v="3.5473125007146504"/>
    <n v="3.5398950586522506"/>
    <n v="3.5325014542532207"/>
    <n v="3.5251316029970243"/>
    <n v="3.5177854206677082"/>
    <n v="3.5104628233527833"/>
    <n v="3.5031637274421445"/>
    <n v="3.4958880496269664"/>
    <n v="3.4886357068986231"/>
    <n v="3.4814066165476008"/>
    <n v="3.4742006961624168"/>
    <n v="3.467017863628544"/>
    <n v="3.4598580371273329"/>
    <n v="3.4527211351349534"/>
    <n v="3.4456070764213189"/>
    <n v="3.4385157800490349"/>
    <n v="3.4314471653723304"/>
  </r>
  <r>
    <s v="WAExtra Large General ServiceThird Party ContractsWinter Peak Reduction @Generation (MW)Market Potential0"/>
    <x v="0"/>
    <s v="Extra Large General Service"/>
    <x v="16"/>
    <x v="5"/>
    <s v="Market Potential"/>
    <n v="0"/>
    <n v="0"/>
    <n v="1.9151479984851032"/>
    <n v="3.0565529773730362"/>
    <n v="3.812044274009613"/>
    <n v="3.8040374069471565"/>
    <n v="3.7960563058836163"/>
    <n v="3.7881008794401425"/>
    <n v="3.7801710365671894"/>
    <n v="3.7722666865433192"/>
    <n v="3.7643877389740203"/>
    <n v="3.7565341037905204"/>
    <n v="3.7487056912486234"/>
    <n v="3.7409024119275185"/>
    <n v="3.7331241767286278"/>
    <n v="3.7253708968744315"/>
    <n v="3.7176424839073134"/>
    <n v="3.7099388496884065"/>
    <n v="3.7022599063964372"/>
    <n v="3.6946055665265813"/>
    <n v="3.6869757428893144"/>
    <n v="3.6793703486092855"/>
    <n v="3.6717892971241675"/>
    <n v="3.6642325021835411"/>
    <n v="3.656699877847752"/>
  </r>
  <r>
    <s v="WAExtra Large General ServiceThird Party ContractsNon-Incentive CostsMarket Potential0"/>
    <x v="0"/>
    <s v="Extra 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Incentive CostsMarket Potential0"/>
    <x v="0"/>
    <s v="Extra Large General Service"/>
    <x v="16"/>
    <x v="7"/>
    <s v="Market Potential"/>
    <n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Extra Large General ServiceThird Party ContractsProgram Annual BenefitsMarket Potential0"/>
    <x v="0"/>
    <s v="Extra 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Program Annual CostsMarket Potential0"/>
    <x v="0"/>
    <s v="Extra Large General Service"/>
    <x v="16"/>
    <x v="9"/>
    <s v="Market Potential"/>
    <n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General ServiceAncillary Third PartyParticipantsMarket Potential0"/>
    <x v="0"/>
    <s v="General Service"/>
    <x v="17"/>
    <x v="0"/>
    <s v="Market Potential"/>
    <n v="0"/>
    <n v="0"/>
    <n v="319.54409201996418"/>
    <n v="517.06254989456761"/>
    <n v="652.83051110630117"/>
    <n v="659.16988459516654"/>
    <n v="665.5472607973893"/>
    <n v="671.98658088644265"/>
    <n v="678.4884465275037"/>
    <n v="685.05346522976413"/>
    <n v="691.68225040319396"/>
    <n v="698.37542141585539"/>
    <n v="705.13360365177482"/>
    <n v="711.95742856937659"/>
    <n v="718.84753376048286"/>
    <n v="725.80456300988874"/>
    <n v="732.82916635551499"/>
    <n v="739.92200014914465"/>
    <n v="747.08372711775007"/>
    <n v="754.31501642541571"/>
    <n v="761.61654373586214"/>
    <n v="768.98899127557763"/>
    <n v="776.43304789756269"/>
    <n v="783.94940914569349"/>
    <n v="791.53877731971136"/>
  </r>
  <r>
    <s v="WAGeneral ServiceAncillary Third PartyNew ParticipantsMarket Potential0"/>
    <x v="0"/>
    <s v="General Service"/>
    <x v="17"/>
    <x v="1"/>
    <s v="Market Potential"/>
    <n v="0"/>
    <n v="0"/>
    <n v="319.54409201996418"/>
    <n v="197.51845787460343"/>
    <n v="135.76796121173356"/>
    <n v="6.3393734888653626"/>
    <n v="6.3773762022227629"/>
    <n v="6.4393200890533535"/>
    <n v="6.5018656410610447"/>
    <n v="6.5650187022604314"/>
    <n v="6.6287851734298329"/>
    <n v="6.6931710126614234"/>
    <n v="6.7581822359194348"/>
    <n v="6.8238249176017689"/>
    <n v="6.8901051911062723"/>
    <n v="6.9570292494058776"/>
    <n v="7.0246033456262467"/>
    <n v="7.0928337936296657"/>
    <n v="7.1617269686054215"/>
    <n v="7.2312893076656337"/>
    <n v="7.3015273104464313"/>
    <n v="7.3724475397154947"/>
    <n v="7.4440566219850552"/>
    <n v="7.5163612481308064"/>
    <n v="7.5893681740178636"/>
  </r>
  <r>
    <s v="WAGeneral ServiceAncillary Third PartySummer Peak Reduction @Meter  (MW)Market Potential0"/>
    <x v="0"/>
    <s v="General Service"/>
    <x v="17"/>
    <x v="2"/>
    <s v="Market Potential"/>
    <n v="0"/>
    <n v="0"/>
    <n v="0.11913579390902382"/>
    <n v="0.19238156242557267"/>
    <n v="0.24278131544589632"/>
    <n v="0.24484801113605195"/>
    <n v="0.24693247977926103"/>
    <n v="0.24903487412627945"/>
    <n v="0.2511553482407346"/>
    <n v="0.25329405751040962"/>
    <n v="0.25545115865862422"/>
    <n v="0.25762680975571306"/>
    <n v="0.25982117023060369"/>
    <n v="0.26203440088249313"/>
    <n v="0.2642666638926251"/>
    <n v="0.26651812283616855"/>
    <n v="0.26878894269419867"/>
    <n v="0.27107928986577917"/>
    <n v="0.27338933218015127"/>
    <n v="0.27571923890902461"/>
    <n v="0.27806918077897624"/>
    <n v="0.28043932998395327"/>
    <n v="0.28282986019788647"/>
    <n v="0.28524094658740951"/>
    <n v="0.28767276582468843"/>
  </r>
  <r>
    <s v="WAGeneral ServiceAncillary Third PartySummer Peak Reduction @Generation (MW)Market Potential0"/>
    <x v="0"/>
    <s v="General Service"/>
    <x v="17"/>
    <x v="3"/>
    <s v="Market Potential"/>
    <n v="0"/>
    <n v="0"/>
    <n v="0.12695630211959061"/>
    <n v="0.20501019013807828"/>
    <n v="0.25871836684345301"/>
    <n v="0.26092072797959498"/>
    <n v="0.26314202875027815"/>
    <n v="0.26538243193337535"/>
    <n v="0.26764210170581265"/>
    <n v="0.26992120365559424"/>
    <n v="0.27221990479393032"/>
    <n v="0.27453837356746913"/>
    <n v="0.2768767798706348"/>
    <n v="0.27923529505807027"/>
    <n v="0.28161409195718784"/>
    <n v="0.28401334488082752"/>
    <n v="0.28643322964002416"/>
    <n v="0.28887392355688318"/>
    <n v="0.29133560547756954"/>
    <n v="0.29381845578540561"/>
    <n v="0.29632265641408378"/>
    <n v="0.29884839086099024"/>
    <n v="0.3013958442006463"/>
    <n v="0.30396520309826247"/>
    <n v="0.30655665582341052"/>
  </r>
  <r>
    <s v="WAGeneral ServiceAncillary Third PartyWinter Peak Reduction @Meter  (MW)Market Potential0"/>
    <x v="0"/>
    <s v="General Service"/>
    <x v="17"/>
    <x v="4"/>
    <s v="Market Potential"/>
    <n v="0"/>
    <n v="0"/>
    <n v="0.11850889250984056"/>
    <n v="0.19136923635039038"/>
    <n v="0.24150378212568524"/>
    <n v="0.24355960270956648"/>
    <n v="0.24563310272390171"/>
    <n v="0.24772443411566092"/>
    <n v="0.24983375013777731"/>
    <n v="0.25196120536037209"/>
    <n v="0.25410695568207492"/>
    <n v="0.25627115834144287"/>
    <n v="0.25845397192847647"/>
    <n v="0.26065555639623555"/>
    <n v="0.26287607307255406"/>
    <n v="0.26511568467185609"/>
    <n v="0.26737455530707427"/>
    <n v="0.2696528505016681"/>
    <n v="0.27195073720174884"/>
    <n v="0.27426838378830593"/>
    <n v="0.27660596008954008"/>
    <n v="0.27896363739330154"/>
    <n v="0.28134158845963586"/>
    <n v="0.28373998753343654"/>
    <n v="0.28615901035720798"/>
  </r>
  <r>
    <s v="WAGeneral ServiceAncillary Third PartyWinter Peak Reduction @Generation (MW)Market Potential0"/>
    <x v="0"/>
    <s v="General Service"/>
    <x v="17"/>
    <x v="5"/>
    <s v="Market Potential"/>
    <n v="0"/>
    <n v="0"/>
    <n v="0.12628824862514978"/>
    <n v="0.20393141128558226"/>
    <n v="0.2573569715746859"/>
    <n v="0.25954774372289691"/>
    <n v="0.26175735584388504"/>
    <n v="0.26398596985897371"/>
    <n v="0.26623374908117786"/>
    <n v="0.26850085822716546"/>
    <n v="0.27078746342932108"/>
    <n v="0.27309373224791439"/>
    <n v="0.27541983368337219"/>
    <n v="0.2777659381886568"/>
    <n v="0.28013221768174984"/>
    <n v="0.28251884555824391"/>
    <n v="0.28492599670404334"/>
    <n v="0.28735384750817144"/>
    <n v="0.28980257587569141"/>
    <n v="0.29227236124073519"/>
    <n v="0.29476338457964629"/>
    <n v="0.29727582842423439"/>
    <n v="0.29980987687514477"/>
    <n v="0.30236571561534159"/>
    <n v="0.30494353192370843"/>
  </r>
  <r>
    <s v="WAGeneral ServiceAncillary Third PartyNon-Incentive CostsMarket Potential0"/>
    <x v="0"/>
    <s v="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Incentive CostsMarket Potential0"/>
    <x v="0"/>
    <s v="General Service"/>
    <x v="17"/>
    <x v="7"/>
    <s v="Market Potential"/>
    <n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General ServiceAncillary Third PartyProgram Annual BenefitsMarket Potential0"/>
    <x v="0"/>
    <s v="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Program Annual CostsMarket Potential0"/>
    <x v="0"/>
    <s v="General Service"/>
    <x v="17"/>
    <x v="9"/>
    <s v="Market Potential"/>
    <n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Large General ServiceAncillary Third PartyParticipantsMarket Potential0"/>
    <x v="0"/>
    <s v="Large General Service"/>
    <x v="17"/>
    <x v="0"/>
    <s v="Market Potential"/>
    <n v="0"/>
    <n v="0"/>
    <n v="35.27000961866748"/>
    <n v="56.351986959698358"/>
    <n v="70.354419628271216"/>
    <n v="70.268303275667961"/>
    <n v="70.181238138474924"/>
    <n v="70.097147134054765"/>
    <n v="70.015928751764747"/>
    <n v="69.937484945639596"/>
    <n v="69.861721016138006"/>
    <n v="69.788545495925263"/>
    <n v="69.717870039554256"/>
    <n v="69.649609316911778"/>
    <n v="69.583680910301581"/>
    <n v="69.520005215040271"/>
    <n v="69.458505343445808"/>
    <n v="69.399107032103004"/>
    <n v="69.341738552294345"/>
    <n v="69.2863306234877"/>
    <n v="69.232816329776838"/>
    <n v="69.181131039174062"/>
    <n v="69.131212325657344"/>
    <n v="69.082999893878096"/>
    <n v="69.036435506438849"/>
  </r>
  <r>
    <s v="WALarge General ServiceAncillary Third PartyNew ParticipantsMarket Potential0"/>
    <x v="0"/>
    <s v="Large General Service"/>
    <x v="17"/>
    <x v="1"/>
    <s v="Market Potential"/>
    <n v="0"/>
    <n v="0"/>
    <n v="35.27000961866748"/>
    <n v="21.081977341030878"/>
    <n v="14.002432668572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Summer Peak Reduction @Meter  (MW)Market Potential0"/>
    <x v="0"/>
    <s v="Large General Service"/>
    <x v="17"/>
    <x v="2"/>
    <s v="Market Potential"/>
    <n v="0"/>
    <n v="0"/>
    <n v="0.70250788022364985"/>
    <n v="1.1244514463535518"/>
    <n v="1.4012701902787577"/>
    <n v="1.401711920421987"/>
    <n v="1.4022380894437465"/>
    <n v="1.4028464021681259"/>
    <n v="1.4035346324546314"/>
    <n v="1.4043006211385656"/>
    <n v="1.4051422740328967"/>
    <n v="1.4060575599897813"/>
    <n v="1.4070445090199497"/>
    <n v="1.4081012104682398"/>
    <n v="1.40922581124359"/>
    <n v="1.4104165141018845"/>
    <n v="1.4116715759800458"/>
    <n v="1.4129893063798706"/>
    <n v="1.4143680658001136"/>
    <n v="1.4158062642153717"/>
    <n v="1.417302359600386"/>
    <n v="1.4188548564983958"/>
    <n v="1.4204623046322329"/>
    <n v="1.4221232975568769"/>
    <n v="1.423836471352244"/>
  </r>
  <r>
    <s v="WALarge General ServiceAncillary Third PartySummer Peak Reduction @Generation (MW)Market Potential0"/>
    <x v="0"/>
    <s v="Large General Service"/>
    <x v="17"/>
    <x v="3"/>
    <s v="Market Potential"/>
    <n v="0"/>
    <n v="0"/>
    <n v="0.74862306076689034"/>
    <n v="1.1982645421499911"/>
    <n v="1.4932546784726743"/>
    <n v="1.4937254053942743"/>
    <n v="1.4942861140704886"/>
    <n v="1.4949343586616857"/>
    <n v="1.4956677668953873"/>
    <n v="1.4964840378714466"/>
    <n v="1.4973809399327545"/>
    <n v="1.4983563085995113"/>
    <n v="1.4994080445651639"/>
    <n v="1.5005341117521735"/>
    <n v="1.5017325354258206"/>
    <n v="1.5030014003643271"/>
    <n v="1.5043388490835952"/>
    <n v="1.5057430801149516"/>
    <n v="1.507212346334307"/>
    <n v="1.508744953341189"/>
    <n v="1.5103392578861743"/>
    <n v="1.511993666345264"/>
    <n v="1.5137066332398048"/>
    <n v="1.5154766598005935"/>
    <n v="1.5173022925748552"/>
  </r>
  <r>
    <s v="WALarge General ServiceAncillary Third PartyWinter Peak Reduction @Meter  (MW)Market Potential0"/>
    <x v="0"/>
    <s v="Large General Service"/>
    <x v="17"/>
    <x v="4"/>
    <s v="Market Potential"/>
    <n v="0"/>
    <n v="0"/>
    <n v="0.69881123156249469"/>
    <n v="1.118534499297565"/>
    <n v="1.393896602424965"/>
    <n v="1.3943360081513612"/>
    <n v="1.394859408432634"/>
    <n v="1.3954645201702611"/>
    <n v="1.3961491289378645"/>
    <n v="1.3969110869324313"/>
    <n v="1.397748310986699"/>
    <n v="1.3986587806408739"/>
    <n v="1.3996405362719164"/>
    <n v="1.4006916772786742"/>
    <n v="1.4018103603211882"/>
    <n v="1.4029947976125745"/>
    <n v="1.4042432552618835"/>
    <n v="1.4055540516664391"/>
    <n v="1.4069255559521723"/>
    <n v="1.4083561864605132"/>
    <n v="1.4098444092804536"/>
    <n v="1.4113887368244376"/>
    <n v="1.412987726446763"/>
    <n v="1.4146399791032283"/>
    <n v="1.4163441380507975"/>
  </r>
  <r>
    <s v="WALarge General ServiceAncillary Third PartyWinter Peak Reduction @Generation (MW)Market Potential0"/>
    <x v="0"/>
    <s v="Large General Service"/>
    <x v="17"/>
    <x v="5"/>
    <s v="Market Potential"/>
    <n v="0"/>
    <n v="0"/>
    <n v="0.74468375059941894"/>
    <n v="1.1919591850997069"/>
    <n v="1.4853970614076779"/>
    <n v="1.4858653113292424"/>
    <n v="1.486423069514742"/>
    <n v="1.4870679029947369"/>
    <n v="1.4877974519798214"/>
    <n v="1.4886094276773565"/>
    <n v="1.4895016101733791"/>
    <n v="1.4904718463777429"/>
    <n v="1.4915180480306014"/>
    <n v="1.492638189768408"/>
    <n v="1.4938303072476431"/>
    <n v="1.4950924953245679"/>
    <n v="1.4964229062893046"/>
    <n v="1.4978197481526418"/>
    <n v="1.4992812829839859"/>
    <n v="1.5008058252989271"/>
    <n v="1.5023917404949421"/>
    <n v="1.5040374433337995"/>
    <n v="1.5057413964692701"/>
    <n v="1.5075021090187855"/>
    <n v="1.5093181351777467"/>
  </r>
  <r>
    <s v="WALarge General ServiceAncillary Third PartyNon-Incentive CostsMarket Potential0"/>
    <x v="0"/>
    <s v="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Incentive CostsMarket Potential0"/>
    <x v="0"/>
    <s v="Large General Service"/>
    <x v="17"/>
    <x v="7"/>
    <s v="Market Potential"/>
    <n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Large General ServiceAncillary Third PartyProgram Annual BenefitsMarket Potential0"/>
    <x v="0"/>
    <s v="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Program Annual CostsMarket Potential0"/>
    <x v="0"/>
    <s v="Large General Service"/>
    <x v="17"/>
    <x v="9"/>
    <s v="Market Potential"/>
    <n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Extra Large General ServiceAncillary Third PartyParticipantsMarket Potential0"/>
    <x v="0"/>
    <s v="Extra Large General Service"/>
    <x v="17"/>
    <x v="0"/>
    <s v="Market Potential"/>
    <n v="0"/>
    <n v="0"/>
    <n v="0.40430352823352983"/>
    <n v="0.63430032133758463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</r>
  <r>
    <s v="WAExtra Large General ServiceAncillary Third PartyNew ParticipantsMarket Potential0"/>
    <x v="0"/>
    <s v="Extra Large General Service"/>
    <x v="17"/>
    <x v="1"/>
    <s v="Market Potential"/>
    <n v="0"/>
    <n v="0"/>
    <n v="0.40430352823352983"/>
    <n v="0.2299967931040548"/>
    <n v="0.158575080334396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Summer Peak Reduction @Meter  (MW)Market Potential0"/>
    <x v="0"/>
    <s v="Extra Large General Service"/>
    <x v="17"/>
    <x v="2"/>
    <s v="Market Potential"/>
    <n v="0"/>
    <n v="0"/>
    <n v="0.2198677731696963"/>
    <n v="0.35090629927389494"/>
    <n v="0.43764016484040125"/>
    <n v="0.4367209397818258"/>
    <n v="0.43580467277808999"/>
    <n v="0.43489135333848244"/>
    <n v="0.43398097101009792"/>
    <n v="0.43307351537769939"/>
    <n v="0.43216897606358212"/>
    <n v="0.43126734272743827"/>
    <n v="0.43036860506622249"/>
    <n v="0.42947275281401559"/>
    <n v="0.42857977574189215"/>
    <n v="0.42768966365778577"/>
    <n v="0.42680240640635669"/>
    <n v="0.42591799386885831"/>
    <n v="0.42503641596300612"/>
    <n v="0.4241576626428446"/>
    <n v="0.4232817238986169"/>
    <n v="0.42240858975663398"/>
    <n v="0.42153825027914404"/>
    <n v="0.42067069556420289"/>
    <n v="0.41980591574554466"/>
  </r>
  <r>
    <s v="WAExtra Large General ServiceAncillary Third PartySummer Peak Reduction @Generation (MW)Market Potential0"/>
    <x v="0"/>
    <s v="Extra Large General Service"/>
    <x v="17"/>
    <x v="3"/>
    <s v="Market Potential"/>
    <n v="0"/>
    <n v="0"/>
    <n v="0.23430069604613843"/>
    <n v="0.37394106913245412"/>
    <n v="0.46636846210613941"/>
    <n v="0.46538889576068393"/>
    <n v="0.46441248164758098"/>
    <n v="0.46343920858747062"/>
    <n v="0.4624690654412808"/>
    <n v="0.46150204111008031"/>
    <n v="0.46053812453493403"/>
    <n v="0.45957730469675862"/>
    <n v="0.45861957061617914"/>
    <n v="0.45766491135338405"/>
    <n v="0.45671331600798398"/>
    <n v="0.45576477371886803"/>
    <n v="0.45481927366406294"/>
    <n v="0.45387680506059069"/>
    <n v="0.45293735716432876"/>
    <n v="0.45200091926986852"/>
    <n v="0.45106748071037606"/>
    <n v="0.4501370308574531"/>
    <n v="0.44920955912099747"/>
    <n v="0.44828505494906529"/>
    <n v="0.44736350782773299"/>
  </r>
  <r>
    <s v="WAExtra Large General ServiceAncillary Third PartyWinter Peak Reduction @Meter  (MW)Market Potential0"/>
    <x v="0"/>
    <s v="Extra Large General Service"/>
    <x v="17"/>
    <x v="4"/>
    <s v="Market Potential"/>
    <n v="0"/>
    <n v="0"/>
    <n v="0.24595506608547191"/>
    <n v="0.39254130236315454"/>
    <n v="0.48956613383217468"/>
    <n v="0.48853784279720397"/>
    <n v="0.48751286079003242"/>
    <n v="0.48649117607522691"/>
    <n v="0.48547277695964558"/>
    <n v="0.48445765179228445"/>
    <n v="0.48344578896412504"/>
    <n v="0.48243717690798266"/>
    <n v="0.48143180409835656"/>
    <n v="0.48042965905127727"/>
    <n v="0.47943073032415817"/>
    <n v="0.47843500651564491"/>
    <n v="0.4774424762654676"/>
    <n v="0.47645312825429115"/>
    <n v="0.47546695120356886"/>
    <n v="0.47448393387539345"/>
    <n v="0.4735040650723511"/>
    <n v="0.4725273336373757"/>
    <n v="0.47155372845360177"/>
    <n v="0.47058323844422062"/>
    <n v="0.46961585257233418"/>
  </r>
  <r>
    <s v="WAExtra Large General ServiceAncillary Third PartyWinter Peak Reduction @Generation (MW)Market Potential0"/>
    <x v="0"/>
    <s v="Extra Large General Service"/>
    <x v="17"/>
    <x v="5"/>
    <s v="Market Potential"/>
    <n v="0"/>
    <n v="0"/>
    <n v="0.26210045405527699"/>
    <n v="0.41830914574078704"/>
    <n v="0.5217030411681316"/>
    <n v="0.52060724935763425"/>
    <n v="0.51951498379159466"/>
    <n v="0.51842623196422299"/>
    <n v="0.51734098141479712"/>
    <n v="0.51625921972749833"/>
    <n v="0.51518093453125002"/>
    <n v="0.51410611349955526"/>
    <n v="0.51303474435033736"/>
    <n v="0.51196681484577711"/>
    <n v="0.51090231279215492"/>
    <n v="0.50984122603968984"/>
    <n v="0.50878354248238233"/>
    <n v="0.50772925005785496"/>
    <n v="0.50667833674719609"/>
    <n v="0.5056307905748012"/>
    <n v="0.50458659960821728"/>
    <n v="0.50354575195798779"/>
    <n v="0.50250823577749548"/>
    <n v="0.50147403926280965"/>
    <n v="0.50044315065252998"/>
  </r>
  <r>
    <s v="WAExtra Large General ServiceAncillary Third PartyNon-Incentive CostsMarket Potential0"/>
    <x v="0"/>
    <s v="Extra 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Incentive CostsMarket Potential0"/>
    <x v="0"/>
    <s v="Extra Large General Service"/>
    <x v="17"/>
    <x v="7"/>
    <s v="Market Potential"/>
    <n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Extra Large General ServiceAncillary Third PartyProgram Annual BenefitsMarket Potential0"/>
    <x v="0"/>
    <s v="Extra 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Program Annual CostsMarket Potential0"/>
    <x v="0"/>
    <s v="Extra Large General Service"/>
    <x v="17"/>
    <x v="9"/>
    <s v="Market Potential"/>
    <n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General ServiceThermal Energy StorageParticipantsMarket Potential0"/>
    <x v="0"/>
    <s v="General Service"/>
    <x v="18"/>
    <x v="0"/>
    <s v="Market Potential"/>
    <n v="0"/>
    <n v="0"/>
    <n v="11.628452612734291"/>
    <n v="34.406487323362846"/>
    <n v="77.633905236039325"/>
    <n v="97.609870205227097"/>
    <n v="106.31526731983381"/>
    <n v="104.92834462630481"/>
    <n v="102.82453971785318"/>
    <n v="100.67023644004405"/>
    <n v="98.464651160852412"/>
    <n v="95.71307134300055"/>
    <n v="96.639287184308643"/>
    <n v="97.574499422801239"/>
    <n v="98.518795441094895"/>
    <n v="99.47226347055927"/>
    <n v="100.43499259956143"/>
    <n v="101.40707278178976"/>
    <n v="102.38859484465894"/>
    <n v="103.37965049779646"/>
    <n v="104.38033234161165"/>
    <n v="105.39073387594793"/>
    <n v="106.41094950881902"/>
    <n v="107.44107456523008"/>
    <n v="108.48120529608453"/>
  </r>
  <r>
    <s v="WAGeneral ServiceThermal Energy StorageNew ParticipantsMarket Potential0"/>
    <x v="0"/>
    <s v="General Service"/>
    <x v="18"/>
    <x v="1"/>
    <s v="Market Potential"/>
    <n v="0"/>
    <n v="0"/>
    <n v="11.628452612734291"/>
    <n v="22.778034710628553"/>
    <n v="43.227417912676479"/>
    <n v="19.975964969187771"/>
    <n v="8.7053971146067113"/>
    <n v="0"/>
    <n v="0"/>
    <n v="0"/>
    <n v="0"/>
    <n v="0"/>
    <n v="0.92621584130809254"/>
    <n v="0.93521223849259627"/>
    <n v="0.94429601829365595"/>
    <n v="0.95346802946437492"/>
    <n v="0.96272912900215601"/>
    <n v="0.97208018222833914"/>
    <n v="0.98152206286917476"/>
    <n v="0.99105565313752209"/>
    <n v="1.0006818438151868"/>
    <n v="1.0104015343362818"/>
    <n v="1.0202156328710856"/>
    <n v="1.030125056411066"/>
    <n v="1.0401307308544432"/>
  </r>
  <r>
    <s v="WAGeneral ServiceThermal Energy StorageSummer Peak Reduction @Meter  (MW)Market Potential0"/>
    <x v="0"/>
    <s v="General Service"/>
    <x v="18"/>
    <x v="2"/>
    <s v="Market Potential"/>
    <n v="0"/>
    <n v="0"/>
    <n v="1.9535800389393607E-2"/>
    <n v="5.7802898703249582E-2"/>
    <n v="0.13042496079654606"/>
    <n v="0.16398458194478152"/>
    <n v="0.17860964909732077"/>
    <n v="0.17627961897219205"/>
    <n v="0.17274522672599335"/>
    <n v="0.16912599721927399"/>
    <n v="0.16542061395023205"/>
    <n v="0.1607979598562409"/>
    <n v="0.16235400246963852"/>
    <n v="0.16392515903030608"/>
    <n v="0.16551157634103941"/>
    <n v="0.16711340263053956"/>
    <n v="0.16873078756726317"/>
    <n v="0.17036388227340679"/>
    <n v="0.172012839339027"/>
    <n v="0.17367781283629805"/>
    <n v="0.17535895833390758"/>
    <n v="0.17705643291159251"/>
    <n v="0.17877039517481594"/>
    <n v="0.18050100526958654"/>
    <n v="0.18224842489742199"/>
  </r>
  <r>
    <s v="WAGeneral ServiceThermal Energy StorageSummer Peak Reduction @Generation (MW)Market Potential0"/>
    <x v="0"/>
    <s v="General Service"/>
    <x v="18"/>
    <x v="3"/>
    <s v="Market Potential"/>
    <n v="0"/>
    <n v="0"/>
    <n v="2.0818201608475709E-2"/>
    <n v="6.1597291883258291E-2"/>
    <n v="0.13898653111311388"/>
    <n v="0.17474912824465208"/>
    <n v="0.1903342381685004"/>
    <n v="0.18785125636422853"/>
    <n v="0.18408485371482666"/>
    <n v="0.18022804477757245"/>
    <n v="0.17627942663068208"/>
    <n v="0.17135332465498818"/>
    <n v="0.17301151158316125"/>
    <n v="0.17468580459325028"/>
    <n v="0.1763763601247223"/>
    <n v="0.17808333613655111"/>
    <n v="0.17980689212197695"/>
    <n v="0.18154718912340878"/>
    <n v="0.18330438974747124"/>
    <n v="0.18507865818019825"/>
    <n v="0.18687016020237379"/>
    <n v="0.18867906320502184"/>
    <n v="0.19050553620504682"/>
    <n v="0.19234974986102571"/>
    <n v="0.19421187648915386"/>
  </r>
  <r>
    <s v="WAGeneral ServiceThermal Energy StorageWinter Peak Reduction @Meter  (MW)Market Potential0"/>
    <x v="0"/>
    <s v="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Winter Peak Reduction @Generation (MW)Market Potential0"/>
    <x v="0"/>
    <s v="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Non-Incentive CostsMarket Potential0"/>
    <x v="0"/>
    <s v="General Service"/>
    <x v="18"/>
    <x v="6"/>
    <s v="Market Potential"/>
    <n v="0"/>
    <n v="0"/>
    <n v="35950.339999999997"/>
    <n v="68533.88"/>
    <n v="128295.16"/>
    <n v="60345.11"/>
    <n v="27408"/>
    <n v="1967.35"/>
    <n v="1967.35"/>
    <n v="1967.35"/>
    <n v="1967.35"/>
    <n v="1967.35"/>
    <n v="4674.12"/>
    <n v="4700.41"/>
    <n v="4726.96"/>
    <n v="4753.76"/>
    <n v="4780.83"/>
    <n v="4808.16"/>
    <n v="4835.75"/>
    <n v="4863.6099999999997"/>
    <n v="4891.74"/>
    <n v="4920.1499999999996"/>
    <n v="4948.83"/>
    <n v="4977.79"/>
    <n v="5007.03"/>
  </r>
  <r>
    <s v="WAGeneral ServiceThermal Energy StorageIncentive CostsMarket Potential0"/>
    <x v="0"/>
    <s v="General Service"/>
    <x v="18"/>
    <x v="7"/>
    <s v="Market Potential"/>
    <n v="0"/>
    <n v="0"/>
    <n v="20246.21"/>
    <n v="22159.57"/>
    <n v="25790.67"/>
    <n v="27468.65"/>
    <n v="28199.91"/>
    <n v="28083.4"/>
    <n v="27906.68"/>
    <n v="27725.72"/>
    <n v="27540.45"/>
    <n v="27309.32"/>
    <n v="27387.119999999999"/>
    <n v="27465.68"/>
    <n v="27545"/>
    <n v="27625.09"/>
    <n v="27705.96"/>
    <n v="27787.62"/>
    <n v="27870.07"/>
    <n v="27953.31"/>
    <n v="28037.37"/>
    <n v="28122.25"/>
    <n v="28207.94"/>
    <n v="28294.47"/>
    <n v="28381.84"/>
  </r>
  <r>
    <s v="WAGeneral ServiceThermal Energy StorageProgram Annual BenefitsMarket Potential0"/>
    <x v="0"/>
    <s v="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Program Annual CostsMarket Potential0"/>
    <x v="0"/>
    <s v="General Service"/>
    <x v="18"/>
    <x v="9"/>
    <s v="Market Potential"/>
    <n v="0"/>
    <n v="0"/>
    <n v="56196.55"/>
    <n v="90693.45"/>
    <n v="154085.82999999999"/>
    <n v="87813.759999999995"/>
    <n v="55607.91"/>
    <n v="30050.75"/>
    <n v="29874.03"/>
    <n v="29693.07"/>
    <n v="29507.8"/>
    <n v="29276.67"/>
    <n v="32061.25"/>
    <n v="32166.1"/>
    <n v="32271.96"/>
    <n v="32378.86"/>
    <n v="32486.79"/>
    <n v="32595.77"/>
    <n v="32705.81"/>
    <n v="32816.92"/>
    <n v="32929.11"/>
    <n v="33042.39"/>
    <n v="33156.769999999997"/>
    <n v="33272.26"/>
    <n v="33388.870000000003"/>
  </r>
  <r>
    <s v="WALarge General ServiceThermal Energy StorageParticipantsMarket Potential0"/>
    <x v="0"/>
    <s v="Large General Service"/>
    <x v="18"/>
    <x v="0"/>
    <s v="Market Potential"/>
    <n v="0"/>
    <n v="0"/>
    <n v="2.6237979605936146"/>
    <n v="7.86023115276517"/>
    <n v="18.318260941045025"/>
    <n v="23.523221221116462"/>
    <n v="26.104527825561487"/>
    <n v="26.07324943801817"/>
    <n v="26.043039547502222"/>
    <n v="26.013861684955874"/>
    <n v="25.985680626053124"/>
    <n v="25.958462348715603"/>
    <n v="25.932173992078454"/>
    <n v="25.906783816856723"/>
    <n v="25.882261167064552"/>
    <n v="25.858576433040895"/>
    <n v="25.835701015737218"/>
    <n v="25.813607292224109"/>
    <n v="25.792268582375183"/>
    <n v="25.771659116688127"/>
    <n v="25.751754005203999"/>
    <n v="25.732529207487406"/>
    <n v="25.713961503631246"/>
    <n v="25.69602846625115"/>
    <n v="25.678708433435684"/>
  </r>
  <r>
    <s v="WALarge General ServiceThermal Energy StorageNew ParticipantsMarket Potential0"/>
    <x v="0"/>
    <s v="Large General Service"/>
    <x v="18"/>
    <x v="1"/>
    <s v="Market Potential"/>
    <n v="0"/>
    <n v="0"/>
    <n v="2.6237979605936146"/>
    <n v="5.236433192171555"/>
    <n v="10.458029788279855"/>
    <n v="5.2049602800714361"/>
    <n v="2.581306604445025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Summer Peak Reduction @Meter  (MW)Market Potential0"/>
    <x v="0"/>
    <s v="Large General Service"/>
    <x v="18"/>
    <x v="2"/>
    <s v="Market Potential"/>
    <n v="0"/>
    <n v="0"/>
    <n v="2.2039902868986362E-2"/>
    <n v="6.6025941683227424E-2"/>
    <n v="0.15387339190477822"/>
    <n v="0.1975950582573783"/>
    <n v="0.21927803373471649"/>
    <n v="0.21901529527935265"/>
    <n v="0.21876153219901867"/>
    <n v="0.21851643815362934"/>
    <n v="0.21827971725884626"/>
    <n v="0.21805108372921109"/>
    <n v="0.217830261533459"/>
    <n v="0.21761698406159649"/>
    <n v="0.21741099380334225"/>
    <n v="0.21721204203754355"/>
    <n v="0.21701988853219265"/>
    <n v="0.2168343012546825"/>
    <n v="0.21665505609195154"/>
    <n v="0.21648193658018028"/>
    <n v="0.21631473364371359"/>
    <n v="0.21615324534289423"/>
    <n v="0.21599727663050247"/>
    <n v="0.21584663911650967"/>
    <n v="0.21570115084085975"/>
  </r>
  <r>
    <s v="WALarge General ServiceThermal Energy StorageSummer Peak Reduction @Generation (MW)Market Potential0"/>
    <x v="0"/>
    <s v="Large General Service"/>
    <x v="18"/>
    <x v="3"/>
    <s v="Market Potential"/>
    <n v="0"/>
    <n v="0"/>
    <n v="2.3486682511707546E-2"/>
    <n v="7.0360125408383864E-2"/>
    <n v="0.16397420279707825"/>
    <n v="0.21056591885909878"/>
    <n v="0.2336722439628266"/>
    <n v="0.23339225839658212"/>
    <n v="0.23312183738173345"/>
    <n v="0.23286065446891446"/>
    <n v="0.23260839435085917"/>
    <n v="0.232364752482109"/>
    <n v="0.23212943471169969"/>
    <n v="0.23190215692838501"/>
    <n v="0.23168264471796915"/>
    <n v="0.23147063303233539"/>
    <n v="0.23126586586977049"/>
    <n v="0.23106809596620045"/>
    <n v="0.23087708449696456"/>
    <n v="0.23069260078876841"/>
    <n v="0.23051442204146802"/>
    <n v="0.2303423330593502"/>
    <n v="0.23017612599158405"/>
    <n v="0.23001560008153205"/>
    <n v="0.22986056142461611"/>
  </r>
  <r>
    <s v="WALarge General ServiceThermal Energy StorageWinter Peak Reduction @Meter  (MW)Market Potential0"/>
    <x v="0"/>
    <s v="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Winter Peak Reduction @Generation (MW)Market Potential0"/>
    <x v="0"/>
    <s v="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Non-Incentive CostsMarket Potential0"/>
    <x v="0"/>
    <s v="Large General Service"/>
    <x v="18"/>
    <x v="6"/>
    <s v="Market Potential"/>
    <n v="0"/>
    <n v="0"/>
    <n v="187199.91"/>
    <n v="371808.72"/>
    <n v="740766.73"/>
    <n v="369584.84"/>
    <n v="184197.47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</r>
  <r>
    <s v="WALarge General ServiceThermal Energy StorageIncentive CostsMarket Potential0"/>
    <x v="0"/>
    <s v="Large General Service"/>
    <x v="18"/>
    <x v="7"/>
    <s v="Market Potential"/>
    <n v="0"/>
    <n v="0"/>
    <n v="18755.28"/>
    <n v="20954.580000000002"/>
    <n v="25346.95"/>
    <n v="27533.040000000001"/>
    <n v="28617.18"/>
    <n v="28604.05"/>
    <n v="28591.360000000001"/>
    <n v="28579.1"/>
    <n v="28567.27"/>
    <n v="28555.84"/>
    <n v="28544.799999999999"/>
    <n v="28534.13"/>
    <n v="28523.83"/>
    <n v="28513.88"/>
    <n v="28504.28"/>
    <n v="28495"/>
    <n v="28486.04"/>
    <n v="28477.38"/>
    <n v="28469.02"/>
    <n v="28460.94"/>
    <n v="28453.15"/>
    <n v="28445.61"/>
    <n v="28438.34"/>
  </r>
  <r>
    <s v="WALarge General ServiceThermal Energy StorageProgram Annual BenefitsMarket Potential0"/>
    <x v="0"/>
    <s v="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Program Annual CostsMarket Potential0"/>
    <x v="0"/>
    <s v="Large General Service"/>
    <x v="18"/>
    <x v="9"/>
    <s v="Market Potential"/>
    <n v="0"/>
    <n v="0"/>
    <n v="205955.19"/>
    <n v="392763.3"/>
    <n v="766113.68"/>
    <n v="397117.88"/>
    <n v="212814.66"/>
    <n v="30406.39"/>
    <n v="30393.71"/>
    <n v="30381.45"/>
    <n v="30369.61"/>
    <n v="30358.18"/>
    <n v="30347.14"/>
    <n v="30336.48"/>
    <n v="30326.18"/>
    <n v="30316.23"/>
    <n v="30306.62"/>
    <n v="30297.34"/>
    <n v="30288.38"/>
    <n v="30279.73"/>
    <n v="30271.37"/>
    <n v="30263.29"/>
    <n v="30255.49"/>
    <n v="30247.96"/>
    <n v="30240.69"/>
  </r>
  <r>
    <s v="WAExtra Large General ServiceThermal Energy StorageParticipantsMarket Potential0"/>
    <x v="0"/>
    <s v="Extra Large General Service"/>
    <x v="18"/>
    <x v="0"/>
    <s v="Market Potential"/>
    <n v="0"/>
    <n v="0"/>
    <n v="3.1803749999999992E-2"/>
    <n v="9.3555000000000013E-2"/>
    <n v="0.21829499999999996"/>
    <n v="0.28066500000000005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</r>
  <r>
    <s v="WAExtra Large General ServiceThermal Energy StorageNew ParticipantsMarket Potential0"/>
    <x v="0"/>
    <s v="Extra Large General Service"/>
    <x v="18"/>
    <x v="1"/>
    <s v="Market Potential"/>
    <n v="0"/>
    <n v="0"/>
    <n v="3.1803749999999992E-2"/>
    <n v="6.1751250000000021E-2"/>
    <n v="0.12473999999999995"/>
    <n v="6.2370000000000092E-2"/>
    <n v="3.118499999999996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Summer Peak Reduction @Meter  (MW)Market Potential0"/>
    <x v="0"/>
    <s v="Extra Large General Service"/>
    <x v="18"/>
    <x v="2"/>
    <s v="Market Potential"/>
    <n v="0"/>
    <n v="0"/>
    <n v="2.6715149999999993E-4"/>
    <n v="7.8586200000000013E-4"/>
    <n v="1.8336779999999996E-3"/>
    <n v="2.3575860000000005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</r>
  <r>
    <s v="WAExtra Large General ServiceThermal Energy StorageSummer Peak Reduction @Generation (MW)Market Potential0"/>
    <x v="0"/>
    <s v="Extra Large General Service"/>
    <x v="18"/>
    <x v="3"/>
    <s v="Market Potential"/>
    <n v="0"/>
    <n v="0"/>
    <n v="2.8468829923273647E-4"/>
    <n v="8.3744884910485942E-4"/>
    <n v="1.9540473145780047E-3"/>
    <n v="2.5123465473145786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</r>
  <r>
    <s v="WAExtra Large General ServiceThermal Energy StorageWinter Peak Reduction @Meter  (MW)Market Potential0"/>
    <x v="0"/>
    <s v="Extra 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Winter Peak Reduction @Generation (MW)Market Potential0"/>
    <x v="0"/>
    <s v="Extra 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Non-Incentive CostsMarket Potential0"/>
    <x v="0"/>
    <s v="Extra Large General Service"/>
    <x v="18"/>
    <x v="6"/>
    <s v="Market Potential"/>
    <n v="0"/>
    <n v="0"/>
    <n v="2269.08"/>
    <n v="4385.17"/>
    <n v="8835.9500000000007"/>
    <n v="4428.8900000000003"/>
    <n v="2225.36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</r>
  <r>
    <s v="WAExtra Large General ServiceThermal Energy StorageIncentive CostsMarket Potential0"/>
    <x v="0"/>
    <s v="Extra Large General Service"/>
    <x v="18"/>
    <x v="7"/>
    <s v="Market Potential"/>
    <n v="0"/>
    <n v="0"/>
    <n v="227.14"/>
    <n v="253.07"/>
    <n v="305.45999999999998"/>
    <n v="331.6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</r>
  <r>
    <s v="WAExtra Large General ServiceThermal Energy StorageProgram Annual BenefitsMarket Potential0"/>
    <x v="0"/>
    <s v="Extra 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Program Annual CostsMarket Potential0"/>
    <x v="0"/>
    <s v="Extra Large General Service"/>
    <x v="18"/>
    <x v="9"/>
    <s v="Market Potential"/>
    <n v="0"/>
    <n v="0"/>
    <n v="2496.2199999999998"/>
    <n v="4638.24"/>
    <n v="9141.42"/>
    <n v="4760.55"/>
    <n v="2570.11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</r>
  <r>
    <s v="WAResidentialBattery Energy StorageParticipantsMarket Potential0"/>
    <x v="0"/>
    <s v="Residential"/>
    <x v="19"/>
    <x v="0"/>
    <s v="Market Potential"/>
    <n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Battery Energy StorageNew ParticipantsMarket Potential0"/>
    <x v="0"/>
    <s v="Residential"/>
    <x v="19"/>
    <x v="1"/>
    <s v="Market Potential"/>
    <n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Battery Energy StorageSummer Peak Reduction @Meter  (MW)Market Potential0"/>
    <x v="0"/>
    <s v="Residential"/>
    <x v="19"/>
    <x v="2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Summer Peak Reduction @Generation (MW)Market Potential0"/>
    <x v="0"/>
    <s v="Residential"/>
    <x v="19"/>
    <x v="3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Winter Peak Reduction @Meter  (MW)Market Potential0"/>
    <x v="0"/>
    <s v="Residential"/>
    <x v="19"/>
    <x v="4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Winter Peak Reduction @Generation (MW)Market Potential0"/>
    <x v="0"/>
    <s v="Residential"/>
    <x v="19"/>
    <x v="5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Non-Incentive CostsMarket Potential0"/>
    <x v="0"/>
    <s v="Residential"/>
    <x v="19"/>
    <x v="6"/>
    <s v="Market Potential"/>
    <n v="0"/>
    <n v="0"/>
    <n v="169199.05"/>
    <n v="172689.85"/>
    <n v="343852.5"/>
    <n v="349588.65"/>
    <n v="355523.76"/>
    <n v="535414.68000000005"/>
    <n v="545125.44999999995"/>
    <n v="554970.39"/>
    <n v="742674.51"/>
    <n v="756080.18"/>
    <n v="769670.64"/>
    <n v="966148.36"/>
    <n v="983494.7"/>
    <n v="1001079.62"/>
    <n v="1206722.44"/>
    <n v="90946.65"/>
    <n v="91749.92"/>
    <n v="92560.61"/>
    <n v="93378.81"/>
    <n v="94204.57"/>
    <n v="95037.96"/>
    <n v="95879.07"/>
    <n v="96727.96"/>
  </r>
  <r>
    <s v="WAResidentialBattery Energy StorageIncentive CostsMarket Potential0"/>
    <x v="0"/>
    <s v="Residential"/>
    <x v="19"/>
    <x v="7"/>
    <s v="Market Potential"/>
    <n v="0"/>
    <n v="0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</r>
  <r>
    <s v="WAResidentialBattery Energy StorageProgram Annual BenefitsMarket Potential0"/>
    <x v="0"/>
    <s v="Residential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attery Energy StorageProgram Annual CostsMarket Potential0"/>
    <x v="0"/>
    <s v="Residential"/>
    <x v="19"/>
    <x v="9"/>
    <s v="Market Potential"/>
    <n v="0"/>
    <n v="0"/>
    <n v="202719.34"/>
    <n v="206210.15"/>
    <n v="377372.8"/>
    <n v="383108.95"/>
    <n v="389044.06"/>
    <n v="568934.98"/>
    <n v="578645.75"/>
    <n v="588490.68999999994"/>
    <n v="776194.81"/>
    <n v="789600.48"/>
    <n v="803190.94"/>
    <n v="999668.66"/>
    <n v="1017015"/>
    <n v="1034599.91"/>
    <n v="1240242.73"/>
    <n v="124466.95"/>
    <n v="125270.21"/>
    <n v="126080.91"/>
    <n v="126899.1"/>
    <n v="127724.86"/>
    <n v="128558.26"/>
    <n v="129399.37"/>
    <n v="130248.25"/>
  </r>
  <r>
    <s v="WAGeneral ServiceBattery Energy StorageParticipantsMarket Potential0"/>
    <x v="0"/>
    <s v="General Service"/>
    <x v="19"/>
    <x v="0"/>
    <s v="Market Potential"/>
    <n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Battery Energy StorageNew ParticipantsMarket Potential0"/>
    <x v="0"/>
    <s v="General Service"/>
    <x v="19"/>
    <x v="1"/>
    <s v="Market Potential"/>
    <n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Battery Energy StorageSummer Peak Reduction @Meter  (MW)Market Potential0"/>
    <x v="0"/>
    <s v="General Service"/>
    <x v="19"/>
    <x v="2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Summer Peak Reduction @Generation (MW)Market Potential0"/>
    <x v="0"/>
    <s v="General Service"/>
    <x v="19"/>
    <x v="3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Winter Peak Reduction @Meter  (MW)Market Potential0"/>
    <x v="0"/>
    <s v="General Service"/>
    <x v="19"/>
    <x v="4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Winter Peak Reduction @Generation (MW)Market Potential0"/>
    <x v="0"/>
    <s v="General Service"/>
    <x v="19"/>
    <x v="5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Non-Incentive CostsMarket Potential0"/>
    <x v="0"/>
    <s v="General Service"/>
    <x v="19"/>
    <x v="6"/>
    <s v="Market Potential"/>
    <n v="0"/>
    <n v="0"/>
    <n v="15992.24"/>
    <n v="16315.61"/>
    <n v="32416.75"/>
    <n v="33005.42"/>
    <n v="33638.019999999997"/>
    <n v="50639.81"/>
    <n v="51615.51"/>
    <n v="52602.01"/>
    <n v="70408.83"/>
    <n v="71761.990000000005"/>
    <n v="73058.58"/>
    <n v="91725.99"/>
    <n v="93447.03"/>
    <n v="95192.92"/>
    <n v="114772.13"/>
    <n v="9030.34"/>
    <n v="9114.0499999999993"/>
    <n v="9198.57"/>
    <n v="9283.91"/>
    <n v="9370.08"/>
    <n v="9457.09"/>
    <n v="9544.94"/>
    <n v="9633.64"/>
  </r>
  <r>
    <s v="WAGeneral ServiceBattery Energy StorageIncentive CostsMarket Potential0"/>
    <x v="0"/>
    <s v="General Service"/>
    <x v="19"/>
    <x v="7"/>
    <s v="Market Potential"/>
    <n v="0"/>
    <n v="0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</r>
  <r>
    <s v="WAGeneral ServiceBattery Energy StorageProgram Annual BenefitsMarket Potential0"/>
    <x v="0"/>
    <s v="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Battery Energy StorageProgram Annual CostsMarket Potential0"/>
    <x v="0"/>
    <s v="General Service"/>
    <x v="19"/>
    <x v="9"/>
    <s v="Market Potential"/>
    <n v="0"/>
    <n v="0"/>
    <n v="19368.23"/>
    <n v="19691.59"/>
    <n v="35792.730000000003"/>
    <n v="36381.4"/>
    <n v="37014"/>
    <n v="54015.79"/>
    <n v="54991.49"/>
    <n v="55977.99"/>
    <n v="73784.820000000007"/>
    <n v="75137.97"/>
    <n v="76434.559999999998"/>
    <n v="95101.97"/>
    <n v="96823.02"/>
    <n v="98568.91"/>
    <n v="118148.12"/>
    <n v="12406.32"/>
    <n v="12490.03"/>
    <n v="12574.55"/>
    <n v="12659.89"/>
    <n v="12746.06"/>
    <n v="12833.07"/>
    <n v="12920.92"/>
    <n v="13009.63"/>
  </r>
  <r>
    <s v="WALarge General ServiceBattery Energy StorageParticipantsMarket Potential0"/>
    <x v="0"/>
    <s v="Large General Service"/>
    <x v="19"/>
    <x v="0"/>
    <s v="Market Potential"/>
    <n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Battery Energy StorageNew ParticipantsMarket Potential0"/>
    <x v="0"/>
    <s v="Large General Service"/>
    <x v="19"/>
    <x v="1"/>
    <s v="Market Potential"/>
    <n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Battery Energy StorageSummer Peak Reduction @Meter  (MW)Market Potential0"/>
    <x v="0"/>
    <s v="Large General Service"/>
    <x v="19"/>
    <x v="2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Summer Peak Reduction @Generation (MW)Market Potential0"/>
    <x v="0"/>
    <s v="Large General Service"/>
    <x v="19"/>
    <x v="3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Winter Peak Reduction @Meter  (MW)Market Potential0"/>
    <x v="0"/>
    <s v="Large General Service"/>
    <x v="19"/>
    <x v="4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Winter Peak Reduction @Generation (MW)Market Potential0"/>
    <x v="0"/>
    <s v="Large General Service"/>
    <x v="19"/>
    <x v="5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Non-Incentive CostsMarket Potential0"/>
    <x v="0"/>
    <s v="Large General Service"/>
    <x v="19"/>
    <x v="6"/>
    <s v="Market Potential"/>
    <n v="0"/>
    <n v="0"/>
    <n v="8845.67"/>
    <n v="8769.7000000000007"/>
    <n v="17179.16"/>
    <n v="17086.080000000002"/>
    <n v="17043.64"/>
    <n v="25569.32"/>
    <n v="25513.1"/>
    <n v="25459.81"/>
    <n v="33868.11"/>
    <n v="33802.550000000003"/>
    <n v="33740.449999999997"/>
    <n v="42114.75"/>
    <n v="42043.12"/>
    <n v="41975.29"/>
    <n v="50321.07"/>
    <n v="188.88"/>
    <n v="188.88"/>
    <n v="188.88"/>
    <n v="188.88"/>
    <n v="188.88"/>
    <n v="188.88"/>
    <n v="188.88"/>
    <n v="188.88"/>
  </r>
  <r>
    <s v="WALarge General ServiceBattery Energy StorageIncentive CostsMarket Potential0"/>
    <x v="0"/>
    <s v="Large General Service"/>
    <x v="19"/>
    <x v="7"/>
    <s v="Market Potential"/>
    <n v="0"/>
    <n v="0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</r>
  <r>
    <s v="WALarge General ServiceBattery Energy StorageProgram Annual BenefitsMarket Potential0"/>
    <x v="0"/>
    <s v="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Battery Energy StorageProgram Annual CostsMarket Potential0"/>
    <x v="0"/>
    <s v="Large General Service"/>
    <x v="19"/>
    <x v="9"/>
    <s v="Market Potential"/>
    <n v="0"/>
    <n v="0"/>
    <n v="10392.09"/>
    <n v="10316.120000000001"/>
    <n v="18725.580000000002"/>
    <n v="18632.5"/>
    <n v="18590.060000000001"/>
    <n v="27115.74"/>
    <n v="27059.52"/>
    <n v="27006.23"/>
    <n v="35414.519999999997"/>
    <n v="35348.97"/>
    <n v="35286.870000000003"/>
    <n v="43661.17"/>
    <n v="43589.53"/>
    <n v="43521.71"/>
    <n v="51867.49"/>
    <n v="1735.3"/>
    <n v="1735.3"/>
    <n v="1735.3"/>
    <n v="1735.3"/>
    <n v="1735.3"/>
    <n v="1735.3"/>
    <n v="1735.3"/>
    <n v="1735.3"/>
  </r>
  <r>
    <s v="WAExtra Large General ServiceBattery Energy StorageParticipantsMarket Potential0"/>
    <x v="0"/>
    <s v="Extra Large General Service"/>
    <x v="19"/>
    <x v="0"/>
    <s v="Market Potential"/>
    <n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Battery Energy StorageNew ParticipantsMarket Potential0"/>
    <x v="0"/>
    <s v="Extra Large General Service"/>
    <x v="19"/>
    <x v="1"/>
    <s v="Market Potential"/>
    <n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Battery Energy StorageSummer Peak Reduction @Meter  (MW)Market Potential0"/>
    <x v="0"/>
    <s v="Extra Large General Service"/>
    <x v="19"/>
    <x v="2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Summer Peak Reduction @Generation (MW)Market Potential0"/>
    <x v="0"/>
    <s v="Extra Large General Service"/>
    <x v="19"/>
    <x v="3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Winter Peak Reduction @Meter  (MW)Market Potential0"/>
    <x v="0"/>
    <s v="Extra Large General Service"/>
    <x v="19"/>
    <x v="4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Winter Peak Reduction @Generation (MW)Market Potential0"/>
    <x v="0"/>
    <s v="Extra Large General Service"/>
    <x v="19"/>
    <x v="5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Non-Incentive CostsMarket Potential0"/>
    <x v="0"/>
    <s v="Extra Large General Service"/>
    <x v="19"/>
    <x v="6"/>
    <s v="Market Potential"/>
    <n v="0"/>
    <n v="0"/>
    <n v="107.22"/>
    <n v="102.52"/>
    <n v="205.01"/>
    <n v="204.39"/>
    <n v="204.39"/>
    <n v="306.83"/>
    <n v="306.83"/>
    <n v="306.83"/>
    <n v="408.34"/>
    <n v="408.34"/>
    <n v="408.34"/>
    <n v="509.85"/>
    <n v="509.85"/>
    <n v="509.85"/>
    <n v="611.36"/>
    <n v="2.29"/>
    <n v="2.29"/>
    <n v="2.29"/>
    <n v="2.29"/>
    <n v="2.29"/>
    <n v="2.29"/>
    <n v="2.29"/>
    <n v="2.29"/>
  </r>
  <r>
    <s v="WAExtra Large General ServiceBattery Energy StorageIncentive CostsMarket Potential0"/>
    <x v="0"/>
    <s v="Extra Large General Service"/>
    <x v="19"/>
    <x v="7"/>
    <s v="Market Potential"/>
    <n v="0"/>
    <n v="0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</r>
  <r>
    <s v="WAExtra Large General ServiceBattery Energy StorageProgram Annual BenefitsMarket Potential0"/>
    <x v="0"/>
    <s v="Extra 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Battery Energy StorageProgram Annual CostsMarket Potential0"/>
    <x v="0"/>
    <s v="Extra Large General Service"/>
    <x v="19"/>
    <x v="9"/>
    <s v="Market Potential"/>
    <n v="0"/>
    <n v="0"/>
    <n v="125.95"/>
    <n v="121.25"/>
    <n v="223.73"/>
    <n v="223.12"/>
    <n v="223.12"/>
    <n v="325.55"/>
    <n v="325.55"/>
    <n v="325.55"/>
    <n v="427.06"/>
    <n v="427.06"/>
    <n v="427.06"/>
    <n v="528.58000000000004"/>
    <n v="528.58000000000004"/>
    <n v="528.58000000000004"/>
    <n v="630.09"/>
    <n v="21.01"/>
    <n v="21.01"/>
    <n v="21.01"/>
    <n v="21.01"/>
    <n v="21.01"/>
    <n v="21.01"/>
    <n v="21.01"/>
    <n v="21.01"/>
  </r>
  <r>
    <s v="WAResidentialAncillary Battery StorageParticipantsMarket Potential0"/>
    <x v="0"/>
    <s v="Residential"/>
    <x v="20"/>
    <x v="0"/>
    <s v="Market Potential"/>
    <n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Ancillary Battery StorageNew ParticipantsMarket Potential0"/>
    <x v="0"/>
    <s v="Residential"/>
    <x v="20"/>
    <x v="1"/>
    <s v="Market Potential"/>
    <n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Ancillary Battery StorageSummer Peak Reduction @Meter  (MW)Market Potential0"/>
    <x v="0"/>
    <s v="Residential"/>
    <x v="20"/>
    <x v="2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Summer Peak Reduction @Generation (MW)Market Potential0"/>
    <x v="0"/>
    <s v="Residential"/>
    <x v="20"/>
    <x v="3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Winter Peak Reduction @Meter  (MW)Market Potential0"/>
    <x v="0"/>
    <s v="Residential"/>
    <x v="20"/>
    <x v="4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Winter Peak Reduction @Generation (MW)Market Potential0"/>
    <x v="0"/>
    <s v="Residential"/>
    <x v="20"/>
    <x v="5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Non-Incentive CostsMarket Potential0"/>
    <x v="0"/>
    <s v="Residential"/>
    <x v="20"/>
    <x v="6"/>
    <s v="Market Potential"/>
    <n v="0"/>
    <n v="0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</r>
  <r>
    <s v="WAResidentialAncillary Battery StorageIncentive CostsMarket Potential0"/>
    <x v="0"/>
    <s v="Residential"/>
    <x v="20"/>
    <x v="7"/>
    <s v="Market Potential"/>
    <n v="0"/>
    <n v="0"/>
    <n v="33998.03"/>
    <n v="34485.86"/>
    <n v="35468.959999999999"/>
    <n v="36468.660000000003"/>
    <n v="37485.519999999997"/>
    <n v="39022.910000000003"/>
    <n v="40588.39"/>
    <n v="42182.36"/>
    <n v="44319.46"/>
    <n v="46495.34"/>
    <n v="48710.55"/>
    <n v="51494.27"/>
    <n v="54328.19"/>
    <n v="57212.98"/>
    <n v="60692.81"/>
    <n v="60944.12"/>
    <n v="61197.75"/>
    <n v="61453.73"/>
    <n v="61712.08"/>
    <n v="61972.81"/>
    <n v="62235.96"/>
    <n v="62501.54"/>
    <n v="62769.58"/>
  </r>
  <r>
    <s v="WAResidentialAncillary Battery StorageProgram Annual BenefitsMarket Potential0"/>
    <x v="0"/>
    <s v="Residential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Battery StorageProgram Annual CostsMarket Potential0"/>
    <x v="0"/>
    <s v="Residential"/>
    <x v="20"/>
    <x v="9"/>
    <s v="Market Potential"/>
    <n v="0"/>
    <n v="0"/>
    <n v="38092.31"/>
    <n v="38580.14"/>
    <n v="39563.24"/>
    <n v="40562.94"/>
    <n v="41579.800000000003"/>
    <n v="43117.19"/>
    <n v="44682.67"/>
    <n v="46276.639999999999"/>
    <n v="48413.74"/>
    <n v="50589.62"/>
    <n v="52804.83"/>
    <n v="55588.55"/>
    <n v="58422.47"/>
    <n v="61307.26"/>
    <n v="64787.09"/>
    <n v="65038.400000000001"/>
    <n v="65292.03"/>
    <n v="65548.009999999995"/>
    <n v="65806.36"/>
    <n v="66067.09"/>
    <n v="66330.240000000005"/>
    <n v="66595.820000000007"/>
    <n v="66863.86"/>
  </r>
  <r>
    <s v="WAGeneral ServiceAncillary Battery StorageParticipantsMarket Potential0"/>
    <x v="0"/>
    <s v="General Service"/>
    <x v="20"/>
    <x v="0"/>
    <s v="Market Potential"/>
    <n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Ancillary Battery StorageNew ParticipantsMarket Potential0"/>
    <x v="0"/>
    <s v="General Service"/>
    <x v="20"/>
    <x v="1"/>
    <s v="Market Potential"/>
    <n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Ancillary Battery StorageSummer Peak Reduction @Meter  (MW)Market Potential0"/>
    <x v="0"/>
    <s v="General Service"/>
    <x v="20"/>
    <x v="2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Summer Peak Reduction @Generation (MW)Market Potential0"/>
    <x v="0"/>
    <s v="General Service"/>
    <x v="20"/>
    <x v="3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Winter Peak Reduction @Meter  (MW)Market Potential0"/>
    <x v="0"/>
    <s v="General Service"/>
    <x v="20"/>
    <x v="4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Winter Peak Reduction @Generation (MW)Market Potential0"/>
    <x v="0"/>
    <s v="General Service"/>
    <x v="20"/>
    <x v="5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Non-Incentive CostsMarket Potential0"/>
    <x v="0"/>
    <s v="General Service"/>
    <x v="20"/>
    <x v="6"/>
    <s v="Market Potential"/>
    <n v="0"/>
    <n v="0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</r>
  <r>
    <s v="WAGeneral ServiceAncillary Battery StorageIncentive CostsMarket Potential0"/>
    <x v="0"/>
    <s v="General Service"/>
    <x v="20"/>
    <x v="7"/>
    <s v="Market Potential"/>
    <n v="0"/>
    <n v="0"/>
    <n v="3423.61"/>
    <n v="3472.23"/>
    <n v="3570.06"/>
    <n v="3669.7"/>
    <n v="3771.27"/>
    <n v="3924.81"/>
    <n v="4081.34"/>
    <n v="4240.88"/>
    <n v="4454.8599999999997"/>
    <n v="4672.9799999999996"/>
    <n v="4895.05"/>
    <n v="5174.2"/>
    <n v="5458.6"/>
    <n v="5748.35"/>
    <n v="6097.94"/>
    <n v="6124.29"/>
    <n v="6150.89"/>
    <n v="6177.75"/>
    <n v="6204.87"/>
    <n v="6232.25"/>
    <n v="6259.9"/>
    <n v="6287.82"/>
    <n v="6316.01"/>
  </r>
  <r>
    <s v="WAGeneral ServiceAncillary Battery StorageProgram Annual BenefitsMarket Potential0"/>
    <x v="0"/>
    <s v="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Battery StorageProgram Annual CostsMarket Potential0"/>
    <x v="0"/>
    <s v="General Service"/>
    <x v="20"/>
    <x v="9"/>
    <s v="Market Potential"/>
    <n v="0"/>
    <n v="0"/>
    <n v="3835.96"/>
    <n v="3884.58"/>
    <n v="3982.42"/>
    <n v="4082.05"/>
    <n v="4183.62"/>
    <n v="4337.17"/>
    <n v="4493.6899999999996"/>
    <n v="4653.24"/>
    <n v="4867.22"/>
    <n v="5085.33"/>
    <n v="5307.41"/>
    <n v="5586.55"/>
    <n v="5870.96"/>
    <n v="6160.7"/>
    <n v="6510.3"/>
    <n v="6536.64"/>
    <n v="6563.24"/>
    <n v="6590.1"/>
    <n v="6617.22"/>
    <n v="6644.61"/>
    <n v="6672.25"/>
    <n v="6700.17"/>
    <n v="6728.36"/>
  </r>
  <r>
    <s v="WALarge General ServiceAncillary Battery StorageParticipantsMarket Potential0"/>
    <x v="0"/>
    <s v="Large General Service"/>
    <x v="20"/>
    <x v="0"/>
    <s v="Market Potential"/>
    <n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Ancillary Battery StorageNew ParticipantsMarket Potential0"/>
    <x v="0"/>
    <s v="Large General Service"/>
    <x v="20"/>
    <x v="1"/>
    <s v="Market Potential"/>
    <n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Ancillary Battery StorageSummer Peak Reduction @Meter  (MW)Market Potential0"/>
    <x v="0"/>
    <s v="Large General Service"/>
    <x v="20"/>
    <x v="2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Summer Peak Reduction @Generation (MW)Market Potential0"/>
    <x v="0"/>
    <s v="Large General Service"/>
    <x v="20"/>
    <x v="3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Winter Peak Reduction @Meter  (MW)Market Potential0"/>
    <x v="0"/>
    <s v="Large General Service"/>
    <x v="20"/>
    <x v="4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Winter Peak Reduction @Generation (MW)Market Potential0"/>
    <x v="0"/>
    <s v="Large General Service"/>
    <x v="20"/>
    <x v="5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Non-Incentive CostsMarket Potential0"/>
    <x v="0"/>
    <s v="Large General Service"/>
    <x v="20"/>
    <x v="6"/>
    <s v="Market Potential"/>
    <n v="0"/>
    <n v="0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</r>
  <r>
    <s v="WALarge General ServiceAncillary Battery StorageIncentive CostsMarket Potential0"/>
    <x v="0"/>
    <s v="Large General Service"/>
    <x v="20"/>
    <x v="7"/>
    <s v="Market Potential"/>
    <n v="0"/>
    <n v="0"/>
    <n v="1549.95"/>
    <n v="1553.44"/>
    <n v="1560.37"/>
    <n v="1567.26"/>
    <n v="1574.13"/>
    <n v="1584.47"/>
    <n v="1594.79"/>
    <n v="1605.09"/>
    <n v="1618.82"/>
    <n v="1632.52"/>
    <n v="1646.2"/>
    <n v="1663.29"/>
    <n v="1680.35"/>
    <n v="1697.38"/>
    <n v="1717.81"/>
    <n v="1717.67"/>
    <n v="1717.53"/>
    <n v="1717.39"/>
    <n v="1717.26"/>
    <n v="1717.13"/>
    <n v="1717.01"/>
    <n v="1716.89"/>
    <n v="1716.77"/>
  </r>
  <r>
    <s v="WALarge General ServiceAncillary Battery StorageProgram Annual BenefitsMarket Potential0"/>
    <x v="0"/>
    <s v="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Battery StorageProgram Annual CostsMarket Potential0"/>
    <x v="0"/>
    <s v="Large General Service"/>
    <x v="20"/>
    <x v="9"/>
    <s v="Market Potential"/>
    <n v="0"/>
    <n v="0"/>
    <n v="1738.83"/>
    <n v="1742.33"/>
    <n v="1749.25"/>
    <n v="1756.14"/>
    <n v="1763.01"/>
    <n v="1773.36"/>
    <n v="1783.68"/>
    <n v="1793.98"/>
    <n v="1807.71"/>
    <n v="1821.41"/>
    <n v="1835.08"/>
    <n v="1852.17"/>
    <n v="1869.23"/>
    <n v="1886.26"/>
    <n v="1906.7"/>
    <n v="1906.55"/>
    <n v="1906.41"/>
    <n v="1906.27"/>
    <n v="1906.14"/>
    <n v="1906.01"/>
    <n v="1905.89"/>
    <n v="1905.77"/>
    <n v="1905.66"/>
  </r>
  <r>
    <s v="WAExtra Large General ServiceAncillary Battery StorageParticipantsMarket Potential0"/>
    <x v="0"/>
    <s v="Extra Large General Service"/>
    <x v="20"/>
    <x v="0"/>
    <s v="Market Potential"/>
    <n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Ancillary Battery StorageNew ParticipantsMarket Potential0"/>
    <x v="0"/>
    <s v="Extra Large General Service"/>
    <x v="20"/>
    <x v="1"/>
    <s v="Market Potential"/>
    <n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Ancillary Battery StorageSummer Peak Reduction @Meter  (MW)Market Potential0"/>
    <x v="0"/>
    <s v="Extra Large General Service"/>
    <x v="20"/>
    <x v="2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Summer Peak Reduction @Generation (MW)Market Potential0"/>
    <x v="0"/>
    <s v="Extra Large General Service"/>
    <x v="20"/>
    <x v="3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Winter Peak Reduction @Meter  (MW)Market Potential0"/>
    <x v="0"/>
    <s v="Extra Large General Service"/>
    <x v="20"/>
    <x v="4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Winter Peak Reduction @Generation (MW)Market Potential0"/>
    <x v="0"/>
    <s v="Extra Large General Service"/>
    <x v="20"/>
    <x v="5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Non-Incentive CostsMarket Potential0"/>
    <x v="0"/>
    <s v="Extra Large General Service"/>
    <x v="20"/>
    <x v="6"/>
    <s v="Market Potential"/>
    <n v="0"/>
    <n v="0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</r>
  <r>
    <s v="WAExtra Large General ServiceAncillary Battery StorageIncentive CostsMarket Potential0"/>
    <x v="0"/>
    <s v="Extra Large General Service"/>
    <x v="20"/>
    <x v="7"/>
    <s v="Market Potential"/>
    <n v="0"/>
    <n v="0"/>
    <n v="18.77"/>
    <n v="18.809999999999999"/>
    <n v="18.89"/>
    <n v="18.98"/>
    <n v="19.059999999999999"/>
    <n v="19.18"/>
    <n v="19.309999999999999"/>
    <n v="19.43"/>
    <n v="19.600000000000001"/>
    <n v="19.760000000000002"/>
    <n v="19.93"/>
    <n v="20.13"/>
    <n v="20.34"/>
    <n v="20.55"/>
    <n v="20.8"/>
    <n v="20.8"/>
    <n v="20.8"/>
    <n v="20.8"/>
    <n v="20.8"/>
    <n v="20.8"/>
    <n v="20.8"/>
    <n v="20.8"/>
    <n v="20.8"/>
  </r>
  <r>
    <s v="WAExtra Large General ServiceAncillary Battery StorageProgram Annual BenefitsMarket Potential0"/>
    <x v="0"/>
    <s v="Extra 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Battery StorageProgram Annual CostsMarket Potential0"/>
    <x v="0"/>
    <s v="Extra Large General Service"/>
    <x v="20"/>
    <x v="9"/>
    <s v="Market Potential"/>
    <n v="0"/>
    <n v="0"/>
    <n v="21.06"/>
    <n v="21.1"/>
    <n v="21.18"/>
    <n v="21.26"/>
    <n v="21.35"/>
    <n v="21.47"/>
    <n v="21.59"/>
    <n v="21.72"/>
    <n v="21.88"/>
    <n v="22.05"/>
    <n v="22.21"/>
    <n v="22.42"/>
    <n v="22.63"/>
    <n v="22.83"/>
    <n v="23.08"/>
    <n v="23.08"/>
    <n v="23.08"/>
    <n v="23.08"/>
    <n v="23.08"/>
    <n v="23.08"/>
    <n v="23.08"/>
    <n v="23.08"/>
    <n v="23.08"/>
  </r>
  <r>
    <s v="WAResidentialBehavioralParticipantsMarket Potential0"/>
    <x v="0"/>
    <s v="Residential"/>
    <x v="21"/>
    <x v="0"/>
    <s v="Market Potential"/>
    <n v="0"/>
    <n v="0"/>
    <n v="22894.066347703232"/>
    <n v="35473.593528358666"/>
    <n v="41284.951920519365"/>
    <n v="39275.299824297981"/>
    <n v="37716.441275782061"/>
    <n v="36823.05147526419"/>
    <n v="35624.985763791708"/>
    <n v="34399.701482372773"/>
    <n v="33146.739573247993"/>
    <n v="31636.111146498431"/>
    <n v="31829.953485864811"/>
    <n v="32022.524966710964"/>
    <n v="32213.720472247533"/>
    <n v="32403.431199227613"/>
    <n v="32591.544553140244"/>
    <n v="32777.944041110299"/>
    <n v="32962.509162494673"/>
    <n v="33145.115297168544"/>
    <n v="33325.633591498758"/>
    <n v="33503.930842005582"/>
    <n v="33679.869376718401"/>
    <n v="33991.362544229451"/>
    <n v="34305.736601577708"/>
  </r>
  <r>
    <s v="WAResidentialBehavioralNew ParticipantsMarket Potential0"/>
    <x v="0"/>
    <s v="Residential"/>
    <x v="21"/>
    <x v="1"/>
    <s v="Market Potential"/>
    <n v="0"/>
    <n v="0"/>
    <n v="22894.066347703232"/>
    <n v="12579.527180655434"/>
    <n v="5811.3583921606987"/>
    <n v="0"/>
    <n v="0"/>
    <n v="0"/>
    <n v="0"/>
    <n v="0"/>
    <n v="0"/>
    <n v="0"/>
    <n v="193.84233936637975"/>
    <n v="192.57148084615255"/>
    <n v="191.19550553656882"/>
    <n v="189.71072698007993"/>
    <n v="188.11335391263128"/>
    <n v="186.39948797005491"/>
    <n v="184.56512138437392"/>
    <n v="182.60613467387157"/>
    <n v="180.51829433021339"/>
    <n v="178.29725050682464"/>
    <n v="175.93853471281909"/>
    <n v="311.49316751104925"/>
    <n v="314.37405734825734"/>
  </r>
  <r>
    <s v="WAResidentialBehavioralSummer Peak Reduction @Meter  (MW)Market Potential0"/>
    <x v="0"/>
    <s v="Residential"/>
    <x v="21"/>
    <x v="2"/>
    <s v="Market Potential"/>
    <n v="0"/>
    <n v="0"/>
    <n v="1.0057955592305705"/>
    <n v="1.5508195545520183"/>
    <n v="1.7982182942124556"/>
    <n v="1.7070993449999339"/>
    <n v="1.6359187235048094"/>
    <n v="1.592917414741174"/>
    <n v="1.5369886312290217"/>
    <n v="1.4801751198831206"/>
    <n v="1.4224654041380711"/>
    <n v="1.3540243036461677"/>
    <n v="1.3586945751440087"/>
    <n v="1.363276287597468"/>
    <n v="1.3677655602103596"/>
    <n v="1.372158400742842"/>
    <n v="1.3764507028585664"/>
    <n v="1.3806382434309599"/>
    <n v="1.3847166798094459"/>
    <n v="1.388681547046575"/>
    <n v="1.3925282550871632"/>
    <n v="1.3962520859206971"/>
    <n v="1.3998481906984224"/>
    <n v="1.4090343670906209"/>
    <n v="1.4182808256171737"/>
  </r>
  <r>
    <s v="WAResidentialBehavioralSummer Peak Reduction @Generation (MW)Market Potential0"/>
    <x v="0"/>
    <s v="Residential"/>
    <x v="21"/>
    <x v="3"/>
    <s v="Market Potential"/>
    <n v="0"/>
    <n v="0"/>
    <n v="1.0718196496489456"/>
    <n v="1.6526210086871465"/>
    <n v="1.9162599043184736"/>
    <n v="1.8191595748081137"/>
    <n v="1.7433063975967704"/>
    <n v="1.6974823260242689"/>
    <n v="1.6378821730914555"/>
    <n v="1.5773392155617227"/>
    <n v="1.5158412235060434"/>
    <n v="1.4429073994524377"/>
    <n v="1.447884244612115"/>
    <n v="1.4527667173886061"/>
    <n v="1.4575506822361035"/>
    <n v="1.4622318848495759"/>
    <n v="1.4668059493377732"/>
    <n v="1.4712683753526852"/>
    <n v="1.4756145351763064"/>
    <n v="1.4798396707657449"/>
    <n v="1.4839388907578466"/>
    <n v="1.4879071674346729"/>
    <n v="1.4917393336513451"/>
    <n v="1.501528524180116"/>
    <n v="1.5113819539824955"/>
  </r>
  <r>
    <s v="WAResidentialBehavioralWinter Peak Reduction @Meter  (MW)Market Potential0"/>
    <x v="0"/>
    <s v="Residential"/>
    <x v="21"/>
    <x v="4"/>
    <s v="Market Potential"/>
    <n v="0"/>
    <n v="0"/>
    <n v="0.93417645963454932"/>
    <n v="1.4403912482092411"/>
    <n v="1.6701736096573654"/>
    <n v="1.5855429144829987"/>
    <n v="1.5194308101168084"/>
    <n v="1.4794914705444651"/>
    <n v="1.4275451754017241"/>
    <n v="1.3747771507256925"/>
    <n v="1.3211767371560916"/>
    <n v="1.2576090823138595"/>
    <n v="1.2619468005045449"/>
    <n v="1.2662022656232317"/>
    <n v="1.2703718732113325"/>
    <n v="1.2744519153021057"/>
    <n v="1.2784385779567076"/>
    <n v="1.2823279387622848"/>
    <n v="1.2861159642928535"/>
    <n v="1.2897985075338834"/>
    <n v="1.2933713052715807"/>
    <n v="1.2968299754480621"/>
    <n v="1.3001700144837289"/>
    <n v="1.3087020761545987"/>
    <n v="1.3172901274849318"/>
  </r>
  <r>
    <s v="WAResidentialBehavioralWinter Peak Reduction @Generation (MW)Market Potential0"/>
    <x v="0"/>
    <s v="Residential"/>
    <x v="21"/>
    <x v="5"/>
    <s v="Market Potential"/>
    <n v="0"/>
    <n v="0"/>
    <n v="0.99549921103425976"/>
    <n v="1.5349437853892169"/>
    <n v="1.7798098994643705"/>
    <n v="1.6896237366613369"/>
    <n v="1.6191717925370932"/>
    <n v="1.5766106889860028"/>
    <n v="1.5212544494903284"/>
    <n v="1.465022539136501"/>
    <n v="1.40790359884494"/>
    <n v="1.3401631311955025"/>
    <n v="1.3447855930355337"/>
    <n v="1.3493204024117984"/>
    <n v="1.3537637182558957"/>
    <n v="1.3581115891966173"/>
    <n v="1.3623599509342579"/>
    <n v="1.3665046235744722"/>
    <n v="1.3705413089224781"/>
    <n v="1.3744655877385799"/>
    <n v="1.378272916956075"/>
    <n v="1.3819586268628112"/>
    <n v="1.385517918247793"/>
    <n v="1.3946100555782168"/>
    <n v="1.4037618579336442"/>
  </r>
  <r>
    <s v="WAResidentialBehavioralNon-Incentive CostsMarket Potential0"/>
    <x v="0"/>
    <s v="Residential"/>
    <x v="21"/>
    <x v="6"/>
    <s v="Market Potential"/>
    <n v="0"/>
    <n v="0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</r>
  <r>
    <s v="WAResidentialBehavioralIncentive CostsMarket Potential0"/>
    <x v="0"/>
    <s v="Residential"/>
    <x v="21"/>
    <x v="7"/>
    <s v="Market Potential"/>
    <n v="0"/>
    <n v="0"/>
    <n v="114505.14"/>
    <n v="155388.6"/>
    <n v="174275.52"/>
    <n v="167744.15"/>
    <n v="162677.85999999999"/>
    <n v="159774.34"/>
    <n v="155880.63"/>
    <n v="151898.45000000001"/>
    <n v="147826.32999999999"/>
    <n v="142916.78"/>
    <n v="143546.76999999999"/>
    <n v="144172.63"/>
    <n v="144794.01"/>
    <n v="145410.57"/>
    <n v="146021.94"/>
    <n v="146627.74"/>
    <n v="147227.57999999999"/>
    <n v="147821.04999999999"/>
    <n v="148407.73000000001"/>
    <n v="148987.20000000001"/>
    <n v="149559"/>
    <n v="150571.35"/>
    <n v="151593.07"/>
  </r>
  <r>
    <s v="WAResidentialBehavioralProgram Annual BenefitsMarket Potential0"/>
    <x v="0"/>
    <s v="Residential"/>
    <x v="2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ehavioralProgram Annual CostsMarket Potential0"/>
    <x v="0"/>
    <s v="Residential"/>
    <x v="21"/>
    <x v="9"/>
    <s v="Market Potential"/>
    <n v="0"/>
    <n v="0"/>
    <n v="184819.48"/>
    <n v="225702.94"/>
    <n v="244589.86"/>
    <n v="238058.49"/>
    <n v="232992.2"/>
    <n v="230088.68"/>
    <n v="226194.97"/>
    <n v="222212.79"/>
    <n v="218140.67"/>
    <n v="213231.12"/>
    <n v="213861.11"/>
    <n v="214486.97"/>
    <n v="215108.35"/>
    <n v="215724.91"/>
    <n v="216336.28"/>
    <n v="216942.07999999999"/>
    <n v="217541.92"/>
    <n v="218135.39"/>
    <n v="218722.07"/>
    <n v="219301.54"/>
    <n v="219873.34"/>
    <n v="220885.69"/>
    <n v="221907.41"/>
  </r>
  <r>
    <s v="WAResidentialPilot-Time-of-Use Opt-inParticipantsMarket Potential0"/>
    <x v="0"/>
    <s v="Residential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ew ParticipantsMarket Potential0"/>
    <x v="0"/>
    <s v="Residential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Meter  (MW)Market Potential0"/>
    <x v="0"/>
    <s v="Residential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Generation (MW)Market Potential0"/>
    <x v="0"/>
    <s v="Residential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Meter  (MW)Market Potential0"/>
    <x v="0"/>
    <s v="Residential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Generation (MW)Market Potential0"/>
    <x v="0"/>
    <s v="Residential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on-Incentive CostsMarket Potential0"/>
    <x v="0"/>
    <s v="Residential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Incentive CostsMarket Potential0"/>
    <x v="0"/>
    <s v="Residential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BenefitsMarket Potential0"/>
    <x v="0"/>
    <s v="Residential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CostsMarket Potential0"/>
    <x v="0"/>
    <s v="Residential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articipantsMarket Potential0"/>
    <x v="0"/>
    <s v="General Service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ew ParticipantsMarket Potential0"/>
    <x v="0"/>
    <s v="General Service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Meter  (MW)Market Potential0"/>
    <x v="0"/>
    <s v="General Service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Generation (MW)Market Potential0"/>
    <x v="0"/>
    <s v="General Service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Meter  (MW)Market Potential0"/>
    <x v="0"/>
    <s v="General Service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Generation (MW)Market Potential0"/>
    <x v="0"/>
    <s v="General Service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on-Incentive CostsMarket Potential0"/>
    <x v="0"/>
    <s v="General Service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Incentive CostsMarket Potential0"/>
    <x v="0"/>
    <s v="General Service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BenefitsMarket Potential0"/>
    <x v="0"/>
    <s v="General Service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CostsMarket Potential0"/>
    <x v="0"/>
    <s v="General Service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Time-of-Use Opt-inParticipantsMarket Potential0"/>
    <x v="0"/>
    <s v="Residential"/>
    <x v="23"/>
    <x v="0"/>
    <s v="Market Potential"/>
    <n v="0"/>
    <n v="0"/>
    <n v="3006.5983050504142"/>
    <n v="8734.9199370531132"/>
    <n v="18976.333257753009"/>
    <n v="23210.499891063446"/>
    <n v="24765.846898944648"/>
    <n v="24179.217984012761"/>
    <n v="23392.528917346906"/>
    <n v="22587.967248884568"/>
    <n v="21765.231546311312"/>
    <n v="20773.303594665042"/>
    <n v="20900.586804238781"/>
    <n v="21027.035526610718"/>
    <n v="21152.580738664576"/>
    <n v="21277.150996635683"/>
    <n v="21400.67236729158"/>
    <n v="21523.068357606608"/>
    <n v="21644.259842923799"/>
    <n v="21764.164993599956"/>
    <n v="21882.69920013209"/>
    <n v="21999.774996765907"/>
    <n v="22115.301983590092"/>
    <n v="22319.838568583316"/>
    <n v="22526.266839913525"/>
  </r>
  <r>
    <s v="WAResidentialParent-Time-of-Use Opt-inNew ParticipantsMarket Potential0"/>
    <x v="0"/>
    <s v="Residential"/>
    <x v="23"/>
    <x v="1"/>
    <s v="Market Potential"/>
    <n v="0"/>
    <n v="0"/>
    <n v="3006.5983050504142"/>
    <n v="5728.3216320026986"/>
    <n v="10241.413320699896"/>
    <n v="4234.1666333104367"/>
    <n v="1555.3470078812024"/>
    <n v="0"/>
    <n v="0"/>
    <n v="0"/>
    <n v="0"/>
    <n v="0"/>
    <n v="127.28320957373944"/>
    <n v="126.44872237193704"/>
    <n v="125.54521205385754"/>
    <n v="124.57025797110691"/>
    <n v="123.52137065589704"/>
    <n v="122.39599031502803"/>
    <n v="121.19148531719111"/>
    <n v="119.90515067615706"/>
    <n v="118.5342065321347"/>
    <n v="117.07579663381694"/>
    <n v="115.52698682418486"/>
    <n v="204.5365849932241"/>
    <n v="206.4282713302091"/>
  </r>
  <r>
    <s v="WAResidentialParent-Time-of-Use Opt-inSummer Peak Reduction @Meter  (MW)Market Potential0"/>
    <x v="0"/>
    <s v="Residential"/>
    <x v="23"/>
    <x v="2"/>
    <s v="Market Potential"/>
    <n v="0"/>
    <n v="0"/>
    <n v="0.37644977770201743"/>
    <n v="1.0883281731732926"/>
    <n v="2.355633854377349"/>
    <n v="2.8752038460424783"/>
    <n v="3.0614633070813602"/>
    <n v="2.9809905262244336"/>
    <n v="2.8763252295492308"/>
    <n v="2.7700042504975979"/>
    <n v="2.6620061117899172"/>
    <n v="2.5339252268157959"/>
    <n v="2.542665187193605"/>
    <n v="2.5512394179046596"/>
    <n v="2.559640656415096"/>
    <n v="2.567861431635055"/>
    <n v="2.5758940589541224"/>
    <n v="2.5837306352003"/>
    <n v="2.5913630335240088"/>
    <n v="2.5987828982089205"/>
    <n v="2.6059816394117141"/>
    <n v="2.6129504278330713"/>
    <n v="2.6196801893225907"/>
    <n v="2.6368712279438991"/>
    <n v="2.6541750787359759"/>
  </r>
  <r>
    <s v="WAResidentialParent-Time-of-Use Opt-inSummer Peak Reduction @Generation (MW)Market Potential0"/>
    <x v="0"/>
    <s v="Residential"/>
    <x v="23"/>
    <x v="3"/>
    <s v="Market Potential"/>
    <n v="0"/>
    <n v="0"/>
    <n v="0.40116131468671934"/>
    <n v="1.1597700055128863"/>
    <n v="2.5102662557303379"/>
    <n v="3.063942717436571"/>
    <n v="3.2624289291148338"/>
    <n v="3.1766736212962847"/>
    <n v="3.0651377126483705"/>
    <n v="2.9518374365916431"/>
    <n v="2.8367499059994854"/>
    <n v="2.7002613243987597"/>
    <n v="2.7095750076658196"/>
    <n v="2.7187120821660908"/>
    <n v="2.7276648086264874"/>
    <n v="2.7364252255275523"/>
    <n v="2.7449851438130035"/>
    <n v="2.7533361415177962"/>
    <n v="2.7614695583162923"/>
    <n v="2.7693764899924558"/>
    <n v="2.7770477828343076"/>
    <n v="2.7844740279551057"/>
    <n v="2.7916455555441075"/>
    <n v="2.8099650766665589"/>
    <n v="2.8284048153622932"/>
  </r>
  <r>
    <s v="WAResidentialParent-Time-of-Use Opt-inWinter Peak Reduction @Meter  (MW)Market Potential0"/>
    <x v="0"/>
    <s v="Residential"/>
    <x v="23"/>
    <x v="4"/>
    <s v="Market Potential"/>
    <n v="0"/>
    <n v="0"/>
    <n v="0.34964413725679039"/>
    <n v="1.0108322217224017"/>
    <n v="2.187897604122405"/>
    <n v="2.6704708774796551"/>
    <n v="2.8434674693714013"/>
    <n v="2.7687248670324345"/>
    <n v="2.6715124112830382"/>
    <n v="2.5727621683695423"/>
    <n v="2.4724541903324928"/>
    <n v="2.3534934864658781"/>
    <n v="2.3616111055666558"/>
    <n v="2.3695747960167002"/>
    <n v="2.3773778124211766"/>
    <n v="2.3850132156797743"/>
    <n v="2.3924738683756663"/>
    <n v="2.3997524300934292"/>
    <n v="2.4068413526673331"/>
    <n v="2.4137328753616876"/>
    <n v="2.4204190199851499"/>
    <n v="2.426891585941183"/>
    <n v="2.4331421452171393"/>
    <n v="2.4491090715465615"/>
    <n v="2.4651807770961001"/>
  </r>
  <r>
    <s v="WAResidentialParent-Time-of-Use Opt-inWinter Peak Reduction @Generation (MW)Market Potential0"/>
    <x v="0"/>
    <s v="Residential"/>
    <x v="23"/>
    <x v="5"/>
    <s v="Market Potential"/>
    <n v="0"/>
    <n v="0"/>
    <n v="0.37259605419521569"/>
    <n v="1.0771869370443325"/>
    <n v="2.3315191859786926"/>
    <n v="2.845770329795029"/>
    <n v="3.0301230492022606"/>
    <n v="2.9504740697276581"/>
    <n v="2.8468802336775769"/>
    <n v="2.7416476645029224"/>
    <n v="2.6347551047873963"/>
    <n v="2.507985386259461"/>
    <n v="2.5166358754972888"/>
    <n v="2.5251223316461"/>
    <n v="2.5334375665187303"/>
    <n v="2.541574185507006"/>
    <n v="2.549524582668016"/>
    <n v="2.5572809357346857"/>
    <n v="2.5648352010521451"/>
    <n v="2.5721791084416958"/>
    <n v="2.579304155994405"/>
    <n v="2.5862016047966572"/>
    <n v="2.5928624735903019"/>
    <n v="2.6098775272235311"/>
    <n v="2.6270042381671996"/>
  </r>
  <r>
    <s v="WAResidentialParent-Time-of-Use Opt-inNon-Incentive CostsMarket Potential0"/>
    <x v="0"/>
    <s v="Residential"/>
    <x v="23"/>
    <x v="6"/>
    <s v="Market Potential"/>
    <n v="0"/>
    <n v="0"/>
    <n v="155604.04"/>
    <n v="291690.21000000002"/>
    <n v="517344.79"/>
    <n v="216982.46"/>
    <n v="83041.48"/>
    <n v="5274.13"/>
    <n v="5274.13"/>
    <n v="5274.13"/>
    <n v="5274.13"/>
    <n v="5274.13"/>
    <n v="11638.29"/>
    <n v="11596.56"/>
    <n v="11551.39"/>
    <n v="11502.64"/>
    <n v="11450.19"/>
    <n v="11393.92"/>
    <n v="11333.7"/>
    <n v="11269.38"/>
    <n v="11200.84"/>
    <n v="11127.92"/>
    <n v="11050.47"/>
    <n v="15500.95"/>
    <n v="15595.54"/>
  </r>
  <r>
    <s v="WAResidentialParent-Time-of-Use Opt-inIncentive CostsMarket Potential0"/>
    <x v="0"/>
    <s v="Residential"/>
    <x v="23"/>
    <x v="7"/>
    <s v="Market Potential"/>
    <n v="0"/>
    <n v="0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</r>
  <r>
    <s v="WAResidentialParent-Time-of-Use Opt-inProgram Annual BenefitsMarket Potential0"/>
    <x v="0"/>
    <s v="Residential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Time-of-Use Opt-inProgram Annual CostsMarket Potential0"/>
    <x v="0"/>
    <s v="Residential"/>
    <x v="23"/>
    <x v="9"/>
    <s v="Market Potential"/>
    <n v="0"/>
    <n v="0"/>
    <n v="195917.29"/>
    <n v="332003.46000000002"/>
    <n v="557658.04"/>
    <n v="257295.71"/>
    <n v="123354.73"/>
    <n v="45587.38"/>
    <n v="45587.38"/>
    <n v="45587.38"/>
    <n v="45587.38"/>
    <n v="45587.38"/>
    <n v="51951.54"/>
    <n v="51909.81"/>
    <n v="51864.639999999999"/>
    <n v="51815.89"/>
    <n v="51763.44"/>
    <n v="51707.18"/>
    <n v="51646.95"/>
    <n v="51582.63"/>
    <n v="51514.09"/>
    <n v="51441.17"/>
    <n v="51363.73"/>
    <n v="55814.21"/>
    <n v="55908.79"/>
  </r>
  <r>
    <s v="WAGeneral ServiceParent-Time-of-Use Opt-inParticipantsMarket Potential0"/>
    <x v="0"/>
    <s v="General Service"/>
    <x v="23"/>
    <x v="0"/>
    <s v="Market Potential"/>
    <n v="0"/>
    <n v="0"/>
    <n v="279.80229748080518"/>
    <n v="785.16328100842884"/>
    <n v="1696.1722178183131"/>
    <n v="2119.4348816671554"/>
    <n v="2294.7859332422317"/>
    <n v="2254.1842855847781"/>
    <n v="2194.8995869113191"/>
    <n v="2134.2573887298267"/>
    <n v="2072.2368839691076"/>
    <n v="1995.9751098191493"/>
    <n v="2015.2901703394207"/>
    <n v="2034.7928393504289"/>
    <n v="2054.4849391061771"/>
    <n v="2074.3683095603465"/>
    <n v="2094.4448085382123"/>
    <n v="2114.7163119102352"/>
    <n v="2135.184713767329"/>
    <n v="2155.8519265978434"/>
    <n v="2176.719881466257"/>
    <n v="2197.7905281936105"/>
    <n v="2219.0658355396845"/>
    <n v="2240.5477913869609"/>
    <n v="2262.2384029263567"/>
  </r>
  <r>
    <s v="WAGeneral ServiceParent-Time-of-Use Opt-inNew ParticipantsMarket Potential0"/>
    <x v="0"/>
    <s v="General Service"/>
    <x v="23"/>
    <x v="1"/>
    <s v="Market Potential"/>
    <n v="0"/>
    <n v="0"/>
    <n v="279.80229748080518"/>
    <n v="505.36098352762366"/>
    <n v="911.00893680988429"/>
    <n v="423.26266384884229"/>
    <n v="175.35105157507633"/>
    <n v="0"/>
    <n v="0"/>
    <n v="0"/>
    <n v="0"/>
    <n v="0"/>
    <n v="19.315060520271345"/>
    <n v="19.502669011008265"/>
    <n v="19.692099755748131"/>
    <n v="19.883370454169381"/>
    <n v="20.076498977865867"/>
    <n v="20.271503372022835"/>
    <n v="20.468401857093795"/>
    <n v="20.667212830514472"/>
    <n v="20.867954868413563"/>
    <n v="21.070646727353505"/>
    <n v="21.275307346073987"/>
    <n v="21.481955847276367"/>
    <n v="21.690611539395832"/>
  </r>
  <r>
    <s v="WAGeneral ServiceParent-Time-of-Use Opt-inSummer Peak Reduction @Meter  (MW)Market Potential0"/>
    <x v="0"/>
    <s v="General Service"/>
    <x v="23"/>
    <x v="2"/>
    <s v="Market Potential"/>
    <n v="0"/>
    <n v="0"/>
    <n v="2.7818357199449807E-3"/>
    <n v="7.7902084272210787E-3"/>
    <n v="1.6821065202844959E-2"/>
    <n v="2.099365389251813E-2"/>
    <n v="2.2704410417742956E-2"/>
    <n v="2.227705198428288E-2"/>
    <n v="2.1666230689724227E-2"/>
    <n v="2.104340721617054E-2"/>
    <n v="2.0408419722263118E-2"/>
    <n v="1.9634776525669296E-2"/>
    <n v="1.9802017573222128E-2"/>
    <n v="1.9970696792946257E-2"/>
    <n v="2.0140826545327308E-2"/>
    <n v="2.0312419297087551E-2"/>
    <n v="2.0485487622099029E-2"/>
    <n v="2.0660044202304422E-2"/>
    <n v="2.0836101828645974E-2"/>
    <n v="2.1013673402002254E-2"/>
    <n v="2.1192771934133142E-2"/>
    <n v="2.1373410548632715E-2"/>
    <n v="2.1555602481890541E-2"/>
    <n v="2.1739361084061087E-2"/>
    <n v="2.192469982004152E-2"/>
  </r>
  <r>
    <s v="WAGeneral ServiceParent-Time-of-Use Opt-inSummer Peak Reduction @Generation (MW)Market Potential0"/>
    <x v="0"/>
    <s v="General Service"/>
    <x v="23"/>
    <x v="3"/>
    <s v="Market Potential"/>
    <n v="0"/>
    <n v="0"/>
    <n v="2.9644455668637903E-3"/>
    <n v="8.3015861330147898E-3"/>
    <n v="1.7925261298854391E-2"/>
    <n v="2.2371753934908492E-2"/>
    <n v="2.4194810760595646E-2"/>
    <n v="2.3739398960233249E-2"/>
    <n v="2.3088481127157105E-2"/>
    <n v="2.2424773248263575E-2"/>
    <n v="2.1748102858336657E-2"/>
    <n v="2.0923674899477083E-2"/>
    <n v="2.1101894259614371E-2"/>
    <n v="2.1281646198791835E-2"/>
    <n v="2.1462943888882469E-2"/>
    <n v="2.1645800614969683E-2"/>
    <n v="2.1830229776320362E-2"/>
    <n v="2.2016244887366178E-2"/>
    <n v="2.2203859578693492E-2"/>
    <n v="2.2393087598041619E-2"/>
    <n v="2.2583942811309828E-2"/>
    <n v="2.27764392035728E-2"/>
    <n v="2.2970590880105009E-2"/>
    <n v="2.3166412067413773E-2"/>
    <n v="2.3363917114281246E-2"/>
  </r>
  <r>
    <s v="WAGeneral ServiceParent-Time-of-Use Opt-inWinter Peak Reduction @Meter  (MW)Market Potential0"/>
    <x v="0"/>
    <s v="General Service"/>
    <x v="23"/>
    <x v="4"/>
    <s v="Market Potential"/>
    <n v="0"/>
    <n v="0"/>
    <n v="2.7671974936998678E-3"/>
    <n v="7.7492157716747261E-3"/>
    <n v="1.6732551507964401E-2"/>
    <n v="2.0883183725934621E-2"/>
    <n v="2.2584938123216741E-2"/>
    <n v="2.2159828481585708E-2"/>
    <n v="2.1552221374062246E-2"/>
    <n v="2.0932675243901366E-2"/>
    <n v="2.0301029101365633E-2"/>
    <n v="1.9531456872752963E-2"/>
    <n v="1.9697817885487776E-2"/>
    <n v="1.9865609502625076E-2"/>
    <n v="2.0034844019608675E-2"/>
    <n v="2.0205533837560047E-2"/>
    <n v="2.0377691464186557E-2"/>
    <n v="2.0551329514697583E-2"/>
    <n v="2.0726460712728472E-2"/>
    <n v="2.0903097891272419E-2"/>
    <n v="2.1081253993620437E-2"/>
    <n v="2.126094207430931E-2"/>
    <n v="2.144217530007771E-2"/>
    <n v="2.1624966950830608E-2"/>
    <n v="2.1809330420611891E-2"/>
  </r>
  <r>
    <s v="WAGeneral ServiceParent-Time-of-Use Opt-inWinter Peak Reduction @Generation (MW)Market Potential0"/>
    <x v="0"/>
    <s v="General Service"/>
    <x v="23"/>
    <x v="5"/>
    <s v="Market Potential"/>
    <n v="0"/>
    <n v="0"/>
    <n v="2.948846434036517E-3"/>
    <n v="8.2579025699858546E-3"/>
    <n v="1.7830937242076302E-2"/>
    <n v="2.2254032103510891E-2"/>
    <n v="2.4067495868730544E-2"/>
    <n v="2.3614480479098154E-2"/>
    <n v="2.2966987824022001E-2"/>
    <n v="2.2306772425299836E-2"/>
    <n v="2.1633662725240446E-2"/>
    <n v="2.0813572967554306E-2"/>
    <n v="2.0990854524177083E-2"/>
    <n v="2.1169660595295264E-2"/>
    <n v="2.1350004283470454E-2"/>
    <n v="2.1531898803878992E-2"/>
    <n v="2.1715357485279793E-2"/>
    <n v="2.1900393770990605E-2"/>
    <n v="2.2087021219872625E-2"/>
    <n v="2.227525350732355E-2"/>
    <n v="2.2465104426279237E-2"/>
    <n v="2.2656587888223903E-2"/>
    <n v="2.2849717924208982E-2"/>
    <n v="2.3044508685880868E-2"/>
    <n v="2.3240974446517359E-2"/>
  </r>
  <r>
    <s v="WAGeneral ServiceParent-Time-of-Use Opt-inNon-Incentive CostsMarket Potential0"/>
    <x v="0"/>
    <s v="General Service"/>
    <x v="23"/>
    <x v="6"/>
    <s v="Market Potential"/>
    <n v="0"/>
    <n v="0"/>
    <n v="16831.560000000001"/>
    <n v="30365.09"/>
    <n v="54703.96"/>
    <n v="25439.19"/>
    <n v="10564.49"/>
    <n v="43.43"/>
    <n v="43.43"/>
    <n v="43.43"/>
    <n v="43.43"/>
    <n v="43.43"/>
    <n v="1202.33"/>
    <n v="1213.5899999999999"/>
    <n v="1224.95"/>
    <n v="1236.43"/>
    <n v="1248.02"/>
    <n v="1259.72"/>
    <n v="1271.53"/>
    <n v="1283.46"/>
    <n v="1295.5"/>
    <n v="1307.67"/>
    <n v="1319.95"/>
    <n v="1332.34"/>
    <n v="1344.86"/>
  </r>
  <r>
    <s v="WAGeneral ServiceParent-Time-of-Use Opt-inIncentive CostsMarket Potential0"/>
    <x v="0"/>
    <s v="General Service"/>
    <x v="23"/>
    <x v="7"/>
    <s v="Market Potential"/>
    <n v="0"/>
    <n v="0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</r>
  <r>
    <s v="WAGeneral ServiceParent-Time-of-Use Opt-inProgram Annual BenefitsMarket Potential0"/>
    <x v="0"/>
    <s v="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Time-of-Use Opt-inProgram Annual CostsMarket Potential0"/>
    <x v="0"/>
    <s v="General Service"/>
    <x v="23"/>
    <x v="9"/>
    <s v="Market Potential"/>
    <n v="0"/>
    <n v="0"/>
    <n v="17163.5"/>
    <n v="30697.02"/>
    <n v="55035.9"/>
    <n v="25771.119999999999"/>
    <n v="10896.43"/>
    <n v="375.36"/>
    <n v="375.36"/>
    <n v="375.36"/>
    <n v="375.36"/>
    <n v="375.36"/>
    <n v="1534.27"/>
    <n v="1545.52"/>
    <n v="1556.89"/>
    <n v="1568.37"/>
    <n v="1579.95"/>
    <n v="1591.65"/>
    <n v="1603.47"/>
    <n v="1615.4"/>
    <n v="1627.44"/>
    <n v="1639.6"/>
    <n v="1651.88"/>
    <n v="1664.28"/>
    <n v="1676.8"/>
  </r>
  <r>
    <s v="WALarge General ServiceParent-Time-of-Use Opt-inParticipantsMarket Potential0"/>
    <x v="0"/>
    <s v="Large General Service"/>
    <x v="23"/>
    <x v="0"/>
    <s v="Market Potential"/>
    <n v="0"/>
    <n v="0"/>
    <n v="20.251985716685464"/>
    <n v="56.198472838164598"/>
    <n v="124.02354145786614"/>
    <n v="159.26365563461937"/>
    <n v="176.74035758259308"/>
    <n v="176.5285876767762"/>
    <n v="176.32405201583649"/>
    <n v="176.12650368650461"/>
    <n v="175.935704202951"/>
    <n v="175.75142321914771"/>
    <n v="175.57343825104729"/>
    <n v="175.4015344082442"/>
    <n v="175.23550413479501"/>
    <n v="175.07514695888429"/>
    <n v="174.92026925103531"/>
    <n v="174.77068399057279"/>
    <n v="174.62621054005675"/>
    <n v="174.48667442741541"/>
    <n v="174.35190713551361"/>
    <n v="174.22174589890409"/>
    <n v="174.09603350751533"/>
    <n v="173.97461811704054"/>
    <n v="173.85735306579718"/>
  </r>
  <r>
    <s v="WALarge General ServiceParent-Time-of-Use Opt-inNew ParticipantsMarket Potential0"/>
    <x v="0"/>
    <s v="Large General Service"/>
    <x v="23"/>
    <x v="1"/>
    <s v="Market Potential"/>
    <n v="0"/>
    <n v="0"/>
    <n v="20.251985716685464"/>
    <n v="35.946487121479137"/>
    <n v="67.82506861970154"/>
    <n v="35.240114176753224"/>
    <n v="17.4767019479737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Summer Peak Reduction @Meter  (MW)Market Potential0"/>
    <x v="0"/>
    <s v="Large General Service"/>
    <x v="23"/>
    <x v="2"/>
    <s v="Market Potential"/>
    <n v="0"/>
    <n v="0"/>
    <n v="6.658954146573387E-2"/>
    <n v="0.18511805453176003"/>
    <n v="0.40778140380462147"/>
    <n v="0.52445565127193394"/>
    <n v="0.58294724371049855"/>
    <n v="0.58320013530477255"/>
    <n v="0.58348625073094484"/>
    <n v="0.58380469236747889"/>
    <n v="0.58415458960576161"/>
    <n v="0.58453509804422843"/>
    <n v="0.58494539870654161"/>
    <n v="0.58538469728311182"/>
    <n v="0.58585222339526122"/>
    <n v="0.5863472298813539"/>
    <n v="0.58686899210423749"/>
    <n v="0.58741680727935963"/>
    <n v="0.58798999382294403"/>
    <n v="0.58858789071962281"/>
    <n v="0.589209856908951"/>
    <n v="0.58985527069023203"/>
    <n v="0.59052352914511352"/>
    <n v="0.59121404757742069"/>
    <n v="0.59192625896971163"/>
  </r>
  <r>
    <s v="WALarge General ServiceParent-Time-of-Use Opt-inSummer Peak Reduction @Generation (MW)Market Potential0"/>
    <x v="0"/>
    <s v="Large General Service"/>
    <x v="23"/>
    <x v="3"/>
    <s v="Market Potential"/>
    <n v="0"/>
    <n v="0"/>
    <n v="7.0960721937056548E-2"/>
    <n v="0.19726987908329074"/>
    <n v="0.43454966304840309"/>
    <n v="0.55888283383624671"/>
    <n v="0.62121402782448698"/>
    <n v="0.62148352014575081"/>
    <n v="0.6217884172324647"/>
    <n v="0.62212776253993918"/>
    <n v="0.62250062830963515"/>
    <n v="0.62290611471038837"/>
    <n v="0.623343349005266"/>
    <n v="0.62381148474329906"/>
    <n v="0.62430970097534233"/>
    <n v="0.62483720149334387"/>
    <n v="0.62539321409232462"/>
    <n v="0.6259769898543901"/>
    <n v="0.62658780245411771"/>
    <n v="0.62722494748467905"/>
    <n v="0.62788774180408247"/>
    <n v="0.62857552290092922"/>
    <n v="0.62928764827910644"/>
    <n v="0.63002349486084896"/>
    <n v="0.63078245840762104"/>
  </r>
  <r>
    <s v="WALarge General ServiceParent-Time-of-Use Opt-inWinter Peak Reduction @Meter  (MW)Market Potential0"/>
    <x v="0"/>
    <s v="Large General Service"/>
    <x v="23"/>
    <x v="4"/>
    <s v="Market Potential"/>
    <n v="0"/>
    <n v="0"/>
    <n v="6.6239142351025196E-2"/>
    <n v="0.18414394957478417"/>
    <n v="0.40563562776017559"/>
    <n v="0.52169592666857068"/>
    <n v="0.5798797320018747"/>
    <n v="0.58013129286178999"/>
    <n v="0.58041590272733201"/>
    <n v="0.58073266870031459"/>
    <n v="0.58108072475333283"/>
    <n v="0.5814592309281249"/>
    <n v="0.58186737255786813"/>
    <n v="0.58230435951268933"/>
    <n v="0.58276942546769983"/>
    <n v="0.58326182719288455"/>
    <n v="0.58378084386418505"/>
    <n v="0.58432577639515382"/>
    <n v="0.58489594678855861"/>
    <n v="0.58549069750734428"/>
    <n v="0.58610939086437297"/>
    <n v="0.58675140843038343"/>
    <n v="0.58741615045962459"/>
    <n v="0.58810303533263641"/>
    <n v="0.58881149901566476"/>
  </r>
  <r>
    <s v="WALarge General ServiceParent-Time-of-Use Opt-inWinter Peak Reduction @Generation (MW)Market Potential0"/>
    <x v="0"/>
    <s v="Large General Service"/>
    <x v="23"/>
    <x v="5"/>
    <s v="Market Potential"/>
    <n v="0"/>
    <n v="0"/>
    <n v="7.0587321345934775E-2"/>
    <n v="0.19623183032266003"/>
    <n v="0.43226303043496972"/>
    <n v="0.55594195084033537"/>
    <n v="0.61794515345468315"/>
    <n v="0.61821322768732945"/>
    <n v="0.61851652038291982"/>
    <n v="0.61885408003017328"/>
    <n v="0.61922498375248591"/>
    <n v="0.61962833645367099"/>
    <n v="0.62006326998920303"/>
    <n v="0.62052894236220091"/>
    <n v="0.62102453694341408"/>
    <n v="0.62154926171449765"/>
    <n v="0.62210234853387147"/>
    <n v="0.62268305242450317"/>
    <n v="0.62329065088294822"/>
    <n v="0.62392444320901985"/>
    <n v="0.62458374985546994"/>
    <n v="0.62526791179708374"/>
    <n v="0.62597628991861098"/>
    <n v="0.62670826442096805"/>
    <n v="0.62746323424516703"/>
  </r>
  <r>
    <s v="WALarge General ServiceParent-Time-of-Use Opt-inNon-Incentive CostsMarket Potential0"/>
    <x v="0"/>
    <s v="Large General Service"/>
    <x v="23"/>
    <x v="6"/>
    <s v="Market Potential"/>
    <n v="0"/>
    <n v="0"/>
    <n v="2135.7399999999998"/>
    <n v="3077.41"/>
    <n v="4990.13"/>
    <n v="3035.03"/>
    <n v="1969.2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</r>
  <r>
    <s v="WALarge General ServiceParent-Time-of-Use Opt-inIncentive CostsMarket Potential0"/>
    <x v="0"/>
    <s v="Large General Service"/>
    <x v="23"/>
    <x v="7"/>
    <s v="Market Potential"/>
    <n v="0"/>
    <n v="0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</r>
  <r>
    <s v="WALarge General ServiceParent-Time-of-Use Opt-inProgram Annual BenefitsMarket Potential0"/>
    <x v="0"/>
    <s v="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Program Annual CostsMarket Potential0"/>
    <x v="0"/>
    <s v="Large General Service"/>
    <x v="23"/>
    <x v="9"/>
    <s v="Market Potential"/>
    <n v="0"/>
    <n v="0"/>
    <n v="9172.59"/>
    <n v="10114.26"/>
    <n v="12026.98"/>
    <n v="10071.879999999999"/>
    <n v="9006.0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</r>
  <r>
    <s v="WAExtra Large General ServiceParent-Time-of-Use Opt-inParticipantsMarket Potential0"/>
    <x v="0"/>
    <s v="Extra Large General Service"/>
    <x v="23"/>
    <x v="0"/>
    <s v="Market Potential"/>
    <n v="0"/>
    <n v="0"/>
    <n v="0.24711693971249998"/>
    <n v="0.6765982423200001"/>
    <n v="1.5004390401000001"/>
    <n v="1.9291359087000006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</r>
  <r>
    <s v="WAExtra Large General ServiceParent-Time-of-Use Opt-inNew ParticipantsMarket Potential0"/>
    <x v="0"/>
    <s v="Extra Large General Service"/>
    <x v="23"/>
    <x v="1"/>
    <s v="Market Potential"/>
    <n v="0"/>
    <n v="0"/>
    <n v="0.24711693971249998"/>
    <n v="0.42948130260750011"/>
    <n v="0.82384079777999997"/>
    <n v="0.42869686860000056"/>
    <n v="0.2143484342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Summer Peak Reduction @Meter  (MW)Market Potential0"/>
    <x v="0"/>
    <s v="Extra Large General Service"/>
    <x v="23"/>
    <x v="2"/>
    <s v="Market Potential"/>
    <n v="0"/>
    <n v="0"/>
    <n v="2.6450732248538639E-2"/>
    <n v="7.3672979496466867E-2"/>
    <n v="0.16300905128055412"/>
    <n v="0.20914285495167001"/>
    <n v="0.23189340062741698"/>
    <n v="0.23140741971913617"/>
    <n v="0.23092300165942503"/>
    <n v="0.23044014090629458"/>
    <n v="0.22995883193772682"/>
    <n v="0.22947906925160275"/>
    <n v="0.22900084736563089"/>
    <n v="0.22852416081727497"/>
    <n v="0.22804900416368293"/>
    <n v="0.22757537198161568"/>
    <n v="0.22710325886737656"/>
    <n v="0.22663265943674024"/>
    <n v="0.22616356832488299"/>
    <n v="0.22569598018631187"/>
    <n v="0.22522988969479557"/>
    <n v="0.22476529154329425"/>
    <n v="0.2243021804438908"/>
    <n v="0.22384055112772122"/>
    <n v="0.22338039834490622"/>
  </r>
  <r>
    <s v="WAExtra Large General ServiceParent-Time-of-Use Opt-inSummer Peak Reduction @Generation (MW)Market Potential0"/>
    <x v="0"/>
    <s v="Extra Large General Service"/>
    <x v="23"/>
    <x v="3"/>
    <s v="Market Potential"/>
    <n v="0"/>
    <n v="0"/>
    <n v="2.8187054825808439E-2"/>
    <n v="7.8509142685919506E-2"/>
    <n v="0.17370956018814379"/>
    <n v="0.22287175506358697"/>
    <n v="0.24711572956885866"/>
    <n v="0.24659784710052873"/>
    <n v="0.24608163007185105"/>
    <n v="0.24556707257704025"/>
    <n v="0.24505416873159294"/>
    <n v="0.24454291267221093"/>
    <n v="0.24403329855672515"/>
    <n v="0.24352532056401852"/>
    <n v="0.24301897289395027"/>
    <n v="0.24251424976728012"/>
    <n v="0.2420111454255931"/>
    <n v="0.24150965413122361"/>
    <n v="0.24100977016718136"/>
    <n v="0.24051148783707574"/>
    <n v="0.24001480146504217"/>
    <n v="0.23951970539566736"/>
    <n v="0.23902619399391603"/>
    <n v="0.2385342616450567"/>
    <n v="0.23804390275458889"/>
  </r>
  <r>
    <s v="WAExtra Large General ServiceParent-Time-of-Use Opt-inWinter Peak Reduction @Meter  (MW)Market Potential0"/>
    <x v="0"/>
    <s v="Extra Large General Service"/>
    <x v="23"/>
    <x v="4"/>
    <s v="Market Potential"/>
    <n v="0"/>
    <n v="0"/>
    <n v="2.9589109419766044E-2"/>
    <n v="8.2414272358058302E-2"/>
    <n v="0.18235006159495074"/>
    <n v="0.23395763721698554"/>
    <n v="0.25940753323626314"/>
    <n v="0.25886389073382043"/>
    <n v="0.2583219965117996"/>
    <n v="0.2577818443706551"/>
    <n v="0.25724342813318207"/>
    <n v="0.25670674164443541"/>
    <n v="0.25617177877165032"/>
    <n v="0.25563853340416093"/>
    <n v="0.25510699945332144"/>
    <n v="0.2545771708524257"/>
    <n v="0.25404904155662894"/>
    <n v="0.2535226055428681"/>
    <n v="0.25299785680978337"/>
    <n v="0.25247478937763962"/>
    <n v="0.2519533972882485"/>
    <n v="0.25143367460489058"/>
    <n v="0.25091561541223761"/>
    <n v="0.2503992138162755"/>
    <n v="0.249884463944227"/>
  </r>
  <r>
    <s v="WAExtra Large General ServiceParent-Time-of-Use Opt-inWinter Peak Reduction @Generation (MW)Market Potential0"/>
    <x v="0"/>
    <s v="Extra Large General Service"/>
    <x v="23"/>
    <x v="5"/>
    <s v="Market Potential"/>
    <n v="0"/>
    <n v="0"/>
    <n v="3.1531446525752391E-2"/>
    <n v="8.782424590585923E-2"/>
    <n v="0.19432018499035669"/>
    <n v="0.24931547018007835"/>
    <n v="0.27643599023472204"/>
    <n v="0.27585666105479584"/>
    <n v="0.27527919491879754"/>
    <n v="0.2747035852202207"/>
    <n v="0.27412982537636621"/>
    <n v="0.27355790882825598"/>
    <n v="0.27298782904054808"/>
    <n v="0.27241957950145024"/>
    <n v="0.2718531537226358"/>
    <n v="0.2712885452391578"/>
    <n v="0.27072574760936585"/>
    <n v="0.27016475441482107"/>
    <n v="0.26960555926021246"/>
    <n v="0.26904815577327323"/>
    <n v="0.26849253760469788"/>
    <n v="0.26793869842805901"/>
    <n v="0.26738663193972467"/>
    <n v="0.26683633185877609"/>
    <n v="0.26628779192692564"/>
  </r>
  <r>
    <s v="WAExtra Large General ServiceParent-Time-of-Use Opt-inNon-Incentive CostsMarket Potential0"/>
    <x v="0"/>
    <s v="Extra Large General Service"/>
    <x v="23"/>
    <x v="6"/>
    <s v="Market Potential"/>
    <n v="0"/>
    <n v="0"/>
    <n v="361.47"/>
    <n v="372.41"/>
    <n v="396.07"/>
    <n v="372.36"/>
    <n v="359.5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</r>
  <r>
    <s v="WAExtra Large General ServiceParent-Time-of-Use Opt-inIncentive CostsMarket Potential0"/>
    <x v="0"/>
    <s v="Extra Large General Service"/>
    <x v="23"/>
    <x v="7"/>
    <s v="Market Potential"/>
    <n v="0"/>
    <n v="0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</r>
  <r>
    <s v="WAExtra Large General ServiceParent-Time-of-Use Opt-inProgram Annual BenefitsMarket Potential0"/>
    <x v="0"/>
    <s v="Extra 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Program Annual CostsMarket Potential0"/>
    <x v="0"/>
    <s v="Extra Large General Service"/>
    <x v="23"/>
    <x v="9"/>
    <s v="Market Potential"/>
    <n v="0"/>
    <n v="0"/>
    <n v="3011.07"/>
    <n v="3022.01"/>
    <n v="3045.67"/>
    <n v="3021.96"/>
    <n v="3009.1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</r>
  <r>
    <s v="WAResidentialTime-of-Use Opt-OutParticipantsMarket Potential0"/>
    <x v="0"/>
    <s v="Residential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ew ParticipantsMarket Potential0"/>
    <x v="0"/>
    <s v="Residential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Meter  (MW)Market Potential0"/>
    <x v="0"/>
    <s v="Residential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Generation (MW)Market Potential0"/>
    <x v="0"/>
    <s v="Residential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Meter  (MW)Market Potential0"/>
    <x v="0"/>
    <s v="Residential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Generation (MW)Market Potential0"/>
    <x v="0"/>
    <s v="Residential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on-Incentive CostsMarket Potential0"/>
    <x v="0"/>
    <s v="Residential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Incentive CostsMarket Potential0"/>
    <x v="0"/>
    <s v="Residential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BenefitsMarket Potential0"/>
    <x v="0"/>
    <s v="Residential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CostsMarket Potential0"/>
    <x v="0"/>
    <s v="Residential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articipantsMarket Potential0"/>
    <x v="0"/>
    <s v="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ew ParticipantsMarket Potential0"/>
    <x v="0"/>
    <s v="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Meter  (MW)Market Potential0"/>
    <x v="0"/>
    <s v="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Generation (MW)Market Potential0"/>
    <x v="0"/>
    <s v="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Meter  (MW)Market Potential0"/>
    <x v="0"/>
    <s v="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Generation (MW)Market Potential0"/>
    <x v="0"/>
    <s v="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on-Incentive CostsMarket Potential0"/>
    <x v="0"/>
    <s v="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Incentive CostsMarket Potential0"/>
    <x v="0"/>
    <s v="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BenefitsMarket Potential0"/>
    <x v="0"/>
    <s v="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CostsMarket Potential0"/>
    <x v="0"/>
    <s v="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articipantsMarket Potential0"/>
    <x v="0"/>
    <s v="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ew ParticipantsMarket Potential0"/>
    <x v="0"/>
    <s v="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Meter  (MW)Market Potential0"/>
    <x v="0"/>
    <s v="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Generation (MW)Market Potential0"/>
    <x v="0"/>
    <s v="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Meter  (MW)Market Potential0"/>
    <x v="0"/>
    <s v="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Generation (MW)Market Potential0"/>
    <x v="0"/>
    <s v="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on-Incentive CostsMarket Potential0"/>
    <x v="0"/>
    <s v="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Incentive CostsMarket Potential0"/>
    <x v="0"/>
    <s v="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BenefitsMarket Potential0"/>
    <x v="0"/>
    <s v="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CostsMarket Potential0"/>
    <x v="0"/>
    <s v="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articipantsMarket Potential0"/>
    <x v="0"/>
    <s v="Extra 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ew ParticipantsMarket Potential0"/>
    <x v="0"/>
    <s v="Extra 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Meter  (MW)Market Potential0"/>
    <x v="0"/>
    <s v="Extra 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Generation (MW)Market Potential0"/>
    <x v="0"/>
    <s v="Extra 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Meter  (MW)Market Potential0"/>
    <x v="0"/>
    <s v="Extra 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Generation (MW)Market Potential0"/>
    <x v="0"/>
    <s v="Extra 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on-Incentive CostsMarket Potential0"/>
    <x v="0"/>
    <s v="Extra 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Incentive CostsMarket Potential0"/>
    <x v="0"/>
    <s v="Extra 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BenefitsMarket Potential0"/>
    <x v="0"/>
    <s v="Extra 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CostsMarket Potential0"/>
    <x v="0"/>
    <s v="Extra 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Electric Vehicle TOU Opt-inParticipantsMarket Potential0"/>
    <x v="0"/>
    <s v="General Service"/>
    <x v="25"/>
    <x v="0"/>
    <s v="Market Potential"/>
    <n v="0"/>
    <n v="2878.6119197549997"/>
    <n v="2699.4686050143296"/>
    <n v="2600.1036759784374"/>
    <n v="2538.7593981464674"/>
    <n v="2563.4122655437709"/>
    <n v="2588.2129197617728"/>
    <n v="2613.254464413315"/>
    <n v="2638.5392392835288"/>
    <n v="2664.0696068840361"/>
    <n v="2689.847952673696"/>
    <n v="2715.8766852814902"/>
    <n v="2742.1582367315782"/>
    <n v="2768.6950626705334"/>
    <n v="2795.4896425967936"/>
    <n v="2822.5444800923301"/>
    <n v="2849.8621030565791"/>
    <n v="2877.4450639426336"/>
    <n v="2905.2959399957372"/>
    <n v="2933.4173334940915"/>
    <n v="2961.8118719920035"/>
    <n v="2990.4822085653914"/>
    <n v="3019.4310220596822"/>
    <n v="3048.6610173401095"/>
    <n v="3078.1749255444461"/>
  </r>
  <r>
    <s v="WAGeneral ServiceElectric Vehicle TOU Opt-inNew ParticipantsMarket Potential0"/>
    <x v="0"/>
    <s v="General Service"/>
    <x v="25"/>
    <x v="1"/>
    <s v="Market Potential"/>
    <n v="0"/>
    <n v="2878.6119197549997"/>
    <n v="0"/>
    <n v="0"/>
    <n v="0"/>
    <n v="24.652867397303453"/>
    <n v="24.80065421800191"/>
    <n v="25.041544651542154"/>
    <n v="25.284774870213823"/>
    <n v="25.530367600507361"/>
    <n v="25.778345789659852"/>
    <n v="26.028732607794154"/>
    <n v="26.281551450088045"/>
    <n v="26.536825938955189"/>
    <n v="26.794579926260212"/>
    <n v="27.054837495536503"/>
    <n v="27.31762296424904"/>
    <n v="27.582960886054479"/>
    <n v="27.850876053103548"/>
    <n v="28.121393498354337"/>
    <n v="28.394538497911981"/>
    <n v="28.670336573387885"/>
    <n v="28.948813494290789"/>
    <n v="29.229995280427374"/>
    <n v="29.513908204336531"/>
  </r>
  <r>
    <s v="WAGeneral ServiceElectric Vehicle TOU Opt-inSummer Peak Reduction @Meter  (MW)Market Potential0"/>
    <x v="0"/>
    <s v="General Service"/>
    <x v="25"/>
    <x v="2"/>
    <s v="Market Potential"/>
    <n v="0"/>
    <n v="2.8721912320826284E-2"/>
    <n v="2.6838515115531068E-2"/>
    <n v="2.5797627140995E-2"/>
    <n v="2.5177064523250844E-2"/>
    <n v="2.539138633234644E-2"/>
    <n v="2.5607551243679839E-2"/>
    <n v="2.5825575097908424E-2"/>
    <n v="2.6045473871837831E-2"/>
    <n v="2.6267263679592142E-2"/>
    <n v="2.6490960773794092E-2"/>
    <n v="2.6716581546755484E-2"/>
    <n v="2.6944142531677762E-2"/>
    <n v="2.7173660403862921E-2"/>
    <n v="2.7405151981934901E-2"/>
    <n v="2.763863422907132E-2"/>
    <n v="2.7874124254246027E-2"/>
    <n v="2.8111639313482029E-2"/>
    <n v="2.8351196811115517E-2"/>
    <n v="2.8592814301070482E-2"/>
    <n v="2.883650948814449E-2"/>
    <n v="2.9082300229305275E-2"/>
    <n v="2.9330204534998811E-2"/>
    <n v="2.9580240570468271E-2"/>
    <n v="2.9832426657084552E-2"/>
  </r>
  <r>
    <s v="WAGeneral ServiceElectric Vehicle TOU Opt-inSummer Peak Reduction @Generation (MW)Market Potential0"/>
    <x v="0"/>
    <s v="General Service"/>
    <x v="25"/>
    <x v="3"/>
    <s v="Market Potential"/>
    <n v="0"/>
    <n v="3.0607323445040798E-2"/>
    <n v="2.860029317511836E-2"/>
    <n v="2.7491077515979328E-2"/>
    <n v="2.6829778903719997E-2"/>
    <n v="2.7058169578374296E-2"/>
    <n v="2.7288524343222334E-2"/>
    <n v="2.7520860078760041E-2"/>
    <n v="2.7755193810568873E-2"/>
    <n v="2.7991542710562811E-2"/>
    <n v="2.822992409824605E-2"/>
    <n v="2.8470355441981548E-2"/>
    <n v="2.8712854360270421E-2"/>
    <n v="2.8957438623042328E-2"/>
    <n v="2.9204126152957054E-2"/>
    <n v="2.9452935026717093E-2"/>
    <n v="2.970388347639176E-2"/>
    <n v="2.9956989890752374E-2"/>
    <n v="3.0212272816619264E-2"/>
    <n v="3.0469750960220036E-2"/>
    <n v="3.0729443188559771E-2"/>
    <n v="3.0991368530802723E-2"/>
    <n v="3.1255546179666249E-2"/>
    <n v="3.1521995492826374E-2"/>
    <n v="3.1790735994335628E-2"/>
  </r>
  <r>
    <s v="WAGeneral ServiceElectric Vehicle TOU Opt-inWinter Peak Reduction @Meter  (MW)Market Potential0"/>
    <x v="0"/>
    <s v="General Service"/>
    <x v="25"/>
    <x v="4"/>
    <s v="Market Potential"/>
    <n v="0"/>
    <n v="2.8570775484193407E-2"/>
    <n v="2.6697288854926504E-2"/>
    <n v="2.5661878110249069E-2"/>
    <n v="2.504458093910647E-2"/>
    <n v="2.5257774970918776E-2"/>
    <n v="2.547280240642797E-2"/>
    <n v="2.5689679002936717E-2"/>
    <n v="2.5908420653179515E-2"/>
    <n v="2.6129043386486726E-2"/>
    <n v="2.635156336995859E-2"/>
    <n v="2.6575996909649329E-2"/>
    <n v="2.6802360451761459E-2"/>
    <n v="2.7030670583850301E-2"/>
    <n v="2.7260944036038941E-2"/>
    <n v="2.7493197682243509E-2"/>
    <n v="2.7727448541409142E-2"/>
    <n v="2.7963713778756383E-2"/>
    <n v="2.8202010707038518E-2"/>
    <n v="2.8442356787809476E-2"/>
    <n v="2.8684769632702854E-2"/>
    <n v="2.8929267004721732E-2"/>
    <n v="2.9175866819539743E-2"/>
    <n v="2.9424587146813206E-2"/>
    <n v="2.9675446211504624E-2"/>
  </r>
  <r>
    <s v="WAGeneral ServiceElectric Vehicle TOU Opt-inWinter Peak Reduction @Generation (MW)Market Potential0"/>
    <x v="0"/>
    <s v="General Service"/>
    <x v="25"/>
    <x v="5"/>
    <s v="Market Potential"/>
    <n v="0"/>
    <n v="3.0446265434988712E-2"/>
    <n v="2.8449796307466437E-2"/>
    <n v="2.7346417423539077E-2"/>
    <n v="2.6688598613711072E-2"/>
    <n v="2.6915787479666213E-2"/>
    <n v="2.7144930100626567E-2"/>
    <n v="2.7376043268261634E-2"/>
    <n v="2.7609143918562996E-2"/>
    <n v="2.7844249133084746E-2"/>
    <n v="2.8081376140194576E-2"/>
    <n v="2.8320542316335601E-2"/>
    <n v="2.8561765187299082E-2"/>
    <n v="2.8805062429507994E-2"/>
    <n v="2.9050451871311743E-2"/>
    <n v="2.9297951494291888E-2"/>
    <n v="2.9547579434579221E-2"/>
    <n v="2.9799353984181993E-2"/>
    <n v="3.0053293592325784E-2"/>
    <n v="3.0309416866804641E-2"/>
    <n v="3.0567742575344049E-2"/>
    <n v="3.0828289646975416E-2"/>
    <n v="3.1091077173422573E-2"/>
    <n v="3.1356124410500008E-2"/>
    <n v="3.1623450779523256E-2"/>
  </r>
  <r>
    <s v="WAGeneral ServiceElectric Vehicle TOU Opt-inNon-Incentive CostsMarket Potential0"/>
    <x v="0"/>
    <s v="General Service"/>
    <x v="25"/>
    <x v="6"/>
    <s v="Market Potential"/>
    <n v="0"/>
    <n v="172716.72"/>
    <n v="0"/>
    <n v="0"/>
    <n v="0"/>
    <n v="1479.17"/>
    <n v="1488.04"/>
    <n v="1502.49"/>
    <n v="1517.09"/>
    <n v="1531.82"/>
    <n v="1546.7"/>
    <n v="1561.72"/>
    <n v="1576.89"/>
    <n v="1592.21"/>
    <n v="1607.67"/>
    <n v="1623.29"/>
    <n v="1639.06"/>
    <n v="1654.98"/>
    <n v="1671.05"/>
    <n v="1687.28"/>
    <n v="1703.67"/>
    <n v="1720.22"/>
    <n v="1736.93"/>
    <n v="1753.8"/>
    <n v="1770.83"/>
  </r>
  <r>
    <s v="WAGeneral ServiceElectric Vehicle TOU Opt-inIncentive CostsMarket Potential0"/>
    <x v="0"/>
    <s v="General Service"/>
    <x v="25"/>
    <x v="7"/>
    <s v="Market Potential"/>
    <n v="0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</r>
  <r>
    <s v="WAGeneral ServiceElectric Vehicle TOU Opt-inProgram Annual BenefitsMarket Potential0"/>
    <x v="0"/>
    <s v="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Electric Vehicle TOU Opt-inProgram Annual CostsMarket Potential0"/>
    <x v="0"/>
    <s v="General Service"/>
    <x v="25"/>
    <x v="9"/>
    <s v="Market Potential"/>
    <n v="0"/>
    <n v="177569.91"/>
    <n v="4853.1899999999996"/>
    <n v="4853.1899999999996"/>
    <n v="4853.1899999999996"/>
    <n v="6332.36"/>
    <n v="6341.23"/>
    <n v="6355.68"/>
    <n v="6370.28"/>
    <n v="6385.01"/>
    <n v="6399.89"/>
    <n v="6414.92"/>
    <n v="6430.09"/>
    <n v="6445.4"/>
    <n v="6460.87"/>
    <n v="6476.48"/>
    <n v="6492.25"/>
    <n v="6508.17"/>
    <n v="6524.24"/>
    <n v="6540.48"/>
    <n v="6556.86"/>
    <n v="6573.41"/>
    <n v="6590.12"/>
    <n v="6606.99"/>
    <n v="6624.03"/>
  </r>
  <r>
    <s v="WALarge General ServiceElectric Vehicle TOU Opt-inParticipantsMarket Potential0"/>
    <x v="0"/>
    <s v="Large General Service"/>
    <x v="25"/>
    <x v="0"/>
    <s v="Market Potential"/>
    <n v="0"/>
    <n v="147.74079582479379"/>
    <n v="131.2017105430192"/>
    <n v="121.35988160077491"/>
    <n v="114.78310617122516"/>
    <n v="114.64260750040721"/>
    <n v="114.50056088927683"/>
    <n v="114.36336657029301"/>
    <n v="114.23085892902884"/>
    <n v="114.10287800367246"/>
    <n v="113.9792692920964"/>
    <n v="113.85988356551246"/>
    <n v="113.74457668848616"/>
    <n v="113.63320944509483"/>
    <n v="113.52564737101874"/>
    <n v="113.42176059136334"/>
    <n v="113.32142366401688"/>
    <n v="113.22451542835415"/>
    <n v="113.13091885910447"/>
    <n v="113.04052092520712"/>
    <n v="112.95321245348428"/>
    <n v="112.86888799696695"/>
    <n v="112.78744570771492"/>
    <n v="112.7087872139781"/>
    <n v="112.63281750154954"/>
  </r>
  <r>
    <s v="WALarge General ServiceElectric Vehicle TOU Opt-inNew ParticipantsMarket Potential0"/>
    <x v="0"/>
    <s v="Large General Service"/>
    <x v="25"/>
    <x v="1"/>
    <s v="Market Potential"/>
    <n v="0"/>
    <n v="147.7407958247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Summer Peak Reduction @Meter  (MW)Market Potential0"/>
    <x v="0"/>
    <s v="Large General Service"/>
    <x v="25"/>
    <x v="2"/>
    <s v="Market Potential"/>
    <n v="0"/>
    <n v="0.48822150844625412"/>
    <n v="0.43139778324954664"/>
    <n v="0.39976006545294435"/>
    <n v="0.37739944866401343"/>
    <n v="0.37751841837711347"/>
    <n v="0.37766012973306295"/>
    <n v="0.37782396457975342"/>
    <n v="0.37800932335815518"/>
    <n v="0.37821562454760821"/>
    <n v="0.3784423041276711"/>
    <n v="0.3786888150560378"/>
    <n v="0.37895462676203789"/>
    <n v="0.37923922465525906"/>
    <n v="0.37954210964883772"/>
    <n v="0.37986279769698172"/>
    <n v="0.38020081934629907"/>
    <n v="0.38055571930052051"/>
    <n v="0.38092705599821808"/>
    <n v="0.38131440120312793"/>
    <n v="0.38171733960670656"/>
    <n v="0.38213546844254881"/>
    <n v="0.38256839711231888"/>
    <n v="0.38301574682284906"/>
    <n v="0.38347715023407014"/>
  </r>
  <r>
    <s v="WALarge General ServiceElectric Vehicle TOU Opt-inSummer Peak Reduction @Generation (MW)Market Potential0"/>
    <x v="0"/>
    <s v="Large General Service"/>
    <x v="25"/>
    <x v="3"/>
    <s v="Market Potential"/>
    <n v="0"/>
    <n v="0.52027014966565865"/>
    <n v="0.45971630781068484"/>
    <n v="0.42600177477935247"/>
    <n v="0.40217332551578583"/>
    <n v="0.40230010483494616"/>
    <n v="0.40245111864137145"/>
    <n v="0.40262570820519333"/>
    <n v="0.4028232346101398"/>
    <n v="0.40304307816241286"/>
    <n v="0.4032846378172113"/>
    <n v="0.40354733062237619"/>
    <n v="0.40383059117864223"/>
    <n v="0.40413387111600496"/>
    <n v="0.40445663858571795"/>
    <n v="0.40479837776745708"/>
    <n v="0.40515858839119678"/>
    <n v="0.40553678527335946"/>
    <n v="0.40593249786681379"/>
    <n v="0.40634526982430513"/>
    <n v="0.40677465857492173"/>
    <n v="0.40722023491320203"/>
    <n v="0.40768158260051029"/>
    <n v="0.40815829797831316"/>
    <n v="0.40864998959299886"/>
  </r>
  <r>
    <s v="WALarge General ServiceElectric Vehicle TOU Opt-inWinter Peak Reduction @Meter  (MW)Market Potential0"/>
    <x v="0"/>
    <s v="Large General Service"/>
    <x v="25"/>
    <x v="4"/>
    <s v="Market Potential"/>
    <n v="0"/>
    <n v="0.48565245059458767"/>
    <n v="0.4291277360617955"/>
    <n v="0.39765649828687999"/>
    <n v="0.37541354472485711"/>
    <n v="0.3755318884104874"/>
    <n v="0.3756728540707529"/>
    <n v="0.37583582680630739"/>
    <n v="0.37602021021304538"/>
    <n v="0.37622542583031154"/>
    <n v="0.37645091260558217"/>
    <n v="0.37669612637512828"/>
    <n v="0.37696053936018192"/>
    <n v="0.37724363967814384"/>
    <n v="0.3775449308683822"/>
    <n v="0.37786393143219021"/>
    <n v="0.37820017438647435"/>
    <n v="0.37855320683076815"/>
    <n v="0.37892258952717239"/>
    <n v="0.37930789649283492"/>
    <n v="0.3797087146045961"/>
    <n v="0.38012464321543771"/>
    <n v="0.3805552937823814"/>
    <n v="0.38100028950549719"/>
    <n v="0.38145926497768684"/>
  </r>
  <r>
    <s v="WALarge General ServiceElectric Vehicle TOU Opt-inWinter Peak Reduction @Generation (MW)Market Potential0"/>
    <x v="0"/>
    <s v="Large General Service"/>
    <x v="25"/>
    <x v="5"/>
    <s v="Market Potential"/>
    <n v="0"/>
    <n v="0.51753244948272348"/>
    <n v="0.45729724644266356"/>
    <n v="0.42376012178908778"/>
    <n v="0.40005705959596877"/>
    <n v="0.400183171792932"/>
    <n v="0.40033339095348774"/>
    <n v="0.40050706181405304"/>
    <n v="0.40070354882038084"/>
    <n v="0.4009222355395477"/>
    <n v="0.40116252408949504"/>
    <n v="0.40142383458560132"/>
    <n v="0.40170560460377441"/>
    <n v="0.40200728865957358"/>
    <n v="0.40232835770287956"/>
    <n v="0.40266829862765369"/>
    <n v="0.40302661379632815"/>
    <n v="0.40340282057839744"/>
    <n v="0.40379645090278388"/>
    <n v="0.40420705082356662"/>
    <n v="0.40463418009867441"/>
    <n v="0.40507741178115697"/>
    <n v="0.40553633182265708"/>
    <n v="0.4060105386887225"/>
    <n v="0.40649964298559976"/>
  </r>
  <r>
    <s v="WALarge General ServiceElectric Vehicle TOU Opt-inNon-Incentive CostsMarket Potential0"/>
    <x v="0"/>
    <s v="Large General Service"/>
    <x v="25"/>
    <x v="6"/>
    <s v="Market Potential"/>
    <n v="0"/>
    <n v="8864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Incentive CostsMarket Potential0"/>
    <x v="0"/>
    <s v="Large General Service"/>
    <x v="25"/>
    <x v="7"/>
    <s v="Market Potential"/>
    <n v="0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Large General ServiceElectric Vehicle TOU Opt-inProgram Annual BenefitsMarket Potential0"/>
    <x v="0"/>
    <s v="Large 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Program Annual CostsMarket Potential0"/>
    <x v="0"/>
    <s v="Large General Service"/>
    <x v="25"/>
    <x v="9"/>
    <s v="Market Potential"/>
    <n v="0"/>
    <n v="79011.259999999995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ResidentialPilot-Peak Time RebateParticipantsMarket Potential0"/>
    <x v="0"/>
    <s v="Residential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ew ParticipantsMarket Potential0"/>
    <x v="0"/>
    <s v="Residential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Meter  (MW)Market Potential0"/>
    <x v="0"/>
    <s v="Residential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Generation (MW)Market Potential0"/>
    <x v="0"/>
    <s v="Residential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Meter  (MW)Market Potential0"/>
    <x v="0"/>
    <s v="Residential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Generation (MW)Market Potential0"/>
    <x v="0"/>
    <s v="Residential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on-Incentive CostsMarket Potential0"/>
    <x v="0"/>
    <s v="Residential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Incentive CostsMarket Potential0"/>
    <x v="0"/>
    <s v="Residential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BenefitsMarket Potential0"/>
    <x v="0"/>
    <s v="Residential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CostsMarket Potential0"/>
    <x v="0"/>
    <s v="Residential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articipantsMarket Potential0"/>
    <x v="0"/>
    <s v="General Service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ew ParticipantsMarket Potential0"/>
    <x v="0"/>
    <s v="General Service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Meter  (MW)Market Potential0"/>
    <x v="0"/>
    <s v="General Service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Generation (MW)Market Potential0"/>
    <x v="0"/>
    <s v="General Service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Meter  (MW)Market Potential0"/>
    <x v="0"/>
    <s v="General Service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Generation (MW)Market Potential0"/>
    <x v="0"/>
    <s v="General Service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on-Incentive CostsMarket Potential0"/>
    <x v="0"/>
    <s v="General Service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Incentive CostsMarket Potential0"/>
    <x v="0"/>
    <s v="General Service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BenefitsMarket Potential0"/>
    <x v="0"/>
    <s v="General Service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CostsMarket Potential0"/>
    <x v="0"/>
    <s v="General Service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Peak Time RebateParticipantsMarket Potential0"/>
    <x v="0"/>
    <s v="Residential"/>
    <x v="27"/>
    <x v="0"/>
    <s v="Market Potential"/>
    <n v="0"/>
    <n v="0"/>
    <n v="3389.912957071243"/>
    <n v="9591.7382106268324"/>
    <n v="19721.935066049879"/>
    <n v="23440.078245813445"/>
    <n v="24646.751462691678"/>
    <n v="24062.943562798264"/>
    <n v="23280.037571993791"/>
    <n v="22479.344926193549"/>
    <n v="21660.565642628233"/>
    <n v="20673.407731458061"/>
    <n v="20800.07885417551"/>
    <n v="20925.91950262144"/>
    <n v="21050.860985601958"/>
    <n v="21174.832202915266"/>
    <n v="21297.759576863318"/>
    <n v="21419.566982264547"/>
    <n v="21540.175674961203"/>
    <n v="21659.504218817212"/>
    <n v="21777.468411204645"/>
    <n v="21893.981206979599"/>
    <n v="22008.952640951058"/>
    <n v="22212.505638590334"/>
    <n v="22417.941225715989"/>
  </r>
  <r>
    <s v="WAResidentialParent-Peak Time RebateNew ParticipantsMarket Potential0"/>
    <x v="0"/>
    <s v="Residential"/>
    <x v="27"/>
    <x v="1"/>
    <s v="Market Potential"/>
    <n v="0"/>
    <n v="0"/>
    <n v="3389.912957071243"/>
    <n v="6201.8252535555894"/>
    <n v="10130.196855423046"/>
    <n v="3718.1431797635669"/>
    <n v="1206.6732168782328"/>
    <n v="0"/>
    <n v="0"/>
    <n v="0"/>
    <n v="0"/>
    <n v="0"/>
    <n v="126.67112271744918"/>
    <n v="125.84064844593013"/>
    <n v="124.94148298051732"/>
    <n v="123.97121731330844"/>
    <n v="122.92737394805226"/>
    <n v="121.80740540122861"/>
    <n v="120.60869269665636"/>
    <n v="119.32854385600876"/>
    <n v="117.96419238743329"/>
    <n v="116.5127957749537"/>
    <n v="114.97143397145919"/>
    <n v="203.55299763927542"/>
    <n v="205.43558712565573"/>
  </r>
  <r>
    <s v="WAResidentialParent-Peak Time RebateSummer Peak Reduction @Meter  (MW)Market Potential0"/>
    <x v="0"/>
    <s v="Residential"/>
    <x v="27"/>
    <x v="2"/>
    <s v="Market Potential"/>
    <n v="0"/>
    <n v="0"/>
    <n v="0.61060334678571293"/>
    <n v="1.7192429683194757"/>
    <n v="3.5219566794069559"/>
    <n v="4.1771704821263276"/>
    <n v="4.3830311501534513"/>
    <n v="4.2678200011517538"/>
    <n v="4.1179729477487799"/>
    <n v="3.9657554895090517"/>
    <n v="3.8111368778734165"/>
    <n v="3.6277662304832354"/>
    <n v="3.6402790437181474"/>
    <n v="3.652554585354796"/>
    <n v="3.6645824577797059"/>
    <n v="3.6763519647942586"/>
    <n v="3.6878521045070571"/>
    <n v="3.6990715621167896"/>
    <n v="3.7099987025877574"/>
    <n v="3.7206215632206678"/>
    <n v="3.7309278461216437"/>
    <n v="3.7409049105728132"/>
    <n v="3.7505397653082713"/>
    <n v="3.7751518054416269"/>
    <n v="3.7999253563327482"/>
  </r>
  <r>
    <s v="WAResidentialParent-Peak Time RebateSummer Peak Reduction @Generation (MW)Market Potential0"/>
    <x v="0"/>
    <s v="Residential"/>
    <x v="27"/>
    <x v="3"/>
    <s v="Market Potential"/>
    <n v="0"/>
    <n v="0"/>
    <n v="0.6506855784161476"/>
    <n v="1.832100349871564"/>
    <n v="3.7531507666314532"/>
    <n v="4.4513751940817645"/>
    <n v="4.6707493074951527"/>
    <n v="4.5479752782947074"/>
    <n v="4.3882917175498504"/>
    <n v="4.2260821499457073"/>
    <n v="4.061313808475508"/>
    <n v="3.8659060427144452"/>
    <n v="3.8792402426663974"/>
    <n v="3.8923215956466284"/>
    <n v="3.9051390215043753"/>
    <n v="3.9176811219035153"/>
    <n v="3.9299361727483557"/>
    <n v="3.9418921164927423"/>
    <n v="3.95353655433478"/>
    <n v="3.9648567382999444"/>
    <n v="3.9758395632157328"/>
    <n v="3.986471558581429"/>
    <n v="3.9967388803370323"/>
    <n v="4.0229665445882636"/>
    <n v="4.0493663217527152"/>
  </r>
  <r>
    <s v="WAResidentialParent-Peak Time RebateWinter Peak Reduction @Meter  (MW)Market Potential0"/>
    <x v="0"/>
    <s v="Residential"/>
    <x v="27"/>
    <x v="4"/>
    <s v="Market Potential"/>
    <n v="0"/>
    <n v="0"/>
    <n v="0.5671244692884172"/>
    <n v="1.596821833877377"/>
    <n v="3.2711707578740743"/>
    <n v="3.8797291322979133"/>
    <n v="4.0709311994284327"/>
    <n v="3.9639238237275811"/>
    <n v="3.8247468423321314"/>
    <n v="3.6833682441389355"/>
    <n v="3.5397594700836157"/>
    <n v="3.3694459897667022"/>
    <n v="3.3810678103848009"/>
    <n v="3.3924692546653787"/>
    <n v="3.4036406653717801"/>
    <n v="3.4145721079433784"/>
    <n v="3.4252533638940639"/>
    <n v="3.4356739241090026"/>
    <n v="3.445822982041717"/>
    <n v="3.4556894268138878"/>
    <n v="3.4652618362206185"/>
    <n v="3.4745284696442824"/>
    <n v="3.4834772608804947"/>
    <n v="3.506336765782017"/>
    <n v="3.5293462808386842"/>
  </r>
  <r>
    <s v="WAResidentialParent-Peak Time RebateWinter Peak Reduction @Generation (MW)Market Potential0"/>
    <x v="0"/>
    <s v="Residential"/>
    <x v="27"/>
    <x v="5"/>
    <s v="Market Potential"/>
    <n v="0"/>
    <n v="0"/>
    <n v="0.6043525887557728"/>
    <n v="1.7016430454788758"/>
    <n v="3.4859023421505482"/>
    <n v="4.1344087087573671"/>
    <n v="4.3381619772255249"/>
    <n v="4.2241302469390254"/>
    <n v="4.075817180660839"/>
    <n v="3.9251579754251229"/>
    <n v="3.7721221974463082"/>
    <n v="3.5906287188477219"/>
    <n v="3.6030134381764714"/>
    <n v="3.6151633148608044"/>
    <n v="3.6270680577278132"/>
    <n v="3.6387170800760638"/>
    <n v="3.6500994926407331"/>
    <n v="3.6612040964503438"/>
    <n v="3.6720193755772774"/>
    <n v="3.6825334897846203"/>
    <n v="3.6927342670722703"/>
    <n v="3.7026091961256204"/>
    <n v="3.712145418670604"/>
    <n v="3.7365055048827971"/>
    <n v="3.7610254484640708"/>
  </r>
  <r>
    <s v="WAResidentialParent-Peak Time RebateNon-Incentive CostsMarket Potential0"/>
    <x v="0"/>
    <s v="Residential"/>
    <x v="27"/>
    <x v="6"/>
    <s v="Market Potential"/>
    <n v="0"/>
    <n v="0"/>
    <n v="175370.05"/>
    <n v="315965.67"/>
    <n v="512384.25"/>
    <n v="191781.56"/>
    <n v="66208.070000000007"/>
    <n v="5874.4"/>
    <n v="5874.4"/>
    <n v="5874.4"/>
    <n v="5874.4"/>
    <n v="5874.4"/>
    <n v="12207.96"/>
    <n v="12166.44"/>
    <n v="12121.48"/>
    <n v="12072.97"/>
    <n v="12020.77"/>
    <n v="11964.77"/>
    <n v="11904.84"/>
    <n v="11840.83"/>
    <n v="11772.61"/>
    <n v="11700.04"/>
    <n v="11622.98"/>
    <n v="16052.05"/>
    <n v="16146.18"/>
  </r>
  <r>
    <s v="WAResidentialParent-Peak Time RebateIncentive CostsMarket Potential0"/>
    <x v="0"/>
    <s v="Residential"/>
    <x v="27"/>
    <x v="7"/>
    <s v="Market Potential"/>
    <n v="0"/>
    <n v="0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</r>
  <r>
    <s v="WAResidentialParent-Peak Time RebateProgram Annual BenefitsMarket Potential0"/>
    <x v="0"/>
    <s v="Residential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Peak Time RebateProgram Annual CostsMarket Potential0"/>
    <x v="0"/>
    <s v="Residential"/>
    <x v="27"/>
    <x v="9"/>
    <s v="Market Potential"/>
    <n v="0"/>
    <n v="0"/>
    <n v="220271.59"/>
    <n v="360867.21"/>
    <n v="557285.79"/>
    <n v="236683.1"/>
    <n v="111109.6"/>
    <n v="50775.94"/>
    <n v="50775.94"/>
    <n v="50775.94"/>
    <n v="50775.94"/>
    <n v="50775.94"/>
    <n v="57109.5"/>
    <n v="57067.98"/>
    <n v="57023.02"/>
    <n v="56974.5"/>
    <n v="56922.31"/>
    <n v="56866.31"/>
    <n v="56806.38"/>
    <n v="56742.37"/>
    <n v="56674.15"/>
    <n v="56601.58"/>
    <n v="56524.52"/>
    <n v="60953.59"/>
    <n v="61047.72"/>
  </r>
  <r>
    <s v="WAGeneral ServiceParent-Peak Time RebateParticipantsMarket Potential0"/>
    <x v="0"/>
    <s v="General Service"/>
    <x v="27"/>
    <x v="0"/>
    <s v="Market Potential"/>
    <n v="0"/>
    <n v="0"/>
    <n v="278.60663188349162"/>
    <n v="755.14398899903756"/>
    <n v="1516.9006483108224"/>
    <n v="1819.6392653142846"/>
    <n v="1922.7045933007114"/>
    <n v="1878.1672136077195"/>
    <n v="1814.8107807462025"/>
    <n v="1750.0531204549868"/>
    <n v="1683.8729601844366"/>
    <n v="1603.3382120650349"/>
    <n v="1618.8537234800574"/>
    <n v="1634.5199381080743"/>
    <n v="1650.3383197396213"/>
    <n v="1666.310346383131"/>
    <n v="1682.4375104030339"/>
    <n v="1698.7213186591971"/>
    <n v="1715.1632926477178"/>
    <n v="1731.7649686430896"/>
    <n v="1748.527897841745"/>
    <n v="1765.4536465069928"/>
    <n v="1782.5437961153607"/>
    <n v="1799.7999435043696"/>
    <n v="1817.2237010217282"/>
  </r>
  <r>
    <s v="WAGeneral ServiceParent-Peak Time RebateNew ParticipantsMarket Potential0"/>
    <x v="0"/>
    <s v="General Service"/>
    <x v="27"/>
    <x v="1"/>
    <s v="Market Potential"/>
    <n v="0"/>
    <n v="0"/>
    <n v="278.60663188349162"/>
    <n v="476.53735711554594"/>
    <n v="761.7566593117848"/>
    <n v="302.7386170034622"/>
    <n v="103.06532798642684"/>
    <n v="0"/>
    <n v="0"/>
    <n v="0"/>
    <n v="0"/>
    <n v="0"/>
    <n v="15.515511415022502"/>
    <n v="15.66621462801686"/>
    <n v="15.818381631547027"/>
    <n v="15.972026643509707"/>
    <n v="16.127164019902921"/>
    <n v="16.283808256163184"/>
    <n v="16.441973988520658"/>
    <n v="16.601675995371806"/>
    <n v="16.762929198655456"/>
    <n v="16.925748665247738"/>
    <n v="17.090149608367938"/>
    <n v="17.256147389008902"/>
    <n v="17.423757517358581"/>
  </r>
  <r>
    <s v="WAGeneral ServiceParent-Peak Time RebateSummer Peak Reduction @Meter  (MW)Market Potential0"/>
    <x v="0"/>
    <s v="General Service"/>
    <x v="27"/>
    <x v="2"/>
    <s v="Market Potential"/>
    <n v="0"/>
    <n v="0"/>
    <n v="5.678393884176261E-2"/>
    <n v="0.15359346111532068"/>
    <n v="0.30838592395884262"/>
    <n v="0.36949376654662763"/>
    <n v="0.38997294174728753"/>
    <n v="0.38050153790249963"/>
    <n v="0.36724333085694161"/>
    <n v="0.35373200696960821"/>
    <n v="0.33996418127840922"/>
    <n v="0.32333286139135226"/>
    <n v="0.32608687931341263"/>
    <n v="0.32886458012907321"/>
    <n v="0.33166616738285493"/>
    <n v="0.33449184636871565"/>
    <n v="0.33734182414508673"/>
    <n v="0.34021630955003712"/>
    <n v="0.3431155132165703"/>
    <n v="0.34603964758805095"/>
    <n v="0.34898892693376526"/>
    <n v="0.35196356736461309"/>
    <n v="0.35496378684893776"/>
    <n v="0.35798980522849011"/>
    <n v="0.36104184423452951"/>
  </r>
  <r>
    <s v="WAGeneral ServiceParent-Peak Time RebateSummer Peak Reduction @Generation (MW)Market Potential0"/>
    <x v="0"/>
    <s v="General Service"/>
    <x v="27"/>
    <x v="3"/>
    <s v="Market Potential"/>
    <n v="0"/>
    <n v="0"/>
    <n v="6.0511443778519407E-2"/>
    <n v="0.16367589632919935"/>
    <n v="0.3286295012349133"/>
    <n v="0.39374868557824766"/>
    <n v="0.41557218856275313"/>
    <n v="0.40547904721067735"/>
    <n v="0.39135052307858226"/>
    <n v="0.37695226659165409"/>
    <n v="0.36228067058654007"/>
    <n v="0.34455761017833786"/>
    <n v="0.34749241188556335"/>
    <n v="0.35045245111793821"/>
    <n v="0.35343794478138846"/>
    <n v="0.35644911164611642"/>
    <n v="0.35948617236262437"/>
    <n v="0.36254934947787415"/>
    <n v="0.36563886745158813"/>
    <n v="0.36875495267268854"/>
    <n v="0.37189783347587946"/>
    <n v="0.37506774015836858"/>
    <n v="0.37826490499673676"/>
    <n v="0.38148956226394937"/>
    <n v="0.38474194824651481"/>
  </r>
  <r>
    <s v="WAGeneral ServiceParent-Peak Time RebateWinter Peak Reduction @Meter  (MW)Market Potential0"/>
    <x v="0"/>
    <s v="General Service"/>
    <x v="27"/>
    <x v="4"/>
    <s v="Market Potential"/>
    <n v="0"/>
    <n v="0"/>
    <n v="5.6485137536604731E-2"/>
    <n v="0.15278524091113824"/>
    <n v="0.30676317431429961"/>
    <n v="0.3675494628941548"/>
    <n v="0.38792087515333284"/>
    <n v="0.3784993105392892"/>
    <n v="0.36531086916427236"/>
    <n v="0.35187064286710784"/>
    <n v="0.33817526449762741"/>
    <n v="0.32163145985150143"/>
    <n v="0.32437098592663605"/>
    <n v="0.32713407027422503"/>
    <n v="0.32992091536772317"/>
    <n v="0.33273172542081597"/>
    <n v="0.33556670640237807"/>
    <n v="0.33842606605155712"/>
    <n v="0.34131001389299009"/>
    <n v="0.34421876125214862"/>
    <n v="0.34715252127081808"/>
    <n v="0.35011150892270693"/>
    <n v="0.35309594102919273"/>
    <n v="0.3561060362752026"/>
    <n v="0.3591420152252297"/>
  </r>
  <r>
    <s v="WAGeneral ServiceParent-Peak Time RebateWinter Peak Reduction @Generation (MW)Market Potential0"/>
    <x v="0"/>
    <s v="General Service"/>
    <x v="27"/>
    <x v="5"/>
    <s v="Market Potential"/>
    <n v="0"/>
    <n v="0"/>
    <n v="6.0193028065435562E-2"/>
    <n v="0.16281462160180971"/>
    <n v="0.32690022838267224"/>
    <n v="0.39167675073972164"/>
    <n v="0.41338541683006486"/>
    <n v="0.40334538633769096"/>
    <n v="0.38929120754930985"/>
    <n v="0.37496871575778756"/>
    <n v="0.3603743227809329"/>
    <n v="0.34274452243339881"/>
    <n v="0.34566388099598894"/>
    <n v="0.348608344281996"/>
    <n v="0.351578128055971"/>
    <n v="0.35457344993693091"/>
    <n v="0.35759452941429887"/>
    <n v="0.36064158786397815"/>
    <n v="0.36371484856456743"/>
    <n v="0.36681453671371334"/>
    <n v="0.3699408794446058"/>
    <n v="0.37309410584261182"/>
    <n v="0.37627444696205531"/>
    <n v="0.37948213584314"/>
    <n v="0.38271740752901717"/>
  </r>
  <r>
    <s v="WAGeneral ServiceParent-Peak Time RebateNon-Incentive CostsMarket Potential0"/>
    <x v="0"/>
    <s v="General Service"/>
    <x v="27"/>
    <x v="6"/>
    <s v="Market Potential"/>
    <n v="0"/>
    <n v="0"/>
    <n v="14626.63"/>
    <n v="24523.17"/>
    <n v="38784.129999999997"/>
    <n v="15833.23"/>
    <n v="5849.56"/>
    <n v="696.3"/>
    <n v="696.3"/>
    <n v="696.3"/>
    <n v="696.3"/>
    <n v="696.3"/>
    <n v="1472.07"/>
    <n v="1479.61"/>
    <n v="1487.22"/>
    <n v="1494.9"/>
    <n v="1502.66"/>
    <n v="1510.49"/>
    <n v="1518.4"/>
    <n v="1526.38"/>
    <n v="1534.44"/>
    <n v="1542.59"/>
    <n v="1550.81"/>
    <n v="1559.11"/>
    <n v="1567.49"/>
  </r>
  <r>
    <s v="WAGeneral ServiceParent-Peak Time RebateIncentive CostsMarket Potential0"/>
    <x v="0"/>
    <s v="General Service"/>
    <x v="27"/>
    <x v="7"/>
    <s v="Market Potential"/>
    <n v="0"/>
    <n v="0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</r>
  <r>
    <s v="WAGeneral ServiceParent-Peak Time RebateProgram Annual BenefitsMarket Potential0"/>
    <x v="0"/>
    <s v="General Service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Peak Time RebateProgram Annual CostsMarket Potential0"/>
    <x v="0"/>
    <s v="General Service"/>
    <x v="27"/>
    <x v="9"/>
    <s v="Market Potential"/>
    <n v="0"/>
    <n v="0"/>
    <n v="19948.84"/>
    <n v="29845.38"/>
    <n v="44106.34"/>
    <n v="21155.439999999999"/>
    <n v="11171.78"/>
    <n v="6018.51"/>
    <n v="6018.51"/>
    <n v="6018.51"/>
    <n v="6018.51"/>
    <n v="6018.51"/>
    <n v="6794.29"/>
    <n v="6801.82"/>
    <n v="6809.43"/>
    <n v="6817.11"/>
    <n v="6824.87"/>
    <n v="6832.7"/>
    <n v="6840.61"/>
    <n v="6848.6"/>
    <n v="6856.66"/>
    <n v="6864.8"/>
    <n v="6873.02"/>
    <n v="6881.32"/>
    <n v="6889.7"/>
  </r>
  <r>
    <s v="WALarge General ServiceVariable Peak Pricing RatesParticipantsMarket Potential0"/>
    <x v="0"/>
    <s v="Large General Service"/>
    <x v="28"/>
    <x v="0"/>
    <s v="Market Potential"/>
    <n v="0"/>
    <n v="0"/>
    <n v="35.197647395813583"/>
    <n v="94.890278410148341"/>
    <n v="197.13355879415636"/>
    <n v="245.26364072247929"/>
    <n v="267.80317572166035"/>
    <n v="267.48229454841999"/>
    <n v="267.172374956216"/>
    <n v="266.87304281342085"/>
    <n v="266.58393675795844"/>
    <n v="266.30470776146529"/>
    <n v="266.03501870832565"/>
    <n v="265.77454398907594"/>
    <n v="265.52296910768609"/>
    <n v="265.27999030224498"/>
    <n v="265.04531417859249"/>
    <n v="264.8186573564555"/>
    <n v="264.59974612766285"/>
    <n v="264.38831612602473"/>
    <n v="264.18411200847999"/>
    <n v="263.98688714712586"/>
    <n v="263.79640333175996"/>
    <n v="263.61243048257393"/>
    <n v="263.43474637265319"/>
  </r>
  <r>
    <s v="WALarge General ServiceVariable Peak Pricing RatesNew ParticipantsMarket Potential0"/>
    <x v="0"/>
    <s v="Large General Service"/>
    <x v="28"/>
    <x v="1"/>
    <s v="Market Potential"/>
    <n v="0"/>
    <n v="0"/>
    <n v="35.197647395813583"/>
    <n v="59.692631014334758"/>
    <n v="102.24328038400802"/>
    <n v="48.130081928322937"/>
    <n v="22.53953499918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Summer Peak Reduction @Meter  (MW)Market Potential0"/>
    <x v="0"/>
    <s v="Large General Service"/>
    <x v="28"/>
    <x v="2"/>
    <s v="Market Potential"/>
    <n v="0"/>
    <n v="0"/>
    <n v="0.17804865265280537"/>
    <n v="0.48087547431701361"/>
    <n v="0.99717296096367503"/>
    <n v="1.242544363267706"/>
    <n v="1.358926256651811"/>
    <n v="1.3595157800285034"/>
    <n v="1.3601827525020052"/>
    <n v="1.3609250815991338"/>
    <n v="1.3617407378173636"/>
    <n v="1.3626277527462256"/>
    <n v="1.3635842172447794"/>
    <n v="1.3646082796735015"/>
    <n v="1.3656981441789517"/>
    <n v="1.3668520690296508"/>
    <n v="1.3680683650016374"/>
    <n v="1.3693453938122162"/>
    <n v="1.3706815666004746"/>
    <n v="1.3720753424531502"/>
    <n v="1.3735252269745146"/>
    <n v="1.3750297708989441"/>
    <n v="1.3765875687449167"/>
    <n v="1.3781972575091894"/>
    <n v="1.3798575153999555"/>
  </r>
  <r>
    <s v="WALarge General ServiceVariable Peak Pricing RatesSummer Peak Reduction @Generation (MW)Market Potential0"/>
    <x v="0"/>
    <s v="Large General Service"/>
    <x v="28"/>
    <x v="3"/>
    <s v="Market Potential"/>
    <n v="0"/>
    <n v="0"/>
    <n v="0.18973641587042345"/>
    <n v="0.51244189505223103"/>
    <n v="1.0626310325699861"/>
    <n v="1.3241095090235571"/>
    <n v="1.4481311345394405"/>
    <n v="1.4487593563816106"/>
    <n v="1.449470111361898"/>
    <n v="1.4502611696495458"/>
    <n v="1.4511303685180772"/>
    <n v="1.4520756103433776"/>
    <n v="1.4530948606615297"/>
    <n v="1.4541861462846351"/>
    <n v="1.4553475534728813"/>
    <n v="1.4565772261611796"/>
    <n v="1.457873364238744"/>
    <n v="1.4592342218800258"/>
    <n v="1.4606581059254844"/>
    <n v="1.4621433743106886"/>
    <n v="1.4636884345423216"/>
    <n v="1.4652917422196761"/>
    <n v="1.4669517996002948"/>
    <n v="1.4686671542084286"/>
    <n v="1.4704363974850336"/>
  </r>
  <r>
    <s v="WALarge General ServiceVariable Peak Pricing RatesWinter Peak Reduction @Meter  (MW)Market Potential0"/>
    <x v="0"/>
    <s v="Large General Service"/>
    <x v="28"/>
    <x v="4"/>
    <s v="Market Potential"/>
    <n v="0"/>
    <n v="0"/>
    <n v="0.17711174741376384"/>
    <n v="0.47834507184273756"/>
    <n v="0.99192576275443489"/>
    <n v="1.2360060025087676"/>
    <n v="1.3517754857228621"/>
    <n v="1.3523619069837456"/>
    <n v="1.3530253697985368"/>
    <n v="1.3537637927048021"/>
    <n v="1.3545751568794093"/>
    <n v="1.3554575042698116"/>
    <n v="1.3564089357811102"/>
    <n v="1.3574276095172462"/>
    <n v="1.3585117390746928"/>
    <n v="1.3596595918870926"/>
    <n v="1.3608694876193055"/>
    <n v="1.3621397966094011"/>
    <n v="1.3634689383571716"/>
    <n v="1.3648553800577552"/>
    <n v="1.3662976351790435"/>
    <n v="1.3677942620815566"/>
    <n v="1.3693438626795218"/>
    <n v="1.370945081141919"/>
    <n v="1.3725966026323091"/>
  </r>
  <r>
    <s v="WALarge General ServiceVariable Peak Pricing RatesWinter Peak Reduction @Generation (MW)Market Potential0"/>
    <x v="0"/>
    <s v="Large General Service"/>
    <x v="28"/>
    <x v="5"/>
    <s v="Market Potential"/>
    <n v="0"/>
    <n v="0"/>
    <n v="0.18873800875294527"/>
    <n v="0.50974538772670241"/>
    <n v="1.0570393891245045"/>
    <n v="1.3171419464074676"/>
    <n v="1.4405109609152409"/>
    <n v="1.4411358770074014"/>
    <n v="1.4418428919421749"/>
    <n v="1.4426297876223382"/>
    <n v="1.4434944127018428"/>
    <n v="1.4444346805944284"/>
    <n v="1.4454485675416775"/>
    <n v="1.4465341107387533"/>
    <n v="1.4476894065160835"/>
    <n v="1.4489126085753332"/>
    <n v="1.4502019262780323"/>
    <n v="1.4515556229852953"/>
    <n v="1.4529720144471139"/>
    <n v="1.4544494672397221"/>
    <n v="1.4559863972496201"/>
    <n v="1.4575812682028524"/>
    <n v="1.4592325902381946"/>
    <n v="1.4609389185229316"/>
    <n v="1.4626988519099628"/>
  </r>
  <r>
    <s v="WALarge General ServiceVariable Peak Pricing RatesNon-Incentive CostsMarket Potential0"/>
    <x v="0"/>
    <s v="Large General Service"/>
    <x v="28"/>
    <x v="6"/>
    <s v="Market Potential"/>
    <n v="0"/>
    <n v="0"/>
    <n v="12172.36"/>
    <n v="17071.36"/>
    <n v="25581.49"/>
    <n v="14758.85"/>
    <n v="9640.74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</r>
  <r>
    <s v="WALarge General ServiceVariable Peak Pricing RatesIncentive CostsMarket Potential0"/>
    <x v="0"/>
    <s v="Large General Service"/>
    <x v="28"/>
    <x v="7"/>
    <s v="Market Potential"/>
    <n v="0"/>
    <n v="0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</r>
  <r>
    <s v="WALarge General ServiceVariable Peak Pricing RatesProgram Annual BenefitsMarket Potential0"/>
    <x v="0"/>
    <s v="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Program Annual CostsMarket Potential0"/>
    <x v="0"/>
    <s v="Large General Service"/>
    <x v="28"/>
    <x v="9"/>
    <s v="Market Potential"/>
    <n v="0"/>
    <n v="0"/>
    <n v="51405.64"/>
    <n v="56304.63"/>
    <n v="64814.76"/>
    <n v="53992.12"/>
    <n v="48874.02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</r>
  <r>
    <s v="WAExtra Large General ServiceVariable Peak Pricing RatesParticipantsMarket Potential0"/>
    <x v="0"/>
    <s v="Extra Large General Service"/>
    <x v="28"/>
    <x v="0"/>
    <s v="Market Potential"/>
    <n v="0"/>
    <n v="0"/>
    <n v="0.46437026768537704"/>
    <n v="1.2382775611894801"/>
    <n v="2.5989883396228497"/>
    <n v="3.24702877713164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</r>
  <r>
    <s v="WAExtra Large General ServiceVariable Peak Pricing RatesNew ParticipantsMarket Potential0"/>
    <x v="0"/>
    <s v="Extra Large General Service"/>
    <x v="28"/>
    <x v="1"/>
    <s v="Market Potential"/>
    <n v="0"/>
    <n v="0"/>
    <n v="0.46437026768537704"/>
    <n v="0.77390729350410303"/>
    <n v="1.3607107784333696"/>
    <n v="0.64804043750880025"/>
    <n v="0.3082656088333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Summer Peak Reduction @Meter  (MW)Market Potential0"/>
    <x v="0"/>
    <s v="Extra Large General Service"/>
    <x v="28"/>
    <x v="2"/>
    <s v="Market Potential"/>
    <n v="0"/>
    <n v="0"/>
    <n v="6.413541142945571E-2"/>
    <n v="0.17397773377182776"/>
    <n v="0.36433088837174527"/>
    <n v="0.45421831541560942"/>
    <n v="0.49629732954190786"/>
    <n v="0.4952572351436389"/>
    <n v="0.49422048554763476"/>
    <n v="0.49318706889295272"/>
    <n v="0.49215697336139191"/>
    <n v="0.49113018717733914"/>
    <n v="0.49010669860761635"/>
    <n v="0.48908649596132492"/>
    <n v="0.48806956758969483"/>
    <n v="0.48705590188593145"/>
    <n v="0.48604548728506469"/>
    <n v="0.48503831226379712"/>
    <n v="0.48403436534035421"/>
    <n v="0.4830336350743335"/>
    <n v="0.482036110066556"/>
    <n v="0.4810417789589162"/>
    <n v="0.48005063043423502"/>
    <n v="0.47906265321611097"/>
    <n v="0.47807783606877313"/>
  </r>
  <r>
    <s v="WAExtra Large General ServiceVariable Peak Pricing RatesSummer Peak Reduction @Generation (MW)Market Potential0"/>
    <x v="0"/>
    <s v="Extra Large General Service"/>
    <x v="28"/>
    <x v="3"/>
    <s v="Market Potential"/>
    <n v="0"/>
    <n v="0"/>
    <n v="6.8345493850656122E-2"/>
    <n v="0.18539826702027681"/>
    <n v="0.38824689724184275"/>
    <n v="0.48403486297486087"/>
    <n v="0.52887609712479522"/>
    <n v="0.52776772713516507"/>
    <n v="0.52666292151282479"/>
    <n v="0.52556166761823608"/>
    <n v="0.52446395285740821"/>
    <n v="0.52336976468173391"/>
    <n v="0.52227909058782651"/>
    <n v="0.52119191811735388"/>
    <n v="0.52010823485687852"/>
    <n v="0.51902802843769336"/>
    <n v="0.51795128653566147"/>
    <n v="0.51687799687105407"/>
    <n v="0.51580814720839108"/>
    <n v="0.51474172535628038"/>
    <n v="0.51367871916725916"/>
    <n v="0.51261911653763448"/>
    <n v="0.5115629054073263"/>
    <n v="0.51051007375970903"/>
    <n v="0.50946060962145479"/>
  </r>
  <r>
    <s v="WAExtra Large General ServiceVariable Peak Pricing RatesWinter Peak Reduction @Meter  (MW)Market Potential0"/>
    <x v="0"/>
    <s v="Extra Large General Service"/>
    <x v="28"/>
    <x v="4"/>
    <s v="Market Potential"/>
    <n v="0"/>
    <n v="0"/>
    <n v="7.1745072636797205E-2"/>
    <n v="0.19462017734733783"/>
    <n v="0.40755871783578812"/>
    <n v="0.50811128058796207"/>
    <n v="0.55518296622448027"/>
    <n v="0.55401946471276065"/>
    <n v="0.55285970486381519"/>
    <n v="0.55170367340940096"/>
    <n v="0.55055135712908909"/>
    <n v="0.5494027428500905"/>
    <n v="0.54825781744708646"/>
    <n v="0.54711656784205442"/>
    <n v="0.54597898100409881"/>
    <n v="0.54484504394927968"/>
    <n v="0.54371474374044404"/>
    <n v="0.54258806748705646"/>
    <n v="0.5414650023450307"/>
    <n v="0.54034553551656173"/>
    <n v="0.53922965424995828"/>
    <n v="0.53811734583947735"/>
    <n v="0.53700859762515707"/>
    <n v="0.53590339699265199"/>
    <n v="0.53480173137306786"/>
  </r>
  <r>
    <s v="WAExtra Large General ServiceVariable Peak Pricing RatesWinter Peak Reduction @Generation (MW)Market Potential0"/>
    <x v="0"/>
    <s v="Extra Large General Service"/>
    <x v="28"/>
    <x v="5"/>
    <s v="Market Potential"/>
    <n v="0"/>
    <n v="0"/>
    <n v="7.6454680985504272E-2"/>
    <n v="0.20739575591148532"/>
    <n v="0.43431235916004701"/>
    <n v="0.54146555902382998"/>
    <n v="0.59162720185899431"/>
    <n v="0.59038732386270321"/>
    <n v="0.58915143314558316"/>
    <n v="0.58791951556841537"/>
    <n v="0.58669155704293385"/>
    <n v="0.58546754353163943"/>
    <n v="0.58424746104761982"/>
    <n v="0.58303129565436318"/>
    <n v="0.58181903346557839"/>
    <n v="0.58061066064501243"/>
    <n v="0.57940616340627027"/>
    <n v="0.57820552801263481"/>
    <n v="0.57700874077688691"/>
    <n v="0.5758157880611271"/>
    <n v="0.57462665627659659"/>
    <n v="0.57344133188350099"/>
    <n v="0.57225980139083232"/>
    <n v="0.5710820513561935"/>
    <n v="0.56990806838562214"/>
  </r>
  <r>
    <s v="WAExtra Large General ServiceVariable Peak Pricing RatesNon-Incentive CostsMarket Potential0"/>
    <x v="0"/>
    <s v="Extra Large General Service"/>
    <x v="28"/>
    <x v="6"/>
    <s v="Market Potential"/>
    <n v="0"/>
    <n v="0"/>
    <n v="1790.33"/>
    <n v="1914.14"/>
    <n v="2148.86"/>
    <n v="1863.8"/>
    <n v="1727.89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</r>
  <r>
    <s v="WAExtra Large General ServiceVariable Peak Pricing RatesIncentive CostsMarket Potential0"/>
    <x v="0"/>
    <s v="Extra Large General Service"/>
    <x v="28"/>
    <x v="7"/>
    <s v="Market Potential"/>
    <n v="0"/>
    <n v="0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</r>
  <r>
    <s v="WAExtra Large General ServiceVariable Peak Pricing RatesProgram Annual BenefitsMarket Potential0"/>
    <x v="0"/>
    <s v="Extra 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Program Annual CostsMarket Potential0"/>
    <x v="0"/>
    <s v="Extra Large General Service"/>
    <x v="28"/>
    <x v="9"/>
    <s v="Market Potential"/>
    <n v="0"/>
    <n v="0"/>
    <n v="14055.07"/>
    <n v="14178.88"/>
    <n v="14413.61"/>
    <n v="14128.54"/>
    <n v="13992.63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</r>
  <r>
    <s v="IDResidentialDLC Central ACParticipantsMarket Potential0"/>
    <x v="1"/>
    <s v="Residential"/>
    <x v="0"/>
    <x v="0"/>
    <s v="Market Potential"/>
    <n v="0"/>
    <n v="0"/>
    <n v="553.60847208893858"/>
    <n v="1672.8709678410858"/>
    <n v="3849.4586679152153"/>
    <n v="4972.1114853184854"/>
    <n v="5603.6213357578799"/>
    <n v="5744.0491735251799"/>
    <n v="5888.4737502568696"/>
    <n v="6037.0102290489604"/>
    <n v="6189.7766851743381"/>
    <n v="6346.8941447587895"/>
    <n v="6508.4866210437449"/>
    <n v="6674.6811479253793"/>
    <n v="6845.6078104353828"/>
    <n v="7021.3997718026494"/>
    <n v="7202.193296707298"/>
    <n v="7388.1277703088235"/>
    <n v="7579.3457125983477"/>
    <n v="7775.9927875913027"/>
    <n v="7978.2178068406083"/>
    <n v="8186.1727267120741"/>
    <n v="8400.0126388226145"/>
    <n v="8504.2258506744383"/>
    <n v="8609.7319645719454"/>
  </r>
  <r>
    <s v="IDResidentialDLC Central ACNew ParticipantsMarket Potential0"/>
    <x v="1"/>
    <s v="Residential"/>
    <x v="0"/>
    <x v="1"/>
    <s v="Market Potential"/>
    <n v="0"/>
    <n v="0"/>
    <n v="553.60847208893858"/>
    <n v="1119.2624957521471"/>
    <n v="2176.5877000741293"/>
    <n v="1122.6528174032701"/>
    <n v="631.50985043939454"/>
    <n v="140.42783776729993"/>
    <n v="144.42457673168974"/>
    <n v="148.53647879209075"/>
    <n v="152.76645612537777"/>
    <n v="157.11745958445135"/>
    <n v="161.59247628495541"/>
    <n v="166.19452688163437"/>
    <n v="170.92666251000355"/>
    <n v="175.79196136726659"/>
    <n v="180.79352490464862"/>
    <n v="185.9344736015255"/>
    <n v="191.21794228952422"/>
    <n v="196.64707499295491"/>
    <n v="202.22501924930566"/>
    <n v="207.95491987146579"/>
    <n v="213.83991211054035"/>
    <n v="104.21321185182387"/>
    <n v="105.50611389750702"/>
  </r>
  <r>
    <s v="IDResidentialDLC Central ACSummer Peak Reduction @Meter  (MW)Market Potential0"/>
    <x v="1"/>
    <s v="Residential"/>
    <x v="0"/>
    <x v="2"/>
    <s v="Market Potential"/>
    <n v="0"/>
    <n v="0"/>
    <n v="0.2768042360444693"/>
    <n v="0.8364354839205429"/>
    <n v="1.9247293339576077"/>
    <n v="2.4860557426592429"/>
    <n v="2.8018106678789398"/>
    <n v="2.8720245867625898"/>
    <n v="2.9442368751284347"/>
    <n v="3.0185051145244803"/>
    <n v="3.0948883425871689"/>
    <n v="3.1734470723793948"/>
    <n v="3.2542433105218724"/>
    <n v="3.3373405739626896"/>
    <n v="3.4228039052176915"/>
    <n v="3.5106998859013245"/>
    <n v="3.6010966483536491"/>
    <n v="3.6940638851544119"/>
    <n v="3.7896728562991737"/>
    <n v="3.8879963937956514"/>
    <n v="3.9891089034203042"/>
    <n v="4.0930863633560373"/>
    <n v="4.2000063194113073"/>
    <n v="4.2521129253372187"/>
    <n v="4.3048659822859729"/>
  </r>
  <r>
    <s v="IDResidentialDLC Central ACSummer Peak Reduction @Generation (MW)Market Potential0"/>
    <x v="1"/>
    <s v="Residential"/>
    <x v="0"/>
    <x v="3"/>
    <s v="Market Potential"/>
    <n v="0"/>
    <n v="0"/>
    <n v="0.29497467609171918"/>
    <n v="0.89134216104064667"/>
    <n v="2.0510755903214064"/>
    <n v="2.6492495126377267"/>
    <n v="2.9857317432640023"/>
    <n v="3.0605547599771841"/>
    <n v="3.1375073264369506"/>
    <n v="3.2166508040542201"/>
    <n v="3.2980481059113052"/>
    <n v="3.3817637173693464"/>
    <n v="3.4678637153898895"/>
    <n v="3.5564157864052532"/>
    <n v="3.6474892425593475"/>
    <n v="3.7411550361267309"/>
    <n v="3.8374857719028657"/>
    <n v="3.9365557173427237"/>
    <n v="4.0384408102079856"/>
    <n v="4.1432186634651016"/>
    <n v="4.2509685671571873"/>
    <n v="4.361771486952299"/>
    <n v="4.4757100590487076"/>
    <n v="4.5312371327122962"/>
    <n v="4.5874530928026136"/>
  </r>
  <r>
    <s v="IDResidentialDLC Central ACWinter Peak Reduction @Meter  (MW)Market Potential0"/>
    <x v="1"/>
    <s v="Residential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Winter Peak Reduction @Generation (MW)Market Potential0"/>
    <x v="1"/>
    <s v="Residential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Non-Incentive CostsMarket Potential0"/>
    <x v="1"/>
    <s v="Residential"/>
    <x v="0"/>
    <x v="6"/>
    <s v="Market Potential"/>
    <n v="0"/>
    <n v="0"/>
    <n v="181047.76"/>
    <n v="362057.05"/>
    <n v="700401.11"/>
    <n v="363141.95"/>
    <n v="205976.2"/>
    <n v="48829.96"/>
    <n v="50108.91"/>
    <n v="51424.72"/>
    <n v="52778.31"/>
    <n v="54170.63"/>
    <n v="55602.64"/>
    <n v="57075.3"/>
    <n v="58589.58"/>
    <n v="60146.48"/>
    <n v="61746.98"/>
    <n v="63392.08"/>
    <n v="65082.79"/>
    <n v="66820.11"/>
    <n v="68605.05"/>
    <n v="70438.62"/>
    <n v="72321.820000000007"/>
    <n v="37241.279999999999"/>
    <n v="37655"/>
  </r>
  <r>
    <s v="IDResidentialDLC Central ACIncentive CostsMarket Potential0"/>
    <x v="1"/>
    <s v="Residential"/>
    <x v="0"/>
    <x v="7"/>
    <s v="Market Potential"/>
    <n v="0"/>
    <n v="0"/>
    <n v="48208.33"/>
    <n v="85143.99"/>
    <n v="156971.38"/>
    <n v="194018.93"/>
    <n v="214858.75"/>
    <n v="219492.87"/>
    <n v="224258.88"/>
    <n v="229160.58"/>
    <n v="234201.88"/>
    <n v="239386.75"/>
    <n v="244719.3"/>
    <n v="250203.72"/>
    <n v="255844.3"/>
    <n v="261645.44"/>
    <n v="267611.62"/>
    <n v="273747.46000000002"/>
    <n v="280057.65000000002"/>
    <n v="286547.01"/>
    <n v="293220.43"/>
    <n v="300082.95"/>
    <n v="307139.65999999997"/>
    <n v="310578.7"/>
    <n v="314060.40000000002"/>
  </r>
  <r>
    <s v="IDResidentialDLC Central ACProgram Annual BenefitsMarket Potential0"/>
    <x v="1"/>
    <s v="Residential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Program Annual CostsMarket Potential0"/>
    <x v="1"/>
    <s v="Residential"/>
    <x v="0"/>
    <x v="9"/>
    <s v="Market Potential"/>
    <n v="0"/>
    <n v="0"/>
    <n v="229256.08"/>
    <n v="447201.03"/>
    <n v="857372.49"/>
    <n v="557160.87"/>
    <n v="420834.95"/>
    <n v="268322.82"/>
    <n v="274367.78999999998"/>
    <n v="280585.3"/>
    <n v="286980.19"/>
    <n v="293557.39"/>
    <n v="300321.94"/>
    <n v="307279.02"/>
    <n v="314433.88"/>
    <n v="321791.90999999997"/>
    <n v="329358.59999999998"/>
    <n v="337139.54"/>
    <n v="345140.44"/>
    <n v="353367.12"/>
    <n v="361825.49"/>
    <n v="370521.57"/>
    <n v="379461.48"/>
    <n v="347819.97"/>
    <n v="351715.4"/>
  </r>
  <r>
    <s v="IDGeneral ServiceDLC Central ACParticipantsMarket Potential0"/>
    <x v="1"/>
    <s v="General Service"/>
    <x v="0"/>
    <x v="0"/>
    <s v="Market Potential"/>
    <n v="0"/>
    <n v="0"/>
    <n v="30.621559630756977"/>
    <n v="92.306109311002274"/>
    <n v="214.74093601007283"/>
    <n v="277.30406929863767"/>
    <n v="310.5740770704686"/>
    <n v="314.21156080678213"/>
    <n v="317.89192281285636"/>
    <n v="321.61566853315543"/>
    <n v="325.38330937026831"/>
    <n v="329.19536275514349"/>
    <n v="333.05235221814996"/>
    <n v="336.95480746097678"/>
    <n v="340.90326442938022"/>
    <n v="344.89826538678756"/>
    <n v="348.94035898876962"/>
    <n v="353.03010035839026"/>
    <n v="357.16805116244518"/>
    <n v="361.35477968859772"/>
    <n v="365.59086092342579"/>
    <n v="369.87687663138786"/>
    <n v="374.21341543471908"/>
    <n v="378.60107289427151"/>
    <n v="383.04045159130419"/>
  </r>
  <r>
    <s v="IDGeneral ServiceDLC Central ACNew ParticipantsMarket Potential0"/>
    <x v="1"/>
    <s v="General Service"/>
    <x v="0"/>
    <x v="1"/>
    <s v="Market Potential"/>
    <n v="0"/>
    <n v="0"/>
    <n v="30.621559630756977"/>
    <n v="61.684549680245297"/>
    <n v="122.43482669907056"/>
    <n v="62.563133288564842"/>
    <n v="33.270007771830933"/>
    <n v="3.6374837363135271"/>
    <n v="3.6803620060742332"/>
    <n v="3.723745720299064"/>
    <n v="3.7676408371128787"/>
    <n v="3.8120533848751847"/>
    <n v="3.8569894630064709"/>
    <n v="3.902455242826818"/>
    <n v="3.9484569684034341"/>
    <n v="3.995000957407342"/>
    <n v="4.0420936019820601"/>
    <n v="4.0897413696206399"/>
    <n v="4.137950804054924"/>
    <n v="4.1867285261525353"/>
    <n v="4.2360812348280774"/>
    <n v="4.2860157079620649"/>
    <n v="4.3365388033312229"/>
    <n v="4.3876574595524289"/>
    <n v="4.4393786970326801"/>
  </r>
  <r>
    <s v="IDGeneral ServiceDLC Central ACSummer Peak Reduction @Meter  (MW)Market Potential0"/>
    <x v="1"/>
    <s v="General Service"/>
    <x v="0"/>
    <x v="2"/>
    <s v="Market Potential"/>
    <n v="0"/>
    <n v="0"/>
    <n v="3.8276949538446216E-2"/>
    <n v="0.11538263663875284"/>
    <n v="0.26842617001259106"/>
    <n v="0.34663008662329708"/>
    <n v="0.38821759633808572"/>
    <n v="0.39276445100847762"/>
    <n v="0.39736490351607046"/>
    <n v="0.4020195856664443"/>
    <n v="0.40672913671283539"/>
    <n v="0.41149420344392934"/>
    <n v="0.41631544027268746"/>
    <n v="0.42119350932622096"/>
    <n v="0.42612908053672527"/>
    <n v="0.43112283173348442"/>
    <n v="0.43617544873596203"/>
    <n v="0.44128762544798783"/>
    <n v="0.44646006395305649"/>
    <n v="0.45169347461074716"/>
    <n v="0.45698857615428223"/>
    <n v="0.4623460957892348"/>
    <n v="0.46776676929339883"/>
    <n v="0.4732513411178394"/>
    <n v="0.47880056448913022"/>
  </r>
  <r>
    <s v="IDGeneral ServiceDLC Central ACSummer Peak Reduction @Generation (MW)Market Potential0"/>
    <x v="1"/>
    <s v="General Service"/>
    <x v="0"/>
    <x v="3"/>
    <s v="Market Potential"/>
    <n v="0"/>
    <n v="0"/>
    <n v="4.0789588169699721E-2"/>
    <n v="0.12295677391171445"/>
    <n v="0.28604664323592399"/>
    <n v="0.36938415028058086"/>
    <n v="0.41370161587605042"/>
    <n v="0.41854694267740583"/>
    <n v="0.42344938567356188"/>
    <n v="0.42840961814412221"/>
    <n v="0.43342832130523806"/>
    <n v="0.43850618440316425"/>
    <n v="0.44364390480891674"/>
    <n v="0.44884218811404619"/>
    <n v="0.45410174822754185"/>
    <n v="0.45942330747387511"/>
    <n v="0.46480759669220167"/>
    <n v="0.47025535533673041"/>
    <n v="0.47576733157827844"/>
    <n v="0.48134428240701954"/>
    <n v="0.48698697373644739"/>
    <n v="0.49269618050856223"/>
    <n v="0.4984726868002971"/>
    <n v="0.5043172859312014"/>
    <n v="0.51023078057238935"/>
  </r>
  <r>
    <s v="IDGeneral ServiceDLC Central ACWinter Peak Reduction @Meter  (MW)Market Potential0"/>
    <x v="1"/>
    <s v="General Service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Winter Peak Reduction @Generation (MW)Market Potential0"/>
    <x v="1"/>
    <s v="General Service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Non-Incentive CostsMarket Potential0"/>
    <x v="1"/>
    <s v="General Service"/>
    <x v="0"/>
    <x v="6"/>
    <s v="Market Potential"/>
    <n v="0"/>
    <n v="0"/>
    <n v="10666.3"/>
    <n v="21072.400000000001"/>
    <n v="41423.74"/>
    <n v="21366.720000000001"/>
    <n v="11553.53"/>
    <n v="1626.63"/>
    <n v="1641"/>
    <n v="1655.53"/>
    <n v="1670.23"/>
    <n v="1685.11"/>
    <n v="1700.17"/>
    <n v="1715.4"/>
    <n v="1730.81"/>
    <n v="1746.4"/>
    <n v="1762.18"/>
    <n v="1778.14"/>
    <n v="1794.29"/>
    <n v="1810.63"/>
    <n v="1827.16"/>
    <n v="1843.89"/>
    <n v="1860.81"/>
    <n v="1877.94"/>
    <n v="1895.27"/>
  </r>
  <r>
    <s v="IDGeneral ServiceDLC Central ACIncentive CostsMarket Potential0"/>
    <x v="1"/>
    <s v="General Service"/>
    <x v="0"/>
    <x v="7"/>
    <s v="Market Potential"/>
    <n v="0"/>
    <n v="0"/>
    <n v="4699.97"/>
    <n v="7845.88"/>
    <n v="14090.06"/>
    <n v="17280.78"/>
    <n v="18977.55"/>
    <n v="19163.060000000001"/>
    <n v="19350.759999999998"/>
    <n v="19540.669999999998"/>
    <n v="19732.82"/>
    <n v="19927.23"/>
    <n v="20123.939999999999"/>
    <n v="20322.96"/>
    <n v="20524.34"/>
    <n v="20728.080000000002"/>
    <n v="20934.23"/>
    <n v="21142.799999999999"/>
    <n v="21353.84"/>
    <n v="21567.360000000001"/>
    <n v="21783.4"/>
    <n v="22001.99"/>
    <n v="22223.15"/>
    <n v="22446.92"/>
    <n v="22673.33"/>
  </r>
  <r>
    <s v="IDGeneral ServiceDLC Central ACProgram Annual BenefitsMarket Potential0"/>
    <x v="1"/>
    <s v="General Service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Program Annual CostsMarket Potential0"/>
    <x v="1"/>
    <s v="General Service"/>
    <x v="0"/>
    <x v="9"/>
    <s v="Market Potential"/>
    <n v="0"/>
    <n v="0"/>
    <n v="15366.26"/>
    <n v="28918.28"/>
    <n v="55513.8"/>
    <n v="38647.5"/>
    <n v="30531.07"/>
    <n v="20789.689999999999"/>
    <n v="20991.75"/>
    <n v="21196.2"/>
    <n v="21403.05"/>
    <n v="21612.34"/>
    <n v="21824.1"/>
    <n v="22038.36"/>
    <n v="22255.14"/>
    <n v="22474.48"/>
    <n v="22696.400000000001"/>
    <n v="22920.94"/>
    <n v="23148.13"/>
    <n v="23377.99"/>
    <n v="23610.560000000001"/>
    <n v="23845.88"/>
    <n v="24083.97"/>
    <n v="24324.86"/>
    <n v="24568.6"/>
  </r>
  <r>
    <s v="IDResidentialDLC Smart Thermostats - CoolingParticipantsMarket Potential0"/>
    <x v="1"/>
    <s v="Residential"/>
    <x v="1"/>
    <x v="0"/>
    <s v="Market Potential"/>
    <n v="0"/>
    <n v="0"/>
    <n v="1117.3594005509556"/>
    <n v="3440.7046786114161"/>
    <n v="8236.5875333215754"/>
    <n v="10869.007329708256"/>
    <n v="12395.349814151947"/>
    <n v="12724.871312511463"/>
    <n v="13064.680874225127"/>
    <n v="13415.126187858101"/>
    <n v="13776.567088159114"/>
    <n v="14149.375985934697"/>
    <n v="14533.938313214585"/>
    <n v="14930.652984253084"/>
    <n v="15339.932872930956"/>
    <n v="15762.205307142392"/>
    <n v="16197.912580772425"/>
    <n v="16647.512483891929"/>
    <n v="17111.47885181944"/>
    <n v="17590.302133722507"/>
    <n v="18084.48998145499"/>
    <n v="18594.567859351802"/>
    <n v="19121.079675728164"/>
    <n v="19358.301833927391"/>
    <n v="19598.467045201811"/>
  </r>
  <r>
    <s v="IDResidentialDLC Smart Thermostats - CoolingNew ParticipantsMarket Potential0"/>
    <x v="1"/>
    <s v="Residential"/>
    <x v="1"/>
    <x v="1"/>
    <s v="Market Potential"/>
    <n v="0"/>
    <n v="0"/>
    <n v="1117.3594005509556"/>
    <n v="2323.3452780604603"/>
    <n v="4795.8828547101593"/>
    <n v="2632.4197963866809"/>
    <n v="1526.3424844436904"/>
    <n v="329.52149835951604"/>
    <n v="339.80956171366415"/>
    <n v="350.44531363297392"/>
    <n v="361.44090030101324"/>
    <n v="372.80889777558332"/>
    <n v="384.56232727988754"/>
    <n v="396.71467103849864"/>
    <n v="409.2798886778728"/>
    <n v="422.27243421143612"/>
    <n v="435.70727363003243"/>
    <n v="449.59990311950423"/>
    <n v="463.96636792751087"/>
    <n v="478.82328190306725"/>
    <n v="494.18784773248262"/>
    <n v="510.07787789681242"/>
    <n v="526.51181637636182"/>
    <n v="237.22215819922712"/>
    <n v="240.16521127441956"/>
  </r>
  <r>
    <s v="IDResidentialDLC Smart Thermostats - CoolingSummer Peak Reduction @Meter  (MW)Market Potential0"/>
    <x v="1"/>
    <s v="Residential"/>
    <x v="1"/>
    <x v="2"/>
    <s v="Market Potential"/>
    <n v="0"/>
    <n v="0"/>
    <n v="0.55867970027547775"/>
    <n v="1.7203523393057081"/>
    <n v="4.1182937666607877"/>
    <n v="5.4345036648541285"/>
    <n v="6.1976749070759736"/>
    <n v="6.3624356562557312"/>
    <n v="6.5323404371125635"/>
    <n v="6.7075630939290507"/>
    <n v="6.8882835440795569"/>
    <n v="7.0746879929673483"/>
    <n v="7.266969156607292"/>
    <n v="7.4653264921265414"/>
    <n v="7.6699664364654785"/>
    <n v="7.8811026535711965"/>
    <n v="8.0989562903862122"/>
    <n v="8.323756241945965"/>
    <n v="8.5557394259097208"/>
    <n v="8.7951510668612531"/>
    <n v="9.0422449907274949"/>
    <n v="9.2972839296759009"/>
    <n v="9.5605398378640825"/>
    <n v="9.679150916963696"/>
    <n v="9.7992335226009057"/>
  </r>
  <r>
    <s v="IDResidentialDLC Smart Thermostats - CoolingSummer Peak Reduction @Generation (MW)Market Potential0"/>
    <x v="1"/>
    <s v="Residential"/>
    <x v="1"/>
    <x v="3"/>
    <s v="Market Potential"/>
    <n v="0"/>
    <n v="0"/>
    <n v="0.59535347429185603"/>
    <n v="1.8332825440171654"/>
    <n v="4.3886335961858354"/>
    <n v="5.7912443146356871"/>
    <n v="6.6045129018286159"/>
    <n v="6.7800891477575993"/>
    <n v="6.9611470983722965"/>
    <n v="7.1478720097283146"/>
    <n v="7.3404556096329463"/>
    <n v="7.5390963266915474"/>
    <n v="7.7439995275013764"/>
    <n v="7.9553777622831854"/>
    <n v="8.1734510192513632"/>
    <n v="8.3984469880340971"/>
    <n v="8.6306013324661262"/>
    <n v="8.8701579730881974"/>
    <n v="9.1173693796991913"/>
    <n v="9.3724968743193227"/>
    <n v="9.6358109449355229"/>
    <n v="9.9075915704133646"/>
    <n v="10.188128556973659"/>
    <n v="10.31452570008919"/>
    <n v="10.442490966113498"/>
  </r>
  <r>
    <s v="IDResidentialDLC Smart Thermostats - CoolingWinter Peak Reduction @Meter  (MW)Market Potential0"/>
    <x v="1"/>
    <s v="Residential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Winter Peak Reduction @Generation (MW)Market Potential0"/>
    <x v="1"/>
    <s v="Residential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Non-Incentive CostsMarket Potential0"/>
    <x v="1"/>
    <s v="Residential"/>
    <x v="1"/>
    <x v="6"/>
    <s v="Market Potential"/>
    <n v="0"/>
    <n v="0"/>
    <n v="70305.66"/>
    <n v="142664.81"/>
    <n v="291017.06"/>
    <n v="161209.28"/>
    <n v="94844.64"/>
    <n v="23035.38"/>
    <n v="23652.66"/>
    <n v="24290.81"/>
    <n v="24950.54"/>
    <n v="25632.62"/>
    <n v="26337.83"/>
    <n v="27066.97"/>
    <n v="27820.880000000001"/>
    <n v="28600.44"/>
    <n v="29406.53"/>
    <n v="30240.09"/>
    <n v="31102.07"/>
    <n v="31993.49"/>
    <n v="32915.360000000001"/>
    <n v="33868.76"/>
    <n v="34854.800000000003"/>
    <n v="17497.419999999998"/>
    <n v="17674"/>
  </r>
  <r>
    <s v="IDResidentialDLC Smart Thermostats - CoolingIncentive CostsMarket Potential0"/>
    <x v="1"/>
    <s v="Residential"/>
    <x v="1"/>
    <x v="7"/>
    <s v="Market Potential"/>
    <n v="0"/>
    <n v="0"/>
    <n v="101450.25"/>
    <n v="250144.35"/>
    <n v="557080.85"/>
    <n v="725555.72"/>
    <n v="823241.63"/>
    <n v="844331.01"/>
    <n v="866078.82"/>
    <n v="888507.32"/>
    <n v="911639.54"/>
    <n v="935499.31"/>
    <n v="960111.3"/>
    <n v="985501.04"/>
    <n v="1011694.95"/>
    <n v="1038720.39"/>
    <n v="1066605.6499999999"/>
    <n v="1095380.05"/>
    <n v="1125073.8899999999"/>
    <n v="1155718.58"/>
    <n v="1187346.6100000001"/>
    <n v="1219991.5900000001"/>
    <n v="1253688.3500000001"/>
    <n v="1268870.56"/>
    <n v="1284241.1399999999"/>
  </r>
  <r>
    <s v="IDResidentialDLC Smart Thermostats - CoolingProgram Annual BenefitsMarket Potential0"/>
    <x v="1"/>
    <s v="Residential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Program Annual CostsMarket Potential0"/>
    <x v="1"/>
    <s v="Residential"/>
    <x v="1"/>
    <x v="9"/>
    <s v="Market Potential"/>
    <n v="0"/>
    <n v="0"/>
    <n v="171755.9"/>
    <n v="392809.15"/>
    <n v="848097.91"/>
    <n v="886764.99"/>
    <n v="918086.27"/>
    <n v="867366.39"/>
    <n v="889731.49"/>
    <n v="912798.13"/>
    <n v="936590.08"/>
    <n v="961131.93"/>
    <n v="986449.13"/>
    <n v="1012568.01"/>
    <n v="1039515.83"/>
    <n v="1067320.82"/>
    <n v="1096012.18"/>
    <n v="1125620.1299999999"/>
    <n v="1156175.97"/>
    <n v="1187712.07"/>
    <n v="1220261.97"/>
    <n v="1253860.3500000001"/>
    <n v="1288543.1499999999"/>
    <n v="1286367.98"/>
    <n v="1301915.1399999999"/>
  </r>
  <r>
    <s v="IDGeneral ServiceDLC Smart Thermostats - CoolingParticipantsMarket Potential0"/>
    <x v="1"/>
    <s v="General Service"/>
    <x v="1"/>
    <x v="0"/>
    <s v="Market Potential"/>
    <n v="0"/>
    <n v="0"/>
    <n v="61.462572849601443"/>
    <n v="186.61111700709648"/>
    <n v="440.49136683031423"/>
    <n v="573.02203879252806"/>
    <n v="644.14759838304553"/>
    <n v="651.69193831960786"/>
    <n v="659.32521012952475"/>
    <n v="667.04846213222027"/>
    <n v="674.8627550045951"/>
    <n v="682.76916192669671"/>
    <n v="690.76876872910418"/>
    <n v="698.86267404205103"/>
    <n v="707.05198944630729"/>
    <n v="715.33783962583789"/>
    <n v="723.72136252226244"/>
    <n v="732.20370949113465"/>
    <n v="740.78604546006466"/>
    <n v="749.46954908870464"/>
    <n v="758.25541293062122"/>
    <n v="767.1448435970749"/>
    <n v="776.13906192273032"/>
    <n v="785.23930313332187"/>
    <n v="794.44681701529225"/>
  </r>
  <r>
    <s v="IDGeneral ServiceDLC Smart Thermostats - CoolingNew ParticipantsMarket Potential0"/>
    <x v="1"/>
    <s v="General Service"/>
    <x v="1"/>
    <x v="1"/>
    <s v="Market Potential"/>
    <n v="0"/>
    <n v="0"/>
    <n v="61.462572849601443"/>
    <n v="125.14854415749504"/>
    <n v="253.88024982321775"/>
    <n v="132.53067196221383"/>
    <n v="71.125559590517469"/>
    <n v="7.5443399365623236"/>
    <n v="7.6332718099168915"/>
    <n v="7.7232520026955171"/>
    <n v="7.8142928723748355"/>
    <n v="7.9064069221016098"/>
    <n v="7.9996068024074702"/>
    <n v="8.0939053129468448"/>
    <n v="8.1893154042562628"/>
    <n v="8.2858501795305983"/>
    <n v="8.3835228964245516"/>
    <n v="8.4823469688722071"/>
    <n v="8.5823359689300105"/>
    <n v="8.6835036286399827"/>
    <n v="8.78586384191658"/>
    <n v="8.8894306664536771"/>
    <n v="8.9942183256554245"/>
    <n v="9.1002412105915482"/>
    <n v="9.2075138819703852"/>
  </r>
  <r>
    <s v="IDGeneral ServiceDLC Smart Thermostats - CoolingSummer Peak Reduction @Meter  (MW)Market Potential0"/>
    <x v="1"/>
    <s v="General Service"/>
    <x v="1"/>
    <x v="2"/>
    <s v="Market Potential"/>
    <n v="0"/>
    <n v="0"/>
    <n v="7.6828216062001797E-2"/>
    <n v="0.23326389625887059"/>
    <n v="0.55061420853789278"/>
    <n v="0.71627754849066017"/>
    <n v="0.80518449797880687"/>
    <n v="0.81461492289950976"/>
    <n v="0.82415651266190593"/>
    <n v="0.83381057766527533"/>
    <n v="0.84357844375574387"/>
    <n v="0.8534614524083709"/>
    <n v="0.86346096091138025"/>
    <n v="0.87357834255256372"/>
    <n v="0.88381498680788406"/>
    <n v="0.89417229953229727"/>
    <n v="0.90465170315282806"/>
    <n v="0.91525463686391828"/>
    <n v="0.92598255682508079"/>
    <n v="0.93683693636088083"/>
    <n v="0.9478192661632765"/>
    <n v="0.95893105449634364"/>
    <n v="0.97017382740341296"/>
    <n v="0.98154912891665236"/>
    <n v="0.99305852126911531"/>
  </r>
  <r>
    <s v="IDGeneral ServiceDLC Smart Thermostats - CoolingSummer Peak Reduction @Generation (MW)Market Potential0"/>
    <x v="1"/>
    <s v="General Service"/>
    <x v="1"/>
    <x v="3"/>
    <s v="Market Potential"/>
    <n v="0"/>
    <n v="0"/>
    <n v="8.1871500492329274E-2"/>
    <n v="0.24857618953417582"/>
    <n v="0.58675853424754132"/>
    <n v="0.76329662030121503"/>
    <n v="0.85803974635422731"/>
    <n v="0.86808921877611867"/>
    <n v="0.87825715330552634"/>
    <n v="0.88854494636112036"/>
    <n v="0.89895401082240389"/>
    <n v="0.90948577622375415"/>
    <n v="0.92014168895074622"/>
    <n v="0.93092321243879339"/>
    <n v="0.94183182737413051"/>
    <n v="0.95286903189716243"/>
    <n v="0.96403634180821407"/>
    <n v="0.97533529077570147"/>
    <n v="0.9867674305467613"/>
    <n v="0.99833433116035897"/>
    <n v="1.0100375811629119"/>
    <n v="1.0218787878264532"/>
    <n v="1.033859577369366"/>
    <n v="1.0459815951797233"/>
    <n v="1.0582465060412567"/>
  </r>
  <r>
    <s v="IDGeneral ServiceDLC Smart Thermostats - CoolingWinter Peak Reduction @Meter  (MW)Market Potential0"/>
    <x v="1"/>
    <s v="General Service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Winter Peak Reduction @Generation (MW)Market Potential0"/>
    <x v="1"/>
    <s v="General Service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Non-Incentive CostsMarket Potential0"/>
    <x v="1"/>
    <s v="General Service"/>
    <x v="1"/>
    <x v="6"/>
    <s v="Market Potential"/>
    <n v="0"/>
    <n v="0"/>
    <n v="4951.84"/>
    <n v="9728.2900000000009"/>
    <n v="19383.16"/>
    <n v="10281.950000000001"/>
    <n v="5676.56"/>
    <n v="907.97"/>
    <n v="914.64"/>
    <n v="921.39"/>
    <n v="928.22"/>
    <n v="935.13"/>
    <n v="942.12"/>
    <n v="949.19"/>
    <n v="956.34"/>
    <n v="963.58"/>
    <n v="970.91"/>
    <n v="978.32"/>
    <n v="985.82"/>
    <n v="993.41"/>
    <n v="1001.09"/>
    <n v="1008.85"/>
    <n v="1016.71"/>
    <n v="1024.6600000000001"/>
    <n v="1032.71"/>
  </r>
  <r>
    <s v="IDGeneral ServiceDLC Smart Thermostats - CoolingIncentive CostsMarket Potential0"/>
    <x v="1"/>
    <s v="General Service"/>
    <x v="1"/>
    <x v="7"/>
    <s v="Market Potential"/>
    <n v="0"/>
    <n v="0"/>
    <n v="7071.87"/>
    <n v="15081.38"/>
    <n v="31329.72"/>
    <n v="39811.68"/>
    <n v="44363.72"/>
    <n v="44846.55"/>
    <n v="45335.08"/>
    <n v="45829.37"/>
    <n v="46329.49"/>
    <n v="46835.5"/>
    <n v="47347.47"/>
    <n v="47865.48"/>
    <n v="48389.599999999999"/>
    <n v="48919.89"/>
    <n v="49456.44"/>
    <n v="49999.31"/>
    <n v="50548.58"/>
    <n v="51104.32"/>
    <n v="51666.62"/>
    <n v="52235.54"/>
    <n v="52811.17"/>
    <n v="53393.58"/>
    <n v="53982.87"/>
  </r>
  <r>
    <s v="IDGeneral ServiceDLC Smart Thermostats - CoolingProgram Annual BenefitsMarket Potential0"/>
    <x v="1"/>
    <s v="General Service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Program Annual CostsMarket Potential0"/>
    <x v="1"/>
    <s v="General Service"/>
    <x v="1"/>
    <x v="9"/>
    <s v="Market Potential"/>
    <n v="0"/>
    <n v="0"/>
    <n v="12023.71"/>
    <n v="24809.67"/>
    <n v="50712.88"/>
    <n v="50093.63"/>
    <n v="50040.28"/>
    <n v="45754.52"/>
    <n v="46249.72"/>
    <n v="46750.76"/>
    <n v="47257.7"/>
    <n v="47770.62"/>
    <n v="48289.59"/>
    <n v="48814.67"/>
    <n v="49345.94"/>
    <n v="49883.48"/>
    <n v="50427.35"/>
    <n v="50977.63"/>
    <n v="51534.400000000001"/>
    <n v="52097.73"/>
    <n v="52667.7"/>
    <n v="53244.39"/>
    <n v="53827.88"/>
    <n v="54418.25"/>
    <n v="55015.57"/>
  </r>
  <r>
    <s v="IDResidentialAncillary CoolingParticipantsMarket Potential0"/>
    <x v="1"/>
    <s v="Residential"/>
    <x v="2"/>
    <x v="0"/>
    <s v="Market Potential"/>
    <n v="0"/>
    <n v="0"/>
    <n v="558.67970027547778"/>
    <n v="1720.352339305708"/>
    <n v="4118.2937666607877"/>
    <n v="5434.5036648541281"/>
    <n v="6197.6749070759734"/>
    <n v="6362.4356562557314"/>
    <n v="6532.3404371125634"/>
    <n v="6707.5630939290504"/>
    <n v="6888.283544079557"/>
    <n v="7074.6879929673487"/>
    <n v="7266.9691566072925"/>
    <n v="7465.3264921265418"/>
    <n v="7669.9664364654782"/>
    <n v="7881.1026535711962"/>
    <n v="8098.9562903862125"/>
    <n v="8323.7562419459646"/>
    <n v="8555.73942590972"/>
    <n v="8795.1510668612536"/>
    <n v="9042.244990727495"/>
    <n v="9297.2839296759012"/>
    <n v="9560.5398378640821"/>
    <n v="9679.1509169636956"/>
    <n v="9799.2335226009054"/>
  </r>
  <r>
    <s v="IDResidentialAncillary CoolingNew ParticipantsMarket Potential0"/>
    <x v="1"/>
    <s v="Residential"/>
    <x v="2"/>
    <x v="1"/>
    <s v="Market Potential"/>
    <n v="0"/>
    <n v="0"/>
    <n v="558.67970027547778"/>
    <n v="1161.6726390302301"/>
    <n v="2397.9414273550797"/>
    <n v="1316.2098981933405"/>
    <n v="763.1712422218452"/>
    <n v="164.76074917975802"/>
    <n v="169.90478085683208"/>
    <n v="175.22265681648696"/>
    <n v="180.72045015050662"/>
    <n v="186.40444888779166"/>
    <n v="192.28116363994377"/>
    <n v="198.35733551924932"/>
    <n v="204.6399443389364"/>
    <n v="211.13621710571806"/>
    <n v="217.85363681501622"/>
    <n v="224.79995155975212"/>
    <n v="231.98318396375544"/>
    <n v="239.41164095153363"/>
    <n v="247.09392386624131"/>
    <n v="255.03893894840621"/>
    <n v="263.25590818818091"/>
    <n v="118.61107909961356"/>
    <n v="120.08260563720978"/>
  </r>
  <r>
    <s v="IDResidentialAncillary CoolingSummer Peak Reduction @Meter  (MW)Market Potential0"/>
    <x v="1"/>
    <s v="Residential"/>
    <x v="2"/>
    <x v="2"/>
    <s v="Market Potential"/>
    <n v="0"/>
    <n v="0"/>
    <n v="0.13966992506886944"/>
    <n v="0.43008808482642702"/>
    <n v="1.0295734416651969"/>
    <n v="1.3586259162135321"/>
    <n v="1.5494187267689934"/>
    <n v="1.5906089140639328"/>
    <n v="1.6330851092781409"/>
    <n v="1.6768907734822627"/>
    <n v="1.7220708860198892"/>
    <n v="1.7686719982418371"/>
    <n v="1.816742289151823"/>
    <n v="1.8663316230316354"/>
    <n v="1.9174916091163696"/>
    <n v="1.9702756633927991"/>
    <n v="2.0247390725965531"/>
    <n v="2.0809390604864912"/>
    <n v="2.1389348564774302"/>
    <n v="2.1987877667153133"/>
    <n v="2.2605612476818737"/>
    <n v="2.3243209824189752"/>
    <n v="2.3901349594660206"/>
    <n v="2.419787729240924"/>
    <n v="2.4498083806502264"/>
  </r>
  <r>
    <s v="IDResidentialAncillary CoolingSummer Peak Reduction @Generation (MW)Market Potential0"/>
    <x v="1"/>
    <s v="Residential"/>
    <x v="2"/>
    <x v="3"/>
    <s v="Market Potential"/>
    <n v="0"/>
    <n v="0"/>
    <n v="0.14883836857296401"/>
    <n v="0.45832063600429135"/>
    <n v="1.0971583990464588"/>
    <n v="1.4478110786589218"/>
    <n v="1.651128225457154"/>
    <n v="1.6950222869393998"/>
    <n v="1.7402867745930741"/>
    <n v="1.7869680024320787"/>
    <n v="1.8351139024082366"/>
    <n v="1.8847740816728868"/>
    <n v="1.9359998818753441"/>
    <n v="1.9888444405707963"/>
    <n v="2.0433627548128408"/>
    <n v="2.0996117470085243"/>
    <n v="2.1576503331165315"/>
    <n v="2.2175394932720494"/>
    <n v="2.2793423449247978"/>
    <n v="2.3431242185798307"/>
    <n v="2.4089527362338807"/>
    <n v="2.4768978926033411"/>
    <n v="2.5470321392434148"/>
    <n v="2.5786314250222975"/>
    <n v="2.6106227415283745"/>
  </r>
  <r>
    <s v="IDResidentialAncillary CoolingWinter Peak Reduction @Meter  (MW)Market Potential0"/>
    <x v="1"/>
    <s v="Residential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Winter Peak Reduction @Generation (MW)Market Potential0"/>
    <x v="1"/>
    <s v="Residential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Non-Incentive CostsMarket Potential0"/>
    <x v="1"/>
    <s v="Residential"/>
    <x v="2"/>
    <x v="6"/>
    <s v="Market Potential"/>
    <n v="0"/>
    <n v="0"/>
    <n v="35152.83"/>
    <n v="71332.399999999994"/>
    <n v="145508.53"/>
    <n v="80604.639999999999"/>
    <n v="47422.32"/>
    <n v="11517.69"/>
    <n v="11826.33"/>
    <n v="12145.4"/>
    <n v="12475.27"/>
    <n v="12816.31"/>
    <n v="13168.92"/>
    <n v="13533.49"/>
    <n v="13910.44"/>
    <n v="14300.22"/>
    <n v="14703.26"/>
    <n v="15120.04"/>
    <n v="15551.04"/>
    <n v="15996.74"/>
    <n v="16457.68"/>
    <n v="16934.38"/>
    <n v="17427.400000000001"/>
    <n v="8748.7099999999991"/>
    <n v="8837"/>
  </r>
  <r>
    <s v="IDResidentialAncillary CoolingIncentive CostsMarket Potential0"/>
    <x v="1"/>
    <s v="Residential"/>
    <x v="2"/>
    <x v="7"/>
    <s v="Market Potential"/>
    <n v="0"/>
    <n v="0"/>
    <n v="21153.34"/>
    <n v="44386.8"/>
    <n v="92345.62"/>
    <n v="118669.82"/>
    <n v="133933.25"/>
    <n v="137228.46"/>
    <n v="140626.56"/>
    <n v="144131.01"/>
    <n v="147745.42000000001"/>
    <n v="151473.51"/>
    <n v="155319.13"/>
    <n v="159286.28"/>
    <n v="163379.07999999999"/>
    <n v="167601.79999999999"/>
    <n v="171958.87"/>
    <n v="176454.87"/>
    <n v="181094.54"/>
    <n v="185882.77"/>
    <n v="190824.65"/>
    <n v="195925.43"/>
    <n v="201190.55"/>
    <n v="203562.77"/>
    <n v="205964.42"/>
  </r>
  <r>
    <s v="IDResidentialAncillary CoolingProgram Annual BenefitsMarket Potential0"/>
    <x v="1"/>
    <s v="Residential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Program Annual CostsMarket Potential0"/>
    <x v="1"/>
    <s v="Residential"/>
    <x v="2"/>
    <x v="9"/>
    <s v="Market Potential"/>
    <n v="0"/>
    <n v="0"/>
    <n v="56306.17"/>
    <n v="115719.2"/>
    <n v="237854.16"/>
    <n v="199274.46"/>
    <n v="181355.57"/>
    <n v="148746.15"/>
    <n v="152452.89000000001"/>
    <n v="156276.42000000001"/>
    <n v="160220.69"/>
    <n v="164289.82"/>
    <n v="168488.05"/>
    <n v="172819.76"/>
    <n v="177289.52"/>
    <n v="181902.02"/>
    <n v="186662.14"/>
    <n v="191574.92"/>
    <n v="196645.57"/>
    <n v="201879.51"/>
    <n v="207282.33"/>
    <n v="212859.81"/>
    <n v="218617.95"/>
    <n v="212311.48"/>
    <n v="214801.42"/>
  </r>
  <r>
    <s v="IDGeneral ServiceAncillary CoolingParticipantsMarket Potential0"/>
    <x v="1"/>
    <s v="General Service"/>
    <x v="2"/>
    <x v="0"/>
    <s v="Market Potential"/>
    <n v="0"/>
    <n v="0"/>
    <n v="30.731286424800722"/>
    <n v="93.305558503548241"/>
    <n v="220.24568341515712"/>
    <n v="286.51101939626403"/>
    <n v="322.07379919152277"/>
    <n v="325.84596915980393"/>
    <n v="329.66260506476237"/>
    <n v="333.52423106611013"/>
    <n v="337.43137750229755"/>
    <n v="341.38458096334836"/>
    <n v="345.38438436455209"/>
    <n v="349.43133702102551"/>
    <n v="353.52599472315364"/>
    <n v="357.66891981291894"/>
    <n v="361.86068126113122"/>
    <n v="366.10185474556732"/>
    <n v="370.39302273003233"/>
    <n v="374.73477454435232"/>
    <n v="379.12770646531061"/>
    <n v="383.57242179853745"/>
    <n v="388.06953096136516"/>
    <n v="392.61965156666093"/>
    <n v="397.22340850764613"/>
  </r>
  <r>
    <s v="IDGeneral ServiceAncillary CoolingNew ParticipantsMarket Potential0"/>
    <x v="1"/>
    <s v="General Service"/>
    <x v="2"/>
    <x v="1"/>
    <s v="Market Potential"/>
    <n v="0"/>
    <n v="0"/>
    <n v="30.731286424800722"/>
    <n v="62.574272078747519"/>
    <n v="126.94012491160888"/>
    <n v="66.265335981106915"/>
    <n v="35.562779795258734"/>
    <n v="3.7721699682811618"/>
    <n v="3.8166359049584457"/>
    <n v="3.8616260013477586"/>
    <n v="3.9071464361874177"/>
    <n v="3.9532034610508049"/>
    <n v="3.9998034012037351"/>
    <n v="4.0469526564734224"/>
    <n v="4.0946577021281314"/>
    <n v="4.1429250897652992"/>
    <n v="4.1917614482122758"/>
    <n v="4.2411734844361035"/>
    <n v="4.2911679844650052"/>
    <n v="4.3417518143199914"/>
    <n v="4.39293192095829"/>
    <n v="4.4447153332268385"/>
    <n v="4.4971091628277122"/>
    <n v="4.5501206052957741"/>
    <n v="4.6037569409851926"/>
  </r>
  <r>
    <s v="IDGeneral ServiceAncillary CoolingSummer Peak Reduction @Meter  (MW)Market Potential0"/>
    <x v="1"/>
    <s v="General Service"/>
    <x v="2"/>
    <x v="2"/>
    <s v="Market Potential"/>
    <n v="0"/>
    <n v="0"/>
    <n v="1.9207054015500449E-2"/>
    <n v="5.8315974064717647E-2"/>
    <n v="0.13765355213447319"/>
    <n v="0.17906938712266504"/>
    <n v="0.20129612449470172"/>
    <n v="0.20365373072487744"/>
    <n v="0.20603912816547648"/>
    <n v="0.20845264441631883"/>
    <n v="0.21089461093893597"/>
    <n v="0.21336536310209273"/>
    <n v="0.21586524022784506"/>
    <n v="0.21839458563814093"/>
    <n v="0.22095374670197102"/>
    <n v="0.22354307488307432"/>
    <n v="0.22616292578820701"/>
    <n v="0.22881365921597957"/>
    <n v="0.2314956392062702"/>
    <n v="0.23420923409022021"/>
    <n v="0.23695481654081912"/>
    <n v="0.23973276362408591"/>
    <n v="0.24254345685085324"/>
    <n v="0.24538728222916309"/>
    <n v="0.24826463031727883"/>
  </r>
  <r>
    <s v="IDGeneral ServiceAncillary CoolingSummer Peak Reduction @Generation (MW)Market Potential0"/>
    <x v="1"/>
    <s v="General Service"/>
    <x v="2"/>
    <x v="3"/>
    <s v="Market Potential"/>
    <n v="0"/>
    <n v="0"/>
    <n v="2.0467875123082319E-2"/>
    <n v="6.2144047383543954E-2"/>
    <n v="0.14668963356188533"/>
    <n v="0.19082415507530376"/>
    <n v="0.21450993658855683"/>
    <n v="0.21702230469402967"/>
    <n v="0.21956428832638158"/>
    <n v="0.22213623659028009"/>
    <n v="0.22473850270560097"/>
    <n v="0.22737144405593854"/>
    <n v="0.23003542223768655"/>
    <n v="0.23273080310969835"/>
    <n v="0.23545795684353263"/>
    <n v="0.23821725797429061"/>
    <n v="0.24100908545205352"/>
    <n v="0.24383382269392537"/>
    <n v="0.24669185763669033"/>
    <n v="0.24958358279008974"/>
    <n v="0.25250939529072797"/>
    <n v="0.25546969695661331"/>
    <n v="0.25846489434234149"/>
    <n v="0.26149539879493083"/>
    <n v="0.26456162651031417"/>
  </r>
  <r>
    <s v="IDGeneral ServiceAncillary CoolingWinter Peak Reduction @Meter  (MW)Market Potential0"/>
    <x v="1"/>
    <s v="General Service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Winter Peak Reduction @Generation (MW)Market Potential0"/>
    <x v="1"/>
    <s v="General Service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Non-Incentive CostsMarket Potential0"/>
    <x v="1"/>
    <s v="General Service"/>
    <x v="2"/>
    <x v="6"/>
    <s v="Market Potential"/>
    <n v="0"/>
    <n v="0"/>
    <n v="2475.92"/>
    <n v="4864.1400000000003"/>
    <n v="9691.58"/>
    <n v="5140.97"/>
    <n v="2838.28"/>
    <n v="453.99"/>
    <n v="457.32"/>
    <n v="460.7"/>
    <n v="464.11"/>
    <n v="467.56"/>
    <n v="471.06"/>
    <n v="474.59"/>
    <n v="478.17"/>
    <n v="481.79"/>
    <n v="485.46"/>
    <n v="489.16"/>
    <n v="492.91"/>
    <n v="496.7"/>
    <n v="500.54"/>
    <n v="504.43"/>
    <n v="508.36"/>
    <n v="512.33000000000004"/>
    <n v="516.35"/>
  </r>
  <r>
    <s v="IDGeneral ServiceAncillary CoolingIncentive CostsMarket Potential0"/>
    <x v="1"/>
    <s v="General Service"/>
    <x v="2"/>
    <x v="7"/>
    <s v="Market Potential"/>
    <n v="0"/>
    <n v="0"/>
    <n v="1660.72"/>
    <n v="2912.2"/>
    <n v="5451"/>
    <n v="6776.31"/>
    <n v="7487.57"/>
    <n v="7563.01"/>
    <n v="7639.34"/>
    <n v="7716.57"/>
    <n v="7794.72"/>
    <n v="7873.78"/>
    <n v="7953.78"/>
    <n v="8034.72"/>
    <n v="8116.61"/>
    <n v="8199.4699999999993"/>
    <n v="8283.2999999999993"/>
    <n v="8368.1299999999992"/>
    <n v="8453.9500000000007"/>
    <n v="8540.7900000000009"/>
    <n v="8628.64"/>
    <n v="8717.5400000000009"/>
    <n v="8807.48"/>
    <n v="8898.48"/>
    <n v="8990.56"/>
  </r>
  <r>
    <s v="IDGeneral ServiceAncillary CoolingProgram Annual BenefitsMarket Potential0"/>
    <x v="1"/>
    <s v="General Service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Program Annual CostsMarket Potential0"/>
    <x v="1"/>
    <s v="General Service"/>
    <x v="2"/>
    <x v="9"/>
    <s v="Market Potential"/>
    <n v="0"/>
    <n v="0"/>
    <n v="4136.63"/>
    <n v="7776.34"/>
    <n v="15142.59"/>
    <n v="11917.28"/>
    <n v="10325.85"/>
    <n v="8016.99"/>
    <n v="8096.66"/>
    <n v="8177.27"/>
    <n v="8258.83"/>
    <n v="8341.34"/>
    <n v="8424.84"/>
    <n v="8509.31"/>
    <n v="8594.7800000000007"/>
    <n v="8681.26"/>
    <n v="8768.76"/>
    <n v="8857.2900000000009"/>
    <n v="8946.86"/>
    <n v="9037.49"/>
    <n v="9129.19"/>
    <n v="9221.9599999999991"/>
    <n v="9315.84"/>
    <n v="9410.81"/>
    <n v="9506.91"/>
  </r>
  <r>
    <s v="IDResidentialDLC Smart Thermostats - HeatingParticipantsMarket Potential0"/>
    <x v="1"/>
    <s v="Residential"/>
    <x v="3"/>
    <x v="0"/>
    <s v="Market Potential"/>
    <n v="0"/>
    <n v="0"/>
    <n v="0"/>
    <n v="135.06087899792851"/>
    <n v="410.09828463974753"/>
    <n v="968.78042205031318"/>
    <n v="1260.9344326304947"/>
    <n v="1418.4199819496121"/>
    <n v="1436.0173485762525"/>
    <n v="1453.8330336953939"/>
    <n v="1471.8697458352599"/>
    <n v="1490.130227126931"/>
    <n v="1508.6172537212326"/>
    <n v="1527.3336362107957"/>
    <n v="1546.282220057351"/>
    <n v="1565.4658860243262"/>
    <n v="1584.8875506148124"/>
    <n v="1604.5501665149582"/>
    <n v="1624.4567230428706"/>
    <n v="1644.6102466030825"/>
    <n v="1665.0138011466563"/>
    <n v="1685.6704886370017"/>
    <n v="1706.5834495214651"/>
    <n v="1727.7558632087769"/>
    <n v="1749.1909485524156"/>
  </r>
  <r>
    <s v="IDResidentialDLC Smart Thermostats - HeatingNew ParticipantsMarket Potential0"/>
    <x v="1"/>
    <s v="Residential"/>
    <x v="3"/>
    <x v="1"/>
    <s v="Market Potential"/>
    <n v="0"/>
    <n v="0"/>
    <n v="0"/>
    <n v="135.06087899792851"/>
    <n v="275.03740564181902"/>
    <n v="558.6821374105657"/>
    <n v="292.15401058018153"/>
    <n v="157.48554931911735"/>
    <n v="17.597366626640451"/>
    <n v="17.815685119141335"/>
    <n v="18.03671213986604"/>
    <n v="18.260481291671113"/>
    <n v="18.487026594301597"/>
    <n v="18.716382489563102"/>
    <n v="18.948583846555266"/>
    <n v="19.183665966975241"/>
    <n v="19.421664590486216"/>
    <n v="19.662615900145738"/>
    <n v="19.906556527912471"/>
    <n v="20.153523560211852"/>
    <n v="20.403554543573819"/>
    <n v="20.656687490345348"/>
    <n v="20.912960884463473"/>
    <n v="21.172413687311746"/>
    <n v="21.435085343638775"/>
  </r>
  <r>
    <s v="IDResidentialDLC Smart Thermostats - HeatingSummer Peak Reduction @Meter  (MW)Market Potential0"/>
    <x v="1"/>
    <s v="Residential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Summer Peak Reduction @Generation (MW)Market Potential0"/>
    <x v="1"/>
    <s v="Residential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Winter Peak Reduction @Meter  (MW)Market Potential0"/>
    <x v="1"/>
    <s v="Residential"/>
    <x v="3"/>
    <x v="4"/>
    <s v="Market Potential"/>
    <n v="0"/>
    <n v="0"/>
    <n v="0"/>
    <n v="0.14721635810774208"/>
    <n v="0.44700713025732486"/>
    <n v="1.0559706600348413"/>
    <n v="1.3744185315672395"/>
    <n v="1.5460777803250774"/>
    <n v="1.5652589099481153"/>
    <n v="1.5846780067279795"/>
    <n v="1.6043380229604334"/>
    <n v="1.6242419475683547"/>
    <n v="1.6443928065561435"/>
    <n v="1.6647936634697673"/>
    <n v="1.6854476198625128"/>
    <n v="1.7063578157665156"/>
    <n v="1.7275274301701455"/>
    <n v="1.7489596815013044"/>
    <n v="1.7706578281167291"/>
    <n v="1.79262516879736"/>
    <n v="1.8148650432498554"/>
    <n v="1.8373808326143319"/>
    <n v="1.8601759599783971"/>
    <n v="1.8832538908975669"/>
    <n v="1.9066181339221333"/>
  </r>
  <r>
    <s v="IDResidentialDLC Smart Thermostats - HeatingWinter Peak Reduction @Generation (MW)Market Potential0"/>
    <x v="1"/>
    <s v="Residential"/>
    <x v="3"/>
    <x v="5"/>
    <s v="Market Potential"/>
    <n v="0"/>
    <n v="0"/>
    <n v="0"/>
    <n v="0.15688017701166035"/>
    <n v="0.47635030931087474"/>
    <n v="1.1252884271471029"/>
    <n v="1.4646403789079705"/>
    <n v="1.6475679670983348"/>
    <n v="1.6680082160572414"/>
    <n v="1.6887020532054342"/>
    <n v="1.7096526246381429"/>
    <n v="1.7308631154820489"/>
    <n v="1.752336750379522"/>
    <n v="1.7740767939788653"/>
    <n v="1.7960865514306401"/>
    <n v="1.8183693688901488"/>
    <n v="1.8409286340261568"/>
    <n v="1.8637677765359169"/>
    <n v="1.8868902686665912"/>
    <n v="1.9102996257431373"/>
    <n v="1.9339994067027444"/>
    <n v="1.9579932146359036"/>
    <n v="1.9822846973341828"/>
    <n v="2.0068775478448071"/>
    <n v="2.0317755050321114"/>
  </r>
  <r>
    <s v="IDResidentialDLC Smart Thermostats - HeatingNon-Incentive CostsMarket Potential0"/>
    <x v="1"/>
    <s v="Residential"/>
    <x v="3"/>
    <x v="6"/>
    <s v="Market Potential"/>
    <n v="0"/>
    <n v="0"/>
    <n v="0"/>
    <n v="8103.65"/>
    <n v="16502.240000000002"/>
    <n v="33520.93"/>
    <n v="17529.240000000002"/>
    <n v="9449.1299999999992"/>
    <n v="1055.8399999999999"/>
    <n v="1068.94"/>
    <n v="1082.2"/>
    <n v="1095.6300000000001"/>
    <n v="1109.22"/>
    <n v="1122.98"/>
    <n v="1136.92"/>
    <n v="1151.02"/>
    <n v="1165.3"/>
    <n v="1179.76"/>
    <n v="1194.3900000000001"/>
    <n v="1209.21"/>
    <n v="1224.21"/>
    <n v="1239.4000000000001"/>
    <n v="1254.78"/>
    <n v="1270.3399999999999"/>
    <n v="1286.1099999999999"/>
  </r>
  <r>
    <s v="IDResidentialDLC Smart Thermostats - HeatingIncentive CostsMarket Potential0"/>
    <x v="1"/>
    <s v="Residential"/>
    <x v="3"/>
    <x v="7"/>
    <s v="Market Potential"/>
    <n v="0"/>
    <n v="0"/>
    <n v="0"/>
    <n v="2701.22"/>
    <n v="8201.9699999999993"/>
    <n v="19375.61"/>
    <n v="25218.69"/>
    <n v="28368.400000000001"/>
    <n v="28720.35"/>
    <n v="29076.66"/>
    <n v="29437.39"/>
    <n v="29802.6"/>
    <n v="30172.35"/>
    <n v="30546.67"/>
    <n v="30925.64"/>
    <n v="31309.32"/>
    <n v="31697.75"/>
    <n v="32091"/>
    <n v="32489.13"/>
    <n v="32892.199999999997"/>
    <n v="33300.28"/>
    <n v="33713.410000000003"/>
    <n v="34131.67"/>
    <n v="34555.120000000003"/>
    <n v="34983.82"/>
  </r>
  <r>
    <s v="IDResidentialDLC Smart Thermostats - HeatingProgram Annual BenefitsMarket Potential0"/>
    <x v="1"/>
    <s v="Residential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Program Annual CostsMarket Potential0"/>
    <x v="1"/>
    <s v="Residential"/>
    <x v="3"/>
    <x v="9"/>
    <s v="Market Potential"/>
    <n v="0"/>
    <n v="0"/>
    <n v="0"/>
    <n v="10804.87"/>
    <n v="24704.21"/>
    <n v="52896.54"/>
    <n v="42747.93"/>
    <n v="37817.53"/>
    <n v="29776.19"/>
    <n v="30145.599999999999"/>
    <n v="30519.599999999999"/>
    <n v="30898.23"/>
    <n v="31281.57"/>
    <n v="31669.66"/>
    <n v="32062.560000000001"/>
    <n v="32460.34"/>
    <n v="32863.050000000003"/>
    <n v="33270.76"/>
    <n v="33683.53"/>
    <n v="34101.42"/>
    <n v="34524.49"/>
    <n v="34952.81"/>
    <n v="35386.449999999997"/>
    <n v="35825.46"/>
    <n v="36269.919999999998"/>
  </r>
  <r>
    <s v="IDGeneral ServiceDLC Smart Thermostats - HeatingParticipantsMarket Potential0"/>
    <x v="1"/>
    <s v="General Service"/>
    <x v="3"/>
    <x v="0"/>
    <s v="Market Potential"/>
    <n v="0"/>
    <n v="0"/>
    <n v="0"/>
    <n v="5.2504243559304618"/>
    <n v="15.934511866694486"/>
    <n v="37.618805746940303"/>
    <n v="48.933474022004688"/>
    <n v="55.007321327807325"/>
    <n v="55.651622431659042"/>
    <n v="56.303518488104586"/>
    <n v="56.963099025633817"/>
    <n v="57.630454628088962"/>
    <n v="58.305676947104878"/>
    <n v="58.988858714696057"/>
    <n v="59.680093755992154"/>
    <n v="60.379477002123373"/>
    <n v="61.087104503257954"/>
    <n v="61.803073441793259"/>
    <n v="62.527482145702393"/>
    <n v="63.26043010203805"/>
    <n v="64.00201797059573"/>
    <n v="64.752347597737852"/>
    <n v="65.511522030380831"/>
    <n v="66.27964553014715"/>
    <n v="67.056823587684164"/>
  </r>
  <r>
    <s v="IDGeneral ServiceDLC Smart Thermostats - HeatingNew ParticipantsMarket Potential0"/>
    <x v="1"/>
    <s v="General Service"/>
    <x v="3"/>
    <x v="1"/>
    <s v="Market Potential"/>
    <n v="0"/>
    <n v="0"/>
    <n v="0"/>
    <n v="5.2504243559304618"/>
    <n v="10.684087510764023"/>
    <n v="21.684293880245818"/>
    <n v="11.314668275064385"/>
    <n v="6.0738473058026372"/>
    <n v="0.64430110385171702"/>
    <n v="0.65189605644554405"/>
    <n v="0.65958053752923007"/>
    <n v="0.66735560245514591"/>
    <n v="0.67522231901591567"/>
    <n v="0.68318176759117932"/>
    <n v="0.69123504129609614"/>
    <n v="0.69938324613121949"/>
    <n v="0.70762750113458139"/>
    <n v="0.71596893853530474"/>
    <n v="0.72440870390913403"/>
    <n v="0.73294795633565712"/>
    <n v="0.74158786855768"/>
    <n v="0.75032962714212204"/>
    <n v="0.75917443264297901"/>
    <n v="0.76812349976631822"/>
    <n v="0.77717805753701441"/>
  </r>
  <r>
    <s v="IDGeneral ServiceDLC Smart Thermostats - HeatingSummer Peak Reduction @Meter  (MW)Market Potential0"/>
    <x v="1"/>
    <s v="General Service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Summer Peak Reduction @Generation (MW)Market Potential0"/>
    <x v="1"/>
    <s v="General Service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Winter Peak Reduction @Meter  (MW)Market Potential0"/>
    <x v="1"/>
    <s v="General Service"/>
    <x v="3"/>
    <x v="4"/>
    <s v="Market Potential"/>
    <n v="0"/>
    <n v="0"/>
    <n v="0"/>
    <n v="7.0880728805061237E-3"/>
    <n v="2.1511591020037555E-2"/>
    <n v="5.078538775836941E-2"/>
    <n v="6.6060189929706345E-2"/>
    <n v="7.4259883792539894E-2"/>
    <n v="7.5129690282739719E-2"/>
    <n v="7.6009749958941206E-2"/>
    <n v="7.6900183684605647E-2"/>
    <n v="7.7801113747920092E-2"/>
    <n v="7.8712663878591591E-2"/>
    <n v="7.9634959264839683E-2"/>
    <n v="8.0568126570589413E-2"/>
    <n v="8.1512293952866563E-2"/>
    <n v="8.2467591079398245E-2"/>
    <n v="8.3434149146420902E-2"/>
    <n v="8.4412100896698233E-2"/>
    <n v="8.5401580637751384E-2"/>
    <n v="8.6402724260304237E-2"/>
    <n v="8.7415669256946105E-2"/>
    <n v="8.844055474101413E-2"/>
    <n v="8.9477521465698664E-2"/>
    <n v="9.0526711843373631E-2"/>
  </r>
  <r>
    <s v="IDGeneral ServiceDLC Smart Thermostats - HeatingWinter Peak Reduction @Generation (MW)Market Potential0"/>
    <x v="1"/>
    <s v="General Service"/>
    <x v="3"/>
    <x v="5"/>
    <s v="Market Potential"/>
    <n v="0"/>
    <n v="0"/>
    <n v="0"/>
    <n v="7.553359847086662E-3"/>
    <n v="2.2923690345308563E-2"/>
    <n v="5.4119125914715911E-2"/>
    <n v="7.0396621834725434E-2"/>
    <n v="7.9134573521461943E-2"/>
    <n v="8.0061477283396978E-2"/>
    <n v="8.0999307287874259E-2"/>
    <n v="8.1948192332273712E-2"/>
    <n v="8.2908262732225166E-2"/>
    <n v="8.3879650339505105E-2"/>
    <n v="8.4862488560144583E-2"/>
    <n v="8.5856912372750865E-2"/>
    <n v="8.6863058347044497E-2"/>
    <n v="8.7881064662615346E-2"/>
    <n v="8.8911071127899505E-2"/>
    <n v="8.9953219199380041E-2"/>
    <n v="9.1007652001013836E-2"/>
    <n v="9.207451434388772E-2"/>
    <n v="9.3153952746106244E-2"/>
    <n v="9.4246115452913601E-2"/>
    <n v="9.535115245705314E-2"/>
    <n v="9.6469215519366616E-2"/>
  </r>
  <r>
    <s v="IDGeneral ServiceDLC Smart Thermostats - HeatingNon-Incentive CostsMarket Potential0"/>
    <x v="1"/>
    <s v="General Service"/>
    <x v="3"/>
    <x v="6"/>
    <s v="Market Potential"/>
    <n v="0"/>
    <n v="0"/>
    <n v="0"/>
    <n v="393.78"/>
    <n v="801.31"/>
    <n v="1626.32"/>
    <n v="848.6"/>
    <n v="455.54"/>
    <n v="48.32"/>
    <n v="48.89"/>
    <n v="49.47"/>
    <n v="50.05"/>
    <n v="50.64"/>
    <n v="51.24"/>
    <n v="51.84"/>
    <n v="52.45"/>
    <n v="53.07"/>
    <n v="53.7"/>
    <n v="54.33"/>
    <n v="54.97"/>
    <n v="55.62"/>
    <n v="56.27"/>
    <n v="56.94"/>
    <n v="57.61"/>
    <n v="58.29"/>
  </r>
  <r>
    <s v="IDGeneral ServiceDLC Smart Thermostats - HeatingIncentive CostsMarket Potential0"/>
    <x v="1"/>
    <s v="General Service"/>
    <x v="3"/>
    <x v="7"/>
    <s v="Market Potential"/>
    <n v="0"/>
    <n v="0"/>
    <n v="0"/>
    <n v="105.01"/>
    <n v="318.69"/>
    <n v="752.38"/>
    <n v="978.67"/>
    <n v="1100.1500000000001"/>
    <n v="1113.03"/>
    <n v="1126.07"/>
    <n v="1139.26"/>
    <n v="1152.6099999999999"/>
    <n v="1166.1099999999999"/>
    <n v="1179.78"/>
    <n v="1193.5999999999999"/>
    <n v="1207.5899999999999"/>
    <n v="1221.74"/>
    <n v="1236.06"/>
    <n v="1250.55"/>
    <n v="1265.21"/>
    <n v="1280.04"/>
    <n v="1295.05"/>
    <n v="1310.23"/>
    <n v="1325.59"/>
    <n v="1341.14"/>
  </r>
  <r>
    <s v="IDGeneral ServiceDLC Smart Thermostats - HeatingProgram Annual BenefitsMarket Potential0"/>
    <x v="1"/>
    <s v="General Service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Program Annual CostsMarket Potential0"/>
    <x v="1"/>
    <s v="General Service"/>
    <x v="3"/>
    <x v="9"/>
    <s v="Market Potential"/>
    <n v="0"/>
    <n v="0"/>
    <n v="0"/>
    <n v="498.79"/>
    <n v="1120"/>
    <n v="2378.6999999999998"/>
    <n v="1827.27"/>
    <n v="1555.69"/>
    <n v="1161.3599999999999"/>
    <n v="1174.96"/>
    <n v="1188.73"/>
    <n v="1202.6600000000001"/>
    <n v="1216.76"/>
    <n v="1231.02"/>
    <n v="1245.44"/>
    <n v="1260.04"/>
    <n v="1274.81"/>
    <n v="1289.76"/>
    <n v="1304.8800000000001"/>
    <n v="1320.18"/>
    <n v="1335.66"/>
    <n v="1351.32"/>
    <n v="1367.17"/>
    <n v="1383.2"/>
    <n v="1399.42"/>
  </r>
  <r>
    <s v="IDResidentialAncillary HeatingParticipantsMarket Potential0"/>
    <x v="1"/>
    <s v="Residential"/>
    <x v="4"/>
    <x v="0"/>
    <s v="Market Potential"/>
    <n v="0"/>
    <n v="0"/>
    <n v="0"/>
    <n v="67.530439498964256"/>
    <n v="205.04914231987377"/>
    <n v="484.39021102515659"/>
    <n v="630.46721631524736"/>
    <n v="709.20999097480603"/>
    <n v="718.00867428812626"/>
    <n v="726.91651684769693"/>
    <n v="735.93487291762995"/>
    <n v="745.0651135634655"/>
    <n v="754.3086268606163"/>
    <n v="763.66681810539785"/>
    <n v="773.14111002867548"/>
    <n v="782.7329430121631"/>
    <n v="792.44377530740621"/>
    <n v="802.27508325747908"/>
    <n v="812.22836152143532"/>
    <n v="822.30512330154124"/>
    <n v="832.50690057332815"/>
    <n v="842.83524431850083"/>
    <n v="853.29172476073256"/>
    <n v="863.87793160438844"/>
    <n v="874.59547427620782"/>
  </r>
  <r>
    <s v="IDResidentialAncillary HeatingNew ParticipantsMarket Potential0"/>
    <x v="1"/>
    <s v="Residential"/>
    <x v="4"/>
    <x v="1"/>
    <s v="Market Potential"/>
    <n v="0"/>
    <n v="0"/>
    <n v="0"/>
    <n v="67.530439498964256"/>
    <n v="137.51870282090951"/>
    <n v="279.34106870528285"/>
    <n v="146.07700529009077"/>
    <n v="78.742774659558677"/>
    <n v="8.7986833133202254"/>
    <n v="8.9078425595706676"/>
    <n v="9.0183560699330201"/>
    <n v="9.1302406458355563"/>
    <n v="9.2435132971507983"/>
    <n v="9.3581912447815512"/>
    <n v="9.474291923277633"/>
    <n v="9.5918329834876204"/>
    <n v="9.7108322952431081"/>
    <n v="9.8313079500728691"/>
    <n v="9.9532782639562356"/>
    <n v="10.076761780105926"/>
    <n v="10.201777271786909"/>
    <n v="10.328343745172674"/>
    <n v="10.456480442231737"/>
    <n v="10.586206843655873"/>
    <n v="10.717542671819388"/>
  </r>
  <r>
    <s v="IDResidentialAncillary HeatingSummer Peak Reduction @Meter  (MW)Market Potential0"/>
    <x v="1"/>
    <s v="Residential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Summer Peak Reduction @Generation (MW)Market Potential0"/>
    <x v="1"/>
    <s v="Residential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Winter Peak Reduction @Meter  (MW)Market Potential0"/>
    <x v="1"/>
    <s v="Residential"/>
    <x v="4"/>
    <x v="4"/>
    <s v="Market Potential"/>
    <n v="0"/>
    <n v="0"/>
    <n v="0"/>
    <n v="3.6804089526935521E-2"/>
    <n v="0.11175178256433121"/>
    <n v="0.26399266500871033"/>
    <n v="0.34360463289180987"/>
    <n v="0.38651944508126934"/>
    <n v="0.39131472748702884"/>
    <n v="0.39616950168199488"/>
    <n v="0.40108450574010834"/>
    <n v="0.40606048689208868"/>
    <n v="0.41109820163903588"/>
    <n v="0.41619841586744183"/>
    <n v="0.4213619049656282"/>
    <n v="0.42658945394162889"/>
    <n v="0.43188185754253638"/>
    <n v="0.43723992037532611"/>
    <n v="0.44266445702918228"/>
    <n v="0.44815629219934"/>
    <n v="0.45371626081246386"/>
    <n v="0.45934520815358298"/>
    <n v="0.46504398999459928"/>
    <n v="0.47081347272439172"/>
    <n v="0.47665453348053333"/>
  </r>
  <r>
    <s v="IDResidentialAncillary HeatingWinter Peak Reduction @Generation (MW)Market Potential0"/>
    <x v="1"/>
    <s v="Residential"/>
    <x v="4"/>
    <x v="5"/>
    <s v="Market Potential"/>
    <n v="0"/>
    <n v="0"/>
    <n v="0"/>
    <n v="3.9220044252915087E-2"/>
    <n v="0.11908757732771869"/>
    <n v="0.28132210678677572"/>
    <n v="0.36616009472699262"/>
    <n v="0.41189199177458369"/>
    <n v="0.41700205401431034"/>
    <n v="0.42217551330135855"/>
    <n v="0.42741315615953573"/>
    <n v="0.43271577887051221"/>
    <n v="0.43808418759488049"/>
    <n v="0.44351919849471633"/>
    <n v="0.44902163785766003"/>
    <n v="0.45459234222253719"/>
    <n v="0.4602321585065392"/>
    <n v="0.46594194413397921"/>
    <n v="0.47172256716664779"/>
    <n v="0.47757490643578432"/>
    <n v="0.4834998516756861"/>
    <n v="0.4894983036589759"/>
    <n v="0.49557117433354569"/>
    <n v="0.50171938696120177"/>
    <n v="0.50794387625802784"/>
  </r>
  <r>
    <s v="IDResidentialAncillary HeatingNon-Incentive CostsMarket Potential0"/>
    <x v="1"/>
    <s v="Residential"/>
    <x v="4"/>
    <x v="6"/>
    <s v="Market Potential"/>
    <n v="0"/>
    <n v="0"/>
    <n v="0"/>
    <n v="4051.83"/>
    <n v="8251.1200000000008"/>
    <n v="16760.46"/>
    <n v="8764.6200000000008"/>
    <n v="4724.57"/>
    <n v="527.91999999999996"/>
    <n v="534.47"/>
    <n v="541.1"/>
    <n v="547.80999999999995"/>
    <n v="554.61"/>
    <n v="561.49"/>
    <n v="568.46"/>
    <n v="575.51"/>
    <n v="582.65"/>
    <n v="589.88"/>
    <n v="597.20000000000005"/>
    <n v="604.61"/>
    <n v="612.11"/>
    <n v="619.70000000000005"/>
    <n v="627.39"/>
    <n v="635.16999999999996"/>
    <n v="643.04999999999995"/>
  </r>
  <r>
    <s v="IDResidentialAncillary HeatingIncentive CostsMarket Potential0"/>
    <x v="1"/>
    <s v="Residential"/>
    <x v="4"/>
    <x v="7"/>
    <s v="Market Potential"/>
    <n v="0"/>
    <n v="0"/>
    <n v="0"/>
    <n v="1350.61"/>
    <n v="4100.9799999999996"/>
    <n v="9687.7999999999993"/>
    <n v="12609.34"/>
    <n v="14184.2"/>
    <n v="14360.17"/>
    <n v="14538.33"/>
    <n v="14718.7"/>
    <n v="14901.3"/>
    <n v="15086.17"/>
    <n v="15273.34"/>
    <n v="15462.82"/>
    <n v="15654.66"/>
    <n v="15848.88"/>
    <n v="16045.5"/>
    <n v="16244.57"/>
    <n v="16446.099999999999"/>
    <n v="16650.14"/>
    <n v="16856.7"/>
    <n v="17065.830000000002"/>
    <n v="17277.560000000001"/>
    <n v="17491.91"/>
  </r>
  <r>
    <s v="IDResidentialAncillary HeatingProgram Annual BenefitsMarket Potential0"/>
    <x v="1"/>
    <s v="Residential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Program Annual CostsMarket Potential0"/>
    <x v="1"/>
    <s v="Residential"/>
    <x v="4"/>
    <x v="9"/>
    <s v="Market Potential"/>
    <n v="0"/>
    <n v="0"/>
    <n v="0"/>
    <n v="5402.44"/>
    <n v="12352.11"/>
    <n v="26448.27"/>
    <n v="21373.96"/>
    <n v="18908.77"/>
    <n v="14888.09"/>
    <n v="15072.8"/>
    <n v="15259.8"/>
    <n v="15449.12"/>
    <n v="15640.78"/>
    <n v="15834.83"/>
    <n v="16031.28"/>
    <n v="16230.17"/>
    <n v="16431.53"/>
    <n v="16635.38"/>
    <n v="16841.759999999998"/>
    <n v="17050.71"/>
    <n v="17262.240000000002"/>
    <n v="17476.41"/>
    <n v="17693.22"/>
    <n v="17912.73"/>
    <n v="18134.96"/>
  </r>
  <r>
    <s v="IDGeneral ServiceAncillary HeatingParticipantsMarket Potential0"/>
    <x v="1"/>
    <s v="General Service"/>
    <x v="4"/>
    <x v="0"/>
    <s v="Market Potential"/>
    <n v="0"/>
    <n v="0"/>
    <n v="0"/>
    <n v="2.6252121779652309"/>
    <n v="7.9672559333472428"/>
    <n v="18.809402873470152"/>
    <n v="24.466737011002344"/>
    <n v="27.503660663903663"/>
    <n v="27.825811215829521"/>
    <n v="28.151759244052293"/>
    <n v="28.481549512816908"/>
    <n v="28.815227314044481"/>
    <n v="29.152838473552439"/>
    <n v="29.494429357348029"/>
    <n v="29.840046877996077"/>
    <n v="30.189738501061687"/>
    <n v="30.543552251628977"/>
    <n v="30.90153672089663"/>
    <n v="31.263741072851197"/>
    <n v="31.630215051019025"/>
    <n v="32.001008985297865"/>
    <n v="32.376173798868926"/>
    <n v="32.755761015190416"/>
    <n v="33.139822765073575"/>
    <n v="33.528411793842082"/>
  </r>
  <r>
    <s v="IDGeneral ServiceAncillary HeatingNew ParticipantsMarket Potential0"/>
    <x v="1"/>
    <s v="General Service"/>
    <x v="4"/>
    <x v="1"/>
    <s v="Market Potential"/>
    <n v="0"/>
    <n v="0"/>
    <n v="0"/>
    <n v="2.6252121779652309"/>
    <n v="5.3420437553820115"/>
    <n v="10.842146940122909"/>
    <n v="5.6573341375321924"/>
    <n v="3.0369236529013186"/>
    <n v="0.32215055192585851"/>
    <n v="0.32594802822277202"/>
    <n v="0.32979026876461504"/>
    <n v="0.33367780122757296"/>
    <n v="0.33761115950795784"/>
    <n v="0.34159088379558966"/>
    <n v="0.34561752064804807"/>
    <n v="0.34969162306560975"/>
    <n v="0.3538137505672907"/>
    <n v="0.35798446926765237"/>
    <n v="0.36220435195456702"/>
    <n v="0.36647397816782856"/>
    <n v="0.37079393427884"/>
    <n v="0.37516481357106102"/>
    <n v="0.37958721632148951"/>
    <n v="0.38406174988315911"/>
    <n v="0.38858902876850721"/>
  </r>
  <r>
    <s v="IDGeneral ServiceAncillary HeatingSummer Peak Reduction @Meter  (MW)Market Potential0"/>
    <x v="1"/>
    <s v="General Service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Summer Peak Reduction @Generation (MW)Market Potential0"/>
    <x v="1"/>
    <s v="General Service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Winter Peak Reduction @Meter  (MW)Market Potential0"/>
    <x v="1"/>
    <s v="General Service"/>
    <x v="4"/>
    <x v="4"/>
    <s v="Market Potential"/>
    <n v="0"/>
    <n v="0"/>
    <n v="0"/>
    <n v="1.7720182201265309E-3"/>
    <n v="5.3778977550093887E-3"/>
    <n v="1.2696346939592353E-2"/>
    <n v="1.6515047482426586E-2"/>
    <n v="1.8564970948134973E-2"/>
    <n v="1.878242257068493E-2"/>
    <n v="1.9002437489735301E-2"/>
    <n v="1.9225045921151412E-2"/>
    <n v="1.9450278436980023E-2"/>
    <n v="1.9678165969647898E-2"/>
    <n v="1.9908739816209921E-2"/>
    <n v="2.0142031642647353E-2"/>
    <n v="2.0378073488216641E-2"/>
    <n v="2.0616897769849561E-2"/>
    <n v="2.0858537286605226E-2"/>
    <n v="2.1103025224174558E-2"/>
    <n v="2.1350395159437846E-2"/>
    <n v="2.1600681065076059E-2"/>
    <n v="2.1853917314236526E-2"/>
    <n v="2.2110138685253532E-2"/>
    <n v="2.2369380366424666E-2"/>
    <n v="2.2631677960843408E-2"/>
  </r>
  <r>
    <s v="IDGeneral ServiceAncillary HeatingWinter Peak Reduction @Generation (MW)Market Potential0"/>
    <x v="1"/>
    <s v="General Service"/>
    <x v="4"/>
    <x v="5"/>
    <s v="Market Potential"/>
    <n v="0"/>
    <n v="0"/>
    <n v="0"/>
    <n v="1.8883399617716655E-3"/>
    <n v="5.7309225863271408E-3"/>
    <n v="1.3529781478678978E-2"/>
    <n v="1.7599155458681359E-2"/>
    <n v="1.9783643380365486E-2"/>
    <n v="2.0015369320849245E-2"/>
    <n v="2.0249826821968565E-2"/>
    <n v="2.0487048083068428E-2"/>
    <n v="2.0727065683056291E-2"/>
    <n v="2.0969912584876276E-2"/>
    <n v="2.1215622140036146E-2"/>
    <n v="2.1464228093187716E-2"/>
    <n v="2.1715764586761124E-2"/>
    <n v="2.1970266165653837E-2"/>
    <n v="2.2227767781974876E-2"/>
    <n v="2.248830479984501E-2"/>
    <n v="2.2751913000253459E-2"/>
    <n v="2.301862858597193E-2"/>
    <n v="2.3288488186526561E-2"/>
    <n v="2.35615288632284E-2"/>
    <n v="2.3837788114263285E-2"/>
    <n v="2.4117303879841654E-2"/>
  </r>
  <r>
    <s v="IDGeneral ServiceAncillary HeatingNon-Incentive CostsMarket Potential0"/>
    <x v="1"/>
    <s v="General Service"/>
    <x v="4"/>
    <x v="6"/>
    <s v="Market Potential"/>
    <n v="0"/>
    <n v="0"/>
    <n v="0"/>
    <n v="196.89"/>
    <n v="400.65"/>
    <n v="813.16"/>
    <n v="424.3"/>
    <n v="227.77"/>
    <n v="24.16"/>
    <n v="24.45"/>
    <n v="24.73"/>
    <n v="25.03"/>
    <n v="25.32"/>
    <n v="25.62"/>
    <n v="25.92"/>
    <n v="26.23"/>
    <n v="26.54"/>
    <n v="26.85"/>
    <n v="27.17"/>
    <n v="27.49"/>
    <n v="27.81"/>
    <n v="28.14"/>
    <n v="28.47"/>
    <n v="28.8"/>
    <n v="29.14"/>
  </r>
  <r>
    <s v="IDGeneral ServiceAncillary HeatingIncentive CostsMarket Potential0"/>
    <x v="1"/>
    <s v="General Service"/>
    <x v="4"/>
    <x v="7"/>
    <s v="Market Potential"/>
    <n v="0"/>
    <n v="0"/>
    <n v="0"/>
    <n v="52.5"/>
    <n v="159.35"/>
    <n v="376.19"/>
    <n v="489.33"/>
    <n v="550.07000000000005"/>
    <n v="556.52"/>
    <n v="563.04"/>
    <n v="569.63"/>
    <n v="576.29999999999995"/>
    <n v="583.05999999999995"/>
    <n v="589.89"/>
    <n v="596.79999999999995"/>
    <n v="603.79"/>
    <n v="610.87"/>
    <n v="618.03"/>
    <n v="625.27"/>
    <n v="632.6"/>
    <n v="640.02"/>
    <n v="647.52"/>
    <n v="655.12"/>
    <n v="662.8"/>
    <n v="670.57"/>
  </r>
  <r>
    <s v="IDGeneral ServiceAncillary HeatingProgram Annual BenefitsMarket Potential0"/>
    <x v="1"/>
    <s v="General Service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Program Annual CostsMarket Potential0"/>
    <x v="1"/>
    <s v="General Service"/>
    <x v="4"/>
    <x v="9"/>
    <s v="Market Potential"/>
    <n v="0"/>
    <n v="0"/>
    <n v="0"/>
    <n v="249.4"/>
    <n v="560"/>
    <n v="1189.3499999999999"/>
    <n v="913.63"/>
    <n v="777.84"/>
    <n v="580.67999999999995"/>
    <n v="587.48"/>
    <n v="594.37"/>
    <n v="601.33000000000004"/>
    <n v="608.38"/>
    <n v="615.51"/>
    <n v="622.72"/>
    <n v="630.02"/>
    <n v="637.41"/>
    <n v="644.88"/>
    <n v="652.44000000000005"/>
    <n v="660.09"/>
    <n v="667.83"/>
    <n v="675.66"/>
    <n v="683.58"/>
    <n v="691.6"/>
    <n v="699.71"/>
  </r>
  <r>
    <s v="IDResidentialDLC Water HeatingParticipantsMarket Potential0"/>
    <x v="1"/>
    <s v="Residential"/>
    <x v="5"/>
    <x v="0"/>
    <s v="Market Potential"/>
    <n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DLC Water HeatingNew ParticipantsMarket Potential0"/>
    <x v="1"/>
    <s v="Residential"/>
    <x v="5"/>
    <x v="1"/>
    <s v="Market Potential"/>
    <n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DLC Water HeatingSummer Peak Reduction @Meter  (MW)Market Potential0"/>
    <x v="1"/>
    <s v="Residential"/>
    <x v="5"/>
    <x v="2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Summer Peak Reduction @Generation (MW)Market Potential0"/>
    <x v="1"/>
    <s v="Residential"/>
    <x v="5"/>
    <x v="3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Winter Peak Reduction @Meter  (MW)Market Potential0"/>
    <x v="1"/>
    <s v="Residential"/>
    <x v="5"/>
    <x v="4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Winter Peak Reduction @Generation (MW)Market Potential0"/>
    <x v="1"/>
    <s v="Residential"/>
    <x v="5"/>
    <x v="5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Non-Incentive CostsMarket Potential0"/>
    <x v="1"/>
    <s v="Residential"/>
    <x v="5"/>
    <x v="6"/>
    <s v="Market Potential"/>
    <n v="0"/>
    <n v="0"/>
    <n v="447367.12"/>
    <n v="895748.01"/>
    <n v="1798595.73"/>
    <n v="933199.44"/>
    <n v="496411.28"/>
    <n v="48998.7"/>
    <n v="49328.53"/>
    <n v="49661.22"/>
    <n v="49996.79"/>
    <n v="50335.27"/>
    <n v="50676.69"/>
    <n v="51021.06"/>
    <n v="51368.42"/>
    <n v="51718.79"/>
    <n v="52072.21"/>
    <n v="52428.68"/>
    <n v="52788.25"/>
    <n v="53150.94"/>
    <n v="53516.78"/>
    <n v="53885.79"/>
    <n v="54258"/>
    <n v="74764.899999999994"/>
    <n v="75561.36"/>
  </r>
  <r>
    <s v="IDResidentialDLC Water HeatingIncentive CostsMarket Potential0"/>
    <x v="1"/>
    <s v="Residential"/>
    <x v="5"/>
    <x v="7"/>
    <s v="Market Potential"/>
    <n v="0"/>
    <n v="0"/>
    <n v="120744.03"/>
    <n v="200750.78"/>
    <n v="362361.08"/>
    <n v="445752.87"/>
    <n v="489665.73"/>
    <n v="493139.37"/>
    <n v="496642.83"/>
    <n v="500176.36"/>
    <n v="503740.21"/>
    <n v="507334.66"/>
    <n v="510959.97"/>
    <n v="514616.41"/>
    <n v="518304.24"/>
    <n v="522023.74"/>
    <n v="525775.18000000005"/>
    <n v="529558.84"/>
    <n v="533375"/>
    <n v="537223.94999999995"/>
    <n v="541105.96"/>
    <n v="545021.31999999995"/>
    <n v="548970.31999999995"/>
    <n v="554772.84"/>
    <n v="560647.34"/>
  </r>
  <r>
    <s v="IDResidentialDLC Water HeatingProgram Annual BenefitsMarket Potential0"/>
    <x v="1"/>
    <s v="Residential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Water HeatingProgram Annual CostsMarket Potential0"/>
    <x v="1"/>
    <s v="Residential"/>
    <x v="5"/>
    <x v="9"/>
    <s v="Market Potential"/>
    <n v="0"/>
    <n v="0"/>
    <n v="568111.14"/>
    <n v="1096498.79"/>
    <n v="2160956.8199999998"/>
    <n v="1378952.31"/>
    <n v="986077.01"/>
    <n v="542138.07999999996"/>
    <n v="545971.36"/>
    <n v="549837.57999999996"/>
    <n v="553737"/>
    <n v="557669.93000000005"/>
    <n v="561636.66"/>
    <n v="565637.47"/>
    <n v="569672.66"/>
    <n v="573742.53"/>
    <n v="577847.39"/>
    <n v="581987.53"/>
    <n v="586163.26"/>
    <n v="590374.89"/>
    <n v="594622.73"/>
    <n v="598907.11"/>
    <n v="603228.31999999995"/>
    <n v="629537.73"/>
    <n v="636208.68999999994"/>
  </r>
  <r>
    <s v="IDGeneral ServiceDLC Water HeatingParticipantsMarket Potential0"/>
    <x v="1"/>
    <s v="General Service"/>
    <x v="5"/>
    <x v="0"/>
    <s v="Market Potential"/>
    <n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DLC Water HeatingNew ParticipantsMarket Potential0"/>
    <x v="1"/>
    <s v="General Service"/>
    <x v="5"/>
    <x v="1"/>
    <s v="Market Potential"/>
    <n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DLC Water HeatingSummer Peak Reduction @Meter  (MW)Market Potential0"/>
    <x v="1"/>
    <s v="General Service"/>
    <x v="5"/>
    <x v="2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Summer Peak Reduction @Generation (MW)Market Potential0"/>
    <x v="1"/>
    <s v="General Service"/>
    <x v="5"/>
    <x v="3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Winter Peak Reduction @Meter  (MW)Market Potential0"/>
    <x v="1"/>
    <s v="General Service"/>
    <x v="5"/>
    <x v="4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Winter Peak Reduction @Generation (MW)Market Potential0"/>
    <x v="1"/>
    <s v="General Service"/>
    <x v="5"/>
    <x v="5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Non-Incentive CostsMarket Potential0"/>
    <x v="1"/>
    <s v="General Service"/>
    <x v="5"/>
    <x v="6"/>
    <s v="Market Potential"/>
    <n v="0"/>
    <n v="0"/>
    <n v="20081.52"/>
    <n v="39712.43"/>
    <n v="79393.399999999994"/>
    <n v="41987.94"/>
    <n v="23060.09"/>
    <n v="3461.46"/>
    <n v="3488.88"/>
    <n v="3516.61"/>
    <n v="3544.68"/>
    <n v="3573.07"/>
    <n v="3601.8"/>
    <n v="3630.86"/>
    <n v="3660.27"/>
    <n v="3690.03"/>
    <n v="3720.14"/>
    <n v="3750.6"/>
    <n v="3781.42"/>
    <n v="3812.61"/>
    <n v="3844.16"/>
    <n v="3876.08"/>
    <n v="3908.38"/>
    <n v="3941.06"/>
    <n v="3974.13"/>
  </r>
  <r>
    <s v="IDGeneral ServiceDLC Water HeatingIncentive CostsMarket Potential0"/>
    <x v="1"/>
    <s v="General Service"/>
    <x v="5"/>
    <x v="7"/>
    <s v="Market Potential"/>
    <n v="0"/>
    <n v="0"/>
    <n v="10368.36"/>
    <n v="13692.13"/>
    <n v="20434.849999999999"/>
    <n v="23954.69"/>
    <n v="25843.68"/>
    <n v="26044.05"/>
    <n v="26246.78"/>
    <n v="26451.9"/>
    <n v="26659.439999999999"/>
    <n v="26869.42"/>
    <n v="27081.88"/>
    <n v="27296.84"/>
    <n v="27514.34"/>
    <n v="27734.400000000001"/>
    <n v="27957.06"/>
    <n v="28182.34"/>
    <n v="28410.27"/>
    <n v="28640.89"/>
    <n v="28874.23"/>
    <n v="29110.33"/>
    <n v="29349.200000000001"/>
    <n v="29590.89"/>
    <n v="29835.43"/>
  </r>
  <r>
    <s v="IDGeneral ServiceDLC Water HeatingProgram Annual BenefitsMarket Potential0"/>
    <x v="1"/>
    <s v="General Service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Water HeatingProgram Annual CostsMarket Potential0"/>
    <x v="1"/>
    <s v="General Service"/>
    <x v="5"/>
    <x v="9"/>
    <s v="Market Potential"/>
    <n v="0"/>
    <n v="0"/>
    <n v="30449.87"/>
    <n v="53404.56"/>
    <n v="99828.24"/>
    <n v="65942.62"/>
    <n v="48903.77"/>
    <n v="29505.52"/>
    <n v="29735.66"/>
    <n v="29968.51"/>
    <n v="30204.11"/>
    <n v="30442.49"/>
    <n v="30683.68"/>
    <n v="30927.71"/>
    <n v="31174.61"/>
    <n v="31424.43"/>
    <n v="31677.19"/>
    <n v="31932.94"/>
    <n v="32191.69"/>
    <n v="32453.5"/>
    <n v="32718.39"/>
    <n v="32986.410000000003"/>
    <n v="33257.58"/>
    <n v="33531.949999999997"/>
    <n v="33809.56"/>
  </r>
  <r>
    <s v="IDResidentialAncillary DLC WHParticipantsMarket Potential0"/>
    <x v="1"/>
    <s v="Residential"/>
    <x v="6"/>
    <x v="0"/>
    <s v="Market Potential"/>
    <n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Ancillary DLC WHNew ParticipantsMarket Potential0"/>
    <x v="1"/>
    <s v="Residential"/>
    <x v="6"/>
    <x v="1"/>
    <s v="Market Potential"/>
    <n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Ancillary DLC WHSummer Peak Reduction @Meter  (MW)Market Potential0"/>
    <x v="1"/>
    <s v="Residential"/>
    <x v="6"/>
    <x v="2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Summer Peak Reduction @Generation (MW)Market Potential0"/>
    <x v="1"/>
    <s v="Residential"/>
    <x v="6"/>
    <x v="3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Winter Peak Reduction @Meter  (MW)Market Potential0"/>
    <x v="1"/>
    <s v="Residential"/>
    <x v="6"/>
    <x v="4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Winter Peak Reduction @Generation (MW)Market Potential0"/>
    <x v="1"/>
    <s v="Residential"/>
    <x v="6"/>
    <x v="5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Non-Incentive CostsMarket Potential0"/>
    <x v="1"/>
    <s v="Residential"/>
    <x v="6"/>
    <x v="6"/>
    <s v="Market Potential"/>
    <n v="0"/>
    <n v="0"/>
    <n v="60966.91"/>
    <n v="112703.17"/>
    <n v="216877.91"/>
    <n v="117024.49"/>
    <n v="66625.86"/>
    <n v="15001.33"/>
    <n v="15039.38"/>
    <n v="15077.77"/>
    <n v="15116.49"/>
    <n v="15155.55"/>
    <n v="15194.94"/>
    <n v="15234.68"/>
    <n v="15274.76"/>
    <n v="15315.18"/>
    <n v="15355.96"/>
    <n v="15397.09"/>
    <n v="15438.58"/>
    <n v="15480.43"/>
    <n v="15522.64"/>
    <n v="15565.22"/>
    <n v="15608.17"/>
    <n v="17974.349999999999"/>
    <n v="18066.25"/>
  </r>
  <r>
    <s v="IDResidentialAncillary DLC WHIncentive CostsMarket Potential0"/>
    <x v="1"/>
    <s v="Residential"/>
    <x v="6"/>
    <x v="7"/>
    <s v="Market Potential"/>
    <n v="0"/>
    <n v="0"/>
    <n v="74336.02"/>
    <n v="115190.53"/>
    <n v="197714.94"/>
    <n v="240297.98"/>
    <n v="262721.57"/>
    <n v="264495.34000000003"/>
    <n v="266284.34000000003"/>
    <n v="268088.69"/>
    <n v="269908.53999999998"/>
    <n v="271744"/>
    <n v="273595.21999999997"/>
    <n v="275462.34000000003"/>
    <n v="277345.48"/>
    <n v="279244.79999999999"/>
    <n v="281160.43"/>
    <n v="283092.52"/>
    <n v="285041.19"/>
    <n v="287006.61"/>
    <n v="288988.92"/>
    <n v="290988.25"/>
    <n v="293004.76"/>
    <n v="295967.75"/>
    <n v="298967.49"/>
  </r>
  <r>
    <s v="IDResidentialAncillary DLC WHProgram Annual BenefitsMarket Potential0"/>
    <x v="1"/>
    <s v="Residential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DLC WHProgram Annual CostsMarket Potential0"/>
    <x v="1"/>
    <s v="Residential"/>
    <x v="6"/>
    <x v="9"/>
    <s v="Market Potential"/>
    <n v="0"/>
    <n v="0"/>
    <n v="135302.93"/>
    <n v="227893.7"/>
    <n v="414592.84"/>
    <n v="357322.47"/>
    <n v="329347.42"/>
    <n v="279496.67"/>
    <n v="281323.71999999997"/>
    <n v="283166.46999999997"/>
    <n v="285025.03000000003"/>
    <n v="286899.55"/>
    <n v="288790.15999999997"/>
    <n v="290697.01"/>
    <n v="292620.24"/>
    <n v="294559.99"/>
    <n v="296516.40000000002"/>
    <n v="298489.61"/>
    <n v="300479.78000000003"/>
    <n v="302487.03999999998"/>
    <n v="304511.56"/>
    <n v="306553.46999999997"/>
    <n v="308612.93"/>
    <n v="313942.09999999998"/>
    <n v="317033.74"/>
  </r>
  <r>
    <s v="IDGeneral ServiceAncillary DLC WHParticipantsMarket Potential0"/>
    <x v="1"/>
    <s v="General Service"/>
    <x v="6"/>
    <x v="0"/>
    <s v="Market Potential"/>
    <n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Ancillary DLC WHNew ParticipantsMarket Potential0"/>
    <x v="1"/>
    <s v="General Service"/>
    <x v="6"/>
    <x v="1"/>
    <s v="Market Potential"/>
    <n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Ancillary DLC WHSummer Peak Reduction @Meter  (MW)Market Potential0"/>
    <x v="1"/>
    <s v="General Service"/>
    <x v="6"/>
    <x v="2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Summer Peak Reduction @Generation (MW)Market Potential0"/>
    <x v="1"/>
    <s v="General Service"/>
    <x v="6"/>
    <x v="3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Winter Peak Reduction @Meter  (MW)Market Potential0"/>
    <x v="1"/>
    <s v="General Service"/>
    <x v="6"/>
    <x v="4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Winter Peak Reduction @Generation (MW)Market Potential0"/>
    <x v="1"/>
    <s v="General Service"/>
    <x v="6"/>
    <x v="5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Non-Incentive CostsMarket Potential0"/>
    <x v="1"/>
    <s v="General Service"/>
    <x v="6"/>
    <x v="6"/>
    <s v="Market Potential"/>
    <n v="0"/>
    <n v="0"/>
    <n v="3673.31"/>
    <n v="6302.45"/>
    <n v="11616.86"/>
    <n v="6607.2"/>
    <n v="4072.22"/>
    <n v="1447.41"/>
    <n v="1451.08"/>
    <n v="1454.79"/>
    <n v="1458.55"/>
    <n v="1462.35"/>
    <n v="1466.2"/>
    <n v="1470.09"/>
    <n v="1474.03"/>
    <n v="1478.02"/>
    <n v="1482.05"/>
    <n v="1486.13"/>
    <n v="1490.26"/>
    <n v="1494.43"/>
    <n v="1498.66"/>
    <n v="1502.94"/>
    <n v="1507.26"/>
    <n v="1511.64"/>
    <n v="1516.07"/>
  </r>
  <r>
    <s v="IDGeneral ServiceAncillary DLC WHIncentive CostsMarket Potential0"/>
    <x v="1"/>
    <s v="General Service"/>
    <x v="6"/>
    <x v="7"/>
    <s v="Market Potential"/>
    <n v="0"/>
    <n v="0"/>
    <n v="6635.95"/>
    <n v="8289.23"/>
    <n v="11643.12"/>
    <n v="13393.91"/>
    <n v="14333.52"/>
    <n v="14433.19"/>
    <n v="14534.02"/>
    <n v="14636.05"/>
    <n v="14739.28"/>
    <n v="14843.73"/>
    <n v="14949.41"/>
    <n v="15056.34"/>
    <n v="15164.52"/>
    <n v="15273.98"/>
    <n v="15384.73"/>
    <n v="15496.79"/>
    <n v="15610.16"/>
    <n v="15724.88"/>
    <n v="15840.94"/>
    <n v="15958.38"/>
    <n v="16077.2"/>
    <n v="16197.42"/>
    <n v="16319.05"/>
  </r>
  <r>
    <s v="IDGeneral ServiceAncillary DLC WHProgram Annual BenefitsMarket Potential0"/>
    <x v="1"/>
    <s v="General Service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DLC WHProgram Annual CostsMarket Potential0"/>
    <x v="1"/>
    <s v="General Service"/>
    <x v="6"/>
    <x v="9"/>
    <s v="Market Potential"/>
    <n v="0"/>
    <n v="0"/>
    <n v="10309.25"/>
    <n v="14591.67"/>
    <n v="23259.98"/>
    <n v="20001.12"/>
    <n v="18405.740000000002"/>
    <n v="15880.59"/>
    <n v="15985.1"/>
    <n v="16090.85"/>
    <n v="16197.84"/>
    <n v="16306.09"/>
    <n v="16415.61"/>
    <n v="16526.43"/>
    <n v="16638.55"/>
    <n v="16752"/>
    <n v="16866.78"/>
    <n v="16982.919999999998"/>
    <n v="17100.419999999998"/>
    <n v="17219.310000000001"/>
    <n v="17339.599999999999"/>
    <n v="17461.310000000001"/>
    <n v="17584.46"/>
    <n v="17709.05"/>
    <n v="17835.12"/>
  </r>
  <r>
    <s v="IDResidentialPilot-CTA-2045 HPWHParticipantsMarket Potential0"/>
    <x v="1"/>
    <s v="Residential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ew ParticipantsMarket Potential0"/>
    <x v="1"/>
    <s v="Residential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Meter  (MW)Market Potential0"/>
    <x v="1"/>
    <s v="Residential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Generation (MW)Market Potential0"/>
    <x v="1"/>
    <s v="Residential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Meter  (MW)Market Potential0"/>
    <x v="1"/>
    <s v="Residential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Generation (MW)Market Potential0"/>
    <x v="1"/>
    <s v="Residential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on-Incentive CostsMarket Potential0"/>
    <x v="1"/>
    <s v="Residential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Incentive CostsMarket Potential0"/>
    <x v="1"/>
    <s v="Residential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BenefitsMarket Potential0"/>
    <x v="1"/>
    <s v="Residential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CostsMarket Potential0"/>
    <x v="1"/>
    <s v="Residential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articipantsMarket Potential0"/>
    <x v="1"/>
    <s v="General Service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ew ParticipantsMarket Potential0"/>
    <x v="1"/>
    <s v="General Service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Meter  (MW)Market Potential0"/>
    <x v="1"/>
    <s v="General Service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Generation (MW)Market Potential0"/>
    <x v="1"/>
    <s v="General Service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Meter  (MW)Market Potential0"/>
    <x v="1"/>
    <s v="General Service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Generation (MW)Market Potential0"/>
    <x v="1"/>
    <s v="General Service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on-Incentive CostsMarket Potential0"/>
    <x v="1"/>
    <s v="General Service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Incentive CostsMarket Potential0"/>
    <x v="1"/>
    <s v="General Service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BenefitsMarket Potential0"/>
    <x v="1"/>
    <s v="General Service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CostsMarket Potential0"/>
    <x v="1"/>
    <s v="General Service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CTA-2045 HPWHParticipantsMarket Potential0"/>
    <x v="1"/>
    <s v="Residential"/>
    <x v="8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ew ParticipantsMarket Potential0"/>
    <x v="1"/>
    <s v="Residential"/>
    <x v="8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Meter  (MW)Market Potential0"/>
    <x v="1"/>
    <s v="Residential"/>
    <x v="8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Generation (MW)Market Potential0"/>
    <x v="1"/>
    <s v="Residential"/>
    <x v="8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Meter  (MW)Market Potential0"/>
    <x v="1"/>
    <s v="Residential"/>
    <x v="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Generation (MW)Market Potential0"/>
    <x v="1"/>
    <s v="Residential"/>
    <x v="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on-Incentive CostsMarket Potential0"/>
    <x v="1"/>
    <s v="Residential"/>
    <x v="8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Incentive CostsMarket Potential0"/>
    <x v="1"/>
    <s v="Residential"/>
    <x v="8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BenefitsMarket Potential0"/>
    <x v="1"/>
    <s v="Residential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CostsMarket Potential0"/>
    <x v="1"/>
    <s v="Residential"/>
    <x v="8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articipantsMarket Potential0"/>
    <x v="1"/>
    <s v="General Service"/>
    <x v="8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ew ParticipantsMarket Potential0"/>
    <x v="1"/>
    <s v="General Service"/>
    <x v="8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Meter  (MW)Market Potential0"/>
    <x v="1"/>
    <s v="General Service"/>
    <x v="8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Generation (MW)Market Potential0"/>
    <x v="1"/>
    <s v="General Service"/>
    <x v="8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Meter  (MW)Market Potential0"/>
    <x v="1"/>
    <s v="General Service"/>
    <x v="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Generation (MW)Market Potential0"/>
    <x v="1"/>
    <s v="General Service"/>
    <x v="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on-Incentive CostsMarket Potential0"/>
    <x v="1"/>
    <s v="General Service"/>
    <x v="8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Incentive CostsMarket Potential0"/>
    <x v="1"/>
    <s v="General Service"/>
    <x v="8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BenefitsMarket Potential0"/>
    <x v="1"/>
    <s v="General Service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CostsMarket Potential0"/>
    <x v="1"/>
    <s v="General Service"/>
    <x v="8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articipantsMarket Potential0"/>
    <x v="1"/>
    <s v="Residential"/>
    <x v="9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ew ParticipantsMarket Potential0"/>
    <x v="1"/>
    <s v="Residential"/>
    <x v="9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Meter  (MW)Market Potential0"/>
    <x v="1"/>
    <s v="Residential"/>
    <x v="9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Generation (MW)Market Potential0"/>
    <x v="1"/>
    <s v="Residential"/>
    <x v="9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Meter  (MW)Market Potential0"/>
    <x v="1"/>
    <s v="Residential"/>
    <x v="9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Generation (MW)Market Potential0"/>
    <x v="1"/>
    <s v="Residential"/>
    <x v="9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on-Incentive CostsMarket Potential0"/>
    <x v="1"/>
    <s v="Residential"/>
    <x v="9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Incentive CostsMarket Potential0"/>
    <x v="1"/>
    <s v="Residential"/>
    <x v="9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BenefitsMarket Potential0"/>
    <x v="1"/>
    <s v="Residential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CostsMarket Potential0"/>
    <x v="1"/>
    <s v="Residential"/>
    <x v="9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articipantsMarket Potential0"/>
    <x v="1"/>
    <s v="General Service"/>
    <x v="9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ew ParticipantsMarket Potential0"/>
    <x v="1"/>
    <s v="General Service"/>
    <x v="9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Meter  (MW)Market Potential0"/>
    <x v="1"/>
    <s v="General Service"/>
    <x v="9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Generation (MW)Market Potential0"/>
    <x v="1"/>
    <s v="General Service"/>
    <x v="9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Meter  (MW)Market Potential0"/>
    <x v="1"/>
    <s v="General Service"/>
    <x v="9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Generation (MW)Market Potential0"/>
    <x v="1"/>
    <s v="General Service"/>
    <x v="9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on-Incentive CostsMarket Potential0"/>
    <x v="1"/>
    <s v="General Service"/>
    <x v="9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Incentive CostsMarket Potential0"/>
    <x v="1"/>
    <s v="General Service"/>
    <x v="9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BenefitsMarket Potential0"/>
    <x v="1"/>
    <s v="General Service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CostsMarket Potential0"/>
    <x v="1"/>
    <s v="General Service"/>
    <x v="9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CTA-2045 ERWHParticipantsMarket Potential0"/>
    <x v="1"/>
    <s v="Residential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ew ParticipantsMarket Potential0"/>
    <x v="1"/>
    <s v="Residential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Meter  (MW)Market Potential0"/>
    <x v="1"/>
    <s v="Residential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Generation (MW)Market Potential0"/>
    <x v="1"/>
    <s v="Residential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Meter  (MW)Market Potential0"/>
    <x v="1"/>
    <s v="Residential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Generation (MW)Market Potential0"/>
    <x v="1"/>
    <s v="Residential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on-Incentive CostsMarket Potential0"/>
    <x v="1"/>
    <s v="Residential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Incentive CostsMarket Potential0"/>
    <x v="1"/>
    <s v="Residential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BenefitsMarket Potential0"/>
    <x v="1"/>
    <s v="Residential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CostsMarket Potential0"/>
    <x v="1"/>
    <s v="Residential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articipantsMarket Potential0"/>
    <x v="1"/>
    <s v="General Service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ew ParticipantsMarket Potential0"/>
    <x v="1"/>
    <s v="General Service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Meter  (MW)Market Potential0"/>
    <x v="1"/>
    <s v="General Service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Generation (MW)Market Potential0"/>
    <x v="1"/>
    <s v="General Service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Meter  (MW)Market Potential0"/>
    <x v="1"/>
    <s v="General Service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Generation (MW)Market Potential0"/>
    <x v="1"/>
    <s v="General Service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on-Incentive CostsMarket Potential0"/>
    <x v="1"/>
    <s v="General Service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Incentive CostsMarket Potential0"/>
    <x v="1"/>
    <s v="General Service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BenefitsMarket Potential0"/>
    <x v="1"/>
    <s v="General Service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CostsMarket Potential0"/>
    <x v="1"/>
    <s v="General Service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CTA-2045 ERWHParticipantsMarket Potential0"/>
    <x v="1"/>
    <s v="Residential"/>
    <x v="11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ew ParticipantsMarket Potential0"/>
    <x v="1"/>
    <s v="Residential"/>
    <x v="11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Meter  (MW)Market Potential0"/>
    <x v="1"/>
    <s v="Residential"/>
    <x v="11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Generation (MW)Market Potential0"/>
    <x v="1"/>
    <s v="Residential"/>
    <x v="11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Meter  (MW)Market Potential0"/>
    <x v="1"/>
    <s v="Residential"/>
    <x v="1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Generation (MW)Market Potential0"/>
    <x v="1"/>
    <s v="Residential"/>
    <x v="1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on-Incentive CostsMarket Potential0"/>
    <x v="1"/>
    <s v="Residential"/>
    <x v="11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Incentive CostsMarket Potential0"/>
    <x v="1"/>
    <s v="Residential"/>
    <x v="11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BenefitsMarket Potential0"/>
    <x v="1"/>
    <s v="Residential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CostsMarket Potential0"/>
    <x v="1"/>
    <s v="Residential"/>
    <x v="11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articipantsMarket Potential0"/>
    <x v="1"/>
    <s v="General Service"/>
    <x v="11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ew ParticipantsMarket Potential0"/>
    <x v="1"/>
    <s v="General Service"/>
    <x v="11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Meter  (MW)Market Potential0"/>
    <x v="1"/>
    <s v="General Service"/>
    <x v="11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Generation (MW)Market Potential0"/>
    <x v="1"/>
    <s v="General Service"/>
    <x v="11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Meter  (MW)Market Potential0"/>
    <x v="1"/>
    <s v="General Service"/>
    <x v="1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Generation (MW)Market Potential0"/>
    <x v="1"/>
    <s v="General Service"/>
    <x v="1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on-Incentive CostsMarket Potential0"/>
    <x v="1"/>
    <s v="General Service"/>
    <x v="11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Incentive CostsMarket Potential0"/>
    <x v="1"/>
    <s v="General Service"/>
    <x v="11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BenefitsMarket Potential0"/>
    <x v="1"/>
    <s v="General Service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CostsMarket Potential0"/>
    <x v="1"/>
    <s v="General Service"/>
    <x v="11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articipantsMarket Potential0"/>
    <x v="1"/>
    <s v="Residential"/>
    <x v="12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ew ParticipantsMarket Potential0"/>
    <x v="1"/>
    <s v="Residential"/>
    <x v="12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Meter  (MW)Market Potential0"/>
    <x v="1"/>
    <s v="Residential"/>
    <x v="12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Generation (MW)Market Potential0"/>
    <x v="1"/>
    <s v="Residential"/>
    <x v="12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Meter  (MW)Market Potential0"/>
    <x v="1"/>
    <s v="Residential"/>
    <x v="1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Generation (MW)Market Potential0"/>
    <x v="1"/>
    <s v="Residential"/>
    <x v="1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on-Incentive CostsMarket Potential0"/>
    <x v="1"/>
    <s v="Residential"/>
    <x v="12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Incentive CostsMarket Potential0"/>
    <x v="1"/>
    <s v="Residential"/>
    <x v="12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BenefitsMarket Potential0"/>
    <x v="1"/>
    <s v="Residential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CostsMarket Potential0"/>
    <x v="1"/>
    <s v="Residential"/>
    <x v="12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articipantsMarket Potential0"/>
    <x v="1"/>
    <s v="General Service"/>
    <x v="12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ew ParticipantsMarket Potential0"/>
    <x v="1"/>
    <s v="General Service"/>
    <x v="12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Meter  (MW)Market Potential0"/>
    <x v="1"/>
    <s v="General Service"/>
    <x v="12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Generation (MW)Market Potential0"/>
    <x v="1"/>
    <s v="General Service"/>
    <x v="12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Meter  (MW)Market Potential0"/>
    <x v="1"/>
    <s v="General Service"/>
    <x v="1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Generation (MW)Market Potential0"/>
    <x v="1"/>
    <s v="General Service"/>
    <x v="1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on-Incentive CostsMarket Potential0"/>
    <x v="1"/>
    <s v="General Service"/>
    <x v="12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Incentive CostsMarket Potential0"/>
    <x v="1"/>
    <s v="General Service"/>
    <x v="12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BenefitsMarket Potential0"/>
    <x v="1"/>
    <s v="General Service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CostsMarket Potential0"/>
    <x v="1"/>
    <s v="General Service"/>
    <x v="12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articipantsMarket Potential0"/>
    <x v="1"/>
    <s v="Residential"/>
    <x v="13"/>
    <x v="0"/>
    <s v="Market Potential"/>
    <n v="0"/>
    <n v="0"/>
    <n v="609.32335532660863"/>
    <n v="1851.2624799543896"/>
    <n v="4372.0176918736443"/>
    <n v="5690.9791663557817"/>
    <n v="6401.2850603500756"/>
    <n v="6480.7014261106497"/>
    <n v="6561.1030564065713"/>
    <n v="6642.5021747410865"/>
    <n v="6724.9111562660864"/>
    <n v="6808.3425296635069"/>
    <n v="6892.8089790500699"/>
    <n v="6978.3233459056637"/>
    <n v="7064.8986310256314"/>
    <n v="7152.5479964972919"/>
    <n v="7241.2847677009831"/>
    <n v="7331.1224353359185"/>
    <n v="7422.0746574711939"/>
    <n v="7514.155261622228"/>
    <n v="7607.3782468529616"/>
    <n v="7701.7577859041521"/>
    <n v="7797.3082273480559"/>
    <n v="7894.0440977698527"/>
    <n v="7991.9801039761287"/>
  </r>
  <r>
    <s v="IDResidentialDLC Smart AppliancesNew ParticipantsMarket Potential0"/>
    <x v="1"/>
    <s v="Residential"/>
    <x v="13"/>
    <x v="1"/>
    <s v="Market Potential"/>
    <n v="0"/>
    <n v="0"/>
    <n v="609.32335532660863"/>
    <n v="1241.939124627781"/>
    <n v="2520.7552119192546"/>
    <n v="1318.9614744821374"/>
    <n v="710.30589399429391"/>
    <n v="79.416365760574081"/>
    <n v="80.401630295921677"/>
    <n v="81.399118334515151"/>
    <n v="82.408981524999945"/>
    <n v="83.43137339742043"/>
    <n v="84.466449386562999"/>
    <n v="85.514366855593835"/>
    <n v="86.575285119967702"/>
    <n v="87.649365471660531"/>
    <n v="88.736771203691205"/>
    <n v="89.837667634935315"/>
    <n v="90.952222135275406"/>
    <n v="92.080604151034095"/>
    <n v="93.222985230733684"/>
    <n v="94.379539051190477"/>
    <n v="95.550441443903765"/>
    <n v="96.73587042179679"/>
    <n v="97.936006206276033"/>
  </r>
  <r>
    <s v="IDResidentialDLC Smart AppliancesSummer Peak Reduction @Meter  (MW)Market Potential0"/>
    <x v="1"/>
    <s v="Residential"/>
    <x v="13"/>
    <x v="2"/>
    <s v="Market Potential"/>
    <n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Summer Peak Reduction @Generation (MW)Market Potential0"/>
    <x v="1"/>
    <s v="Residential"/>
    <x v="13"/>
    <x v="3"/>
    <s v="Market Potential"/>
    <n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Winter Peak Reduction @Meter  (MW)Market Potential0"/>
    <x v="1"/>
    <s v="Residential"/>
    <x v="13"/>
    <x v="4"/>
    <s v="Market Potential"/>
    <n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Winter Peak Reduction @Generation (MW)Market Potential0"/>
    <x v="1"/>
    <s v="Residential"/>
    <x v="13"/>
    <x v="5"/>
    <s v="Market Potential"/>
    <n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Non-Incentive CostsMarket Potential0"/>
    <x v="1"/>
    <s v="Residential"/>
    <x v="13"/>
    <x v="6"/>
    <s v="Market Potential"/>
    <n v="0"/>
    <n v="0"/>
    <n v="216969.74"/>
    <n v="438385.26"/>
    <n v="885970.89"/>
    <n v="465343.08"/>
    <n v="252313.63"/>
    <n v="31502.29"/>
    <n v="31847.14"/>
    <n v="32196.26"/>
    <n v="32549.71"/>
    <n v="32907.550000000003"/>
    <n v="33269.82"/>
    <n v="33636.589999999997"/>
    <n v="34007.919999999998"/>
    <n v="34383.839999999997"/>
    <n v="34764.44"/>
    <n v="35149.75"/>
    <n v="35539.839999999997"/>
    <n v="35934.78"/>
    <n v="36334.61"/>
    <n v="36739.4"/>
    <n v="37149.22"/>
    <n v="37564.120000000003"/>
    <n v="37984.17"/>
  </r>
  <r>
    <s v="IDResidentialDLC Smart AppliancesIncentive CostsMarket Potential0"/>
    <x v="1"/>
    <s v="Residential"/>
    <x v="13"/>
    <x v="7"/>
    <s v="Market Potential"/>
    <n v="0"/>
    <n v="0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</r>
  <r>
    <s v="IDResidentialDLC Smart AppliancesProgram Annual BenefitsMarket Potential0"/>
    <x v="1"/>
    <s v="Residential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rogram Annual CostsMarket Potential0"/>
    <x v="1"/>
    <s v="Residential"/>
    <x v="13"/>
    <x v="9"/>
    <s v="Market Potential"/>
    <n v="0"/>
    <n v="0"/>
    <n v="245474.86"/>
    <n v="466890.38"/>
    <n v="914476.01"/>
    <n v="493848.2"/>
    <n v="280818.75"/>
    <n v="60007.42"/>
    <n v="60352.26"/>
    <n v="60701.38"/>
    <n v="61054.83"/>
    <n v="61412.67"/>
    <n v="61774.95"/>
    <n v="62141.72"/>
    <n v="62513.04"/>
    <n v="62888.97"/>
    <n v="63269.56"/>
    <n v="63654.87"/>
    <n v="64044.97"/>
    <n v="64439.9"/>
    <n v="64839.73"/>
    <n v="65244.53"/>
    <n v="65654.34"/>
    <n v="66069.240000000005"/>
    <n v="66489.289999999994"/>
  </r>
  <r>
    <s v="IDGeneral ServiceDLC Smart AppliancesParticipantsMarket Potential0"/>
    <x v="1"/>
    <s v="General Service"/>
    <x v="13"/>
    <x v="0"/>
    <s v="Market Potential"/>
    <n v="0"/>
    <n v="0"/>
    <n v="85.208708940972244"/>
    <n v="258.70853784654918"/>
    <n v="610.67571575794636"/>
    <n v="794.40976608176027"/>
    <n v="893.01476786458886"/>
    <n v="903.47387225937769"/>
    <n v="914.05626745962604"/>
    <n v="924.76340680417957"/>
    <n v="935.59676076368635"/>
    <n v="946.5578171425459"/>
    <n v="957.64808128323716"/>
    <n v="968.86907627305482"/>
    <n v="980.22234315328467"/>
    <n v="991.70944113084192"/>
    <n v="1003.3319477924069"/>
    <n v="1015.0914593210829"/>
    <n v="1026.989590715609"/>
    <n v="1039.0279760121571"/>
    <n v="1051.2082685087432"/>
    <n v="1063.5321409922838"/>
    <n v="1076.0012859683275"/>
    <n v="1088.6174158934998"/>
    <n v="1101.38226341068"/>
  </r>
  <r>
    <s v="IDGeneral ServiceDLC Smart AppliancesNew ParticipantsMarket Potential0"/>
    <x v="1"/>
    <s v="General Service"/>
    <x v="13"/>
    <x v="1"/>
    <s v="Market Potential"/>
    <n v="0"/>
    <n v="0"/>
    <n v="85.208708940972244"/>
    <n v="173.49982890557692"/>
    <n v="351.96717791139719"/>
    <n v="183.7340503238139"/>
    <n v="98.605001782828595"/>
    <n v="10.459104394788824"/>
    <n v="10.582395200248357"/>
    <n v="10.707139344553525"/>
    <n v="10.83335395950678"/>
    <n v="10.961056378859553"/>
    <n v="11.090264140691261"/>
    <n v="11.220994989817655"/>
    <n v="11.353266880229853"/>
    <n v="11.487097977557255"/>
    <n v="11.622506661565012"/>
    <n v="11.759511528675944"/>
    <n v="11.898131394526104"/>
    <n v="12.038385296548086"/>
    <n v="12.180292496586162"/>
    <n v="12.323872483540526"/>
    <n v="12.469144976043708"/>
    <n v="12.616129925172345"/>
    <n v="12.764847517180215"/>
  </r>
  <r>
    <s v="IDGeneral ServiceDLC Smart AppliancesSummer Peak Reduction @Meter  (MW)Market Potential0"/>
    <x v="1"/>
    <s v="General Service"/>
    <x v="13"/>
    <x v="2"/>
    <s v="Market Potential"/>
    <n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Summer Peak Reduction @Generation (MW)Market Potential0"/>
    <x v="1"/>
    <s v="General Service"/>
    <x v="13"/>
    <x v="3"/>
    <s v="Market Potential"/>
    <n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Winter Peak Reduction @Meter  (MW)Market Potential0"/>
    <x v="1"/>
    <s v="General Service"/>
    <x v="13"/>
    <x v="4"/>
    <s v="Market Potential"/>
    <n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Winter Peak Reduction @Generation (MW)Market Potential0"/>
    <x v="1"/>
    <s v="General Service"/>
    <x v="13"/>
    <x v="5"/>
    <s v="Market Potential"/>
    <n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Non-Incentive CostsMarket Potential0"/>
    <x v="1"/>
    <s v="General Service"/>
    <x v="13"/>
    <x v="6"/>
    <s v="Market Potential"/>
    <n v="0"/>
    <n v="0"/>
    <n v="30335.23"/>
    <n v="61237.120000000003"/>
    <n v="123700.7"/>
    <n v="64819.1"/>
    <n v="35023.93"/>
    <n v="4172.87"/>
    <n v="4216.0200000000004"/>
    <n v="4259.68"/>
    <n v="4303.8599999999997"/>
    <n v="4348.55"/>
    <n v="4393.78"/>
    <n v="4439.53"/>
    <n v="4485.83"/>
    <n v="4532.67"/>
    <n v="4580.0600000000004"/>
    <n v="4628.01"/>
    <n v="4676.53"/>
    <n v="4725.62"/>
    <n v="4775.29"/>
    <n v="4825.54"/>
    <n v="4876.38"/>
    <n v="4927.83"/>
    <n v="4979.88"/>
  </r>
  <r>
    <s v="IDGeneral ServiceDLC Smart AppliancesIncentive CostsMarket Potential0"/>
    <x v="1"/>
    <s v="General Service"/>
    <x v="13"/>
    <x v="7"/>
    <s v="Market Potential"/>
    <n v="0"/>
    <n v="0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</r>
  <r>
    <s v="IDGeneral ServiceDLC Smart AppliancesProgram Annual BenefitsMarket Potential0"/>
    <x v="1"/>
    <s v="General Service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AppliancesProgram Annual CostsMarket Potential0"/>
    <x v="1"/>
    <s v="General Service"/>
    <x v="13"/>
    <x v="9"/>
    <s v="Market Potential"/>
    <n v="0"/>
    <n v="0"/>
    <n v="34274.15"/>
    <n v="65176.04"/>
    <n v="127639.61"/>
    <n v="68758.02"/>
    <n v="38962.85"/>
    <n v="8111.79"/>
    <n v="8154.94"/>
    <n v="8198.6"/>
    <n v="8242.77"/>
    <n v="8287.4699999999993"/>
    <n v="8332.69"/>
    <n v="8378.4500000000007"/>
    <n v="8424.74"/>
    <n v="8471.58"/>
    <n v="8518.98"/>
    <n v="8566.93"/>
    <n v="8615.44"/>
    <n v="8664.5300000000007"/>
    <n v="8714.2000000000007"/>
    <n v="8764.4500000000007"/>
    <n v="8815.2999999999993"/>
    <n v="8866.74"/>
    <n v="8918.7999999999993"/>
  </r>
  <r>
    <s v="IDResidentialDLC Electric Vehicle ChargingParticipantsMarket Potential0"/>
    <x v="1"/>
    <s v="Residential"/>
    <x v="14"/>
    <x v="0"/>
    <s v="Market Potential"/>
    <n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DLC Electric Vehicle ChargingNew ParticipantsMarket Potential0"/>
    <x v="1"/>
    <s v="Residential"/>
    <x v="14"/>
    <x v="1"/>
    <s v="Market Potential"/>
    <n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DLC Electric Vehicle ChargingSummer Peak Reduction @Meter  (MW)Market Potential0"/>
    <x v="1"/>
    <s v="Residential"/>
    <x v="14"/>
    <x v="2"/>
    <s v="Market Potential"/>
    <n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Summer Peak Reduction @Generation (MW)Market Potential0"/>
    <x v="1"/>
    <s v="Residential"/>
    <x v="14"/>
    <x v="3"/>
    <s v="Market Potential"/>
    <n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Winter Peak Reduction @Meter  (MW)Market Potential0"/>
    <x v="1"/>
    <s v="Residential"/>
    <x v="14"/>
    <x v="4"/>
    <s v="Market Potential"/>
    <n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Winter Peak Reduction @Generation (MW)Market Potential0"/>
    <x v="1"/>
    <s v="Residential"/>
    <x v="14"/>
    <x v="5"/>
    <s v="Market Potential"/>
    <n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Non-Incentive CostsMarket Potential0"/>
    <x v="1"/>
    <s v="Residential"/>
    <x v="14"/>
    <x v="6"/>
    <s v="Market Potential"/>
    <n v="0"/>
    <n v="0"/>
    <n v="19697.72"/>
    <n v="42493.86"/>
    <n v="97697.55"/>
    <n v="83332.66"/>
    <n v="79182.679999999993"/>
    <n v="64419.73"/>
    <n v="76200.41"/>
    <n v="90334.79"/>
    <n v="107293.11"/>
    <n v="127639.58"/>
    <n v="152051.13"/>
    <n v="181339.93"/>
    <n v="216480.42"/>
    <n v="258641.72"/>
    <n v="309226.55"/>
    <n v="369917.86"/>
    <n v="442734.85"/>
    <n v="530100.16"/>
    <n v="634920.41"/>
    <n v="760683"/>
    <n v="911572.04"/>
    <n v="72962.960000000006"/>
    <n v="73800.479999999996"/>
  </r>
  <r>
    <s v="IDResidentialDLC Electric Vehicle ChargingIncentive CostsMarket Potential0"/>
    <x v="1"/>
    <s v="Residential"/>
    <x v="14"/>
    <x v="7"/>
    <s v="Market Potential"/>
    <n v="0"/>
    <n v="0"/>
    <n v="28063.67"/>
    <n v="28310.6"/>
    <n v="28925.54"/>
    <n v="29444.73"/>
    <n v="29936.240000000002"/>
    <n v="30329.34"/>
    <n v="30800.98"/>
    <n v="31366.84"/>
    <n v="32045.759999999998"/>
    <n v="32860.32"/>
    <n v="33837.629999999997"/>
    <n v="35010.19"/>
    <n v="36417.03"/>
    <n v="38104.94"/>
    <n v="40130.080000000002"/>
    <n v="42559.83"/>
    <n v="45475.03"/>
    <n v="48972.66"/>
    <n v="53169.09"/>
    <n v="58203.95"/>
    <n v="64244.72"/>
    <n v="64694.78"/>
    <n v="65150.41"/>
  </r>
  <r>
    <s v="IDResidentialDLC Electric Vehicle ChargingProgram Annual BenefitsMarket Potential0"/>
    <x v="1"/>
    <s v="Residential"/>
    <x v="1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Electric Vehicle ChargingProgram Annual CostsMarket Potential0"/>
    <x v="1"/>
    <s v="Residential"/>
    <x v="14"/>
    <x v="9"/>
    <s v="Market Potential"/>
    <n v="0"/>
    <n v="0"/>
    <n v="47761.39"/>
    <n v="70804.460000000006"/>
    <n v="126623.09"/>
    <n v="112777.38"/>
    <n v="109118.92"/>
    <n v="94749.07"/>
    <n v="107001.39"/>
    <n v="121701.63"/>
    <n v="139338.87"/>
    <n v="160499.9"/>
    <n v="185888.75"/>
    <n v="216350.12"/>
    <n v="252897.44"/>
    <n v="296746.65999999997"/>
    <n v="349356.63"/>
    <n v="412477.69"/>
    <n v="488209.88"/>
    <n v="579072.81999999995"/>
    <n v="688089.51"/>
    <n v="818886.95"/>
    <n v="975816.76"/>
    <n v="137657.73000000001"/>
    <n v="138950.89000000001"/>
  </r>
  <r>
    <s v="IDResidentialAncillary EVParticipantsMarket Potential0"/>
    <x v="1"/>
    <s v="Residential"/>
    <x v="15"/>
    <x v="0"/>
    <s v="Market Potential"/>
    <n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Ancillary EVNew ParticipantsMarket Potential0"/>
    <x v="1"/>
    <s v="Residential"/>
    <x v="15"/>
    <x v="1"/>
    <s v="Market Potential"/>
    <n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Ancillary EVSummer Peak Reduction @Meter  (MW)Market Potential0"/>
    <x v="1"/>
    <s v="Residential"/>
    <x v="15"/>
    <x v="2"/>
    <s v="Market Potential"/>
    <n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Summer Peak Reduction @Generation (MW)Market Potential0"/>
    <x v="1"/>
    <s v="Residential"/>
    <x v="15"/>
    <x v="3"/>
    <s v="Market Potential"/>
    <n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Winter Peak Reduction @Meter  (MW)Market Potential0"/>
    <x v="1"/>
    <s v="Residential"/>
    <x v="15"/>
    <x v="4"/>
    <s v="Market Potential"/>
    <n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Winter Peak Reduction @Generation (MW)Market Potential0"/>
    <x v="1"/>
    <s v="Residential"/>
    <x v="15"/>
    <x v="5"/>
    <s v="Market Potential"/>
    <n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Non-Incentive CostsMarket Potential0"/>
    <x v="1"/>
    <s v="Residential"/>
    <x v="15"/>
    <x v="6"/>
    <s v="Market Potential"/>
    <n v="0"/>
    <n v="0"/>
    <n v="6404.73"/>
    <n v="7924.47"/>
    <n v="11604.71"/>
    <n v="10647.05"/>
    <n v="10370.39"/>
    <n v="9386.19"/>
    <n v="10171.57"/>
    <n v="11113.86"/>
    <n v="12244.42"/>
    <n v="13600.85"/>
    <n v="15228.29"/>
    <n v="17180.87"/>
    <n v="19523.57"/>
    <n v="22334.33"/>
    <n v="25706.65"/>
    <n v="29752.73"/>
    <n v="34607.199999999997"/>
    <n v="40431.550000000003"/>
    <n v="47419.57"/>
    <n v="55803.74"/>
    <n v="65863.009999999995"/>
    <n v="9955.74"/>
    <n v="10011.58"/>
  </r>
  <r>
    <s v="IDResidentialAncillary EVIncentive CostsMarket Potential0"/>
    <x v="1"/>
    <s v="Residential"/>
    <x v="15"/>
    <x v="7"/>
    <s v="Market Potential"/>
    <n v="0"/>
    <n v="0"/>
    <n v="28348.52"/>
    <n v="29336.22"/>
    <n v="31796.01"/>
    <n v="33872.75"/>
    <n v="35838.81"/>
    <n v="37411.199999999997"/>
    <n v="39297.74"/>
    <n v="41561.19"/>
    <n v="44276.87"/>
    <n v="47535.12"/>
    <n v="51444.34"/>
    <n v="56134.6"/>
    <n v="61761.94"/>
    <n v="68513.58"/>
    <n v="76614.149999999994"/>
    <n v="86333.15"/>
    <n v="97993.94"/>
    <n v="111984.47"/>
    <n v="128770.21"/>
    <n v="148909.62"/>
    <n v="173072.73"/>
    <n v="174872.94"/>
    <n v="176695.48"/>
  </r>
  <r>
    <s v="IDResidentialAncillary EVProgram Annual BenefitsMarket Potential0"/>
    <x v="1"/>
    <s v="Residential"/>
    <x v="1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EVProgram Annual CostsMarket Potential0"/>
    <x v="1"/>
    <s v="Residential"/>
    <x v="15"/>
    <x v="9"/>
    <s v="Market Potential"/>
    <n v="0"/>
    <n v="0"/>
    <n v="34753.25"/>
    <n v="37260.69"/>
    <n v="43400.73"/>
    <n v="44519.8"/>
    <n v="46209.2"/>
    <n v="46797.39"/>
    <n v="49469.31"/>
    <n v="52675.05"/>
    <n v="56521.29"/>
    <n v="61135.97"/>
    <n v="66672.63"/>
    <n v="73315.47"/>
    <n v="81285.509999999995"/>
    <n v="90847.9"/>
    <n v="102320.79"/>
    <n v="116085.88"/>
    <n v="132601.14000000001"/>
    <n v="152416.03"/>
    <n v="176189.78"/>
    <n v="204713.36"/>
    <n v="238935.75"/>
    <n v="184828.68"/>
    <n v="186707.05"/>
  </r>
  <r>
    <s v="IDGeneral ServiceThird Party ContractsParticipantsMarket Potential0"/>
    <x v="1"/>
    <s v="General Service"/>
    <x v="16"/>
    <x v="0"/>
    <s v="Market Potential"/>
    <n v="0"/>
    <n v="0"/>
    <n v="835.04534762152787"/>
    <n v="2048.7625623403478"/>
    <n v="2590.7454607912882"/>
    <n v="2621.2847500340904"/>
    <n v="2651.9832500221123"/>
    <n v="2683.0436206490613"/>
    <n v="2714.4701276073738"/>
    <n v="2746.2670868730179"/>
    <n v="2778.4388652982198"/>
    <n v="2810.9898812111969"/>
    <n v="2843.9246050229467"/>
    <n v="2877.2475598411929"/>
    <n v="2910.9633220915725"/>
    <n v="2945.0765221461361"/>
    <n v="2979.5918449592691"/>
    <n v="3014.5140307110937"/>
    <n v="3049.8478754584748"/>
    <n v="3085.5982317936787"/>
    <n v="3121.7700095108135"/>
    <n v="3158.3681762801148"/>
    <n v="3195.3977583301848"/>
    <n v="3232.8638411382717"/>
    <n v="3270.7715701286857"/>
  </r>
  <r>
    <s v="IDGeneral ServiceThird Party ContractsNew ParticipantsMarket Potential0"/>
    <x v="1"/>
    <s v="General Service"/>
    <x v="16"/>
    <x v="1"/>
    <s v="Market Potential"/>
    <n v="0"/>
    <n v="0"/>
    <n v="835.04534762152787"/>
    <n v="1213.7172147188198"/>
    <n v="541.98289845094041"/>
    <n v="30.53928924280217"/>
    <n v="30.698499988021922"/>
    <n v="31.060370626948952"/>
    <n v="31.42650695831253"/>
    <n v="31.796959265644091"/>
    <n v="32.171778425201865"/>
    <n v="32.551015912977164"/>
    <n v="32.934723811749791"/>
    <n v="33.322954818246217"/>
    <n v="33.715762250379612"/>
    <n v="34.113200054563549"/>
    <n v="34.515322813133025"/>
    <n v="34.9221857518246"/>
    <n v="35.333844747381136"/>
    <n v="35.750356335203833"/>
    <n v="36.171777717134773"/>
    <n v="36.598166769301315"/>
    <n v="37.029582050070076"/>
    <n v="37.466082808086867"/>
    <n v="37.907728990413943"/>
  </r>
  <r>
    <s v="IDGeneral ServiceThird Party ContractsSummer Peak Reduction @Meter  (MW)Market Potential0"/>
    <x v="1"/>
    <s v="General Service"/>
    <x v="16"/>
    <x v="2"/>
    <s v="Market Potential"/>
    <n v="0"/>
    <n v="0"/>
    <n v="0.34418073726782467"/>
    <n v="0.83216125770997396"/>
    <n v="1.0423740928252443"/>
    <n v="1.0364329647134534"/>
    <n v="1.0305279441341002"/>
    <n v="1.0246588260252114"/>
    <n v="1.0188254065758096"/>
    <n v="1.0130274832188382"/>
    <n v="1.0072648546241278"/>
    <n v="1.0015373206914047"/>
    <n v="0.99584468254334668"/>
    <n v="0.99018674251867655"/>
    <n v="0.98456330416530091"/>
    <n v="0.97897417223349137"/>
    <n v="0.97341915266910417"/>
    <n v="0.9678980526068458"/>
    <n v="0.96241068036357869"/>
    <n v="0.95695684543166615"/>
    <n v="0.95153635847235951"/>
    <n v="0.94614903130922845"/>
    <n v="0.94079467692162777"/>
    <n v="0.93547310943820594"/>
    <n v="0.93018414413045636"/>
  </r>
  <r>
    <s v="IDGeneral ServiceThird Party ContractsSummer Peak Reduction @Generation (MW)Market Potential0"/>
    <x v="1"/>
    <s v="General Service"/>
    <x v="16"/>
    <x v="3"/>
    <s v="Market Potential"/>
    <n v="0"/>
    <n v="0"/>
    <n v="0.36677401669631782"/>
    <n v="0.88678735902597394"/>
    <n v="1.1107993316552049"/>
    <n v="1.1044682062163824"/>
    <n v="1.0981755585401749"/>
    <n v="1.0919211701035927"/>
    <n v="1.0857048237167621"/>
    <n v="1.0795263035153859"/>
    <n v="1.0733853949532479"/>
    <n v="1.067281884794762"/>
    <n v="1.0612155611075731"/>
    <n v="1.0551862132551966"/>
    <n v="1.0491936318897068"/>
    <n v="1.0432376089444708"/>
    <n v="1.0373179376269226"/>
    <n v="1.0314344124113872"/>
    <n v="1.0255868290319465"/>
    <n v="1.0197749844753476"/>
    <n v="1.0139986769739551"/>
    <n v="1.0082577059987516"/>
    <n v="1.0025518722523741"/>
    <n v="0.9968809776621973"/>
    <n v="0.99124482537346159"/>
  </r>
  <r>
    <s v="IDGeneral ServiceThird Party ContractsWinter Peak Reduction @Meter  (MW)Market Potential0"/>
    <x v="1"/>
    <s v="General Service"/>
    <x v="16"/>
    <x v="4"/>
    <s v="Market Potential"/>
    <n v="0"/>
    <n v="0"/>
    <n v="0.34786219360784471"/>
    <n v="0.84106229430613699"/>
    <n v="1.0535236264777272"/>
    <n v="1.0475189503477422"/>
    <n v="1.0415507679667662"/>
    <n v="1.035618872079423"/>
    <n v="1.0297230566947158"/>
    <n v="1.0238631170788717"/>
    <n v="1.0180388497482356"/>
    <n v="1.0122500524622036"/>
    <n v="1.0064965242162047"/>
    <n v="1.0007780652347193"/>
    <n v="0.9950944769643465"/>
    <n v="0.98944556206690959"/>
    <n v="0.98383112441260678"/>
    <n v="0.9782509690732013"/>
    <n v="0.97270490231525752"/>
    <n v="0.96719273159341401"/>
    <n v="0.96171426554370076"/>
    <n v="0.95626931397689763"/>
    <n v="0.9508576878719327"/>
    <n v="0.94547919936932145"/>
    <n v="0.94013366176464741"/>
  </r>
  <r>
    <s v="IDGeneral ServiceThird Party ContractsWinter Peak Reduction @Generation (MW)Market Potential0"/>
    <x v="1"/>
    <s v="General Service"/>
    <x v="16"/>
    <x v="5"/>
    <s v="Market Potential"/>
    <n v="0"/>
    <n v="0"/>
    <n v="0.37069713726326159"/>
    <n v="0.89627269214208971"/>
    <n v="1.1226807613786522"/>
    <n v="1.1162819163978497"/>
    <n v="1.1099219607488984"/>
    <n v="1.1036006735714228"/>
    <n v="1.0973178353524251"/>
    <n v="1.0910732279186612"/>
    <n v="1.0848666344290661"/>
    <n v="1.0786978393672246"/>
    <n v="1.0725666285338924"/>
    <n v="1.066472789039556"/>
    <n v="1.0604161092970443"/>
    <n v="1.0543963790141833"/>
    <n v="1.0484133891864948"/>
    <n v="1.0424669320899418"/>
    <n v="1.0365568012737185"/>
    <n v="1.0306827915530841"/>
    <n v="1.0248446990022386"/>
    <n v="1.0190423209472481"/>
    <n v="1.0132754559590076"/>
    <n v="1.0075439038462504"/>
    <n v="1.0018474656486012"/>
  </r>
  <r>
    <s v="IDGeneral ServiceThird Party ContractsNon-Incentive CostsMarket Potential0"/>
    <x v="1"/>
    <s v="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Incentive CostsMarket Potential0"/>
    <x v="1"/>
    <s v="General Service"/>
    <x v="16"/>
    <x v="7"/>
    <s v="Market Potential"/>
    <n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General ServiceThird Party ContractsProgram Annual BenefitsMarket Potential0"/>
    <x v="1"/>
    <s v="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Program Annual CostsMarket Potential0"/>
    <x v="1"/>
    <s v="General Service"/>
    <x v="16"/>
    <x v="9"/>
    <s v="Market Potential"/>
    <n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Large General ServiceThird Party ContractsParticipantsMarket Potential0"/>
    <x v="1"/>
    <s v="Large General Service"/>
    <x v="16"/>
    <x v="0"/>
    <s v="Market Potential"/>
    <n v="0"/>
    <n v="0"/>
    <n v="61.262956642076205"/>
    <n v="148.03265680323577"/>
    <n v="184.58294115647678"/>
    <n v="184.11832942752221"/>
    <n v="183.65191261822272"/>
    <n v="183.21051390651576"/>
    <n v="182.79279186678994"/>
    <n v="182.39747699827447"/>
    <n v="182.02336786855807"/>
    <n v="181.66932746388539"/>
    <n v="181.33427973514375"/>
    <n v="181.01720632904832"/>
    <n v="180.71714349459501"/>
    <n v="180.43317915538378"/>
    <n v="180.16445013891902"/>
    <n v="179.91013955446965"/>
    <n v="179.66947431152357"/>
    <n v="179.44172277129863"/>
    <n v="179.22619252417468"/>
    <n v="179.02222828629644"/>
    <n v="178.82920990895622"/>
    <n v="178.6465504947102"/>
    <n v="178.47369461450529"/>
  </r>
  <r>
    <s v="IDLarge General ServiceThird Party ContractsNew ParticipantsMarket Potential0"/>
    <x v="1"/>
    <s v="Large General Service"/>
    <x v="16"/>
    <x v="1"/>
    <s v="Market Potential"/>
    <n v="0"/>
    <n v="0"/>
    <n v="61.262956642076205"/>
    <n v="86.769700161159562"/>
    <n v="36.55028435324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Summer Peak Reduction @Meter  (MW)Market Potential0"/>
    <x v="1"/>
    <s v="Large General Service"/>
    <x v="16"/>
    <x v="2"/>
    <s v="Market Potential"/>
    <n v="0"/>
    <n v="0"/>
    <n v="1.4563732879164097"/>
    <n v="3.5143803274246297"/>
    <n v="4.3726787163674024"/>
    <n v="4.3504209763514883"/>
    <n v="4.3291488197370569"/>
    <n v="4.3088093435064447"/>
    <n v="4.2893524956119728"/>
    <n v="4.2707309213243727"/>
    <n v="4.2528998178621968"/>
    <n v="4.2358167968559304"/>
    <n v="4.219441754224504"/>
    <n v="4.2037367470647888"/>
    <n v="4.1886658771760636"/>
    <n v="4.1741951808618785"/>
    <n v="4.1602925246710027"/>
    <n v="4.1469275067573736"/>
    <n v="4.1340713635561954"/>
    <n v="4.121696881489699"/>
    <n v="4.1097783134314794"/>
    <n v="4.0982912996729519"/>
    <n v="4.0872127931492734"/>
    <n v="4.0765209886952096"/>
    <n v="4.0661952561136916"/>
  </r>
  <r>
    <s v="IDLarge General ServiceThird Party ContractsSummer Peak Reduction @Generation (MW)Market Potential0"/>
    <x v="1"/>
    <s v="Large General Service"/>
    <x v="16"/>
    <x v="3"/>
    <s v="Market Potential"/>
    <n v="0"/>
    <n v="0"/>
    <n v="1.5519749444974529"/>
    <n v="3.7450770752606881"/>
    <n v="4.659717302181801"/>
    <n v="4.635998482898005"/>
    <n v="4.6133299443063267"/>
    <n v="4.5916553106419915"/>
    <n v="4.5709212442582832"/>
    <n v="4.551077281888718"/>
    <n v="4.5320756797337989"/>
    <n v="4.5138712668967713"/>
    <n v="4.4964213067183545"/>
    <n v="4.479685365584813"/>
    <n v="4.4636251888065468"/>
    <n v="4.4482045831861452"/>
    <n v="4.4333893059153908"/>
    <n v="4.4191469594601172"/>
    <n v="4.4054468921101826"/>
    <n v="4.3922601038892788"/>
    <n v="4.3795591575356774"/>
    <n v="4.3673180942806393"/>
    <n v="4.3555123541658922"/>
    <n v="4.3441187006555939"/>
    <n v="4.3331151493112658"/>
  </r>
  <r>
    <s v="IDLarge General ServiceThird Party ContractsWinter Peak Reduction @Meter  (MW)Market Potential0"/>
    <x v="1"/>
    <s v="Large General Service"/>
    <x v="16"/>
    <x v="4"/>
    <s v="Market Potential"/>
    <n v="0"/>
    <n v="0"/>
    <n v="1.4719510762516805"/>
    <n v="3.5519711520603821"/>
    <n v="4.4194501478862867"/>
    <n v="4.39695433266969"/>
    <n v="4.375454642938629"/>
    <n v="4.3548976098095231"/>
    <n v="4.3352326458635631"/>
    <n v="4.3164118898516559"/>
    <n v="4.2983900597688942"/>
    <n v="4.2811243138475454"/>
    <n v="4.2645741190417343"/>
    <n v="4.2487011266001087"/>
    <n v="4.2334690543444475"/>
    <n v="4.2188435752928166"/>
    <n v="4.2047922122853327"/>
    <n v="4.1912842382890263"/>
    <n v="4.178290582075725"/>
    <n v="4.1657837389833929"/>
    <n v="4.1537376864869371"/>
    <n v="4.1421278043193146"/>
    <n v="4.1309307988976354"/>
    <n v="4.1201246318223319"/>
    <n v="4.1096884522298076"/>
  </r>
  <r>
    <s v="IDLarge General ServiceThird Party ContractsWinter Peak Reduction @Generation (MW)Market Potential0"/>
    <x v="1"/>
    <s v="Large General Service"/>
    <x v="16"/>
    <x v="5"/>
    <s v="Market Potential"/>
    <n v="0"/>
    <n v="0"/>
    <n v="1.5685753156987219"/>
    <n v="3.7851354987855732"/>
    <n v="4.7095589811234939"/>
    <n v="4.6855864585141624"/>
    <n v="4.6626754507018635"/>
    <n v="4.6407689789104039"/>
    <n v="4.6198131349782212"/>
    <n v="4.5997569158691984"/>
    <n v="4.5805520671024018"/>
    <n v="4.5621529346201468"/>
    <n v="4.5445163246395293"/>
    <n v="4.5276013710572345"/>
    <n v="4.5113694100004764"/>
    <n v="4.4957838611389773"/>
    <n v="4.4808101153935773"/>
    <n v="4.4664154286967461"/>
    <n v="4.4525688214788204"/>
    <n v="4.4392409835713904"/>
    <n v="4.4264041842358663"/>
    <n v="4.4140321870410428"/>
    <n v="4.4021001693282562"/>
    <n v="4.3905846460169773"/>
    <n v="4.3794633975168455"/>
  </r>
  <r>
    <s v="IDLarge General ServiceThird Party ContractsNon-Incentive CostsMarket Potential0"/>
    <x v="1"/>
    <s v="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Incentive CostsMarket Potential0"/>
    <x v="1"/>
    <s v="Large General Service"/>
    <x v="16"/>
    <x v="7"/>
    <s v="Market Potential"/>
    <n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Large General ServiceThird Party ContractsProgram Annual BenefitsMarket Potential0"/>
    <x v="1"/>
    <s v="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Program Annual CostsMarket Potential0"/>
    <x v="1"/>
    <s v="Large General Service"/>
    <x v="16"/>
    <x v="9"/>
    <s v="Market Potential"/>
    <n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Extra Large General ServiceThird Party ContractsParticipantsMarket Potential0"/>
    <x v="1"/>
    <s v="Extra Large General Service"/>
    <x v="16"/>
    <x v="0"/>
    <s v="Market Potential"/>
    <n v="0"/>
    <n v="0"/>
    <n v="1.1380049999999999"/>
    <n v="1.8208080000000002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</r>
  <r>
    <s v="IDExtra Large General ServiceThird Party ContractsNew ParticipantsMarket Potential0"/>
    <x v="1"/>
    <s v="Extra Large General Service"/>
    <x v="16"/>
    <x v="1"/>
    <s v="Market Potential"/>
    <n v="0"/>
    <n v="0"/>
    <n v="1.1380049999999999"/>
    <n v="0.68280300000000027"/>
    <n v="0.45520199999999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Summer Peak Reduction @Meter  (MW)Market Potential0"/>
    <x v="1"/>
    <s v="Extra Large General Service"/>
    <x v="16"/>
    <x v="2"/>
    <s v="Market Potential"/>
    <n v="0"/>
    <n v="0"/>
    <n v="1.0722474554380599"/>
    <n v="1.707973889958871"/>
    <n v="2.1253698531356857"/>
    <n v="2.1160565825726865"/>
    <n v="2.1069684446432682"/>
    <n v="2.098099635321196"/>
    <n v="2.0894445003395417"/>
    <n v="2.0809975313264495"/>
    <n v="2.0727533620406118"/>
    <n v="2.0647067647038848"/>
    <n v="2.0568526464285317"/>
    <n v="2.049186045736652"/>
    <n v="2.0417021291694173"/>
    <n v="2.0343961879838117"/>
    <n v="2.0272636349345854"/>
    <n v="2.0203000011392636"/>
    <n v="2.0135009330240319"/>
    <n v="2.0068621893484409"/>
    <n v="2.0003796383068648"/>
    <n v="1.9940492547047703"/>
    <n v="1.9878671172078308"/>
    <n v="1.98182940566203"/>
    <n v="1.9759323984829118"/>
  </r>
  <r>
    <s v="IDExtra Large General ServiceThird Party ContractsSummer Peak Reduction @Generation (MW)Market Potential0"/>
    <x v="1"/>
    <s v="Extra Large General Service"/>
    <x v="16"/>
    <x v="3"/>
    <s v="Market Potential"/>
    <n v="0"/>
    <n v="0"/>
    <n v="1.1426336907907715"/>
    <n v="1.8200915280891634"/>
    <n v="2.2648868852682074"/>
    <n v="2.2549622576435278"/>
    <n v="2.245277541179953"/>
    <n v="2.2358265508537896"/>
    <n v="2.2266032612313955"/>
    <n v="2.2176018023512887"/>
    <n v="2.2088164557125021"/>
    <n v="2.2002416503664586"/>
    <n v="2.1918719591096885"/>
    <n v="2.1837020947747785"/>
    <n v="2.1757269066170259"/>
    <n v="2.1679413767943432"/>
    <n v="2.160340616937964"/>
    <n v="2.1529198648116621"/>
    <n v="2.1456744810571524"/>
    <n v="2.1385999460234877"/>
    <n v="2.1316918566782448"/>
    <n v="2.124945923598434"/>
    <n v="2.1183579680390352"/>
    <n v="2.1119239190771846"/>
    <n v="2.1056398108300423"/>
  </r>
  <r>
    <s v="IDExtra Large General ServiceThird Party ContractsWinter Peak Reduction @Meter  (MW)Market Potential0"/>
    <x v="1"/>
    <s v="Extra Large General Service"/>
    <x v="16"/>
    <x v="4"/>
    <s v="Market Potential"/>
    <n v="0"/>
    <n v="0"/>
    <n v="1.1084328649417807"/>
    <n v="1.7656133222712336"/>
    <n v="2.1970952539212325"/>
    <n v="2.1874676860312205"/>
    <n v="2.1780728483834348"/>
    <n v="2.1689047410816831"/>
    <n v="2.1599575190430413"/>
    <n v="2.151225488003218"/>
    <n v="2.1427031006249861"/>
    <n v="2.1343849527070344"/>
    <n v="2.1262657794906397"/>
    <n v="2.1183404520616329"/>
    <n v="2.1106039738452163"/>
    <n v="2.1030514771912157"/>
    <n v="2.0956782200474402"/>
    <n v="2.0884795827188953"/>
    <n v="2.0814510647105955"/>
    <n v="2.0745882816518622"/>
    <n v="2.0678869622999687"/>
    <n v="2.061342945621111"/>
    <n v="2.0549521779466877"/>
    <n v="2.0487107102029656"/>
    <n v="2.0426146952122264"/>
  </r>
  <r>
    <s v="IDExtra Large General ServiceThird Party ContractsWinter Peak Reduction @Generation (MW)Market Potential0"/>
    <x v="1"/>
    <s v="Extra Large General Service"/>
    <x v="16"/>
    <x v="5"/>
    <s v="Market Potential"/>
    <n v="0"/>
    <n v="0"/>
    <n v="1.1811944426063308"/>
    <n v="1.8815146230511866"/>
    <n v="2.341320603070367"/>
    <n v="2.331061046495333"/>
    <n v="2.3210494974248026"/>
    <n v="2.3112795621075053"/>
    <n v="2.301745011767947"/>
    <n v="2.2924397783495505"/>
    <n v="2.2833579503676322"/>
    <n v="2.2744937688693887"/>
    <n v="2.2658416234981242"/>
    <n v="2.2573960486590292"/>
    <n v="2.2491517197839048"/>
    <n v="2.2411034496922588"/>
    <n v="2.2332461850462919"/>
    <n v="2.2255750028973735"/>
    <n v="2.2180851073216066"/>
    <n v="2.2107718261422229"/>
    <n v="2.2036306077365397"/>
    <n v="2.1966570179253102"/>
    <n v="2.1898467369423358"/>
    <n v="2.1831955564822736"/>
    <n v="2.1766993768246232"/>
  </r>
  <r>
    <s v="IDExtra Large General ServiceThird Party ContractsNon-Incentive CostsMarket Potential0"/>
    <x v="1"/>
    <s v="Extra 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Incentive CostsMarket Potential0"/>
    <x v="1"/>
    <s v="Extra Large General Service"/>
    <x v="16"/>
    <x v="7"/>
    <s v="Market Potential"/>
    <n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Extra Large General ServiceThird Party ContractsProgram Annual BenefitsMarket Potential0"/>
    <x v="1"/>
    <s v="Extra 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Program Annual CostsMarket Potential0"/>
    <x v="1"/>
    <s v="Extra Large General Service"/>
    <x v="16"/>
    <x v="9"/>
    <s v="Market Potential"/>
    <n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General ServiceAncillary Third PartyParticipantsMarket Potential0"/>
    <x v="1"/>
    <s v="General Service"/>
    <x v="17"/>
    <x v="0"/>
    <s v="Market Potential"/>
    <n v="0"/>
    <n v="0"/>
    <n v="120.27245909647654"/>
    <n v="295.08542521591727"/>
    <n v="373.14779173361552"/>
    <n v="377.54639766172755"/>
    <n v="381.96793488081278"/>
    <n v="386.44159270836855"/>
    <n v="390.96798553656015"/>
    <n v="395.54773499994229"/>
    <n v="400.1814700608312"/>
    <n v="404.86982709568372"/>
    <n v="409.61344998249461"/>
    <n v="414.41299018922331"/>
    <n v="419.26910686326431"/>
    <n v="424.18246692197107"/>
    <n v="429.15374514424752"/>
    <n v="434.1836242632192"/>
    <n v="439.27279505999689"/>
    <n v="444.42195645854542"/>
    <n v="449.6318156216704"/>
    <n v="454.90308804813731"/>
    <n v="460.23649767093445"/>
    <n v="465.63277695669512"/>
    <n v="471.0926670062907"/>
  </r>
  <r>
    <s v="IDGeneral ServiceAncillary Third PartyNew ParticipantsMarket Potential0"/>
    <x v="1"/>
    <s v="General Service"/>
    <x v="17"/>
    <x v="1"/>
    <s v="Market Potential"/>
    <n v="0"/>
    <n v="0"/>
    <n v="120.27245909647654"/>
    <n v="174.81296611944072"/>
    <n v="78.062366517698251"/>
    <n v="4.3986059281120333"/>
    <n v="4.4215372190852236"/>
    <n v="4.473657827555769"/>
    <n v="4.5263928281916037"/>
    <n v="4.5797494633821429"/>
    <n v="4.6337350608889096"/>
    <n v="4.6883570348525154"/>
    <n v="4.7436228868108969"/>
    <n v="4.7995402067286932"/>
    <n v="4.8561166740410044"/>
    <n v="4.9133600587067576"/>
    <n v="4.9712782222764531"/>
    <n v="5.0298791189716781"/>
    <n v="5.0891707967776938"/>
    <n v="5.1491613985485287"/>
    <n v="5.2098591631249747"/>
    <n v="5.2712724264669077"/>
    <n v="5.3334096227971486"/>
    <n v="5.3962792857606701"/>
    <n v="5.4598900495955718"/>
  </r>
  <r>
    <s v="IDGeneral ServiceAncillary Third PartySummer Peak Reduction @Meter  (MW)Market Potential0"/>
    <x v="1"/>
    <s v="General Service"/>
    <x v="17"/>
    <x v="2"/>
    <s v="Market Potential"/>
    <n v="0"/>
    <n v="0"/>
    <n v="3.7179535006164839E-2"/>
    <n v="8.9892795446383844E-2"/>
    <n v="0.11260067713655413"/>
    <n v="0.11195889694175912"/>
    <n v="0.11132101720135008"/>
    <n v="0.11068701576385839"/>
    <n v="0.11005687061295211"/>
    <n v="0.10943055986667161"/>
    <n v="0.10880806177667"/>
    <n v="0.10818935472745772"/>
    <n v="0.10757441723565252"/>
    <n v="0.10696322794923317"/>
    <n v="0.10635576564679862"/>
    <n v="0.10575200923683113"/>
    <n v="0.10515193775696398"/>
    <n v="0.10455553037325405"/>
    <n v="0.10396276637945834"/>
    <n v="0.1033736251963157"/>
    <n v="0.10278808637083175"/>
    <n v="0.10220612957556975"/>
    <n v="0.10162773460794462"/>
    <n v="0.10105288138952181"/>
    <n v="0.10048154996532054"/>
  </r>
  <r>
    <s v="IDGeneral ServiceAncillary Third PartySummer Peak Reduction @Generation (MW)Market Potential0"/>
    <x v="1"/>
    <s v="General Service"/>
    <x v="17"/>
    <x v="3"/>
    <s v="Market Potential"/>
    <n v="0"/>
    <n v="0"/>
    <n v="3.9620135343312914E-2"/>
    <n v="9.5793686537067185E-2"/>
    <n v="0.11999219643707813"/>
    <n v="0.11930828744859241"/>
    <n v="0.11862853495455039"/>
    <n v="0.11795291534938021"/>
    <n v="0.11728140517151758"/>
    <n v="0.11661398110259122"/>
    <n v="0.11595061996661339"/>
    <n v="0.11529129872917489"/>
    <n v="0.11463599449664591"/>
    <n v="0.11398468451538062"/>
    <n v="0.11333734617092776"/>
    <n v="0.11269395698724545"/>
    <n v="0.11205449462592069"/>
    <n v="0.11141893688539434"/>
    <n v="0.11078726170019004"/>
    <n v="0.11015944714014887"/>
    <n v="0.10953547140966725"/>
    <n v="0.10891531284694134"/>
    <n v="0.10829894992321465"/>
    <n v="0.10768636124203092"/>
    <n v="0.10707752553849162"/>
  </r>
  <r>
    <s v="IDGeneral ServiceAncillary Third PartyWinter Peak Reduction @Meter  (MW)Market Potential0"/>
    <x v="1"/>
    <s v="General Service"/>
    <x v="17"/>
    <x v="4"/>
    <s v="Market Potential"/>
    <n v="0"/>
    <n v="0"/>
    <n v="3.7577218025714336E-2"/>
    <n v="9.0854314688701823E-2"/>
    <n v="0.1138050864246089"/>
    <n v="0.11315644156392417"/>
    <n v="0.11251173887800943"/>
    <n v="0.11187095597845748"/>
    <n v="0.11123407061344349"/>
    <n v="0.11060106066695204"/>
    <n v="0.10997190415800963"/>
    <n v="0.10934657923992119"/>
    <n v="0.10872506419951201"/>
    <n v="0.10810733745637356"/>
    <n v="0.10749337756211451"/>
    <n v="0.10688316319961617"/>
    <n v="0.10627667318229234"/>
    <n v="0.10567388645335403"/>
    <n v="0.1050747820850783"/>
    <n v="0.10447933927808224"/>
    <n v="0.10388753736060041"/>
    <n v="0.10329935578776793"/>
    <n v="0.10271477414090707"/>
    <n v="0.10213377212681848"/>
    <n v="0.10155632957707728"/>
  </r>
  <r>
    <s v="IDGeneral ServiceAncillary Third PartyWinter Peak Reduction @Generation (MW)Market Potential0"/>
    <x v="1"/>
    <s v="General Service"/>
    <x v="17"/>
    <x v="5"/>
    <s v="Market Potential"/>
    <n v="0"/>
    <n v="0"/>
    <n v="4.004392372731707E-2"/>
    <n v="9.6818323410807566E-2"/>
    <n v="0.1212756675454059"/>
    <n v="0.1205844432693139"/>
    <n v="0.11989741994672787"/>
    <n v="0.11921457371958384"/>
    <n v="0.11853588087536604"/>
    <n v="0.11786131784628308"/>
    <n v="0.11719086120845015"/>
    <n v="0.11652448768107544"/>
    <n v="0.11586217412565218"/>
    <n v="0.11520389754515512"/>
    <n v="0.11454963508324223"/>
    <n v="0.11389936402346139"/>
    <n v="0.11325306178846156"/>
    <n v="0.11261070593920933"/>
    <n v="0.1119722741742096"/>
    <n v="0.11133774432873214"/>
    <n v="0.11070709437404136"/>
    <n v="0.11008030241663248"/>
    <n v="0.1094573466974713"/>
    <n v="0.10883820559123879"/>
    <n v="0.10822285760558106"/>
  </r>
  <r>
    <s v="IDGeneral ServiceAncillary Third PartyNon-Incentive CostsMarket Potential0"/>
    <x v="1"/>
    <s v="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Incentive CostsMarket Potential0"/>
    <x v="1"/>
    <s v="General Service"/>
    <x v="17"/>
    <x v="7"/>
    <s v="Market Potential"/>
    <n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General ServiceAncillary Third PartyProgram Annual BenefitsMarket Potential0"/>
    <x v="1"/>
    <s v="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Program Annual CostsMarket Potential0"/>
    <x v="1"/>
    <s v="General Service"/>
    <x v="17"/>
    <x v="9"/>
    <s v="Market Potential"/>
    <n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Large General ServiceAncillary Third PartyParticipantsMarket Potential0"/>
    <x v="1"/>
    <s v="Large General Service"/>
    <x v="17"/>
    <x v="0"/>
    <s v="Market Potential"/>
    <n v="0"/>
    <n v="0"/>
    <n v="8.8237680358921988"/>
    <n v="21.321299149827059"/>
    <n v="26.585675021581736"/>
    <n v="26.51875650592795"/>
    <n v="26.451578002654848"/>
    <n v="26.388002882273394"/>
    <n v="26.327837937842869"/>
    <n v="26.270900321832929"/>
    <n v="26.217016990670626"/>
    <n v="26.166024179069698"/>
    <n v="26.117766902545466"/>
    <n v="26.07209848660397"/>
    <n v="26.028880121175128"/>
    <n v="25.987980438936415"/>
    <n v="25.949275116246028"/>
    <n v="25.912646495473385"/>
    <n v="25.877983227579463"/>
    <n v="25.84517993386148"/>
    <n v="25.814136885834088"/>
    <n v="25.784759702274862"/>
    <n v="25.75695906251363"/>
    <n v="25.730650435094695"/>
    <n v="25.705753820987749"/>
  </r>
  <r>
    <s v="IDLarge General ServiceAncillary Third PartyNew ParticipantsMarket Potential0"/>
    <x v="1"/>
    <s v="Large General Service"/>
    <x v="17"/>
    <x v="1"/>
    <s v="Market Potential"/>
    <n v="0"/>
    <n v="0"/>
    <n v="8.8237680358921988"/>
    <n v="12.49753111393486"/>
    <n v="5.2643758717546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Summer Peak Reduction @Meter  (MW)Market Potential0"/>
    <x v="1"/>
    <s v="Large General Service"/>
    <x v="17"/>
    <x v="2"/>
    <s v="Market Potential"/>
    <n v="0"/>
    <n v="0"/>
    <n v="0.15732223154021774"/>
    <n v="0.3796349192743621"/>
    <n v="0.47235113358301206"/>
    <n v="0.46994677931656198"/>
    <n v="0.46764889101002544"/>
    <n v="0.46545175390547383"/>
    <n v="0.46334996121613092"/>
    <n v="0.46133839752842509"/>
    <n v="0.45941222309858015"/>
    <n v="0.4575668589955354"/>
    <n v="0.45579797304457981"/>
    <n v="0.45410146652855038"/>
    <n v="0.45247346160576124"/>
    <n v="0.45091028940603944"/>
    <n v="0.44940847876831885"/>
    <n v="0.44796474558521759"/>
    <n v="0.44657598272188342"/>
    <n v="0.44523925047815999"/>
    <n v="0.44395176756478849"/>
    <n v="0.44271090256594586"/>
    <n v="0.44151416586190245"/>
    <n v="0.44035920198700784"/>
    <n v="0.43924378239953654"/>
  </r>
  <r>
    <s v="IDLarge General ServiceAncillary Third PartySummer Peak Reduction @Generation (MW)Market Potential0"/>
    <x v="1"/>
    <s v="Large General Service"/>
    <x v="17"/>
    <x v="3"/>
    <s v="Market Potential"/>
    <n v="0"/>
    <n v="0"/>
    <n v="0.1676494368501894"/>
    <n v="0.40455554057370213"/>
    <n v="0.50335798548914323"/>
    <n v="0.50079580063572249"/>
    <n v="0.49834707055629307"/>
    <n v="0.49600570535536426"/>
    <n v="0.49376594332494772"/>
    <n v="0.49162233325706001"/>
    <n v="0.48956971770948438"/>
    <n v="0.48760321717341792"/>
    <n v="0.4857182150943945"/>
    <n v="0.48391034370050123"/>
    <n v="0.48217547059437471"/>
    <n v="0.48050968606781697"/>
    <n v="0.47890929110008401"/>
    <n v="0.47737078600300253"/>
    <n v="0.47589085967805139"/>
    <n v="0.47446637945242964"/>
    <n v="0.47309438146290334"/>
    <n v="0.47177206155791329"/>
    <n v="0.4704967666900069"/>
    <n v="0.46926598677217374"/>
    <n v="0.46807734697307812"/>
  </r>
  <r>
    <s v="IDLarge General ServiceAncillary Third PartyWinter Peak Reduction @Meter  (MW)Market Potential0"/>
    <x v="1"/>
    <s v="Large General Service"/>
    <x v="17"/>
    <x v="4"/>
    <s v="Market Potential"/>
    <n v="0"/>
    <n v="0"/>
    <n v="0.15900499546049821"/>
    <n v="0.38369560376109457"/>
    <n v="0.47740353741376923"/>
    <n v="0.47497346548128089"/>
    <n v="0.47265099829929097"/>
    <n v="0.47043035998317351"/>
    <n v="0.46830608591360284"/>
    <n v="0.46627300596106985"/>
    <n v="0.4643262286145044"/>
    <n v="0.46246112596527955"/>
    <n v="0.46067331950049578"/>
    <n v="0.45895866666192991"/>
    <n v="0.45731324812938395"/>
    <n v="0.4557333557893925"/>
    <n v="0.45421548135235051"/>
    <n v="0.45275630558311736"/>
    <n v="0.45135268811203094"/>
    <n v="0.4500016577950548"/>
    <n v="0.44870040359345931"/>
    <n v="0.44744626594503911"/>
    <n v="0.44623672860037472"/>
    <n v="0.4450694108990762"/>
    <n v="0.44394206046229395"/>
  </r>
  <r>
    <s v="IDLarge General ServiceAncillary Third PartyWinter Peak Reduction @Generation (MW)Market Potential0"/>
    <x v="1"/>
    <s v="Large General Service"/>
    <x v="17"/>
    <x v="5"/>
    <s v="Market Potential"/>
    <n v="0"/>
    <n v="0"/>
    <n v="0.16944266353420526"/>
    <n v="0.40888278320662252"/>
    <n v="0.50874204754237984"/>
    <n v="0.50615245682148435"/>
    <n v="0.50367753441953422"/>
    <n v="0.50131112530176203"/>
    <n v="0.49904740613129034"/>
    <n v="0.49688086739244441"/>
    <n v="0.49480629647751961"/>
    <n v="0.49281876168508049"/>
    <n v="0.49091359708066473"/>
    <n v="0.4890863881734121"/>
    <n v="0.48733295836464613"/>
    <n v="0.4856493561268036"/>
    <n v="0.48403184287334877"/>
    <n v="0.48247688148243539"/>
    <n v="0.48098112543907817"/>
    <n v="0.4795414085625051"/>
    <n v="0.47815473528714758"/>
    <n v="0.476818271467433"/>
    <n v="0.4755293356781487"/>
    <n v="0.47428539098367029"/>
    <n v="0.47308403715078212"/>
  </r>
  <r>
    <s v="IDLarge General ServiceAncillary Third PartyNon-Incentive CostsMarket Potential0"/>
    <x v="1"/>
    <s v="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Incentive CostsMarket Potential0"/>
    <x v="1"/>
    <s v="Large General Service"/>
    <x v="17"/>
    <x v="7"/>
    <s v="Market Potential"/>
    <n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Large General ServiceAncillary Third PartyProgram Annual BenefitsMarket Potential0"/>
    <x v="1"/>
    <s v="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Program Annual CostsMarket Potential0"/>
    <x v="1"/>
    <s v="Large General Service"/>
    <x v="17"/>
    <x v="9"/>
    <s v="Market Potential"/>
    <n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Extra Large General ServiceAncillary Third PartyParticipantsMarket Potential0"/>
    <x v="1"/>
    <s v="Extra Large General Service"/>
    <x v="17"/>
    <x v="0"/>
    <s v="Market Potential"/>
    <n v="0"/>
    <n v="0"/>
    <n v="0.1639080562557908"/>
    <n v="0.26225289000926533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</r>
  <r>
    <s v="IDExtra Large General ServiceAncillary Third PartyNew ParticipantsMarket Potential0"/>
    <x v="1"/>
    <s v="Extra Large General Service"/>
    <x v="17"/>
    <x v="1"/>
    <s v="Market Potential"/>
    <n v="0"/>
    <n v="0"/>
    <n v="0.1639080562557908"/>
    <n v="9.8344833753474525E-2"/>
    <n v="6.55632225023162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Summer Peak Reduction @Meter  (MW)Market Potential0"/>
    <x v="1"/>
    <s v="Extra Large General Service"/>
    <x v="17"/>
    <x v="2"/>
    <s v="Market Potential"/>
    <n v="0"/>
    <n v="0"/>
    <n v="0.11582769599830631"/>
    <n v="0.18450095590889354"/>
    <n v="0.22958944037073162"/>
    <n v="0.22858339025977067"/>
    <n v="0.22760165971619076"/>
    <n v="0.22664362176999273"/>
    <n v="0.22570866562867009"/>
    <n v="0.22479619625978195"/>
    <n v="0.22390563398429625"/>
    <n v="0.22303641408042774"/>
    <n v="0.22218798639769599"/>
    <n v="0.22135981498094337"/>
    <n v="0.22055137770405367"/>
    <n v="0.21976216591312228"/>
    <n v="0.2189916840788334"/>
    <n v="0.21823944945780688"/>
    <n v="0.21750499176268362"/>
    <n v="0.21678785284072369"/>
    <n v="0.21608758636069705"/>
    <n v="0.21540375750785401"/>
    <n v="0.21473594268676624"/>
    <n v="0.214083729231835"/>
    <n v="0.21344671512526975"/>
  </r>
  <r>
    <s v="IDExtra Large General ServiceAncillary Third PartySummer Peak Reduction @Generation (MW)Market Potential0"/>
    <x v="1"/>
    <s v="Extra Large General Service"/>
    <x v="17"/>
    <x v="3"/>
    <s v="Market Potential"/>
    <n v="0"/>
    <n v="0"/>
    <n v="0.12343104859154551"/>
    <n v="0.19661227185517213"/>
    <n v="0.24466052895431759"/>
    <n v="0.24358843804323388"/>
    <n v="0.24254226312467045"/>
    <n v="0.24152133607202975"/>
    <n v="0.24052500599815654"/>
    <n v="0.23955263881050931"/>
    <n v="0.23860361677780931"/>
    <n v="0.2376773381078727"/>
    <n v="0.23677321653633418"/>
    <n v="0.23589068092598398"/>
    <n v="0.23502917487644254"/>
    <n v="0.23418815634390694"/>
    <n v="0.23336709727070909"/>
    <n v="0.23256548322443188"/>
    <n v="0.23178281304633805"/>
    <n v="0.23101859850887008"/>
    <n v="0.23027236398198747"/>
    <n v="0.22954364610811381"/>
    <n v="0.22883199348547126"/>
    <n v="0.22813696635958547"/>
    <n v="0.22745813632275122"/>
  </r>
  <r>
    <s v="IDExtra Large General ServiceAncillary Third PartyWinter Peak Reduction @Meter  (MW)Market Potential0"/>
    <x v="1"/>
    <s v="Extra Large General Service"/>
    <x v="17"/>
    <x v="4"/>
    <s v="Market Potential"/>
    <n v="0"/>
    <n v="0"/>
    <n v="0.11973656292106238"/>
    <n v="0.1907273569225138"/>
    <n v="0.2373374540175916"/>
    <n v="0.23629745247586559"/>
    <n v="0.23528259122018969"/>
    <n v="0.2342922221220477"/>
    <n v="0.23332571377636205"/>
    <n v="0.2323824510699794"/>
    <n v="0.23146183476129129"/>
    <n v="0.23056328107070137"/>
    <n v="0.22968622128166047"/>
    <n v="0.22883010135199458"/>
    <n v="0.22799438153526397"/>
    <n v="0.22717853601189036"/>
    <n v="0.22638205252980309"/>
    <n v="0.22560443205435776"/>
    <n v="0.22484518842728721"/>
    <n v="0.22410384803445357"/>
    <n v="0.22337994948217252"/>
    <n v="0.22267304328188975"/>
    <n v="0.2219826915429933"/>
    <n v="0.22130846767355294"/>
    <n v="0.22064995608878074"/>
  </r>
  <r>
    <s v="IDExtra Large General ServiceAncillary Third PartyWinter Peak Reduction @Generation (MW)Market Potential0"/>
    <x v="1"/>
    <s v="Extra Large General Service"/>
    <x v="17"/>
    <x v="5"/>
    <s v="Market Potential"/>
    <n v="0"/>
    <n v="0"/>
    <n v="0.12759650780164364"/>
    <n v="0.20324739654999338"/>
    <n v="0.25291715048762958"/>
    <n v="0.25180887944998465"/>
    <n v="0.25072739899849711"/>
    <n v="0.24967201845913012"/>
    <n v="0.24864206497907293"/>
    <n v="0.24763688306690046"/>
    <n v="0.24665583414459855"/>
    <n v="0.2456982961111481"/>
    <n v="0.24476366291737048"/>
    <n v="0.24385134415174187"/>
    <n v="0.24296076463689681"/>
    <n v="0.2420913640365413"/>
    <n v="0.24124259647250967"/>
    <n v="0.24041393015170265"/>
    <n v="0.23960484700265047"/>
    <n v="0.23881484232145522"/>
    <n v="0.23804342442686754"/>
    <n v="0.23729011432426445"/>
    <n v="0.23655444537829634"/>
    <n v="0.23583596299398224"/>
    <n v="0.23513422430603234"/>
  </r>
  <r>
    <s v="IDExtra Large General ServiceAncillary Third PartyNon-Incentive CostsMarket Potential0"/>
    <x v="1"/>
    <s v="Extra 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Incentive CostsMarket Potential0"/>
    <x v="1"/>
    <s v="Extra Large General Service"/>
    <x v="17"/>
    <x v="7"/>
    <s v="Market Potential"/>
    <n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Extra Large General ServiceAncillary Third PartyProgram Annual BenefitsMarket Potential0"/>
    <x v="1"/>
    <s v="Extra 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Program Annual CostsMarket Potential0"/>
    <x v="1"/>
    <s v="Extra Large General Service"/>
    <x v="17"/>
    <x v="9"/>
    <s v="Market Potential"/>
    <n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General ServiceThermal Energy StorageParticipantsMarket Potential0"/>
    <x v="1"/>
    <s v="General Service"/>
    <x v="18"/>
    <x v="0"/>
    <s v="Market Potential"/>
    <n v="0"/>
    <n v="0"/>
    <n v="5.5826381993131502"/>
    <n v="25.296328714753749"/>
    <n v="57.901843061664138"/>
    <n v="74.080015700517151"/>
    <n v="82.578294217227707"/>
    <n v="83.518233249341321"/>
    <n v="84.496482845492693"/>
    <n v="85.486263943395741"/>
    <n v="86.487712475161359"/>
    <n v="87.500965975253692"/>
    <n v="88.526163599378378"/>
    <n v="89.563446143593708"/>
    <n v="90.612956063646877"/>
    <n v="91.674837494538153"/>
    <n v="92.749236270315834"/>
    <n v="93.836299944104411"/>
    <n v="94.936177808368839"/>
    <n v="96.049020915417657"/>
    <n v="97.174982098147922"/>
    <n v="98.314215991034644"/>
    <n v="99.466879051367272"/>
    <n v="100.63312958073736"/>
    <n v="101.81312774677845"/>
  </r>
  <r>
    <s v="IDGeneral ServiceThermal Energy StorageNew ParticipantsMarket Potential0"/>
    <x v="1"/>
    <s v="General Service"/>
    <x v="18"/>
    <x v="1"/>
    <s v="Market Potential"/>
    <n v="0"/>
    <n v="0"/>
    <n v="5.5826381993131502"/>
    <n v="19.713690515440597"/>
    <n v="32.60551434691039"/>
    <n v="16.178172638853013"/>
    <n v="8.4982785167105561"/>
    <n v="0.93993903211361385"/>
    <n v="0.97824959615137175"/>
    <n v="0.98978109790304813"/>
    <n v="1.0014485317656181"/>
    <n v="1.0132535000923326"/>
    <n v="1.0251976241246865"/>
    <n v="1.0372825442153299"/>
    <n v="1.0495099200531683"/>
    <n v="1.0618814308912761"/>
    <n v="1.0743987757776807"/>
    <n v="1.0870636737885775"/>
    <n v="1.0998778642644282"/>
    <n v="1.1128431070488176"/>
    <n v="1.1259611827302649"/>
    <n v="1.1392338928867218"/>
    <n v="1.1526630603326282"/>
    <n v="1.1662505293700889"/>
    <n v="1.1799981660410879"/>
  </r>
  <r>
    <s v="IDGeneral ServiceThermal Energy StorageSummer Peak Reduction @Meter  (MW)Market Potential0"/>
    <x v="1"/>
    <s v="General Service"/>
    <x v="18"/>
    <x v="2"/>
    <s v="Market Potential"/>
    <n v="0"/>
    <n v="0"/>
    <n v="9.3788321748460926E-3"/>
    <n v="4.2497832240786293E-2"/>
    <n v="9.7275096343595754E-2"/>
    <n v="0.12445442637686881"/>
    <n v="0.13873153428494253"/>
    <n v="0.14031063185889339"/>
    <n v="0.14195409118042773"/>
    <n v="0.14361692342490481"/>
    <n v="0.14529935695827109"/>
    <n v="0.14700162283842619"/>
    <n v="0.14872395484695569"/>
    <n v="0.15046658952123743"/>
    <n v="0.15222976618692674"/>
    <n v="0.15401372699082411"/>
    <n v="0.1558187169341306"/>
    <n v="0.15764498390609541"/>
    <n v="0.15949277871805964"/>
    <n v="0.16136235513790165"/>
    <n v="0.1632539699248885"/>
    <n v="0.16516788286493822"/>
    <n v="0.16710435680629701"/>
    <n v="0.16906365769563877"/>
    <n v="0.17104605461458777"/>
  </r>
  <r>
    <s v="IDGeneral ServiceThermal Energy StorageSummer Peak Reduction @Generation (MW)Market Potential0"/>
    <x v="1"/>
    <s v="General Service"/>
    <x v="18"/>
    <x v="3"/>
    <s v="Market Potential"/>
    <n v="0"/>
    <n v="0"/>
    <n v="9.9944929399468172E-3"/>
    <n v="4.5287545013625634E-2"/>
    <n v="0.10366058860144475"/>
    <n v="0.13262406902905882"/>
    <n v="0.14783837839401379"/>
    <n v="0.14952113369447292"/>
    <n v="0.15127247568246774"/>
    <n v="0.15304446230275448"/>
    <n v="0.15483733691205359"/>
    <n v="0.15665134573574829"/>
    <n v="0.15848673790170043"/>
    <n v="0.16034376547446444"/>
    <n v="0.16222268348990487"/>
    <n v="0.16412374999022178"/>
    <n v="0.16604722605938896"/>
    <n v="0.16799337585901045"/>
    <n v="0.16996246666459894"/>
    <n v="0.17195476890228223"/>
    <n v="0.17397055618594257"/>
    <n v="0.1760101053547935"/>
    <n v="0.1780736965113992"/>
    <n v="0.18016161306014361"/>
    <n v="0.18227414174615064"/>
  </r>
  <r>
    <s v="IDGeneral ServiceThermal Energy StorageWinter Peak Reduction @Meter  (MW)Market Potential0"/>
    <x v="1"/>
    <s v="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Winter Peak Reduction @Generation (MW)Market Potential0"/>
    <x v="1"/>
    <s v="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Non-Incentive CostsMarket Potential0"/>
    <x v="1"/>
    <s v="General Service"/>
    <x v="18"/>
    <x v="6"/>
    <s v="Market Potential"/>
    <n v="0"/>
    <n v="0"/>
    <n v="17786.169999999998"/>
    <n v="59082.76"/>
    <n v="96757.82"/>
    <n v="48750.559999999998"/>
    <n v="26306.84"/>
    <n v="4218.34"/>
    <n v="4330.3"/>
    <n v="4364"/>
    <n v="4398.1000000000004"/>
    <n v="4432.6000000000004"/>
    <n v="4467.5"/>
    <n v="4502.82"/>
    <n v="4538.55"/>
    <n v="4574.71"/>
    <n v="4611.29"/>
    <n v="4648.3"/>
    <n v="4685.75"/>
    <n v="4723.6400000000003"/>
    <n v="4761.97"/>
    <n v="4800.76"/>
    <n v="4840.01"/>
    <n v="4879.72"/>
    <n v="4919.8900000000003"/>
  </r>
  <r>
    <s v="IDGeneral ServiceThermal Energy StorageIncentive CostsMarket Potential0"/>
    <x v="1"/>
    <s v="General Service"/>
    <x v="18"/>
    <x v="7"/>
    <s v="Market Potential"/>
    <n v="0"/>
    <n v="0"/>
    <n v="14881.38"/>
    <n v="16537.330000000002"/>
    <n v="19276.189999999999"/>
    <n v="20635.16"/>
    <n v="21349.01"/>
    <n v="21427.97"/>
    <n v="21510.14"/>
    <n v="21593.279999999999"/>
    <n v="21677.4"/>
    <n v="21762.52"/>
    <n v="21848.63"/>
    <n v="21935.77"/>
    <n v="22023.93"/>
    <n v="22113.119999999999"/>
    <n v="22203.37"/>
    <n v="22294.69"/>
    <n v="22387.08"/>
    <n v="22480.55"/>
    <n v="22575.14"/>
    <n v="22670.83"/>
    <n v="22767.65"/>
    <n v="22865.62"/>
    <n v="22964.74"/>
  </r>
  <r>
    <s v="IDGeneral ServiceThermal Energy StorageProgram Annual BenefitsMarket Potential0"/>
    <x v="1"/>
    <s v="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Program Annual CostsMarket Potential0"/>
    <x v="1"/>
    <s v="General Service"/>
    <x v="18"/>
    <x v="9"/>
    <s v="Market Potential"/>
    <n v="0"/>
    <n v="0"/>
    <n v="32667.55"/>
    <n v="75620.08"/>
    <n v="116034.01"/>
    <n v="69385.72"/>
    <n v="47655.85"/>
    <n v="25646.31"/>
    <n v="25840.44"/>
    <n v="25957.29"/>
    <n v="26075.5"/>
    <n v="26195.119999999999"/>
    <n v="26316.14"/>
    <n v="26438.59"/>
    <n v="26562.48"/>
    <n v="26687.83"/>
    <n v="26814.66"/>
    <n v="26942.99"/>
    <n v="27072.82"/>
    <n v="27204.19"/>
    <n v="27337.11"/>
    <n v="27471.59"/>
    <n v="27607.66"/>
    <n v="27745.34"/>
    <n v="27884.63"/>
  </r>
  <r>
    <s v="IDLarge General ServiceThermal Energy StorageParticipantsMarket Potential0"/>
    <x v="1"/>
    <s v="Large General Service"/>
    <x v="18"/>
    <x v="0"/>
    <s v="Market Potential"/>
    <n v="0"/>
    <n v="0"/>
    <n v="0.8316238458200389"/>
    <n v="3.7677995227067922"/>
    <n v="8.7697777472534213"/>
    <n v="11.247047272721948"/>
    <n v="12.465061942413307"/>
    <n v="12.435102753835912"/>
    <n v="12.406750579193888"/>
    <n v="12.379919253276547"/>
    <n v="12.354527230897606"/>
    <n v="12.330497339177741"/>
    <n v="12.307756543109305"/>
    <n v="12.286235723691062"/>
    <n v="12.265869467958936"/>
    <n v="12.246595870274918"/>
    <n v="12.228356344270523"/>
    <n v="12.211095444873505"/>
    <n v="12.194760699877165"/>
    <n v="12.17930245054063"/>
    <n v="12.164673700735838"/>
    <n v="12.150829974183015"/>
    <n v="12.137729179340919"/>
    <n v="12.125331481541417"/>
    <n v="12.113599181979996"/>
  </r>
  <r>
    <s v="IDLarge General ServiceThermal Energy StorageNew ParticipantsMarket Potential0"/>
    <x v="1"/>
    <s v="Large General Service"/>
    <x v="18"/>
    <x v="1"/>
    <s v="Market Potential"/>
    <n v="0"/>
    <n v="0"/>
    <n v="0.8316238458200389"/>
    <n v="2.9361756768867533"/>
    <n v="5.0019782245466295"/>
    <n v="2.4772695254685271"/>
    <n v="1.21801466969135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Summer Peak Reduction @Meter  (MW)Market Potential0"/>
    <x v="1"/>
    <s v="Large General Service"/>
    <x v="18"/>
    <x v="2"/>
    <s v="Market Potential"/>
    <n v="0"/>
    <n v="0"/>
    <n v="6.9856403048883268E-3"/>
    <n v="3.1649515990737051E-2"/>
    <n v="7.366613307692875E-2"/>
    <n v="9.4475197090864368E-2"/>
    <n v="0.10470652031627178"/>
    <n v="0.10445486313222166"/>
    <n v="0.10421670486522866"/>
    <n v="0.103991321727523"/>
    <n v="0.1037780287395399"/>
    <n v="0.10357617764909302"/>
    <n v="0.10338515496211817"/>
    <n v="0.10320438007900493"/>
    <n v="0.10303330353085506"/>
    <n v="0.10287140531030932"/>
    <n v="0.1027181932918724"/>
    <n v="0.10257320173693744"/>
    <n v="0.10243598987896818"/>
    <n v="0.10230614058454129"/>
    <n v="0.10218325908618103"/>
    <n v="0.10206697178313734"/>
    <n v="0.10195692510646373"/>
    <n v="0.10185278444494791"/>
    <n v="0.10175423312863197"/>
  </r>
  <r>
    <s v="IDLarge General ServiceThermal Energy StorageSummer Peak Reduction @Generation (MW)Market Potential0"/>
    <x v="1"/>
    <s v="Large General Service"/>
    <x v="18"/>
    <x v="3"/>
    <s v="Market Potential"/>
    <n v="0"/>
    <n v="0"/>
    <n v="7.4442032234530338E-3"/>
    <n v="3.3727105701978954E-2"/>
    <n v="7.8501846842421938E-2"/>
    <n v="0.10067689374559288"/>
    <n v="0.11157983835919841"/>
    <n v="0.11131166147934959"/>
    <n v="0.1110578696347279"/>
    <n v="0.11081769152549339"/>
    <n v="0.11059039720752334"/>
    <n v="0.11037529587499256"/>
    <n v="0.11017173376184801"/>
    <n v="0.10997909215580234"/>
    <n v="0.109796785518814"/>
    <n v="0.10962425970834326"/>
    <n v="0.10946099029398167"/>
    <n v="0.10930648096434084"/>
    <n v="0.1091602620193608"/>
    <n v="0.10902188894345832"/>
    <n v="0.10889094105518013"/>
    <n v="0.10876702022925974"/>
    <n v="0.10864974968719494"/>
    <n v="0.10853877285267254"/>
    <n v="0.10843375226836313"/>
  </r>
  <r>
    <s v="IDLarge General ServiceThermal Energy StorageWinter Peak Reduction @Meter  (MW)Market Potential0"/>
    <x v="1"/>
    <s v="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Winter Peak Reduction @Generation (MW)Market Potential0"/>
    <x v="1"/>
    <s v="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Non-Incentive CostsMarket Potential0"/>
    <x v="1"/>
    <s v="Large General Service"/>
    <x v="18"/>
    <x v="6"/>
    <s v="Market Potential"/>
    <n v="0"/>
    <n v="0"/>
    <n v="59613.94"/>
    <n v="208321.57"/>
    <n v="354291.18"/>
    <n v="175895.26"/>
    <n v="86916.31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</r>
  <r>
    <s v="IDLarge General ServiceThermal Energy StorageIncentive CostsMarket Potential0"/>
    <x v="1"/>
    <s v="Large General Service"/>
    <x v="18"/>
    <x v="7"/>
    <s v="Market Potential"/>
    <n v="0"/>
    <n v="0"/>
    <n v="8688.3799999999992"/>
    <n v="9921.57"/>
    <n v="12022.41"/>
    <n v="13062.86"/>
    <n v="13574.42"/>
    <n v="13561.84"/>
    <n v="13549.93"/>
    <n v="13538.67"/>
    <n v="13528"/>
    <n v="13517.91"/>
    <n v="13508.36"/>
    <n v="13499.32"/>
    <n v="13490.76"/>
    <n v="13482.67"/>
    <n v="13475.01"/>
    <n v="13467.76"/>
    <n v="13460.9"/>
    <n v="13454.41"/>
    <n v="13448.26"/>
    <n v="13442.45"/>
    <n v="13436.95"/>
    <n v="13431.74"/>
    <n v="13426.81"/>
  </r>
  <r>
    <s v="IDLarge General ServiceThermal Energy StorageProgram Annual BenefitsMarket Potential0"/>
    <x v="1"/>
    <s v="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Program Annual CostsMarket Potential0"/>
    <x v="1"/>
    <s v="Large General Service"/>
    <x v="18"/>
    <x v="9"/>
    <s v="Market Potential"/>
    <n v="0"/>
    <n v="0"/>
    <n v="68302.320000000007"/>
    <n v="218243.14"/>
    <n v="366313.58"/>
    <n v="188958.12"/>
    <n v="100490.74"/>
    <n v="14413.24"/>
    <n v="14401.33"/>
    <n v="14390.06"/>
    <n v="14379.4"/>
    <n v="14369.3"/>
    <n v="14359.75"/>
    <n v="14350.71"/>
    <n v="14342.16"/>
    <n v="14334.07"/>
    <n v="14326.41"/>
    <n v="14319.16"/>
    <n v="14312.29"/>
    <n v="14305.8"/>
    <n v="14299.66"/>
    <n v="14293.84"/>
    <n v="14288.34"/>
    <n v="14283.13"/>
    <n v="14278.21"/>
  </r>
  <r>
    <s v="IDExtra Large General ServiceThermal Energy StorageParticipantsMarket Potential0"/>
    <x v="1"/>
    <s v="Extra Large General Service"/>
    <x v="18"/>
    <x v="0"/>
    <s v="Market Potential"/>
    <n v="0"/>
    <n v="0"/>
    <n v="1.6335000000000002E-2"/>
    <n v="4.9005E-2"/>
    <n v="0.11434499999999999"/>
    <n v="0.14701500000000001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</r>
  <r>
    <s v="IDExtra Large General ServiceThermal Energy StorageNew ParticipantsMarket Potential0"/>
    <x v="1"/>
    <s v="Extra Large General Service"/>
    <x v="18"/>
    <x v="1"/>
    <s v="Market Potential"/>
    <n v="0"/>
    <n v="0"/>
    <n v="1.6335000000000002E-2"/>
    <n v="3.2669999999999998E-2"/>
    <n v="6.5339999999999981E-2"/>
    <n v="3.2670000000000018E-2"/>
    <n v="1.633499999999996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Summer Peak Reduction @Meter  (MW)Market Potential0"/>
    <x v="1"/>
    <s v="Extra Large General Service"/>
    <x v="18"/>
    <x v="2"/>
    <s v="Market Potential"/>
    <n v="0"/>
    <n v="0"/>
    <n v="1.3721400000000003E-4"/>
    <n v="4.1164199999999999E-4"/>
    <n v="9.6049799999999995E-4"/>
    <n v="1.2349260000000001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</r>
  <r>
    <s v="IDExtra Large General ServiceThermal Energy StorageSummer Peak Reduction @Generation (MW)Market Potential0"/>
    <x v="1"/>
    <s v="Extra Large General Service"/>
    <x v="18"/>
    <x v="3"/>
    <s v="Market Potential"/>
    <n v="0"/>
    <n v="0"/>
    <n v="1.4622122762148341E-4"/>
    <n v="4.386636828644501E-4"/>
    <n v="1.0235485933503836E-3"/>
    <n v="1.3159910485933506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</r>
  <r>
    <s v="IDExtra Large General ServiceThermal Energy StorageWinter Peak Reduction @Meter  (MW)Market Potential0"/>
    <x v="1"/>
    <s v="Extra 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Winter Peak Reduction @Generation (MW)Market Potential0"/>
    <x v="1"/>
    <s v="Extra 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Non-Incentive CostsMarket Potential0"/>
    <x v="1"/>
    <s v="Extra Large General Service"/>
    <x v="18"/>
    <x v="6"/>
    <s v="Market Potential"/>
    <n v="0"/>
    <n v="0"/>
    <n v="1165.6600000000001"/>
    <n v="2319.89"/>
    <n v="4628.3599999999997"/>
    <n v="2319.89"/>
    <n v="1165.6600000000001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</r>
  <r>
    <s v="IDExtra Large General ServiceThermal Energy StorageIncentive CostsMarket Potential0"/>
    <x v="1"/>
    <s v="Extra Large General Service"/>
    <x v="18"/>
    <x v="7"/>
    <s v="Market Potential"/>
    <n v="0"/>
    <n v="0"/>
    <n v="118.84"/>
    <n v="132.56"/>
    <n v="160"/>
    <n v="173.73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</r>
  <r>
    <s v="IDExtra Large General ServiceThermal Energy StorageProgram Annual BenefitsMarket Potential0"/>
    <x v="1"/>
    <s v="Extra 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Program Annual CostsMarket Potential0"/>
    <x v="1"/>
    <s v="Extra Large General Service"/>
    <x v="18"/>
    <x v="9"/>
    <s v="Market Potential"/>
    <n v="0"/>
    <n v="0"/>
    <n v="1284.5"/>
    <n v="2452.46"/>
    <n v="4788.3599999999997"/>
    <n v="2493.62"/>
    <n v="1346.25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</r>
  <r>
    <s v="IDResidentialBattery Energy StorageParticipantsMarket Potential0"/>
    <x v="1"/>
    <s v="Residential"/>
    <x v="19"/>
    <x v="0"/>
    <s v="Market Potential"/>
    <n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Battery Energy StorageNew ParticipantsMarket Potential0"/>
    <x v="1"/>
    <s v="Residential"/>
    <x v="19"/>
    <x v="1"/>
    <s v="Market Potential"/>
    <n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Battery Energy StorageSummer Peak Reduction @Meter  (MW)Market Potential0"/>
    <x v="1"/>
    <s v="Residential"/>
    <x v="19"/>
    <x v="2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Summer Peak Reduction @Generation (MW)Market Potential0"/>
    <x v="1"/>
    <s v="Residential"/>
    <x v="19"/>
    <x v="3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Winter Peak Reduction @Meter  (MW)Market Potential0"/>
    <x v="1"/>
    <s v="Residential"/>
    <x v="19"/>
    <x v="4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Winter Peak Reduction @Generation (MW)Market Potential0"/>
    <x v="1"/>
    <s v="Residential"/>
    <x v="19"/>
    <x v="5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Non-Incentive CostsMarket Potential0"/>
    <x v="1"/>
    <s v="Residential"/>
    <x v="19"/>
    <x v="6"/>
    <s v="Market Potential"/>
    <n v="0"/>
    <n v="0"/>
    <n v="58387.19"/>
    <n v="118412.42"/>
    <n v="178749.19"/>
    <n v="183157.43"/>
    <n v="187535.26"/>
    <n v="282585.96000000002"/>
    <n v="289432.21000000002"/>
    <n v="296405.19"/>
    <n v="397411.2"/>
    <n v="406973.94"/>
    <n v="416713.13"/>
    <n v="524074.45"/>
    <n v="536593.13"/>
    <n v="549342.1"/>
    <n v="663439.82999999996"/>
    <n v="64954.98"/>
    <n v="65733.14"/>
    <n v="66520.960000000006"/>
    <n v="67318.55"/>
    <n v="68126.03"/>
    <n v="68943.53"/>
    <n v="69771.179999999993"/>
    <n v="70609.09"/>
  </r>
  <r>
    <s v="IDResidentialBattery Energy StorageIncentive CostsMarket Potential0"/>
    <x v="1"/>
    <s v="Residential"/>
    <x v="19"/>
    <x v="7"/>
    <s v="Market Potential"/>
    <n v="0"/>
    <n v="0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</r>
  <r>
    <s v="IDResidentialBattery Energy StorageProgram Annual BenefitsMarket Potential0"/>
    <x v="1"/>
    <s v="Residential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attery Energy StorageProgram Annual CostsMarket Potential0"/>
    <x v="1"/>
    <s v="Residential"/>
    <x v="19"/>
    <x v="9"/>
    <s v="Market Potential"/>
    <n v="0"/>
    <n v="0"/>
    <n v="76660.42"/>
    <n v="136685.64000000001"/>
    <n v="197022.41"/>
    <n v="201430.65"/>
    <n v="205808.49"/>
    <n v="300859.18"/>
    <n v="307705.44"/>
    <n v="314678.42"/>
    <n v="415684.42"/>
    <n v="425247.16"/>
    <n v="434986.36"/>
    <n v="542347.68000000005"/>
    <n v="554866.35"/>
    <n v="567615.31999999995"/>
    <n v="681713.05"/>
    <n v="83228.2"/>
    <n v="84006.36"/>
    <n v="84794.18"/>
    <n v="85591.77"/>
    <n v="86399.25"/>
    <n v="87216.76"/>
    <n v="88044.4"/>
    <n v="88882.31"/>
  </r>
  <r>
    <s v="IDGeneral ServiceBattery Energy StorageParticipantsMarket Potential0"/>
    <x v="1"/>
    <s v="General Service"/>
    <x v="19"/>
    <x v="0"/>
    <s v="Market Potential"/>
    <n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Battery Energy StorageNew ParticipantsMarket Potential0"/>
    <x v="1"/>
    <s v="General Service"/>
    <x v="19"/>
    <x v="1"/>
    <s v="Market Potential"/>
    <n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Battery Energy StorageSummer Peak Reduction @Meter  (MW)Market Potential0"/>
    <x v="1"/>
    <s v="General Service"/>
    <x v="19"/>
    <x v="2"/>
    <s v="Market Potential"/>
    <n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Summer Peak Reduction @Generation (MW)Market Potential0"/>
    <x v="1"/>
    <s v="General Service"/>
    <x v="19"/>
    <x v="3"/>
    <s v="Market Potential"/>
    <n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Winter Peak Reduction @Meter  (MW)Market Potential0"/>
    <x v="1"/>
    <s v="General Service"/>
    <x v="19"/>
    <x v="4"/>
    <s v="Market Potential"/>
    <n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Winter Peak Reduction @Generation (MW)Market Potential0"/>
    <x v="1"/>
    <s v="General Service"/>
    <x v="19"/>
    <x v="5"/>
    <s v="Market Potential"/>
    <n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Non-Incentive CostsMarket Potential0"/>
    <x v="1"/>
    <s v="General Service"/>
    <x v="19"/>
    <x v="6"/>
    <s v="Market Potential"/>
    <n v="0"/>
    <n v="0"/>
    <n v="7738.93"/>
    <n v="15640.42"/>
    <n v="23515.98"/>
    <n v="24045.47"/>
    <n v="24592.67"/>
    <n v="37069.040000000001"/>
    <n v="37917.24"/>
    <n v="38780.5"/>
    <n v="51968.09"/>
    <n v="53150.32"/>
    <n v="54353.29"/>
    <n v="68324.240000000005"/>
    <n v="69868.399999999994"/>
    <n v="71439.56"/>
    <n v="86238.49"/>
    <n v="8044.11"/>
    <n v="8135.3"/>
    <n v="8227.56"/>
    <n v="8320.91"/>
    <n v="8415.36"/>
    <n v="8510.93"/>
    <n v="8607.6200000000008"/>
    <n v="8705.4500000000007"/>
  </r>
  <r>
    <s v="IDGeneral ServiceBattery Energy StorageIncentive CostsMarket Potential0"/>
    <x v="1"/>
    <s v="General Service"/>
    <x v="19"/>
    <x v="7"/>
    <s v="Market Potential"/>
    <n v="0"/>
    <n v="0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</r>
  <r>
    <s v="IDGeneral ServiceBattery Energy StorageProgram Annual BenefitsMarket Potential0"/>
    <x v="1"/>
    <s v="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Battery Energy StorageProgram Annual CostsMarket Potential0"/>
    <x v="1"/>
    <s v="General Service"/>
    <x v="19"/>
    <x v="9"/>
    <s v="Market Potential"/>
    <n v="0"/>
    <n v="0"/>
    <n v="10263.98"/>
    <n v="18165.47"/>
    <n v="26041.03"/>
    <n v="26570.51"/>
    <n v="27117.71"/>
    <n v="39594.080000000002"/>
    <n v="40442.28"/>
    <n v="41305.54"/>
    <n v="54493.13"/>
    <n v="55675.37"/>
    <n v="56878.34"/>
    <n v="70849.289999999994"/>
    <n v="72393.440000000002"/>
    <n v="73964.61"/>
    <n v="88763.53"/>
    <n v="10569.16"/>
    <n v="10660.34"/>
    <n v="10752.61"/>
    <n v="10845.96"/>
    <n v="10940.41"/>
    <n v="11035.97"/>
    <n v="11132.66"/>
    <n v="11230.49"/>
  </r>
  <r>
    <s v="IDLarge General ServiceBattery Energy StorageParticipantsMarket Potential0"/>
    <x v="1"/>
    <s v="Large General Service"/>
    <x v="19"/>
    <x v="0"/>
    <s v="Market Potential"/>
    <n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Battery Energy StorageNew ParticipantsMarket Potential0"/>
    <x v="1"/>
    <s v="Large General Service"/>
    <x v="19"/>
    <x v="1"/>
    <s v="Market Potential"/>
    <n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Battery Energy StorageSummer Peak Reduction @Meter  (MW)Market Potential0"/>
    <x v="1"/>
    <s v="Large General Service"/>
    <x v="19"/>
    <x v="2"/>
    <s v="Market Potential"/>
    <n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Summer Peak Reduction @Generation (MW)Market Potential0"/>
    <x v="1"/>
    <s v="Large General Service"/>
    <x v="19"/>
    <x v="3"/>
    <s v="Market Potential"/>
    <n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Winter Peak Reduction @Meter  (MW)Market Potential0"/>
    <x v="1"/>
    <s v="Large General Service"/>
    <x v="19"/>
    <x v="4"/>
    <s v="Market Potential"/>
    <n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Winter Peak Reduction @Generation (MW)Market Potential0"/>
    <x v="1"/>
    <s v="Large General Service"/>
    <x v="19"/>
    <x v="5"/>
    <s v="Market Potential"/>
    <n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Non-Incentive CostsMarket Potential0"/>
    <x v="1"/>
    <s v="Large General Service"/>
    <x v="19"/>
    <x v="6"/>
    <s v="Market Potential"/>
    <n v="0"/>
    <n v="0"/>
    <n v="2834.42"/>
    <n v="5606.87"/>
    <n v="8212.82"/>
    <n v="8146.99"/>
    <n v="8105.79"/>
    <n v="12154.74"/>
    <n v="12103.55"/>
    <n v="12056.59"/>
    <n v="16035.17"/>
    <n v="15980.13"/>
    <n v="15929.72"/>
    <n v="19882.990000000002"/>
    <n v="19827.59"/>
    <n v="19776.95"/>
    <n v="23711.25"/>
    <n v="89.23"/>
    <n v="89.23"/>
    <n v="89.23"/>
    <n v="89.23"/>
    <n v="89.23"/>
    <n v="89.23"/>
    <n v="89.23"/>
    <n v="89.23"/>
  </r>
  <r>
    <s v="IDLarge General ServiceBattery Energy StorageIncentive CostsMarket Potential0"/>
    <x v="1"/>
    <s v="Large General Service"/>
    <x v="19"/>
    <x v="7"/>
    <s v="Market Potential"/>
    <n v="0"/>
    <n v="0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</r>
  <r>
    <s v="IDLarge General ServiceBattery Energy StorageProgram Annual BenefitsMarket Potential0"/>
    <x v="1"/>
    <s v="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Battery Energy StorageProgram Annual CostsMarket Potential0"/>
    <x v="1"/>
    <s v="Large General Service"/>
    <x v="19"/>
    <x v="9"/>
    <s v="Market Potential"/>
    <n v="0"/>
    <n v="0"/>
    <n v="3564.92"/>
    <n v="6337.37"/>
    <n v="8943.32"/>
    <n v="8877.49"/>
    <n v="8836.2999999999993"/>
    <n v="12885.24"/>
    <n v="12834.05"/>
    <n v="12787.09"/>
    <n v="16765.669999999998"/>
    <n v="16710.63"/>
    <n v="16660.22"/>
    <n v="20613.490000000002"/>
    <n v="20558.09"/>
    <n v="20507.45"/>
    <n v="24441.75"/>
    <n v="819.73"/>
    <n v="819.73"/>
    <n v="819.73"/>
    <n v="819.73"/>
    <n v="819.73"/>
    <n v="819.73"/>
    <n v="819.73"/>
    <n v="819.73"/>
  </r>
  <r>
    <s v="IDExtra Large General ServiceBattery Energy StorageParticipantsMarket Potential0"/>
    <x v="1"/>
    <s v="Extra Large General Service"/>
    <x v="19"/>
    <x v="0"/>
    <s v="Market Potential"/>
    <n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Battery Energy StorageNew ParticipantsMarket Potential0"/>
    <x v="1"/>
    <s v="Extra Large General Service"/>
    <x v="19"/>
    <x v="1"/>
    <s v="Market Potential"/>
    <n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Battery Energy StorageSummer Peak Reduction @Meter  (MW)Market Potential0"/>
    <x v="1"/>
    <s v="Extra Large General Service"/>
    <x v="19"/>
    <x v="2"/>
    <s v="Market Potential"/>
    <n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Summer Peak Reduction @Generation (MW)Market Potential0"/>
    <x v="1"/>
    <s v="Extra Large General Service"/>
    <x v="19"/>
    <x v="3"/>
    <s v="Market Potential"/>
    <n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Winter Peak Reduction @Meter  (MW)Market Potential0"/>
    <x v="1"/>
    <s v="Extra Large General Service"/>
    <x v="19"/>
    <x v="4"/>
    <s v="Market Potential"/>
    <n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Winter Peak Reduction @Generation (MW)Market Potential0"/>
    <x v="1"/>
    <s v="Extra Large General Service"/>
    <x v="19"/>
    <x v="5"/>
    <s v="Market Potential"/>
    <n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Non-Incentive CostsMarket Potential0"/>
    <x v="1"/>
    <s v="Extra Large General Service"/>
    <x v="19"/>
    <x v="6"/>
    <s v="Market Potential"/>
    <n v="0"/>
    <n v="0"/>
    <n v="55.09"/>
    <n v="54.77"/>
    <n v="107.38"/>
    <n v="107.06"/>
    <n v="107.06"/>
    <n v="160.72"/>
    <n v="160.72"/>
    <n v="160.72"/>
    <n v="213.89"/>
    <n v="213.89"/>
    <n v="213.89"/>
    <n v="267.06"/>
    <n v="267.06"/>
    <n v="267.06"/>
    <n v="320.24"/>
    <n v="1.2"/>
    <n v="1.2"/>
    <n v="1.2"/>
    <n v="1.2"/>
    <n v="1.2"/>
    <n v="1.2"/>
    <n v="1.2"/>
    <n v="1.2"/>
  </r>
  <r>
    <s v="IDExtra Large General ServiceBattery Energy StorageIncentive CostsMarket Potential0"/>
    <x v="1"/>
    <s v="Extra Large General Service"/>
    <x v="19"/>
    <x v="7"/>
    <s v="Market Potential"/>
    <n v="0"/>
    <n v="0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</r>
  <r>
    <s v="IDExtra Large General ServiceBattery Energy StorageProgram Annual BenefitsMarket Potential0"/>
    <x v="1"/>
    <s v="Extra 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Battery Energy StorageProgram Annual CostsMarket Potential0"/>
    <x v="1"/>
    <s v="Extra Large General Service"/>
    <x v="19"/>
    <x v="9"/>
    <s v="Market Potential"/>
    <n v="0"/>
    <n v="0"/>
    <n v="64.900000000000006"/>
    <n v="64.58"/>
    <n v="117.19"/>
    <n v="116.87"/>
    <n v="116.87"/>
    <n v="170.53"/>
    <n v="170.53"/>
    <n v="170.53"/>
    <n v="223.7"/>
    <n v="223.7"/>
    <n v="223.7"/>
    <n v="276.87"/>
    <n v="276.87"/>
    <n v="276.87"/>
    <n v="330.05"/>
    <n v="11.01"/>
    <n v="11.01"/>
    <n v="11.01"/>
    <n v="11.01"/>
    <n v="11.01"/>
    <n v="11.01"/>
    <n v="11.01"/>
    <n v="11.01"/>
  </r>
  <r>
    <s v="IDResidentialAncillary Battery StorageParticipantsMarket Potential0"/>
    <x v="1"/>
    <s v="Residential"/>
    <x v="20"/>
    <x v="0"/>
    <s v="Market Potential"/>
    <n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Ancillary Battery StorageNew ParticipantsMarket Potential0"/>
    <x v="1"/>
    <s v="Residential"/>
    <x v="20"/>
    <x v="1"/>
    <s v="Market Potential"/>
    <n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Ancillary Battery StorageSummer Peak Reduction @Meter  (MW)Market Potential0"/>
    <x v="1"/>
    <s v="Residential"/>
    <x v="20"/>
    <x v="2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Summer Peak Reduction @Generation (MW)Market Potential0"/>
    <x v="1"/>
    <s v="Residential"/>
    <x v="20"/>
    <x v="3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Winter Peak Reduction @Meter  (MW)Market Potential0"/>
    <x v="1"/>
    <s v="Residential"/>
    <x v="20"/>
    <x v="4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Winter Peak Reduction @Generation (MW)Market Potential0"/>
    <x v="1"/>
    <s v="Residential"/>
    <x v="20"/>
    <x v="5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Non-Incentive CostsMarket Potential0"/>
    <x v="1"/>
    <s v="Residential"/>
    <x v="20"/>
    <x v="6"/>
    <s v="Market Potential"/>
    <n v="0"/>
    <n v="0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</r>
  <r>
    <s v="IDResidentialAncillary Battery StorageIncentive CostsMarket Potential0"/>
    <x v="1"/>
    <s v="Residential"/>
    <x v="20"/>
    <x v="7"/>
    <s v="Market Potential"/>
    <n v="0"/>
    <n v="0"/>
    <n v="18435.71"/>
    <n v="18771.88"/>
    <n v="19282.64"/>
    <n v="19806.150000000001"/>
    <n v="20342.32"/>
    <n v="21153.53"/>
    <n v="21984.55"/>
    <n v="22835.75"/>
    <n v="23979.21"/>
    <n v="25150.34"/>
    <n v="26349.65"/>
    <n v="27859.61"/>
    <n v="29405.79"/>
    <n v="30988.86"/>
    <n v="32902.080000000002"/>
    <n v="33083.57"/>
    <n v="33267.31"/>
    <n v="33453.33"/>
    <n v="33641.660000000003"/>
    <n v="33832.33"/>
    <n v="34025.360000000001"/>
    <n v="34220.79"/>
    <n v="34418.639999999999"/>
  </r>
  <r>
    <s v="IDResidentialAncillary Battery StorageProgram Annual BenefitsMarket Potential0"/>
    <x v="1"/>
    <s v="Residential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Battery StorageProgram Annual CostsMarket Potential0"/>
    <x v="1"/>
    <s v="Residential"/>
    <x v="20"/>
    <x v="9"/>
    <s v="Market Potential"/>
    <n v="0"/>
    <n v="0"/>
    <n v="20667.66"/>
    <n v="21003.83"/>
    <n v="21514.59"/>
    <n v="22038.1"/>
    <n v="22574.28"/>
    <n v="23385.49"/>
    <n v="24216.51"/>
    <n v="25067.7"/>
    <n v="26211.16"/>
    <n v="27382.29"/>
    <n v="28581.599999999999"/>
    <n v="30091.56"/>
    <n v="31637.74"/>
    <n v="33220.82"/>
    <n v="35134.03"/>
    <n v="35315.519999999997"/>
    <n v="35499.26"/>
    <n v="35685.29"/>
    <n v="35873.620000000003"/>
    <n v="36064.28"/>
    <n v="36257.31"/>
    <n v="36452.74"/>
    <n v="36650.589999999997"/>
  </r>
  <r>
    <s v="IDGeneral ServiceAncillary Battery StorageParticipantsMarket Potential0"/>
    <x v="1"/>
    <s v="General Service"/>
    <x v="20"/>
    <x v="0"/>
    <s v="Market Potential"/>
    <n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Ancillary Battery StorageNew ParticipantsMarket Potential0"/>
    <x v="1"/>
    <s v="General Service"/>
    <x v="20"/>
    <x v="1"/>
    <s v="Market Potential"/>
    <n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Ancillary Battery StorageSummer Peak Reduction @Meter  (MW)Market Potential0"/>
    <x v="1"/>
    <s v="General Service"/>
    <x v="20"/>
    <x v="2"/>
    <s v="Market Potential"/>
    <n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Summer Peak Reduction @Generation (MW)Market Potential0"/>
    <x v="1"/>
    <s v="General Service"/>
    <x v="20"/>
    <x v="3"/>
    <s v="Market Potential"/>
    <n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Winter Peak Reduction @Meter  (MW)Market Potential0"/>
    <x v="1"/>
    <s v="General Service"/>
    <x v="20"/>
    <x v="4"/>
    <s v="Market Potential"/>
    <n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Winter Peak Reduction @Generation (MW)Market Potential0"/>
    <x v="1"/>
    <s v="General Service"/>
    <x v="20"/>
    <x v="5"/>
    <s v="Market Potential"/>
    <n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Non-Incentive CostsMarket Potential0"/>
    <x v="1"/>
    <s v="General Service"/>
    <x v="20"/>
    <x v="6"/>
    <s v="Market Potential"/>
    <n v="0"/>
    <n v="0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</r>
  <r>
    <s v="IDGeneral ServiceAncillary Battery StorageIncentive CostsMarket Potential0"/>
    <x v="1"/>
    <s v="General Service"/>
    <x v="20"/>
    <x v="7"/>
    <s v="Market Potential"/>
    <n v="0"/>
    <n v="0"/>
    <n v="2547.7600000000002"/>
    <n v="2594.63"/>
    <n v="2665.57"/>
    <n v="2738.14"/>
    <n v="2812.37"/>
    <n v="2924.75"/>
    <n v="3039.72"/>
    <n v="3157.33"/>
    <n v="3315.25"/>
    <n v="3476.79"/>
    <n v="3642"/>
    <n v="3849.93"/>
    <n v="4062.57"/>
    <n v="4280.0200000000004"/>
    <n v="4542.7"/>
    <n v="4566.3500000000004"/>
    <n v="4590.28"/>
    <n v="4614.49"/>
    <n v="4638.9799999999996"/>
    <n v="4663.76"/>
    <n v="4688.84"/>
    <n v="4714.21"/>
    <n v="4739.88"/>
  </r>
  <r>
    <s v="IDGeneral ServiceAncillary Battery StorageProgram Annual BenefitsMarket Potential0"/>
    <x v="1"/>
    <s v="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Battery StorageProgram Annual CostsMarket Potential0"/>
    <x v="1"/>
    <s v="General Service"/>
    <x v="20"/>
    <x v="9"/>
    <s v="Market Potential"/>
    <n v="0"/>
    <n v="0"/>
    <n v="2856.18"/>
    <n v="2903.05"/>
    <n v="2973.99"/>
    <n v="3046.55"/>
    <n v="3120.79"/>
    <n v="3233.17"/>
    <n v="3348.14"/>
    <n v="3465.75"/>
    <n v="3623.67"/>
    <n v="3785.2"/>
    <n v="3950.42"/>
    <n v="4158.34"/>
    <n v="4370.99"/>
    <n v="4588.43"/>
    <n v="4851.12"/>
    <n v="4874.7700000000004"/>
    <n v="4898.6899999999996"/>
    <n v="4922.8999999999996"/>
    <n v="4947.3999999999996"/>
    <n v="4972.18"/>
    <n v="4997.25"/>
    <n v="5022.62"/>
    <n v="5048.29"/>
  </r>
  <r>
    <s v="IDLarge General ServiceAncillary Battery StorageParticipantsMarket Potential0"/>
    <x v="1"/>
    <s v="Large General Service"/>
    <x v="20"/>
    <x v="0"/>
    <s v="Market Potential"/>
    <n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Ancillary Battery StorageNew ParticipantsMarket Potential0"/>
    <x v="1"/>
    <s v="Large General Service"/>
    <x v="20"/>
    <x v="1"/>
    <s v="Market Potential"/>
    <n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Ancillary Battery StorageSummer Peak Reduction @Meter  (MW)Market Potential0"/>
    <x v="1"/>
    <s v="Large General Service"/>
    <x v="20"/>
    <x v="2"/>
    <s v="Market Potential"/>
    <n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Summer Peak Reduction @Generation (MW)Market Potential0"/>
    <x v="1"/>
    <s v="Large General Service"/>
    <x v="20"/>
    <x v="3"/>
    <s v="Market Potential"/>
    <n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Winter Peak Reduction @Meter  (MW)Market Potential0"/>
    <x v="1"/>
    <s v="Large General Service"/>
    <x v="20"/>
    <x v="4"/>
    <s v="Market Potential"/>
    <n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Winter Peak Reduction @Generation (MW)Market Potential0"/>
    <x v="1"/>
    <s v="Large General Service"/>
    <x v="20"/>
    <x v="5"/>
    <s v="Market Potential"/>
    <n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Non-Incentive CostsMarket Potential0"/>
    <x v="1"/>
    <s v="Large General Service"/>
    <x v="20"/>
    <x v="6"/>
    <s v="Market Potential"/>
    <n v="0"/>
    <n v="0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</r>
  <r>
    <s v="IDLarge General ServiceAncillary Battery StorageIncentive CostsMarket Potential0"/>
    <x v="1"/>
    <s v="Large General Service"/>
    <x v="20"/>
    <x v="7"/>
    <s v="Market Potential"/>
    <n v="0"/>
    <n v="0"/>
    <n v="731.62"/>
    <n v="733.87"/>
    <n v="737.18"/>
    <n v="740.46"/>
    <n v="743.73"/>
    <n v="748.65"/>
    <n v="753.55"/>
    <n v="758.42"/>
    <n v="764.92"/>
    <n v="771.4"/>
    <n v="777.86"/>
    <n v="785.93"/>
    <n v="793.97"/>
    <n v="802"/>
    <n v="811.62"/>
    <n v="811.51"/>
    <n v="811.4"/>
    <n v="811.3"/>
    <n v="811.2"/>
    <n v="811.11"/>
    <n v="811.02"/>
    <n v="810.94"/>
    <n v="810.86"/>
  </r>
  <r>
    <s v="IDLarge General ServiceAncillary Battery StorageProgram Annual BenefitsMarket Potential0"/>
    <x v="1"/>
    <s v="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Battery StorageProgram Annual CostsMarket Potential0"/>
    <x v="1"/>
    <s v="Large General Service"/>
    <x v="20"/>
    <x v="9"/>
    <s v="Market Potential"/>
    <n v="0"/>
    <n v="0"/>
    <n v="820.85"/>
    <n v="823.09"/>
    <n v="826.41"/>
    <n v="829.69"/>
    <n v="832.96"/>
    <n v="837.88"/>
    <n v="842.77"/>
    <n v="847.65"/>
    <n v="854.15"/>
    <n v="860.63"/>
    <n v="867.08"/>
    <n v="875.15"/>
    <n v="883.2"/>
    <n v="891.22"/>
    <n v="900.85"/>
    <n v="900.74"/>
    <n v="900.63"/>
    <n v="900.52"/>
    <n v="900.43"/>
    <n v="900.34"/>
    <n v="900.25"/>
    <n v="900.17"/>
    <n v="900.09"/>
  </r>
  <r>
    <s v="IDExtra Large General ServiceAncillary Battery StorageParticipantsMarket Potential0"/>
    <x v="1"/>
    <s v="Extra Large General Service"/>
    <x v="20"/>
    <x v="0"/>
    <s v="Market Potential"/>
    <n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Ancillary Battery StorageNew ParticipantsMarket Potential0"/>
    <x v="1"/>
    <s v="Extra Large General Service"/>
    <x v="20"/>
    <x v="1"/>
    <s v="Market Potential"/>
    <n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Ancillary Battery StorageSummer Peak Reduction @Meter  (MW)Market Potential0"/>
    <x v="1"/>
    <s v="Extra Large General Service"/>
    <x v="20"/>
    <x v="2"/>
    <s v="Market Potential"/>
    <n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Summer Peak Reduction @Generation (MW)Market Potential0"/>
    <x v="1"/>
    <s v="Extra Large General Service"/>
    <x v="20"/>
    <x v="3"/>
    <s v="Market Potential"/>
    <n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Winter Peak Reduction @Meter  (MW)Market Potential0"/>
    <x v="1"/>
    <s v="Extra Large General Service"/>
    <x v="20"/>
    <x v="4"/>
    <s v="Market Potential"/>
    <n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Winter Peak Reduction @Generation (MW)Market Potential0"/>
    <x v="1"/>
    <s v="Extra Large General Service"/>
    <x v="20"/>
    <x v="5"/>
    <s v="Market Potential"/>
    <n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Non-Incentive CostsMarket Potential0"/>
    <x v="1"/>
    <s v="Extra Large General Service"/>
    <x v="20"/>
    <x v="6"/>
    <s v="Market Potential"/>
    <n v="0"/>
    <n v="0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</r>
  <r>
    <s v="IDExtra Large General ServiceAncillary Battery StorageIncentive CostsMarket Potential0"/>
    <x v="1"/>
    <s v="Extra Large General Service"/>
    <x v="20"/>
    <x v="7"/>
    <s v="Market Potential"/>
    <n v="0"/>
    <n v="0"/>
    <n v="9.83"/>
    <n v="9.85"/>
    <n v="9.9"/>
    <n v="9.94"/>
    <n v="9.98"/>
    <n v="10.050000000000001"/>
    <n v="10.11"/>
    <n v="10.18"/>
    <n v="10.26"/>
    <n v="10.35"/>
    <n v="10.44"/>
    <n v="10.55"/>
    <n v="10.65"/>
    <n v="10.76"/>
    <n v="10.89"/>
    <n v="10.89"/>
    <n v="10.89"/>
    <n v="10.89"/>
    <n v="10.89"/>
    <n v="10.89"/>
    <n v="10.89"/>
    <n v="10.89"/>
    <n v="10.89"/>
  </r>
  <r>
    <s v="IDExtra Large General ServiceAncillary Battery StorageProgram Annual BenefitsMarket Potential0"/>
    <x v="1"/>
    <s v="Extra 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Battery StorageProgram Annual CostsMarket Potential0"/>
    <x v="1"/>
    <s v="Extra Large General Service"/>
    <x v="20"/>
    <x v="9"/>
    <s v="Market Potential"/>
    <n v="0"/>
    <n v="0"/>
    <n v="11.03"/>
    <n v="11.05"/>
    <n v="11.09"/>
    <n v="11.14"/>
    <n v="11.18"/>
    <n v="11.25"/>
    <n v="11.31"/>
    <n v="11.38"/>
    <n v="11.46"/>
    <n v="11.55"/>
    <n v="11.64"/>
    <n v="11.74"/>
    <n v="11.85"/>
    <n v="11.96"/>
    <n v="12.09"/>
    <n v="12.09"/>
    <n v="12.09"/>
    <n v="12.09"/>
    <n v="12.09"/>
    <n v="12.09"/>
    <n v="12.09"/>
    <n v="12.09"/>
    <n v="12.09"/>
  </r>
  <r>
    <s v="IDResidentialBehavioralParticipantsMarket Potential0"/>
    <x v="1"/>
    <s v="Residential"/>
    <x v="21"/>
    <x v="0"/>
    <s v="Market Potential"/>
    <n v="0"/>
    <n v="0"/>
    <n v="7799.4157459263051"/>
    <n v="18325.72273369852"/>
    <n v="21109.12619568146"/>
    <n v="20223.017097897209"/>
    <n v="19868.438891309917"/>
    <n v="20045.432537053468"/>
    <n v="20250.821374607505"/>
    <n v="20457.10113345884"/>
    <n v="20664.2255260446"/>
    <n v="20872.145813335446"/>
    <n v="21080.810717851557"/>
    <n v="21290.166334200381"/>
    <n v="21500.156037092303"/>
    <n v="21710.720386791429"/>
    <n v="21921.797031960206"/>
    <n v="22133.320609858172"/>
    <n v="22345.222643856861"/>
    <n v="22557.431438235133"/>
    <n v="22769.871970221549"/>
    <n v="22982.465779253005"/>
    <n v="23195.13085342195"/>
    <n v="23482.896978247358"/>
    <n v="23774.233220573737"/>
  </r>
  <r>
    <s v="IDResidentialBehavioralNew ParticipantsMarket Potential0"/>
    <x v="1"/>
    <s v="Residential"/>
    <x v="21"/>
    <x v="1"/>
    <s v="Market Potential"/>
    <n v="0"/>
    <n v="0"/>
    <n v="7799.4157459263051"/>
    <n v="10526.306987772216"/>
    <n v="2783.4034619829399"/>
    <n v="0"/>
    <n v="0"/>
    <n v="176.99364574355059"/>
    <n v="205.38883755403731"/>
    <n v="206.27975885133492"/>
    <n v="207.12439258575978"/>
    <n v="207.92028729084632"/>
    <n v="208.66490451611025"/>
    <n v="209.3556163488247"/>
    <n v="209.98970289192221"/>
    <n v="210.56434969912516"/>
    <n v="211.07664516877776"/>
    <n v="211.52357789796588"/>
    <n v="211.90203399868915"/>
    <n v="212.2087943782717"/>
    <n v="212.44053198641632"/>
    <n v="212.59380903145575"/>
    <n v="212.66507416894456"/>
    <n v="287.76612482540804"/>
    <n v="291.33624232637885"/>
  </r>
  <r>
    <s v="IDResidentialBehavioralSummer Peak Reduction @Meter  (MW)Market Potential0"/>
    <x v="1"/>
    <s v="Residential"/>
    <x v="21"/>
    <x v="2"/>
    <s v="Market Potential"/>
    <n v="0"/>
    <n v="0"/>
    <n v="0.31282857314506635"/>
    <n v="0.73270239605004783"/>
    <n v="0.84179705541970606"/>
    <n v="0.80407205547916405"/>
    <n v="0.78770313374440093"/>
    <n v="0.79237707806003355"/>
    <n v="0.79813573962989537"/>
    <n v="0.80388856558878841"/>
    <n v="0.80963362349818835"/>
    <n v="0.81536890759756953"/>
    <n v="0.82109233666443393"/>
    <n v="0.82680175182650351"/>
    <n v="0.83249491432582901"/>
    <n v="0.83816950323462702"/>
    <n v="0.84382311312273406"/>
    <n v="0.84945325167664953"/>
    <n v="0.85505733727021471"/>
    <n v="0.86063269648708784"/>
    <n v="0.86617656159525691"/>
    <n v="0.87168606797395998"/>
    <n v="0.87715825149349669"/>
    <n v="0.88542227331965218"/>
    <n v="0.89376415345316207"/>
  </r>
  <r>
    <s v="IDResidentialBehavioralSummer Peak Reduction @Generation (MW)Market Potential0"/>
    <x v="1"/>
    <s v="Residential"/>
    <x v="21"/>
    <x v="3"/>
    <s v="Market Potential"/>
    <n v="0"/>
    <n v="0"/>
    <n v="0.3333637821238985"/>
    <n v="0.78079965478479096"/>
    <n v="0.89705568565612326"/>
    <n v="0.85685427906986789"/>
    <n v="0.83941084158610502"/>
    <n v="0.84439160066073482"/>
    <n v="0.85052828178803852"/>
    <n v="0.85665874423357669"/>
    <n v="0.86278092870650935"/>
    <n v="0.86889269778087119"/>
    <n v="0.87499183361512567"/>
    <n v="0.8810760356207411"/>
    <n v="0.88714291807952794"/>
    <n v="0.89319000770953427"/>
    <n v="0.89921474117938416"/>
    <n v="0.90521446257102467"/>
    <n v="0.91118642079093637"/>
    <n v="0.91712776692997422"/>
    <n v="0.92303555157209816"/>
    <n v="0.928906722052387"/>
    <n v="0.93473811966485154"/>
    <n v="0.94354462203713996"/>
    <n v="0.95243409362016418"/>
  </r>
  <r>
    <s v="IDResidentialBehavioralWinter Peak Reduction @Meter  (MW)Market Potential0"/>
    <x v="1"/>
    <s v="Residential"/>
    <x v="21"/>
    <x v="4"/>
    <s v="Market Potential"/>
    <n v="0"/>
    <n v="0"/>
    <n v="0.29850985765379878"/>
    <n v="0.69916531520307046"/>
    <n v="0.80326651961614948"/>
    <n v="0.76726825945396582"/>
    <n v="0.75164857213491643"/>
    <n v="0.75610858177634488"/>
    <n v="0.76160365925028994"/>
    <n v="0.76709316821947182"/>
    <n v="0.77257526469648585"/>
    <n v="0.77804803472800244"/>
    <n v="0.78350949235274747"/>
    <n v="0.788957577513835"/>
    <n v="0.79439015392521517"/>
    <n v="0.79980500689206235"/>
    <n v="0.80519984108499387"/>
    <n v="0.81057227826809297"/>
    <n v="0.81591985498078379"/>
    <n v="0.82124002017370523"/>
    <n v="0.82653013279882037"/>
    <n v="0.83178745935411114"/>
    <n v="0.83700917138332154"/>
    <n v="0.84489493435622509"/>
    <n v="0.8528549919244458"/>
  </r>
  <r>
    <s v="IDResidentialBehavioralWinter Peak Reduction @Generation (MW)Market Potential0"/>
    <x v="1"/>
    <s v="Residential"/>
    <x v="21"/>
    <x v="5"/>
    <s v="Market Potential"/>
    <n v="0"/>
    <n v="0"/>
    <n v="0.3181051339021726"/>
    <n v="0.74506107758212958"/>
    <n v="0.85599586489359492"/>
    <n v="0.81763454758521503"/>
    <n v="0.80098952699799275"/>
    <n v="0.80574230794580659"/>
    <n v="0.81159810235538143"/>
    <n v="0.81744796272322229"/>
    <n v="0.82328992401586298"/>
    <n v="0.82912194664109384"/>
    <n v="0.83494191427189624"/>
    <n v="0.84074763162173383"/>
    <n v="0.84653682217094539"/>
    <n v="0.85230712584405621"/>
    <n v="0.85805609663788773"/>
    <n v="0.86378120020044002"/>
    <n v="0.86947981136059649"/>
    <n v="0.87514921160880776"/>
    <n v="0.88078658652900721"/>
    <n v="0.88638902318213031"/>
    <n v="0.89195350744173219"/>
    <n v="0.90035692066946404"/>
    <n v="0.90883950546083314"/>
  </r>
  <r>
    <s v="IDResidentialBehavioralNon-Incentive CostsMarket Potential0"/>
    <x v="1"/>
    <s v="Residential"/>
    <x v="21"/>
    <x v="6"/>
    <s v="Market Potential"/>
    <n v="0"/>
    <n v="0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</r>
  <r>
    <s v="IDResidentialBehavioralIncentive CostsMarket Potential0"/>
    <x v="1"/>
    <s v="Residential"/>
    <x v="21"/>
    <x v="7"/>
    <s v="Market Potential"/>
    <n v="0"/>
    <n v="0"/>
    <n v="45248.68"/>
    <n v="79459.179999999993"/>
    <n v="88505.24"/>
    <n v="85625.38"/>
    <n v="84473"/>
    <n v="85048.23"/>
    <n v="85715.75"/>
    <n v="86386.16"/>
    <n v="87059.31"/>
    <n v="87735.05"/>
    <n v="88413.21"/>
    <n v="89093.62"/>
    <n v="89776.08"/>
    <n v="90460.42"/>
    <n v="91146.42"/>
    <n v="91833.87"/>
    <n v="92522.55"/>
    <n v="93212.23"/>
    <n v="93902.66"/>
    <n v="94593.59"/>
    <n v="95284.75"/>
    <n v="96219.99"/>
    <n v="97166.83"/>
  </r>
  <r>
    <s v="IDResidentialBehavioralProgram Annual BenefitsMarket Potential0"/>
    <x v="1"/>
    <s v="Residential"/>
    <x v="2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ehavioralProgram Annual CostsMarket Potential0"/>
    <x v="1"/>
    <s v="Residential"/>
    <x v="21"/>
    <x v="9"/>
    <s v="Market Potential"/>
    <n v="0"/>
    <n v="0"/>
    <n v="80144.34"/>
    <n v="114354.84"/>
    <n v="123400.9"/>
    <n v="120521.04"/>
    <n v="119368.66"/>
    <n v="119943.89"/>
    <n v="120611.41"/>
    <n v="121281.82"/>
    <n v="121954.97"/>
    <n v="122630.71"/>
    <n v="123308.87"/>
    <n v="123989.28"/>
    <n v="124671.75"/>
    <n v="125356.08"/>
    <n v="126042.08"/>
    <n v="126729.53"/>
    <n v="127418.21"/>
    <n v="128107.89"/>
    <n v="128798.32"/>
    <n v="129489.25"/>
    <n v="130180.41"/>
    <n v="131115.65"/>
    <n v="132062.5"/>
  </r>
  <r>
    <s v="IDResidentialPilot-Time-of-Use Opt-inParticipantsMarket Potential0"/>
    <x v="1"/>
    <s v="Residential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ew ParticipantsMarket Potential0"/>
    <x v="1"/>
    <s v="Residential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Meter  (MW)Market Potential0"/>
    <x v="1"/>
    <s v="Residential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Generation (MW)Market Potential0"/>
    <x v="1"/>
    <s v="Residential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Meter  (MW)Market Potential0"/>
    <x v="1"/>
    <s v="Residential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Generation (MW)Market Potential0"/>
    <x v="1"/>
    <s v="Residential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on-Incentive CostsMarket Potential0"/>
    <x v="1"/>
    <s v="Residential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Incentive CostsMarket Potential0"/>
    <x v="1"/>
    <s v="Residential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BenefitsMarket Potential0"/>
    <x v="1"/>
    <s v="Residential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CostsMarket Potential0"/>
    <x v="1"/>
    <s v="Residential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articipantsMarket Potential0"/>
    <x v="1"/>
    <s v="General Service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ew ParticipantsMarket Potential0"/>
    <x v="1"/>
    <s v="General Service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Meter  (MW)Market Potential0"/>
    <x v="1"/>
    <s v="General Service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Generation (MW)Market Potential0"/>
    <x v="1"/>
    <s v="General Service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Meter  (MW)Market Potential0"/>
    <x v="1"/>
    <s v="General Service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Generation (MW)Market Potential0"/>
    <x v="1"/>
    <s v="General Service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on-Incentive CostsMarket Potential0"/>
    <x v="1"/>
    <s v="General Service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Incentive CostsMarket Potential0"/>
    <x v="1"/>
    <s v="General Service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BenefitsMarket Potential0"/>
    <x v="1"/>
    <s v="General Service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CostsMarket Potential0"/>
    <x v="1"/>
    <s v="General Service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Time-of-Use Opt-inParticipantsMarket Potential0"/>
    <x v="1"/>
    <s v="Residential"/>
    <x v="23"/>
    <x v="0"/>
    <s v="Market Potential"/>
    <n v="0"/>
    <n v="0"/>
    <n v="1024.270210715016"/>
    <n v="4512.4754767098211"/>
    <n v="9702.6590763721561"/>
    <n v="11951.184032905276"/>
    <n v="13046.265741385643"/>
    <n v="13162.48554856521"/>
    <n v="13297.350565877479"/>
    <n v="13432.800591204859"/>
    <n v="13568.805230622142"/>
    <n v="13705.332480491184"/>
    <n v="13842.348670344363"/>
    <n v="13979.81840414076"/>
    <n v="14117.704499866222"/>
    <n v="14255.96792744927"/>
    <n v="14394.567744965709"/>
    <n v="14533.46103310585"/>
    <n v="14672.602827879477"/>
    <n v="14811.946051535007"/>
    <n v="14951.441441670986"/>
    <n v="15091.037478519702"/>
    <n v="15230.68031038472"/>
    <n v="15419.636944389975"/>
    <n v="15610.937834121632"/>
  </r>
  <r>
    <s v="IDResidentialParent-Time-of-Use Opt-inNew ParticipantsMarket Potential0"/>
    <x v="1"/>
    <s v="Residential"/>
    <x v="23"/>
    <x v="1"/>
    <s v="Market Potential"/>
    <n v="0"/>
    <n v="0"/>
    <n v="1024.270210715016"/>
    <n v="3488.2052659948049"/>
    <n v="5190.1835996623349"/>
    <n v="2248.5249565331196"/>
    <n v="1095.0817084803675"/>
    <n v="116.21980717956649"/>
    <n v="134.86501731226963"/>
    <n v="135.45002532737999"/>
    <n v="136.00463941728231"/>
    <n v="136.52724986904286"/>
    <n v="137.01618985317873"/>
    <n v="137.46973379639712"/>
    <n v="137.88609572546193"/>
    <n v="138.26342758304781"/>
    <n v="138.59981751643863"/>
    <n v="138.89328814014152"/>
    <n v="139.14179477362632"/>
    <n v="139.34322365553089"/>
    <n v="139.4953901359786"/>
    <n v="139.59603684871581"/>
    <n v="139.6428318650178"/>
    <n v="188.95663400525518"/>
    <n v="191.30088973165766"/>
  </r>
  <r>
    <s v="IDResidentialParent-Time-of-Use Opt-inSummer Peak Reduction @Meter  (MW)Market Potential0"/>
    <x v="1"/>
    <s v="Residential"/>
    <x v="23"/>
    <x v="2"/>
    <s v="Market Potential"/>
    <n v="0"/>
    <n v="0"/>
    <n v="0.11708566988443331"/>
    <n v="0.51419306510046681"/>
    <n v="1.1027391105095397"/>
    <n v="1.3542686154618979"/>
    <n v="1.4741100558253957"/>
    <n v="1.4828568895256631"/>
    <n v="1.4936336664160585"/>
    <n v="1.5043995225262223"/>
    <n v="1.5151508414847856"/>
    <n v="1.5258838697053598"/>
    <n v="1.5365947123817909"/>
    <n v="1.5472793293938896"/>
    <n v="1.5579335311231759"/>
    <n v="1.5685529741782906"/>
    <n v="1.5791331570298639"/>
    <n v="1.5896694155547786"/>
    <n v="1.6001569184899405"/>
    <n v="1.6105906627958233"/>
    <n v="1.6209654689302668"/>
    <n v="1.6312759760332074"/>
    <n v="1.6415166370232506"/>
    <n v="1.6569819527667442"/>
    <n v="1.6725929727849622"/>
  </r>
  <r>
    <s v="IDResidentialParent-Time-of-Use Opt-inSummer Peak Reduction @Generation (MW)Market Potential0"/>
    <x v="1"/>
    <s v="Residential"/>
    <x v="23"/>
    <x v="3"/>
    <s v="Market Potential"/>
    <n v="0"/>
    <n v="0"/>
    <n v="0.12477160047360752"/>
    <n v="0.54794657406273106"/>
    <n v="1.175126929357992"/>
    <n v="1.4431677487871888"/>
    <n v="1.5708760185692623"/>
    <n v="1.5801970263487457"/>
    <n v="1.5916812301961407"/>
    <n v="1.6031537963834424"/>
    <n v="1.6146108711474698"/>
    <n v="1.6260484545027278"/>
    <n v="1.6374623959737755"/>
    <n v="1.6488483902321927"/>
    <n v="1.6602019726376553"/>
    <n v="1.6715185146827478"/>
    <n v="1.6827932193412871"/>
    <n v="1.6940211163200964"/>
    <n v="1.705197057214344"/>
    <n v="1.7163157105667342"/>
    <n v="1.7273715568310601"/>
    <n v="1.7383588832408434"/>
    <n v="1.7492717785840266"/>
    <n v="1.7657522940822081"/>
    <n v="1.7823880784153476"/>
  </r>
  <r>
    <s v="IDResidentialParent-Time-of-Use Opt-inWinter Peak Reduction @Meter  (MW)Market Potential0"/>
    <x v="1"/>
    <s v="Residential"/>
    <x v="23"/>
    <x v="4"/>
    <s v="Market Potential"/>
    <n v="0"/>
    <n v="0"/>
    <n v="0.11172645228380119"/>
    <n v="0.49065754168987946"/>
    <n v="1.0522647966521625"/>
    <n v="1.2922813525702841"/>
    <n v="1.4066374388582992"/>
    <n v="1.414983914554359"/>
    <n v="1.425267419360766"/>
    <n v="1.4355405032503121"/>
    <n v="1.4457997153793241"/>
    <n v="1.4560414739696819"/>
    <n v="1.4662620624873774"/>
    <n v="1.4764576257356485"/>
    <n v="1.4866241658622414"/>
    <n v="1.4967575382804796"/>
    <n v="1.5068534475039306"/>
    <n v="1.5169074428946181"/>
    <n v="1.5269149143248806"/>
    <n v="1.5368710877531337"/>
    <n v="1.5467710207139962"/>
    <n v="1.5566095977234244"/>
    <n v="1.566381525599722"/>
    <n v="1.5811389665673041"/>
    <n v="1.5960354426679952"/>
  </r>
  <r>
    <s v="IDResidentialParent-Time-of-Use Opt-inWinter Peak Reduction @Generation (MW)Market Potential0"/>
    <x v="1"/>
    <s v="Residential"/>
    <x v="23"/>
    <x v="5"/>
    <s v="Market Potential"/>
    <n v="0"/>
    <n v="0"/>
    <n v="0.11906058427515046"/>
    <n v="0.52286609301990561"/>
    <n v="1.1213392973701646"/>
    <n v="1.3771114157824851"/>
    <n v="1.4989742528327996"/>
    <n v="1.5078686216478676"/>
    <n v="1.5188271732318477"/>
    <n v="1.5297746198319608"/>
    <n v="1.5407072840785636"/>
    <n v="1.551621349072551"/>
    <n v="1.562512854313062"/>
    <n v="1.5733776915341524"/>
    <n v="1.5842116004499589"/>
    <n v="1.5950101644080132"/>
    <n v="1.6057688059504802"/>
    <n v="1.6164827822832672"/>
    <n v="1.6271471806531124"/>
    <n v="1.6377569136329218"/>
    <n v="1.6483067143158527"/>
    <n v="1.6587911314188239"/>
    <n v="1.6692045242963789"/>
    <n v="1.6849306975354903"/>
    <n v="1.7008050326811543"/>
  </r>
  <r>
    <s v="IDResidentialParent-Time-of-Use Opt-inNon-Incentive CostsMarket Potential0"/>
    <x v="1"/>
    <s v="Residential"/>
    <x v="23"/>
    <x v="6"/>
    <s v="Market Potential"/>
    <n v="0"/>
    <n v="0"/>
    <n v="64073.66"/>
    <n v="211909.76000000001"/>
    <n v="314028.46000000002"/>
    <n v="137528.94"/>
    <n v="68322.350000000006"/>
    <n v="9590.64"/>
    <n v="10709.35"/>
    <n v="10744.45"/>
    <n v="10777.73"/>
    <n v="10809.08"/>
    <n v="10838.42"/>
    <n v="10865.63"/>
    <n v="10890.61"/>
    <n v="10913.25"/>
    <n v="10933.44"/>
    <n v="10951.04"/>
    <n v="10965.96"/>
    <n v="10978.04"/>
    <n v="10987.17"/>
    <n v="10993.21"/>
    <n v="10996.02"/>
    <n v="13954.85"/>
    <n v="14095.5"/>
  </r>
  <r>
    <s v="IDResidentialParent-Time-of-Use Opt-inIncentive CostsMarket Potential0"/>
    <x v="1"/>
    <s v="Residential"/>
    <x v="23"/>
    <x v="7"/>
    <s v="Market Potential"/>
    <n v="0"/>
    <n v="0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</r>
  <r>
    <s v="IDResidentialParent-Time-of-Use Opt-inProgram Annual BenefitsMarket Potential0"/>
    <x v="1"/>
    <s v="Residential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Time-of-Use Opt-inProgram Annual CostsMarket Potential0"/>
    <x v="1"/>
    <s v="Residential"/>
    <x v="23"/>
    <x v="9"/>
    <s v="Market Potential"/>
    <n v="0"/>
    <n v="0"/>
    <n v="84080.36"/>
    <n v="231916.46"/>
    <n v="334035.15999999997"/>
    <n v="157535.64000000001"/>
    <n v="88329.05"/>
    <n v="29597.33"/>
    <n v="30716.04"/>
    <n v="30751.14"/>
    <n v="30784.42"/>
    <n v="30815.78"/>
    <n v="30845.11"/>
    <n v="30872.33"/>
    <n v="30897.31"/>
    <n v="30919.95"/>
    <n v="30940.13"/>
    <n v="30957.74"/>
    <n v="30972.65"/>
    <n v="30984.74"/>
    <n v="30993.87"/>
    <n v="30999.9"/>
    <n v="31002.71"/>
    <n v="33961.54"/>
    <n v="34102.199999999997"/>
  </r>
  <r>
    <s v="IDGeneral ServiceParent-Time-of-Use Opt-inParticipantsMarket Potential0"/>
    <x v="1"/>
    <s v="General Service"/>
    <x v="23"/>
    <x v="0"/>
    <s v="Market Potential"/>
    <n v="0"/>
    <n v="0"/>
    <n v="138.05555099037511"/>
    <n v="578.60182405163675"/>
    <n v="1272.0476610405808"/>
    <n v="1622.4569956169978"/>
    <n v="1805.725405370074"/>
    <n v="1826.1663505053398"/>
    <n v="1847.5562485597404"/>
    <n v="1869.1982884477318"/>
    <n v="1891.0954423903145"/>
    <n v="1913.250717644715"/>
    <n v="1935.6671569173848"/>
    <n v="1958.347838781875"/>
    <n v="1981.2958781016332"/>
    <n v="2004.5144264577843"/>
    <n v="2028.006672581954"/>
    <n v="2051.7758427941972"/>
    <n v="2075.8252014460836"/>
    <n v="2100.1580513690124"/>
    <n v="2124.7777343278049"/>
    <n v="2149.6876314796496"/>
    <n v="2174.8911638384543"/>
    <n v="2200.3917927446755"/>
    <n v="2226.1930203406778"/>
  </r>
  <r>
    <s v="IDGeneral ServiceParent-Time-of-Use Opt-inNew ParticipantsMarket Potential0"/>
    <x v="1"/>
    <s v="General Service"/>
    <x v="23"/>
    <x v="1"/>
    <s v="Market Potential"/>
    <n v="0"/>
    <n v="0"/>
    <n v="138.05555099037511"/>
    <n v="440.54627306126167"/>
    <n v="693.44583698894405"/>
    <n v="350.409334576417"/>
    <n v="183.26840975307618"/>
    <n v="20.440945135265792"/>
    <n v="21.389898054400646"/>
    <n v="21.642039887991359"/>
    <n v="21.89715394258269"/>
    <n v="22.155275254400522"/>
    <n v="22.416439272669777"/>
    <n v="22.680681864490225"/>
    <n v="22.948039319758209"/>
    <n v="23.218548356151132"/>
    <n v="23.492246124169696"/>
    <n v="23.769170212243125"/>
    <n v="24.04935865188645"/>
    <n v="24.332849922928744"/>
    <n v="24.619682958792509"/>
    <n v="24.909897151844689"/>
    <n v="25.20353235880475"/>
    <n v="25.500628906221209"/>
    <n v="25.801227596002263"/>
  </r>
  <r>
    <s v="IDGeneral ServiceParent-Time-of-Use Opt-inSummer Peak Reduction @Meter  (MW)Market Potential0"/>
    <x v="1"/>
    <s v="General Service"/>
    <x v="23"/>
    <x v="2"/>
    <s v="Market Potential"/>
    <n v="0"/>
    <n v="0"/>
    <n v="1.1380474475817094E-3"/>
    <n v="4.7003008593253306E-3"/>
    <n v="1.023604631774722E-2"/>
    <n v="1.283010488704471E-2"/>
    <n v="1.4033651906747307E-2"/>
    <n v="1.3948319396930867E-2"/>
    <n v="1.3868911114300683E-2"/>
    <n v="1.3789986027464047E-2"/>
    <n v="1.3711541395784338E-2"/>
    <n v="1.3633574495367074E-2"/>
    <n v="1.3556082618965364E-2"/>
    <n v="1.3479063075885924E-2"/>
    <n v="1.3402513191895657E-2"/>
    <n v="1.3326430309128841E-2"/>
    <n v="1.3250811785994807E-2"/>
    <n v="1.3175654997086327E-2"/>
    <n v="1.3100957333088392E-2"/>
    <n v="1.3026716200687721E-2"/>
    <n v="1.2952929022482665E-2"/>
    <n v="1.287959323689381E-2"/>
    <n v="1.2806706298075036E-2"/>
    <n v="1.2734265675825168E-2"/>
    <n v="1.2662268855500149E-2"/>
  </r>
  <r>
    <s v="IDGeneral ServiceParent-Time-of-Use Opt-inSummer Peak Reduction @Generation (MW)Market Potential0"/>
    <x v="1"/>
    <s v="General Service"/>
    <x v="23"/>
    <x v="3"/>
    <s v="Market Potential"/>
    <n v="0"/>
    <n v="0"/>
    <n v="1.2127530345073629E-3"/>
    <n v="5.0088457580193205E-3"/>
    <n v="1.0907977746959953E-2"/>
    <n v="1.3672319785853272E-2"/>
    <n v="1.4954872023388008E-2"/>
    <n v="1.486393797626904E-2"/>
    <n v="1.4779317044224938E-2"/>
    <n v="1.4695211026709343E-2"/>
    <n v="1.4611617003180241E-2"/>
    <n v="1.4528532070936779E-2"/>
    <n v="1.4445953345018504E-2"/>
    <n v="1.4363877958105203E-2"/>
    <n v="1.4282303060417367E-2"/>
    <n v="1.4201225819617264E-2"/>
    <n v="1.4120643420710578E-2"/>
    <n v="1.4040553065948772E-2"/>
    <n v="1.3960951974731874E-2"/>
    <n v="1.3881837383512063E-2"/>
    <n v="1.380320654569764E-2"/>
    <n v="1.3725056731557769E-2"/>
    <n v="1.3647385228127702E-2"/>
    <n v="1.3570189339114629E-2"/>
    <n v="1.349346638480408E-2"/>
  </r>
  <r>
    <s v="IDGeneral ServiceParent-Time-of-Use Opt-inWinter Peak Reduction @Meter  (MW)Market Potential0"/>
    <x v="1"/>
    <s v="General Service"/>
    <x v="23"/>
    <x v="4"/>
    <s v="Market Potential"/>
    <n v="0"/>
    <n v="0"/>
    <n v="1.150220331004535E-3"/>
    <n v="4.7505766316882064E-3"/>
    <n v="1.0345534018634688E-2"/>
    <n v="1.2967339385856237E-2"/>
    <n v="1.4183759891278491E-2"/>
    <n v="1.4097514640348849E-2"/>
    <n v="1.40172569838465E-2"/>
    <n v="1.3937487691539139E-2"/>
    <n v="1.3858203993475499E-2"/>
    <n v="1.3779403136625542E-2"/>
    <n v="1.3701082384784886E-2"/>
    <n v="1.3623239018479815E-2"/>
    <n v="1.3545870334872871E-2"/>
    <n v="1.346897364766902E-2"/>
    <n v="1.3392546287022394E-2"/>
    <n v="1.3316585599443641E-2"/>
    <n v="1.3241088947707775E-2"/>
    <n v="1.3166053710762682E-2"/>
    <n v="1.3091477283638084E-2"/>
    <n v="1.3017357077355178E-2"/>
    <n v="1.2943690518836743E-2"/>
    <n v="1.2870475050817832E-2"/>
    <n v="1.2797708131757042E-2"/>
  </r>
  <r>
    <s v="IDGeneral ServiceParent-Time-of-Use Opt-inWinter Peak Reduction @Generation (MW)Market Potential0"/>
    <x v="1"/>
    <s v="General Service"/>
    <x v="23"/>
    <x v="5"/>
    <s v="Market Potential"/>
    <n v="0"/>
    <n v="0"/>
    <n v="1.2257249904140397E-3"/>
    <n v="5.0624218155245169E-3"/>
    <n v="1.1024652620028439E-2"/>
    <n v="1.3818562857903066E-2"/>
    <n v="1.5114833643732407E-2"/>
    <n v="1.5022926939843188E-2"/>
    <n v="1.493740087792679E-2"/>
    <n v="1.4852395238213063E-2"/>
    <n v="1.4767907068921034E-2"/>
    <n v="1.4683933436301727E-2"/>
    <n v="1.4600471424536323E-2"/>
    <n v="1.4517518135634927E-2"/>
    <n v="1.4435070689335966E-2"/>
    <n v="1.4353126223006201E-2"/>
    <n v="1.427168189154134E-2"/>
    <n v="1.4190734867267307E-2"/>
    <n v="1.4110282339842045E-2"/>
    <n v="1.4030321516158016E-2"/>
    <n v="1.3950849620245188E-2"/>
    <n v="1.3871863893174742E-2"/>
    <n v="1.3793361592963281E-2"/>
    <n v="1.3715339994477655E-2"/>
    <n v="1.3637796389340411E-2"/>
  </r>
  <r>
    <s v="IDGeneral ServiceParent-Time-of-Use Opt-inNon-Incentive CostsMarket Potential0"/>
    <x v="1"/>
    <s v="General Service"/>
    <x v="23"/>
    <x v="6"/>
    <s v="Market Potential"/>
    <n v="0"/>
    <n v="0"/>
    <n v="9960.34"/>
    <n v="31739.67"/>
    <n v="49948.44"/>
    <n v="25249.81"/>
    <n v="13215.66"/>
    <n v="1492.09"/>
    <n v="1560.41"/>
    <n v="1578.56"/>
    <n v="1596.93"/>
    <n v="1615.52"/>
    <n v="1634.32"/>
    <n v="1653.35"/>
    <n v="1672.6"/>
    <n v="1692.07"/>
    <n v="1711.78"/>
    <n v="1731.72"/>
    <n v="1751.89"/>
    <n v="1772.3"/>
    <n v="1792.95"/>
    <n v="1813.85"/>
    <n v="1834.99"/>
    <n v="1856.38"/>
    <n v="1878.03"/>
  </r>
  <r>
    <s v="IDGeneral ServiceParent-Time-of-Use Opt-inIncentive CostsMarket Potential0"/>
    <x v="1"/>
    <s v="General Service"/>
    <x v="23"/>
    <x v="7"/>
    <s v="Market Potential"/>
    <n v="0"/>
    <n v="0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</r>
  <r>
    <s v="IDGeneral ServiceParent-Time-of-Use Opt-inProgram Annual BenefitsMarket Potential0"/>
    <x v="1"/>
    <s v="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Time-of-Use Opt-inProgram Annual CostsMarket Potential0"/>
    <x v="1"/>
    <s v="General Service"/>
    <x v="23"/>
    <x v="9"/>
    <s v="Market Potential"/>
    <n v="0"/>
    <n v="0"/>
    <n v="10115.790000000001"/>
    <n v="31895.119999999999"/>
    <n v="50103.89"/>
    <n v="25405.26"/>
    <n v="13371.11"/>
    <n v="1647.54"/>
    <n v="1715.86"/>
    <n v="1734.02"/>
    <n v="1752.38"/>
    <n v="1770.97"/>
    <n v="1789.77"/>
    <n v="1808.8"/>
    <n v="1828.05"/>
    <n v="1847.52"/>
    <n v="1867.23"/>
    <n v="1887.17"/>
    <n v="1907.34"/>
    <n v="1927.75"/>
    <n v="1948.41"/>
    <n v="1969.3"/>
    <n v="1990.44"/>
    <n v="2011.83"/>
    <n v="2033.48"/>
  </r>
  <r>
    <s v="IDLarge General ServiceParent-Time-of-Use Opt-inParticipantsMarket Potential0"/>
    <x v="1"/>
    <s v="Large General Service"/>
    <x v="23"/>
    <x v="0"/>
    <s v="Market Potential"/>
    <n v="0"/>
    <n v="0"/>
    <n v="6.6870268574645486"/>
    <n v="26.938721650952601"/>
    <n v="59.375663307409333"/>
    <n v="76.147983599333642"/>
    <n v="84.394535680283397"/>
    <n v="84.191697393475991"/>
    <n v="83.99973937309116"/>
    <n v="83.818078238718826"/>
    <n v="83.64616188976251"/>
    <n v="83.483467828271714"/>
    <n v="83.329501571700973"/>
    <n v="83.183795150774031"/>
    <n v="83.045905687889757"/>
    <n v="82.915414051751412"/>
    <n v="82.79192358413232"/>
    <n v="82.675058894910137"/>
    <n v="82.56446472170903"/>
    <n v="82.459804850685998"/>
    <n v="82.360761095182653"/>
    <n v="82.267032329139795"/>
    <n v="82.178333572338644"/>
    <n v="82.09439512468974"/>
    <n v="82.014961746939818"/>
  </r>
  <r>
    <s v="IDLarge General ServiceParent-Time-of-Use Opt-inNew ParticipantsMarket Potential0"/>
    <x v="1"/>
    <s v="Large General Service"/>
    <x v="23"/>
    <x v="1"/>
    <s v="Market Potential"/>
    <n v="0"/>
    <n v="0"/>
    <n v="6.6870268574645486"/>
    <n v="20.251694793488053"/>
    <n v="32.436941656456732"/>
    <n v="16.772320291924309"/>
    <n v="8.24655208094975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Summer Peak Reduction @Meter  (MW)Market Potential0"/>
    <x v="1"/>
    <s v="Large General Service"/>
    <x v="23"/>
    <x v="2"/>
    <s v="Market Potential"/>
    <n v="0"/>
    <n v="0"/>
    <n v="1.9681666691179905E-2"/>
    <n v="7.9181233255069206E-2"/>
    <n v="0.17414801733401541"/>
    <n v="0.22276487809493498"/>
    <n v="0.24630625514323934"/>
    <n v="0.24514904377663146"/>
    <n v="0.24404204941322902"/>
    <n v="0.24298257781300597"/>
    <n v="0.24196807992861433"/>
    <n v="0.24099614408030073"/>
    <n v="0.24006448855255139"/>
    <n v="0.23917095458973836"/>
    <n v="0.23831349976926205"/>
    <n v="0.23749019173184546"/>
    <n v="0.23669920224973137"/>
    <n v="0.23593880161457179"/>
    <n v="0.23520735332777903"/>
    <n v="0.23450330907703859"/>
    <n v="0.23382520398356013"/>
    <n v="0.23317165210547669"/>
    <n v="0.23254134218358471"/>
    <n v="0.23193303361636747"/>
    <n v="0.23134555265194118"/>
  </r>
  <r>
    <s v="IDLarge General ServiceParent-Time-of-Use Opt-inSummer Peak Reduction @Generation (MW)Market Potential0"/>
    <x v="1"/>
    <s v="Large General Service"/>
    <x v="23"/>
    <x v="3"/>
    <s v="Market Potential"/>
    <n v="0"/>
    <n v="0"/>
    <n v="2.0973643106542952E-2"/>
    <n v="8.437897831955371E-2"/>
    <n v="0.18557972861681096"/>
    <n v="0.23738797750952151"/>
    <n v="0.26247469644420218"/>
    <n v="0.26124152150109919"/>
    <n v="0.26006185998852199"/>
    <n v="0.25893284080669859"/>
    <n v="0.25785174757951229"/>
    <n v="0.25681601031575096"/>
    <n v="0.25582319751976917"/>
    <n v="0.25487100872734264"/>
    <n v="0.25395726744380015"/>
    <n v="0.25307991446275091"/>
    <n v="0.25223700154489703"/>
    <n v="0.25142668543752322"/>
    <n v="0.25064722221630331"/>
    <n v="0.24989696193205305"/>
    <n v="0.24917434354599333"/>
    <n v="0.248477890137976"/>
    <n v="0.247806204372959"/>
    <n v="0.2471579642118153"/>
    <n v="0.24653191885330475"/>
  </r>
  <r>
    <s v="IDLarge General ServiceParent-Time-of-Use Opt-inWinter Peak Reduction @Meter  (MW)Market Potential0"/>
    <x v="1"/>
    <s v="Large General Service"/>
    <x v="23"/>
    <x v="4"/>
    <s v="Market Potential"/>
    <n v="0"/>
    <n v="0"/>
    <n v="1.9892187469296611E-2"/>
    <n v="8.0028178541698178E-2"/>
    <n v="0.17601075470742433"/>
    <n v="0.22514763541978267"/>
    <n v="0.24894081782034247"/>
    <n v="0.24777122858751191"/>
    <n v="0.2466523934934228"/>
    <n v="0.24558158947968159"/>
    <n v="0.24455624023359526"/>
    <n v="0.24357390827938896"/>
    <n v="0.24263228749566226"/>
    <n v="0.24172919603611503"/>
    <n v="0.24086256963180702"/>
    <n v="0.24003045525438949"/>
    <n v="0.23923100512085449"/>
    <n v="0.23846247102139506"/>
    <n v="0.23772319895296312"/>
    <n v="0.23701162404204934"/>
    <n v="0.236326265741098"/>
    <n v="0.23566572328380836"/>
    <n v="0.23502867138537079"/>
    <n v="0.23441385617443705"/>
    <n v="0.23382009134433518"/>
  </r>
  <r>
    <s v="IDLarge General ServiceParent-Time-of-Use Opt-inWinter Peak Reduction @Generation (MW)Market Potential0"/>
    <x v="1"/>
    <s v="Large General Service"/>
    <x v="23"/>
    <x v="5"/>
    <s v="Market Potential"/>
    <n v="0"/>
    <n v="0"/>
    <n v="2.1197983236675842E-2"/>
    <n v="8.5281520185100365E-2"/>
    <n v="0.18756474286809924"/>
    <n v="0.239927147719291"/>
    <n v="0.26528220142832742"/>
    <n v="0.26403583609069897"/>
    <n v="0.26284355657866881"/>
    <n v="0.26170246108235462"/>
    <n v="0.26060980417049795"/>
    <n v="0.25956298836252023"/>
    <n v="0.25855955615479781"/>
    <n v="0.2575971824766784"/>
    <n v="0.25667366755307652"/>
    <n v="0.25578693015173642"/>
    <n v="0.25493500119443147"/>
    <n v="0.2541160177124841"/>
    <n v="0.25332821712805109"/>
    <n v="0.25256993184361609"/>
    <n v="0.25183958412307972"/>
    <n v="0.25113568124873015"/>
    <n v="0.25045681093922717"/>
    <n v="0.24980163701453223"/>
    <n v="0.24916889529447483"/>
  </r>
  <r>
    <s v="IDLarge General ServiceParent-Time-of-Use Opt-inNon-Incentive CostsMarket Potential0"/>
    <x v="1"/>
    <s v="Large General Service"/>
    <x v="23"/>
    <x v="6"/>
    <s v="Market Potential"/>
    <n v="0"/>
    <n v="0"/>
    <n v="846.81"/>
    <n v="1823.47"/>
    <n v="2700.8"/>
    <n v="1572.95"/>
    <n v="959.1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</r>
  <r>
    <s v="IDLarge General ServiceParent-Time-of-Use Opt-inIncentive CostsMarket Potential0"/>
    <x v="1"/>
    <s v="Large General Service"/>
    <x v="23"/>
    <x v="7"/>
    <s v="Market Potential"/>
    <n v="0"/>
    <n v="0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</r>
  <r>
    <s v="IDLarge General ServiceParent-Time-of-Use Opt-inProgram Annual BenefitsMarket Potential0"/>
    <x v="1"/>
    <s v="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Program Annual CostsMarket Potential0"/>
    <x v="1"/>
    <s v="Large General Service"/>
    <x v="23"/>
    <x v="9"/>
    <s v="Market Potential"/>
    <n v="0"/>
    <n v="0"/>
    <n v="3639.35"/>
    <n v="4616.01"/>
    <n v="5493.35"/>
    <n v="4365.49"/>
    <n v="3751.64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</r>
  <r>
    <s v="IDExtra Large General ServiceParent-Time-of-Use Opt-inParticipantsMarket Potential0"/>
    <x v="1"/>
    <s v="Extra Large General Service"/>
    <x v="23"/>
    <x v="0"/>
    <s v="Market Potential"/>
    <n v="0"/>
    <n v="0"/>
    <n v="0.12692387565000002"/>
    <n v="0.35440860312000011"/>
    <n v="0.78594425909999999"/>
    <n v="1.0104997617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</r>
  <r>
    <s v="IDExtra Large General ServiceParent-Time-of-Use Opt-inNew ParticipantsMarket Potential0"/>
    <x v="1"/>
    <s v="Extra Large General Service"/>
    <x v="23"/>
    <x v="1"/>
    <s v="Market Potential"/>
    <n v="0"/>
    <n v="0"/>
    <n v="0.12692387565000002"/>
    <n v="0.22748472747000009"/>
    <n v="0.43153565597999988"/>
    <n v="0.22455550260000023"/>
    <n v="0.1122777512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Summer Peak Reduction @Meter  (MW)Market Potential0"/>
    <x v="1"/>
    <s v="Extra Large General Service"/>
    <x v="23"/>
    <x v="2"/>
    <s v="Market Potential"/>
    <n v="0"/>
    <n v="0"/>
    <n v="1.7653733983098354E-2"/>
    <n v="4.9075386562235909E-2"/>
    <n v="0.10834141299199723"/>
    <n v="0.13868571346020098"/>
    <n v="0.15343342180818828"/>
    <n v="0.15278757836183318"/>
    <n v="0.15215729508453812"/>
    <n v="0.15154217084626037"/>
    <n v="0.15094181486717201"/>
    <n v="0.15035584645059438"/>
    <n v="0.14978389472282297"/>
    <n v="0.14922559837966562"/>
    <n v="0.14868060543952114"/>
    <n v="0.1481485730028291"/>
    <n v="0.14762916701772597"/>
    <n v="0.14712206205174896"/>
    <n v="0.14662694106942997"/>
    <n v="0.14614349521562842"/>
    <n v="0.14567142360445456"/>
    <n v="0.14521043311363957"/>
    <n v="0.14476023818421113"/>
    <n v="0.14432056062533821"/>
    <n v="0.14389112942421134"/>
  </r>
  <r>
    <s v="IDExtra Large General ServiceParent-Time-of-Use Opt-inSummer Peak Reduction @Generation (MW)Market Potential0"/>
    <x v="1"/>
    <s v="Extra Large General Service"/>
    <x v="23"/>
    <x v="3"/>
    <s v="Market Potential"/>
    <n v="0"/>
    <n v="0"/>
    <n v="1.8812589496055365E-2"/>
    <n v="5.2296874000677653E-2"/>
    <n v="0.11545333865302347"/>
    <n v="0.14778954972314681"/>
    <n v="0.16350535145800116"/>
    <n v="0.16281711249129707"/>
    <n v="0.16214545511992554"/>
    <n v="0.16148995188220414"/>
    <n v="0.16085018634609122"/>
    <n v="0.16022575282458906"/>
    <n v="0.15961625609848995"/>
    <n v="0.15902131114627624"/>
    <n v="0.15844054288099013"/>
    <n v="0.15787358589389291"/>
    <n v="0.15732008420473781"/>
    <n v="0.15677969101848782"/>
    <n v="0.15625206848830986"/>
    <n v="0.155736887484685"/>
    <n v="0.15523382737047586"/>
    <n v="0.15474257578179834"/>
    <n v="0.15426282841454725"/>
    <n v="0.15379428881643031"/>
    <n v="0.15333666818436845"/>
  </r>
  <r>
    <s v="IDExtra Large General ServiceParent-Time-of-Use Opt-inWinter Peak Reduction @Meter  (MW)Market Potential0"/>
    <x v="1"/>
    <s v="Extra Large General Service"/>
    <x v="23"/>
    <x v="4"/>
    <s v="Market Potential"/>
    <n v="0"/>
    <n v="0"/>
    <n v="1.8249499065317355E-2"/>
    <n v="5.0731546201787027E-2"/>
    <n v="0.11199763840474534"/>
    <n v="0.14336597575266111"/>
    <n v="0.1586113787914652"/>
    <n v="0.15794373990091187"/>
    <n v="0.15729218629242925"/>
    <n v="0.15665630329893612"/>
    <n v="0.15603568695285766"/>
    <n v="0.15542994371004698"/>
    <n v="0.15483869018082969"/>
    <n v="0.15426155286798837"/>
    <n v="0.15369816791150875"/>
    <n v="0.15314818083991102"/>
    <n v="0.15261124632799777"/>
    <n v="0.1520870279608538"/>
    <n v="0.15157519800393363"/>
    <n v="0.15107543717908317"/>
    <n v="0.1505874344463396"/>
    <n v="0.15011088679136175"/>
    <n v="0.14964549901834556"/>
    <n v="0.14919098354828267"/>
    <n v="0.14874706022242506"/>
  </r>
  <r>
    <s v="IDExtra Large General ServiceParent-Time-of-Use Opt-inWinter Peak Reduction @Generation (MW)Market Potential0"/>
    <x v="1"/>
    <s v="Extra Large General Service"/>
    <x v="23"/>
    <x v="5"/>
    <s v="Market Potential"/>
    <n v="0"/>
    <n v="0"/>
    <n v="1.9447462772077317E-2"/>
    <n v="5.4061750001904336E-2"/>
    <n v="0.11934957204256751"/>
    <n v="0.1527770415096559"/>
    <n v="0.16902320843080262"/>
    <n v="0.16831174328741674"/>
    <n v="0.16761741932270807"/>
    <n v="0.16693979464933517"/>
    <n v="0.16627843878181761"/>
    <n v="0.16563293234233481"/>
    <n v="0.16500286677411519"/>
    <n v="0.16438784406222121"/>
    <n v="0.1637874764615396"/>
    <n v="0.16320138623178923"/>
    <n v="0.16262920537936676"/>
    <n v="0.16207057540585443"/>
    <n v="0.16152514706301538"/>
    <n v="0.16099258011411249"/>
    <n v="0.1604725431013849"/>
    <n v="0.15996471311952445"/>
    <n v="0.15946877559499739"/>
    <n v="0.15898442407105995"/>
    <n v="0.15851135999832167"/>
  </r>
  <r>
    <s v="IDExtra Large General ServiceParent-Time-of-Use Opt-inNon-Incentive CostsMarket Potential0"/>
    <x v="1"/>
    <s v="Extra Large General Service"/>
    <x v="23"/>
    <x v="6"/>
    <s v="Market Potential"/>
    <n v="0"/>
    <n v="0"/>
    <n v="233.34"/>
    <n v="240.58"/>
    <n v="255.27"/>
    <n v="240.37"/>
    <n v="232.28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</r>
  <r>
    <s v="IDExtra Large General ServiceParent-Time-of-Use Opt-inIncentive CostsMarket Potential0"/>
    <x v="1"/>
    <s v="Extra Large General Service"/>
    <x v="23"/>
    <x v="7"/>
    <s v="Market Potential"/>
    <n v="0"/>
    <n v="0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</r>
  <r>
    <s v="IDExtra Large General ServiceParent-Time-of-Use Opt-inProgram Annual BenefitsMarket Potential0"/>
    <x v="1"/>
    <s v="Extra 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Program Annual CostsMarket Potential0"/>
    <x v="1"/>
    <s v="Extra Large General Service"/>
    <x v="23"/>
    <x v="9"/>
    <s v="Market Potential"/>
    <n v="0"/>
    <n v="0"/>
    <n v="1947.01"/>
    <n v="1954.25"/>
    <n v="1968.94"/>
    <n v="1954.04"/>
    <n v="1945.96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</r>
  <r>
    <s v="IDResidentialTime-of-Use Opt-OutParticipantsMarket Potential0"/>
    <x v="1"/>
    <s v="Residential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ew ParticipantsMarket Potential0"/>
    <x v="1"/>
    <s v="Residential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Meter  (MW)Market Potential0"/>
    <x v="1"/>
    <s v="Residential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Generation (MW)Market Potential0"/>
    <x v="1"/>
    <s v="Residential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Meter  (MW)Market Potential0"/>
    <x v="1"/>
    <s v="Residential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Generation (MW)Market Potential0"/>
    <x v="1"/>
    <s v="Residential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on-Incentive CostsMarket Potential0"/>
    <x v="1"/>
    <s v="Residential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Incentive CostsMarket Potential0"/>
    <x v="1"/>
    <s v="Residential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BenefitsMarket Potential0"/>
    <x v="1"/>
    <s v="Residential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CostsMarket Potential0"/>
    <x v="1"/>
    <s v="Residential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articipantsMarket Potential0"/>
    <x v="1"/>
    <s v="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ew ParticipantsMarket Potential0"/>
    <x v="1"/>
    <s v="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Meter  (MW)Market Potential0"/>
    <x v="1"/>
    <s v="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Generation (MW)Market Potential0"/>
    <x v="1"/>
    <s v="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Meter  (MW)Market Potential0"/>
    <x v="1"/>
    <s v="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Generation (MW)Market Potential0"/>
    <x v="1"/>
    <s v="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on-Incentive CostsMarket Potential0"/>
    <x v="1"/>
    <s v="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Incentive CostsMarket Potential0"/>
    <x v="1"/>
    <s v="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BenefitsMarket Potential0"/>
    <x v="1"/>
    <s v="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CostsMarket Potential0"/>
    <x v="1"/>
    <s v="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articipantsMarket Potential0"/>
    <x v="1"/>
    <s v="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ew ParticipantsMarket Potential0"/>
    <x v="1"/>
    <s v="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Meter  (MW)Market Potential0"/>
    <x v="1"/>
    <s v="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Generation (MW)Market Potential0"/>
    <x v="1"/>
    <s v="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Meter  (MW)Market Potential0"/>
    <x v="1"/>
    <s v="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Generation (MW)Market Potential0"/>
    <x v="1"/>
    <s v="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on-Incentive CostsMarket Potential0"/>
    <x v="1"/>
    <s v="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Incentive CostsMarket Potential0"/>
    <x v="1"/>
    <s v="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BenefitsMarket Potential0"/>
    <x v="1"/>
    <s v="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CostsMarket Potential0"/>
    <x v="1"/>
    <s v="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articipantsMarket Potential0"/>
    <x v="1"/>
    <s v="Extra 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ew ParticipantsMarket Potential0"/>
    <x v="1"/>
    <s v="Extra 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Meter  (MW)Market Potential0"/>
    <x v="1"/>
    <s v="Extra 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Generation (MW)Market Potential0"/>
    <x v="1"/>
    <s v="Extra 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Meter  (MW)Market Potential0"/>
    <x v="1"/>
    <s v="Extra 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Generation (MW)Market Potential0"/>
    <x v="1"/>
    <s v="Extra 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on-Incentive CostsMarket Potential0"/>
    <x v="1"/>
    <s v="Extra 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Incentive CostsMarket Potential0"/>
    <x v="1"/>
    <s v="Extra 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BenefitsMarket Potential0"/>
    <x v="1"/>
    <s v="Extra 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CostsMarket Potential0"/>
    <x v="1"/>
    <s v="Extra 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Electric Vehicle TOU Opt-inParticipantsMarket Potential0"/>
    <x v="1"/>
    <s v="General Service"/>
    <x v="2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ew ParticipantsMarket Potential0"/>
    <x v="1"/>
    <s v="General Service"/>
    <x v="2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Meter  (MW)Market Potential0"/>
    <x v="1"/>
    <s v="General Service"/>
    <x v="2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Generation (MW)Market Potential0"/>
    <x v="1"/>
    <s v="General Service"/>
    <x v="2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Meter  (MW)Market Potential0"/>
    <x v="1"/>
    <s v="General Service"/>
    <x v="2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Generation (MW)Market Potential0"/>
    <x v="1"/>
    <s v="General Service"/>
    <x v="2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on-Incentive CostsMarket Potential0"/>
    <x v="1"/>
    <s v="General Service"/>
    <x v="2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Incentive CostsMarket Potential0"/>
    <x v="1"/>
    <s v="General Service"/>
    <x v="2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BenefitsMarket Potential0"/>
    <x v="1"/>
    <s v="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CostsMarket Potential0"/>
    <x v="1"/>
    <s v="General Service"/>
    <x v="2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articipantsMarket Potential0"/>
    <x v="1"/>
    <s v="Large General Service"/>
    <x v="2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ew ParticipantsMarket Potential0"/>
    <x v="1"/>
    <s v="Large General Service"/>
    <x v="2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Meter  (MW)Market Potential0"/>
    <x v="1"/>
    <s v="Large General Service"/>
    <x v="2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Generation (MW)Market Potential0"/>
    <x v="1"/>
    <s v="Large General Service"/>
    <x v="2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Meter  (MW)Market Potential0"/>
    <x v="1"/>
    <s v="Large General Service"/>
    <x v="2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Generation (MW)Market Potential0"/>
    <x v="1"/>
    <s v="Large General Service"/>
    <x v="2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on-Incentive CostsMarket Potential0"/>
    <x v="1"/>
    <s v="Large General Service"/>
    <x v="2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Incentive CostsMarket Potential0"/>
    <x v="1"/>
    <s v="Large General Service"/>
    <x v="2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BenefitsMarket Potential0"/>
    <x v="1"/>
    <s v="Large 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CostsMarket Potential0"/>
    <x v="1"/>
    <s v="Large General Service"/>
    <x v="2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Peak Time RebateParticipantsMarket Potential0"/>
    <x v="1"/>
    <s v="Residential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ew ParticipantsMarket Potential0"/>
    <x v="1"/>
    <s v="Residential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Meter  (MW)Market Potential0"/>
    <x v="1"/>
    <s v="Residential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Generation (MW)Market Potential0"/>
    <x v="1"/>
    <s v="Residential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Meter  (MW)Market Potential0"/>
    <x v="1"/>
    <s v="Residential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Generation (MW)Market Potential0"/>
    <x v="1"/>
    <s v="Residential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on-Incentive CostsMarket Potential0"/>
    <x v="1"/>
    <s v="Residential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Incentive CostsMarket Potential0"/>
    <x v="1"/>
    <s v="Residential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BenefitsMarket Potential0"/>
    <x v="1"/>
    <s v="Residential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CostsMarket Potential0"/>
    <x v="1"/>
    <s v="Residential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articipantsMarket Potential0"/>
    <x v="1"/>
    <s v="General Service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ew ParticipantsMarket Potential0"/>
    <x v="1"/>
    <s v="General Service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Meter  (MW)Market Potential0"/>
    <x v="1"/>
    <s v="General Service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Generation (MW)Market Potential0"/>
    <x v="1"/>
    <s v="General Service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Meter  (MW)Market Potential0"/>
    <x v="1"/>
    <s v="General Service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Generation (MW)Market Potential0"/>
    <x v="1"/>
    <s v="General Service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on-Incentive CostsMarket Potential0"/>
    <x v="1"/>
    <s v="General Service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Incentive CostsMarket Potential0"/>
    <x v="1"/>
    <s v="General Service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BenefitsMarket Potential0"/>
    <x v="1"/>
    <s v="General Service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CostsMarket Potential0"/>
    <x v="1"/>
    <s v="General Service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Peak Time RebateParticipantsMarket Potential0"/>
    <x v="1"/>
    <s v="Residential"/>
    <x v="27"/>
    <x v="0"/>
    <s v="Market Potential"/>
    <n v="0"/>
    <n v="0"/>
    <n v="1159.9748923045886"/>
    <n v="4955.1093503298043"/>
    <n v="10083.887633774069"/>
    <n v="12069.394893527249"/>
    <n v="12983.528104498748"/>
    <n v="13099.189027151015"/>
    <n v="13233.405497771639"/>
    <n v="13368.204163187011"/>
    <n v="13503.554775631992"/>
    <n v="13639.425485369382"/>
    <n v="13775.782783848044"/>
    <n v="13912.591445241593"/>
    <n v="14049.814466338894"/>
    <n v="14187.413004758528"/>
    <n v="14325.346315460198"/>
    <n v="14463.571685527068"/>
    <n v="14602.044367194359"/>
    <n v="14740.717509100699"/>
    <n v="14879.542085740526"/>
    <n v="15018.466825097357"/>
    <n v="15157.438134439908"/>
    <n v="15345.486102860194"/>
    <n v="15535.867053814422"/>
  </r>
  <r>
    <s v="IDResidentialParent-Peak Time RebateNew ParticipantsMarket Potential0"/>
    <x v="1"/>
    <s v="Residential"/>
    <x v="27"/>
    <x v="1"/>
    <s v="Market Potential"/>
    <n v="0"/>
    <n v="0"/>
    <n v="1159.9748923045886"/>
    <n v="3795.1344580252157"/>
    <n v="5128.7782834442651"/>
    <n v="1985.5072597531798"/>
    <n v="914.13321097149856"/>
    <n v="115.66092265226689"/>
    <n v="134.21647062062402"/>
    <n v="134.79866541537194"/>
    <n v="135.35061244498138"/>
    <n v="135.87070973738992"/>
    <n v="136.35729847866241"/>
    <n v="136.80866139354839"/>
    <n v="137.22302109730117"/>
    <n v="137.59853841963377"/>
    <n v="137.93331070167005"/>
    <n v="138.2253700668698"/>
    <n v="138.47268166729191"/>
    <n v="138.67314190633988"/>
    <n v="138.82457663982677"/>
    <n v="138.9247393568312"/>
    <n v="138.97130934255074"/>
    <n v="188.04796842028554"/>
    <n v="190.38095095422796"/>
  </r>
  <r>
    <s v="IDResidentialParent-Peak Time RebateSummer Peak Reduction @Meter  (MW)Market Potential0"/>
    <x v="1"/>
    <s v="Residential"/>
    <x v="27"/>
    <x v="2"/>
    <s v="Market Potential"/>
    <n v="0"/>
    <n v="0"/>
    <n v="0.19075537697762035"/>
    <n v="0.81227595988352164"/>
    <n v="1.6487279500951735"/>
    <n v="1.9675164573684121"/>
    <n v="2.1104516518268519"/>
    <n v="2.1229743054496497"/>
    <n v="2.1384031850640479"/>
    <n v="2.1538164296323465"/>
    <n v="2.1692088616734622"/>
    <n v="2.1845751072585196"/>
    <n v="2.1999095902773429"/>
    <n v="2.2152065265767797"/>
    <n v="2.2304599179701916"/>
    <n v="2.245663546117616"/>
    <n v="2.2608109662763032"/>
    <n v="2.2758955009215338"/>
    <n v="2.290910233237879"/>
    <n v="2.305848000481288"/>
    <n v="2.3207013872126887"/>
    <n v="2.3354627184040622"/>
    <n v="2.3501240524183222"/>
    <n v="2.3722654122359952"/>
    <n v="2.394615373729001"/>
  </r>
  <r>
    <s v="IDResidentialParent-Peak Time RebateSummer Peak Reduction @Generation (MW)Market Potential0"/>
    <x v="1"/>
    <s v="Residential"/>
    <x v="27"/>
    <x v="3"/>
    <s v="Market Potential"/>
    <n v="0"/>
    <n v="0"/>
    <n v="0.2032772559437557"/>
    <n v="0.86559671769343738"/>
    <n v="1.756956468558369"/>
    <n v="2.0966714166330052"/>
    <n v="2.2489893987924678"/>
    <n v="2.2623340850912719"/>
    <n v="2.2787757726598974"/>
    <n v="2.2952007988409489"/>
    <n v="2.3116036462845932"/>
    <n v="2.3279785882976549"/>
    <n v="2.3443196827337411"/>
    <n v="2.3606207657467815"/>
    <n v="2.37687544540728"/>
    <n v="2.3930770951807503"/>
    <n v="2.4092188472680127"/>
    <n v="2.4252935858072608"/>
    <n v="2.4412939399380638"/>
    <n v="2.4572122767277151"/>
    <n v="2.4730406939606655"/>
    <n v="2.4887710127920526"/>
    <n v="2.5043947702667544"/>
    <n v="2.5279895697314525"/>
    <n v="2.5518066642465911"/>
  </r>
  <r>
    <s v="IDResidentialParent-Peak Time RebateWinter Peak Reduction @Meter  (MW)Market Potential0"/>
    <x v="1"/>
    <s v="Residential"/>
    <x v="27"/>
    <x v="4"/>
    <s v="Market Potential"/>
    <n v="0"/>
    <n v="0"/>
    <n v="0.18202416696086332"/>
    <n v="0.7750966566854891"/>
    <n v="1.5732627641546102"/>
    <n v="1.8774597592407105"/>
    <n v="2.0138525577710444"/>
    <n v="2.0258020274528175"/>
    <n v="2.0405247000371909"/>
    <n v="2.0552324532190989"/>
    <n v="2.0699203464998974"/>
    <n v="2.0845832519249137"/>
    <n v="2.0992158486123675"/>
    <n v="2.1138126171599985"/>
    <n v="2.1283678339287482"/>
    <n v="2.1428755652030409"/>
    <n v="2.1573296612273674"/>
    <n v="2.1717237501190927"/>
    <n v="2.1860512316576273"/>
    <n v="2.2003052709503486"/>
    <n v="2.2144787919759068"/>
    <n v="2.2285644710058543"/>
    <n v="2.2425547299058359"/>
    <n v="2.2636826406365804"/>
    <n v="2.2850096049760915"/>
  </r>
  <r>
    <s v="IDResidentialParent-Peak Time RebateWinter Peak Reduction @Generation (MW)Market Potential0"/>
    <x v="1"/>
    <s v="Residential"/>
    <x v="27"/>
    <x v="5"/>
    <s v="Market Potential"/>
    <n v="0"/>
    <n v="0"/>
    <n v="0.19397289744337523"/>
    <n v="0.8259768293749884"/>
    <n v="1.6765374724580244"/>
    <n v="2.0007030682445763"/>
    <n v="2.1460491877355548"/>
    <n v="2.1587830642080323"/>
    <n v="2.1744721867403993"/>
    <n v="2.1901454105062861"/>
    <n v="2.2057974706946903"/>
    <n v="2.2214229027332841"/>
    <n v="2.2370160364581921"/>
    <n v="2.2525709901534512"/>
    <n v="2.2680816644594501"/>
    <n v="2.2835417361498731"/>
    <n v="2.2989446517768193"/>
    <n v="2.3142836211840287"/>
    <n v="2.3295516108883496"/>
    <n v="2.3447413373298684"/>
    <n v="2.3598452599913755"/>
    <n v="2.3748555743881652"/>
    <n v="2.3897642049294925"/>
    <n v="2.4122790288113602"/>
    <n v="2.4350059729071734"/>
  </r>
  <r>
    <s v="IDResidentialParent-Peak Time RebateNon-Incentive CostsMarket Potential0"/>
    <x v="1"/>
    <s v="Residential"/>
    <x v="27"/>
    <x v="6"/>
    <s v="Market Potential"/>
    <n v="0"/>
    <n v="0"/>
    <n v="60914.1"/>
    <n v="192672.08"/>
    <n v="259354.27"/>
    <n v="102190.72"/>
    <n v="48622.02"/>
    <n v="8698.4"/>
    <n v="9626.18"/>
    <n v="9655.2900000000009"/>
    <n v="9682.89"/>
    <n v="9708.89"/>
    <n v="9733.2199999999993"/>
    <n v="9755.7900000000009"/>
    <n v="9776.51"/>
    <n v="9795.2800000000007"/>
    <n v="9812.02"/>
    <n v="9826.6200000000008"/>
    <n v="9838.99"/>
    <n v="9849.01"/>
    <n v="9856.58"/>
    <n v="9861.59"/>
    <n v="9863.92"/>
    <n v="12317.75"/>
    <n v="12434.4"/>
  </r>
  <r>
    <s v="IDResidentialParent-Peak Time RebateIncentive CostsMarket Potential0"/>
    <x v="1"/>
    <s v="Residential"/>
    <x v="27"/>
    <x v="7"/>
    <s v="Market Potential"/>
    <n v="0"/>
    <n v="0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</r>
  <r>
    <s v="IDResidentialParent-Peak Time RebateProgram Annual BenefitsMarket Potential0"/>
    <x v="1"/>
    <s v="Residential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Peak Time RebateProgram Annual CostsMarket Potential0"/>
    <x v="1"/>
    <s v="Residential"/>
    <x v="27"/>
    <x v="9"/>
    <s v="Market Potential"/>
    <n v="0"/>
    <n v="0"/>
    <n v="83197.87"/>
    <n v="214955.85"/>
    <n v="281638.03999999998"/>
    <n v="124474.49"/>
    <n v="70905.789999999994"/>
    <n v="30982.18"/>
    <n v="31909.95"/>
    <n v="31939.06"/>
    <n v="31966.66"/>
    <n v="31992.67"/>
    <n v="32016.99"/>
    <n v="32039.56"/>
    <n v="32060.28"/>
    <n v="32079.06"/>
    <n v="32095.8"/>
    <n v="32110.400000000001"/>
    <n v="32122.76"/>
    <n v="32132.79"/>
    <n v="32140.36"/>
    <n v="32145.37"/>
    <n v="32147.7"/>
    <n v="34601.53"/>
    <n v="34718.18"/>
  </r>
  <r>
    <s v="IDGeneral ServiceParent-Peak Time RebateParticipantsMarket Potential0"/>
    <x v="1"/>
    <s v="General Service"/>
    <x v="27"/>
    <x v="0"/>
    <s v="Market Potential"/>
    <n v="0"/>
    <n v="0"/>
    <n v="157.94178407209918"/>
    <n v="641.84077802884963"/>
    <n v="1335.5179468355018"/>
    <n v="1655.224386709247"/>
    <n v="1815.3790911910912"/>
    <n v="1835.9293167638104"/>
    <n v="1857.4335685039637"/>
    <n v="1879.1913100667407"/>
    <n v="1901.2055295630937"/>
    <n v="1923.4792503275073"/>
    <n v="1946.0155313332123"/>
    <n v="1968.8174676122856"/>
    <n v="1991.8881906807151"/>
    <n v="2015.2308689684619"/>
    <n v="2038.8487082546033"/>
    <n v="2062.7449521075964"/>
    <n v="2086.922882330738"/>
    <n v="2111.3858194128698"/>
    <n v="2136.137122984403"/>
    <n v="2161.1801922787135"/>
    <n v="2186.518466598975"/>
    <n v="2212.1554257905027"/>
    <n v="2238.0945907186533"/>
  </r>
  <r>
    <s v="IDGeneral ServiceParent-Peak Time RebateNew ParticipantsMarket Potential0"/>
    <x v="1"/>
    <s v="General Service"/>
    <x v="27"/>
    <x v="1"/>
    <s v="Market Potential"/>
    <n v="0"/>
    <n v="0"/>
    <n v="157.94178407209918"/>
    <n v="483.89899395675047"/>
    <n v="693.67716880665216"/>
    <n v="319.70643987374524"/>
    <n v="160.15470448184419"/>
    <n v="20.550225572719228"/>
    <n v="21.504251740153222"/>
    <n v="21.757741562777028"/>
    <n v="22.014219496353007"/>
    <n v="22.273720764413611"/>
    <n v="22.53628100570495"/>
    <n v="22.801936279073288"/>
    <n v="23.070723068429515"/>
    <n v="23.342678287746821"/>
    <n v="23.617839286141361"/>
    <n v="23.896243852993166"/>
    <n v="24.17793022314163"/>
    <n v="24.462937082131702"/>
    <n v="24.751303571533299"/>
    <n v="25.043069294310499"/>
    <n v="25.338274320261462"/>
    <n v="25.636959191527694"/>
    <n v="25.939164928150603"/>
  </r>
  <r>
    <s v="IDGeneral ServiceParent-Peak Time RebateSummer Peak Reduction @Meter  (MW)Market Potential0"/>
    <x v="1"/>
    <s v="General Service"/>
    <x v="27"/>
    <x v="2"/>
    <s v="Market Potential"/>
    <n v="0"/>
    <n v="0"/>
    <n v="2.6690542178683208E-2"/>
    <n v="0.10688752613597188"/>
    <n v="0.22030910602167478"/>
    <n v="0.26832908501371794"/>
    <n v="0.28922789836171514"/>
    <n v="0.28746922979560408"/>
    <n v="0.28583265715932554"/>
    <n v="0.28420604299321522"/>
    <n v="0.28258933081385929"/>
    <n v="0.28098246448289216"/>
    <n v="0.27938538820504927"/>
    <n v="0.27779804652622825"/>
    <n v="0.27622038433156509"/>
    <n v="0.27465234684352047"/>
    <n v="0.27309387961997778"/>
    <n v="0.27154492855235418"/>
    <n v="0.27000543986372111"/>
    <n v="0.26847536010693901"/>
    <n v="0.26695463616280091"/>
    <n v="0.26544321523818959"/>
    <n v="0.26394104486424458"/>
    <n v="0.26244807289454142"/>
    <n v="0.26096424750328184"/>
  </r>
  <r>
    <s v="IDGeneral ServiceParent-Peak Time RebateSummer Peak Reduction @Generation (MW)Market Potential0"/>
    <x v="1"/>
    <s v="General Service"/>
    <x v="27"/>
    <x v="3"/>
    <s v="Market Potential"/>
    <n v="0"/>
    <n v="0"/>
    <n v="2.8442606754777503E-2"/>
    <n v="0.11390401335887881"/>
    <n v="0.23477099959684011"/>
    <n v="0.28594318522348461"/>
    <n v="0.30821387293447905"/>
    <n v="0.30633975894672216"/>
    <n v="0.30459575571113123"/>
    <n v="0.30286236465602645"/>
    <n v="0.30113952559021662"/>
    <n v="0.29942717869020902"/>
    <n v="0.29772526449813436"/>
    <n v="0.29603372391968058"/>
    <n v="0.29435249822204296"/>
    <n v="0.29268152903188455"/>
    <n v="0.29102075833330965"/>
    <n v="0.28937012846585058"/>
    <n v="0.28772958212246497"/>
    <n v="0.28609906234754795"/>
    <n v="0.2844785125349541"/>
    <n v="0.28286787642603323"/>
    <n v="0.28126709810767753"/>
    <n v="0.27967612201038089"/>
    <n v="0.27809489290631056"/>
  </r>
  <r>
    <s v="IDGeneral ServiceParent-Peak Time RebateWinter Peak Reduction @Meter  (MW)Market Potential0"/>
    <x v="1"/>
    <s v="General Service"/>
    <x v="27"/>
    <x v="4"/>
    <s v="Market Potential"/>
    <n v="0"/>
    <n v="0"/>
    <n v="2.6976031908591665E-2"/>
    <n v="0.10803082591470443"/>
    <n v="0.2226655957008066"/>
    <n v="0.27119921022489973"/>
    <n v="0.29232156330237052"/>
    <n v="0.29054408351052341"/>
    <n v="0.28889000562175599"/>
    <n v="0.28724599272182311"/>
    <n v="0.28561198772314811"/>
    <n v="0.28398793388689331"/>
    <n v="0.28237377482099191"/>
    <n v="0.28076945447818846"/>
    <n v="0.27917491715409459"/>
    <n v="0.27759010748525453"/>
    <n v="0.27601497044722323"/>
    <n v="0.27444945135265669"/>
    <n v="0.27289349584941303"/>
    <n v="0.27134704991866648"/>
    <n v="0.26981005987303169"/>
    <n v="0.26828247235470126"/>
    <n v="0.26676423433359259"/>
    <n v="0.26525529310550811"/>
    <n v="0.26375559629030565"/>
  </r>
  <r>
    <s v="IDGeneral ServiceParent-Peak Time RebateWinter Peak Reduction @Generation (MW)Market Potential0"/>
    <x v="1"/>
    <s v="General Service"/>
    <x v="27"/>
    <x v="5"/>
    <s v="Market Potential"/>
    <n v="0"/>
    <n v="0"/>
    <n v="2.8746837072241755E-2"/>
    <n v="0.11512236350671828"/>
    <n v="0.23728217785678452"/>
    <n v="0.28900171592593749"/>
    <n v="0.31151061732989188"/>
    <n v="0.30961645727890391"/>
    <n v="0.30785379968217813"/>
    <n v="0.30610186777687887"/>
    <n v="0.30436060072799243"/>
    <n v="0.30262993807213695"/>
    <n v="0.30090981971546454"/>
    <n v="0.29920018593157338"/>
    <n v="0.29750097735943581"/>
    <n v="0.29581213500133691"/>
    <n v="0.29413360022082613"/>
    <n v="0.29246531474068277"/>
    <n v="0.29080722064089198"/>
    <n v="0.28915926035663519"/>
    <n v="0.28752137667629124"/>
    <n v="0.28589351273945146"/>
    <n v="0.28427561203494522"/>
    <n v="0.28266761839887905"/>
    <n v="0.28106947601268717"/>
  </r>
  <r>
    <s v="IDGeneral ServiceParent-Peak Time RebateNon-Incentive CostsMarket Potential0"/>
    <x v="1"/>
    <s v="General Service"/>
    <x v="27"/>
    <x v="6"/>
    <s v="Market Potential"/>
    <n v="0"/>
    <n v="0"/>
    <n v="8223.18"/>
    <n v="24521.040000000001"/>
    <n v="35009.949999999997"/>
    <n v="16311.41"/>
    <n v="8333.82"/>
    <n v="1353.6"/>
    <n v="1401.3"/>
    <n v="1413.97"/>
    <n v="1426.8"/>
    <n v="1439.77"/>
    <n v="1452.9"/>
    <n v="1466.18"/>
    <n v="1479.62"/>
    <n v="1493.22"/>
    <n v="1506.98"/>
    <n v="1520.9"/>
    <n v="1534.98"/>
    <n v="1549.23"/>
    <n v="1563.65"/>
    <n v="1578.24"/>
    <n v="1593"/>
    <n v="1607.93"/>
    <n v="1623.04"/>
  </r>
  <r>
    <s v="IDGeneral ServiceParent-Peak Time RebateIncentive CostsMarket Potential0"/>
    <x v="1"/>
    <s v="General Service"/>
    <x v="27"/>
    <x v="7"/>
    <s v="Market Potential"/>
    <n v="0"/>
    <n v="0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</r>
  <r>
    <s v="IDGeneral ServiceParent-Peak Time RebateProgram Annual BenefitsMarket Potential0"/>
    <x v="1"/>
    <s v="General Service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Peak Time RebateProgram Annual CostsMarket Potential0"/>
    <x v="1"/>
    <s v="General Service"/>
    <x v="27"/>
    <x v="9"/>
    <s v="Market Potential"/>
    <n v="0"/>
    <n v="0"/>
    <n v="10715.65"/>
    <n v="27013.51"/>
    <n v="37502.42"/>
    <n v="18803.88"/>
    <n v="10826.29"/>
    <n v="3846.07"/>
    <n v="3893.77"/>
    <n v="3906.45"/>
    <n v="3919.27"/>
    <n v="3932.24"/>
    <n v="3945.37"/>
    <n v="3958.66"/>
    <n v="3972.09"/>
    <n v="3985.69"/>
    <n v="3999.45"/>
    <n v="4013.37"/>
    <n v="4027.46"/>
    <n v="4041.71"/>
    <n v="4056.12"/>
    <n v="4070.71"/>
    <n v="4085.47"/>
    <n v="4100.41"/>
    <n v="4115.5200000000004"/>
  </r>
  <r>
    <s v="IDLarge General ServiceVariable Peak Pricing RatesParticipantsMarket Potential0"/>
    <x v="1"/>
    <s v="Large General Service"/>
    <x v="28"/>
    <x v="0"/>
    <s v="Market Potential"/>
    <n v="0"/>
    <n v="0"/>
    <n v="12.750434449868987"/>
    <n v="49.805033861556389"/>
    <n v="103.89713423085543"/>
    <n v="129.47646665196697"/>
    <n v="141.40953641967485"/>
    <n v="141.06966526718389"/>
    <n v="140.74802483802756"/>
    <n v="140.44363763345328"/>
    <n v="140.15557856644244"/>
    <n v="139.88297215148677"/>
    <n v="139.62498984504433"/>
    <n v="139.38084752859501"/>
    <n v="139.14980312665062"/>
    <n v="138.93115435248268"/>
    <n v="138.72423657472018"/>
    <n v="138.5284207983369"/>
    <n v="138.34311175389433"/>
    <n v="138.16774608923598"/>
    <n v="138.0017906581397"/>
    <n v="137.84474090072982"/>
    <n v="137.69611931072819"/>
    <n v="137.55547398488881"/>
    <n v="137.42237725020894"/>
  </r>
  <r>
    <s v="IDLarge General ServiceVariable Peak Pricing RatesNew ParticipantsMarket Potential0"/>
    <x v="1"/>
    <s v="Large General Service"/>
    <x v="28"/>
    <x v="1"/>
    <s v="Market Potential"/>
    <n v="0"/>
    <n v="0"/>
    <n v="12.750434449868987"/>
    <n v="37.054599411687406"/>
    <n v="54.09210036929904"/>
    <n v="25.579332421111545"/>
    <n v="11.93306976770787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Summer Peak Reduction @Meter  (MW)Market Potential0"/>
    <x v="1"/>
    <s v="Large General Service"/>
    <x v="28"/>
    <x v="2"/>
    <s v="Market Potential"/>
    <n v="0"/>
    <n v="0"/>
    <n v="5.7735167686306765E-2"/>
    <n v="0.22521907052985499"/>
    <n v="0.46881367589465667"/>
    <n v="0.58272787652425639"/>
    <n v="0.63493088788847463"/>
    <n v="0.63194781610230466"/>
    <n v="0.62909419424185353"/>
    <n v="0.62636307706648542"/>
    <n v="0.62374789361479777"/>
    <n v="0.62124242703303534"/>
    <n v="0.61884079549064497"/>
    <n v="0.61653743412437578"/>
    <n v="0.61432707795549701"/>
    <n v="0.61220474572768335"/>
    <n v="0.61016572461594965"/>
    <n v="0.60820555575969337"/>
    <n v="0.60632002057542544"/>
    <n v="0.60450512780717081"/>
    <n v="0.60275710127478099"/>
    <n v="0.60107236828254984"/>
    <n v="0.59944754865253658"/>
    <n v="0.59787944434893803"/>
    <n v="0.59636502966164595"/>
  </r>
  <r>
    <s v="IDLarge General ServiceVariable Peak Pricing RatesSummer Peak Reduction @Generation (MW)Market Potential0"/>
    <x v="1"/>
    <s v="Large General Service"/>
    <x v="28"/>
    <x v="3"/>
    <s v="Market Potential"/>
    <n v="0"/>
    <n v="0"/>
    <n v="6.1525114755228864E-2"/>
    <n v="0.24000327209063829"/>
    <n v="0.49958831617077648"/>
    <n v="0.62098026057572075"/>
    <n v="0.67661006808234725"/>
    <n v="0.67343117657960849"/>
    <n v="0.67039023256804509"/>
    <n v="0.6674798348960842"/>
    <n v="0.66469298126044096"/>
    <n v="0.66202304671039569"/>
    <n v="0.65946376331057643"/>
    <n v="0.65700920089980364"/>
    <n v="0.65465374888693206"/>
    <n v="0.6523920990277956"/>
    <n v="0.6502192291303811"/>
    <n v="0.64813038763820696"/>
    <n v="0.64612107904457106"/>
    <n v="0.64418705009289301"/>
    <n v="0.64232427672078107"/>
    <n v="0.64052895170774704"/>
    <n v="0.63879747298863654"/>
    <n v="0.63712643259690749"/>
    <n v="0.63551260620380001"/>
  </r>
  <r>
    <s v="IDLarge General ServiceVariable Peak Pricing RatesWinter Peak Reduction @Meter  (MW)Market Potential0"/>
    <x v="1"/>
    <s v="Large General Service"/>
    <x v="28"/>
    <x v="4"/>
    <s v="Market Potential"/>
    <n v="0"/>
    <n v="0"/>
    <n v="5.8352719676020459E-2"/>
    <n v="0.22762807860415157"/>
    <n v="0.47382824205867596"/>
    <n v="0.58896090180209826"/>
    <n v="0.64172229161794203"/>
    <n v="0.63870731203638786"/>
    <n v="0.63582316701425834"/>
    <n v="0.63306283702262278"/>
    <n v="0.63041968081518207"/>
    <n v="0.62788741504092171"/>
    <n v="0.62546009495553412"/>
    <n v="0.62313209617238763"/>
    <n v="0.62089809739702184"/>
    <n v="0.61875306409215836"/>
    <n v="0.61669223302307852"/>
    <n v="0.61471109763592169"/>
    <n v="0.61280539422401392"/>
    <n v="0.61097108883975626"/>
    <n v="0.60920436491188956"/>
    <n v="0.60750161153012505"/>
    <n v="0.60585941236116447"/>
    <n v="0.60427453516209184"/>
    <n v="0.60274392185893255"/>
  </r>
  <r>
    <s v="IDLarge General ServiceVariable Peak Pricing RatesWinter Peak Reduction @Generation (MW)Market Potential0"/>
    <x v="1"/>
    <s v="Large General Service"/>
    <x v="28"/>
    <x v="5"/>
    <s v="Market Potential"/>
    <n v="0"/>
    <n v="0"/>
    <n v="6.2183205110848738E-2"/>
    <n v="0.2425704162448333"/>
    <n v="0.50493205675476982"/>
    <n v="0.62762244437563752"/>
    <n v="0.68384728433284525"/>
    <n v="0.68063439049060936"/>
    <n v="0.67756091966566323"/>
    <n v="0.67461939154158435"/>
    <n v="0.67180272891643444"/>
    <n v="0.66910423597711177"/>
    <n v="0.66651757774460152"/>
    <n v="0.66403676062701156"/>
    <n v="0.6616561140206968"/>
    <n v="0.659370272902982"/>
    <n v="0.65717416136304185"/>
    <n v="0.65506297702037686"/>
    <n v="0.65303217628304977"/>
    <n v="0.65107746040042225"/>
    <n v="0.649194762267572"/>
    <n v="0.64738023394088351"/>
    <n v="0.6456302348264753"/>
    <n v="0.64394132050521291"/>
    <n v="0.64231023215998784"/>
  </r>
  <r>
    <s v="IDLarge General ServiceVariable Peak Pricing RatesNon-Incentive CostsMarket Potential0"/>
    <x v="1"/>
    <s v="Large General Service"/>
    <x v="28"/>
    <x v="6"/>
    <s v="Market Potential"/>
    <n v="0"/>
    <n v="0"/>
    <n v="4587.03"/>
    <n v="9447.86"/>
    <n v="12855.36"/>
    <n v="7152.81"/>
    <n v="4423.560000000000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</r>
  <r>
    <s v="IDLarge General ServiceVariable Peak Pricing RatesIncentive CostsMarket Potential0"/>
    <x v="1"/>
    <s v="Large General Service"/>
    <x v="28"/>
    <x v="7"/>
    <s v="Market Potential"/>
    <n v="0"/>
    <n v="0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</r>
  <r>
    <s v="IDLarge General ServiceVariable Peak Pricing RatesProgram Annual BenefitsMarket Potential0"/>
    <x v="1"/>
    <s v="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Program Annual CostsMarket Potential0"/>
    <x v="1"/>
    <s v="Large General Service"/>
    <x v="28"/>
    <x v="9"/>
    <s v="Market Potential"/>
    <n v="0"/>
    <n v="0"/>
    <n v="20156.57"/>
    <n v="25017.4"/>
    <n v="28424.9"/>
    <n v="22722.35"/>
    <n v="19993.099999999999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</r>
  <r>
    <s v="IDExtra Large General ServiceVariable Peak Pricing RatesParticipantsMarket Potential0"/>
    <x v="1"/>
    <s v="Extra Large General Service"/>
    <x v="28"/>
    <x v="0"/>
    <s v="Market Potential"/>
    <n v="0"/>
    <n v="0"/>
    <n v="0.23850924254657502"/>
    <n v="0.64862157967068002"/>
    <n v="1.3613748445643499"/>
    <n v="1.7008245975451504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</r>
  <r>
    <s v="IDExtra Large General ServiceVariable Peak Pricing RatesNew ParticipantsMarket Potential0"/>
    <x v="1"/>
    <s v="Extra Large General Service"/>
    <x v="28"/>
    <x v="1"/>
    <s v="Market Potential"/>
    <n v="0"/>
    <n v="0"/>
    <n v="0.23850924254657502"/>
    <n v="0.410112337124105"/>
    <n v="0.71275326489366986"/>
    <n v="0.33944975298080049"/>
    <n v="0.161472461769849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Summer Peak Reduction @Meter  (MW)Market Potential0"/>
    <x v="1"/>
    <s v="Extra Large General Service"/>
    <x v="28"/>
    <x v="2"/>
    <s v="Market Potential"/>
    <n v="0"/>
    <n v="0"/>
    <n v="4.2805222994714294E-2"/>
    <n v="0.11589085437332784"/>
    <n v="0.24214681904312915"/>
    <n v="0.30119886789659323"/>
    <n v="0.32837759634319602"/>
    <n v="0.32699536477963731"/>
    <n v="0.32564643502773361"/>
    <n v="0.32432994859057002"/>
    <n v="0.32304506912272002"/>
    <n v="0.32179098185867311"/>
    <n v="0.3205668930560085"/>
    <n v="0.3193720294529378"/>
    <n v="0.31820563773984423"/>
    <n v="0.3170669840444586"/>
    <n v="0.31595535343031728"/>
    <n v="0.31487004940816371"/>
    <n v="0.31381039345995543"/>
    <n v="0.31277572457515468"/>
    <n v="0.31176539879898241"/>
    <n v="0.31077878879232984"/>
    <n v="0.3098152834030255"/>
    <n v="0.30887428724816407"/>
    <n v="0.30795522030721362"/>
  </r>
  <r>
    <s v="IDExtra Large General ServiceVariable Peak Pricing RatesSummer Peak Reduction @Generation (MW)Market Potential0"/>
    <x v="1"/>
    <s v="Extra Large General Service"/>
    <x v="28"/>
    <x v="3"/>
    <s v="Market Potential"/>
    <n v="0"/>
    <n v="0"/>
    <n v="4.5615114018237736E-2"/>
    <n v="0.12349835291275345"/>
    <n v="0.25804221978168068"/>
    <n v="0.32097066058886747"/>
    <n v="0.34993349993946721"/>
    <n v="0.3484605336526399"/>
    <n v="0.34702305522989513"/>
    <n v="0.345620149819448"/>
    <n v="0.34425092617510655"/>
    <n v="0.34291451604717937"/>
    <n v="0.34161007358909684"/>
    <n v="0.34033677477934549"/>
    <n v="0.33909381685831652"/>
    <n v="0.33788041777968736"/>
    <n v="0.33669581567595619"/>
    <n v="0.33553926833777037"/>
    <n v="0.33441005270668739"/>
    <n v="0.33330746438102588"/>
    <n v="0.33223081713446545"/>
    <n v="0.33117944244706932"/>
    <n v="0.33015268904840739"/>
    <n v="0.3291499224724681"/>
    <n v="0.32817052462405544"/>
  </r>
  <r>
    <s v="IDExtra Large General ServiceVariable Peak Pricing RatesWinter Peak Reduction @Meter  (MW)Market Potential0"/>
    <x v="1"/>
    <s v="Extra Large General Service"/>
    <x v="28"/>
    <x v="4"/>
    <s v="Market Potential"/>
    <n v="0"/>
    <n v="0"/>
    <n v="4.4249781818431921E-2"/>
    <n v="0.11980185271794194"/>
    <n v="0.25031860976425446"/>
    <n v="0.31136350323484413"/>
    <n v="0.33945943919137667"/>
    <n v="0.33803056110522395"/>
    <n v="0.33663610867549371"/>
    <n v="0.33527519443335524"/>
    <n v="0.33394695380901918"/>
    <n v="0.33265054454087434"/>
    <n v="0.33138514609987152"/>
    <n v="0.33014995912875827"/>
    <n v="0.32894420489578569"/>
    <n v="0.3277671247625088"/>
    <n v="0.32661797966532008"/>
    <n v="0.32549604961036177"/>
    <n v="0.32440063318146922"/>
    <n v="0.32333104706081267"/>
    <n v="0.32228662556190624"/>
    <n v="0.32126672017466779"/>
    <n v="0.32027069912221667"/>
    <n v="0.31929794692910823"/>
    <n v="0.31834786400070919"/>
  </r>
  <r>
    <s v="IDExtra Large General ServiceVariable Peak Pricing RatesWinter Peak Reduction @Generation (MW)Market Potential0"/>
    <x v="1"/>
    <s v="Extra Large General Service"/>
    <x v="28"/>
    <x v="5"/>
    <s v="Market Potential"/>
    <n v="0"/>
    <n v="0"/>
    <n v="4.715449895399821E-2"/>
    <n v="0.12766608345901742"/>
    <n v="0.26675043666267523"/>
    <n v="0.33180253967907514"/>
    <n v="0.36174279538723003"/>
    <n v="0.36022012052986352"/>
    <n v="0.35873413115461816"/>
    <n v="0.35728388153597107"/>
    <n v="0.3558684503506172"/>
    <n v="0.35448694004782005"/>
    <n v="0.35313847623600969"/>
    <n v="0.35182220708520701"/>
    <n v="0.35053730274486966"/>
    <n v="0.34928295477675703"/>
    <n v="0.34805837560242975"/>
    <n v="0.34686279796500613"/>
    <n v="0.34569547440480525"/>
    <n v="0.34455567674852161"/>
    <n v="0.34344269561157953"/>
    <n v="0.34235583991332885"/>
    <n v="0.34129443640474921"/>
    <n v="0.34025782920834208"/>
    <n v="0.33924537936989468"/>
  </r>
  <r>
    <s v="IDExtra Large General ServiceVariable Peak Pricing RatesNon-Incentive CostsMarket Potential0"/>
    <x v="1"/>
    <s v="Extra Large General Service"/>
    <x v="28"/>
    <x v="6"/>
    <s v="Market Potential"/>
    <n v="0"/>
    <n v="0"/>
    <n v="1133.19"/>
    <n v="1201.83"/>
    <n v="1322.89"/>
    <n v="1173.57"/>
    <n v="1102.3800000000001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</r>
  <r>
    <s v="IDExtra Large General ServiceVariable Peak Pricing RatesIncentive CostsMarket Potential0"/>
    <x v="1"/>
    <s v="Extra Large General Service"/>
    <x v="28"/>
    <x v="7"/>
    <s v="Market Potential"/>
    <n v="0"/>
    <n v="0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</r>
  <r>
    <s v="IDExtra Large General ServiceVariable Peak Pricing RatesProgram Annual BenefitsMarket Potential0"/>
    <x v="1"/>
    <s v="Extra 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Program Annual CostsMarket Potential0"/>
    <x v="1"/>
    <s v="Extra Large General Service"/>
    <x v="28"/>
    <x v="9"/>
    <s v="Market Potential"/>
    <n v="0"/>
    <n v="0"/>
    <n v="9065.6299999999992"/>
    <n v="9134.27"/>
    <n v="9255.33"/>
    <n v="9106.01"/>
    <n v="9034.82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0">
  <r>
    <s v="WAResidentialDLC Central ACParticipantsMarket Potential0"/>
    <x v="0"/>
    <x v="0"/>
    <x v="0"/>
    <x v="0"/>
    <x v="0"/>
    <x v="0"/>
    <n v="0"/>
    <n v="1026.7099176714228"/>
    <n v="3096.7675319952223"/>
    <n v="7114.0328488837413"/>
    <n v="9159.7540611449804"/>
    <n v="10286.771813758338"/>
    <n v="10507.199199062648"/>
    <n v="10733.281878761207"/>
    <n v="10965.167232663396"/>
    <n v="11203.005878712274"/>
    <n v="11446.951696482731"/>
    <n v="11697.161846920877"/>
    <n v="11953.796787949579"/>
    <n v="12217.020285538645"/>
    <n v="12486.999419810234"/>
    <n v="12763.904585720209"/>
    <n v="13047.909487824578"/>
    <n v="13339.191128606451"/>
    <n v="13637.929789803437"/>
    <n v="13944.30900613738"/>
    <n v="14258.515530808114"/>
    <n v="14580.739292070233"/>
    <n v="14715.591378814945"/>
    <n v="14851.69066468551"/>
  </r>
  <r>
    <s v="WAResidentialDLC Central ACNew ParticipantsMarket Potential0"/>
    <x v="0"/>
    <x v="0"/>
    <x v="0"/>
    <x v="1"/>
    <x v="0"/>
    <x v="0"/>
    <n v="0"/>
    <n v="1026.7099176714228"/>
    <n v="2070.0576143237995"/>
    <n v="4017.265316888519"/>
    <n v="2045.7212122612391"/>
    <n v="1127.0177526133575"/>
    <n v="220.42738530431052"/>
    <n v="226.08267969855842"/>
    <n v="231.88535390218931"/>
    <n v="237.83864604887822"/>
    <n v="243.94581777045642"/>
    <n v="250.21015043814623"/>
    <n v="256.63494102870209"/>
    <n v="263.22349758906603"/>
    <n v="269.97913427158892"/>
    <n v="276.90516590997504"/>
    <n v="284.00490210436874"/>
    <n v="291.28164078187365"/>
    <n v="298.73866119698505"/>
    <n v="306.37921633394399"/>
    <n v="314.20652467073342"/>
    <n v="322.2237612621193"/>
    <n v="134.85208674471141"/>
    <n v="136.09928587056493"/>
  </r>
  <r>
    <s v="WAResidentialDLC Central ACSummer Peak Reduction @Meter  (MW)Market Potential0"/>
    <x v="0"/>
    <x v="0"/>
    <x v="0"/>
    <x v="2"/>
    <x v="0"/>
    <x v="0"/>
    <n v="0"/>
    <n v="0.51335495883571136"/>
    <n v="1.5483837659976112"/>
    <n v="3.5570164244418705"/>
    <n v="4.5798770305724901"/>
    <n v="5.1433859068791685"/>
    <n v="5.2535995995313245"/>
    <n v="5.3666409393806038"/>
    <n v="5.4825836163316977"/>
    <n v="5.6015029393561369"/>
    <n v="5.7234758482413657"/>
    <n v="5.8485809234604389"/>
    <n v="5.9768983939747899"/>
    <n v="6.1085101427693225"/>
    <n v="6.2434997099051168"/>
    <n v="6.3819522928601042"/>
    <n v="6.5239547439122889"/>
    <n v="6.6695955643032256"/>
    <n v="6.8189648949017183"/>
    <n v="6.9721545030686904"/>
    <n v="7.1292577654040565"/>
    <n v="7.2903696460351162"/>
    <n v="7.3577956894074728"/>
    <n v="7.4258453323427549"/>
  </r>
  <r>
    <s v="WAResidentialDLC Central ACSummer Peak Reduction @Generation (MW)Market Potential0"/>
    <x v="0"/>
    <x v="0"/>
    <x v="0"/>
    <x v="3"/>
    <x v="0"/>
    <x v="0"/>
    <n v="0"/>
    <n v="0.54705345144470519"/>
    <n v="1.6500253260844109"/>
    <n v="3.7905119612551901"/>
    <n v="4.8805168697490302"/>
    <n v="5.4810165248072984"/>
    <n v="5.5984650463888794"/>
    <n v="5.7189268322470204"/>
    <n v="5.8424804095606326"/>
    <n v="5.969206030856923"/>
    <n v="6.0991856865317198"/>
    <n v="6.2325031153670487"/>
    <n v="6.3692438128461104"/>
    <n v="6.5094950370517077"/>
    <n v="6.6533458119193485"/>
    <n v="6.8008869276002812"/>
    <n v="6.952210937672942"/>
    <n v="7.1074121529233008"/>
    <n v="7.2665866313956933"/>
    <n v="7.4298321643954504"/>
    <n v="7.5972482581032148"/>
    <n v="7.7689361104381032"/>
    <n v="7.8407882453191311"/>
    <n v="7.9133049151137627"/>
  </r>
  <r>
    <s v="WAResidentialDLC Central ACWinter Peak Reduction @Meter  (MW)Market Potential0"/>
    <x v="0"/>
    <x v="0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Winter Peak Reduction @Generation (MW)Market Potential0"/>
    <x v="0"/>
    <x v="0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Non-Incentive CostsMarket Potential0"/>
    <x v="0"/>
    <x v="0"/>
    <x v="0"/>
    <x v="6"/>
    <x v="0"/>
    <x v="0"/>
    <n v="0"/>
    <n v="335302.76"/>
    <n v="669174.02"/>
    <n v="1292280.49"/>
    <n v="661386.37"/>
    <n v="367401.27"/>
    <n v="77292.350000000006"/>
    <n v="79102.039999999994"/>
    <n v="80958.899999999994"/>
    <n v="82863.95"/>
    <n v="84818.25"/>
    <n v="86822.83"/>
    <n v="88878.77"/>
    <n v="90987.1"/>
    <n v="93148.91"/>
    <n v="95365.24"/>
    <n v="97637.15"/>
    <n v="99965.71"/>
    <n v="102351.96"/>
    <n v="104796.93"/>
    <n v="107301.67"/>
    <n v="109867.19"/>
    <n v="49908.25"/>
    <n v="50307.360000000001"/>
  </r>
  <r>
    <s v="WAResidentialDLC Central ACIncentive CostsMarket Potential0"/>
    <x v="0"/>
    <x v="0"/>
    <x v="0"/>
    <x v="7"/>
    <x v="0"/>
    <x v="0"/>
    <n v="0"/>
    <n v="85834.85"/>
    <n v="154146.75"/>
    <n v="286716.51"/>
    <n v="354225.31"/>
    <n v="391416.89"/>
    <n v="398691"/>
    <n v="406151.72"/>
    <n v="413803.94"/>
    <n v="421652.62"/>
    <n v="429702.83"/>
    <n v="437959.76"/>
    <n v="446428.72"/>
    <n v="455115.09"/>
    <n v="464024.4"/>
    <n v="473162.27"/>
    <n v="482534.44"/>
    <n v="492146.73"/>
    <n v="502005.11"/>
    <n v="512115.62"/>
    <n v="522484.43"/>
    <n v="533117.81999999995"/>
    <n v="537567.93999999994"/>
    <n v="542059.21"/>
  </r>
  <r>
    <s v="WAResidentialDLC Central ACProgram Annual BenefitsMarket Potential0"/>
    <x v="0"/>
    <x v="0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Program Annual CostsMarket Potential0"/>
    <x v="0"/>
    <x v="0"/>
    <x v="0"/>
    <x v="9"/>
    <x v="0"/>
    <x v="0"/>
    <n v="0"/>
    <n v="421137.61"/>
    <n v="823320.77"/>
    <n v="1578996.99"/>
    <n v="1015611.68"/>
    <n v="758818.16"/>
    <n v="475983.34"/>
    <n v="485253.77"/>
    <n v="494762.84"/>
    <n v="504516.57"/>
    <n v="514521.08"/>
    <n v="524782.6"/>
    <n v="535307.48"/>
    <n v="546102.19999999995"/>
    <n v="557173.31000000006"/>
    <n v="568527.51"/>
    <n v="580171.59"/>
    <n v="592112.43999999994"/>
    <n v="604357.06000000006"/>
    <n v="616912.55000000005"/>
    <n v="629786.11"/>
    <n v="642985.01"/>
    <n v="587476.18999999994"/>
    <n v="592366.56999999995"/>
  </r>
  <r>
    <s v="WAGeneral ServiceDLC Central ACParticipantsMarket Potential0"/>
    <x v="0"/>
    <x v="1"/>
    <x v="0"/>
    <x v="0"/>
    <x v="0"/>
    <x v="0"/>
    <n v="0"/>
    <n v="50.159593004898021"/>
    <n v="150.89102254532486"/>
    <n v="349.52887059251401"/>
    <n v="449.80367737992157"/>
    <n v="502.39899988175034"/>
    <n v="507.25982369279404"/>
    <n v="512.16786101462287"/>
    <n v="517.12357043527174"/>
    <n v="522.12741499707204"/>
    <n v="527.17986223991682"/>
    <n v="532.28138424494557"/>
    <n v="537.43245767865471"/>
    <n v="542.63356383743371"/>
    <n v="547.88518869253744"/>
    <n v="553.18782293549157"/>
    <n v="558.5419620239428"/>
    <n v="563.94810622795137"/>
    <n v="569.40676067673394"/>
    <n v="574.91843540586228"/>
    <n v="580.48364540491809"/>
    <n v="586.10291066561149"/>
    <n v="591.7767562303676"/>
    <n v="597.50571224138434"/>
  </r>
  <r>
    <s v="WAGeneral ServiceDLC Central ACNew ParticipantsMarket Potential0"/>
    <x v="0"/>
    <x v="1"/>
    <x v="0"/>
    <x v="1"/>
    <x v="0"/>
    <x v="0"/>
    <n v="0"/>
    <n v="50.159593004898021"/>
    <n v="100.73142954042683"/>
    <n v="198.63784804718915"/>
    <n v="100.27480678740756"/>
    <n v="52.595322501828775"/>
    <n v="4.8608238110437014"/>
    <n v="4.9080373218288287"/>
    <n v="4.9557094206488728"/>
    <n v="5.0038445618002925"/>
    <n v="5.052447242844778"/>
    <n v="5.1015220050287553"/>
    <n v="5.1510734337091435"/>
    <n v="5.2011061587789982"/>
    <n v="5.2516248551037279"/>
    <n v="5.3026342429541273"/>
    <n v="5.3541390884512339"/>
    <n v="5.4061442040085694"/>
    <n v="5.4586544487825677"/>
    <n v="5.5116747291283446"/>
    <n v="5.5652099990558099"/>
    <n v="5.6192652606933962"/>
    <n v="5.6738455647561068"/>
    <n v="5.7289560110167486"/>
  </r>
  <r>
    <s v="WAGeneral ServiceDLC Central ACSummer Peak Reduction @Meter  (MW)Market Potential0"/>
    <x v="0"/>
    <x v="1"/>
    <x v="0"/>
    <x v="2"/>
    <x v="0"/>
    <x v="0"/>
    <n v="0"/>
    <n v="6.2699491256122522E-2"/>
    <n v="0.18861377818165606"/>
    <n v="0.43691108824064251"/>
    <n v="0.56225459672490197"/>
    <n v="0.62799874985218795"/>
    <n v="0.63407477961599257"/>
    <n v="0.6402098262682786"/>
    <n v="0.64640446304408961"/>
    <n v="0.65265926874634006"/>
    <n v="0.65897482779989602"/>
    <n v="0.66535173030618189"/>
    <n v="0.67179057209831838"/>
    <n v="0.67829195479679216"/>
    <n v="0.68485648586567183"/>
    <n v="0.69148477866936442"/>
    <n v="0.69817745252992847"/>
    <n v="0.70493513278493924"/>
    <n v="0.71175845084591738"/>
    <n v="0.71864804425732787"/>
    <n v="0.72560455675614766"/>
    <n v="0.73262863833201441"/>
    <n v="0.73972094528795951"/>
    <n v="0.7468821403017305"/>
  </r>
  <r>
    <s v="WAGeneral ServiceDLC Central ACSummer Peak Reduction @Generation (MW)Market Potential0"/>
    <x v="0"/>
    <x v="1"/>
    <x v="0"/>
    <x v="3"/>
    <x v="0"/>
    <x v="0"/>
    <n v="0"/>
    <n v="6.6815314637811721E-2"/>
    <n v="0.20099507478863604"/>
    <n v="0.46559152625814421"/>
    <n v="0.59916303998817344"/>
    <n v="0.66922287921162393"/>
    <n v="0.67569776173912255"/>
    <n v="0.68223553523900105"/>
    <n v="0.68883681057554302"/>
    <n v="0.69550220454639822"/>
    <n v="0.70223233994021317"/>
    <n v="0.70902784559482301"/>
    <n v="0.71588935645600849"/>
    <n v="0.72281751363682023"/>
    <n v="0.72981296447748489"/>
    <n v="0.73687636260588707"/>
    <n v="0.744008367998645"/>
    <n v="0.75120964704277415"/>
    <n v="0.75848087259795116"/>
    <n v="0.76582272405938601"/>
    <n v="0.77323588742129967"/>
    <n v="0.78072105534102132"/>
    <n v="0.78827892720370796"/>
    <n v="0.79591020918769229"/>
  </r>
  <r>
    <s v="WAGeneral ServiceDLC Central ACWinter Peak Reduction @Meter  (MW)Market Potential0"/>
    <x v="0"/>
    <x v="1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Winter Peak Reduction @Generation (MW)Market Potential0"/>
    <x v="0"/>
    <x v="1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Non-Incentive CostsMarket Potential0"/>
    <x v="0"/>
    <x v="1"/>
    <x v="0"/>
    <x v="6"/>
    <x v="0"/>
    <x v="0"/>
    <n v="0"/>
    <n v="17449.599999999999"/>
    <n v="34391.160000000003"/>
    <n v="67189.81"/>
    <n v="34238.199999999997"/>
    <n v="18265.57"/>
    <n v="2274.5100000000002"/>
    <n v="2290.33"/>
    <n v="2306.3000000000002"/>
    <n v="2322.42"/>
    <n v="2338.6999999999998"/>
    <n v="2355.15"/>
    <n v="2371.7399999999998"/>
    <n v="2388.5100000000002"/>
    <n v="2405.4299999999998"/>
    <n v="2422.52"/>
    <n v="2439.77"/>
    <n v="2457.19"/>
    <n v="2474.7800000000002"/>
    <n v="2492.5500000000002"/>
    <n v="2510.48"/>
    <n v="2528.59"/>
    <n v="2546.87"/>
    <n v="2565.34"/>
  </r>
  <r>
    <s v="WAGeneral ServiceDLC Central ACIncentive CostsMarket Potential0"/>
    <x v="0"/>
    <x v="1"/>
    <x v="0"/>
    <x v="7"/>
    <x v="0"/>
    <x v="0"/>
    <n v="0"/>
    <n v="7527.2"/>
    <n v="12664.51"/>
    <n v="22795.040000000001"/>
    <n v="27909.05"/>
    <n v="30591.41"/>
    <n v="30839.31"/>
    <n v="31089.62"/>
    <n v="31342.36"/>
    <n v="31597.56"/>
    <n v="31855.24"/>
    <n v="32115.41"/>
    <n v="32378.12"/>
    <n v="32643.37"/>
    <n v="32911.21"/>
    <n v="33181.64"/>
    <n v="33454.699999999997"/>
    <n v="33730.42"/>
    <n v="34008.81"/>
    <n v="34289.9"/>
    <n v="34573.730000000003"/>
    <n v="34860.31"/>
    <n v="35149.68"/>
    <n v="35441.85"/>
  </r>
  <r>
    <s v="WAGeneral ServiceDLC Central ACProgram Annual BenefitsMarket Potential0"/>
    <x v="0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Program Annual CostsMarket Potential0"/>
    <x v="0"/>
    <x v="1"/>
    <x v="0"/>
    <x v="9"/>
    <x v="0"/>
    <x v="0"/>
    <n v="0"/>
    <n v="24976.799999999999"/>
    <n v="47055.67"/>
    <n v="89984.85"/>
    <n v="62147.25"/>
    <n v="48856.98"/>
    <n v="33113.82"/>
    <n v="33379.949999999997"/>
    <n v="33648.660000000003"/>
    <n v="33919.980000000003"/>
    <n v="34193.94"/>
    <n v="34470.559999999998"/>
    <n v="34749.86"/>
    <n v="35031.879999999997"/>
    <n v="35316.639999999999"/>
    <n v="35604.160000000003"/>
    <n v="35894.47"/>
    <n v="36187.61"/>
    <n v="36483.589999999997"/>
    <n v="36782.449999999997"/>
    <n v="37084.21"/>
    <n v="37388.9"/>
    <n v="37696.550000000003"/>
    <n v="38007.19"/>
  </r>
  <r>
    <s v="WAResidentialDLC Smart Thermostats - CoolingParticipantsMarket Potential0"/>
    <x v="0"/>
    <x v="0"/>
    <x v="1"/>
    <x v="0"/>
    <x v="0"/>
    <x v="0"/>
    <n v="0"/>
    <n v="2071.3822460173246"/>
    <n v="6361.1645210415454"/>
    <n v="15173.234023657888"/>
    <n v="19937.348454544113"/>
    <n v="22642.204843722582"/>
    <n v="23158.677280178599"/>
    <n v="23689.754415098498"/>
    <n v="24235.888519725162"/>
    <n v="24797.546319915022"/>
    <n v="25375.20946290774"/>
    <n v="25969.374999220181"/>
    <n v="26580.555880155385"/>
    <n v="27209.28147143302"/>
    <n v="27856.098083464269"/>
    <n v="28521.569518811262"/>
    <n v="29206.277637388386"/>
    <n v="29910.822939981084"/>
    <n v="30635.825170676457"/>
    <n v="31381.923938819196"/>
    <n v="32149.779361126213"/>
    <n v="32940.072724614103"/>
    <n v="33244.723775254068"/>
    <n v="33552.19243541883"/>
  </r>
  <r>
    <s v="WAResidentialDLC Smart Thermostats - CoolingNew ParticipantsMarket Potential0"/>
    <x v="0"/>
    <x v="0"/>
    <x v="1"/>
    <x v="1"/>
    <x v="0"/>
    <x v="0"/>
    <n v="0"/>
    <n v="2071.3822460173246"/>
    <n v="4289.7822750242212"/>
    <n v="8812.0695026163412"/>
    <n v="4764.1144308862258"/>
    <n v="2704.8563891784688"/>
    <n v="516.47243645601702"/>
    <n v="531.07713491989853"/>
    <n v="546.13410462666434"/>
    <n v="561.6578001898597"/>
    <n v="577.66314299271835"/>
    <n v="594.16553631244096"/>
    <n v="611.18088093520419"/>
    <n v="628.72559127763452"/>
    <n v="646.81661203124895"/>
    <n v="665.47143534699353"/>
    <n v="684.70811857712397"/>
    <n v="704.54530259269814"/>
    <n v="725.00223069537242"/>
    <n v="746.09876814273957"/>
    <n v="767.85542230701685"/>
    <n v="790.29336348789002"/>
    <n v="304.65105063996452"/>
    <n v="307.4686601647627"/>
  </r>
  <r>
    <s v="WAResidentialDLC Smart Thermostats - CoolingSummer Peak Reduction @Meter  (MW)Market Potential0"/>
    <x v="0"/>
    <x v="0"/>
    <x v="1"/>
    <x v="2"/>
    <x v="0"/>
    <x v="0"/>
    <n v="0"/>
    <n v="1.0356911230086623"/>
    <n v="3.1805822605207728"/>
    <n v="7.5866170118289435"/>
    <n v="9.9686742272720572"/>
    <n v="11.321102421861291"/>
    <n v="11.579338640089299"/>
    <n v="11.844877207549249"/>
    <n v="12.117944259862581"/>
    <n v="12.398773159957511"/>
    <n v="12.68760473145387"/>
    <n v="12.984687499610091"/>
    <n v="13.290277940077692"/>
    <n v="13.60464073571651"/>
    <n v="13.928049041732134"/>
    <n v="14.260784759405631"/>
    <n v="14.603138818694193"/>
    <n v="14.955411469990542"/>
    <n v="15.317912585338229"/>
    <n v="15.690961969409598"/>
    <n v="16.074889680563107"/>
    <n v="16.470036362307052"/>
    <n v="16.622361887627033"/>
    <n v="16.776096217709416"/>
  </r>
  <r>
    <s v="WAResidentialDLC Smart Thermostats - CoolingSummer Peak Reduction @Generation (MW)Market Potential0"/>
    <x v="0"/>
    <x v="0"/>
    <x v="1"/>
    <x v="3"/>
    <x v="0"/>
    <x v="0"/>
    <n v="0"/>
    <n v="1.1036776673152837"/>
    <n v="3.389367285294941"/>
    <n v="8.0846302342593166"/>
    <n v="10.623054376888382"/>
    <n v="12.064260892861563"/>
    <n v="12.339448678697035"/>
    <n v="12.622418166612585"/>
    <n v="12.913410336596954"/>
    <n v="13.212673870372454"/>
    <n v="13.520465400100033"/>
    <n v="13.837049765142893"/>
    <n v="14.16270027715014"/>
    <n v="14.497698993730296"/>
    <n v="14.842337000993322"/>
    <n v="15.196914705248966"/>
    <n v="15.561742134158347"/>
    <n v="15.937139247645506"/>
    <n v="16.323436258885582"/>
    <n v="16.720973965696501"/>
    <n v="17.130104092671683"/>
    <n v="17.551189644402228"/>
    <n v="17.713514373004084"/>
    <n v="17.877340385453341"/>
  </r>
  <r>
    <s v="WAResidentialDLC Smart Thermostats - CoolingWinter Peak Reduction @Meter  (MW)Market Potential0"/>
    <x v="0"/>
    <x v="0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Winter Peak Reduction @Generation (MW)Market Potential0"/>
    <x v="0"/>
    <x v="0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Non-Incentive CostsMarket Potential0"/>
    <x v="0"/>
    <x v="0"/>
    <x v="1"/>
    <x v="6"/>
    <x v="0"/>
    <x v="0"/>
    <n v="0"/>
    <n v="129947.1"/>
    <n v="263051.09999999998"/>
    <n v="534388.32999999996"/>
    <n v="291511.03000000003"/>
    <n v="167955.54"/>
    <n v="36652.51"/>
    <n v="37528.79"/>
    <n v="38432.21"/>
    <n v="39363.629999999997"/>
    <n v="40323.949999999997"/>
    <n v="41314.089999999997"/>
    <n v="42335.01"/>
    <n v="43387.7"/>
    <n v="44473.16"/>
    <n v="45592.45"/>
    <n v="46746.65"/>
    <n v="47936.88"/>
    <n v="49164.29"/>
    <n v="50430.09"/>
    <n v="51735.49"/>
    <n v="53081.760000000002"/>
    <n v="23943.22"/>
    <n v="24112.28"/>
  </r>
  <r>
    <s v="WAResidentialDLC Smart Thermostats - CoolingIncentive CostsMarket Potential0"/>
    <x v="0"/>
    <x v="0"/>
    <x v="1"/>
    <x v="7"/>
    <x v="0"/>
    <x v="0"/>
    <n v="0"/>
    <n v="184521.89"/>
    <n v="459067.95"/>
    <n v="1023040.4"/>
    <n v="1327943.72"/>
    <n v="1501054.53"/>
    <n v="1534108.77"/>
    <n v="1568097.7"/>
    <n v="1603050.29"/>
    <n v="1638996.39"/>
    <n v="1675966.83"/>
    <n v="1713993.42"/>
    <n v="1753109"/>
    <n v="1793347.44"/>
    <n v="1834743.7"/>
    <n v="1877333.87"/>
    <n v="1921155.19"/>
    <n v="1966246.09"/>
    <n v="2012646.23"/>
    <n v="2060396.55"/>
    <n v="2109539.2999999998"/>
    <n v="2160118.08"/>
    <n v="2179615.7400000002"/>
    <n v="2199293.7400000002"/>
  </r>
  <r>
    <s v="WAResidentialDLC Smart Thermostats - CoolingProgram Annual BenefitsMarket Potential0"/>
    <x v="0"/>
    <x v="0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Program Annual CostsMarket Potential0"/>
    <x v="0"/>
    <x v="0"/>
    <x v="1"/>
    <x v="9"/>
    <x v="0"/>
    <x v="0"/>
    <n v="0"/>
    <n v="314468.98"/>
    <n v="722119.05"/>
    <n v="1557428.73"/>
    <n v="1619454.75"/>
    <n v="1669010.08"/>
    <n v="1570761.27"/>
    <n v="1605626.49"/>
    <n v="1641482.49"/>
    <n v="1678360.02"/>
    <n v="1716290.78"/>
    <n v="1755307.51"/>
    <n v="1795444.01"/>
    <n v="1836735.13"/>
    <n v="1879216.86"/>
    <n v="1922926.32"/>
    <n v="1967901.84"/>
    <n v="2014182.97"/>
    <n v="2061810.53"/>
    <n v="2110826.64"/>
    <n v="2161274.79"/>
    <n v="2213199.84"/>
    <n v="2203558.9700000002"/>
    <n v="2223406.02"/>
  </r>
  <r>
    <s v="WAGeneral ServiceDLC Smart Thermostats - CoolingParticipantsMarket Potential0"/>
    <x v="0"/>
    <x v="1"/>
    <x v="1"/>
    <x v="0"/>
    <x v="0"/>
    <x v="0"/>
    <n v="0"/>
    <n v="100.745185735463"/>
    <n v="305.65947661961735"/>
    <n v="720.38058152786471"/>
    <n v="935.1975940389674"/>
    <n v="1049.1616662493711"/>
    <n v="1059.3125423660426"/>
    <n v="1069.5620146297138"/>
    <n v="1079.9110407114522"/>
    <n v="1090.3605875842504"/>
    <n v="1100.9116316133739"/>
    <n v="1111.5651586475913"/>
    <n v="1122.3221641112866"/>
    <n v="1133.1836530974686"/>
    <n v="1144.150640461683"/>
    <n v="1155.2241509168357"/>
    <n v="1166.4052191289393"/>
    <n v="1177.6948898137869"/>
    <n v="1189.0942178345679"/>
    <n v="1200.6042683004289"/>
    <n v="1212.226116665993"/>
    <n v="1223.9608488318493"/>
    <n v="1235.8095612460106"/>
    <n v="1247.7733610063653"/>
  </r>
  <r>
    <s v="WAGeneral ServiceDLC Smart Thermostats - CoolingNew ParticipantsMarket Potential0"/>
    <x v="0"/>
    <x v="1"/>
    <x v="1"/>
    <x v="1"/>
    <x v="0"/>
    <x v="0"/>
    <n v="0"/>
    <n v="100.745185735463"/>
    <n v="204.91429088415435"/>
    <n v="414.72110490824736"/>
    <n v="214.81701251110269"/>
    <n v="113.96407221040374"/>
    <n v="10.150876116671498"/>
    <n v="10.249472263671123"/>
    <n v="10.34902608173843"/>
    <n v="10.449546872798237"/>
    <n v="10.551044029123432"/>
    <n v="10.653527034217404"/>
    <n v="10.75700546369535"/>
    <n v="10.861488986181939"/>
    <n v="10.966987364214447"/>
    <n v="11.0735104551527"/>
    <n v="11.181068212103582"/>
    <n v="11.289670684847579"/>
    <n v="11.399328020781013"/>
    <n v="11.510050465861013"/>
    <n v="11.621848365564119"/>
    <n v="11.734732165856258"/>
    <n v="11.848712414161355"/>
    <n v="11.963799760354732"/>
  </r>
  <r>
    <s v="WAGeneral ServiceDLC Smart Thermostats - CoolingSummer Peak Reduction @Meter  (MW)Market Potential0"/>
    <x v="0"/>
    <x v="1"/>
    <x v="1"/>
    <x v="2"/>
    <x v="0"/>
    <x v="0"/>
    <n v="0"/>
    <n v="0.12593148216932876"/>
    <n v="0.38207434577452171"/>
    <n v="0.90047572690983091"/>
    <n v="1.1689969925487091"/>
    <n v="1.3114520828117138"/>
    <n v="1.3241406779575531"/>
    <n v="1.336952518287142"/>
    <n v="1.3498888008893153"/>
    <n v="1.3629507344803131"/>
    <n v="1.3761395395167173"/>
    <n v="1.3894564483094891"/>
    <n v="1.4029027051391083"/>
    <n v="1.4164795663718357"/>
    <n v="1.4301883005771037"/>
    <n v="1.4440301886460447"/>
    <n v="1.4580065239111741"/>
    <n v="1.4721186122672336"/>
    <n v="1.4863677722932098"/>
    <n v="1.5007553353755361"/>
    <n v="1.5152826458324913"/>
    <n v="1.5299510610398115"/>
    <n v="1.5447619515575133"/>
    <n v="1.5597167012579567"/>
  </r>
  <r>
    <s v="WAGeneral ServiceDLC Smart Thermostats - CoolingSummer Peak Reduction @Generation (MW)Market Potential0"/>
    <x v="0"/>
    <x v="1"/>
    <x v="1"/>
    <x v="3"/>
    <x v="0"/>
    <x v="0"/>
    <n v="0"/>
    <n v="0.13419808415316364"/>
    <n v="0.40715509993022347"/>
    <n v="0.95958623924747544"/>
    <n v="1.2457342205335775"/>
    <n v="1.3975405827064298"/>
    <n v="1.4110621035353295"/>
    <n v="1.4247149598115323"/>
    <n v="1.4385004272051527"/>
    <n v="1.4524197937769747"/>
    <n v="1.4664743600988035"/>
    <n v="1.4806654393749883"/>
    <n v="1.4949943575651197"/>
    <n v="1.5094624535079237"/>
    <n v="1.5240710790463594"/>
    <n v="1.5388215991539265"/>
    <n v="1.553715392062206"/>
    <n v="1.5687538493896351"/>
    <n v="1.5839383762715364"/>
    <n v="1.5992703914914066"/>
    <n v="1.6147513276134817"/>
    <n v="1.6303826311165937"/>
    <n v="1.6461657625293193"/>
    <n v="1.66210219656645"/>
  </r>
  <r>
    <s v="WAGeneral ServiceDLC Smart Thermostats - CoolingWinter Peak Reduction @Meter  (MW)Market Potential0"/>
    <x v="0"/>
    <x v="1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Winter Peak Reduction @Generation (MW)Market Potential0"/>
    <x v="0"/>
    <x v="1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Non-Incentive CostsMarket Potential0"/>
    <x v="0"/>
    <x v="1"/>
    <x v="1"/>
    <x v="6"/>
    <x v="0"/>
    <x v="0"/>
    <n v="0"/>
    <n v="8097.64"/>
    <n v="15910.32"/>
    <n v="31645.83"/>
    <n v="16653.02"/>
    <n v="9089.0499999999993"/>
    <n v="1303.06"/>
    <n v="1310.46"/>
    <n v="1317.92"/>
    <n v="1325.46"/>
    <n v="1333.07"/>
    <n v="1340.76"/>
    <n v="1348.52"/>
    <n v="1356.36"/>
    <n v="1364.27"/>
    <n v="1372.26"/>
    <n v="1380.33"/>
    <n v="1388.47"/>
    <n v="1396.7"/>
    <n v="1405"/>
    <n v="1413.38"/>
    <n v="1421.85"/>
    <n v="1430.4"/>
    <n v="1439.03"/>
  </r>
  <r>
    <s v="WAGeneral ServiceDLC Smart Thermostats - CoolingIncentive CostsMarket Potential0"/>
    <x v="0"/>
    <x v="1"/>
    <x v="1"/>
    <x v="7"/>
    <x v="0"/>
    <x v="0"/>
    <n v="0"/>
    <n v="11416.75"/>
    <n v="24531.27"/>
    <n v="51073.42"/>
    <n v="64821.71"/>
    <n v="72115.41"/>
    <n v="72765.070000000007"/>
    <n v="73421.03"/>
    <n v="74083.37"/>
    <n v="74752.14"/>
    <n v="75427.41"/>
    <n v="76109.23"/>
    <n v="76797.679999999993"/>
    <n v="77492.820000000007"/>
    <n v="78194.7"/>
    <n v="78903.41"/>
    <n v="79619"/>
    <n v="80341.539999999994"/>
    <n v="81071.09"/>
    <n v="81807.740000000005"/>
    <n v="82551.53"/>
    <n v="83302.559999999998"/>
    <n v="84060.87"/>
    <n v="84826.559999999998"/>
  </r>
  <r>
    <s v="WAGeneral ServiceDLC Smart Thermostats - CoolingProgram Annual BenefitsMarket Potential0"/>
    <x v="0"/>
    <x v="1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Program Annual CostsMarket Potential0"/>
    <x v="0"/>
    <x v="1"/>
    <x v="1"/>
    <x v="9"/>
    <x v="0"/>
    <x v="0"/>
    <n v="0"/>
    <n v="19514.39"/>
    <n v="40441.589999999997"/>
    <n v="82719.25"/>
    <n v="81474.73"/>
    <n v="81204.460000000006"/>
    <n v="74068.13"/>
    <n v="74731.490000000005"/>
    <n v="75401.289999999994"/>
    <n v="76077.600000000006"/>
    <n v="76760.479999999996"/>
    <n v="77449.990000000005"/>
    <n v="78146.2"/>
    <n v="78849.17"/>
    <n v="79558.97"/>
    <n v="80275.67"/>
    <n v="80999.320000000007"/>
    <n v="81730.009999999995"/>
    <n v="82467.789999999994"/>
    <n v="83212.740000000005"/>
    <n v="83964.92"/>
    <n v="84724.41"/>
    <n v="85491.27"/>
    <n v="86265.59"/>
  </r>
  <r>
    <s v="WAResidentialAncillary CoolingParticipantsMarket Potential0"/>
    <x v="0"/>
    <x v="0"/>
    <x v="2"/>
    <x v="0"/>
    <x v="0"/>
    <x v="0"/>
    <n v="0"/>
    <n v="1035.6911230086623"/>
    <n v="3180.5822605207727"/>
    <n v="7586.6170118289438"/>
    <n v="9968.6742272720567"/>
    <n v="11321.102421861291"/>
    <n v="11579.3386400893"/>
    <n v="11844.877207549249"/>
    <n v="12117.944259862581"/>
    <n v="12398.773159957511"/>
    <n v="12687.60473145387"/>
    <n v="12984.687499610091"/>
    <n v="13290.277940077693"/>
    <n v="13604.64073571651"/>
    <n v="13928.049041732134"/>
    <n v="14260.784759405631"/>
    <n v="14603.138818694193"/>
    <n v="14955.411469990542"/>
    <n v="15317.912585338228"/>
    <n v="15690.961969409598"/>
    <n v="16074.889680563107"/>
    <n v="16470.036362307052"/>
    <n v="16622.361887627034"/>
    <n v="16776.096217709415"/>
  </r>
  <r>
    <s v="WAResidentialAncillary CoolingNew ParticipantsMarket Potential0"/>
    <x v="0"/>
    <x v="0"/>
    <x v="2"/>
    <x v="1"/>
    <x v="0"/>
    <x v="0"/>
    <n v="0"/>
    <n v="1035.6911230086623"/>
    <n v="2144.8911375121106"/>
    <n v="4406.0347513081706"/>
    <n v="2382.0572154431129"/>
    <n v="1352.4281945892344"/>
    <n v="258.23621822800851"/>
    <n v="265.53856745994926"/>
    <n v="273.06705231333217"/>
    <n v="280.82890009492985"/>
    <n v="288.83157149635917"/>
    <n v="297.08276815622048"/>
    <n v="305.59044046760209"/>
    <n v="314.36279563881726"/>
    <n v="323.40830601562448"/>
    <n v="332.73571767349677"/>
    <n v="342.35405928856198"/>
    <n v="352.27265129634907"/>
    <n v="362.50111534768621"/>
    <n v="373.04938407136979"/>
    <n v="383.92771115350843"/>
    <n v="395.14668174394501"/>
    <n v="152.32552531998226"/>
    <n v="153.73433008238135"/>
  </r>
  <r>
    <s v="WAResidentialAncillary CoolingSummer Peak Reduction @Meter  (MW)Market Potential0"/>
    <x v="0"/>
    <x v="0"/>
    <x v="2"/>
    <x v="2"/>
    <x v="0"/>
    <x v="0"/>
    <n v="0"/>
    <n v="0.25892278075216557"/>
    <n v="0.79514556513019319"/>
    <n v="1.8966542529572359"/>
    <n v="2.4921685568180143"/>
    <n v="2.8302756054653226"/>
    <n v="2.8948346600223247"/>
    <n v="2.9612193018873123"/>
    <n v="3.0294860649656452"/>
    <n v="3.0996932899893777"/>
    <n v="3.1719011828634676"/>
    <n v="3.2461718749025228"/>
    <n v="3.322569485019423"/>
    <n v="3.4011601839291274"/>
    <n v="3.4820122604330335"/>
    <n v="3.5651961898514077"/>
    <n v="3.6507847046735482"/>
    <n v="3.7388528674976356"/>
    <n v="3.8294781463345573"/>
    <n v="3.9227404923523994"/>
    <n v="4.0187224201407767"/>
    <n v="4.1175090905767631"/>
    <n v="4.1555904719067582"/>
    <n v="4.1940240544273539"/>
  </r>
  <r>
    <s v="WAResidentialAncillary CoolingSummer Peak Reduction @Generation (MW)Market Potential0"/>
    <x v="0"/>
    <x v="0"/>
    <x v="2"/>
    <x v="3"/>
    <x v="0"/>
    <x v="0"/>
    <n v="0"/>
    <n v="0.27591941682882093"/>
    <n v="0.84734182132373526"/>
    <n v="2.0211575585648291"/>
    <n v="2.6557635942220954"/>
    <n v="3.0160652232153908"/>
    <n v="3.0848621696742589"/>
    <n v="3.1556045416531462"/>
    <n v="3.2283525841492384"/>
    <n v="3.3031684675931134"/>
    <n v="3.3801163500250082"/>
    <n v="3.4592624412857234"/>
    <n v="3.5406750692875351"/>
    <n v="3.624424748432574"/>
    <n v="3.7105842502483304"/>
    <n v="3.7992286763122416"/>
    <n v="3.8904355335395868"/>
    <n v="3.9842848119113765"/>
    <n v="4.0808590647213956"/>
    <n v="4.1802434914241253"/>
    <n v="4.2825260231679207"/>
    <n v="4.3877974111005571"/>
    <n v="4.4283785932510211"/>
    <n v="4.4693350963633351"/>
  </r>
  <r>
    <s v="WAResidentialAncillary CoolingWinter Peak Reduction @Meter  (MW)Market Potential0"/>
    <x v="0"/>
    <x v="0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Winter Peak Reduction @Generation (MW)Market Potential0"/>
    <x v="0"/>
    <x v="0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Non-Incentive CostsMarket Potential0"/>
    <x v="0"/>
    <x v="0"/>
    <x v="2"/>
    <x v="6"/>
    <x v="0"/>
    <x v="0"/>
    <n v="0"/>
    <n v="64973.55"/>
    <n v="131525.54999999999"/>
    <n v="267194.17"/>
    <n v="145755.51"/>
    <n v="83977.77"/>
    <n v="18326.25"/>
    <n v="18764.39"/>
    <n v="19216.099999999999"/>
    <n v="19681.810000000001"/>
    <n v="20161.97"/>
    <n v="20657.05"/>
    <n v="21167.51"/>
    <n v="21693.85"/>
    <n v="22236.58"/>
    <n v="22796.22"/>
    <n v="23373.32"/>
    <n v="23968.44"/>
    <n v="24582.15"/>
    <n v="25215.040000000001"/>
    <n v="25867.74"/>
    <n v="26540.880000000001"/>
    <n v="11971.61"/>
    <n v="12056.14"/>
  </r>
  <r>
    <s v="WAResidentialAncillary CoolingIncentive CostsMarket Potential0"/>
    <x v="0"/>
    <x v="0"/>
    <x v="2"/>
    <x v="7"/>
    <x v="0"/>
    <x v="0"/>
    <n v="0"/>
    <n v="38031.629999999997"/>
    <n v="80929.45"/>
    <n v="169050.15"/>
    <n v="216691.29"/>
    <n v="243739.86"/>
    <n v="248904.58"/>
    <n v="254215.35"/>
    <n v="259676.69"/>
    <n v="265293.27"/>
    <n v="271069.90000000002"/>
    <n v="277011.56"/>
    <n v="283123.37"/>
    <n v="289410.62"/>
    <n v="295878.78999999998"/>
    <n v="302533.5"/>
    <n v="309380.58"/>
    <n v="316426.03999999998"/>
    <n v="323676.06"/>
    <n v="331137.05"/>
    <n v="338815.6"/>
    <n v="346718.53"/>
    <n v="349765.05"/>
    <n v="352839.73"/>
  </r>
  <r>
    <s v="WAResidentialAncillary CoolingProgram Annual BenefitsMarket Potential0"/>
    <x v="0"/>
    <x v="0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Program Annual CostsMarket Potential0"/>
    <x v="0"/>
    <x v="0"/>
    <x v="2"/>
    <x v="9"/>
    <x v="0"/>
    <x v="0"/>
    <n v="0"/>
    <n v="103005.18"/>
    <n v="212455"/>
    <n v="436244.31"/>
    <n v="362446.81"/>
    <n v="327717.63"/>
    <n v="267230.83"/>
    <n v="272979.75"/>
    <n v="278892.79999999999"/>
    <n v="284975.08"/>
    <n v="291231.88"/>
    <n v="297668.59999999998"/>
    <n v="304290.87"/>
    <n v="311104.46999999997"/>
    <n v="318115.37"/>
    <n v="325329.73"/>
    <n v="332753.90999999997"/>
    <n v="340394.48"/>
    <n v="348258.21"/>
    <n v="356352.09"/>
    <n v="364683.34"/>
    <n v="373259.42"/>
    <n v="361736.66"/>
    <n v="364895.87"/>
  </r>
  <r>
    <s v="WAGeneral ServiceAncillary CoolingParticipantsMarket Potential0"/>
    <x v="0"/>
    <x v="1"/>
    <x v="2"/>
    <x v="0"/>
    <x v="0"/>
    <x v="0"/>
    <n v="0"/>
    <n v="50.372592867731498"/>
    <n v="152.82973830980868"/>
    <n v="360.19029076393235"/>
    <n v="467.5987970194837"/>
    <n v="524.58083312468557"/>
    <n v="529.65627118302132"/>
    <n v="534.78100731485688"/>
    <n v="539.95552035572609"/>
    <n v="545.18029379212521"/>
    <n v="550.45581580668693"/>
    <n v="555.78257932379563"/>
    <n v="561.16108205564331"/>
    <n v="566.59182654873428"/>
    <n v="572.0753202308415"/>
    <n v="577.61207545841785"/>
    <n v="583.20260956446964"/>
    <n v="588.84744490689343"/>
    <n v="594.54710891728394"/>
    <n v="600.30213415021444"/>
    <n v="606.1130583329965"/>
    <n v="611.98042441592463"/>
    <n v="617.90478062300531"/>
    <n v="623.88668050318267"/>
  </r>
  <r>
    <s v="WAGeneral ServiceAncillary CoolingNew ParticipantsMarket Potential0"/>
    <x v="0"/>
    <x v="1"/>
    <x v="2"/>
    <x v="1"/>
    <x v="0"/>
    <x v="0"/>
    <n v="0"/>
    <n v="50.372592867731498"/>
    <n v="102.45714544207718"/>
    <n v="207.36055245412368"/>
    <n v="107.40850625555134"/>
    <n v="56.982036105201871"/>
    <n v="5.0754380583357488"/>
    <n v="5.1247361318355615"/>
    <n v="5.1745130408692148"/>
    <n v="5.2247734363991185"/>
    <n v="5.2755220145617159"/>
    <n v="5.3267635171087022"/>
    <n v="5.378502731847675"/>
    <n v="5.4307444930909696"/>
    <n v="5.4834936821072233"/>
    <n v="5.5367552275763501"/>
    <n v="5.5905341060517912"/>
    <n v="5.6448353424237894"/>
    <n v="5.6996640103905065"/>
    <n v="5.7550252329305067"/>
    <n v="5.8109241827820597"/>
    <n v="5.8673660829281289"/>
    <n v="5.9243562070806774"/>
    <n v="5.981899880177366"/>
  </r>
  <r>
    <s v="WAGeneral ServiceAncillary CoolingSummer Peak Reduction @Meter  (MW)Market Potential0"/>
    <x v="0"/>
    <x v="1"/>
    <x v="2"/>
    <x v="2"/>
    <x v="0"/>
    <x v="0"/>
    <n v="0"/>
    <n v="3.1482870542332189E-2"/>
    <n v="9.5518586443630427E-2"/>
    <n v="0.22511893172745773"/>
    <n v="0.29224924813717729"/>
    <n v="0.32786302070292844"/>
    <n v="0.33103516948938827"/>
    <n v="0.3342381295717855"/>
    <n v="0.33747220022232882"/>
    <n v="0.34073768362007828"/>
    <n v="0.34403488487917933"/>
    <n v="0.34736411207737228"/>
    <n v="0.35072567628477708"/>
    <n v="0.35411989159295892"/>
    <n v="0.35754707514427592"/>
    <n v="0.36100754716151118"/>
    <n v="0.36450163097779353"/>
    <n v="0.3680296530668084"/>
    <n v="0.37159194307330246"/>
    <n v="0.37518883384388402"/>
    <n v="0.37882066145812282"/>
    <n v="0.38248776525995287"/>
    <n v="0.38619048788937832"/>
    <n v="0.38992917531448917"/>
  </r>
  <r>
    <s v="WAGeneral ServiceAncillary CoolingSummer Peak Reduction @Generation (MW)Market Potential0"/>
    <x v="0"/>
    <x v="1"/>
    <x v="2"/>
    <x v="3"/>
    <x v="0"/>
    <x v="0"/>
    <n v="0"/>
    <n v="3.3549521038290911E-2"/>
    <n v="0.10178877498255587"/>
    <n v="0.23989655981186886"/>
    <n v="0.31143355513339438"/>
    <n v="0.34938514567660744"/>
    <n v="0.35276552588383236"/>
    <n v="0.35617873995288307"/>
    <n v="0.35962510680128817"/>
    <n v="0.36310494844424368"/>
    <n v="0.36661859002470087"/>
    <n v="0.37016635984374707"/>
    <n v="0.37374858939127992"/>
    <n v="0.37736561337698094"/>
    <n v="0.38101776976158985"/>
    <n v="0.38470539978848162"/>
    <n v="0.3884288480155515"/>
    <n v="0.39218846234740878"/>
    <n v="0.39598459406788411"/>
    <n v="0.39981759787285165"/>
    <n v="0.40368783190337043"/>
    <n v="0.40759565777914841"/>
    <n v="0.41154144063232984"/>
    <n v="0.41552554914161249"/>
  </r>
  <r>
    <s v="WAGeneral ServiceAncillary CoolingWinter Peak Reduction @Meter  (MW)Market Potential0"/>
    <x v="0"/>
    <x v="1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Winter Peak Reduction @Generation (MW)Market Potential0"/>
    <x v="0"/>
    <x v="1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Non-Incentive CostsMarket Potential0"/>
    <x v="0"/>
    <x v="1"/>
    <x v="2"/>
    <x v="6"/>
    <x v="0"/>
    <x v="0"/>
    <n v="0"/>
    <n v="4048.82"/>
    <n v="7955.16"/>
    <n v="15822.91"/>
    <n v="8326.51"/>
    <n v="4544.53"/>
    <n v="651.53"/>
    <n v="655.23"/>
    <n v="658.96"/>
    <n v="662.73"/>
    <n v="666.54"/>
    <n v="670.38"/>
    <n v="674.26"/>
    <n v="678.18"/>
    <n v="682.14"/>
    <n v="686.13"/>
    <n v="690.16"/>
    <n v="694.24"/>
    <n v="698.35"/>
    <n v="702.5"/>
    <n v="706.69"/>
    <n v="710.93"/>
    <n v="715.2"/>
    <n v="719.52"/>
  </r>
  <r>
    <s v="WAGeneral ServiceAncillary CoolingIncentive CostsMarket Potential0"/>
    <x v="0"/>
    <x v="1"/>
    <x v="2"/>
    <x v="7"/>
    <x v="0"/>
    <x v="0"/>
    <n v="0"/>
    <n v="2663.81"/>
    <n v="4712.95"/>
    <n v="8860.16"/>
    <n v="11008.33"/>
    <n v="12147.97"/>
    <n v="12249.48"/>
    <n v="12351.97"/>
    <n v="12455.46"/>
    <n v="12559.96"/>
    <n v="12665.47"/>
    <n v="12772.01"/>
    <n v="12879.58"/>
    <n v="12988.19"/>
    <n v="13097.86"/>
    <n v="13208.6"/>
    <n v="13320.41"/>
    <n v="13433.3"/>
    <n v="13547.3"/>
    <n v="13662.4"/>
    <n v="13778.62"/>
    <n v="13895.96"/>
    <n v="14014.45"/>
    <n v="14134.09"/>
  </r>
  <r>
    <s v="WAGeneral ServiceAncillary CoolingProgram Annual BenefitsMarket Potential0"/>
    <x v="0"/>
    <x v="1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Program Annual CostsMarket Potential0"/>
    <x v="0"/>
    <x v="1"/>
    <x v="2"/>
    <x v="9"/>
    <x v="0"/>
    <x v="0"/>
    <n v="0"/>
    <n v="6712.62"/>
    <n v="12668.11"/>
    <n v="24683.07"/>
    <n v="19334.84"/>
    <n v="16692.5"/>
    <n v="12901.01"/>
    <n v="13007.2"/>
    <n v="13114.43"/>
    <n v="13222.69"/>
    <n v="13332.01"/>
    <n v="13442.39"/>
    <n v="13553.84"/>
    <n v="13666.37"/>
    <n v="13780"/>
    <n v="13894.73"/>
    <n v="14010.57"/>
    <n v="14127.54"/>
    <n v="14245.64"/>
    <n v="14364.9"/>
    <n v="14485.31"/>
    <n v="14606.89"/>
    <n v="14729.65"/>
    <n v="14853.6"/>
  </r>
  <r>
    <s v="WAResidentialDLC Smart Thermostats - HeatingParticipantsMarket Potential0"/>
    <x v="0"/>
    <x v="0"/>
    <x v="3"/>
    <x v="0"/>
    <x v="0"/>
    <x v="0"/>
    <n v="0"/>
    <n v="0"/>
    <n v="252.88105339343903"/>
    <n v="765.52923723541073"/>
    <n v="1801.733505111735"/>
    <n v="2336.5976826458354"/>
    <n v="2620.2311621699205"/>
    <n v="2644.4647509402985"/>
    <n v="2668.9224675789246"/>
    <n v="2693.6063849649654"/>
    <n v="2718.5185951489134"/>
    <n v="2743.6612095298933"/>
    <n v="2769.0363590346133"/>
    <n v="2794.6461942979645"/>
    <n v="2820.4928858452995"/>
    <n v="2846.5786242763888"/>
    <n v="2872.905620451083"/>
    <n v="2899.4761056766938"/>
    <n v="2926.2923318971007"/>
    <n v="2953.3565718836139"/>
    <n v="2980.671119427599"/>
    <n v="3008.2382895348865"/>
    <n v="3036.0604186219716"/>
    <n v="3064.1398647140404"/>
  </r>
  <r>
    <s v="WAResidentialDLC Smart Thermostats - HeatingNew ParticipantsMarket Potential0"/>
    <x v="0"/>
    <x v="0"/>
    <x v="3"/>
    <x v="1"/>
    <x v="0"/>
    <x v="0"/>
    <n v="0"/>
    <n v="0"/>
    <n v="252.88105339343903"/>
    <n v="512.64818384197167"/>
    <n v="1036.2042678763241"/>
    <n v="534.86417753410046"/>
    <n v="283.63347952408503"/>
    <n v="24.233588770377992"/>
    <n v="24.457716638626152"/>
    <n v="24.683917386040775"/>
    <n v="24.912210183947991"/>
    <n v="25.142614380979921"/>
    <n v="25.375149504719957"/>
    <n v="25.609835263351215"/>
    <n v="25.846691547335013"/>
    <n v="26.085738431089339"/>
    <n v="26.326996174694159"/>
    <n v="26.57048522561081"/>
    <n v="26.816226220406861"/>
    <n v="27.064239986513257"/>
    <n v="27.3145475439851"/>
    <n v="27.567170107287438"/>
    <n v="27.822129087085159"/>
    <n v="28.079446092068792"/>
  </r>
  <r>
    <s v="WAResidentialDLC Smart Thermostats - HeatingSummer Peak Reduction @Meter  (MW)Market Potential0"/>
    <x v="0"/>
    <x v="0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Summer Peak Reduction @Generation (MW)Market Potential0"/>
    <x v="0"/>
    <x v="0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Winter Peak Reduction @Meter  (MW)Market Potential0"/>
    <x v="0"/>
    <x v="0"/>
    <x v="3"/>
    <x v="4"/>
    <x v="0"/>
    <x v="0"/>
    <n v="0"/>
    <n v="0"/>
    <n v="0.27564034819884858"/>
    <n v="0.83442686858659776"/>
    <n v="1.9638895205717912"/>
    <n v="2.546891474083961"/>
    <n v="2.8560519667652136"/>
    <n v="2.8824665785249253"/>
    <n v="2.9091254896610281"/>
    <n v="2.9360309596118128"/>
    <n v="2.9631852687123161"/>
    <n v="2.9905907183875837"/>
    <n v="3.0182496313477287"/>
    <n v="3.0461643517847814"/>
    <n v="3.0743372455713764"/>
    <n v="3.1027707004612641"/>
    <n v="3.1314671262916809"/>
    <n v="3.1604289551875961"/>
    <n v="3.1896586417678399"/>
    <n v="3.2191586633531393"/>
    <n v="3.2489315201760833"/>
    <n v="3.2789797355930266"/>
    <n v="3.3093058562979496"/>
    <n v="3.3399124525383046"/>
  </r>
  <r>
    <s v="WAResidentialDLC Smart Thermostats - HeatingWinter Peak Reduction @Generation (MW)Market Potential0"/>
    <x v="0"/>
    <x v="0"/>
    <x v="3"/>
    <x v="5"/>
    <x v="0"/>
    <x v="0"/>
    <n v="0"/>
    <n v="0"/>
    <n v="0.29373438640116006"/>
    <n v="0.8892016928672184"/>
    <n v="2.0928063944712183"/>
    <n v="2.7140787234483814"/>
    <n v="3.0435336389228618"/>
    <n v="3.0716822021791614"/>
    <n v="3.1000911015143098"/>
    <n v="3.1287627446843698"/>
    <n v="3.1576995617138919"/>
    <n v="3.1869040051018582"/>
    <n v="3.2163785500295488"/>
    <n v="3.2461256945703125"/>
    <n v="3.2761479599012961"/>
    <n v="3.3064478905171186"/>
    <n v="3.3370280544455251"/>
    <n v="3.3678910434650429"/>
    <n v="3.3990394733246374"/>
    <n v="3.4304759839654082"/>
    <n v="3.4622032397443343"/>
    <n v="3.4942239296600879"/>
    <n v="3.526540767580935"/>
    <n v="3.5591564924747492"/>
  </r>
  <r>
    <s v="WAResidentialDLC Smart Thermostats - HeatingNon-Incentive CostsMarket Potential0"/>
    <x v="0"/>
    <x v="0"/>
    <x v="3"/>
    <x v="6"/>
    <x v="0"/>
    <x v="0"/>
    <n v="0"/>
    <n v="0"/>
    <n v="15172.86"/>
    <n v="30758.89"/>
    <n v="62172.26"/>
    <n v="32091.85"/>
    <n v="17018.009999999998"/>
    <n v="1454.02"/>
    <n v="1467.46"/>
    <n v="1481.04"/>
    <n v="1494.73"/>
    <n v="1508.56"/>
    <n v="1522.51"/>
    <n v="1536.59"/>
    <n v="1550.8"/>
    <n v="1565.14"/>
    <n v="1579.62"/>
    <n v="1594.23"/>
    <n v="1608.97"/>
    <n v="1623.85"/>
    <n v="1638.87"/>
    <n v="1654.03"/>
    <n v="1669.33"/>
    <n v="1684.77"/>
  </r>
  <r>
    <s v="WAResidentialDLC Smart Thermostats - HeatingIncentive CostsMarket Potential0"/>
    <x v="0"/>
    <x v="0"/>
    <x v="3"/>
    <x v="7"/>
    <x v="0"/>
    <x v="0"/>
    <n v="0"/>
    <n v="0"/>
    <n v="5057.62"/>
    <n v="15310.58"/>
    <n v="36034.67"/>
    <n v="46731.95"/>
    <n v="52404.62"/>
    <n v="52889.3"/>
    <n v="53378.45"/>
    <n v="53872.13"/>
    <n v="54370.37"/>
    <n v="54873.22"/>
    <n v="55380.73"/>
    <n v="55892.92"/>
    <n v="56409.86"/>
    <n v="56931.57"/>
    <n v="57458.11"/>
    <n v="57989.52"/>
    <n v="58525.85"/>
    <n v="59067.13"/>
    <n v="59613.42"/>
    <n v="60164.77"/>
    <n v="60721.21"/>
    <n v="61282.8"/>
  </r>
  <r>
    <s v="WAResidentialDLC Smart Thermostats - HeatingProgram Annual BenefitsMarket Potential0"/>
    <x v="0"/>
    <x v="0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Program Annual CostsMarket Potential0"/>
    <x v="0"/>
    <x v="0"/>
    <x v="3"/>
    <x v="9"/>
    <x v="0"/>
    <x v="0"/>
    <n v="0"/>
    <n v="0"/>
    <n v="20230.48"/>
    <n v="46069.48"/>
    <n v="98206.93"/>
    <n v="78823.8"/>
    <n v="69422.63"/>
    <n v="54343.31"/>
    <n v="54845.91"/>
    <n v="55353.16"/>
    <n v="55865.1"/>
    <n v="56381.78"/>
    <n v="56903.24"/>
    <n v="57429.51"/>
    <n v="57960.66"/>
    <n v="58496.72"/>
    <n v="59037.73"/>
    <n v="59583.75"/>
    <n v="60134.82"/>
    <n v="60690.99"/>
    <n v="61252.3"/>
    <n v="61818.8"/>
    <n v="62390.54"/>
    <n v="62967.56"/>
  </r>
  <r>
    <s v="WAGeneral ServiceDLC Smart Thermostats - HeatingParticipantsMarket Potential0"/>
    <x v="0"/>
    <x v="1"/>
    <x v="3"/>
    <x v="0"/>
    <x v="0"/>
    <x v="0"/>
    <n v="0"/>
    <n v="0"/>
    <n v="7.6305701612332477"/>
    <n v="23.122010376838837"/>
    <n v="54.47525739422808"/>
    <n v="70.717240119594194"/>
    <n v="79.334939324564118"/>
    <n v="80.102551551953553"/>
    <n v="80.877619648881037"/>
    <n v="81.660216034713457"/>
    <n v="82.450413832231931"/>
    <n v="83.248286874464043"/>
    <n v="84.053909711582662"/>
    <n v="84.867357617871505"/>
    <n v="85.688706598758543"/>
    <n v="86.518033397917591"/>
    <n v="87.355415504439023"/>
    <n v="88.20093116006997"/>
    <n v="89.054659366525016"/>
    <n v="89.91667989286762"/>
    <n v="90.787073282963775"/>
    <n v="91.665920863007329"/>
    <n v="92.553304749119093"/>
    <n v="93.449307855019256"/>
  </r>
  <r>
    <s v="WAGeneral ServiceDLC Smart Thermostats - HeatingNew ParticipantsMarket Potential0"/>
    <x v="0"/>
    <x v="1"/>
    <x v="3"/>
    <x v="1"/>
    <x v="0"/>
    <x v="0"/>
    <n v="0"/>
    <n v="0"/>
    <n v="7.6305701612332477"/>
    <n v="15.491440215605589"/>
    <n v="31.353247017389243"/>
    <n v="16.241982725366114"/>
    <n v="8.6176992049699237"/>
    <n v="0.76761222738943502"/>
    <n v="0.77506809692748391"/>
    <n v="0.78259638583242008"/>
    <n v="0.79019779751847352"/>
    <n v="0.79787304223211208"/>
    <n v="0.80562283711861937"/>
    <n v="0.81344790628884311"/>
    <n v="0.82134898088703778"/>
    <n v="0.82932679915904828"/>
    <n v="0.83738210652143152"/>
    <n v="0.84551565563094755"/>
    <n v="0.85372820645504532"/>
    <n v="0.8620205263426044"/>
    <n v="0.87039339009615446"/>
    <n v="0.8788475800435549"/>
    <n v="0.88738388611176333"/>
    <n v="0.89600310590016363"/>
  </r>
  <r>
    <s v="WAGeneral ServiceDLC Smart Thermostats - HeatingSummer Peak Reduction @Meter  (MW)Market Potential0"/>
    <x v="0"/>
    <x v="1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Summer Peak Reduction @Generation (MW)Market Potential0"/>
    <x v="0"/>
    <x v="1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Winter Peak Reduction @Meter  (MW)Market Potential0"/>
    <x v="0"/>
    <x v="1"/>
    <x v="3"/>
    <x v="4"/>
    <x v="0"/>
    <x v="0"/>
    <n v="0"/>
    <n v="0"/>
    <n v="1.0301269717664886E-2"/>
    <n v="3.1214714008732432E-2"/>
    <n v="7.3541597482207913E-2"/>
    <n v="9.5468274161452177E-2"/>
    <n v="0.10710216808816156"/>
    <n v="0.1081384445951373"/>
    <n v="0.10918478652598941"/>
    <n v="0.11024129164686318"/>
    <n v="0.11130805867351312"/>
    <n v="0.11238518728052646"/>
    <n v="0.11347277811063659"/>
    <n v="0.11457093278412654"/>
    <n v="0.11567975390832405"/>
    <n v="0.11679934508718876"/>
    <n v="0.11792981093099268"/>
    <n v="0.11907125706609448"/>
    <n v="0.12022379014480877"/>
    <n v="0.1213875178553713"/>
    <n v="0.12256254893200111"/>
    <n v="0.1237489931650599"/>
    <n v="0.12494696141131079"/>
    <n v="0.12615656560427602"/>
  </r>
  <r>
    <s v="WAGeneral ServiceDLC Smart Thermostats - HeatingWinter Peak Reduction @Generation (MW)Market Potential0"/>
    <x v="0"/>
    <x v="1"/>
    <x v="3"/>
    <x v="5"/>
    <x v="0"/>
    <x v="0"/>
    <n v="0"/>
    <n v="0"/>
    <n v="1.0977482648832998E-2"/>
    <n v="3.3263761731385795E-2"/>
    <n v="7.836913627686265E-2"/>
    <n v="0.1017351600185978"/>
    <n v="0.11413274519198802"/>
    <n v="0.1152370466700099"/>
    <n v="0.11635207430305777"/>
    <n v="0.11747793227500339"/>
    <n v="0.1186147257816636"/>
    <n v="0.11976256104062923"/>
    <n v="0.12092154530118988"/>
    <n v="0.12209178685435479"/>
    <n v="0.12327339504297107"/>
    <n v="0.12446648027194028"/>
    <n v="0.1256711540185344"/>
    <n v="0.12688752884281168"/>
    <n v="0.12811571839813382"/>
    <n v="0.12935583744178528"/>
    <n v="0.13060800184569599"/>
    <n v="0.13187232860726758"/>
    <n v="0.1331489358603056"/>
    <n v="0.13443794288605712"/>
  </r>
  <r>
    <s v="WAGeneral ServiceDLC Smart Thermostats - HeatingNon-Incentive CostsMarket Potential0"/>
    <x v="0"/>
    <x v="1"/>
    <x v="3"/>
    <x v="6"/>
    <x v="0"/>
    <x v="0"/>
    <n v="0"/>
    <n v="0"/>
    <n v="572.29"/>
    <n v="1161.8599999999999"/>
    <n v="2351.4899999999998"/>
    <n v="1218.1500000000001"/>
    <n v="646.33000000000004"/>
    <n v="57.57"/>
    <n v="58.13"/>
    <n v="58.69"/>
    <n v="59.26"/>
    <n v="59.84"/>
    <n v="60.42"/>
    <n v="61.01"/>
    <n v="61.6"/>
    <n v="62.2"/>
    <n v="62.8"/>
    <n v="63.41"/>
    <n v="64.03"/>
    <n v="64.650000000000006"/>
    <n v="65.28"/>
    <n v="65.91"/>
    <n v="66.55"/>
    <n v="67.2"/>
  </r>
  <r>
    <s v="WAGeneral ServiceDLC Smart Thermostats - HeatingIncentive CostsMarket Potential0"/>
    <x v="0"/>
    <x v="1"/>
    <x v="3"/>
    <x v="7"/>
    <x v="0"/>
    <x v="0"/>
    <n v="0"/>
    <n v="0"/>
    <n v="152.61000000000001"/>
    <n v="462.44"/>
    <n v="1089.51"/>
    <n v="1414.34"/>
    <n v="1586.7"/>
    <n v="1602.05"/>
    <n v="1617.55"/>
    <n v="1633.2"/>
    <n v="1649.01"/>
    <n v="1664.97"/>
    <n v="1681.08"/>
    <n v="1697.35"/>
    <n v="1713.77"/>
    <n v="1730.36"/>
    <n v="1747.11"/>
    <n v="1764.02"/>
    <n v="1781.09"/>
    <n v="1798.33"/>
    <n v="1815.74"/>
    <n v="1833.32"/>
    <n v="1851.07"/>
    <n v="1868.99"/>
  </r>
  <r>
    <s v="WAGeneral ServiceDLC Smart Thermostats - HeatingProgram Annual BenefitsMarket Potential0"/>
    <x v="0"/>
    <x v="1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Program Annual CostsMarket Potential0"/>
    <x v="0"/>
    <x v="1"/>
    <x v="3"/>
    <x v="9"/>
    <x v="0"/>
    <x v="0"/>
    <n v="0"/>
    <n v="0"/>
    <n v="724.9"/>
    <n v="1624.3"/>
    <n v="3441"/>
    <n v="2632.49"/>
    <n v="2233.0300000000002"/>
    <n v="1659.62"/>
    <n v="1675.68"/>
    <n v="1691.9"/>
    <n v="1708.27"/>
    <n v="1724.81"/>
    <n v="1741.5"/>
    <n v="1758.36"/>
    <n v="1775.38"/>
    <n v="1792.56"/>
    <n v="1809.91"/>
    <n v="1827.43"/>
    <n v="1845.12"/>
    <n v="1862.99"/>
    <n v="1881.02"/>
    <n v="1899.23"/>
    <n v="1917.62"/>
    <n v="1936.19"/>
  </r>
  <r>
    <s v="WAResidentialAncillary HeatingParticipantsMarket Potential0"/>
    <x v="0"/>
    <x v="0"/>
    <x v="4"/>
    <x v="0"/>
    <x v="0"/>
    <x v="0"/>
    <n v="0"/>
    <n v="0"/>
    <n v="126.44052669671952"/>
    <n v="382.76461861770537"/>
    <n v="900.86675255586749"/>
    <n v="1168.2988413229177"/>
    <n v="1310.1155810849602"/>
    <n v="1322.2323754701492"/>
    <n v="1334.4612337894623"/>
    <n v="1346.8031924824827"/>
    <n v="1359.2592975744567"/>
    <n v="1371.8306047649467"/>
    <n v="1384.5181795173066"/>
    <n v="1397.3230971489822"/>
    <n v="1410.2464429226497"/>
    <n v="1423.2893121381944"/>
    <n v="1436.4528102255415"/>
    <n v="1449.7380528383469"/>
    <n v="1463.1461659485503"/>
    <n v="1476.678285941807"/>
    <n v="1490.3355597137995"/>
    <n v="1504.1191447674432"/>
    <n v="1518.0302093109858"/>
    <n v="1532.0699323570202"/>
  </r>
  <r>
    <s v="WAResidentialAncillary HeatingNew ParticipantsMarket Potential0"/>
    <x v="0"/>
    <x v="0"/>
    <x v="4"/>
    <x v="1"/>
    <x v="0"/>
    <x v="0"/>
    <n v="0"/>
    <n v="0"/>
    <n v="126.44052669671952"/>
    <n v="256.32409192098584"/>
    <n v="518.10213393816207"/>
    <n v="267.43208876705023"/>
    <n v="141.81673976204252"/>
    <n v="12.116794385188996"/>
    <n v="12.228858319313076"/>
    <n v="12.341958693020388"/>
    <n v="12.456105091973996"/>
    <n v="12.571307190489961"/>
    <n v="12.687574752359978"/>
    <n v="12.804917631675607"/>
    <n v="12.923345773667506"/>
    <n v="13.04286921554467"/>
    <n v="13.163498087347079"/>
    <n v="13.285242612805405"/>
    <n v="13.408113110203431"/>
    <n v="13.532119993256629"/>
    <n v="13.65727377199255"/>
    <n v="13.783585053643719"/>
    <n v="13.911064543542579"/>
    <n v="14.039723046034396"/>
  </r>
  <r>
    <s v="WAResidentialAncillary HeatingSummer Peak Reduction @Meter  (MW)Market Potential0"/>
    <x v="0"/>
    <x v="0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Summer Peak Reduction @Generation (MW)Market Potential0"/>
    <x v="0"/>
    <x v="0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Winter Peak Reduction @Meter  (MW)Market Potential0"/>
    <x v="0"/>
    <x v="0"/>
    <x v="4"/>
    <x v="4"/>
    <x v="0"/>
    <x v="0"/>
    <n v="0"/>
    <n v="0"/>
    <n v="6.8910087049712146E-2"/>
    <n v="0.20860671714664944"/>
    <n v="0.49097238014294781"/>
    <n v="0.63672286852099025"/>
    <n v="0.71401299169130339"/>
    <n v="0.72061664463123132"/>
    <n v="0.72728137241525703"/>
    <n v="0.7340077399029532"/>
    <n v="0.74079631717807903"/>
    <n v="0.74764767959689593"/>
    <n v="0.75456240783693218"/>
    <n v="0.76154108794619535"/>
    <n v="0.76858431139284411"/>
    <n v="0.77569267511531603"/>
    <n v="0.78286678157292022"/>
    <n v="0.79010723879689904"/>
    <n v="0.79741466044195997"/>
    <n v="0.80478966583828482"/>
    <n v="0.81223288004402083"/>
    <n v="0.81974493389825664"/>
    <n v="0.8273264640744874"/>
    <n v="0.83497811313457615"/>
  </r>
  <r>
    <s v="WAResidentialAncillary HeatingWinter Peak Reduction @Generation (MW)Market Potential0"/>
    <x v="0"/>
    <x v="0"/>
    <x v="4"/>
    <x v="5"/>
    <x v="0"/>
    <x v="0"/>
    <n v="0"/>
    <n v="0"/>
    <n v="7.3433596600290016E-2"/>
    <n v="0.2223004232168046"/>
    <n v="0.52320159861780458"/>
    <n v="0.67851968086209535"/>
    <n v="0.76088340973071544"/>
    <n v="0.76792055054479036"/>
    <n v="0.77502277537857744"/>
    <n v="0.78219068617109244"/>
    <n v="0.78942489042847297"/>
    <n v="0.79672600127546456"/>
    <n v="0.80409463750738719"/>
    <n v="0.81153142364257813"/>
    <n v="0.81903698997532404"/>
    <n v="0.82661197262927966"/>
    <n v="0.83425701361138127"/>
    <n v="0.84197276086626072"/>
    <n v="0.84975986833115935"/>
    <n v="0.85761899599135205"/>
    <n v="0.86555080993608358"/>
    <n v="0.87355598241502197"/>
    <n v="0.88163519189523376"/>
    <n v="0.8897891231186873"/>
  </r>
  <r>
    <s v="WAResidentialAncillary HeatingNon-Incentive CostsMarket Potential0"/>
    <x v="0"/>
    <x v="0"/>
    <x v="4"/>
    <x v="6"/>
    <x v="0"/>
    <x v="0"/>
    <n v="0"/>
    <n v="0"/>
    <n v="7586.43"/>
    <n v="15379.45"/>
    <n v="31086.13"/>
    <n v="16045.93"/>
    <n v="8509"/>
    <n v="727.01"/>
    <n v="733.73"/>
    <n v="740.52"/>
    <n v="747.37"/>
    <n v="754.28"/>
    <n v="761.25"/>
    <n v="768.3"/>
    <n v="775.4"/>
    <n v="782.57"/>
    <n v="789.81"/>
    <n v="797.11"/>
    <n v="804.49"/>
    <n v="811.93"/>
    <n v="819.44"/>
    <n v="827.02"/>
    <n v="834.66"/>
    <n v="842.38"/>
  </r>
  <r>
    <s v="WAResidentialAncillary HeatingIncentive CostsMarket Potential0"/>
    <x v="0"/>
    <x v="0"/>
    <x v="4"/>
    <x v="7"/>
    <x v="0"/>
    <x v="0"/>
    <n v="0"/>
    <n v="0"/>
    <n v="2528.81"/>
    <n v="7655.29"/>
    <n v="18017.34"/>
    <n v="23365.98"/>
    <n v="26202.31"/>
    <n v="26444.65"/>
    <n v="26689.22"/>
    <n v="26936.06"/>
    <n v="27185.19"/>
    <n v="27436.61"/>
    <n v="27690.36"/>
    <n v="27946.46"/>
    <n v="28204.93"/>
    <n v="28465.79"/>
    <n v="28729.06"/>
    <n v="28994.76"/>
    <n v="29262.92"/>
    <n v="29533.57"/>
    <n v="29806.71"/>
    <n v="30082.38"/>
    <n v="30360.6"/>
    <n v="30641.4"/>
  </r>
  <r>
    <s v="WAResidentialAncillary HeatingProgram Annual BenefitsMarket Potential0"/>
    <x v="0"/>
    <x v="0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Program Annual CostsMarket Potential0"/>
    <x v="0"/>
    <x v="0"/>
    <x v="4"/>
    <x v="9"/>
    <x v="0"/>
    <x v="0"/>
    <n v="0"/>
    <n v="0"/>
    <n v="10115.24"/>
    <n v="23034.74"/>
    <n v="49103.46"/>
    <n v="39411.9"/>
    <n v="34711.32"/>
    <n v="27171.66"/>
    <n v="27422.959999999999"/>
    <n v="27676.58"/>
    <n v="27932.55"/>
    <n v="28190.89"/>
    <n v="28451.62"/>
    <n v="28714.76"/>
    <n v="28980.33"/>
    <n v="29248.36"/>
    <n v="29518.87"/>
    <n v="29791.88"/>
    <n v="30067.41"/>
    <n v="30345.49"/>
    <n v="30626.15"/>
    <n v="30909.4"/>
    <n v="31195.27"/>
    <n v="31483.78"/>
  </r>
  <r>
    <s v="WAGeneral ServiceAncillary HeatingParticipantsMarket Potential0"/>
    <x v="0"/>
    <x v="1"/>
    <x v="4"/>
    <x v="0"/>
    <x v="0"/>
    <x v="0"/>
    <n v="0"/>
    <n v="0"/>
    <n v="3.8152850806166239"/>
    <n v="11.561005188419418"/>
    <n v="27.23762869711404"/>
    <n v="35.358620059797097"/>
    <n v="39.667469662282059"/>
    <n v="40.051275775976777"/>
    <n v="40.438809824440519"/>
    <n v="40.830108017356729"/>
    <n v="41.225206916115965"/>
    <n v="41.624143437232021"/>
    <n v="42.026954855791331"/>
    <n v="42.433678808935753"/>
    <n v="42.844353299379272"/>
    <n v="43.259016698958796"/>
    <n v="43.677707752219511"/>
    <n v="44.100465580034985"/>
    <n v="44.527329683262508"/>
    <n v="44.95833994643381"/>
    <n v="45.393536641481887"/>
    <n v="45.832960431503665"/>
    <n v="46.276652374559546"/>
    <n v="46.724653927509628"/>
  </r>
  <r>
    <s v="WAGeneral ServiceAncillary HeatingNew ParticipantsMarket Potential0"/>
    <x v="0"/>
    <x v="1"/>
    <x v="4"/>
    <x v="1"/>
    <x v="0"/>
    <x v="0"/>
    <n v="0"/>
    <n v="0"/>
    <n v="3.8152850806166239"/>
    <n v="7.7457201078027946"/>
    <n v="15.676623508694622"/>
    <n v="8.120991362683057"/>
    <n v="4.3088496024849618"/>
    <n v="0.38380611369471751"/>
    <n v="0.38753404846374195"/>
    <n v="0.39129819291621004"/>
    <n v="0.39509889875923676"/>
    <n v="0.39893652111605604"/>
    <n v="0.40281141855930969"/>
    <n v="0.40672395314442156"/>
    <n v="0.41067449044351889"/>
    <n v="0.41466339957952414"/>
    <n v="0.41869105326071576"/>
    <n v="0.42275782781547377"/>
    <n v="0.42686410322752266"/>
    <n v="0.4310102631713022"/>
    <n v="0.43519669504807723"/>
    <n v="0.43942379002177745"/>
    <n v="0.44369194305588167"/>
    <n v="0.44800155295008182"/>
  </r>
  <r>
    <s v="WAGeneral ServiceAncillary HeatingSummer Peak Reduction @Meter  (MW)Market Potential0"/>
    <x v="0"/>
    <x v="1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Summer Peak Reduction @Generation (MW)Market Potential0"/>
    <x v="0"/>
    <x v="1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Winter Peak Reduction @Meter  (MW)Market Potential0"/>
    <x v="0"/>
    <x v="1"/>
    <x v="4"/>
    <x v="4"/>
    <x v="0"/>
    <x v="0"/>
    <n v="0"/>
    <n v="0"/>
    <n v="2.5753174294162215E-3"/>
    <n v="7.8036785021831081E-3"/>
    <n v="1.8385399370551978E-2"/>
    <n v="2.3867068540363044E-2"/>
    <n v="2.677554202204039E-2"/>
    <n v="2.7034611148784325E-2"/>
    <n v="2.7296196631497353E-2"/>
    <n v="2.7560322911715795E-2"/>
    <n v="2.782701466837828E-2"/>
    <n v="2.8096296820131615E-2"/>
    <n v="2.8368194527659148E-2"/>
    <n v="2.8642733196031635E-2"/>
    <n v="2.8919938477081013E-2"/>
    <n v="2.9199836271797189E-2"/>
    <n v="2.948245273274817E-2"/>
    <n v="2.9767814266523619E-2"/>
    <n v="3.0055947536202193E-2"/>
    <n v="3.0346879463842825E-2"/>
    <n v="3.0640637233000277E-2"/>
    <n v="3.0937248291264974E-2"/>
    <n v="3.1236740352827697E-2"/>
    <n v="3.1539141401069004E-2"/>
  </r>
  <r>
    <s v="WAGeneral ServiceAncillary HeatingWinter Peak Reduction @Generation (MW)Market Potential0"/>
    <x v="0"/>
    <x v="1"/>
    <x v="4"/>
    <x v="5"/>
    <x v="0"/>
    <x v="0"/>
    <n v="0"/>
    <n v="0"/>
    <n v="2.7443706622082495E-3"/>
    <n v="8.3159404328464488E-3"/>
    <n v="1.9592284069215662E-2"/>
    <n v="2.5433790004649449E-2"/>
    <n v="2.8533186297997004E-2"/>
    <n v="2.8809261667502476E-2"/>
    <n v="2.9088018575764443E-2"/>
    <n v="2.9369483068750847E-2"/>
    <n v="2.96536814454159E-2"/>
    <n v="2.9940640260157306E-2"/>
    <n v="3.0230386325297471E-2"/>
    <n v="3.0522946713588697E-2"/>
    <n v="3.0818348760742766E-2"/>
    <n v="3.111662006798507E-2"/>
    <n v="3.1417788504633601E-2"/>
    <n v="3.172188221070292E-2"/>
    <n v="3.2028929599533455E-2"/>
    <n v="3.2338959360446319E-2"/>
    <n v="3.2652000461423997E-2"/>
    <n v="3.2968082151816895E-2"/>
    <n v="3.32872339650764E-2"/>
    <n v="3.360948572151428E-2"/>
  </r>
  <r>
    <s v="WAGeneral ServiceAncillary HeatingNon-Incentive CostsMarket Potential0"/>
    <x v="0"/>
    <x v="1"/>
    <x v="4"/>
    <x v="6"/>
    <x v="0"/>
    <x v="0"/>
    <n v="0"/>
    <n v="0"/>
    <n v="286.14999999999998"/>
    <n v="580.92999999999995"/>
    <n v="1175.75"/>
    <n v="609.07000000000005"/>
    <n v="323.16000000000003"/>
    <n v="28.79"/>
    <n v="29.07"/>
    <n v="29.35"/>
    <n v="29.63"/>
    <n v="29.92"/>
    <n v="30.21"/>
    <n v="30.5"/>
    <n v="30.8"/>
    <n v="31.1"/>
    <n v="31.4"/>
    <n v="31.71"/>
    <n v="32.01"/>
    <n v="32.33"/>
    <n v="32.64"/>
    <n v="32.96"/>
    <n v="33.28"/>
    <n v="33.6"/>
  </r>
  <r>
    <s v="WAGeneral ServiceAncillary HeatingIncentive CostsMarket Potential0"/>
    <x v="0"/>
    <x v="1"/>
    <x v="4"/>
    <x v="7"/>
    <x v="0"/>
    <x v="0"/>
    <n v="0"/>
    <n v="0"/>
    <n v="76.31"/>
    <n v="231.22"/>
    <n v="544.75"/>
    <n v="707.17"/>
    <n v="793.35"/>
    <n v="801.03"/>
    <n v="808.78"/>
    <n v="816.6"/>
    <n v="824.5"/>
    <n v="832.48"/>
    <n v="840.54"/>
    <n v="848.67"/>
    <n v="856.89"/>
    <n v="865.18"/>
    <n v="873.55"/>
    <n v="882.01"/>
    <n v="890.55"/>
    <n v="899.17"/>
    <n v="907.87"/>
    <n v="916.66"/>
    <n v="925.53"/>
    <n v="934.49"/>
  </r>
  <r>
    <s v="WAGeneral ServiceAncillary HeatingProgram Annual BenefitsMarket Potential0"/>
    <x v="0"/>
    <x v="1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Program Annual CostsMarket Potential0"/>
    <x v="0"/>
    <x v="1"/>
    <x v="4"/>
    <x v="9"/>
    <x v="0"/>
    <x v="0"/>
    <n v="0"/>
    <n v="0"/>
    <n v="362.45"/>
    <n v="812.15"/>
    <n v="1720.5"/>
    <n v="1316.25"/>
    <n v="1116.51"/>
    <n v="829.81"/>
    <n v="837.84"/>
    <n v="845.95"/>
    <n v="854.14"/>
    <n v="862.4"/>
    <n v="870.75"/>
    <n v="879.18"/>
    <n v="887.69"/>
    <n v="896.28"/>
    <n v="904.96"/>
    <n v="913.72"/>
    <n v="922.56"/>
    <n v="931.49"/>
    <n v="940.51"/>
    <n v="949.62"/>
    <n v="958.81"/>
    <n v="968.09"/>
  </r>
  <r>
    <s v="WAResidentialDLC Water HeatingParticipantsMarket Potential0"/>
    <x v="0"/>
    <x v="0"/>
    <x v="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ew ParticipantsMarket Potential0"/>
    <x v="0"/>
    <x v="0"/>
    <x v="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Meter  (MW)Market Potential0"/>
    <x v="0"/>
    <x v="0"/>
    <x v="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Generation (MW)Market Potential0"/>
    <x v="0"/>
    <x v="0"/>
    <x v="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Meter  (MW)Market Potential0"/>
    <x v="0"/>
    <x v="0"/>
    <x v="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Generation (MW)Market Potential0"/>
    <x v="0"/>
    <x v="0"/>
    <x v="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on-Incentive CostsMarket Potential0"/>
    <x v="0"/>
    <x v="0"/>
    <x v="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Incentive CostsMarket Potential0"/>
    <x v="0"/>
    <x v="0"/>
    <x v="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BenefitsMarket Potential0"/>
    <x v="0"/>
    <x v="0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CostsMarket Potential0"/>
    <x v="0"/>
    <x v="0"/>
    <x v="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articipantsMarket Potential0"/>
    <x v="0"/>
    <x v="1"/>
    <x v="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ew ParticipantsMarket Potential0"/>
    <x v="0"/>
    <x v="1"/>
    <x v="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Meter  (MW)Market Potential0"/>
    <x v="0"/>
    <x v="1"/>
    <x v="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Generation (MW)Market Potential0"/>
    <x v="0"/>
    <x v="1"/>
    <x v="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Meter  (MW)Market Potential0"/>
    <x v="0"/>
    <x v="1"/>
    <x v="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Generation (MW)Market Potential0"/>
    <x v="0"/>
    <x v="1"/>
    <x v="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on-Incentive CostsMarket Potential0"/>
    <x v="0"/>
    <x v="1"/>
    <x v="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Incentive CostsMarket Potential0"/>
    <x v="0"/>
    <x v="1"/>
    <x v="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BenefitsMarket Potential0"/>
    <x v="0"/>
    <x v="1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CostsMarket Potential0"/>
    <x v="0"/>
    <x v="1"/>
    <x v="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articipantsMarket Potential0"/>
    <x v="0"/>
    <x v="0"/>
    <x v="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ew ParticipantsMarket Potential0"/>
    <x v="0"/>
    <x v="0"/>
    <x v="6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Meter  (MW)Market Potential0"/>
    <x v="0"/>
    <x v="0"/>
    <x v="6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Generation (MW)Market Potential0"/>
    <x v="0"/>
    <x v="0"/>
    <x v="6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Meter  (MW)Market Potential0"/>
    <x v="0"/>
    <x v="0"/>
    <x v="6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Generation (MW)Market Potential0"/>
    <x v="0"/>
    <x v="0"/>
    <x v="6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on-Incentive CostsMarket Potential0"/>
    <x v="0"/>
    <x v="0"/>
    <x v="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Incentive CostsMarket Potential0"/>
    <x v="0"/>
    <x v="0"/>
    <x v="6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BenefitsMarket Potential0"/>
    <x v="0"/>
    <x v="0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CostsMarket Potential0"/>
    <x v="0"/>
    <x v="0"/>
    <x v="6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articipantsMarket Potential0"/>
    <x v="0"/>
    <x v="1"/>
    <x v="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ew ParticipantsMarket Potential0"/>
    <x v="0"/>
    <x v="1"/>
    <x v="6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Meter  (MW)Market Potential0"/>
    <x v="0"/>
    <x v="1"/>
    <x v="6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Generation (MW)Market Potential0"/>
    <x v="0"/>
    <x v="1"/>
    <x v="6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Meter  (MW)Market Potential0"/>
    <x v="0"/>
    <x v="1"/>
    <x v="6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Generation (MW)Market Potential0"/>
    <x v="0"/>
    <x v="1"/>
    <x v="6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on-Incentive CostsMarket Potential0"/>
    <x v="0"/>
    <x v="1"/>
    <x v="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Incentive CostsMarket Potential0"/>
    <x v="0"/>
    <x v="1"/>
    <x v="6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BenefitsMarket Potential0"/>
    <x v="0"/>
    <x v="1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CostsMarket Potential0"/>
    <x v="0"/>
    <x v="1"/>
    <x v="6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ilot-CTA-2045 HPWHParticipantsMarket Potential0"/>
    <x v="0"/>
    <x v="0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ew ParticipantsMarket Potential0"/>
    <x v="0"/>
    <x v="0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Meter  (MW)Market Potential0"/>
    <x v="0"/>
    <x v="0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Generation (MW)Market Potential0"/>
    <x v="0"/>
    <x v="0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Meter  (MW)Market Potential0"/>
    <x v="0"/>
    <x v="0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Generation (MW)Market Potential0"/>
    <x v="0"/>
    <x v="0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on-Incentive CostsMarket Potential0"/>
    <x v="0"/>
    <x v="0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Incentive CostsMarket Potential0"/>
    <x v="0"/>
    <x v="0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BenefitsMarket Potential0"/>
    <x v="0"/>
    <x v="0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CostsMarket Potential0"/>
    <x v="0"/>
    <x v="0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articipantsMarket Potential0"/>
    <x v="0"/>
    <x v="1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ew ParticipantsMarket Potential0"/>
    <x v="0"/>
    <x v="1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Meter  (MW)Market Potential0"/>
    <x v="0"/>
    <x v="1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Generation (MW)Market Potential0"/>
    <x v="0"/>
    <x v="1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Meter  (MW)Market Potential0"/>
    <x v="0"/>
    <x v="1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Generation (MW)Market Potential0"/>
    <x v="0"/>
    <x v="1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on-Incentive CostsMarket Potential0"/>
    <x v="0"/>
    <x v="1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Incentive CostsMarket Potential0"/>
    <x v="0"/>
    <x v="1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BenefitsMarket Potential0"/>
    <x v="0"/>
    <x v="1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CostsMarket Potential0"/>
    <x v="0"/>
    <x v="1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CTA-2045 HPWHParticipantsMarket Potential0"/>
    <x v="0"/>
    <x v="0"/>
    <x v="8"/>
    <x v="0"/>
    <x v="0"/>
    <x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CTA-2045 HPWHNew ParticipantsMarket Potential0"/>
    <x v="0"/>
    <x v="0"/>
    <x v="8"/>
    <x v="1"/>
    <x v="0"/>
    <x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CTA-2045 HPWHSummer Peak Reduction @Meter  (MW)Market Potential0"/>
    <x v="0"/>
    <x v="0"/>
    <x v="8"/>
    <x v="2"/>
    <x v="0"/>
    <x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CTA-2045 HPWHSummer Peak Reduction @Generation (MW)Market Potential0"/>
    <x v="0"/>
    <x v="0"/>
    <x v="8"/>
    <x v="3"/>
    <x v="0"/>
    <x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CTA-2045 HPWHWinter Peak Reduction @Meter  (MW)Market Potential0"/>
    <x v="0"/>
    <x v="0"/>
    <x v="8"/>
    <x v="4"/>
    <x v="0"/>
    <x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CTA-2045 HPWHWinter Peak Reduction @Generation (MW)Market Potential0"/>
    <x v="0"/>
    <x v="0"/>
    <x v="8"/>
    <x v="5"/>
    <x v="0"/>
    <x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CTA-2045 HPWHNon-Incentive CostsMarket Potential0"/>
    <x v="0"/>
    <x v="0"/>
    <x v="8"/>
    <x v="6"/>
    <x v="0"/>
    <x v="0"/>
    <n v="0"/>
    <n v="16857.3"/>
    <n v="25082.57"/>
    <n v="33457.25"/>
    <n v="33997.550000000003"/>
    <n v="42665.13"/>
    <n v="43483.63"/>
    <n v="56636.66"/>
    <n v="57645.39"/>
    <n v="58668.04"/>
    <n v="68191.960000000006"/>
    <n v="5157.3999999999996"/>
    <n v="5193.7"/>
    <n v="5230.33"/>
    <n v="5267.3"/>
    <n v="5304.62"/>
    <n v="5342.28"/>
    <n v="5380.29"/>
    <n v="5418.65"/>
    <n v="5457.36"/>
    <n v="5496.43"/>
    <n v="5535.87"/>
    <n v="5575.67"/>
    <n v="5615.83"/>
  </r>
  <r>
    <s v="WAResidentialParent-CTA-2045 HPWHIncentive CostsMarket Potential0"/>
    <x v="0"/>
    <x v="0"/>
    <x v="8"/>
    <x v="7"/>
    <x v="0"/>
    <x v="0"/>
    <n v="0"/>
    <n v="11110.03"/>
    <n v="13598.72"/>
    <n v="16961.29"/>
    <n v="20380.23"/>
    <n v="24703.62"/>
    <n v="29112.42"/>
    <n v="34893.71"/>
    <n v="40780.25"/>
    <n v="46773.51"/>
    <n v="53760.57"/>
    <n v="54170.11"/>
    <n v="54583.43"/>
    <n v="55000.58"/>
    <n v="55421.59"/>
    <n v="55846.49"/>
    <n v="56275.32"/>
    <n v="56708.12"/>
    <n v="57144.92"/>
    <n v="57585.760000000002"/>
    <n v="58030.67"/>
    <n v="58479.7"/>
    <n v="58932.89"/>
    <n v="59390.26"/>
  </r>
  <r>
    <s v="WAResidentialParent-CTA-2045 HPWHProgram Annual BenefitsMarket Potential0"/>
    <x v="0"/>
    <x v="0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HPWHProgram Annual CostsMarket Potential0"/>
    <x v="0"/>
    <x v="0"/>
    <x v="8"/>
    <x v="9"/>
    <x v="0"/>
    <x v="0"/>
    <n v="0"/>
    <n v="27967.33"/>
    <n v="38681.29"/>
    <n v="50418.54"/>
    <n v="54377.79"/>
    <n v="67368.75"/>
    <n v="72596.05"/>
    <n v="91530.37"/>
    <n v="98425.64"/>
    <n v="105441.55"/>
    <n v="121952.53"/>
    <n v="59327.5"/>
    <n v="59777.13"/>
    <n v="60230.91"/>
    <n v="60688.89"/>
    <n v="61151.11"/>
    <n v="61617.599999999999"/>
    <n v="62088.41"/>
    <n v="62563.56"/>
    <n v="63043.12"/>
    <n v="63527.11"/>
    <n v="64015.57"/>
    <n v="64508.56"/>
    <n v="65006.1"/>
  </r>
  <r>
    <s v="WAGeneral ServiceParent-CTA-2045 HPWHParticipantsMarket Potential0"/>
    <x v="0"/>
    <x v="1"/>
    <x v="8"/>
    <x v="0"/>
    <x v="0"/>
    <x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CTA-2045 HPWHNew ParticipantsMarket Potential0"/>
    <x v="0"/>
    <x v="1"/>
    <x v="8"/>
    <x v="1"/>
    <x v="0"/>
    <x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CTA-2045 HPWHSummer Peak Reduction @Meter  (MW)Market Potential0"/>
    <x v="0"/>
    <x v="1"/>
    <x v="8"/>
    <x v="2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Summer Peak Reduction @Generation (MW)Market Potential0"/>
    <x v="0"/>
    <x v="1"/>
    <x v="8"/>
    <x v="3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Winter Peak Reduction @Meter  (MW)Market Potential0"/>
    <x v="0"/>
    <x v="1"/>
    <x v="8"/>
    <x v="4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Winter Peak Reduction @Generation (MW)Market Potential0"/>
    <x v="0"/>
    <x v="1"/>
    <x v="8"/>
    <x v="5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Non-Incentive CostsMarket Potential0"/>
    <x v="0"/>
    <x v="1"/>
    <x v="8"/>
    <x v="6"/>
    <x v="0"/>
    <x v="0"/>
    <n v="0"/>
    <n v="20391.61"/>
    <n v="30988.46"/>
    <n v="45778.99"/>
    <n v="46899.61"/>
    <n v="59475.17"/>
    <n v="61331.29"/>
    <n v="78588.320000000007"/>
    <n v="87036.04"/>
    <n v="84092.2"/>
    <n v="99828.19"/>
    <n v="31485.73"/>
    <n v="13755.76"/>
    <n v="32021.29"/>
    <n v="21445.63"/>
    <n v="31578.67"/>
    <n v="12725.27"/>
    <n v="21470.75"/>
    <n v="11554.37"/>
    <n v="27507.19"/>
    <n v="34486.18"/>
    <n v="17744.310000000001"/>
    <n v="17703.060000000001"/>
    <n v="38647"/>
  </r>
  <r>
    <s v="WAGeneral ServiceParent-CTA-2045 HPWHIncentive CostsMarket Potential0"/>
    <x v="0"/>
    <x v="1"/>
    <x v="8"/>
    <x v="7"/>
    <x v="0"/>
    <x v="0"/>
    <n v="0"/>
    <n v="37065.46"/>
    <n v="39648.61"/>
    <n v="43680.639999999999"/>
    <n v="47822.43"/>
    <n v="53196.12"/>
    <n v="58751.63"/>
    <n v="65997.63"/>
    <n v="74071.16"/>
    <n v="81856.31"/>
    <n v="91182.95"/>
    <n v="93814.81"/>
    <n v="94709.87"/>
    <n v="97394.2"/>
    <n v="99042.54"/>
    <n v="101683.51"/>
    <n v="102477.62"/>
    <n v="104128.42"/>
    <n v="104807.83"/>
    <n v="107049.96"/>
    <n v="109975.75"/>
    <n v="111261.52"/>
    <n v="112543.24"/>
    <n v="115876.62"/>
  </r>
  <r>
    <s v="WAGeneral ServiceParent-CTA-2045 HPWHProgram Annual BenefitsMarket Potential0"/>
    <x v="0"/>
    <x v="1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HPWHProgram Annual CostsMarket Potential0"/>
    <x v="0"/>
    <x v="1"/>
    <x v="8"/>
    <x v="9"/>
    <x v="0"/>
    <x v="0"/>
    <n v="0"/>
    <n v="57457.07"/>
    <n v="70637.070000000007"/>
    <n v="89459.63"/>
    <n v="94722.04"/>
    <n v="112671.3"/>
    <n v="120082.92"/>
    <n v="144585.95000000001"/>
    <n v="161107.20000000001"/>
    <n v="165948.51"/>
    <n v="191011.14"/>
    <n v="125300.55"/>
    <n v="108465.62"/>
    <n v="129415.49"/>
    <n v="120488.18"/>
    <n v="133262.19"/>
    <n v="115202.89"/>
    <n v="125599.18"/>
    <n v="116362.2"/>
    <n v="134557.15"/>
    <n v="144461.93"/>
    <n v="129005.82"/>
    <n v="130246.3"/>
    <n v="154523.62"/>
  </r>
  <r>
    <s v="WAResidentialParent-Ancillary HPWHParticipantsMarket Potential0"/>
    <x v="0"/>
    <x v="0"/>
    <x v="9"/>
    <x v="0"/>
    <x v="0"/>
    <x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Ancillary HPWHNew ParticipantsMarket Potential0"/>
    <x v="0"/>
    <x v="0"/>
    <x v="9"/>
    <x v="1"/>
    <x v="0"/>
    <x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Ancillary HPWHSummer Peak Reduction @Meter  (MW)Market Potential0"/>
    <x v="0"/>
    <x v="0"/>
    <x v="9"/>
    <x v="2"/>
    <x v="0"/>
    <x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Ancillary HPWHSummer Peak Reduction @Generation (MW)Market Potential0"/>
    <x v="0"/>
    <x v="0"/>
    <x v="9"/>
    <x v="3"/>
    <x v="0"/>
    <x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Ancillary HPWHWinter Peak Reduction @Meter  (MW)Market Potential0"/>
    <x v="0"/>
    <x v="0"/>
    <x v="9"/>
    <x v="4"/>
    <x v="0"/>
    <x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Ancillary HPWHWinter Peak Reduction @Generation (MW)Market Potential0"/>
    <x v="0"/>
    <x v="0"/>
    <x v="9"/>
    <x v="5"/>
    <x v="0"/>
    <x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Ancillary HPWHNon-Incentive CostsMarket Potential0"/>
    <x v="0"/>
    <x v="0"/>
    <x v="9"/>
    <x v="6"/>
    <x v="0"/>
    <x v="0"/>
    <n v="0"/>
    <n v="5308.65"/>
    <n v="7454.37"/>
    <n v="9639.07"/>
    <n v="9780.02"/>
    <n v="12041.12"/>
    <n v="12254.65"/>
    <n v="15685.87"/>
    <n v="15949.02"/>
    <n v="16215.8"/>
    <n v="18700.3"/>
    <n v="2256.5"/>
    <n v="2265.9699999999998"/>
    <n v="2275.52"/>
    <n v="2285.17"/>
    <n v="2294.9"/>
    <n v="2304.73"/>
    <n v="2314.64"/>
    <n v="2324.65"/>
    <n v="2334.75"/>
    <n v="2344.94"/>
    <n v="2355.23"/>
    <n v="2365.61"/>
    <n v="2376.09"/>
  </r>
  <r>
    <s v="WAResidentialParent-Ancillary HPWHIncentive CostsMarket Potential0"/>
    <x v="0"/>
    <x v="0"/>
    <x v="9"/>
    <x v="7"/>
    <x v="0"/>
    <x v="0"/>
    <n v="0"/>
    <n v="7950.15"/>
    <n v="10438.84"/>
    <n v="13801.41"/>
    <n v="17220.349999999999"/>
    <n v="21543.74"/>
    <n v="25952.54"/>
    <n v="31733.83"/>
    <n v="37620.379999999997"/>
    <n v="43613.63"/>
    <n v="50600.69"/>
    <n v="51010.23"/>
    <n v="51423.56"/>
    <n v="51840.71"/>
    <n v="52261.71"/>
    <n v="52686.61"/>
    <n v="53115.44"/>
    <n v="53548.24"/>
    <n v="53985.04"/>
    <n v="54425.88"/>
    <n v="54870.8"/>
    <n v="55319.83"/>
    <n v="55773.01"/>
    <n v="56230.39"/>
  </r>
  <r>
    <s v="WAResidentialParent-Ancillary HPWHProgram Annual BenefitsMarket Potential0"/>
    <x v="0"/>
    <x v="0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HPWHProgram Annual CostsMarket Potential0"/>
    <x v="0"/>
    <x v="0"/>
    <x v="9"/>
    <x v="9"/>
    <x v="0"/>
    <x v="0"/>
    <n v="0"/>
    <n v="13258.8"/>
    <n v="17893.21"/>
    <n v="23440.48"/>
    <n v="27000.37"/>
    <n v="33584.870000000003"/>
    <n v="38207.19"/>
    <n v="47419.7"/>
    <n v="53569.39"/>
    <n v="59829.43"/>
    <n v="69300.990000000005"/>
    <n v="53266.73"/>
    <n v="53689.52"/>
    <n v="54116.23"/>
    <n v="54546.879999999997"/>
    <n v="54981.52"/>
    <n v="55420.17"/>
    <n v="55862.879999999997"/>
    <n v="56309.69"/>
    <n v="56760.63"/>
    <n v="57215.74"/>
    <n v="57675.06"/>
    <n v="58138.62"/>
    <n v="58606.48"/>
  </r>
  <r>
    <s v="WAGeneral ServiceParent-Ancillary HPWHParticipantsMarket Potential0"/>
    <x v="0"/>
    <x v="1"/>
    <x v="9"/>
    <x v="0"/>
    <x v="0"/>
    <x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Ancillary HPWHNew ParticipantsMarket Potential0"/>
    <x v="0"/>
    <x v="1"/>
    <x v="9"/>
    <x v="1"/>
    <x v="0"/>
    <x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Ancillary HPWHSummer Peak Reduction @Meter  (MW)Market Potential0"/>
    <x v="0"/>
    <x v="1"/>
    <x v="9"/>
    <x v="2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Summer Peak Reduction @Generation (MW)Market Potential0"/>
    <x v="0"/>
    <x v="1"/>
    <x v="9"/>
    <x v="3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Winter Peak Reduction @Meter  (MW)Market Potential0"/>
    <x v="0"/>
    <x v="1"/>
    <x v="9"/>
    <x v="4"/>
    <x v="0"/>
    <x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Winter Peak Reduction @Generation (MW)Market Potential0"/>
    <x v="0"/>
    <x v="1"/>
    <x v="9"/>
    <x v="5"/>
    <x v="0"/>
    <x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Non-Incentive CostsMarket Potential0"/>
    <x v="0"/>
    <x v="1"/>
    <x v="9"/>
    <x v="6"/>
    <x v="0"/>
    <x v="0"/>
    <n v="0"/>
    <n v="9447.19"/>
    <n v="12691.12"/>
    <n v="17218.84"/>
    <n v="17561.88"/>
    <n v="21411.55"/>
    <n v="21979.74"/>
    <n v="27262.51"/>
    <n v="29848.55"/>
    <n v="28947.37"/>
    <n v="33764.51"/>
    <n v="12843.35"/>
    <n v="7415.81"/>
    <n v="13007.3"/>
    <n v="9769.85"/>
    <n v="12871.8"/>
    <n v="7100.35"/>
    <n v="9777.5400000000009"/>
    <n v="6741.91"/>
    <n v="11625.43"/>
    <n v="13761.85"/>
    <n v="8636.7900000000009"/>
    <n v="8624.16"/>
    <n v="15035.58"/>
  </r>
  <r>
    <s v="WAGeneral ServiceParent-Ancillary HPWHIncentive CostsMarket Potential0"/>
    <x v="0"/>
    <x v="1"/>
    <x v="9"/>
    <x v="7"/>
    <x v="0"/>
    <x v="0"/>
    <n v="0"/>
    <n v="25225.34"/>
    <n v="27808.49"/>
    <n v="31840.51"/>
    <n v="35982.31"/>
    <n v="41356"/>
    <n v="46911.51"/>
    <n v="54157.51"/>
    <n v="62231.040000000001"/>
    <n v="70016.19"/>
    <n v="79342.83"/>
    <n v="81974.69"/>
    <n v="82869.740000000005"/>
    <n v="85554.07"/>
    <n v="87202.42"/>
    <n v="89843.39"/>
    <n v="90637.5"/>
    <n v="92288.3"/>
    <n v="92967.71"/>
    <n v="95209.84"/>
    <n v="98135.63"/>
    <n v="99421.39"/>
    <n v="100703.12"/>
    <n v="104036.5"/>
  </r>
  <r>
    <s v="WAGeneral ServiceParent-Ancillary HPWHProgram Annual BenefitsMarket Potential0"/>
    <x v="0"/>
    <x v="1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HPWHProgram Annual CostsMarket Potential0"/>
    <x v="0"/>
    <x v="1"/>
    <x v="9"/>
    <x v="9"/>
    <x v="0"/>
    <x v="0"/>
    <n v="0"/>
    <n v="34672.53"/>
    <n v="40499.61"/>
    <n v="49059.35"/>
    <n v="53544.19"/>
    <n v="62767.55"/>
    <n v="68891.259999999995"/>
    <n v="81420.02"/>
    <n v="92079.58"/>
    <n v="98963.56"/>
    <n v="113107.34"/>
    <n v="94818.04"/>
    <n v="90285.55"/>
    <n v="98561.37"/>
    <n v="96972.27"/>
    <n v="102715.19"/>
    <n v="97737.85"/>
    <n v="102065.84"/>
    <n v="99709.62"/>
    <n v="106835.27"/>
    <n v="111897.48"/>
    <n v="108058.18"/>
    <n v="109327.28"/>
    <n v="119072.07"/>
  </r>
  <r>
    <s v="WAResidentialPilot-CTA-2045 ERWHParticipantsMarket Potential0"/>
    <x v="0"/>
    <x v="0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ew ParticipantsMarket Potential0"/>
    <x v="0"/>
    <x v="0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Meter  (MW)Market Potential0"/>
    <x v="0"/>
    <x v="0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Generation (MW)Market Potential0"/>
    <x v="0"/>
    <x v="0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Meter  (MW)Market Potential0"/>
    <x v="0"/>
    <x v="0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Generation (MW)Market Potential0"/>
    <x v="0"/>
    <x v="0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on-Incentive CostsMarket Potential0"/>
    <x v="0"/>
    <x v="0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Incentive CostsMarket Potential0"/>
    <x v="0"/>
    <x v="0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BenefitsMarket Potential0"/>
    <x v="0"/>
    <x v="0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CostsMarket Potential0"/>
    <x v="0"/>
    <x v="0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articipantsMarket Potential0"/>
    <x v="0"/>
    <x v="1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ew ParticipantsMarket Potential0"/>
    <x v="0"/>
    <x v="1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Meter  (MW)Market Potential0"/>
    <x v="0"/>
    <x v="1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Generation (MW)Market Potential0"/>
    <x v="0"/>
    <x v="1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Meter  (MW)Market Potential0"/>
    <x v="0"/>
    <x v="1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Generation (MW)Market Potential0"/>
    <x v="0"/>
    <x v="1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on-Incentive CostsMarket Potential0"/>
    <x v="0"/>
    <x v="1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Incentive CostsMarket Potential0"/>
    <x v="0"/>
    <x v="1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BenefitsMarket Potential0"/>
    <x v="0"/>
    <x v="1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CostsMarket Potential0"/>
    <x v="0"/>
    <x v="1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CTA-2045 ERWHParticipantsMarket Potential0"/>
    <x v="0"/>
    <x v="0"/>
    <x v="11"/>
    <x v="0"/>
    <x v="0"/>
    <x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CTA-2045 ERWHNew ParticipantsMarket Potential0"/>
    <x v="0"/>
    <x v="0"/>
    <x v="11"/>
    <x v="1"/>
    <x v="0"/>
    <x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CTA-2045 ERWHSummer Peak Reduction @Meter  (MW)Market Potential0"/>
    <x v="0"/>
    <x v="0"/>
    <x v="11"/>
    <x v="2"/>
    <x v="0"/>
    <x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CTA-2045 ERWHSummer Peak Reduction @Generation (MW)Market Potential0"/>
    <x v="0"/>
    <x v="0"/>
    <x v="11"/>
    <x v="3"/>
    <x v="0"/>
    <x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CTA-2045 ERWHWinter Peak Reduction @Meter  (MW)Market Potential0"/>
    <x v="0"/>
    <x v="0"/>
    <x v="11"/>
    <x v="4"/>
    <x v="0"/>
    <x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CTA-2045 ERWHWinter Peak Reduction @Generation (MW)Market Potential0"/>
    <x v="0"/>
    <x v="0"/>
    <x v="11"/>
    <x v="5"/>
    <x v="0"/>
    <x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CTA-2045 ERWHNon-Incentive CostsMarket Potential0"/>
    <x v="0"/>
    <x v="0"/>
    <x v="11"/>
    <x v="6"/>
    <x v="0"/>
    <x v="0"/>
    <n v="0"/>
    <n v="485533.36"/>
    <n v="738333.38"/>
    <n v="995725.76"/>
    <n v="1012331.71"/>
    <n v="1278725.92"/>
    <n v="1303882.33"/>
    <n v="1708134.99"/>
    <n v="1739137.89"/>
    <n v="1770568.6"/>
    <n v="2063282.24"/>
    <n v="125941.74"/>
    <n v="127057.36"/>
    <n v="128183.3"/>
    <n v="129319.65"/>
    <n v="130466.51"/>
    <n v="131623.98000000001"/>
    <n v="132792.16"/>
    <n v="133971.14000000001"/>
    <n v="135161.01999999999"/>
    <n v="136361.91"/>
    <n v="137573.9"/>
    <n v="138797.1"/>
    <n v="140031.62"/>
  </r>
  <r>
    <s v="WAResidentialParent-CTA-2045 ERWHIncentive CostsMarket Potential0"/>
    <x v="0"/>
    <x v="0"/>
    <x v="11"/>
    <x v="7"/>
    <x v="0"/>
    <x v="0"/>
    <n v="0"/>
    <n v="90994.65"/>
    <n v="167483.38"/>
    <n v="270830.45"/>
    <n v="375910.31"/>
    <n v="508787.83"/>
    <n v="644290.37"/>
    <n v="821975.8"/>
    <n v="1002896.3"/>
    <n v="1187096.54"/>
    <n v="1401840.81"/>
    <n v="1414427.8"/>
    <n v="1427131.21"/>
    <n v="1439952.11"/>
    <n v="1452891.59"/>
    <n v="1465950.74"/>
    <n v="1479130.66"/>
    <n v="1492432.49"/>
    <n v="1505857.33"/>
    <n v="1519406.34"/>
    <n v="1533080.66"/>
    <n v="1546881.45"/>
    <n v="1560809.88"/>
    <n v="1574867.12"/>
  </r>
  <r>
    <s v="WAResidentialParent-CTA-2045 ERWHProgram Annual BenefitsMarket Potential0"/>
    <x v="0"/>
    <x v="0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ERWHProgram Annual CostsMarket Potential0"/>
    <x v="0"/>
    <x v="0"/>
    <x v="11"/>
    <x v="9"/>
    <x v="0"/>
    <x v="0"/>
    <n v="0"/>
    <n v="576528"/>
    <n v="905816.76"/>
    <n v="1266556.21"/>
    <n v="1388242.03"/>
    <n v="1787513.75"/>
    <n v="1948172.71"/>
    <n v="2530110.7799999998"/>
    <n v="2742034.19"/>
    <n v="2957665.14"/>
    <n v="3465123.05"/>
    <n v="1540369.54"/>
    <n v="1554188.57"/>
    <n v="1568135.41"/>
    <n v="1582211.24"/>
    <n v="1596417.25"/>
    <n v="1610754.65"/>
    <n v="1625224.64"/>
    <n v="1639828.47"/>
    <n v="1654567.36"/>
    <n v="1669442.57"/>
    <n v="1684455.35"/>
    <n v="1699606.98"/>
    <n v="1714898.74"/>
  </r>
  <r>
    <s v="WAGeneral ServiceParent-CTA-2045 ERWHParticipantsMarket Potential0"/>
    <x v="0"/>
    <x v="1"/>
    <x v="11"/>
    <x v="0"/>
    <x v="0"/>
    <x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CTA-2045 ERWHNew ParticipantsMarket Potential0"/>
    <x v="0"/>
    <x v="1"/>
    <x v="11"/>
    <x v="1"/>
    <x v="0"/>
    <x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CTA-2045 ERWHSummer Peak Reduction @Meter  (MW)Market Potential0"/>
    <x v="0"/>
    <x v="1"/>
    <x v="11"/>
    <x v="2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Summer Peak Reduction @Generation (MW)Market Potential0"/>
    <x v="0"/>
    <x v="1"/>
    <x v="11"/>
    <x v="3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Winter Peak Reduction @Meter  (MW)Market Potential0"/>
    <x v="0"/>
    <x v="1"/>
    <x v="11"/>
    <x v="4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Winter Peak Reduction @Generation (MW)Market Potential0"/>
    <x v="0"/>
    <x v="1"/>
    <x v="11"/>
    <x v="5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Non-Incentive CostsMarket Potential0"/>
    <x v="0"/>
    <x v="1"/>
    <x v="11"/>
    <x v="6"/>
    <x v="0"/>
    <x v="0"/>
    <n v="0"/>
    <n v="29504.5"/>
    <n v="42545.96"/>
    <n v="51921.63"/>
    <n v="52547.76"/>
    <n v="65067.4"/>
    <n v="65493.55"/>
    <n v="86177.38"/>
    <n v="80768"/>
    <n v="86794.19"/>
    <n v="98631.62"/>
    <n v="535.07000000000005"/>
    <n v="3341.41"/>
    <n v="535.07000000000005"/>
    <n v="535.07000000000005"/>
    <n v="535.07000000000005"/>
    <n v="4842.72"/>
    <n v="535.07000000000005"/>
    <n v="6255.95"/>
    <n v="535.07000000000005"/>
    <n v="535.07000000000005"/>
    <n v="535.07000000000005"/>
    <n v="606.21"/>
    <n v="535.07000000000005"/>
  </r>
  <r>
    <s v="WAGeneral ServiceParent-CTA-2045 ERWHIncentive CostsMarket Potential0"/>
    <x v="0"/>
    <x v="1"/>
    <x v="11"/>
    <x v="7"/>
    <x v="0"/>
    <x v="0"/>
    <n v="0"/>
    <n v="6952.77"/>
    <n v="11068.13"/>
    <n v="16101.91"/>
    <n v="21197.03"/>
    <n v="27518.57"/>
    <n v="33881.85"/>
    <n v="42271.3"/>
    <n v="50130.85"/>
    <n v="58580.72"/>
    <n v="68190.179999999993"/>
    <n v="66717.009999999995"/>
    <n v="66991.92"/>
    <n v="65488.91"/>
    <n v="65033.36"/>
    <n v="63596.77"/>
    <n v="64018.75"/>
    <n v="63595.83"/>
    <n v="64156.25"/>
    <n v="63165.98"/>
    <n v="61504.21"/>
    <n v="61494.74"/>
    <n v="61501.71"/>
    <n v="59469.54"/>
  </r>
  <r>
    <s v="WAGeneral ServiceParent-CTA-2045 ERWHProgram Annual BenefitsMarket Potential0"/>
    <x v="0"/>
    <x v="1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ERWHProgram Annual CostsMarket Potential0"/>
    <x v="0"/>
    <x v="1"/>
    <x v="11"/>
    <x v="9"/>
    <x v="0"/>
    <x v="0"/>
    <n v="0"/>
    <n v="36457.269999999997"/>
    <n v="53614.09"/>
    <n v="68023.539999999994"/>
    <n v="73744.789999999994"/>
    <n v="92585.97"/>
    <n v="99375.39"/>
    <n v="128448.67"/>
    <n v="130898.85"/>
    <n v="145374.91"/>
    <n v="166821.79"/>
    <n v="67252.09"/>
    <n v="70333.33"/>
    <n v="66023.990000000005"/>
    <n v="65568.44"/>
    <n v="64131.85"/>
    <n v="68861.47"/>
    <n v="64130.91"/>
    <n v="70412.2"/>
    <n v="63701.05"/>
    <n v="62039.28"/>
    <n v="62029.81"/>
    <n v="62107.92"/>
    <n v="60004.62"/>
  </r>
  <r>
    <s v="WAResidentialParent-Ancillary ERWHParticipantsMarket Potential0"/>
    <x v="0"/>
    <x v="0"/>
    <x v="12"/>
    <x v="0"/>
    <x v="0"/>
    <x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Ancillary ERWHNew ParticipantsMarket Potential0"/>
    <x v="0"/>
    <x v="0"/>
    <x v="12"/>
    <x v="1"/>
    <x v="0"/>
    <x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Ancillary ERWHSummer Peak Reduction @Meter  (MW)Market Potential0"/>
    <x v="0"/>
    <x v="0"/>
    <x v="12"/>
    <x v="2"/>
    <x v="0"/>
    <x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Ancillary ERWHSummer Peak Reduction @Generation (MW)Market Potential0"/>
    <x v="0"/>
    <x v="0"/>
    <x v="12"/>
    <x v="3"/>
    <x v="0"/>
    <x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Ancillary ERWHWinter Peak Reduction @Meter  (MW)Market Potential0"/>
    <x v="0"/>
    <x v="0"/>
    <x v="12"/>
    <x v="4"/>
    <x v="0"/>
    <x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Ancillary ERWHWinter Peak Reduction @Generation (MW)Market Potential0"/>
    <x v="0"/>
    <x v="0"/>
    <x v="12"/>
    <x v="5"/>
    <x v="0"/>
    <x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Ancillary ERWHNon-Incentive CostsMarket Potential0"/>
    <x v="0"/>
    <x v="0"/>
    <x v="12"/>
    <x v="6"/>
    <x v="0"/>
    <x v="0"/>
    <n v="0"/>
    <n v="130590.35"/>
    <n v="196538.18"/>
    <n v="263684.02"/>
    <n v="268016.01"/>
    <n v="337510.15"/>
    <n v="344072.69"/>
    <n v="449529.91"/>
    <n v="457617.62"/>
    <n v="465816.93"/>
    <n v="542177.02"/>
    <n v="36783.839999999997"/>
    <n v="37074.870000000003"/>
    <n v="37368.6"/>
    <n v="37665.040000000001"/>
    <n v="37964.22"/>
    <n v="38266.17"/>
    <n v="38570.910000000003"/>
    <n v="38878.47"/>
    <n v="39188.870000000003"/>
    <n v="39502.15"/>
    <n v="39818.32"/>
    <n v="40137.410000000003"/>
    <n v="40459.46"/>
  </r>
  <r>
    <s v="WAResidentialParent-Ancillary ERWHIncentive CostsMarket Potential0"/>
    <x v="0"/>
    <x v="0"/>
    <x v="12"/>
    <x v="7"/>
    <x v="0"/>
    <x v="0"/>
    <n v="0"/>
    <n v="77366.3"/>
    <n v="153855.03"/>
    <n v="257202.1"/>
    <n v="362281.97"/>
    <n v="495159.49"/>
    <n v="630662.02"/>
    <n v="808347.45"/>
    <n v="989267.96"/>
    <n v="1173468.19"/>
    <n v="1388212.46"/>
    <n v="1400799.45"/>
    <n v="1413502.86"/>
    <n v="1426323.76"/>
    <n v="1439263.24"/>
    <n v="1452322.39"/>
    <n v="1465502.31"/>
    <n v="1478804.14"/>
    <n v="1492228.98"/>
    <n v="1505777.99"/>
    <n v="1519452.31"/>
    <n v="1533253.1"/>
    <n v="1547181.53"/>
    <n v="1561238.77"/>
  </r>
  <r>
    <s v="WAResidentialParent-Ancillary ERWHProgram Annual BenefitsMarket Potential0"/>
    <x v="0"/>
    <x v="0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ERWHProgram Annual CostsMarket Potential0"/>
    <x v="0"/>
    <x v="0"/>
    <x v="12"/>
    <x v="9"/>
    <x v="0"/>
    <x v="0"/>
    <n v="0"/>
    <n v="207956.65"/>
    <n v="350393.21"/>
    <n v="520886.12"/>
    <n v="630297.97"/>
    <n v="832669.63"/>
    <n v="974734.72"/>
    <n v="1257877.3500000001"/>
    <n v="1446885.57"/>
    <n v="1639285.12"/>
    <n v="1930389.47"/>
    <n v="1437583.29"/>
    <n v="1450577.74"/>
    <n v="1463692.36"/>
    <n v="1476928.27"/>
    <n v="1490286.6"/>
    <n v="1503768.48"/>
    <n v="1517375.04"/>
    <n v="1531107.45"/>
    <n v="1544966.86"/>
    <n v="1558954.46"/>
    <n v="1573071.42"/>
    <n v="1587318.94"/>
    <n v="1601698.24"/>
  </r>
  <r>
    <s v="WAGeneral ServiceParent-Ancillary ERWHParticipantsMarket Potential0"/>
    <x v="0"/>
    <x v="1"/>
    <x v="12"/>
    <x v="0"/>
    <x v="0"/>
    <x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Ancillary ERWHNew ParticipantsMarket Potential0"/>
    <x v="0"/>
    <x v="1"/>
    <x v="12"/>
    <x v="1"/>
    <x v="0"/>
    <x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Ancillary ERWHSummer Peak Reduction @Meter  (MW)Market Potential0"/>
    <x v="0"/>
    <x v="1"/>
    <x v="12"/>
    <x v="2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Summer Peak Reduction @Generation (MW)Market Potential0"/>
    <x v="0"/>
    <x v="1"/>
    <x v="12"/>
    <x v="3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Winter Peak Reduction @Meter  (MW)Market Potential0"/>
    <x v="0"/>
    <x v="1"/>
    <x v="12"/>
    <x v="4"/>
    <x v="0"/>
    <x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Winter Peak Reduction @Generation (MW)Market Potential0"/>
    <x v="0"/>
    <x v="1"/>
    <x v="12"/>
    <x v="5"/>
    <x v="0"/>
    <x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Non-Incentive CostsMarket Potential0"/>
    <x v="0"/>
    <x v="1"/>
    <x v="12"/>
    <x v="6"/>
    <x v="0"/>
    <x v="0"/>
    <n v="0"/>
    <n v="9403.27"/>
    <n v="13395.55"/>
    <n v="16265.65"/>
    <n v="16457.330000000002"/>
    <n v="20289.87"/>
    <n v="20420.32"/>
    <n v="26752.11"/>
    <n v="25096.17"/>
    <n v="26940.93"/>
    <n v="30564.63"/>
    <n v="535.07000000000005"/>
    <n v="1394.16"/>
    <n v="535.07000000000005"/>
    <n v="535.07000000000005"/>
    <n v="535.07000000000005"/>
    <n v="1853.74"/>
    <n v="535.07000000000005"/>
    <n v="2286.36"/>
    <n v="535.07000000000005"/>
    <n v="535.07000000000005"/>
    <n v="535.07000000000005"/>
    <n v="556.85"/>
    <n v="535.07000000000005"/>
  </r>
  <r>
    <s v="WAGeneral ServiceParent-Ancillary ERWHIncentive CostsMarket Potential0"/>
    <x v="0"/>
    <x v="1"/>
    <x v="12"/>
    <x v="7"/>
    <x v="0"/>
    <x v="0"/>
    <n v="0"/>
    <n v="5581.12"/>
    <n v="9696.48"/>
    <n v="14730.26"/>
    <n v="19825.38"/>
    <n v="26146.92"/>
    <n v="32510.19"/>
    <n v="40899.64"/>
    <n v="48759.199999999997"/>
    <n v="57209.07"/>
    <n v="66818.53"/>
    <n v="65345.36"/>
    <n v="65620.27"/>
    <n v="64117.26"/>
    <n v="63661.71"/>
    <n v="62225.120000000003"/>
    <n v="62647.1"/>
    <n v="62224.18"/>
    <n v="62784.6"/>
    <n v="61794.33"/>
    <n v="60132.56"/>
    <n v="60123.09"/>
    <n v="60130.06"/>
    <n v="58097.89"/>
  </r>
  <r>
    <s v="WAGeneral ServiceParent-Ancillary ERWHProgram Annual BenefitsMarket Potential0"/>
    <x v="0"/>
    <x v="1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ERWHProgram Annual CostsMarket Potential0"/>
    <x v="0"/>
    <x v="1"/>
    <x v="12"/>
    <x v="9"/>
    <x v="0"/>
    <x v="0"/>
    <n v="0"/>
    <n v="14984.39"/>
    <n v="23092.02"/>
    <n v="30995.91"/>
    <n v="36282.71"/>
    <n v="46436.78"/>
    <n v="52930.51"/>
    <n v="67651.75"/>
    <n v="73855.37"/>
    <n v="84149.99"/>
    <n v="97383.15"/>
    <n v="65880.44"/>
    <n v="67014.429999999993"/>
    <n v="64652.34"/>
    <n v="64196.79"/>
    <n v="62760.2"/>
    <n v="64500.84"/>
    <n v="62759.26"/>
    <n v="65070.96"/>
    <n v="62329.4"/>
    <n v="60667.63"/>
    <n v="60658.16"/>
    <n v="60686.91"/>
    <n v="58632.97"/>
  </r>
  <r>
    <s v="WAResidentialDLC Smart AppliancesParticipantsMarket Potential0"/>
    <x v="0"/>
    <x v="0"/>
    <x v="13"/>
    <x v="0"/>
    <x v="0"/>
    <x v="0"/>
    <n v="0"/>
    <n v="1182.3908945194667"/>
    <n v="3584.6715691719082"/>
    <n v="8440.1544111321582"/>
    <n v="10945.783376350559"/>
    <n v="12267.420634349162"/>
    <n v="12380.877657232548"/>
    <n v="12495.384003883761"/>
    <n v="12610.949379126196"/>
    <n v="12727.583577539712"/>
    <n v="12845.29648429077"/>
    <n v="12964.098075970223"/>
    <n v="13083.998421438882"/>
    <n v="13205.007682680876"/>
    <n v="13327.136115664924"/>
    <n v="13450.394071213557"/>
    <n v="13574.791995880398"/>
    <n v="13700.340432835541"/>
    <n v="13827.050022759118"/>
    <n v="13954.931504743137"/>
    <n v="14083.995717201662"/>
    <n v="14214.253598789404"/>
    <n v="14345.716189328808"/>
    <n v="14478.394630745732"/>
  </r>
  <r>
    <s v="WAResidentialDLC Smart AppliancesNew ParticipantsMarket Potential0"/>
    <x v="0"/>
    <x v="0"/>
    <x v="13"/>
    <x v="1"/>
    <x v="0"/>
    <x v="0"/>
    <n v="0"/>
    <n v="1182.3908945194667"/>
    <n v="2402.2806746524416"/>
    <n v="4855.48284196025"/>
    <n v="2505.6289652184005"/>
    <n v="1321.6372579986037"/>
    <n v="113.45702288338543"/>
    <n v="114.50634665121288"/>
    <n v="115.56537524243504"/>
    <n v="116.63419841351606"/>
    <n v="117.71290675105774"/>
    <n v="118.80159167945385"/>
    <n v="119.900345468659"/>
    <n v="121.00926124199395"/>
    <n v="122.12843298404732"/>
    <n v="123.25795554863362"/>
    <n v="124.39792466684048"/>
    <n v="125.54843695514319"/>
    <n v="126.70958992357737"/>
    <n v="127.88148198401905"/>
    <n v="129.06421245852471"/>
    <n v="130.2578815877423"/>
    <n v="131.46259053940412"/>
    <n v="132.67844141692331"/>
  </r>
  <r>
    <s v="WAResidentialDLC Smart AppliancesSummer Peak Reduction @Meter  (MW)Market Potential0"/>
    <x v="0"/>
    <x v="0"/>
    <x v="13"/>
    <x v="2"/>
    <x v="0"/>
    <x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Summer Peak Reduction @Generation (MW)Market Potential0"/>
    <x v="0"/>
    <x v="0"/>
    <x v="13"/>
    <x v="3"/>
    <x v="0"/>
    <x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Winter Peak Reduction @Meter  (MW)Market Potential0"/>
    <x v="0"/>
    <x v="0"/>
    <x v="13"/>
    <x v="4"/>
    <x v="0"/>
    <x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Winter Peak Reduction @Generation (MW)Market Potential0"/>
    <x v="0"/>
    <x v="0"/>
    <x v="13"/>
    <x v="5"/>
    <x v="0"/>
    <x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Non-Incentive CostsMarket Potential0"/>
    <x v="0"/>
    <x v="0"/>
    <x v="13"/>
    <x v="6"/>
    <x v="0"/>
    <x v="0"/>
    <n v="0"/>
    <n v="420636.12"/>
    <n v="847597.54"/>
    <n v="1706218.3"/>
    <n v="883769.44"/>
    <n v="469372.34"/>
    <n v="46509.26"/>
    <n v="46876.53"/>
    <n v="47247.19"/>
    <n v="47621.27"/>
    <n v="47998.82"/>
    <n v="48379.86"/>
    <n v="48764.42"/>
    <n v="49152.55"/>
    <n v="49544.26"/>
    <n v="49939.59"/>
    <n v="50338.58"/>
    <n v="50741.26"/>
    <n v="51147.66"/>
    <n v="51557.82"/>
    <n v="51971.78"/>
    <n v="52389.56"/>
    <n v="52811.21"/>
    <n v="53236.76"/>
  </r>
  <r>
    <s v="WAResidentialDLC Smart AppliancesIncentive CostsMarket Potential0"/>
    <x v="0"/>
    <x v="0"/>
    <x v="13"/>
    <x v="7"/>
    <x v="0"/>
    <x v="0"/>
    <n v="0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</r>
  <r>
    <s v="WAResidentialDLC Smart AppliancesProgram Annual BenefitsMarket Potential0"/>
    <x v="0"/>
    <x v="0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AppliancesProgram Annual CostsMarket Potential0"/>
    <x v="0"/>
    <x v="0"/>
    <x v="13"/>
    <x v="9"/>
    <x v="0"/>
    <x v="0"/>
    <n v="0"/>
    <n v="472925.75"/>
    <n v="899887.17"/>
    <n v="1758507.93"/>
    <n v="936059.08"/>
    <n v="521661.98"/>
    <n v="98798.9"/>
    <n v="99166.16"/>
    <n v="99536.82"/>
    <n v="99910.91"/>
    <n v="100288.46"/>
    <n v="100669.49"/>
    <n v="101054.06"/>
    <n v="101442.18"/>
    <n v="101833.89"/>
    <n v="102229.22"/>
    <n v="102628.21"/>
    <n v="103030.89"/>
    <n v="103437.29"/>
    <n v="103847.46"/>
    <n v="104261.41"/>
    <n v="104679.2"/>
    <n v="105100.84"/>
    <n v="105526.39"/>
  </r>
  <r>
    <s v="WAGeneral ServiceDLC Smart AppliancesParticipantsMarket Potential0"/>
    <x v="0"/>
    <x v="1"/>
    <x v="13"/>
    <x v="0"/>
    <x v="0"/>
    <x v="0"/>
    <n v="0"/>
    <n v="117.93548116319447"/>
    <n v="357.81459117937368"/>
    <n v="843.30015258689048"/>
    <n v="1094.7716998135777"/>
    <n v="1228.181624995937"/>
    <n v="1240.0645596523989"/>
    <n v="1252.0629140577289"/>
    <n v="1264.1778092917812"/>
    <n v="1276.4103773235358"/>
    <n v="1288.761761116863"/>
    <n v="1301.2331147373193"/>
    <n v="1313.8256034599785"/>
    <n v="1326.5404038783097"/>
    <n v="1339.3787040141146"/>
    <n v="1352.3417034285312"/>
    <n v="1365.4306133341165"/>
    <n v="1378.646656708017"/>
    <n v="1391.9910684062393"/>
    <n v="1405.4650952790303"/>
    <n v="1419.0699962873773"/>
    <n v="1432.8070426206425"/>
    <n v="1446.677517815335"/>
    <n v="1460.6827178750425"/>
  </r>
  <r>
    <s v="WAGeneral ServiceDLC Smart AppliancesNew ParticipantsMarket Potential0"/>
    <x v="0"/>
    <x v="1"/>
    <x v="13"/>
    <x v="1"/>
    <x v="0"/>
    <x v="0"/>
    <n v="0"/>
    <n v="117.93548116319447"/>
    <n v="239.8791100161792"/>
    <n v="485.4855614075168"/>
    <n v="251.47154722668722"/>
    <n v="133.4099251823593"/>
    <n v="11.882934656461885"/>
    <n v="11.998354405330019"/>
    <n v="12.114895234052256"/>
    <n v="12.232568031754681"/>
    <n v="12.351383793327159"/>
    <n v="12.471353620456284"/>
    <n v="12.592488722659255"/>
    <n v="12.714800418331151"/>
    <n v="12.838300135804957"/>
    <n v="12.962999414416572"/>
    <n v="13.088909905585297"/>
    <n v="13.216043373900447"/>
    <n v="13.344411698222302"/>
    <n v="13.474026872791001"/>
    <n v="13.604901008347042"/>
    <n v="13.737046333265198"/>
    <n v="13.870475194692517"/>
    <n v="14.005200059707477"/>
  </r>
  <r>
    <s v="WAGeneral ServiceDLC Smart AppliancesSummer Peak Reduction @Meter  (MW)Market Potential0"/>
    <x v="0"/>
    <x v="1"/>
    <x v="13"/>
    <x v="2"/>
    <x v="0"/>
    <x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Summer Peak Reduction @Generation (MW)Market Potential0"/>
    <x v="0"/>
    <x v="1"/>
    <x v="13"/>
    <x v="3"/>
    <x v="0"/>
    <x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Winter Peak Reduction @Meter  (MW)Market Potential0"/>
    <x v="0"/>
    <x v="1"/>
    <x v="13"/>
    <x v="4"/>
    <x v="0"/>
    <x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Winter Peak Reduction @Generation (MW)Market Potential0"/>
    <x v="0"/>
    <x v="1"/>
    <x v="13"/>
    <x v="5"/>
    <x v="0"/>
    <x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Non-Incentive CostsMarket Potential0"/>
    <x v="0"/>
    <x v="1"/>
    <x v="13"/>
    <x v="6"/>
    <x v="0"/>
    <x v="0"/>
    <n v="0"/>
    <n v="41962.21"/>
    <n v="84642.48"/>
    <n v="170604.74"/>
    <n v="88699.83"/>
    <n v="47378.26"/>
    <n v="4843.82"/>
    <n v="4884.21"/>
    <n v="4925"/>
    <n v="4966.1899999999996"/>
    <n v="5007.7700000000004"/>
    <n v="5049.76"/>
    <n v="5092.16"/>
    <n v="5134.97"/>
    <n v="5178.1899999999996"/>
    <n v="5221.84"/>
    <n v="5265.91"/>
    <n v="5310.4"/>
    <n v="5355.33"/>
    <n v="5400.7"/>
    <n v="5446.5"/>
    <n v="5492.76"/>
    <n v="5539.46"/>
    <n v="5586.61"/>
  </r>
  <r>
    <s v="WAGeneral ServiceDLC Smart AppliancesIncentive CostsMarket Potential0"/>
    <x v="0"/>
    <x v="1"/>
    <x v="13"/>
    <x v="7"/>
    <x v="0"/>
    <x v="0"/>
    <n v="0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</r>
  <r>
    <s v="WAGeneral ServiceDLC Smart AppliancesProgram Annual BenefitsMarket Potential0"/>
    <x v="0"/>
    <x v="1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AppliancesProgram Annual CostsMarket Potential0"/>
    <x v="0"/>
    <x v="1"/>
    <x v="13"/>
    <x v="9"/>
    <x v="0"/>
    <x v="0"/>
    <n v="0"/>
    <n v="47228.54"/>
    <n v="89908.81"/>
    <n v="175871.06"/>
    <n v="93966.16"/>
    <n v="52644.59"/>
    <n v="10110.14"/>
    <n v="10150.540000000001"/>
    <n v="10191.33"/>
    <n v="10232.52"/>
    <n v="10274.1"/>
    <n v="10316.09"/>
    <n v="10358.49"/>
    <n v="10401.299999999999"/>
    <n v="10444.52"/>
    <n v="10488.17"/>
    <n v="10532.24"/>
    <n v="10576.73"/>
    <n v="10621.66"/>
    <n v="10667.03"/>
    <n v="10712.83"/>
    <n v="10759.08"/>
    <n v="10805.78"/>
    <n v="10852.94"/>
  </r>
  <r>
    <s v="WAResidentialDLC Electric Vehicle ChargingParticipantsMarket Potential0"/>
    <x v="0"/>
    <x v="0"/>
    <x v="14"/>
    <x v="0"/>
    <x v="0"/>
    <x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DLC Electric Vehicle ChargingNew ParticipantsMarket Potential0"/>
    <x v="0"/>
    <x v="0"/>
    <x v="14"/>
    <x v="1"/>
    <x v="0"/>
    <x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DLC Electric Vehicle ChargingSummer Peak Reduction @Meter  (MW)Market Potential0"/>
    <x v="0"/>
    <x v="0"/>
    <x v="14"/>
    <x v="2"/>
    <x v="0"/>
    <x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Summer Peak Reduction @Generation (MW)Market Potential0"/>
    <x v="0"/>
    <x v="0"/>
    <x v="14"/>
    <x v="3"/>
    <x v="0"/>
    <x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Winter Peak Reduction @Meter  (MW)Market Potential0"/>
    <x v="0"/>
    <x v="0"/>
    <x v="14"/>
    <x v="4"/>
    <x v="0"/>
    <x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Winter Peak Reduction @Generation (MW)Market Potential0"/>
    <x v="0"/>
    <x v="0"/>
    <x v="14"/>
    <x v="5"/>
    <x v="0"/>
    <x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Non-Incentive CostsMarket Potential0"/>
    <x v="0"/>
    <x v="0"/>
    <x v="14"/>
    <x v="6"/>
    <x v="0"/>
    <x v="0"/>
    <n v="0"/>
    <n v="23502.35"/>
    <n v="50986.63"/>
    <n v="117235.63"/>
    <n v="99122.89"/>
    <n v="93497.279999999999"/>
    <n v="75474.41"/>
    <n v="89046.36"/>
    <n v="105279.11"/>
    <n v="124694.3"/>
    <n v="147915.85"/>
    <n v="175689.99"/>
    <n v="208909.28"/>
    <n v="248641.22"/>
    <n v="296162.64"/>
    <n v="353000.67"/>
    <n v="420981.82"/>
    <n v="502290.73"/>
    <n v="599540.29"/>
    <n v="715855.7"/>
    <n v="854974.81"/>
    <n v="1021368.31"/>
    <n v="63524.2"/>
    <n v="64053.93"/>
  </r>
  <r>
    <s v="WAResidentialDLC Electric Vehicle ChargingIncentive CostsMarket Potential0"/>
    <x v="0"/>
    <x v="0"/>
    <x v="14"/>
    <x v="7"/>
    <x v="0"/>
    <x v="0"/>
    <n v="0"/>
    <n v="32146.31"/>
    <n v="32444.57"/>
    <n v="33184.49"/>
    <n v="33803.660000000003"/>
    <n v="34385.32"/>
    <n v="34846.839999999997"/>
    <n v="35398.83"/>
    <n v="36059.040000000001"/>
    <n v="36848.68"/>
    <n v="37793.14"/>
    <n v="38922.75"/>
    <n v="40273.83"/>
    <n v="41889.79"/>
    <n v="43822.55"/>
    <n v="46134.239999999998"/>
    <n v="48899.14"/>
    <n v="52206.09"/>
    <n v="56161.37"/>
    <n v="60892.09"/>
    <n v="66550.28"/>
    <n v="73317.75"/>
    <n v="73699.59"/>
    <n v="74084.97"/>
  </r>
  <r>
    <s v="WAResidentialDLC Electric Vehicle ChargingProgram Annual BenefitsMarket Potential0"/>
    <x v="0"/>
    <x v="0"/>
    <x v="1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Electric Vehicle ChargingProgram Annual CostsMarket Potential0"/>
    <x v="0"/>
    <x v="0"/>
    <x v="14"/>
    <x v="9"/>
    <x v="0"/>
    <x v="0"/>
    <n v="0"/>
    <n v="55648.66"/>
    <n v="83431.199999999997"/>
    <n v="150420.12"/>
    <n v="132926.54999999999"/>
    <n v="127882.6"/>
    <n v="110321.24"/>
    <n v="124445.19"/>
    <n v="141338.15"/>
    <n v="161542.98000000001"/>
    <n v="185708.98"/>
    <n v="214612.74"/>
    <n v="249183.11"/>
    <n v="290531.01"/>
    <n v="339985.2"/>
    <n v="399134.91"/>
    <n v="469880.96"/>
    <n v="554496.81999999995"/>
    <n v="655701.67000000004"/>
    <n v="776747.79"/>
    <n v="921525.09"/>
    <n v="1094686.06"/>
    <n v="137223.79"/>
    <n v="138138.9"/>
  </r>
  <r>
    <s v="WAResidentialAncillary EVParticipantsMarket Potential0"/>
    <x v="0"/>
    <x v="0"/>
    <x v="15"/>
    <x v="0"/>
    <x v="0"/>
    <x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Ancillary EVNew ParticipantsMarket Potential0"/>
    <x v="0"/>
    <x v="0"/>
    <x v="15"/>
    <x v="1"/>
    <x v="0"/>
    <x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Ancillary EVSummer Peak Reduction @Meter  (MW)Market Potential0"/>
    <x v="0"/>
    <x v="0"/>
    <x v="15"/>
    <x v="2"/>
    <x v="0"/>
    <x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Summer Peak Reduction @Generation (MW)Market Potential0"/>
    <x v="0"/>
    <x v="0"/>
    <x v="15"/>
    <x v="3"/>
    <x v="0"/>
    <x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Winter Peak Reduction @Meter  (MW)Market Potential0"/>
    <x v="0"/>
    <x v="0"/>
    <x v="15"/>
    <x v="4"/>
    <x v="0"/>
    <x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Winter Peak Reduction @Generation (MW)Market Potential0"/>
    <x v="0"/>
    <x v="0"/>
    <x v="15"/>
    <x v="5"/>
    <x v="0"/>
    <x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Non-Incentive CostsMarket Potential0"/>
    <x v="0"/>
    <x v="0"/>
    <x v="15"/>
    <x v="6"/>
    <x v="0"/>
    <x v="0"/>
    <n v="0"/>
    <n v="7397.93"/>
    <n v="9230.2199999999993"/>
    <n v="13646.82"/>
    <n v="12439.3"/>
    <n v="12064.26"/>
    <n v="10862.74"/>
    <n v="11767.53"/>
    <n v="12849.72"/>
    <n v="14144.06"/>
    <n v="15692.17"/>
    <n v="17543.78"/>
    <n v="19758.39"/>
    <n v="22407.19"/>
    <n v="25575.29"/>
    <n v="29364.49"/>
    <n v="33896.559999999998"/>
    <n v="39317.160000000003"/>
    <n v="45800.46"/>
    <n v="53554.82"/>
    <n v="62829.43"/>
    <n v="73922.33"/>
    <n v="10066.06"/>
    <n v="10101.370000000001"/>
  </r>
  <r>
    <s v="WAResidentialAncillary EVIncentive CostsMarket Potential0"/>
    <x v="0"/>
    <x v="0"/>
    <x v="15"/>
    <x v="7"/>
    <x v="0"/>
    <x v="0"/>
    <n v="0"/>
    <n v="32491.4"/>
    <n v="33684.449999999997"/>
    <n v="36644.129999999997"/>
    <n v="39120.800000000003"/>
    <n v="41447.46"/>
    <n v="43293.5"/>
    <n v="45501.47"/>
    <n v="48142.31"/>
    <n v="51300.89"/>
    <n v="55078.71"/>
    <n v="59597.17"/>
    <n v="65001.48"/>
    <n v="71465.31"/>
    <n v="79196.38"/>
    <n v="88443.13"/>
    <n v="99502.71"/>
    <n v="112730.52"/>
    <n v="128551.66"/>
    <n v="147474.54"/>
    <n v="170107.27"/>
    <n v="197177.15"/>
    <n v="198704.53"/>
    <n v="200246.03"/>
  </r>
  <r>
    <s v="WAResidentialAncillary EVProgram Annual BenefitsMarket Potential0"/>
    <x v="0"/>
    <x v="0"/>
    <x v="1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EVProgram Annual CostsMarket Potential0"/>
    <x v="0"/>
    <x v="0"/>
    <x v="15"/>
    <x v="9"/>
    <x v="0"/>
    <x v="0"/>
    <n v="0"/>
    <n v="39889.339999999997"/>
    <n v="42914.66"/>
    <n v="50290.94"/>
    <n v="51560.1"/>
    <n v="53511.72"/>
    <n v="54156.24"/>
    <n v="57269"/>
    <n v="60992.03"/>
    <n v="65444.95"/>
    <n v="70770.87"/>
    <n v="77140.95"/>
    <n v="84759.88"/>
    <n v="93872.5"/>
    <n v="104771.67"/>
    <n v="117807.61"/>
    <n v="133399.26999999999"/>
    <n v="152047.67999999999"/>
    <n v="174352.12"/>
    <n v="201029.37"/>
    <n v="232936.7"/>
    <n v="271099.48"/>
    <n v="208770.59"/>
    <n v="210347.4"/>
  </r>
  <r>
    <s v="WAGeneral ServiceThird Party ContractsParticipantsMarket Potential0"/>
    <x v="0"/>
    <x v="1"/>
    <x v="16"/>
    <x v="0"/>
    <x v="0"/>
    <x v="0"/>
    <n v="0"/>
    <n v="1751.1632051504628"/>
    <n v="2833.6024190366552"/>
    <n v="3577.6370109746867"/>
    <n v="3612.3779993848684"/>
    <n v="3647.327249987934"/>
    <n v="3682.6159650283353"/>
    <n v="3718.247441747194"/>
    <n v="3754.2250094119559"/>
    <n v="3790.5520296274694"/>
    <n v="3827.2318966500775"/>
    <n v="3864.2680377047664"/>
    <n v="3901.66391330539"/>
    <n v="3939.4230175780103"/>
    <n v="3977.5488785873704"/>
    <n v="4016.045058666547"/>
    <n v="4054.9151547497995"/>
    <n v="4094.1627987086563"/>
    <n v="4133.7916576912558"/>
    <n v="4173.8054344649981"/>
    <n v="4214.207867762515"/>
    <n v="4255.0027326309983"/>
    <n v="4296.1938407849339"/>
    <n v="4337.7850409622461"/>
  </r>
  <r>
    <s v="WAGeneral ServiceThird Party ContractsNew ParticipantsMarket Potential0"/>
    <x v="0"/>
    <x v="1"/>
    <x v="16"/>
    <x v="1"/>
    <x v="0"/>
    <x v="0"/>
    <n v="0"/>
    <n v="1751.1632051504628"/>
    <n v="1082.4392138861924"/>
    <n v="744.03459193803155"/>
    <n v="34.740988410181671"/>
    <n v="34.949250603065593"/>
    <n v="35.288715040401257"/>
    <n v="35.631476718858721"/>
    <n v="35.977567664761864"/>
    <n v="36.327020215513585"/>
    <n v="36.67986702260805"/>
    <n v="37.036141054688869"/>
    <n v="37.39587560062364"/>
    <n v="37.759104272620334"/>
    <n v="38.125861009360051"/>
    <n v="38.496180079176611"/>
    <n v="38.87009608325252"/>
    <n v="39.24764395885677"/>
    <n v="39.628858982599468"/>
    <n v="40.013776773742393"/>
    <n v="40.402433297516836"/>
    <n v="40.794864868483273"/>
    <n v="41.191108153935602"/>
    <n v="41.591200177312203"/>
  </r>
  <r>
    <s v="WAGeneral ServiceThird Party ContractsSummer Peak Reduction @Meter  (MW)Market Potential0"/>
    <x v="0"/>
    <x v="1"/>
    <x v="16"/>
    <x v="2"/>
    <x v="0"/>
    <x v="0"/>
    <n v="0"/>
    <n v="0.87051614647215059"/>
    <n v="1.4057173824928535"/>
    <n v="1.7739845282668918"/>
    <n v="1.7890857158201368"/>
    <n v="1.8043167689838406"/>
    <n v="1.8196788038961094"/>
    <n v="1.8351729462881017"/>
    <n v="1.8508003315664801"/>
    <n v="1.8665621048965702"/>
    <n v="1.8824594212862356"/>
    <n v="1.8984934456704714"/>
    <n v="1.9146653529967286"/>
    <n v="1.9309763283109684"/>
    <n v="1.9474275668444558"/>
    <n v="1.9640202741013053"/>
    <n v="1.9807556659467664"/>
    <n v="1.9976349686962862"/>
    <n v="2.014659419205318"/>
    <n v="2.0318302649599196"/>
    <n v="2.0491487641681108"/>
    <n v="2.066616185852038"/>
    <n v="2.0842338099409146"/>
    <n v="2.1020029273647629"/>
  </r>
  <r>
    <s v="WAGeneral ServiceThird Party ContractsSummer Peak Reduction @Generation (MW)Market Potential0"/>
    <x v="0"/>
    <x v="1"/>
    <x v="16"/>
    <x v="3"/>
    <x v="0"/>
    <x v="0"/>
    <n v="0"/>
    <n v="0.9276600026344316"/>
    <n v="1.4979938006104576"/>
    <n v="1.8904353455529537"/>
    <n v="1.906527830157861"/>
    <n v="1.9227587052257467"/>
    <n v="1.9391291601620944"/>
    <n v="1.9556403945951637"/>
    <n v="1.9722936184638533"/>
    <n v="1.9890900521063195"/>
    <n v="2.0060309263493559"/>
    <n v="2.0231174825985416"/>
    <n v="2.0403509729291653"/>
    <n v="2.0577326601779289"/>
    <n v="2.075263818035439"/>
    <n v="2.0929457311394986"/>
    <n v="2.1107796951691884"/>
    <n v="2.1287670169397765"/>
    <n v="2.1469090144984206"/>
    <n v="2.1652070172207156"/>
    <n v="2.1836623659080465"/>
    <n v="2.2022764128858037"/>
    <n v="2.2210505221024239"/>
    <n v="2.2399860692292868"/>
  </r>
  <r>
    <s v="WAGeneral ServiceThird Party ContractsWinter Peak Reduction @Meter  (MW)Market Potential0"/>
    <x v="0"/>
    <x v="1"/>
    <x v="16"/>
    <x v="4"/>
    <x v="0"/>
    <x v="0"/>
    <n v="0"/>
    <n v="0.86593542583120087"/>
    <n v="1.39832039318321"/>
    <n v="1.7646496898744166"/>
    <n v="1.7796714138567582"/>
    <n v="1.7948223200870674"/>
    <n v="1.8101035188302488"/>
    <n v="1.8255161298937796"/>
    <n v="1.8410612827097288"/>
    <n v="1.8567401164174768"/>
    <n v="1.8725537799471497"/>
    <n v="1.8885034321037688"/>
    <n v="1.9045902416521236"/>
    <n v="1.9208153874023761"/>
    <n v="1.9371800582963949"/>
    <n v="1.953685453494842"/>
    <n v="1.9703327824649941"/>
    <n v="1.9871232650693362"/>
    <n v="2.0040581316548951"/>
    <n v="2.0211386231433637"/>
    <n v="2.0383659911219802"/>
    <n v="2.0557414979352004"/>
    <n v="2.073266416777154"/>
    <n v="2.0909420317848961"/>
  </r>
  <r>
    <s v="WAGeneral ServiceThird Party ContractsWinter Peak Reduction @Generation (MW)Market Potential0"/>
    <x v="0"/>
    <x v="1"/>
    <x v="16"/>
    <x v="5"/>
    <x v="0"/>
    <x v="0"/>
    <n v="0"/>
    <n v="0.92277858677664204"/>
    <n v="1.490111245932662"/>
    <n v="1.8804877343077755"/>
    <n v="1.8964955390630416"/>
    <n v="1.9126410060603873"/>
    <n v="1.9289253184465567"/>
    <n v="1.9453496695372758"/>
    <n v="1.9619152629046555"/>
    <n v="1.9786233124653418"/>
    <n v="1.9954750425694263"/>
    <n v="2.0124716880901201"/>
    <n v="2.0296144945141981"/>
    <n v="2.0469047180332227"/>
    <n v="2.0643436256355443"/>
    <n v="2.0819324951991072"/>
    <n v="2.0996726155850323"/>
    <n v="2.1175652867320292"/>
    <n v="2.1356118197515932"/>
    <n v="2.1538135370240448"/>
    <n v="2.1721717722953753"/>
    <n v="2.1906878707749367"/>
    <n v="2.2093631892339665"/>
    <n v="2.2281990961049618"/>
  </r>
  <r>
    <s v="WAGeneral ServiceThird Party ContractsNon-Incentive CostsMarket Potential0"/>
    <x v="0"/>
    <x v="1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Incentive CostsMarket Potential0"/>
    <x v="0"/>
    <x v="1"/>
    <x v="16"/>
    <x v="7"/>
    <x v="0"/>
    <x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General ServiceThird Party ContractsProgram Annual BenefitsMarket Potential0"/>
    <x v="0"/>
    <x v="1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Program Annual CostsMarket Potential0"/>
    <x v="0"/>
    <x v="1"/>
    <x v="16"/>
    <x v="9"/>
    <x v="0"/>
    <x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Large General ServiceThird Party ContractsParticipantsMarket Potential0"/>
    <x v="0"/>
    <x v="2"/>
    <x v="16"/>
    <x v="0"/>
    <x v="0"/>
    <x v="0"/>
    <n v="0"/>
    <n v="193.28644976372962"/>
    <n v="308.81974840197375"/>
    <n v="385.55577790199533"/>
    <n v="385.08384369383242"/>
    <n v="384.60670996327264"/>
    <n v="384.14587505346776"/>
    <n v="383.70078266653275"/>
    <n v="383.27089549168323"/>
    <n v="382.85569455718269"/>
    <n v="382.45467860440993"/>
    <n v="382.06736348328923"/>
    <n v="381.69328156835576"/>
    <n v="381.33198119475111"/>
    <n v="380.98302611346924"/>
    <n v="380.64599496519509"/>
    <n v="380.32048077210186"/>
    <n v="380.00609044699434"/>
    <n v="379.70244431920509"/>
    <n v="379.40917567667225"/>
    <n v="379.12593032364776"/>
    <n v="378.85236615350038"/>
    <n v="378.58815273610026"/>
    <n v="378.33297091928574"/>
  </r>
  <r>
    <s v="WALarge General ServiceThird Party ContractsNew ParticipantsMarket Potential0"/>
    <x v="0"/>
    <x v="2"/>
    <x v="16"/>
    <x v="1"/>
    <x v="0"/>
    <x v="0"/>
    <n v="0"/>
    <n v="193.28644976372962"/>
    <n v="115.53329863824413"/>
    <n v="76.736029500021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Summer Peak Reduction @Meter  (MW)Market Potential0"/>
    <x v="0"/>
    <x v="2"/>
    <x v="16"/>
    <x v="2"/>
    <x v="0"/>
    <x v="0"/>
    <n v="0"/>
    <n v="5.1331714230704426"/>
    <n v="8.2162808326288257"/>
    <n v="10.238974251006915"/>
    <n v="10.242201939424039"/>
    <n v="10.246046616277116"/>
    <n v="10.250491510891084"/>
    <n v="10.255520357027379"/>
    <n v="10.261117377834482"/>
    <n v="10.267267271247706"/>
    <n v="10.273955195824895"/>
    <n v="10.281166757004931"/>
    <n v="10.288887993776466"/>
    <n v="10.297105365744672"/>
    <n v="10.305805740584052"/>
    <n v="10.314976381865844"/>
    <n v="10.324604937248795"/>
    <n v="10.334679427022527"/>
    <n v="10.34518823299287"/>
    <n v="10.356120087699038"/>
    <n v="10.367464063952704"/>
    <n v="10.379209564689369"/>
    <n v="10.391346313122698"/>
    <n v="10.40386434319281"/>
  </r>
  <r>
    <s v="WALarge General ServiceThird Party ContractsSummer Peak Reduction @Generation (MW)Market Potential0"/>
    <x v="0"/>
    <x v="2"/>
    <x v="16"/>
    <x v="3"/>
    <x v="0"/>
    <x v="0"/>
    <n v="0"/>
    <n v="5.4701315250111282"/>
    <n v="8.7556274857510932"/>
    <n v="10.911097880442153"/>
    <n v="10.914537446104047"/>
    <n v="10.918634501574079"/>
    <n v="10.92337117528888"/>
    <n v="10.928730133234632"/>
    <n v="10.934694562909721"/>
    <n v="10.941248157766097"/>
    <n v="10.948375102115191"/>
    <n v="10.956060056484368"/>
    <n v="10.964288143410556"/>
    <n v="10.973044933658006"/>
    <n v="10.982316432847455"/>
    <n v="10.992089068484487"/>
    <n v="11.002349677375101"/>
    <n v="11.013085493417016"/>
    <n v="11.024284135755403"/>
    <n v="11.035933597292241"/>
    <n v="11.048022233538687"/>
    <n v="11.060538751800264"/>
    <n v="11.073472200684886"/>
    <n v="11.086811959924136"/>
  </r>
  <r>
    <s v="WALarge General ServiceThird Party ContractsWinter Peak Reduction @Meter  (MW)Market Potential0"/>
    <x v="0"/>
    <x v="2"/>
    <x v="16"/>
    <x v="4"/>
    <x v="0"/>
    <x v="0"/>
    <n v="0"/>
    <n v="5.1061602936543116"/>
    <n v="8.1730461524285936"/>
    <n v="10.185096007755698"/>
    <n v="10.188306711836557"/>
    <n v="10.192131157714376"/>
    <n v="10.196552662962636"/>
    <n v="10.201555046936926"/>
    <n v="10.207122615804691"/>
    <n v="10.213240148021844"/>
    <n v="10.219892880243005"/>
    <n v="10.227066493652298"/>
    <n v="10.234747100702268"/>
    <n v="10.242921232248635"/>
    <n v="10.251575825069187"/>
    <n v="10.260698209755189"/>
    <n v="10.270276098964326"/>
    <n v="10.280297576024344"/>
    <n v="10.290751083876883"/>
    <n v="10.301625414351362"/>
    <n v="10.312909697759139"/>
    <n v="10.324593392798251"/>
    <n v="10.336666276759582"/>
    <n v="10.349118436025392"/>
  </r>
  <r>
    <s v="WALarge General ServiceThird Party ContractsWinter Peak Reduction @Generation (MW)Market Potential0"/>
    <x v="0"/>
    <x v="2"/>
    <x v="16"/>
    <x v="5"/>
    <x v="0"/>
    <x v="0"/>
    <n v="0"/>
    <n v="5.4413472865028893"/>
    <n v="8.7095547233893793"/>
    <n v="10.853682872714938"/>
    <n v="10.857104339126765"/>
    <n v="10.861179835586505"/>
    <n v="10.865891584572289"/>
    <n v="10.871222343283168"/>
    <n v="10.877155387686159"/>
    <n v="10.883674497039475"/>
    <n v="10.890763938877884"/>
    <n v="10.898408454446184"/>
    <n v="10.906593244567635"/>
    <n v="10.915303955934181"/>
    <n v="10.924526667806038"/>
    <n v="10.934247879108257"/>
    <n v="10.944454495912538"/>
    <n v="10.955133819292779"/>
    <n v="10.96627353354314"/>
    <n v="10.977861694747828"/>
    <n v="10.989886719692176"/>
    <n v="11.0023373751047"/>
    <n v="11.015202767220355"/>
    <n v="11.028472331655363"/>
  </r>
  <r>
    <s v="WALarge General ServiceThird Party ContractsNon-Incentive CostsMarket Potential0"/>
    <x v="0"/>
    <x v="2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Incentive CostsMarket Potential0"/>
    <x v="0"/>
    <x v="2"/>
    <x v="16"/>
    <x v="7"/>
    <x v="0"/>
    <x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Large General ServiceThird Party ContractsProgram Annual BenefitsMarket Potential0"/>
    <x v="0"/>
    <x v="2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Program Annual CostsMarket Potential0"/>
    <x v="0"/>
    <x v="2"/>
    <x v="16"/>
    <x v="9"/>
    <x v="0"/>
    <x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Extra Large General ServiceThird Party ContractsParticipantsMarket Potential0"/>
    <x v="0"/>
    <x v="3"/>
    <x v="16"/>
    <x v="0"/>
    <x v="0"/>
    <x v="0"/>
    <n v="0"/>
    <n v="2.2156612499999997"/>
    <n v="3.4760880000000003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</r>
  <r>
    <s v="WAExtra Large General ServiceThird Party ContractsNew ParticipantsMarket Potential0"/>
    <x v="0"/>
    <x v="3"/>
    <x v="16"/>
    <x v="1"/>
    <x v="0"/>
    <x v="0"/>
    <n v="0"/>
    <n v="2.2156612499999997"/>
    <n v="1.2604267500000006"/>
    <n v="0.86902199999999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Summer Peak Reduction @Meter  (MW)Market Potential0"/>
    <x v="0"/>
    <x v="3"/>
    <x v="16"/>
    <x v="2"/>
    <x v="0"/>
    <x v="0"/>
    <n v="0"/>
    <n v="1.6065570249966636"/>
    <n v="2.5640455264853594"/>
    <n v="3.197803257425949"/>
    <n v="3.1910865501335728"/>
    <n v="3.1843914571219734"/>
    <n v="3.1777179017363233"/>
    <n v="3.1710658075980422"/>
    <n v="3.1644350986037892"/>
    <n v="3.1578256989244688"/>
    <n v="3.1512375330042399"/>
    <n v="3.1446705255595391"/>
    <n v="3.138124601578077"/>
    <n v="3.131599686317879"/>
    <n v="3.125095705306292"/>
    <n v="3.1186125843390258"/>
    <n v="3.1121502494791717"/>
    <n v="3.105708627056246"/>
    <n v="3.0992876436652188"/>
    <n v="3.0928872261655633"/>
    <n v="3.0865073016802929"/>
    <n v="3.080147797595016"/>
    <n v="3.0738086415569827"/>
    <n v="3.0674897614741408"/>
  </r>
  <r>
    <s v="WAExtra Large General ServiceThird Party ContractsSummer Peak Reduction @Generation (MW)Market Potential0"/>
    <x v="0"/>
    <x v="3"/>
    <x v="16"/>
    <x v="3"/>
    <x v="0"/>
    <x v="0"/>
    <n v="0"/>
    <n v="1.7120172900646458"/>
    <n v="2.7323588304404938"/>
    <n v="3.4077187312723241"/>
    <n v="3.4005611148055976"/>
    <n v="3.3934265314599035"/>
    <n v="3.3863148995485117"/>
    <n v="3.3792261376790731"/>
    <n v="3.3721601647525459"/>
    <n v="3.3651168999621364"/>
    <n v="3.3580962627922419"/>
    <n v="3.3510981730174114"/>
    <n v="3.3441225507012757"/>
    <n v="3.3371693161955234"/>
    <n v="3.3302383901388448"/>
    <n v="3.3233296934559098"/>
    <n v="3.316443147356321"/>
    <n v="3.3095786733335952"/>
    <n v="3.302736193164129"/>
    <n v="3.2959156289061844"/>
    <n v="3.2891169028988627"/>
    <n v="3.2823399377610998"/>
    <n v="3.2755846563906466"/>
    <n v="3.2688509819630656"/>
  </r>
  <r>
    <s v="WAExtra Large General ServiceThird Party ContractsWinter Peak Reduction @Meter  (MW)Market Potential0"/>
    <x v="0"/>
    <x v="3"/>
    <x v="16"/>
    <x v="4"/>
    <x v="0"/>
    <x v="0"/>
    <n v="0"/>
    <n v="1.7971748817784208"/>
    <n v="2.8682693139668571"/>
    <n v="3.577222346730621"/>
    <n v="3.5697087026792116"/>
    <n v="3.5622192374411856"/>
    <n v="3.5547538652666297"/>
    <n v="3.5473125007146504"/>
    <n v="3.5398950586522506"/>
    <n v="3.5325014542532207"/>
    <n v="3.5251316029970243"/>
    <n v="3.5177854206677082"/>
    <n v="3.5104628233527833"/>
    <n v="3.5031637274421445"/>
    <n v="3.4958880496269664"/>
    <n v="3.4886357068986231"/>
    <n v="3.4814066165476008"/>
    <n v="3.4742006961624168"/>
    <n v="3.467017863628544"/>
    <n v="3.4598580371273329"/>
    <n v="3.4527211351349534"/>
    <n v="3.4456070764213189"/>
    <n v="3.4385157800490349"/>
    <n v="3.4314471653723304"/>
  </r>
  <r>
    <s v="WAExtra Large General ServiceThird Party ContractsWinter Peak Reduction @Generation (MW)Market Potential0"/>
    <x v="0"/>
    <x v="3"/>
    <x v="16"/>
    <x v="5"/>
    <x v="0"/>
    <x v="0"/>
    <n v="0"/>
    <n v="1.9151479984851032"/>
    <n v="3.0565529773730362"/>
    <n v="3.812044274009613"/>
    <n v="3.8040374069471565"/>
    <n v="3.7960563058836163"/>
    <n v="3.7881008794401425"/>
    <n v="3.7801710365671894"/>
    <n v="3.7722666865433192"/>
    <n v="3.7643877389740203"/>
    <n v="3.7565341037905204"/>
    <n v="3.7487056912486234"/>
    <n v="3.7409024119275185"/>
    <n v="3.7331241767286278"/>
    <n v="3.7253708968744315"/>
    <n v="3.7176424839073134"/>
    <n v="3.7099388496884065"/>
    <n v="3.7022599063964372"/>
    <n v="3.6946055665265813"/>
    <n v="3.6869757428893144"/>
    <n v="3.6793703486092855"/>
    <n v="3.6717892971241675"/>
    <n v="3.6642325021835411"/>
    <n v="3.656699877847752"/>
  </r>
  <r>
    <s v="WAExtra Large General ServiceThird Party ContractsNon-Incentive CostsMarket Potential0"/>
    <x v="0"/>
    <x v="3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Incentive CostsMarket Potential0"/>
    <x v="0"/>
    <x v="3"/>
    <x v="16"/>
    <x v="7"/>
    <x v="0"/>
    <x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Extra Large General ServiceThird Party ContractsProgram Annual BenefitsMarket Potential0"/>
    <x v="0"/>
    <x v="3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Program Annual CostsMarket Potential0"/>
    <x v="0"/>
    <x v="3"/>
    <x v="16"/>
    <x v="9"/>
    <x v="0"/>
    <x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General ServiceAncillary Third PartyParticipantsMarket Potential0"/>
    <x v="0"/>
    <x v="1"/>
    <x v="17"/>
    <x v="0"/>
    <x v="0"/>
    <x v="0"/>
    <n v="0"/>
    <n v="319.54409201996418"/>
    <n v="517.06254989456761"/>
    <n v="652.83051110630117"/>
    <n v="659.16988459516654"/>
    <n v="665.5472607973893"/>
    <n v="671.98658088644265"/>
    <n v="678.4884465275037"/>
    <n v="685.05346522976413"/>
    <n v="691.68225040319396"/>
    <n v="698.37542141585539"/>
    <n v="705.13360365177482"/>
    <n v="711.95742856937659"/>
    <n v="718.84753376048286"/>
    <n v="725.80456300988874"/>
    <n v="732.82916635551499"/>
    <n v="739.92200014914465"/>
    <n v="747.08372711775007"/>
    <n v="754.31501642541571"/>
    <n v="761.61654373586214"/>
    <n v="768.98899127557763"/>
    <n v="776.43304789756269"/>
    <n v="783.94940914569349"/>
    <n v="791.53877731971136"/>
  </r>
  <r>
    <s v="WAGeneral ServiceAncillary Third PartyNew ParticipantsMarket Potential0"/>
    <x v="0"/>
    <x v="1"/>
    <x v="17"/>
    <x v="1"/>
    <x v="0"/>
    <x v="0"/>
    <n v="0"/>
    <n v="319.54409201996418"/>
    <n v="197.51845787460343"/>
    <n v="135.76796121173356"/>
    <n v="6.3393734888653626"/>
    <n v="6.3773762022227629"/>
    <n v="6.4393200890533535"/>
    <n v="6.5018656410610447"/>
    <n v="6.5650187022604314"/>
    <n v="6.6287851734298329"/>
    <n v="6.6931710126614234"/>
    <n v="6.7581822359194348"/>
    <n v="6.8238249176017689"/>
    <n v="6.8901051911062723"/>
    <n v="6.9570292494058776"/>
    <n v="7.0246033456262467"/>
    <n v="7.0928337936296657"/>
    <n v="7.1617269686054215"/>
    <n v="7.2312893076656337"/>
    <n v="7.3015273104464313"/>
    <n v="7.3724475397154947"/>
    <n v="7.4440566219850552"/>
    <n v="7.5163612481308064"/>
    <n v="7.5893681740178636"/>
  </r>
  <r>
    <s v="WAGeneral ServiceAncillary Third PartySummer Peak Reduction @Meter  (MW)Market Potential0"/>
    <x v="0"/>
    <x v="1"/>
    <x v="17"/>
    <x v="2"/>
    <x v="0"/>
    <x v="0"/>
    <n v="0"/>
    <n v="0.11913579390902382"/>
    <n v="0.19238156242557267"/>
    <n v="0.24278131544589632"/>
    <n v="0.24484801113605195"/>
    <n v="0.24693247977926103"/>
    <n v="0.24903487412627945"/>
    <n v="0.2511553482407346"/>
    <n v="0.25329405751040962"/>
    <n v="0.25545115865862422"/>
    <n v="0.25762680975571306"/>
    <n v="0.25982117023060369"/>
    <n v="0.26203440088249313"/>
    <n v="0.2642666638926251"/>
    <n v="0.26651812283616855"/>
    <n v="0.26878894269419867"/>
    <n v="0.27107928986577917"/>
    <n v="0.27338933218015127"/>
    <n v="0.27571923890902461"/>
    <n v="0.27806918077897624"/>
    <n v="0.28043932998395327"/>
    <n v="0.28282986019788647"/>
    <n v="0.28524094658740951"/>
    <n v="0.28767276582468843"/>
  </r>
  <r>
    <s v="WAGeneral ServiceAncillary Third PartySummer Peak Reduction @Generation (MW)Market Potential0"/>
    <x v="0"/>
    <x v="1"/>
    <x v="17"/>
    <x v="3"/>
    <x v="0"/>
    <x v="0"/>
    <n v="0"/>
    <n v="0.12695630211959061"/>
    <n v="0.20501019013807828"/>
    <n v="0.25871836684345301"/>
    <n v="0.26092072797959498"/>
    <n v="0.26314202875027815"/>
    <n v="0.26538243193337535"/>
    <n v="0.26764210170581265"/>
    <n v="0.26992120365559424"/>
    <n v="0.27221990479393032"/>
    <n v="0.27453837356746913"/>
    <n v="0.2768767798706348"/>
    <n v="0.27923529505807027"/>
    <n v="0.28161409195718784"/>
    <n v="0.28401334488082752"/>
    <n v="0.28643322964002416"/>
    <n v="0.28887392355688318"/>
    <n v="0.29133560547756954"/>
    <n v="0.29381845578540561"/>
    <n v="0.29632265641408378"/>
    <n v="0.29884839086099024"/>
    <n v="0.3013958442006463"/>
    <n v="0.30396520309826247"/>
    <n v="0.30655665582341052"/>
  </r>
  <r>
    <s v="WAGeneral ServiceAncillary Third PartyWinter Peak Reduction @Meter  (MW)Market Potential0"/>
    <x v="0"/>
    <x v="1"/>
    <x v="17"/>
    <x v="4"/>
    <x v="0"/>
    <x v="0"/>
    <n v="0"/>
    <n v="0.11850889250984056"/>
    <n v="0.19136923635039038"/>
    <n v="0.24150378212568524"/>
    <n v="0.24355960270956648"/>
    <n v="0.24563310272390171"/>
    <n v="0.24772443411566092"/>
    <n v="0.24983375013777731"/>
    <n v="0.25196120536037209"/>
    <n v="0.25410695568207492"/>
    <n v="0.25627115834144287"/>
    <n v="0.25845397192847647"/>
    <n v="0.26065555639623555"/>
    <n v="0.26287607307255406"/>
    <n v="0.26511568467185609"/>
    <n v="0.26737455530707427"/>
    <n v="0.2696528505016681"/>
    <n v="0.27195073720174884"/>
    <n v="0.27426838378830593"/>
    <n v="0.27660596008954008"/>
    <n v="0.27896363739330154"/>
    <n v="0.28134158845963586"/>
    <n v="0.28373998753343654"/>
    <n v="0.28615901035720798"/>
  </r>
  <r>
    <s v="WAGeneral ServiceAncillary Third PartyWinter Peak Reduction @Generation (MW)Market Potential0"/>
    <x v="0"/>
    <x v="1"/>
    <x v="17"/>
    <x v="5"/>
    <x v="0"/>
    <x v="0"/>
    <n v="0"/>
    <n v="0.12628824862514978"/>
    <n v="0.20393141128558226"/>
    <n v="0.2573569715746859"/>
    <n v="0.25954774372289691"/>
    <n v="0.26175735584388504"/>
    <n v="0.26398596985897371"/>
    <n v="0.26623374908117786"/>
    <n v="0.26850085822716546"/>
    <n v="0.27078746342932108"/>
    <n v="0.27309373224791439"/>
    <n v="0.27541983368337219"/>
    <n v="0.2777659381886568"/>
    <n v="0.28013221768174984"/>
    <n v="0.28251884555824391"/>
    <n v="0.28492599670404334"/>
    <n v="0.28735384750817144"/>
    <n v="0.28980257587569141"/>
    <n v="0.29227236124073519"/>
    <n v="0.29476338457964629"/>
    <n v="0.29727582842423439"/>
    <n v="0.29980987687514477"/>
    <n v="0.30236571561534159"/>
    <n v="0.30494353192370843"/>
  </r>
  <r>
    <s v="WAGeneral ServiceAncillary Third PartyNon-Incentive CostsMarket Potential0"/>
    <x v="0"/>
    <x v="1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Incentive CostsMarket Potential0"/>
    <x v="0"/>
    <x v="1"/>
    <x v="17"/>
    <x v="7"/>
    <x v="0"/>
    <x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General ServiceAncillary Third PartyProgram Annual BenefitsMarket Potential0"/>
    <x v="0"/>
    <x v="1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Program Annual CostsMarket Potential0"/>
    <x v="0"/>
    <x v="1"/>
    <x v="17"/>
    <x v="9"/>
    <x v="0"/>
    <x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Large General ServiceAncillary Third PartyParticipantsMarket Potential0"/>
    <x v="0"/>
    <x v="2"/>
    <x v="17"/>
    <x v="0"/>
    <x v="0"/>
    <x v="0"/>
    <n v="0"/>
    <n v="35.27000961866748"/>
    <n v="56.351986959698358"/>
    <n v="70.354419628271216"/>
    <n v="70.268303275667961"/>
    <n v="70.181238138474924"/>
    <n v="70.097147134054765"/>
    <n v="70.015928751764747"/>
    <n v="69.937484945639596"/>
    <n v="69.861721016138006"/>
    <n v="69.788545495925263"/>
    <n v="69.717870039554256"/>
    <n v="69.649609316911778"/>
    <n v="69.583680910301581"/>
    <n v="69.520005215040271"/>
    <n v="69.458505343445808"/>
    <n v="69.399107032103004"/>
    <n v="69.341738552294345"/>
    <n v="69.2863306234877"/>
    <n v="69.232816329776838"/>
    <n v="69.181131039174062"/>
    <n v="69.131212325657344"/>
    <n v="69.082999893878096"/>
    <n v="69.036435506438849"/>
  </r>
  <r>
    <s v="WALarge General ServiceAncillary Third PartyNew ParticipantsMarket Potential0"/>
    <x v="0"/>
    <x v="2"/>
    <x v="17"/>
    <x v="1"/>
    <x v="0"/>
    <x v="0"/>
    <n v="0"/>
    <n v="35.27000961866748"/>
    <n v="21.081977341030878"/>
    <n v="14.002432668572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Summer Peak Reduction @Meter  (MW)Market Potential0"/>
    <x v="0"/>
    <x v="2"/>
    <x v="17"/>
    <x v="2"/>
    <x v="0"/>
    <x v="0"/>
    <n v="0"/>
    <n v="0.70250788022364985"/>
    <n v="1.1244514463535518"/>
    <n v="1.4012701902787577"/>
    <n v="1.401711920421987"/>
    <n v="1.4022380894437465"/>
    <n v="1.4028464021681259"/>
    <n v="1.4035346324546314"/>
    <n v="1.4043006211385656"/>
    <n v="1.4051422740328967"/>
    <n v="1.4060575599897813"/>
    <n v="1.4070445090199497"/>
    <n v="1.4081012104682398"/>
    <n v="1.40922581124359"/>
    <n v="1.4104165141018845"/>
    <n v="1.4116715759800458"/>
    <n v="1.4129893063798706"/>
    <n v="1.4143680658001136"/>
    <n v="1.4158062642153717"/>
    <n v="1.417302359600386"/>
    <n v="1.4188548564983958"/>
    <n v="1.4204623046322329"/>
    <n v="1.4221232975568769"/>
    <n v="1.423836471352244"/>
  </r>
  <r>
    <s v="WALarge General ServiceAncillary Third PartySummer Peak Reduction @Generation (MW)Market Potential0"/>
    <x v="0"/>
    <x v="2"/>
    <x v="17"/>
    <x v="3"/>
    <x v="0"/>
    <x v="0"/>
    <n v="0"/>
    <n v="0.74862306076689034"/>
    <n v="1.1982645421499911"/>
    <n v="1.4932546784726743"/>
    <n v="1.4937254053942743"/>
    <n v="1.4942861140704886"/>
    <n v="1.4949343586616857"/>
    <n v="1.4956677668953873"/>
    <n v="1.4964840378714466"/>
    <n v="1.4973809399327545"/>
    <n v="1.4983563085995113"/>
    <n v="1.4994080445651639"/>
    <n v="1.5005341117521735"/>
    <n v="1.5017325354258206"/>
    <n v="1.5030014003643271"/>
    <n v="1.5043388490835952"/>
    <n v="1.5057430801149516"/>
    <n v="1.507212346334307"/>
    <n v="1.508744953341189"/>
    <n v="1.5103392578861743"/>
    <n v="1.511993666345264"/>
    <n v="1.5137066332398048"/>
    <n v="1.5154766598005935"/>
    <n v="1.5173022925748552"/>
  </r>
  <r>
    <s v="WALarge General ServiceAncillary Third PartyWinter Peak Reduction @Meter  (MW)Market Potential0"/>
    <x v="0"/>
    <x v="2"/>
    <x v="17"/>
    <x v="4"/>
    <x v="0"/>
    <x v="0"/>
    <n v="0"/>
    <n v="0.69881123156249469"/>
    <n v="1.118534499297565"/>
    <n v="1.393896602424965"/>
    <n v="1.3943360081513612"/>
    <n v="1.394859408432634"/>
    <n v="1.3954645201702611"/>
    <n v="1.3961491289378645"/>
    <n v="1.3969110869324313"/>
    <n v="1.397748310986699"/>
    <n v="1.3986587806408739"/>
    <n v="1.3996405362719164"/>
    <n v="1.4006916772786742"/>
    <n v="1.4018103603211882"/>
    <n v="1.4029947976125745"/>
    <n v="1.4042432552618835"/>
    <n v="1.4055540516664391"/>
    <n v="1.4069255559521723"/>
    <n v="1.4083561864605132"/>
    <n v="1.4098444092804536"/>
    <n v="1.4113887368244376"/>
    <n v="1.412987726446763"/>
    <n v="1.4146399791032283"/>
    <n v="1.4163441380507975"/>
  </r>
  <r>
    <s v="WALarge General ServiceAncillary Third PartyWinter Peak Reduction @Generation (MW)Market Potential0"/>
    <x v="0"/>
    <x v="2"/>
    <x v="17"/>
    <x v="5"/>
    <x v="0"/>
    <x v="0"/>
    <n v="0"/>
    <n v="0.74468375059941894"/>
    <n v="1.1919591850997069"/>
    <n v="1.4853970614076779"/>
    <n v="1.4858653113292424"/>
    <n v="1.486423069514742"/>
    <n v="1.4870679029947369"/>
    <n v="1.4877974519798214"/>
    <n v="1.4886094276773565"/>
    <n v="1.4895016101733791"/>
    <n v="1.4904718463777429"/>
    <n v="1.4915180480306014"/>
    <n v="1.492638189768408"/>
    <n v="1.4938303072476431"/>
    <n v="1.4950924953245679"/>
    <n v="1.4964229062893046"/>
    <n v="1.4978197481526418"/>
    <n v="1.4992812829839859"/>
    <n v="1.5008058252989271"/>
    <n v="1.5023917404949421"/>
    <n v="1.5040374433337995"/>
    <n v="1.5057413964692701"/>
    <n v="1.5075021090187855"/>
    <n v="1.5093181351777467"/>
  </r>
  <r>
    <s v="WALarge General ServiceAncillary Third PartyNon-Incentive CostsMarket Potential0"/>
    <x v="0"/>
    <x v="2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Incentive CostsMarket Potential0"/>
    <x v="0"/>
    <x v="2"/>
    <x v="17"/>
    <x v="7"/>
    <x v="0"/>
    <x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Large General ServiceAncillary Third PartyProgram Annual BenefitsMarket Potential0"/>
    <x v="0"/>
    <x v="2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Program Annual CostsMarket Potential0"/>
    <x v="0"/>
    <x v="2"/>
    <x v="17"/>
    <x v="9"/>
    <x v="0"/>
    <x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Extra Large General ServiceAncillary Third PartyParticipantsMarket Potential0"/>
    <x v="0"/>
    <x v="3"/>
    <x v="17"/>
    <x v="0"/>
    <x v="0"/>
    <x v="0"/>
    <n v="0"/>
    <n v="0.40430352823352983"/>
    <n v="0.63430032133758463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</r>
  <r>
    <s v="WAExtra Large General ServiceAncillary Third PartyNew ParticipantsMarket Potential0"/>
    <x v="0"/>
    <x v="3"/>
    <x v="17"/>
    <x v="1"/>
    <x v="0"/>
    <x v="0"/>
    <n v="0"/>
    <n v="0.40430352823352983"/>
    <n v="0.2299967931040548"/>
    <n v="0.158575080334396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Summer Peak Reduction @Meter  (MW)Market Potential0"/>
    <x v="0"/>
    <x v="3"/>
    <x v="17"/>
    <x v="2"/>
    <x v="0"/>
    <x v="0"/>
    <n v="0"/>
    <n v="0.2198677731696963"/>
    <n v="0.35090629927389494"/>
    <n v="0.43764016484040125"/>
    <n v="0.4367209397818258"/>
    <n v="0.43580467277808999"/>
    <n v="0.43489135333848244"/>
    <n v="0.43398097101009792"/>
    <n v="0.43307351537769939"/>
    <n v="0.43216897606358212"/>
    <n v="0.43126734272743827"/>
    <n v="0.43036860506622249"/>
    <n v="0.42947275281401559"/>
    <n v="0.42857977574189215"/>
    <n v="0.42768966365778577"/>
    <n v="0.42680240640635669"/>
    <n v="0.42591799386885831"/>
    <n v="0.42503641596300612"/>
    <n v="0.4241576626428446"/>
    <n v="0.4232817238986169"/>
    <n v="0.42240858975663398"/>
    <n v="0.42153825027914404"/>
    <n v="0.42067069556420289"/>
    <n v="0.41980591574554466"/>
  </r>
  <r>
    <s v="WAExtra Large General ServiceAncillary Third PartySummer Peak Reduction @Generation (MW)Market Potential0"/>
    <x v="0"/>
    <x v="3"/>
    <x v="17"/>
    <x v="3"/>
    <x v="0"/>
    <x v="0"/>
    <n v="0"/>
    <n v="0.23430069604613843"/>
    <n v="0.37394106913245412"/>
    <n v="0.46636846210613941"/>
    <n v="0.46538889576068393"/>
    <n v="0.46441248164758098"/>
    <n v="0.46343920858747062"/>
    <n v="0.4624690654412808"/>
    <n v="0.46150204111008031"/>
    <n v="0.46053812453493403"/>
    <n v="0.45957730469675862"/>
    <n v="0.45861957061617914"/>
    <n v="0.45766491135338405"/>
    <n v="0.45671331600798398"/>
    <n v="0.45576477371886803"/>
    <n v="0.45481927366406294"/>
    <n v="0.45387680506059069"/>
    <n v="0.45293735716432876"/>
    <n v="0.45200091926986852"/>
    <n v="0.45106748071037606"/>
    <n v="0.4501370308574531"/>
    <n v="0.44920955912099747"/>
    <n v="0.44828505494906529"/>
    <n v="0.44736350782773299"/>
  </r>
  <r>
    <s v="WAExtra Large General ServiceAncillary Third PartyWinter Peak Reduction @Meter  (MW)Market Potential0"/>
    <x v="0"/>
    <x v="3"/>
    <x v="17"/>
    <x v="4"/>
    <x v="0"/>
    <x v="0"/>
    <n v="0"/>
    <n v="0.24595506608547191"/>
    <n v="0.39254130236315454"/>
    <n v="0.48956613383217468"/>
    <n v="0.48853784279720397"/>
    <n v="0.48751286079003242"/>
    <n v="0.48649117607522691"/>
    <n v="0.48547277695964558"/>
    <n v="0.48445765179228445"/>
    <n v="0.48344578896412504"/>
    <n v="0.48243717690798266"/>
    <n v="0.48143180409835656"/>
    <n v="0.48042965905127727"/>
    <n v="0.47943073032415817"/>
    <n v="0.47843500651564491"/>
    <n v="0.4774424762654676"/>
    <n v="0.47645312825429115"/>
    <n v="0.47546695120356886"/>
    <n v="0.47448393387539345"/>
    <n v="0.4735040650723511"/>
    <n v="0.4725273336373757"/>
    <n v="0.47155372845360177"/>
    <n v="0.47058323844422062"/>
    <n v="0.46961585257233418"/>
  </r>
  <r>
    <s v="WAExtra Large General ServiceAncillary Third PartyWinter Peak Reduction @Generation (MW)Market Potential0"/>
    <x v="0"/>
    <x v="3"/>
    <x v="17"/>
    <x v="5"/>
    <x v="0"/>
    <x v="0"/>
    <n v="0"/>
    <n v="0.26210045405527699"/>
    <n v="0.41830914574078704"/>
    <n v="0.5217030411681316"/>
    <n v="0.52060724935763425"/>
    <n v="0.51951498379159466"/>
    <n v="0.51842623196422299"/>
    <n v="0.51734098141479712"/>
    <n v="0.51625921972749833"/>
    <n v="0.51518093453125002"/>
    <n v="0.51410611349955526"/>
    <n v="0.51303474435033736"/>
    <n v="0.51196681484577711"/>
    <n v="0.51090231279215492"/>
    <n v="0.50984122603968984"/>
    <n v="0.50878354248238233"/>
    <n v="0.50772925005785496"/>
    <n v="0.50667833674719609"/>
    <n v="0.5056307905748012"/>
    <n v="0.50458659960821728"/>
    <n v="0.50354575195798779"/>
    <n v="0.50250823577749548"/>
    <n v="0.50147403926280965"/>
    <n v="0.50044315065252998"/>
  </r>
  <r>
    <s v="WAExtra Large General ServiceAncillary Third PartyNon-Incentive CostsMarket Potential0"/>
    <x v="0"/>
    <x v="3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Incentive CostsMarket Potential0"/>
    <x v="0"/>
    <x v="3"/>
    <x v="17"/>
    <x v="7"/>
    <x v="0"/>
    <x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Extra Large General ServiceAncillary Third PartyProgram Annual BenefitsMarket Potential0"/>
    <x v="0"/>
    <x v="3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Program Annual CostsMarket Potential0"/>
    <x v="0"/>
    <x v="3"/>
    <x v="17"/>
    <x v="9"/>
    <x v="0"/>
    <x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General ServiceThermal Energy StorageParticipantsMarket Potential0"/>
    <x v="0"/>
    <x v="1"/>
    <x v="18"/>
    <x v="0"/>
    <x v="0"/>
    <x v="0"/>
    <n v="0"/>
    <n v="11.628452612734291"/>
    <n v="34.406487323362846"/>
    <n v="77.633905236039325"/>
    <n v="97.609870205227097"/>
    <n v="106.31526731983381"/>
    <n v="104.92834462630481"/>
    <n v="102.82453971785318"/>
    <n v="100.67023644004405"/>
    <n v="98.464651160852412"/>
    <n v="95.71307134300055"/>
    <n v="96.639287184308643"/>
    <n v="97.574499422801239"/>
    <n v="98.518795441094895"/>
    <n v="99.47226347055927"/>
    <n v="100.43499259956143"/>
    <n v="101.40707278178976"/>
    <n v="102.38859484465894"/>
    <n v="103.37965049779646"/>
    <n v="104.38033234161165"/>
    <n v="105.39073387594793"/>
    <n v="106.41094950881902"/>
    <n v="107.44107456523008"/>
    <n v="108.48120529608453"/>
  </r>
  <r>
    <s v="WAGeneral ServiceThermal Energy StorageNew ParticipantsMarket Potential0"/>
    <x v="0"/>
    <x v="1"/>
    <x v="18"/>
    <x v="1"/>
    <x v="0"/>
    <x v="0"/>
    <n v="0"/>
    <n v="11.628452612734291"/>
    <n v="22.778034710628553"/>
    <n v="43.227417912676479"/>
    <n v="19.975964969187771"/>
    <n v="8.7053971146067113"/>
    <n v="0"/>
    <n v="0"/>
    <n v="0"/>
    <n v="0"/>
    <n v="0"/>
    <n v="0.92621584130809254"/>
    <n v="0.93521223849259627"/>
    <n v="0.94429601829365595"/>
    <n v="0.95346802946437492"/>
    <n v="0.96272912900215601"/>
    <n v="0.97208018222833914"/>
    <n v="0.98152206286917476"/>
    <n v="0.99105565313752209"/>
    <n v="1.0006818438151868"/>
    <n v="1.0104015343362818"/>
    <n v="1.0202156328710856"/>
    <n v="1.030125056411066"/>
    <n v="1.0401307308544432"/>
  </r>
  <r>
    <s v="WAGeneral ServiceThermal Energy StorageSummer Peak Reduction @Meter  (MW)Market Potential0"/>
    <x v="0"/>
    <x v="1"/>
    <x v="18"/>
    <x v="2"/>
    <x v="0"/>
    <x v="0"/>
    <n v="0"/>
    <n v="1.9535800389393607E-2"/>
    <n v="5.7802898703249582E-2"/>
    <n v="0.13042496079654606"/>
    <n v="0.16398458194478152"/>
    <n v="0.17860964909732077"/>
    <n v="0.17627961897219205"/>
    <n v="0.17274522672599335"/>
    <n v="0.16912599721927399"/>
    <n v="0.16542061395023205"/>
    <n v="0.1607979598562409"/>
    <n v="0.16235400246963852"/>
    <n v="0.16392515903030608"/>
    <n v="0.16551157634103941"/>
    <n v="0.16711340263053956"/>
    <n v="0.16873078756726317"/>
    <n v="0.17036388227340679"/>
    <n v="0.172012839339027"/>
    <n v="0.17367781283629805"/>
    <n v="0.17535895833390758"/>
    <n v="0.17705643291159251"/>
    <n v="0.17877039517481594"/>
    <n v="0.18050100526958654"/>
    <n v="0.18224842489742199"/>
  </r>
  <r>
    <s v="WAGeneral ServiceThermal Energy StorageSummer Peak Reduction @Generation (MW)Market Potential0"/>
    <x v="0"/>
    <x v="1"/>
    <x v="18"/>
    <x v="3"/>
    <x v="0"/>
    <x v="0"/>
    <n v="0"/>
    <n v="2.0818201608475709E-2"/>
    <n v="6.1597291883258291E-2"/>
    <n v="0.13898653111311388"/>
    <n v="0.17474912824465208"/>
    <n v="0.1903342381685004"/>
    <n v="0.18785125636422853"/>
    <n v="0.18408485371482666"/>
    <n v="0.18022804477757245"/>
    <n v="0.17627942663068208"/>
    <n v="0.17135332465498818"/>
    <n v="0.17301151158316125"/>
    <n v="0.17468580459325028"/>
    <n v="0.1763763601247223"/>
    <n v="0.17808333613655111"/>
    <n v="0.17980689212197695"/>
    <n v="0.18154718912340878"/>
    <n v="0.18330438974747124"/>
    <n v="0.18507865818019825"/>
    <n v="0.18687016020237379"/>
    <n v="0.18867906320502184"/>
    <n v="0.19050553620504682"/>
    <n v="0.19234974986102571"/>
    <n v="0.19421187648915386"/>
  </r>
  <r>
    <s v="WAGeneral ServiceThermal Energy StorageWinter Peak Reduction @Meter  (MW)Market Potential0"/>
    <x v="0"/>
    <x v="1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Winter Peak Reduction @Generation (MW)Market Potential0"/>
    <x v="0"/>
    <x v="1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Non-Incentive CostsMarket Potential0"/>
    <x v="0"/>
    <x v="1"/>
    <x v="18"/>
    <x v="6"/>
    <x v="0"/>
    <x v="0"/>
    <n v="0"/>
    <n v="35950.339999999997"/>
    <n v="68533.88"/>
    <n v="128295.16"/>
    <n v="60345.11"/>
    <n v="27408"/>
    <n v="1967.35"/>
    <n v="1967.35"/>
    <n v="1967.35"/>
    <n v="1967.35"/>
    <n v="1967.35"/>
    <n v="4674.12"/>
    <n v="4700.41"/>
    <n v="4726.96"/>
    <n v="4753.76"/>
    <n v="4780.83"/>
    <n v="4808.16"/>
    <n v="4835.75"/>
    <n v="4863.6099999999997"/>
    <n v="4891.74"/>
    <n v="4920.1499999999996"/>
    <n v="4948.83"/>
    <n v="4977.79"/>
    <n v="5007.03"/>
  </r>
  <r>
    <s v="WAGeneral ServiceThermal Energy StorageIncentive CostsMarket Potential0"/>
    <x v="0"/>
    <x v="1"/>
    <x v="18"/>
    <x v="7"/>
    <x v="0"/>
    <x v="0"/>
    <n v="0"/>
    <n v="20246.21"/>
    <n v="22159.57"/>
    <n v="25790.67"/>
    <n v="27468.65"/>
    <n v="28199.91"/>
    <n v="28083.4"/>
    <n v="27906.68"/>
    <n v="27725.72"/>
    <n v="27540.45"/>
    <n v="27309.32"/>
    <n v="27387.119999999999"/>
    <n v="27465.68"/>
    <n v="27545"/>
    <n v="27625.09"/>
    <n v="27705.96"/>
    <n v="27787.62"/>
    <n v="27870.07"/>
    <n v="27953.31"/>
    <n v="28037.37"/>
    <n v="28122.25"/>
    <n v="28207.94"/>
    <n v="28294.47"/>
    <n v="28381.84"/>
  </r>
  <r>
    <s v="WAGeneral ServiceThermal Energy StorageProgram Annual BenefitsMarket Potential0"/>
    <x v="0"/>
    <x v="1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Program Annual CostsMarket Potential0"/>
    <x v="0"/>
    <x v="1"/>
    <x v="18"/>
    <x v="9"/>
    <x v="0"/>
    <x v="0"/>
    <n v="0"/>
    <n v="56196.55"/>
    <n v="90693.45"/>
    <n v="154085.82999999999"/>
    <n v="87813.759999999995"/>
    <n v="55607.91"/>
    <n v="30050.75"/>
    <n v="29874.03"/>
    <n v="29693.07"/>
    <n v="29507.8"/>
    <n v="29276.67"/>
    <n v="32061.25"/>
    <n v="32166.1"/>
    <n v="32271.96"/>
    <n v="32378.86"/>
    <n v="32486.79"/>
    <n v="32595.77"/>
    <n v="32705.81"/>
    <n v="32816.92"/>
    <n v="32929.11"/>
    <n v="33042.39"/>
    <n v="33156.769999999997"/>
    <n v="33272.26"/>
    <n v="33388.870000000003"/>
  </r>
  <r>
    <s v="WALarge General ServiceThermal Energy StorageParticipantsMarket Potential0"/>
    <x v="0"/>
    <x v="2"/>
    <x v="18"/>
    <x v="0"/>
    <x v="0"/>
    <x v="0"/>
    <n v="0"/>
    <n v="2.6237979605936146"/>
    <n v="7.86023115276517"/>
    <n v="18.318260941045025"/>
    <n v="23.523221221116462"/>
    <n v="26.104527825561487"/>
    <n v="26.07324943801817"/>
    <n v="26.043039547502222"/>
    <n v="26.013861684955874"/>
    <n v="25.985680626053124"/>
    <n v="25.958462348715603"/>
    <n v="25.932173992078454"/>
    <n v="25.906783816856723"/>
    <n v="25.882261167064552"/>
    <n v="25.858576433040895"/>
    <n v="25.835701015737218"/>
    <n v="25.813607292224109"/>
    <n v="25.792268582375183"/>
    <n v="25.771659116688127"/>
    <n v="25.751754005203999"/>
    <n v="25.732529207487406"/>
    <n v="25.713961503631246"/>
    <n v="25.69602846625115"/>
    <n v="25.678708433435684"/>
  </r>
  <r>
    <s v="WALarge General ServiceThermal Energy StorageNew ParticipantsMarket Potential0"/>
    <x v="0"/>
    <x v="2"/>
    <x v="18"/>
    <x v="1"/>
    <x v="0"/>
    <x v="0"/>
    <n v="0"/>
    <n v="2.6237979605936146"/>
    <n v="5.236433192171555"/>
    <n v="10.458029788279855"/>
    <n v="5.2049602800714361"/>
    <n v="2.581306604445025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Summer Peak Reduction @Meter  (MW)Market Potential0"/>
    <x v="0"/>
    <x v="2"/>
    <x v="18"/>
    <x v="2"/>
    <x v="0"/>
    <x v="0"/>
    <n v="0"/>
    <n v="2.2039902868986362E-2"/>
    <n v="6.6025941683227424E-2"/>
    <n v="0.15387339190477822"/>
    <n v="0.1975950582573783"/>
    <n v="0.21927803373471649"/>
    <n v="0.21901529527935265"/>
    <n v="0.21876153219901867"/>
    <n v="0.21851643815362934"/>
    <n v="0.21827971725884626"/>
    <n v="0.21805108372921109"/>
    <n v="0.217830261533459"/>
    <n v="0.21761698406159649"/>
    <n v="0.21741099380334225"/>
    <n v="0.21721204203754355"/>
    <n v="0.21701988853219265"/>
    <n v="0.2168343012546825"/>
    <n v="0.21665505609195154"/>
    <n v="0.21648193658018028"/>
    <n v="0.21631473364371359"/>
    <n v="0.21615324534289423"/>
    <n v="0.21599727663050247"/>
    <n v="0.21584663911650967"/>
    <n v="0.21570115084085975"/>
  </r>
  <r>
    <s v="WALarge General ServiceThermal Energy StorageSummer Peak Reduction @Generation (MW)Market Potential0"/>
    <x v="0"/>
    <x v="2"/>
    <x v="18"/>
    <x v="3"/>
    <x v="0"/>
    <x v="0"/>
    <n v="0"/>
    <n v="2.3486682511707546E-2"/>
    <n v="7.0360125408383864E-2"/>
    <n v="0.16397420279707825"/>
    <n v="0.21056591885909878"/>
    <n v="0.2336722439628266"/>
    <n v="0.23339225839658212"/>
    <n v="0.23312183738173345"/>
    <n v="0.23286065446891446"/>
    <n v="0.23260839435085917"/>
    <n v="0.232364752482109"/>
    <n v="0.23212943471169969"/>
    <n v="0.23190215692838501"/>
    <n v="0.23168264471796915"/>
    <n v="0.23147063303233539"/>
    <n v="0.23126586586977049"/>
    <n v="0.23106809596620045"/>
    <n v="0.23087708449696456"/>
    <n v="0.23069260078876841"/>
    <n v="0.23051442204146802"/>
    <n v="0.2303423330593502"/>
    <n v="0.23017612599158405"/>
    <n v="0.23001560008153205"/>
    <n v="0.22986056142461611"/>
  </r>
  <r>
    <s v="WALarge General ServiceThermal Energy StorageWinter Peak Reduction @Meter  (MW)Market Potential0"/>
    <x v="0"/>
    <x v="2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Winter Peak Reduction @Generation (MW)Market Potential0"/>
    <x v="0"/>
    <x v="2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Non-Incentive CostsMarket Potential0"/>
    <x v="0"/>
    <x v="2"/>
    <x v="18"/>
    <x v="6"/>
    <x v="0"/>
    <x v="0"/>
    <n v="0"/>
    <n v="187199.91"/>
    <n v="371808.72"/>
    <n v="740766.73"/>
    <n v="369584.84"/>
    <n v="184197.47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</r>
  <r>
    <s v="WALarge General ServiceThermal Energy StorageIncentive CostsMarket Potential0"/>
    <x v="0"/>
    <x v="2"/>
    <x v="18"/>
    <x v="7"/>
    <x v="0"/>
    <x v="0"/>
    <n v="0"/>
    <n v="18755.28"/>
    <n v="20954.580000000002"/>
    <n v="25346.95"/>
    <n v="27533.040000000001"/>
    <n v="28617.18"/>
    <n v="28604.05"/>
    <n v="28591.360000000001"/>
    <n v="28579.1"/>
    <n v="28567.27"/>
    <n v="28555.84"/>
    <n v="28544.799999999999"/>
    <n v="28534.13"/>
    <n v="28523.83"/>
    <n v="28513.88"/>
    <n v="28504.28"/>
    <n v="28495"/>
    <n v="28486.04"/>
    <n v="28477.38"/>
    <n v="28469.02"/>
    <n v="28460.94"/>
    <n v="28453.15"/>
    <n v="28445.61"/>
    <n v="28438.34"/>
  </r>
  <r>
    <s v="WALarge General ServiceThermal Energy StorageProgram Annual BenefitsMarket Potential0"/>
    <x v="0"/>
    <x v="2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Program Annual CostsMarket Potential0"/>
    <x v="0"/>
    <x v="2"/>
    <x v="18"/>
    <x v="9"/>
    <x v="0"/>
    <x v="0"/>
    <n v="0"/>
    <n v="205955.19"/>
    <n v="392763.3"/>
    <n v="766113.68"/>
    <n v="397117.88"/>
    <n v="212814.66"/>
    <n v="30406.39"/>
    <n v="30393.71"/>
    <n v="30381.45"/>
    <n v="30369.61"/>
    <n v="30358.18"/>
    <n v="30347.14"/>
    <n v="30336.48"/>
    <n v="30326.18"/>
    <n v="30316.23"/>
    <n v="30306.62"/>
    <n v="30297.34"/>
    <n v="30288.38"/>
    <n v="30279.73"/>
    <n v="30271.37"/>
    <n v="30263.29"/>
    <n v="30255.49"/>
    <n v="30247.96"/>
    <n v="30240.69"/>
  </r>
  <r>
    <s v="WAExtra Large General ServiceThermal Energy StorageParticipantsMarket Potential0"/>
    <x v="0"/>
    <x v="3"/>
    <x v="18"/>
    <x v="0"/>
    <x v="0"/>
    <x v="0"/>
    <n v="0"/>
    <n v="3.1803749999999992E-2"/>
    <n v="9.3555000000000013E-2"/>
    <n v="0.21829499999999996"/>
    <n v="0.28066500000000005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</r>
  <r>
    <s v="WAExtra Large General ServiceThermal Energy StorageNew ParticipantsMarket Potential0"/>
    <x v="0"/>
    <x v="3"/>
    <x v="18"/>
    <x v="1"/>
    <x v="0"/>
    <x v="0"/>
    <n v="0"/>
    <n v="3.1803749999999992E-2"/>
    <n v="6.1751250000000021E-2"/>
    <n v="0.12473999999999995"/>
    <n v="6.2370000000000092E-2"/>
    <n v="3.118499999999996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Summer Peak Reduction @Meter  (MW)Market Potential0"/>
    <x v="0"/>
    <x v="3"/>
    <x v="18"/>
    <x v="2"/>
    <x v="0"/>
    <x v="0"/>
    <n v="0"/>
    <n v="2.6715149999999993E-4"/>
    <n v="7.8586200000000013E-4"/>
    <n v="1.8336779999999996E-3"/>
    <n v="2.3575860000000005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</r>
  <r>
    <s v="WAExtra Large General ServiceThermal Energy StorageSummer Peak Reduction @Generation (MW)Market Potential0"/>
    <x v="0"/>
    <x v="3"/>
    <x v="18"/>
    <x v="3"/>
    <x v="0"/>
    <x v="0"/>
    <n v="0"/>
    <n v="2.8468829923273647E-4"/>
    <n v="8.3744884910485942E-4"/>
    <n v="1.9540473145780047E-3"/>
    <n v="2.5123465473145786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</r>
  <r>
    <s v="WAExtra Large General ServiceThermal Energy StorageWinter Peak Reduction @Meter  (MW)Market Potential0"/>
    <x v="0"/>
    <x v="3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Winter Peak Reduction @Generation (MW)Market Potential0"/>
    <x v="0"/>
    <x v="3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Non-Incentive CostsMarket Potential0"/>
    <x v="0"/>
    <x v="3"/>
    <x v="18"/>
    <x v="6"/>
    <x v="0"/>
    <x v="0"/>
    <n v="0"/>
    <n v="2269.08"/>
    <n v="4385.17"/>
    <n v="8835.9500000000007"/>
    <n v="4428.8900000000003"/>
    <n v="2225.36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</r>
  <r>
    <s v="WAExtra Large General ServiceThermal Energy StorageIncentive CostsMarket Potential0"/>
    <x v="0"/>
    <x v="3"/>
    <x v="18"/>
    <x v="7"/>
    <x v="0"/>
    <x v="0"/>
    <n v="0"/>
    <n v="227.14"/>
    <n v="253.07"/>
    <n v="305.45999999999998"/>
    <n v="331.6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</r>
  <r>
    <s v="WAExtra Large General ServiceThermal Energy StorageProgram Annual BenefitsMarket Potential0"/>
    <x v="0"/>
    <x v="3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Program Annual CostsMarket Potential0"/>
    <x v="0"/>
    <x v="3"/>
    <x v="18"/>
    <x v="9"/>
    <x v="0"/>
    <x v="0"/>
    <n v="0"/>
    <n v="2496.2199999999998"/>
    <n v="4638.24"/>
    <n v="9141.42"/>
    <n v="4760.55"/>
    <n v="2570.11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</r>
  <r>
    <s v="WAResidentialBattery Energy StorageParticipantsMarket Potential0"/>
    <x v="0"/>
    <x v="0"/>
    <x v="19"/>
    <x v="0"/>
    <x v="0"/>
    <x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Battery Energy StorageNew ParticipantsMarket Potential0"/>
    <x v="0"/>
    <x v="0"/>
    <x v="19"/>
    <x v="1"/>
    <x v="0"/>
    <x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Battery Energy StorageSummer Peak Reduction @Meter  (MW)Market Potential0"/>
    <x v="0"/>
    <x v="0"/>
    <x v="19"/>
    <x v="2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Summer Peak Reduction @Generation (MW)Market Potential0"/>
    <x v="0"/>
    <x v="0"/>
    <x v="19"/>
    <x v="3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Winter Peak Reduction @Meter  (MW)Market Potential0"/>
    <x v="0"/>
    <x v="0"/>
    <x v="19"/>
    <x v="4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Winter Peak Reduction @Generation (MW)Market Potential0"/>
    <x v="0"/>
    <x v="0"/>
    <x v="19"/>
    <x v="5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Non-Incentive CostsMarket Potential0"/>
    <x v="0"/>
    <x v="0"/>
    <x v="19"/>
    <x v="6"/>
    <x v="0"/>
    <x v="0"/>
    <n v="0"/>
    <n v="169199.05"/>
    <n v="172689.85"/>
    <n v="343852.5"/>
    <n v="349588.65"/>
    <n v="355523.76"/>
    <n v="535414.68000000005"/>
    <n v="545125.44999999995"/>
    <n v="554970.39"/>
    <n v="742674.51"/>
    <n v="756080.18"/>
    <n v="769670.64"/>
    <n v="966148.36"/>
    <n v="983494.7"/>
    <n v="1001079.62"/>
    <n v="1206722.44"/>
    <n v="90946.65"/>
    <n v="91749.92"/>
    <n v="92560.61"/>
    <n v="93378.81"/>
    <n v="94204.57"/>
    <n v="95037.96"/>
    <n v="95879.07"/>
    <n v="96727.96"/>
  </r>
  <r>
    <s v="WAResidentialBattery Energy StorageIncentive CostsMarket Potential0"/>
    <x v="0"/>
    <x v="0"/>
    <x v="19"/>
    <x v="7"/>
    <x v="0"/>
    <x v="0"/>
    <n v="0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</r>
  <r>
    <s v="WAResidentialBattery Energy StorageProgram Annual BenefitsMarket Potential0"/>
    <x v="0"/>
    <x v="0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attery Energy StorageProgram Annual CostsMarket Potential0"/>
    <x v="0"/>
    <x v="0"/>
    <x v="19"/>
    <x v="9"/>
    <x v="0"/>
    <x v="0"/>
    <n v="0"/>
    <n v="202719.34"/>
    <n v="206210.15"/>
    <n v="377372.8"/>
    <n v="383108.95"/>
    <n v="389044.06"/>
    <n v="568934.98"/>
    <n v="578645.75"/>
    <n v="588490.68999999994"/>
    <n v="776194.81"/>
    <n v="789600.48"/>
    <n v="803190.94"/>
    <n v="999668.66"/>
    <n v="1017015"/>
    <n v="1034599.91"/>
    <n v="1240242.73"/>
    <n v="124466.95"/>
    <n v="125270.21"/>
    <n v="126080.91"/>
    <n v="126899.1"/>
    <n v="127724.86"/>
    <n v="128558.26"/>
    <n v="129399.37"/>
    <n v="130248.25"/>
  </r>
  <r>
    <s v="WAGeneral ServiceBattery Energy StorageParticipantsMarket Potential0"/>
    <x v="0"/>
    <x v="1"/>
    <x v="19"/>
    <x v="0"/>
    <x v="0"/>
    <x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Battery Energy StorageNew ParticipantsMarket Potential0"/>
    <x v="0"/>
    <x v="1"/>
    <x v="19"/>
    <x v="1"/>
    <x v="0"/>
    <x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Battery Energy StorageSummer Peak Reduction @Meter  (MW)Market Potential0"/>
    <x v="0"/>
    <x v="1"/>
    <x v="19"/>
    <x v="2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Summer Peak Reduction @Generation (MW)Market Potential0"/>
    <x v="0"/>
    <x v="1"/>
    <x v="19"/>
    <x v="3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Winter Peak Reduction @Meter  (MW)Market Potential0"/>
    <x v="0"/>
    <x v="1"/>
    <x v="19"/>
    <x v="4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Winter Peak Reduction @Generation (MW)Market Potential0"/>
    <x v="0"/>
    <x v="1"/>
    <x v="19"/>
    <x v="5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Non-Incentive CostsMarket Potential0"/>
    <x v="0"/>
    <x v="1"/>
    <x v="19"/>
    <x v="6"/>
    <x v="0"/>
    <x v="0"/>
    <n v="0"/>
    <n v="15992.24"/>
    <n v="16315.61"/>
    <n v="32416.75"/>
    <n v="33005.42"/>
    <n v="33638.019999999997"/>
    <n v="50639.81"/>
    <n v="51615.51"/>
    <n v="52602.01"/>
    <n v="70408.83"/>
    <n v="71761.990000000005"/>
    <n v="73058.58"/>
    <n v="91725.99"/>
    <n v="93447.03"/>
    <n v="95192.92"/>
    <n v="114772.13"/>
    <n v="9030.34"/>
    <n v="9114.0499999999993"/>
    <n v="9198.57"/>
    <n v="9283.91"/>
    <n v="9370.08"/>
    <n v="9457.09"/>
    <n v="9544.94"/>
    <n v="9633.64"/>
  </r>
  <r>
    <s v="WAGeneral ServiceBattery Energy StorageIncentive CostsMarket Potential0"/>
    <x v="0"/>
    <x v="1"/>
    <x v="19"/>
    <x v="7"/>
    <x v="0"/>
    <x v="0"/>
    <n v="0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</r>
  <r>
    <s v="WAGeneral ServiceBattery Energy StorageProgram Annual BenefitsMarket Potential0"/>
    <x v="0"/>
    <x v="1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Battery Energy StorageProgram Annual CostsMarket Potential0"/>
    <x v="0"/>
    <x v="1"/>
    <x v="19"/>
    <x v="9"/>
    <x v="0"/>
    <x v="0"/>
    <n v="0"/>
    <n v="19368.23"/>
    <n v="19691.59"/>
    <n v="35792.730000000003"/>
    <n v="36381.4"/>
    <n v="37014"/>
    <n v="54015.79"/>
    <n v="54991.49"/>
    <n v="55977.99"/>
    <n v="73784.820000000007"/>
    <n v="75137.97"/>
    <n v="76434.559999999998"/>
    <n v="95101.97"/>
    <n v="96823.02"/>
    <n v="98568.91"/>
    <n v="118148.12"/>
    <n v="12406.32"/>
    <n v="12490.03"/>
    <n v="12574.55"/>
    <n v="12659.89"/>
    <n v="12746.06"/>
    <n v="12833.07"/>
    <n v="12920.92"/>
    <n v="13009.63"/>
  </r>
  <r>
    <s v="WALarge General ServiceBattery Energy StorageParticipantsMarket Potential0"/>
    <x v="0"/>
    <x v="2"/>
    <x v="19"/>
    <x v="0"/>
    <x v="0"/>
    <x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Battery Energy StorageNew ParticipantsMarket Potential0"/>
    <x v="0"/>
    <x v="2"/>
    <x v="19"/>
    <x v="1"/>
    <x v="0"/>
    <x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Battery Energy StorageSummer Peak Reduction @Meter  (MW)Market Potential0"/>
    <x v="0"/>
    <x v="2"/>
    <x v="19"/>
    <x v="2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Summer Peak Reduction @Generation (MW)Market Potential0"/>
    <x v="0"/>
    <x v="2"/>
    <x v="19"/>
    <x v="3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Winter Peak Reduction @Meter  (MW)Market Potential0"/>
    <x v="0"/>
    <x v="2"/>
    <x v="19"/>
    <x v="4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Winter Peak Reduction @Generation (MW)Market Potential0"/>
    <x v="0"/>
    <x v="2"/>
    <x v="19"/>
    <x v="5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Non-Incentive CostsMarket Potential0"/>
    <x v="0"/>
    <x v="2"/>
    <x v="19"/>
    <x v="6"/>
    <x v="0"/>
    <x v="0"/>
    <n v="0"/>
    <n v="8845.67"/>
    <n v="8769.7000000000007"/>
    <n v="17179.16"/>
    <n v="17086.080000000002"/>
    <n v="17043.64"/>
    <n v="25569.32"/>
    <n v="25513.1"/>
    <n v="25459.81"/>
    <n v="33868.11"/>
    <n v="33802.550000000003"/>
    <n v="33740.449999999997"/>
    <n v="42114.75"/>
    <n v="42043.12"/>
    <n v="41975.29"/>
    <n v="50321.07"/>
    <n v="188.88"/>
    <n v="188.88"/>
    <n v="188.88"/>
    <n v="188.88"/>
    <n v="188.88"/>
    <n v="188.88"/>
    <n v="188.88"/>
    <n v="188.88"/>
  </r>
  <r>
    <s v="WALarge General ServiceBattery Energy StorageIncentive CostsMarket Potential0"/>
    <x v="0"/>
    <x v="2"/>
    <x v="19"/>
    <x v="7"/>
    <x v="0"/>
    <x v="0"/>
    <n v="0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</r>
  <r>
    <s v="WALarge General ServiceBattery Energy StorageProgram Annual BenefitsMarket Potential0"/>
    <x v="0"/>
    <x v="2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Battery Energy StorageProgram Annual CostsMarket Potential0"/>
    <x v="0"/>
    <x v="2"/>
    <x v="19"/>
    <x v="9"/>
    <x v="0"/>
    <x v="0"/>
    <n v="0"/>
    <n v="10392.09"/>
    <n v="10316.120000000001"/>
    <n v="18725.580000000002"/>
    <n v="18632.5"/>
    <n v="18590.060000000001"/>
    <n v="27115.74"/>
    <n v="27059.52"/>
    <n v="27006.23"/>
    <n v="35414.519999999997"/>
    <n v="35348.97"/>
    <n v="35286.870000000003"/>
    <n v="43661.17"/>
    <n v="43589.53"/>
    <n v="43521.71"/>
    <n v="51867.49"/>
    <n v="1735.3"/>
    <n v="1735.3"/>
    <n v="1735.3"/>
    <n v="1735.3"/>
    <n v="1735.3"/>
    <n v="1735.3"/>
    <n v="1735.3"/>
    <n v="1735.3"/>
  </r>
  <r>
    <s v="WAExtra Large General ServiceBattery Energy StorageParticipantsMarket Potential0"/>
    <x v="0"/>
    <x v="3"/>
    <x v="19"/>
    <x v="0"/>
    <x v="0"/>
    <x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Battery Energy StorageNew ParticipantsMarket Potential0"/>
    <x v="0"/>
    <x v="3"/>
    <x v="19"/>
    <x v="1"/>
    <x v="0"/>
    <x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Battery Energy StorageSummer Peak Reduction @Meter  (MW)Market Potential0"/>
    <x v="0"/>
    <x v="3"/>
    <x v="19"/>
    <x v="2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Summer Peak Reduction @Generation (MW)Market Potential0"/>
    <x v="0"/>
    <x v="3"/>
    <x v="19"/>
    <x v="3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Winter Peak Reduction @Meter  (MW)Market Potential0"/>
    <x v="0"/>
    <x v="3"/>
    <x v="19"/>
    <x v="4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Winter Peak Reduction @Generation (MW)Market Potential0"/>
    <x v="0"/>
    <x v="3"/>
    <x v="19"/>
    <x v="5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Non-Incentive CostsMarket Potential0"/>
    <x v="0"/>
    <x v="3"/>
    <x v="19"/>
    <x v="6"/>
    <x v="0"/>
    <x v="0"/>
    <n v="0"/>
    <n v="107.22"/>
    <n v="102.52"/>
    <n v="205.01"/>
    <n v="204.39"/>
    <n v="204.39"/>
    <n v="306.83"/>
    <n v="306.83"/>
    <n v="306.83"/>
    <n v="408.34"/>
    <n v="408.34"/>
    <n v="408.34"/>
    <n v="509.85"/>
    <n v="509.85"/>
    <n v="509.85"/>
    <n v="611.36"/>
    <n v="2.29"/>
    <n v="2.29"/>
    <n v="2.29"/>
    <n v="2.29"/>
    <n v="2.29"/>
    <n v="2.29"/>
    <n v="2.29"/>
    <n v="2.29"/>
  </r>
  <r>
    <s v="WAExtra Large General ServiceBattery Energy StorageIncentive CostsMarket Potential0"/>
    <x v="0"/>
    <x v="3"/>
    <x v="19"/>
    <x v="7"/>
    <x v="0"/>
    <x v="0"/>
    <n v="0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</r>
  <r>
    <s v="WAExtra Large General ServiceBattery Energy StorageProgram Annual BenefitsMarket Potential0"/>
    <x v="0"/>
    <x v="3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Battery Energy StorageProgram Annual CostsMarket Potential0"/>
    <x v="0"/>
    <x v="3"/>
    <x v="19"/>
    <x v="9"/>
    <x v="0"/>
    <x v="0"/>
    <n v="0"/>
    <n v="125.95"/>
    <n v="121.25"/>
    <n v="223.73"/>
    <n v="223.12"/>
    <n v="223.12"/>
    <n v="325.55"/>
    <n v="325.55"/>
    <n v="325.55"/>
    <n v="427.06"/>
    <n v="427.06"/>
    <n v="427.06"/>
    <n v="528.58000000000004"/>
    <n v="528.58000000000004"/>
    <n v="528.58000000000004"/>
    <n v="630.09"/>
    <n v="21.01"/>
    <n v="21.01"/>
    <n v="21.01"/>
    <n v="21.01"/>
    <n v="21.01"/>
    <n v="21.01"/>
    <n v="21.01"/>
    <n v="21.01"/>
  </r>
  <r>
    <s v="WAResidentialAncillary Battery StorageParticipantsMarket Potential0"/>
    <x v="0"/>
    <x v="0"/>
    <x v="20"/>
    <x v="0"/>
    <x v="0"/>
    <x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Ancillary Battery StorageNew ParticipantsMarket Potential0"/>
    <x v="0"/>
    <x v="0"/>
    <x v="20"/>
    <x v="1"/>
    <x v="0"/>
    <x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Ancillary Battery StorageSummer Peak Reduction @Meter  (MW)Market Potential0"/>
    <x v="0"/>
    <x v="0"/>
    <x v="20"/>
    <x v="2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Summer Peak Reduction @Generation (MW)Market Potential0"/>
    <x v="0"/>
    <x v="0"/>
    <x v="20"/>
    <x v="3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Winter Peak Reduction @Meter  (MW)Market Potential0"/>
    <x v="0"/>
    <x v="0"/>
    <x v="20"/>
    <x v="4"/>
    <x v="0"/>
    <x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Winter Peak Reduction @Generation (MW)Market Potential0"/>
    <x v="0"/>
    <x v="0"/>
    <x v="20"/>
    <x v="5"/>
    <x v="0"/>
    <x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Non-Incentive CostsMarket Potential0"/>
    <x v="0"/>
    <x v="0"/>
    <x v="20"/>
    <x v="6"/>
    <x v="0"/>
    <x v="0"/>
    <n v="0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</r>
  <r>
    <s v="WAResidentialAncillary Battery StorageIncentive CostsMarket Potential0"/>
    <x v="0"/>
    <x v="0"/>
    <x v="20"/>
    <x v="7"/>
    <x v="0"/>
    <x v="0"/>
    <n v="0"/>
    <n v="33998.03"/>
    <n v="34485.86"/>
    <n v="35468.959999999999"/>
    <n v="36468.660000000003"/>
    <n v="37485.519999999997"/>
    <n v="39022.910000000003"/>
    <n v="40588.39"/>
    <n v="42182.36"/>
    <n v="44319.46"/>
    <n v="46495.34"/>
    <n v="48710.55"/>
    <n v="51494.27"/>
    <n v="54328.19"/>
    <n v="57212.98"/>
    <n v="60692.81"/>
    <n v="60944.12"/>
    <n v="61197.75"/>
    <n v="61453.73"/>
    <n v="61712.08"/>
    <n v="61972.81"/>
    <n v="62235.96"/>
    <n v="62501.54"/>
    <n v="62769.58"/>
  </r>
  <r>
    <s v="WAResidentialAncillary Battery StorageProgram Annual BenefitsMarket Potential0"/>
    <x v="0"/>
    <x v="0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Battery StorageProgram Annual CostsMarket Potential0"/>
    <x v="0"/>
    <x v="0"/>
    <x v="20"/>
    <x v="9"/>
    <x v="0"/>
    <x v="0"/>
    <n v="0"/>
    <n v="38092.31"/>
    <n v="38580.14"/>
    <n v="39563.24"/>
    <n v="40562.94"/>
    <n v="41579.800000000003"/>
    <n v="43117.19"/>
    <n v="44682.67"/>
    <n v="46276.639999999999"/>
    <n v="48413.74"/>
    <n v="50589.62"/>
    <n v="52804.83"/>
    <n v="55588.55"/>
    <n v="58422.47"/>
    <n v="61307.26"/>
    <n v="64787.09"/>
    <n v="65038.400000000001"/>
    <n v="65292.03"/>
    <n v="65548.009999999995"/>
    <n v="65806.36"/>
    <n v="66067.09"/>
    <n v="66330.240000000005"/>
    <n v="66595.820000000007"/>
    <n v="66863.86"/>
  </r>
  <r>
    <s v="WAGeneral ServiceAncillary Battery StorageParticipantsMarket Potential0"/>
    <x v="0"/>
    <x v="1"/>
    <x v="20"/>
    <x v="0"/>
    <x v="0"/>
    <x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Ancillary Battery StorageNew ParticipantsMarket Potential0"/>
    <x v="0"/>
    <x v="1"/>
    <x v="20"/>
    <x v="1"/>
    <x v="0"/>
    <x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Ancillary Battery StorageSummer Peak Reduction @Meter  (MW)Market Potential0"/>
    <x v="0"/>
    <x v="1"/>
    <x v="20"/>
    <x v="2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Summer Peak Reduction @Generation (MW)Market Potential0"/>
    <x v="0"/>
    <x v="1"/>
    <x v="20"/>
    <x v="3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Winter Peak Reduction @Meter  (MW)Market Potential0"/>
    <x v="0"/>
    <x v="1"/>
    <x v="20"/>
    <x v="4"/>
    <x v="0"/>
    <x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Winter Peak Reduction @Generation (MW)Market Potential0"/>
    <x v="0"/>
    <x v="1"/>
    <x v="20"/>
    <x v="5"/>
    <x v="0"/>
    <x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Non-Incentive CostsMarket Potential0"/>
    <x v="0"/>
    <x v="1"/>
    <x v="20"/>
    <x v="6"/>
    <x v="0"/>
    <x v="0"/>
    <n v="0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</r>
  <r>
    <s v="WAGeneral ServiceAncillary Battery StorageIncentive CostsMarket Potential0"/>
    <x v="0"/>
    <x v="1"/>
    <x v="20"/>
    <x v="7"/>
    <x v="0"/>
    <x v="0"/>
    <n v="0"/>
    <n v="3423.61"/>
    <n v="3472.23"/>
    <n v="3570.06"/>
    <n v="3669.7"/>
    <n v="3771.27"/>
    <n v="3924.81"/>
    <n v="4081.34"/>
    <n v="4240.88"/>
    <n v="4454.8599999999997"/>
    <n v="4672.9799999999996"/>
    <n v="4895.05"/>
    <n v="5174.2"/>
    <n v="5458.6"/>
    <n v="5748.35"/>
    <n v="6097.94"/>
    <n v="6124.29"/>
    <n v="6150.89"/>
    <n v="6177.75"/>
    <n v="6204.87"/>
    <n v="6232.25"/>
    <n v="6259.9"/>
    <n v="6287.82"/>
    <n v="6316.01"/>
  </r>
  <r>
    <s v="WAGeneral ServiceAncillary Battery StorageProgram Annual BenefitsMarket Potential0"/>
    <x v="0"/>
    <x v="1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Battery StorageProgram Annual CostsMarket Potential0"/>
    <x v="0"/>
    <x v="1"/>
    <x v="20"/>
    <x v="9"/>
    <x v="0"/>
    <x v="0"/>
    <n v="0"/>
    <n v="3835.96"/>
    <n v="3884.58"/>
    <n v="3982.42"/>
    <n v="4082.05"/>
    <n v="4183.62"/>
    <n v="4337.17"/>
    <n v="4493.6899999999996"/>
    <n v="4653.24"/>
    <n v="4867.22"/>
    <n v="5085.33"/>
    <n v="5307.41"/>
    <n v="5586.55"/>
    <n v="5870.96"/>
    <n v="6160.7"/>
    <n v="6510.3"/>
    <n v="6536.64"/>
    <n v="6563.24"/>
    <n v="6590.1"/>
    <n v="6617.22"/>
    <n v="6644.61"/>
    <n v="6672.25"/>
    <n v="6700.17"/>
    <n v="6728.36"/>
  </r>
  <r>
    <s v="WALarge General ServiceAncillary Battery StorageParticipantsMarket Potential0"/>
    <x v="0"/>
    <x v="2"/>
    <x v="20"/>
    <x v="0"/>
    <x v="0"/>
    <x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Ancillary Battery StorageNew ParticipantsMarket Potential0"/>
    <x v="0"/>
    <x v="2"/>
    <x v="20"/>
    <x v="1"/>
    <x v="0"/>
    <x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Ancillary Battery StorageSummer Peak Reduction @Meter  (MW)Market Potential0"/>
    <x v="0"/>
    <x v="2"/>
    <x v="20"/>
    <x v="2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Summer Peak Reduction @Generation (MW)Market Potential0"/>
    <x v="0"/>
    <x v="2"/>
    <x v="20"/>
    <x v="3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Winter Peak Reduction @Meter  (MW)Market Potential0"/>
    <x v="0"/>
    <x v="2"/>
    <x v="20"/>
    <x v="4"/>
    <x v="0"/>
    <x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Winter Peak Reduction @Generation (MW)Market Potential0"/>
    <x v="0"/>
    <x v="2"/>
    <x v="20"/>
    <x v="5"/>
    <x v="0"/>
    <x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Non-Incentive CostsMarket Potential0"/>
    <x v="0"/>
    <x v="2"/>
    <x v="20"/>
    <x v="6"/>
    <x v="0"/>
    <x v="0"/>
    <n v="0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</r>
  <r>
    <s v="WALarge General ServiceAncillary Battery StorageIncentive CostsMarket Potential0"/>
    <x v="0"/>
    <x v="2"/>
    <x v="20"/>
    <x v="7"/>
    <x v="0"/>
    <x v="0"/>
    <n v="0"/>
    <n v="1549.95"/>
    <n v="1553.44"/>
    <n v="1560.37"/>
    <n v="1567.26"/>
    <n v="1574.13"/>
    <n v="1584.47"/>
    <n v="1594.79"/>
    <n v="1605.09"/>
    <n v="1618.82"/>
    <n v="1632.52"/>
    <n v="1646.2"/>
    <n v="1663.29"/>
    <n v="1680.35"/>
    <n v="1697.38"/>
    <n v="1717.81"/>
    <n v="1717.67"/>
    <n v="1717.53"/>
    <n v="1717.39"/>
    <n v="1717.26"/>
    <n v="1717.13"/>
    <n v="1717.01"/>
    <n v="1716.89"/>
    <n v="1716.77"/>
  </r>
  <r>
    <s v="WALarge General ServiceAncillary Battery StorageProgram Annual BenefitsMarket Potential0"/>
    <x v="0"/>
    <x v="2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Battery StorageProgram Annual CostsMarket Potential0"/>
    <x v="0"/>
    <x v="2"/>
    <x v="20"/>
    <x v="9"/>
    <x v="0"/>
    <x v="0"/>
    <n v="0"/>
    <n v="1738.83"/>
    <n v="1742.33"/>
    <n v="1749.25"/>
    <n v="1756.14"/>
    <n v="1763.01"/>
    <n v="1773.36"/>
    <n v="1783.68"/>
    <n v="1793.98"/>
    <n v="1807.71"/>
    <n v="1821.41"/>
    <n v="1835.08"/>
    <n v="1852.17"/>
    <n v="1869.23"/>
    <n v="1886.26"/>
    <n v="1906.7"/>
    <n v="1906.55"/>
    <n v="1906.41"/>
    <n v="1906.27"/>
    <n v="1906.14"/>
    <n v="1906.01"/>
    <n v="1905.89"/>
    <n v="1905.77"/>
    <n v="1905.66"/>
  </r>
  <r>
    <s v="WAExtra Large General ServiceAncillary Battery StorageParticipantsMarket Potential0"/>
    <x v="0"/>
    <x v="3"/>
    <x v="20"/>
    <x v="0"/>
    <x v="0"/>
    <x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Ancillary Battery StorageNew ParticipantsMarket Potential0"/>
    <x v="0"/>
    <x v="3"/>
    <x v="20"/>
    <x v="1"/>
    <x v="0"/>
    <x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Ancillary Battery StorageSummer Peak Reduction @Meter  (MW)Market Potential0"/>
    <x v="0"/>
    <x v="3"/>
    <x v="20"/>
    <x v="2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Summer Peak Reduction @Generation (MW)Market Potential0"/>
    <x v="0"/>
    <x v="3"/>
    <x v="20"/>
    <x v="3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Winter Peak Reduction @Meter  (MW)Market Potential0"/>
    <x v="0"/>
    <x v="3"/>
    <x v="20"/>
    <x v="4"/>
    <x v="0"/>
    <x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Winter Peak Reduction @Generation (MW)Market Potential0"/>
    <x v="0"/>
    <x v="3"/>
    <x v="20"/>
    <x v="5"/>
    <x v="0"/>
    <x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Non-Incentive CostsMarket Potential0"/>
    <x v="0"/>
    <x v="3"/>
    <x v="20"/>
    <x v="6"/>
    <x v="0"/>
    <x v="0"/>
    <n v="0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</r>
  <r>
    <s v="WAExtra Large General ServiceAncillary Battery StorageIncentive CostsMarket Potential0"/>
    <x v="0"/>
    <x v="3"/>
    <x v="20"/>
    <x v="7"/>
    <x v="0"/>
    <x v="0"/>
    <n v="0"/>
    <n v="18.77"/>
    <n v="18.809999999999999"/>
    <n v="18.89"/>
    <n v="18.98"/>
    <n v="19.059999999999999"/>
    <n v="19.18"/>
    <n v="19.309999999999999"/>
    <n v="19.43"/>
    <n v="19.600000000000001"/>
    <n v="19.760000000000002"/>
    <n v="19.93"/>
    <n v="20.13"/>
    <n v="20.34"/>
    <n v="20.55"/>
    <n v="20.8"/>
    <n v="20.8"/>
    <n v="20.8"/>
    <n v="20.8"/>
    <n v="20.8"/>
    <n v="20.8"/>
    <n v="20.8"/>
    <n v="20.8"/>
    <n v="20.8"/>
  </r>
  <r>
    <s v="WAExtra Large General ServiceAncillary Battery StorageProgram Annual BenefitsMarket Potential0"/>
    <x v="0"/>
    <x v="3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Battery StorageProgram Annual CostsMarket Potential0"/>
    <x v="0"/>
    <x v="3"/>
    <x v="20"/>
    <x v="9"/>
    <x v="0"/>
    <x v="0"/>
    <n v="0"/>
    <n v="21.06"/>
    <n v="21.1"/>
    <n v="21.18"/>
    <n v="21.26"/>
    <n v="21.35"/>
    <n v="21.47"/>
    <n v="21.59"/>
    <n v="21.72"/>
    <n v="21.88"/>
    <n v="22.05"/>
    <n v="22.21"/>
    <n v="22.42"/>
    <n v="22.63"/>
    <n v="22.83"/>
    <n v="23.08"/>
    <n v="23.08"/>
    <n v="23.08"/>
    <n v="23.08"/>
    <n v="23.08"/>
    <n v="23.08"/>
    <n v="23.08"/>
    <n v="23.08"/>
    <n v="23.08"/>
  </r>
  <r>
    <s v="WAResidentialBehavioralParticipantsMarket Potential0"/>
    <x v="0"/>
    <x v="0"/>
    <x v="21"/>
    <x v="0"/>
    <x v="0"/>
    <x v="0"/>
    <n v="0"/>
    <n v="22894.066347703232"/>
    <n v="35473.593528358666"/>
    <n v="41284.951920519365"/>
    <n v="39275.299824297981"/>
    <n v="37716.441275782061"/>
    <n v="36823.05147526419"/>
    <n v="35624.985763791708"/>
    <n v="34399.701482372773"/>
    <n v="33146.739573247993"/>
    <n v="31636.111146498431"/>
    <n v="31829.953485864811"/>
    <n v="32022.524966710964"/>
    <n v="32213.720472247533"/>
    <n v="32403.431199227613"/>
    <n v="32591.544553140244"/>
    <n v="32777.944041110299"/>
    <n v="32962.509162494673"/>
    <n v="33145.115297168544"/>
    <n v="33325.633591498758"/>
    <n v="33503.930842005582"/>
    <n v="33679.869376718401"/>
    <n v="33991.362544229451"/>
    <n v="34305.736601577708"/>
  </r>
  <r>
    <s v="WAResidentialBehavioralNew ParticipantsMarket Potential0"/>
    <x v="0"/>
    <x v="0"/>
    <x v="21"/>
    <x v="1"/>
    <x v="0"/>
    <x v="0"/>
    <n v="0"/>
    <n v="22894.066347703232"/>
    <n v="12579.527180655434"/>
    <n v="5811.3583921606987"/>
    <n v="0"/>
    <n v="0"/>
    <n v="0"/>
    <n v="0"/>
    <n v="0"/>
    <n v="0"/>
    <n v="0"/>
    <n v="193.84233936637975"/>
    <n v="192.57148084615255"/>
    <n v="191.19550553656882"/>
    <n v="189.71072698007993"/>
    <n v="188.11335391263128"/>
    <n v="186.39948797005491"/>
    <n v="184.56512138437392"/>
    <n v="182.60613467387157"/>
    <n v="180.51829433021339"/>
    <n v="178.29725050682464"/>
    <n v="175.93853471281909"/>
    <n v="311.49316751104925"/>
    <n v="314.37405734825734"/>
  </r>
  <r>
    <s v="WAResidentialBehavioralSummer Peak Reduction @Meter  (MW)Market Potential0"/>
    <x v="0"/>
    <x v="0"/>
    <x v="21"/>
    <x v="2"/>
    <x v="0"/>
    <x v="0"/>
    <n v="0"/>
    <n v="1.0057955592305705"/>
    <n v="1.5508195545520183"/>
    <n v="1.7982182942124556"/>
    <n v="1.7070993449999339"/>
    <n v="1.6359187235048094"/>
    <n v="1.592917414741174"/>
    <n v="1.5369886312290217"/>
    <n v="1.4801751198831206"/>
    <n v="1.4224654041380711"/>
    <n v="1.3540243036461677"/>
    <n v="1.3586945751440087"/>
    <n v="1.363276287597468"/>
    <n v="1.3677655602103596"/>
    <n v="1.372158400742842"/>
    <n v="1.3764507028585664"/>
    <n v="1.3806382434309599"/>
    <n v="1.3847166798094459"/>
    <n v="1.388681547046575"/>
    <n v="1.3925282550871632"/>
    <n v="1.3962520859206971"/>
    <n v="1.3998481906984224"/>
    <n v="1.4090343670906209"/>
    <n v="1.4182808256171737"/>
  </r>
  <r>
    <s v="WAResidentialBehavioralSummer Peak Reduction @Generation (MW)Market Potential0"/>
    <x v="0"/>
    <x v="0"/>
    <x v="21"/>
    <x v="3"/>
    <x v="0"/>
    <x v="0"/>
    <n v="0"/>
    <n v="1.0718196496489456"/>
    <n v="1.6526210086871465"/>
    <n v="1.9162599043184736"/>
    <n v="1.8191595748081137"/>
    <n v="1.7433063975967704"/>
    <n v="1.6974823260242689"/>
    <n v="1.6378821730914555"/>
    <n v="1.5773392155617227"/>
    <n v="1.5158412235060434"/>
    <n v="1.4429073994524377"/>
    <n v="1.447884244612115"/>
    <n v="1.4527667173886061"/>
    <n v="1.4575506822361035"/>
    <n v="1.4622318848495759"/>
    <n v="1.4668059493377732"/>
    <n v="1.4712683753526852"/>
    <n v="1.4756145351763064"/>
    <n v="1.4798396707657449"/>
    <n v="1.4839388907578466"/>
    <n v="1.4879071674346729"/>
    <n v="1.4917393336513451"/>
    <n v="1.501528524180116"/>
    <n v="1.5113819539824955"/>
  </r>
  <r>
    <s v="WAResidentialBehavioralWinter Peak Reduction @Meter  (MW)Market Potential0"/>
    <x v="0"/>
    <x v="0"/>
    <x v="21"/>
    <x v="4"/>
    <x v="0"/>
    <x v="0"/>
    <n v="0"/>
    <n v="0.93417645963454932"/>
    <n v="1.4403912482092411"/>
    <n v="1.6701736096573654"/>
    <n v="1.5855429144829987"/>
    <n v="1.5194308101168084"/>
    <n v="1.4794914705444651"/>
    <n v="1.4275451754017241"/>
    <n v="1.3747771507256925"/>
    <n v="1.3211767371560916"/>
    <n v="1.2576090823138595"/>
    <n v="1.2619468005045449"/>
    <n v="1.2662022656232317"/>
    <n v="1.2703718732113325"/>
    <n v="1.2744519153021057"/>
    <n v="1.2784385779567076"/>
    <n v="1.2823279387622848"/>
    <n v="1.2861159642928535"/>
    <n v="1.2897985075338834"/>
    <n v="1.2933713052715807"/>
    <n v="1.2968299754480621"/>
    <n v="1.3001700144837289"/>
    <n v="1.3087020761545987"/>
    <n v="1.3172901274849318"/>
  </r>
  <r>
    <s v="WAResidentialBehavioralWinter Peak Reduction @Generation (MW)Market Potential0"/>
    <x v="0"/>
    <x v="0"/>
    <x v="21"/>
    <x v="5"/>
    <x v="0"/>
    <x v="0"/>
    <n v="0"/>
    <n v="0.99549921103425976"/>
    <n v="1.5349437853892169"/>
    <n v="1.7798098994643705"/>
    <n v="1.6896237366613369"/>
    <n v="1.6191717925370932"/>
    <n v="1.5766106889860028"/>
    <n v="1.5212544494903284"/>
    <n v="1.465022539136501"/>
    <n v="1.40790359884494"/>
    <n v="1.3401631311955025"/>
    <n v="1.3447855930355337"/>
    <n v="1.3493204024117984"/>
    <n v="1.3537637182558957"/>
    <n v="1.3581115891966173"/>
    <n v="1.3623599509342579"/>
    <n v="1.3665046235744722"/>
    <n v="1.3705413089224781"/>
    <n v="1.3744655877385799"/>
    <n v="1.378272916956075"/>
    <n v="1.3819586268628112"/>
    <n v="1.385517918247793"/>
    <n v="1.3946100555782168"/>
    <n v="1.4037618579336442"/>
  </r>
  <r>
    <s v="WAResidentialBehavioralNon-Incentive CostsMarket Potential0"/>
    <x v="0"/>
    <x v="0"/>
    <x v="21"/>
    <x v="6"/>
    <x v="0"/>
    <x v="0"/>
    <n v="0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</r>
  <r>
    <s v="WAResidentialBehavioralIncentive CostsMarket Potential0"/>
    <x v="0"/>
    <x v="0"/>
    <x v="21"/>
    <x v="7"/>
    <x v="0"/>
    <x v="0"/>
    <n v="0"/>
    <n v="114505.14"/>
    <n v="155388.6"/>
    <n v="174275.52"/>
    <n v="167744.15"/>
    <n v="162677.85999999999"/>
    <n v="159774.34"/>
    <n v="155880.63"/>
    <n v="151898.45000000001"/>
    <n v="147826.32999999999"/>
    <n v="142916.78"/>
    <n v="143546.76999999999"/>
    <n v="144172.63"/>
    <n v="144794.01"/>
    <n v="145410.57"/>
    <n v="146021.94"/>
    <n v="146627.74"/>
    <n v="147227.57999999999"/>
    <n v="147821.04999999999"/>
    <n v="148407.73000000001"/>
    <n v="148987.20000000001"/>
    <n v="149559"/>
    <n v="150571.35"/>
    <n v="151593.07"/>
  </r>
  <r>
    <s v="WAResidentialBehavioralProgram Annual BenefitsMarket Potential0"/>
    <x v="0"/>
    <x v="0"/>
    <x v="2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ehavioralProgram Annual CostsMarket Potential0"/>
    <x v="0"/>
    <x v="0"/>
    <x v="21"/>
    <x v="9"/>
    <x v="0"/>
    <x v="0"/>
    <n v="0"/>
    <n v="184819.48"/>
    <n v="225702.94"/>
    <n v="244589.86"/>
    <n v="238058.49"/>
    <n v="232992.2"/>
    <n v="230088.68"/>
    <n v="226194.97"/>
    <n v="222212.79"/>
    <n v="218140.67"/>
    <n v="213231.12"/>
    <n v="213861.11"/>
    <n v="214486.97"/>
    <n v="215108.35"/>
    <n v="215724.91"/>
    <n v="216336.28"/>
    <n v="216942.07999999999"/>
    <n v="217541.92"/>
    <n v="218135.39"/>
    <n v="218722.07"/>
    <n v="219301.54"/>
    <n v="219873.34"/>
    <n v="220885.69"/>
    <n v="221907.41"/>
  </r>
  <r>
    <s v="WAResidentialPilot-Time-of-Use Opt-inParticipantsMarket Potential0"/>
    <x v="0"/>
    <x v="0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ew ParticipantsMarket Potential0"/>
    <x v="0"/>
    <x v="0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Meter  (MW)Market Potential0"/>
    <x v="0"/>
    <x v="0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Generation (MW)Market Potential0"/>
    <x v="0"/>
    <x v="0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Meter  (MW)Market Potential0"/>
    <x v="0"/>
    <x v="0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Generation (MW)Market Potential0"/>
    <x v="0"/>
    <x v="0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on-Incentive CostsMarket Potential0"/>
    <x v="0"/>
    <x v="0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Incentive CostsMarket Potential0"/>
    <x v="0"/>
    <x v="0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BenefitsMarket Potential0"/>
    <x v="0"/>
    <x v="0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CostsMarket Potential0"/>
    <x v="0"/>
    <x v="0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articipantsMarket Potential0"/>
    <x v="0"/>
    <x v="1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ew ParticipantsMarket Potential0"/>
    <x v="0"/>
    <x v="1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Meter  (MW)Market Potential0"/>
    <x v="0"/>
    <x v="1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Generation (MW)Market Potential0"/>
    <x v="0"/>
    <x v="1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Meter  (MW)Market Potential0"/>
    <x v="0"/>
    <x v="1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Generation (MW)Market Potential0"/>
    <x v="0"/>
    <x v="1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on-Incentive CostsMarket Potential0"/>
    <x v="0"/>
    <x v="1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Incentive CostsMarket Potential0"/>
    <x v="0"/>
    <x v="1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BenefitsMarket Potential0"/>
    <x v="0"/>
    <x v="1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CostsMarket Potential0"/>
    <x v="0"/>
    <x v="1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Time-of-Use Opt-inParticipantsMarket Potential0"/>
    <x v="0"/>
    <x v="0"/>
    <x v="23"/>
    <x v="0"/>
    <x v="0"/>
    <x v="0"/>
    <n v="0"/>
    <n v="3006.5983050504142"/>
    <n v="8734.9199370531132"/>
    <n v="18976.333257753009"/>
    <n v="23210.499891063446"/>
    <n v="24765.846898944648"/>
    <n v="24179.217984012761"/>
    <n v="23392.528917346906"/>
    <n v="22587.967248884568"/>
    <n v="21765.231546311312"/>
    <n v="20773.303594665042"/>
    <n v="20900.586804238781"/>
    <n v="21027.035526610718"/>
    <n v="21152.580738664576"/>
    <n v="21277.150996635683"/>
    <n v="21400.67236729158"/>
    <n v="21523.068357606608"/>
    <n v="21644.259842923799"/>
    <n v="21764.164993599956"/>
    <n v="21882.69920013209"/>
    <n v="21999.774996765907"/>
    <n v="22115.301983590092"/>
    <n v="22319.838568583316"/>
    <n v="22526.266839913525"/>
  </r>
  <r>
    <s v="WAResidentialParent-Time-of-Use Opt-inNew ParticipantsMarket Potential0"/>
    <x v="0"/>
    <x v="0"/>
    <x v="23"/>
    <x v="1"/>
    <x v="0"/>
    <x v="0"/>
    <n v="0"/>
    <n v="3006.5983050504142"/>
    <n v="5728.3216320026986"/>
    <n v="10241.413320699896"/>
    <n v="4234.1666333104367"/>
    <n v="1555.3470078812024"/>
    <n v="0"/>
    <n v="0"/>
    <n v="0"/>
    <n v="0"/>
    <n v="0"/>
    <n v="127.28320957373944"/>
    <n v="126.44872237193704"/>
    <n v="125.54521205385754"/>
    <n v="124.57025797110691"/>
    <n v="123.52137065589704"/>
    <n v="122.39599031502803"/>
    <n v="121.19148531719111"/>
    <n v="119.90515067615706"/>
    <n v="118.5342065321347"/>
    <n v="117.07579663381694"/>
    <n v="115.52698682418486"/>
    <n v="204.5365849932241"/>
    <n v="206.4282713302091"/>
  </r>
  <r>
    <s v="WAResidentialParent-Time-of-Use Opt-inSummer Peak Reduction @Meter  (MW)Market Potential0"/>
    <x v="0"/>
    <x v="0"/>
    <x v="23"/>
    <x v="2"/>
    <x v="0"/>
    <x v="0"/>
    <n v="0"/>
    <n v="0.37644977770201743"/>
    <n v="1.0883281731732926"/>
    <n v="2.355633854377349"/>
    <n v="2.8752038460424783"/>
    <n v="3.0614633070813602"/>
    <n v="2.9809905262244336"/>
    <n v="2.8763252295492308"/>
    <n v="2.7700042504975979"/>
    <n v="2.6620061117899172"/>
    <n v="2.5339252268157959"/>
    <n v="2.542665187193605"/>
    <n v="2.5512394179046596"/>
    <n v="2.559640656415096"/>
    <n v="2.567861431635055"/>
    <n v="2.5758940589541224"/>
    <n v="2.5837306352003"/>
    <n v="2.5913630335240088"/>
    <n v="2.5987828982089205"/>
    <n v="2.6059816394117141"/>
    <n v="2.6129504278330713"/>
    <n v="2.6196801893225907"/>
    <n v="2.6368712279438991"/>
    <n v="2.6541750787359759"/>
  </r>
  <r>
    <s v="WAResidentialParent-Time-of-Use Opt-inSummer Peak Reduction @Generation (MW)Market Potential0"/>
    <x v="0"/>
    <x v="0"/>
    <x v="23"/>
    <x v="3"/>
    <x v="0"/>
    <x v="0"/>
    <n v="0"/>
    <n v="0.40116131468671934"/>
    <n v="1.1597700055128863"/>
    <n v="2.5102662557303379"/>
    <n v="3.063942717436571"/>
    <n v="3.2624289291148338"/>
    <n v="3.1766736212962847"/>
    <n v="3.0651377126483705"/>
    <n v="2.9518374365916431"/>
    <n v="2.8367499059994854"/>
    <n v="2.7002613243987597"/>
    <n v="2.7095750076658196"/>
    <n v="2.7187120821660908"/>
    <n v="2.7276648086264874"/>
    <n v="2.7364252255275523"/>
    <n v="2.7449851438130035"/>
    <n v="2.7533361415177962"/>
    <n v="2.7614695583162923"/>
    <n v="2.7693764899924558"/>
    <n v="2.7770477828343076"/>
    <n v="2.7844740279551057"/>
    <n v="2.7916455555441075"/>
    <n v="2.8099650766665589"/>
    <n v="2.8284048153622932"/>
  </r>
  <r>
    <s v="WAResidentialParent-Time-of-Use Opt-inWinter Peak Reduction @Meter  (MW)Market Potential0"/>
    <x v="0"/>
    <x v="0"/>
    <x v="23"/>
    <x v="4"/>
    <x v="0"/>
    <x v="0"/>
    <n v="0"/>
    <n v="0.34964413725679039"/>
    <n v="1.0108322217224017"/>
    <n v="2.187897604122405"/>
    <n v="2.6704708774796551"/>
    <n v="2.8434674693714013"/>
    <n v="2.7687248670324345"/>
    <n v="2.6715124112830382"/>
    <n v="2.5727621683695423"/>
    <n v="2.4724541903324928"/>
    <n v="2.3534934864658781"/>
    <n v="2.3616111055666558"/>
    <n v="2.3695747960167002"/>
    <n v="2.3773778124211766"/>
    <n v="2.3850132156797743"/>
    <n v="2.3924738683756663"/>
    <n v="2.3997524300934292"/>
    <n v="2.4068413526673331"/>
    <n v="2.4137328753616876"/>
    <n v="2.4204190199851499"/>
    <n v="2.426891585941183"/>
    <n v="2.4331421452171393"/>
    <n v="2.4491090715465615"/>
    <n v="2.4651807770961001"/>
  </r>
  <r>
    <s v="WAResidentialParent-Time-of-Use Opt-inWinter Peak Reduction @Generation (MW)Market Potential0"/>
    <x v="0"/>
    <x v="0"/>
    <x v="23"/>
    <x v="5"/>
    <x v="0"/>
    <x v="0"/>
    <n v="0"/>
    <n v="0.37259605419521569"/>
    <n v="1.0771869370443325"/>
    <n v="2.3315191859786926"/>
    <n v="2.845770329795029"/>
    <n v="3.0301230492022606"/>
    <n v="2.9504740697276581"/>
    <n v="2.8468802336775769"/>
    <n v="2.7416476645029224"/>
    <n v="2.6347551047873963"/>
    <n v="2.507985386259461"/>
    <n v="2.5166358754972888"/>
    <n v="2.5251223316461"/>
    <n v="2.5334375665187303"/>
    <n v="2.541574185507006"/>
    <n v="2.549524582668016"/>
    <n v="2.5572809357346857"/>
    <n v="2.5648352010521451"/>
    <n v="2.5721791084416958"/>
    <n v="2.579304155994405"/>
    <n v="2.5862016047966572"/>
    <n v="2.5928624735903019"/>
    <n v="2.6098775272235311"/>
    <n v="2.6270042381671996"/>
  </r>
  <r>
    <s v="WAResidentialParent-Time-of-Use Opt-inNon-Incentive CostsMarket Potential0"/>
    <x v="0"/>
    <x v="0"/>
    <x v="23"/>
    <x v="6"/>
    <x v="0"/>
    <x v="0"/>
    <n v="0"/>
    <n v="155604.04"/>
    <n v="291690.21000000002"/>
    <n v="517344.79"/>
    <n v="216982.46"/>
    <n v="83041.48"/>
    <n v="5274.13"/>
    <n v="5274.13"/>
    <n v="5274.13"/>
    <n v="5274.13"/>
    <n v="5274.13"/>
    <n v="11638.29"/>
    <n v="11596.56"/>
    <n v="11551.39"/>
    <n v="11502.64"/>
    <n v="11450.19"/>
    <n v="11393.92"/>
    <n v="11333.7"/>
    <n v="11269.38"/>
    <n v="11200.84"/>
    <n v="11127.92"/>
    <n v="11050.47"/>
    <n v="15500.95"/>
    <n v="15595.54"/>
  </r>
  <r>
    <s v="WAResidentialParent-Time-of-Use Opt-inIncentive CostsMarket Potential0"/>
    <x v="0"/>
    <x v="0"/>
    <x v="23"/>
    <x v="7"/>
    <x v="0"/>
    <x v="0"/>
    <n v="0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</r>
  <r>
    <s v="WAResidentialParent-Time-of-Use Opt-inProgram Annual BenefitsMarket Potential0"/>
    <x v="0"/>
    <x v="0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Time-of-Use Opt-inProgram Annual CostsMarket Potential0"/>
    <x v="0"/>
    <x v="0"/>
    <x v="23"/>
    <x v="9"/>
    <x v="0"/>
    <x v="0"/>
    <n v="0"/>
    <n v="195917.29"/>
    <n v="332003.46000000002"/>
    <n v="557658.04"/>
    <n v="257295.71"/>
    <n v="123354.73"/>
    <n v="45587.38"/>
    <n v="45587.38"/>
    <n v="45587.38"/>
    <n v="45587.38"/>
    <n v="45587.38"/>
    <n v="51951.54"/>
    <n v="51909.81"/>
    <n v="51864.639999999999"/>
    <n v="51815.89"/>
    <n v="51763.44"/>
    <n v="51707.18"/>
    <n v="51646.95"/>
    <n v="51582.63"/>
    <n v="51514.09"/>
    <n v="51441.17"/>
    <n v="51363.73"/>
    <n v="55814.21"/>
    <n v="55908.79"/>
  </r>
  <r>
    <s v="WAGeneral ServiceParent-Time-of-Use Opt-inParticipantsMarket Potential0"/>
    <x v="0"/>
    <x v="1"/>
    <x v="23"/>
    <x v="0"/>
    <x v="0"/>
    <x v="0"/>
    <n v="0"/>
    <n v="279.80229748080518"/>
    <n v="785.16328100842884"/>
    <n v="1696.1722178183131"/>
    <n v="2119.4348816671554"/>
    <n v="2294.7859332422317"/>
    <n v="2254.1842855847781"/>
    <n v="2194.8995869113191"/>
    <n v="2134.2573887298267"/>
    <n v="2072.2368839691076"/>
    <n v="1995.9751098191493"/>
    <n v="2015.2901703394207"/>
    <n v="2034.7928393504289"/>
    <n v="2054.4849391061771"/>
    <n v="2074.3683095603465"/>
    <n v="2094.4448085382123"/>
    <n v="2114.7163119102352"/>
    <n v="2135.184713767329"/>
    <n v="2155.8519265978434"/>
    <n v="2176.719881466257"/>
    <n v="2197.7905281936105"/>
    <n v="2219.0658355396845"/>
    <n v="2240.5477913869609"/>
    <n v="2262.2384029263567"/>
  </r>
  <r>
    <s v="WAGeneral ServiceParent-Time-of-Use Opt-inNew ParticipantsMarket Potential0"/>
    <x v="0"/>
    <x v="1"/>
    <x v="23"/>
    <x v="1"/>
    <x v="0"/>
    <x v="0"/>
    <n v="0"/>
    <n v="279.80229748080518"/>
    <n v="505.36098352762366"/>
    <n v="911.00893680988429"/>
    <n v="423.26266384884229"/>
    <n v="175.35105157507633"/>
    <n v="0"/>
    <n v="0"/>
    <n v="0"/>
    <n v="0"/>
    <n v="0"/>
    <n v="19.315060520271345"/>
    <n v="19.502669011008265"/>
    <n v="19.692099755748131"/>
    <n v="19.883370454169381"/>
    <n v="20.076498977865867"/>
    <n v="20.271503372022835"/>
    <n v="20.468401857093795"/>
    <n v="20.667212830514472"/>
    <n v="20.867954868413563"/>
    <n v="21.070646727353505"/>
    <n v="21.275307346073987"/>
    <n v="21.481955847276367"/>
    <n v="21.690611539395832"/>
  </r>
  <r>
    <s v="WAGeneral ServiceParent-Time-of-Use Opt-inSummer Peak Reduction @Meter  (MW)Market Potential0"/>
    <x v="0"/>
    <x v="1"/>
    <x v="23"/>
    <x v="2"/>
    <x v="0"/>
    <x v="0"/>
    <n v="0"/>
    <n v="2.7818357199449807E-3"/>
    <n v="7.7902084272210787E-3"/>
    <n v="1.6821065202844959E-2"/>
    <n v="2.099365389251813E-2"/>
    <n v="2.2704410417742956E-2"/>
    <n v="2.227705198428288E-2"/>
    <n v="2.1666230689724227E-2"/>
    <n v="2.104340721617054E-2"/>
    <n v="2.0408419722263118E-2"/>
    <n v="1.9634776525669296E-2"/>
    <n v="1.9802017573222128E-2"/>
    <n v="1.9970696792946257E-2"/>
    <n v="2.0140826545327308E-2"/>
    <n v="2.0312419297087551E-2"/>
    <n v="2.0485487622099029E-2"/>
    <n v="2.0660044202304422E-2"/>
    <n v="2.0836101828645974E-2"/>
    <n v="2.1013673402002254E-2"/>
    <n v="2.1192771934133142E-2"/>
    <n v="2.1373410548632715E-2"/>
    <n v="2.1555602481890541E-2"/>
    <n v="2.1739361084061087E-2"/>
    <n v="2.192469982004152E-2"/>
  </r>
  <r>
    <s v="WAGeneral ServiceParent-Time-of-Use Opt-inSummer Peak Reduction @Generation (MW)Market Potential0"/>
    <x v="0"/>
    <x v="1"/>
    <x v="23"/>
    <x v="3"/>
    <x v="0"/>
    <x v="0"/>
    <n v="0"/>
    <n v="2.9644455668637903E-3"/>
    <n v="8.3015861330147898E-3"/>
    <n v="1.7925261298854391E-2"/>
    <n v="2.2371753934908492E-2"/>
    <n v="2.4194810760595646E-2"/>
    <n v="2.3739398960233249E-2"/>
    <n v="2.3088481127157105E-2"/>
    <n v="2.2424773248263575E-2"/>
    <n v="2.1748102858336657E-2"/>
    <n v="2.0923674899477083E-2"/>
    <n v="2.1101894259614371E-2"/>
    <n v="2.1281646198791835E-2"/>
    <n v="2.1462943888882469E-2"/>
    <n v="2.1645800614969683E-2"/>
    <n v="2.1830229776320362E-2"/>
    <n v="2.2016244887366178E-2"/>
    <n v="2.2203859578693492E-2"/>
    <n v="2.2393087598041619E-2"/>
    <n v="2.2583942811309828E-2"/>
    <n v="2.27764392035728E-2"/>
    <n v="2.2970590880105009E-2"/>
    <n v="2.3166412067413773E-2"/>
    <n v="2.3363917114281246E-2"/>
  </r>
  <r>
    <s v="WAGeneral ServiceParent-Time-of-Use Opt-inWinter Peak Reduction @Meter  (MW)Market Potential0"/>
    <x v="0"/>
    <x v="1"/>
    <x v="23"/>
    <x v="4"/>
    <x v="0"/>
    <x v="0"/>
    <n v="0"/>
    <n v="2.7671974936998678E-3"/>
    <n v="7.7492157716747261E-3"/>
    <n v="1.6732551507964401E-2"/>
    <n v="2.0883183725934621E-2"/>
    <n v="2.2584938123216741E-2"/>
    <n v="2.2159828481585708E-2"/>
    <n v="2.1552221374062246E-2"/>
    <n v="2.0932675243901366E-2"/>
    <n v="2.0301029101365633E-2"/>
    <n v="1.9531456872752963E-2"/>
    <n v="1.9697817885487776E-2"/>
    <n v="1.9865609502625076E-2"/>
    <n v="2.0034844019608675E-2"/>
    <n v="2.0205533837560047E-2"/>
    <n v="2.0377691464186557E-2"/>
    <n v="2.0551329514697583E-2"/>
    <n v="2.0726460712728472E-2"/>
    <n v="2.0903097891272419E-2"/>
    <n v="2.1081253993620437E-2"/>
    <n v="2.126094207430931E-2"/>
    <n v="2.144217530007771E-2"/>
    <n v="2.1624966950830608E-2"/>
    <n v="2.1809330420611891E-2"/>
  </r>
  <r>
    <s v="WAGeneral ServiceParent-Time-of-Use Opt-inWinter Peak Reduction @Generation (MW)Market Potential0"/>
    <x v="0"/>
    <x v="1"/>
    <x v="23"/>
    <x v="5"/>
    <x v="0"/>
    <x v="0"/>
    <n v="0"/>
    <n v="2.948846434036517E-3"/>
    <n v="8.2579025699858546E-3"/>
    <n v="1.7830937242076302E-2"/>
    <n v="2.2254032103510891E-2"/>
    <n v="2.4067495868730544E-2"/>
    <n v="2.3614480479098154E-2"/>
    <n v="2.2966987824022001E-2"/>
    <n v="2.2306772425299836E-2"/>
    <n v="2.1633662725240446E-2"/>
    <n v="2.0813572967554306E-2"/>
    <n v="2.0990854524177083E-2"/>
    <n v="2.1169660595295264E-2"/>
    <n v="2.1350004283470454E-2"/>
    <n v="2.1531898803878992E-2"/>
    <n v="2.1715357485279793E-2"/>
    <n v="2.1900393770990605E-2"/>
    <n v="2.2087021219872625E-2"/>
    <n v="2.227525350732355E-2"/>
    <n v="2.2465104426279237E-2"/>
    <n v="2.2656587888223903E-2"/>
    <n v="2.2849717924208982E-2"/>
    <n v="2.3044508685880868E-2"/>
    <n v="2.3240974446517359E-2"/>
  </r>
  <r>
    <s v="WAGeneral ServiceParent-Time-of-Use Opt-inNon-Incentive CostsMarket Potential0"/>
    <x v="0"/>
    <x v="1"/>
    <x v="23"/>
    <x v="6"/>
    <x v="0"/>
    <x v="0"/>
    <n v="0"/>
    <n v="16831.560000000001"/>
    <n v="30365.09"/>
    <n v="54703.96"/>
    <n v="25439.19"/>
    <n v="10564.49"/>
    <n v="43.43"/>
    <n v="43.43"/>
    <n v="43.43"/>
    <n v="43.43"/>
    <n v="43.43"/>
    <n v="1202.33"/>
    <n v="1213.5899999999999"/>
    <n v="1224.95"/>
    <n v="1236.43"/>
    <n v="1248.02"/>
    <n v="1259.72"/>
    <n v="1271.53"/>
    <n v="1283.46"/>
    <n v="1295.5"/>
    <n v="1307.67"/>
    <n v="1319.95"/>
    <n v="1332.34"/>
    <n v="1344.86"/>
  </r>
  <r>
    <s v="WAGeneral ServiceParent-Time-of-Use Opt-inIncentive CostsMarket Potential0"/>
    <x v="0"/>
    <x v="1"/>
    <x v="23"/>
    <x v="7"/>
    <x v="0"/>
    <x v="0"/>
    <n v="0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</r>
  <r>
    <s v="WAGeneral ServiceParent-Time-of-Use Opt-inProgram Annual BenefitsMarket Potential0"/>
    <x v="0"/>
    <x v="1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Time-of-Use Opt-inProgram Annual CostsMarket Potential0"/>
    <x v="0"/>
    <x v="1"/>
    <x v="23"/>
    <x v="9"/>
    <x v="0"/>
    <x v="0"/>
    <n v="0"/>
    <n v="17163.5"/>
    <n v="30697.02"/>
    <n v="55035.9"/>
    <n v="25771.119999999999"/>
    <n v="10896.43"/>
    <n v="375.36"/>
    <n v="375.36"/>
    <n v="375.36"/>
    <n v="375.36"/>
    <n v="375.36"/>
    <n v="1534.27"/>
    <n v="1545.52"/>
    <n v="1556.89"/>
    <n v="1568.37"/>
    <n v="1579.95"/>
    <n v="1591.65"/>
    <n v="1603.47"/>
    <n v="1615.4"/>
    <n v="1627.44"/>
    <n v="1639.6"/>
    <n v="1651.88"/>
    <n v="1664.28"/>
    <n v="1676.8"/>
  </r>
  <r>
    <s v="WALarge General ServiceParent-Time-of-Use Opt-inParticipantsMarket Potential0"/>
    <x v="0"/>
    <x v="2"/>
    <x v="23"/>
    <x v="0"/>
    <x v="0"/>
    <x v="0"/>
    <n v="0"/>
    <n v="20.251985716685464"/>
    <n v="56.198472838164598"/>
    <n v="124.02354145786614"/>
    <n v="159.26365563461937"/>
    <n v="176.74035758259308"/>
    <n v="176.5285876767762"/>
    <n v="176.32405201583649"/>
    <n v="176.12650368650461"/>
    <n v="175.935704202951"/>
    <n v="175.75142321914771"/>
    <n v="175.57343825104729"/>
    <n v="175.4015344082442"/>
    <n v="175.23550413479501"/>
    <n v="175.07514695888429"/>
    <n v="174.92026925103531"/>
    <n v="174.77068399057279"/>
    <n v="174.62621054005675"/>
    <n v="174.48667442741541"/>
    <n v="174.35190713551361"/>
    <n v="174.22174589890409"/>
    <n v="174.09603350751533"/>
    <n v="173.97461811704054"/>
    <n v="173.85735306579718"/>
  </r>
  <r>
    <s v="WALarge General ServiceParent-Time-of-Use Opt-inNew ParticipantsMarket Potential0"/>
    <x v="0"/>
    <x v="2"/>
    <x v="23"/>
    <x v="1"/>
    <x v="0"/>
    <x v="0"/>
    <n v="0"/>
    <n v="20.251985716685464"/>
    <n v="35.946487121479137"/>
    <n v="67.82506861970154"/>
    <n v="35.240114176753224"/>
    <n v="17.4767019479737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Summer Peak Reduction @Meter  (MW)Market Potential0"/>
    <x v="0"/>
    <x v="2"/>
    <x v="23"/>
    <x v="2"/>
    <x v="0"/>
    <x v="0"/>
    <n v="0"/>
    <n v="6.658954146573387E-2"/>
    <n v="0.18511805453176003"/>
    <n v="0.40778140380462147"/>
    <n v="0.52445565127193394"/>
    <n v="0.58294724371049855"/>
    <n v="0.58320013530477255"/>
    <n v="0.58348625073094484"/>
    <n v="0.58380469236747889"/>
    <n v="0.58415458960576161"/>
    <n v="0.58453509804422843"/>
    <n v="0.58494539870654161"/>
    <n v="0.58538469728311182"/>
    <n v="0.58585222339526122"/>
    <n v="0.5863472298813539"/>
    <n v="0.58686899210423749"/>
    <n v="0.58741680727935963"/>
    <n v="0.58798999382294403"/>
    <n v="0.58858789071962281"/>
    <n v="0.589209856908951"/>
    <n v="0.58985527069023203"/>
    <n v="0.59052352914511352"/>
    <n v="0.59121404757742069"/>
    <n v="0.59192625896971163"/>
  </r>
  <r>
    <s v="WALarge General ServiceParent-Time-of-Use Opt-inSummer Peak Reduction @Generation (MW)Market Potential0"/>
    <x v="0"/>
    <x v="2"/>
    <x v="23"/>
    <x v="3"/>
    <x v="0"/>
    <x v="0"/>
    <n v="0"/>
    <n v="7.0960721937056548E-2"/>
    <n v="0.19726987908329074"/>
    <n v="0.43454966304840309"/>
    <n v="0.55888283383624671"/>
    <n v="0.62121402782448698"/>
    <n v="0.62148352014575081"/>
    <n v="0.6217884172324647"/>
    <n v="0.62212776253993918"/>
    <n v="0.62250062830963515"/>
    <n v="0.62290611471038837"/>
    <n v="0.623343349005266"/>
    <n v="0.62381148474329906"/>
    <n v="0.62430970097534233"/>
    <n v="0.62483720149334387"/>
    <n v="0.62539321409232462"/>
    <n v="0.6259769898543901"/>
    <n v="0.62658780245411771"/>
    <n v="0.62722494748467905"/>
    <n v="0.62788774180408247"/>
    <n v="0.62857552290092922"/>
    <n v="0.62928764827910644"/>
    <n v="0.63002349486084896"/>
    <n v="0.63078245840762104"/>
  </r>
  <r>
    <s v="WALarge General ServiceParent-Time-of-Use Opt-inWinter Peak Reduction @Meter  (MW)Market Potential0"/>
    <x v="0"/>
    <x v="2"/>
    <x v="23"/>
    <x v="4"/>
    <x v="0"/>
    <x v="0"/>
    <n v="0"/>
    <n v="6.6239142351025196E-2"/>
    <n v="0.18414394957478417"/>
    <n v="0.40563562776017559"/>
    <n v="0.52169592666857068"/>
    <n v="0.5798797320018747"/>
    <n v="0.58013129286178999"/>
    <n v="0.58041590272733201"/>
    <n v="0.58073266870031459"/>
    <n v="0.58108072475333283"/>
    <n v="0.5814592309281249"/>
    <n v="0.58186737255786813"/>
    <n v="0.58230435951268933"/>
    <n v="0.58276942546769983"/>
    <n v="0.58326182719288455"/>
    <n v="0.58378084386418505"/>
    <n v="0.58432577639515382"/>
    <n v="0.58489594678855861"/>
    <n v="0.58549069750734428"/>
    <n v="0.58610939086437297"/>
    <n v="0.58675140843038343"/>
    <n v="0.58741615045962459"/>
    <n v="0.58810303533263641"/>
    <n v="0.58881149901566476"/>
  </r>
  <r>
    <s v="WALarge General ServiceParent-Time-of-Use Opt-inWinter Peak Reduction @Generation (MW)Market Potential0"/>
    <x v="0"/>
    <x v="2"/>
    <x v="23"/>
    <x v="5"/>
    <x v="0"/>
    <x v="0"/>
    <n v="0"/>
    <n v="7.0587321345934775E-2"/>
    <n v="0.19623183032266003"/>
    <n v="0.43226303043496972"/>
    <n v="0.55594195084033537"/>
    <n v="0.61794515345468315"/>
    <n v="0.61821322768732945"/>
    <n v="0.61851652038291982"/>
    <n v="0.61885408003017328"/>
    <n v="0.61922498375248591"/>
    <n v="0.61962833645367099"/>
    <n v="0.62006326998920303"/>
    <n v="0.62052894236220091"/>
    <n v="0.62102453694341408"/>
    <n v="0.62154926171449765"/>
    <n v="0.62210234853387147"/>
    <n v="0.62268305242450317"/>
    <n v="0.62329065088294822"/>
    <n v="0.62392444320901985"/>
    <n v="0.62458374985546994"/>
    <n v="0.62526791179708374"/>
    <n v="0.62597628991861098"/>
    <n v="0.62670826442096805"/>
    <n v="0.62746323424516703"/>
  </r>
  <r>
    <s v="WALarge General ServiceParent-Time-of-Use Opt-inNon-Incentive CostsMarket Potential0"/>
    <x v="0"/>
    <x v="2"/>
    <x v="23"/>
    <x v="6"/>
    <x v="0"/>
    <x v="0"/>
    <n v="0"/>
    <n v="2135.7399999999998"/>
    <n v="3077.41"/>
    <n v="4990.13"/>
    <n v="3035.03"/>
    <n v="1969.2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</r>
  <r>
    <s v="WALarge General ServiceParent-Time-of-Use Opt-inIncentive CostsMarket Potential0"/>
    <x v="0"/>
    <x v="2"/>
    <x v="23"/>
    <x v="7"/>
    <x v="0"/>
    <x v="0"/>
    <n v="0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</r>
  <r>
    <s v="WALarge General ServiceParent-Time-of-Use Opt-inProgram Annual BenefitsMarket Potential0"/>
    <x v="0"/>
    <x v="2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Program Annual CostsMarket Potential0"/>
    <x v="0"/>
    <x v="2"/>
    <x v="23"/>
    <x v="9"/>
    <x v="0"/>
    <x v="0"/>
    <n v="0"/>
    <n v="9172.59"/>
    <n v="10114.26"/>
    <n v="12026.98"/>
    <n v="10071.879999999999"/>
    <n v="9006.0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</r>
  <r>
    <s v="WAExtra Large General ServiceParent-Time-of-Use Opt-inParticipantsMarket Potential0"/>
    <x v="0"/>
    <x v="3"/>
    <x v="23"/>
    <x v="0"/>
    <x v="0"/>
    <x v="0"/>
    <n v="0"/>
    <n v="0.24711693971249998"/>
    <n v="0.6765982423200001"/>
    <n v="1.5004390401000001"/>
    <n v="1.9291359087000006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</r>
  <r>
    <s v="WAExtra Large General ServiceParent-Time-of-Use Opt-inNew ParticipantsMarket Potential0"/>
    <x v="0"/>
    <x v="3"/>
    <x v="23"/>
    <x v="1"/>
    <x v="0"/>
    <x v="0"/>
    <n v="0"/>
    <n v="0.24711693971249998"/>
    <n v="0.42948130260750011"/>
    <n v="0.82384079777999997"/>
    <n v="0.42869686860000056"/>
    <n v="0.2143484342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Summer Peak Reduction @Meter  (MW)Market Potential0"/>
    <x v="0"/>
    <x v="3"/>
    <x v="23"/>
    <x v="2"/>
    <x v="0"/>
    <x v="0"/>
    <n v="0"/>
    <n v="2.6450732248538639E-2"/>
    <n v="7.3672979496466867E-2"/>
    <n v="0.16300905128055412"/>
    <n v="0.20914285495167001"/>
    <n v="0.23189340062741698"/>
    <n v="0.23140741971913617"/>
    <n v="0.23092300165942503"/>
    <n v="0.23044014090629458"/>
    <n v="0.22995883193772682"/>
    <n v="0.22947906925160275"/>
    <n v="0.22900084736563089"/>
    <n v="0.22852416081727497"/>
    <n v="0.22804900416368293"/>
    <n v="0.22757537198161568"/>
    <n v="0.22710325886737656"/>
    <n v="0.22663265943674024"/>
    <n v="0.22616356832488299"/>
    <n v="0.22569598018631187"/>
    <n v="0.22522988969479557"/>
    <n v="0.22476529154329425"/>
    <n v="0.2243021804438908"/>
    <n v="0.22384055112772122"/>
    <n v="0.22338039834490622"/>
  </r>
  <r>
    <s v="WAExtra Large General ServiceParent-Time-of-Use Opt-inSummer Peak Reduction @Generation (MW)Market Potential0"/>
    <x v="0"/>
    <x v="3"/>
    <x v="23"/>
    <x v="3"/>
    <x v="0"/>
    <x v="0"/>
    <n v="0"/>
    <n v="2.8187054825808439E-2"/>
    <n v="7.8509142685919506E-2"/>
    <n v="0.17370956018814379"/>
    <n v="0.22287175506358697"/>
    <n v="0.24711572956885866"/>
    <n v="0.24659784710052873"/>
    <n v="0.24608163007185105"/>
    <n v="0.24556707257704025"/>
    <n v="0.24505416873159294"/>
    <n v="0.24454291267221093"/>
    <n v="0.24403329855672515"/>
    <n v="0.24352532056401852"/>
    <n v="0.24301897289395027"/>
    <n v="0.24251424976728012"/>
    <n v="0.2420111454255931"/>
    <n v="0.24150965413122361"/>
    <n v="0.24100977016718136"/>
    <n v="0.24051148783707574"/>
    <n v="0.24001480146504217"/>
    <n v="0.23951970539566736"/>
    <n v="0.23902619399391603"/>
    <n v="0.2385342616450567"/>
    <n v="0.23804390275458889"/>
  </r>
  <r>
    <s v="WAExtra Large General ServiceParent-Time-of-Use Opt-inWinter Peak Reduction @Meter  (MW)Market Potential0"/>
    <x v="0"/>
    <x v="3"/>
    <x v="23"/>
    <x v="4"/>
    <x v="0"/>
    <x v="0"/>
    <n v="0"/>
    <n v="2.9589109419766044E-2"/>
    <n v="8.2414272358058302E-2"/>
    <n v="0.18235006159495074"/>
    <n v="0.23395763721698554"/>
    <n v="0.25940753323626314"/>
    <n v="0.25886389073382043"/>
    <n v="0.2583219965117996"/>
    <n v="0.2577818443706551"/>
    <n v="0.25724342813318207"/>
    <n v="0.25670674164443541"/>
    <n v="0.25617177877165032"/>
    <n v="0.25563853340416093"/>
    <n v="0.25510699945332144"/>
    <n v="0.2545771708524257"/>
    <n v="0.25404904155662894"/>
    <n v="0.2535226055428681"/>
    <n v="0.25299785680978337"/>
    <n v="0.25247478937763962"/>
    <n v="0.2519533972882485"/>
    <n v="0.25143367460489058"/>
    <n v="0.25091561541223761"/>
    <n v="0.2503992138162755"/>
    <n v="0.249884463944227"/>
  </r>
  <r>
    <s v="WAExtra Large General ServiceParent-Time-of-Use Opt-inWinter Peak Reduction @Generation (MW)Market Potential0"/>
    <x v="0"/>
    <x v="3"/>
    <x v="23"/>
    <x v="5"/>
    <x v="0"/>
    <x v="0"/>
    <n v="0"/>
    <n v="3.1531446525752391E-2"/>
    <n v="8.782424590585923E-2"/>
    <n v="0.19432018499035669"/>
    <n v="0.24931547018007835"/>
    <n v="0.27643599023472204"/>
    <n v="0.27585666105479584"/>
    <n v="0.27527919491879754"/>
    <n v="0.2747035852202207"/>
    <n v="0.27412982537636621"/>
    <n v="0.27355790882825598"/>
    <n v="0.27298782904054808"/>
    <n v="0.27241957950145024"/>
    <n v="0.2718531537226358"/>
    <n v="0.2712885452391578"/>
    <n v="0.27072574760936585"/>
    <n v="0.27016475441482107"/>
    <n v="0.26960555926021246"/>
    <n v="0.26904815577327323"/>
    <n v="0.26849253760469788"/>
    <n v="0.26793869842805901"/>
    <n v="0.26738663193972467"/>
    <n v="0.26683633185877609"/>
    <n v="0.26628779192692564"/>
  </r>
  <r>
    <s v="WAExtra Large General ServiceParent-Time-of-Use Opt-inNon-Incentive CostsMarket Potential0"/>
    <x v="0"/>
    <x v="3"/>
    <x v="23"/>
    <x v="6"/>
    <x v="0"/>
    <x v="0"/>
    <n v="0"/>
    <n v="361.47"/>
    <n v="372.41"/>
    <n v="396.07"/>
    <n v="372.36"/>
    <n v="359.5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</r>
  <r>
    <s v="WAExtra Large General ServiceParent-Time-of-Use Opt-inIncentive CostsMarket Potential0"/>
    <x v="0"/>
    <x v="3"/>
    <x v="23"/>
    <x v="7"/>
    <x v="0"/>
    <x v="0"/>
    <n v="0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</r>
  <r>
    <s v="WAExtra Large General ServiceParent-Time-of-Use Opt-inProgram Annual BenefitsMarket Potential0"/>
    <x v="0"/>
    <x v="3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Program Annual CostsMarket Potential0"/>
    <x v="0"/>
    <x v="3"/>
    <x v="23"/>
    <x v="9"/>
    <x v="0"/>
    <x v="0"/>
    <n v="0"/>
    <n v="3011.07"/>
    <n v="3022.01"/>
    <n v="3045.67"/>
    <n v="3021.96"/>
    <n v="3009.1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</r>
  <r>
    <s v="WAResidentialTime-of-Use Opt-OutParticipantsMarket Potential0"/>
    <x v="0"/>
    <x v="0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ew ParticipantsMarket Potential0"/>
    <x v="0"/>
    <x v="0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Meter  (MW)Market Potential0"/>
    <x v="0"/>
    <x v="0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Generation (MW)Market Potential0"/>
    <x v="0"/>
    <x v="0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Meter  (MW)Market Potential0"/>
    <x v="0"/>
    <x v="0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Generation (MW)Market Potential0"/>
    <x v="0"/>
    <x v="0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on-Incentive CostsMarket Potential0"/>
    <x v="0"/>
    <x v="0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Incentive CostsMarket Potential0"/>
    <x v="0"/>
    <x v="0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BenefitsMarket Potential0"/>
    <x v="0"/>
    <x v="0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CostsMarket Potential0"/>
    <x v="0"/>
    <x v="0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articipantsMarket Potential0"/>
    <x v="0"/>
    <x v="1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ew ParticipantsMarket Potential0"/>
    <x v="0"/>
    <x v="1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Meter  (MW)Market Potential0"/>
    <x v="0"/>
    <x v="1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Generation (MW)Market Potential0"/>
    <x v="0"/>
    <x v="1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Meter  (MW)Market Potential0"/>
    <x v="0"/>
    <x v="1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Generation (MW)Market Potential0"/>
    <x v="0"/>
    <x v="1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on-Incentive CostsMarket Potential0"/>
    <x v="0"/>
    <x v="1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Incentive CostsMarket Potential0"/>
    <x v="0"/>
    <x v="1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BenefitsMarket Potential0"/>
    <x v="0"/>
    <x v="1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CostsMarket Potential0"/>
    <x v="0"/>
    <x v="1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articipantsMarket Potential0"/>
    <x v="0"/>
    <x v="2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ew ParticipantsMarket Potential0"/>
    <x v="0"/>
    <x v="2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Meter  (MW)Market Potential0"/>
    <x v="0"/>
    <x v="2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Generation (MW)Market Potential0"/>
    <x v="0"/>
    <x v="2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Meter  (MW)Market Potential0"/>
    <x v="0"/>
    <x v="2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Generation (MW)Market Potential0"/>
    <x v="0"/>
    <x v="2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on-Incentive CostsMarket Potential0"/>
    <x v="0"/>
    <x v="2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Incentive CostsMarket Potential0"/>
    <x v="0"/>
    <x v="2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BenefitsMarket Potential0"/>
    <x v="0"/>
    <x v="2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CostsMarket Potential0"/>
    <x v="0"/>
    <x v="2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articipantsMarket Potential0"/>
    <x v="0"/>
    <x v="3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ew ParticipantsMarket Potential0"/>
    <x v="0"/>
    <x v="3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Meter  (MW)Market Potential0"/>
    <x v="0"/>
    <x v="3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Generation (MW)Market Potential0"/>
    <x v="0"/>
    <x v="3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Meter  (MW)Market Potential0"/>
    <x v="0"/>
    <x v="3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Generation (MW)Market Potential0"/>
    <x v="0"/>
    <x v="3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on-Incentive CostsMarket Potential0"/>
    <x v="0"/>
    <x v="3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Incentive CostsMarket Potential0"/>
    <x v="0"/>
    <x v="3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BenefitsMarket Potential0"/>
    <x v="0"/>
    <x v="3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CostsMarket Potential0"/>
    <x v="0"/>
    <x v="3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Electric Vehicle TOU Opt-inParticipantsMarket Potential0"/>
    <x v="0"/>
    <x v="1"/>
    <x v="25"/>
    <x v="0"/>
    <x v="0"/>
    <x v="0"/>
    <n v="2878.6119197549997"/>
    <n v="2699.4686050143296"/>
    <n v="2600.1036759784374"/>
    <n v="2538.7593981464674"/>
    <n v="2563.4122655437709"/>
    <n v="2588.2129197617728"/>
    <n v="2613.254464413315"/>
    <n v="2638.5392392835288"/>
    <n v="2664.0696068840361"/>
    <n v="2689.847952673696"/>
    <n v="2715.8766852814902"/>
    <n v="2742.1582367315782"/>
    <n v="2768.6950626705334"/>
    <n v="2795.4896425967936"/>
    <n v="2822.5444800923301"/>
    <n v="2849.8621030565791"/>
    <n v="2877.4450639426336"/>
    <n v="2905.2959399957372"/>
    <n v="2933.4173334940915"/>
    <n v="2961.8118719920035"/>
    <n v="2990.4822085653914"/>
    <n v="3019.4310220596822"/>
    <n v="3048.6610173401095"/>
    <n v="3078.1749255444461"/>
  </r>
  <r>
    <s v="WAGeneral ServiceElectric Vehicle TOU Opt-inNew ParticipantsMarket Potential0"/>
    <x v="0"/>
    <x v="1"/>
    <x v="25"/>
    <x v="1"/>
    <x v="0"/>
    <x v="0"/>
    <n v="2878.6119197549997"/>
    <n v="0"/>
    <n v="0"/>
    <n v="0"/>
    <n v="24.652867397303453"/>
    <n v="24.80065421800191"/>
    <n v="25.041544651542154"/>
    <n v="25.284774870213823"/>
    <n v="25.530367600507361"/>
    <n v="25.778345789659852"/>
    <n v="26.028732607794154"/>
    <n v="26.281551450088045"/>
    <n v="26.536825938955189"/>
    <n v="26.794579926260212"/>
    <n v="27.054837495536503"/>
    <n v="27.31762296424904"/>
    <n v="27.582960886054479"/>
    <n v="27.850876053103548"/>
    <n v="28.121393498354337"/>
    <n v="28.394538497911981"/>
    <n v="28.670336573387885"/>
    <n v="28.948813494290789"/>
    <n v="29.229995280427374"/>
    <n v="29.513908204336531"/>
  </r>
  <r>
    <s v="WAGeneral ServiceElectric Vehicle TOU Opt-inSummer Peak Reduction @Meter  (MW)Market Potential0"/>
    <x v="0"/>
    <x v="1"/>
    <x v="25"/>
    <x v="2"/>
    <x v="0"/>
    <x v="0"/>
    <n v="2.8721912320826284E-2"/>
    <n v="2.6838515115531068E-2"/>
    <n v="2.5797627140995E-2"/>
    <n v="2.5177064523250844E-2"/>
    <n v="2.539138633234644E-2"/>
    <n v="2.5607551243679839E-2"/>
    <n v="2.5825575097908424E-2"/>
    <n v="2.6045473871837831E-2"/>
    <n v="2.6267263679592142E-2"/>
    <n v="2.6490960773794092E-2"/>
    <n v="2.6716581546755484E-2"/>
    <n v="2.6944142531677762E-2"/>
    <n v="2.7173660403862921E-2"/>
    <n v="2.7405151981934901E-2"/>
    <n v="2.763863422907132E-2"/>
    <n v="2.7874124254246027E-2"/>
    <n v="2.8111639313482029E-2"/>
    <n v="2.8351196811115517E-2"/>
    <n v="2.8592814301070482E-2"/>
    <n v="2.883650948814449E-2"/>
    <n v="2.9082300229305275E-2"/>
    <n v="2.9330204534998811E-2"/>
    <n v="2.9580240570468271E-2"/>
    <n v="2.9832426657084552E-2"/>
  </r>
  <r>
    <s v="WAGeneral ServiceElectric Vehicle TOU Opt-inSummer Peak Reduction @Generation (MW)Market Potential0"/>
    <x v="0"/>
    <x v="1"/>
    <x v="25"/>
    <x v="3"/>
    <x v="0"/>
    <x v="0"/>
    <n v="3.0607323445040798E-2"/>
    <n v="2.860029317511836E-2"/>
    <n v="2.7491077515979328E-2"/>
    <n v="2.6829778903719997E-2"/>
    <n v="2.7058169578374296E-2"/>
    <n v="2.7288524343222334E-2"/>
    <n v="2.7520860078760041E-2"/>
    <n v="2.7755193810568873E-2"/>
    <n v="2.7991542710562811E-2"/>
    <n v="2.822992409824605E-2"/>
    <n v="2.8470355441981548E-2"/>
    <n v="2.8712854360270421E-2"/>
    <n v="2.8957438623042328E-2"/>
    <n v="2.9204126152957054E-2"/>
    <n v="2.9452935026717093E-2"/>
    <n v="2.970388347639176E-2"/>
    <n v="2.9956989890752374E-2"/>
    <n v="3.0212272816619264E-2"/>
    <n v="3.0469750960220036E-2"/>
    <n v="3.0729443188559771E-2"/>
    <n v="3.0991368530802723E-2"/>
    <n v="3.1255546179666249E-2"/>
    <n v="3.1521995492826374E-2"/>
    <n v="3.1790735994335628E-2"/>
  </r>
  <r>
    <s v="WAGeneral ServiceElectric Vehicle TOU Opt-inWinter Peak Reduction @Meter  (MW)Market Potential0"/>
    <x v="0"/>
    <x v="1"/>
    <x v="25"/>
    <x v="4"/>
    <x v="0"/>
    <x v="0"/>
    <n v="2.8570775484193407E-2"/>
    <n v="2.6697288854926504E-2"/>
    <n v="2.5661878110249069E-2"/>
    <n v="2.504458093910647E-2"/>
    <n v="2.5257774970918776E-2"/>
    <n v="2.547280240642797E-2"/>
    <n v="2.5689679002936717E-2"/>
    <n v="2.5908420653179515E-2"/>
    <n v="2.6129043386486726E-2"/>
    <n v="2.635156336995859E-2"/>
    <n v="2.6575996909649329E-2"/>
    <n v="2.6802360451761459E-2"/>
    <n v="2.7030670583850301E-2"/>
    <n v="2.7260944036038941E-2"/>
    <n v="2.7493197682243509E-2"/>
    <n v="2.7727448541409142E-2"/>
    <n v="2.7963713778756383E-2"/>
    <n v="2.8202010707038518E-2"/>
    <n v="2.8442356787809476E-2"/>
    <n v="2.8684769632702854E-2"/>
    <n v="2.8929267004721732E-2"/>
    <n v="2.9175866819539743E-2"/>
    <n v="2.9424587146813206E-2"/>
    <n v="2.9675446211504624E-2"/>
  </r>
  <r>
    <s v="WAGeneral ServiceElectric Vehicle TOU Opt-inWinter Peak Reduction @Generation (MW)Market Potential0"/>
    <x v="0"/>
    <x v="1"/>
    <x v="25"/>
    <x v="5"/>
    <x v="0"/>
    <x v="0"/>
    <n v="3.0446265434988712E-2"/>
    <n v="2.8449796307466437E-2"/>
    <n v="2.7346417423539077E-2"/>
    <n v="2.6688598613711072E-2"/>
    <n v="2.6915787479666213E-2"/>
    <n v="2.7144930100626567E-2"/>
    <n v="2.7376043268261634E-2"/>
    <n v="2.7609143918562996E-2"/>
    <n v="2.7844249133084746E-2"/>
    <n v="2.8081376140194576E-2"/>
    <n v="2.8320542316335601E-2"/>
    <n v="2.8561765187299082E-2"/>
    <n v="2.8805062429507994E-2"/>
    <n v="2.9050451871311743E-2"/>
    <n v="2.9297951494291888E-2"/>
    <n v="2.9547579434579221E-2"/>
    <n v="2.9799353984181993E-2"/>
    <n v="3.0053293592325784E-2"/>
    <n v="3.0309416866804641E-2"/>
    <n v="3.0567742575344049E-2"/>
    <n v="3.0828289646975416E-2"/>
    <n v="3.1091077173422573E-2"/>
    <n v="3.1356124410500008E-2"/>
    <n v="3.1623450779523256E-2"/>
  </r>
  <r>
    <s v="WAGeneral ServiceElectric Vehicle TOU Opt-inNon-Incentive CostsMarket Potential0"/>
    <x v="0"/>
    <x v="1"/>
    <x v="25"/>
    <x v="6"/>
    <x v="0"/>
    <x v="0"/>
    <n v="172716.72"/>
    <n v="0"/>
    <n v="0"/>
    <n v="0"/>
    <n v="1479.17"/>
    <n v="1488.04"/>
    <n v="1502.49"/>
    <n v="1517.09"/>
    <n v="1531.82"/>
    <n v="1546.7"/>
    <n v="1561.72"/>
    <n v="1576.89"/>
    <n v="1592.21"/>
    <n v="1607.67"/>
    <n v="1623.29"/>
    <n v="1639.06"/>
    <n v="1654.98"/>
    <n v="1671.05"/>
    <n v="1687.28"/>
    <n v="1703.67"/>
    <n v="1720.22"/>
    <n v="1736.93"/>
    <n v="1753.8"/>
    <n v="1770.83"/>
  </r>
  <r>
    <s v="WAGeneral ServiceElectric Vehicle TOU Opt-inIncentive CostsMarket Potential0"/>
    <x v="0"/>
    <x v="1"/>
    <x v="25"/>
    <x v="7"/>
    <x v="0"/>
    <x v="0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</r>
  <r>
    <s v="WAGeneral ServiceElectric Vehicle TOU Opt-inProgram Annual BenefitsMarket Potential0"/>
    <x v="0"/>
    <x v="1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Electric Vehicle TOU Opt-inProgram Annual CostsMarket Potential0"/>
    <x v="0"/>
    <x v="1"/>
    <x v="25"/>
    <x v="9"/>
    <x v="0"/>
    <x v="0"/>
    <n v="177569.91"/>
    <n v="4853.1899999999996"/>
    <n v="4853.1899999999996"/>
    <n v="4853.1899999999996"/>
    <n v="6332.36"/>
    <n v="6341.23"/>
    <n v="6355.68"/>
    <n v="6370.28"/>
    <n v="6385.01"/>
    <n v="6399.89"/>
    <n v="6414.92"/>
    <n v="6430.09"/>
    <n v="6445.4"/>
    <n v="6460.87"/>
    <n v="6476.48"/>
    <n v="6492.25"/>
    <n v="6508.17"/>
    <n v="6524.24"/>
    <n v="6540.48"/>
    <n v="6556.86"/>
    <n v="6573.41"/>
    <n v="6590.12"/>
    <n v="6606.99"/>
    <n v="6624.03"/>
  </r>
  <r>
    <s v="WALarge General ServiceElectric Vehicle TOU Opt-inParticipantsMarket Potential0"/>
    <x v="0"/>
    <x v="2"/>
    <x v="25"/>
    <x v="0"/>
    <x v="0"/>
    <x v="0"/>
    <n v="147.74079582479379"/>
    <n v="131.2017105430192"/>
    <n v="121.35988160077491"/>
    <n v="114.78310617122516"/>
    <n v="114.64260750040721"/>
    <n v="114.50056088927683"/>
    <n v="114.36336657029301"/>
    <n v="114.23085892902884"/>
    <n v="114.10287800367246"/>
    <n v="113.9792692920964"/>
    <n v="113.85988356551246"/>
    <n v="113.74457668848616"/>
    <n v="113.63320944509483"/>
    <n v="113.52564737101874"/>
    <n v="113.42176059136334"/>
    <n v="113.32142366401688"/>
    <n v="113.22451542835415"/>
    <n v="113.13091885910447"/>
    <n v="113.04052092520712"/>
    <n v="112.95321245348428"/>
    <n v="112.86888799696695"/>
    <n v="112.78744570771492"/>
    <n v="112.7087872139781"/>
    <n v="112.63281750154954"/>
  </r>
  <r>
    <s v="WALarge General ServiceElectric Vehicle TOU Opt-inNew ParticipantsMarket Potential0"/>
    <x v="0"/>
    <x v="2"/>
    <x v="25"/>
    <x v="1"/>
    <x v="0"/>
    <x v="0"/>
    <n v="147.7407958247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Summer Peak Reduction @Meter  (MW)Market Potential0"/>
    <x v="0"/>
    <x v="2"/>
    <x v="25"/>
    <x v="2"/>
    <x v="0"/>
    <x v="0"/>
    <n v="0.48822150844625412"/>
    <n v="0.43139778324954664"/>
    <n v="0.39976006545294435"/>
    <n v="0.37739944866401343"/>
    <n v="0.37751841837711347"/>
    <n v="0.37766012973306295"/>
    <n v="0.37782396457975342"/>
    <n v="0.37800932335815518"/>
    <n v="0.37821562454760821"/>
    <n v="0.3784423041276711"/>
    <n v="0.3786888150560378"/>
    <n v="0.37895462676203789"/>
    <n v="0.37923922465525906"/>
    <n v="0.37954210964883772"/>
    <n v="0.37986279769698172"/>
    <n v="0.38020081934629907"/>
    <n v="0.38055571930052051"/>
    <n v="0.38092705599821808"/>
    <n v="0.38131440120312793"/>
    <n v="0.38171733960670656"/>
    <n v="0.38213546844254881"/>
    <n v="0.38256839711231888"/>
    <n v="0.38301574682284906"/>
    <n v="0.38347715023407014"/>
  </r>
  <r>
    <s v="WALarge General ServiceElectric Vehicle TOU Opt-inSummer Peak Reduction @Generation (MW)Market Potential0"/>
    <x v="0"/>
    <x v="2"/>
    <x v="25"/>
    <x v="3"/>
    <x v="0"/>
    <x v="0"/>
    <n v="0.52027014966565865"/>
    <n v="0.45971630781068484"/>
    <n v="0.42600177477935247"/>
    <n v="0.40217332551578583"/>
    <n v="0.40230010483494616"/>
    <n v="0.40245111864137145"/>
    <n v="0.40262570820519333"/>
    <n v="0.4028232346101398"/>
    <n v="0.40304307816241286"/>
    <n v="0.4032846378172113"/>
    <n v="0.40354733062237619"/>
    <n v="0.40383059117864223"/>
    <n v="0.40413387111600496"/>
    <n v="0.40445663858571795"/>
    <n v="0.40479837776745708"/>
    <n v="0.40515858839119678"/>
    <n v="0.40553678527335946"/>
    <n v="0.40593249786681379"/>
    <n v="0.40634526982430513"/>
    <n v="0.40677465857492173"/>
    <n v="0.40722023491320203"/>
    <n v="0.40768158260051029"/>
    <n v="0.40815829797831316"/>
    <n v="0.40864998959299886"/>
  </r>
  <r>
    <s v="WALarge General ServiceElectric Vehicle TOU Opt-inWinter Peak Reduction @Meter  (MW)Market Potential0"/>
    <x v="0"/>
    <x v="2"/>
    <x v="25"/>
    <x v="4"/>
    <x v="0"/>
    <x v="0"/>
    <n v="0.48565245059458767"/>
    <n v="0.4291277360617955"/>
    <n v="0.39765649828687999"/>
    <n v="0.37541354472485711"/>
    <n v="0.3755318884104874"/>
    <n v="0.3756728540707529"/>
    <n v="0.37583582680630739"/>
    <n v="0.37602021021304538"/>
    <n v="0.37622542583031154"/>
    <n v="0.37645091260558217"/>
    <n v="0.37669612637512828"/>
    <n v="0.37696053936018192"/>
    <n v="0.37724363967814384"/>
    <n v="0.3775449308683822"/>
    <n v="0.37786393143219021"/>
    <n v="0.37820017438647435"/>
    <n v="0.37855320683076815"/>
    <n v="0.37892258952717239"/>
    <n v="0.37930789649283492"/>
    <n v="0.3797087146045961"/>
    <n v="0.38012464321543771"/>
    <n v="0.3805552937823814"/>
    <n v="0.38100028950549719"/>
    <n v="0.38145926497768684"/>
  </r>
  <r>
    <s v="WALarge General ServiceElectric Vehicle TOU Opt-inWinter Peak Reduction @Generation (MW)Market Potential0"/>
    <x v="0"/>
    <x v="2"/>
    <x v="25"/>
    <x v="5"/>
    <x v="0"/>
    <x v="0"/>
    <n v="0.51753244948272348"/>
    <n v="0.45729724644266356"/>
    <n v="0.42376012178908778"/>
    <n v="0.40005705959596877"/>
    <n v="0.400183171792932"/>
    <n v="0.40033339095348774"/>
    <n v="0.40050706181405304"/>
    <n v="0.40070354882038084"/>
    <n v="0.4009222355395477"/>
    <n v="0.40116252408949504"/>
    <n v="0.40142383458560132"/>
    <n v="0.40170560460377441"/>
    <n v="0.40200728865957358"/>
    <n v="0.40232835770287956"/>
    <n v="0.40266829862765369"/>
    <n v="0.40302661379632815"/>
    <n v="0.40340282057839744"/>
    <n v="0.40379645090278388"/>
    <n v="0.40420705082356662"/>
    <n v="0.40463418009867441"/>
    <n v="0.40507741178115697"/>
    <n v="0.40553633182265708"/>
    <n v="0.4060105386887225"/>
    <n v="0.40649964298559976"/>
  </r>
  <r>
    <s v="WALarge General ServiceElectric Vehicle TOU Opt-inNon-Incentive CostsMarket Potential0"/>
    <x v="0"/>
    <x v="2"/>
    <x v="25"/>
    <x v="6"/>
    <x v="0"/>
    <x v="0"/>
    <n v="8864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Incentive CostsMarket Potential0"/>
    <x v="0"/>
    <x v="2"/>
    <x v="25"/>
    <x v="7"/>
    <x v="0"/>
    <x v="0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Large General ServiceElectric Vehicle TOU Opt-inProgram Annual BenefitsMarket Potential0"/>
    <x v="0"/>
    <x v="2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Program Annual CostsMarket Potential0"/>
    <x v="0"/>
    <x v="2"/>
    <x v="25"/>
    <x v="9"/>
    <x v="0"/>
    <x v="0"/>
    <n v="79011.259999999995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ResidentialPilot-Peak Time RebateParticipantsMarket Potential0"/>
    <x v="0"/>
    <x v="0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ew ParticipantsMarket Potential0"/>
    <x v="0"/>
    <x v="0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Meter  (MW)Market Potential0"/>
    <x v="0"/>
    <x v="0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Generation (MW)Market Potential0"/>
    <x v="0"/>
    <x v="0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Meter  (MW)Market Potential0"/>
    <x v="0"/>
    <x v="0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Generation (MW)Market Potential0"/>
    <x v="0"/>
    <x v="0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on-Incentive CostsMarket Potential0"/>
    <x v="0"/>
    <x v="0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Incentive CostsMarket Potential0"/>
    <x v="0"/>
    <x v="0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BenefitsMarket Potential0"/>
    <x v="0"/>
    <x v="0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CostsMarket Potential0"/>
    <x v="0"/>
    <x v="0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articipantsMarket Potential0"/>
    <x v="0"/>
    <x v="1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ew ParticipantsMarket Potential0"/>
    <x v="0"/>
    <x v="1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Meter  (MW)Market Potential0"/>
    <x v="0"/>
    <x v="1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Generation (MW)Market Potential0"/>
    <x v="0"/>
    <x v="1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Meter  (MW)Market Potential0"/>
    <x v="0"/>
    <x v="1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Generation (MW)Market Potential0"/>
    <x v="0"/>
    <x v="1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on-Incentive CostsMarket Potential0"/>
    <x v="0"/>
    <x v="1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Incentive CostsMarket Potential0"/>
    <x v="0"/>
    <x v="1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BenefitsMarket Potential0"/>
    <x v="0"/>
    <x v="1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CostsMarket Potential0"/>
    <x v="0"/>
    <x v="1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WAResidentialParent-Peak Time RebateParticipantsMarket Potential0"/>
    <x v="0"/>
    <x v="0"/>
    <x v="27"/>
    <x v="0"/>
    <x v="0"/>
    <x v="0"/>
    <n v="0"/>
    <n v="3389.912957071243"/>
    <n v="9591.7382106268324"/>
    <n v="19721.935066049879"/>
    <n v="23440.078245813445"/>
    <n v="24646.751462691678"/>
    <n v="24062.943562798264"/>
    <n v="23280.037571993791"/>
    <n v="22479.344926193549"/>
    <n v="21660.565642628233"/>
    <n v="20673.407731458061"/>
    <n v="20800.07885417551"/>
    <n v="20925.91950262144"/>
    <n v="21050.860985601958"/>
    <n v="21174.832202915266"/>
    <n v="21297.759576863318"/>
    <n v="21419.566982264547"/>
    <n v="21540.175674961203"/>
    <n v="21659.504218817212"/>
    <n v="21777.468411204645"/>
    <n v="21893.981206979599"/>
    <n v="22008.952640951058"/>
    <n v="22212.505638590334"/>
    <n v="22417.941225715989"/>
  </r>
  <r>
    <s v="WAResidentialParent-Peak Time RebateNew ParticipantsMarket Potential0"/>
    <x v="0"/>
    <x v="0"/>
    <x v="27"/>
    <x v="1"/>
    <x v="0"/>
    <x v="0"/>
    <n v="0"/>
    <n v="3389.912957071243"/>
    <n v="6201.8252535555894"/>
    <n v="10130.196855423046"/>
    <n v="3718.1431797635669"/>
    <n v="1206.6732168782328"/>
    <n v="0"/>
    <n v="0"/>
    <n v="0"/>
    <n v="0"/>
    <n v="0"/>
    <n v="126.67112271744918"/>
    <n v="125.84064844593013"/>
    <n v="124.94148298051732"/>
    <n v="123.97121731330844"/>
    <n v="122.92737394805226"/>
    <n v="121.80740540122861"/>
    <n v="120.60869269665636"/>
    <n v="119.32854385600876"/>
    <n v="117.96419238743329"/>
    <n v="116.5127957749537"/>
    <n v="114.97143397145919"/>
    <n v="203.55299763927542"/>
    <n v="205.43558712565573"/>
  </r>
  <r>
    <s v="WAResidentialParent-Peak Time RebateSummer Peak Reduction @Meter  (MW)Market Potential0"/>
    <x v="0"/>
    <x v="0"/>
    <x v="27"/>
    <x v="2"/>
    <x v="0"/>
    <x v="0"/>
    <n v="0"/>
    <n v="0.61060334678571293"/>
    <n v="1.7192429683194757"/>
    <n v="3.5219566794069559"/>
    <n v="4.1771704821263276"/>
    <n v="4.3830311501534513"/>
    <n v="4.2678200011517538"/>
    <n v="4.1179729477487799"/>
    <n v="3.9657554895090517"/>
    <n v="3.8111368778734165"/>
    <n v="3.6277662304832354"/>
    <n v="3.6402790437181474"/>
    <n v="3.652554585354796"/>
    <n v="3.6645824577797059"/>
    <n v="3.6763519647942586"/>
    <n v="3.6878521045070571"/>
    <n v="3.6990715621167896"/>
    <n v="3.7099987025877574"/>
    <n v="3.7206215632206678"/>
    <n v="3.7309278461216437"/>
    <n v="3.7409049105728132"/>
    <n v="3.7505397653082713"/>
    <n v="3.7751518054416269"/>
    <n v="3.7999253563327482"/>
  </r>
  <r>
    <s v="WAResidentialParent-Peak Time RebateSummer Peak Reduction @Generation (MW)Market Potential0"/>
    <x v="0"/>
    <x v="0"/>
    <x v="27"/>
    <x v="3"/>
    <x v="0"/>
    <x v="0"/>
    <n v="0"/>
    <n v="0.6506855784161476"/>
    <n v="1.832100349871564"/>
    <n v="3.7531507666314532"/>
    <n v="4.4513751940817645"/>
    <n v="4.6707493074951527"/>
    <n v="4.5479752782947074"/>
    <n v="4.3882917175498504"/>
    <n v="4.2260821499457073"/>
    <n v="4.061313808475508"/>
    <n v="3.8659060427144452"/>
    <n v="3.8792402426663974"/>
    <n v="3.8923215956466284"/>
    <n v="3.9051390215043753"/>
    <n v="3.9176811219035153"/>
    <n v="3.9299361727483557"/>
    <n v="3.9418921164927423"/>
    <n v="3.95353655433478"/>
    <n v="3.9648567382999444"/>
    <n v="3.9758395632157328"/>
    <n v="3.986471558581429"/>
    <n v="3.9967388803370323"/>
    <n v="4.0229665445882636"/>
    <n v="4.0493663217527152"/>
  </r>
  <r>
    <s v="WAResidentialParent-Peak Time RebateWinter Peak Reduction @Meter  (MW)Market Potential0"/>
    <x v="0"/>
    <x v="0"/>
    <x v="27"/>
    <x v="4"/>
    <x v="0"/>
    <x v="0"/>
    <n v="0"/>
    <n v="0.5671244692884172"/>
    <n v="1.596821833877377"/>
    <n v="3.2711707578740743"/>
    <n v="3.8797291322979133"/>
    <n v="4.0709311994284327"/>
    <n v="3.9639238237275811"/>
    <n v="3.8247468423321314"/>
    <n v="3.6833682441389355"/>
    <n v="3.5397594700836157"/>
    <n v="3.3694459897667022"/>
    <n v="3.3810678103848009"/>
    <n v="3.3924692546653787"/>
    <n v="3.4036406653717801"/>
    <n v="3.4145721079433784"/>
    <n v="3.4252533638940639"/>
    <n v="3.4356739241090026"/>
    <n v="3.445822982041717"/>
    <n v="3.4556894268138878"/>
    <n v="3.4652618362206185"/>
    <n v="3.4745284696442824"/>
    <n v="3.4834772608804947"/>
    <n v="3.506336765782017"/>
    <n v="3.5293462808386842"/>
  </r>
  <r>
    <s v="WAResidentialParent-Peak Time RebateWinter Peak Reduction @Generation (MW)Market Potential0"/>
    <x v="0"/>
    <x v="0"/>
    <x v="27"/>
    <x v="5"/>
    <x v="0"/>
    <x v="0"/>
    <n v="0"/>
    <n v="0.6043525887557728"/>
    <n v="1.7016430454788758"/>
    <n v="3.4859023421505482"/>
    <n v="4.1344087087573671"/>
    <n v="4.3381619772255249"/>
    <n v="4.2241302469390254"/>
    <n v="4.075817180660839"/>
    <n v="3.9251579754251229"/>
    <n v="3.7721221974463082"/>
    <n v="3.5906287188477219"/>
    <n v="3.6030134381764714"/>
    <n v="3.6151633148608044"/>
    <n v="3.6270680577278132"/>
    <n v="3.6387170800760638"/>
    <n v="3.6500994926407331"/>
    <n v="3.6612040964503438"/>
    <n v="3.6720193755772774"/>
    <n v="3.6825334897846203"/>
    <n v="3.6927342670722703"/>
    <n v="3.7026091961256204"/>
    <n v="3.712145418670604"/>
    <n v="3.7365055048827971"/>
    <n v="3.7610254484640708"/>
  </r>
  <r>
    <s v="WAResidentialParent-Peak Time RebateNon-Incentive CostsMarket Potential0"/>
    <x v="0"/>
    <x v="0"/>
    <x v="27"/>
    <x v="6"/>
    <x v="0"/>
    <x v="0"/>
    <n v="0"/>
    <n v="175370.05"/>
    <n v="315965.67"/>
    <n v="512384.25"/>
    <n v="191781.56"/>
    <n v="66208.070000000007"/>
    <n v="5874.4"/>
    <n v="5874.4"/>
    <n v="5874.4"/>
    <n v="5874.4"/>
    <n v="5874.4"/>
    <n v="12207.96"/>
    <n v="12166.44"/>
    <n v="12121.48"/>
    <n v="12072.97"/>
    <n v="12020.77"/>
    <n v="11964.77"/>
    <n v="11904.84"/>
    <n v="11840.83"/>
    <n v="11772.61"/>
    <n v="11700.04"/>
    <n v="11622.98"/>
    <n v="16052.05"/>
    <n v="16146.18"/>
  </r>
  <r>
    <s v="WAResidentialParent-Peak Time RebateIncentive CostsMarket Potential0"/>
    <x v="0"/>
    <x v="0"/>
    <x v="27"/>
    <x v="7"/>
    <x v="0"/>
    <x v="0"/>
    <n v="0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</r>
  <r>
    <s v="WAResidentialParent-Peak Time RebateProgram Annual BenefitsMarket Potential0"/>
    <x v="0"/>
    <x v="0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Peak Time RebateProgram Annual CostsMarket Potential0"/>
    <x v="0"/>
    <x v="0"/>
    <x v="27"/>
    <x v="9"/>
    <x v="0"/>
    <x v="0"/>
    <n v="0"/>
    <n v="220271.59"/>
    <n v="360867.21"/>
    <n v="557285.79"/>
    <n v="236683.1"/>
    <n v="111109.6"/>
    <n v="50775.94"/>
    <n v="50775.94"/>
    <n v="50775.94"/>
    <n v="50775.94"/>
    <n v="50775.94"/>
    <n v="57109.5"/>
    <n v="57067.98"/>
    <n v="57023.02"/>
    <n v="56974.5"/>
    <n v="56922.31"/>
    <n v="56866.31"/>
    <n v="56806.38"/>
    <n v="56742.37"/>
    <n v="56674.15"/>
    <n v="56601.58"/>
    <n v="56524.52"/>
    <n v="60953.59"/>
    <n v="61047.72"/>
  </r>
  <r>
    <s v="WAGeneral ServiceParent-Peak Time RebateParticipantsMarket Potential0"/>
    <x v="0"/>
    <x v="1"/>
    <x v="27"/>
    <x v="0"/>
    <x v="0"/>
    <x v="0"/>
    <n v="0"/>
    <n v="278.60663188349162"/>
    <n v="755.14398899903756"/>
    <n v="1516.9006483108224"/>
    <n v="1819.6392653142846"/>
    <n v="1922.7045933007114"/>
    <n v="1878.1672136077195"/>
    <n v="1814.8107807462025"/>
    <n v="1750.0531204549868"/>
    <n v="1683.8729601844366"/>
    <n v="1603.3382120650349"/>
    <n v="1618.8537234800574"/>
    <n v="1634.5199381080743"/>
    <n v="1650.3383197396213"/>
    <n v="1666.310346383131"/>
    <n v="1682.4375104030339"/>
    <n v="1698.7213186591971"/>
    <n v="1715.1632926477178"/>
    <n v="1731.7649686430896"/>
    <n v="1748.527897841745"/>
    <n v="1765.4536465069928"/>
    <n v="1782.5437961153607"/>
    <n v="1799.7999435043696"/>
    <n v="1817.2237010217282"/>
  </r>
  <r>
    <s v="WAGeneral ServiceParent-Peak Time RebateNew ParticipantsMarket Potential0"/>
    <x v="0"/>
    <x v="1"/>
    <x v="27"/>
    <x v="1"/>
    <x v="0"/>
    <x v="0"/>
    <n v="0"/>
    <n v="278.60663188349162"/>
    <n v="476.53735711554594"/>
    <n v="761.7566593117848"/>
    <n v="302.7386170034622"/>
    <n v="103.06532798642684"/>
    <n v="0"/>
    <n v="0"/>
    <n v="0"/>
    <n v="0"/>
    <n v="0"/>
    <n v="15.515511415022502"/>
    <n v="15.66621462801686"/>
    <n v="15.818381631547027"/>
    <n v="15.972026643509707"/>
    <n v="16.127164019902921"/>
    <n v="16.283808256163184"/>
    <n v="16.441973988520658"/>
    <n v="16.601675995371806"/>
    <n v="16.762929198655456"/>
    <n v="16.925748665247738"/>
    <n v="17.090149608367938"/>
    <n v="17.256147389008902"/>
    <n v="17.423757517358581"/>
  </r>
  <r>
    <s v="WAGeneral ServiceParent-Peak Time RebateSummer Peak Reduction @Meter  (MW)Market Potential0"/>
    <x v="0"/>
    <x v="1"/>
    <x v="27"/>
    <x v="2"/>
    <x v="0"/>
    <x v="0"/>
    <n v="0"/>
    <n v="5.678393884176261E-2"/>
    <n v="0.15359346111532068"/>
    <n v="0.30838592395884262"/>
    <n v="0.36949376654662763"/>
    <n v="0.38997294174728753"/>
    <n v="0.38050153790249963"/>
    <n v="0.36724333085694161"/>
    <n v="0.35373200696960821"/>
    <n v="0.33996418127840922"/>
    <n v="0.32333286139135226"/>
    <n v="0.32608687931341263"/>
    <n v="0.32886458012907321"/>
    <n v="0.33166616738285493"/>
    <n v="0.33449184636871565"/>
    <n v="0.33734182414508673"/>
    <n v="0.34021630955003712"/>
    <n v="0.3431155132165703"/>
    <n v="0.34603964758805095"/>
    <n v="0.34898892693376526"/>
    <n v="0.35196356736461309"/>
    <n v="0.35496378684893776"/>
    <n v="0.35798980522849011"/>
    <n v="0.36104184423452951"/>
  </r>
  <r>
    <s v="WAGeneral ServiceParent-Peak Time RebateSummer Peak Reduction @Generation (MW)Market Potential0"/>
    <x v="0"/>
    <x v="1"/>
    <x v="27"/>
    <x v="3"/>
    <x v="0"/>
    <x v="0"/>
    <n v="0"/>
    <n v="6.0511443778519407E-2"/>
    <n v="0.16367589632919935"/>
    <n v="0.3286295012349133"/>
    <n v="0.39374868557824766"/>
    <n v="0.41557218856275313"/>
    <n v="0.40547904721067735"/>
    <n v="0.39135052307858226"/>
    <n v="0.37695226659165409"/>
    <n v="0.36228067058654007"/>
    <n v="0.34455761017833786"/>
    <n v="0.34749241188556335"/>
    <n v="0.35045245111793821"/>
    <n v="0.35343794478138846"/>
    <n v="0.35644911164611642"/>
    <n v="0.35948617236262437"/>
    <n v="0.36254934947787415"/>
    <n v="0.36563886745158813"/>
    <n v="0.36875495267268854"/>
    <n v="0.37189783347587946"/>
    <n v="0.37506774015836858"/>
    <n v="0.37826490499673676"/>
    <n v="0.38148956226394937"/>
    <n v="0.38474194824651481"/>
  </r>
  <r>
    <s v="WAGeneral ServiceParent-Peak Time RebateWinter Peak Reduction @Meter  (MW)Market Potential0"/>
    <x v="0"/>
    <x v="1"/>
    <x v="27"/>
    <x v="4"/>
    <x v="0"/>
    <x v="0"/>
    <n v="0"/>
    <n v="5.6485137536604731E-2"/>
    <n v="0.15278524091113824"/>
    <n v="0.30676317431429961"/>
    <n v="0.3675494628941548"/>
    <n v="0.38792087515333284"/>
    <n v="0.3784993105392892"/>
    <n v="0.36531086916427236"/>
    <n v="0.35187064286710784"/>
    <n v="0.33817526449762741"/>
    <n v="0.32163145985150143"/>
    <n v="0.32437098592663605"/>
    <n v="0.32713407027422503"/>
    <n v="0.32992091536772317"/>
    <n v="0.33273172542081597"/>
    <n v="0.33556670640237807"/>
    <n v="0.33842606605155712"/>
    <n v="0.34131001389299009"/>
    <n v="0.34421876125214862"/>
    <n v="0.34715252127081808"/>
    <n v="0.35011150892270693"/>
    <n v="0.35309594102919273"/>
    <n v="0.3561060362752026"/>
    <n v="0.3591420152252297"/>
  </r>
  <r>
    <s v="WAGeneral ServiceParent-Peak Time RebateWinter Peak Reduction @Generation (MW)Market Potential0"/>
    <x v="0"/>
    <x v="1"/>
    <x v="27"/>
    <x v="5"/>
    <x v="0"/>
    <x v="0"/>
    <n v="0"/>
    <n v="6.0193028065435562E-2"/>
    <n v="0.16281462160180971"/>
    <n v="0.32690022838267224"/>
    <n v="0.39167675073972164"/>
    <n v="0.41338541683006486"/>
    <n v="0.40334538633769096"/>
    <n v="0.38929120754930985"/>
    <n v="0.37496871575778756"/>
    <n v="0.3603743227809329"/>
    <n v="0.34274452243339881"/>
    <n v="0.34566388099598894"/>
    <n v="0.348608344281996"/>
    <n v="0.351578128055971"/>
    <n v="0.35457344993693091"/>
    <n v="0.35759452941429887"/>
    <n v="0.36064158786397815"/>
    <n v="0.36371484856456743"/>
    <n v="0.36681453671371334"/>
    <n v="0.3699408794446058"/>
    <n v="0.37309410584261182"/>
    <n v="0.37627444696205531"/>
    <n v="0.37948213584314"/>
    <n v="0.38271740752901717"/>
  </r>
  <r>
    <s v="WAGeneral ServiceParent-Peak Time RebateNon-Incentive CostsMarket Potential0"/>
    <x v="0"/>
    <x v="1"/>
    <x v="27"/>
    <x v="6"/>
    <x v="0"/>
    <x v="0"/>
    <n v="0"/>
    <n v="14626.63"/>
    <n v="24523.17"/>
    <n v="38784.129999999997"/>
    <n v="15833.23"/>
    <n v="5849.56"/>
    <n v="696.3"/>
    <n v="696.3"/>
    <n v="696.3"/>
    <n v="696.3"/>
    <n v="696.3"/>
    <n v="1472.07"/>
    <n v="1479.61"/>
    <n v="1487.22"/>
    <n v="1494.9"/>
    <n v="1502.66"/>
    <n v="1510.49"/>
    <n v="1518.4"/>
    <n v="1526.38"/>
    <n v="1534.44"/>
    <n v="1542.59"/>
    <n v="1550.81"/>
    <n v="1559.11"/>
    <n v="1567.49"/>
  </r>
  <r>
    <s v="WAGeneral ServiceParent-Peak Time RebateIncentive CostsMarket Potential0"/>
    <x v="0"/>
    <x v="1"/>
    <x v="27"/>
    <x v="7"/>
    <x v="0"/>
    <x v="0"/>
    <n v="0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</r>
  <r>
    <s v="WAGeneral ServiceParent-Peak Time RebateProgram Annual BenefitsMarket Potential0"/>
    <x v="0"/>
    <x v="1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Peak Time RebateProgram Annual CostsMarket Potential0"/>
    <x v="0"/>
    <x v="1"/>
    <x v="27"/>
    <x v="9"/>
    <x v="0"/>
    <x v="0"/>
    <n v="0"/>
    <n v="19948.84"/>
    <n v="29845.38"/>
    <n v="44106.34"/>
    <n v="21155.439999999999"/>
    <n v="11171.78"/>
    <n v="6018.51"/>
    <n v="6018.51"/>
    <n v="6018.51"/>
    <n v="6018.51"/>
    <n v="6018.51"/>
    <n v="6794.29"/>
    <n v="6801.82"/>
    <n v="6809.43"/>
    <n v="6817.11"/>
    <n v="6824.87"/>
    <n v="6832.7"/>
    <n v="6840.61"/>
    <n v="6848.6"/>
    <n v="6856.66"/>
    <n v="6864.8"/>
    <n v="6873.02"/>
    <n v="6881.32"/>
    <n v="6889.7"/>
  </r>
  <r>
    <s v="WALarge General ServiceVariable Peak Pricing RatesParticipantsMarket Potential0"/>
    <x v="0"/>
    <x v="2"/>
    <x v="28"/>
    <x v="0"/>
    <x v="0"/>
    <x v="0"/>
    <n v="0"/>
    <n v="35.197647395813583"/>
    <n v="94.890278410148341"/>
    <n v="197.13355879415636"/>
    <n v="245.26364072247929"/>
    <n v="267.80317572166035"/>
    <n v="267.48229454841999"/>
    <n v="267.172374956216"/>
    <n v="266.87304281342085"/>
    <n v="266.58393675795844"/>
    <n v="266.30470776146529"/>
    <n v="266.03501870832565"/>
    <n v="265.77454398907594"/>
    <n v="265.52296910768609"/>
    <n v="265.27999030224498"/>
    <n v="265.04531417859249"/>
    <n v="264.8186573564555"/>
    <n v="264.59974612766285"/>
    <n v="264.38831612602473"/>
    <n v="264.18411200847999"/>
    <n v="263.98688714712586"/>
    <n v="263.79640333175996"/>
    <n v="263.61243048257393"/>
    <n v="263.43474637265319"/>
  </r>
  <r>
    <s v="WALarge General ServiceVariable Peak Pricing RatesNew ParticipantsMarket Potential0"/>
    <x v="0"/>
    <x v="2"/>
    <x v="28"/>
    <x v="1"/>
    <x v="0"/>
    <x v="0"/>
    <n v="0"/>
    <n v="35.197647395813583"/>
    <n v="59.692631014334758"/>
    <n v="102.24328038400802"/>
    <n v="48.130081928322937"/>
    <n v="22.53953499918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Summer Peak Reduction @Meter  (MW)Market Potential0"/>
    <x v="0"/>
    <x v="2"/>
    <x v="28"/>
    <x v="2"/>
    <x v="0"/>
    <x v="0"/>
    <n v="0"/>
    <n v="0.17804865265280537"/>
    <n v="0.48087547431701361"/>
    <n v="0.99717296096367503"/>
    <n v="1.242544363267706"/>
    <n v="1.358926256651811"/>
    <n v="1.3595157800285034"/>
    <n v="1.3601827525020052"/>
    <n v="1.3609250815991338"/>
    <n v="1.3617407378173636"/>
    <n v="1.3626277527462256"/>
    <n v="1.3635842172447794"/>
    <n v="1.3646082796735015"/>
    <n v="1.3656981441789517"/>
    <n v="1.3668520690296508"/>
    <n v="1.3680683650016374"/>
    <n v="1.3693453938122162"/>
    <n v="1.3706815666004746"/>
    <n v="1.3720753424531502"/>
    <n v="1.3735252269745146"/>
    <n v="1.3750297708989441"/>
    <n v="1.3765875687449167"/>
    <n v="1.3781972575091894"/>
    <n v="1.3798575153999555"/>
  </r>
  <r>
    <s v="WALarge General ServiceVariable Peak Pricing RatesSummer Peak Reduction @Generation (MW)Market Potential0"/>
    <x v="0"/>
    <x v="2"/>
    <x v="28"/>
    <x v="3"/>
    <x v="0"/>
    <x v="0"/>
    <n v="0"/>
    <n v="0.18973641587042345"/>
    <n v="0.51244189505223103"/>
    <n v="1.0626310325699861"/>
    <n v="1.3241095090235571"/>
    <n v="1.4481311345394405"/>
    <n v="1.4487593563816106"/>
    <n v="1.449470111361898"/>
    <n v="1.4502611696495458"/>
    <n v="1.4511303685180772"/>
    <n v="1.4520756103433776"/>
    <n v="1.4530948606615297"/>
    <n v="1.4541861462846351"/>
    <n v="1.4553475534728813"/>
    <n v="1.4565772261611796"/>
    <n v="1.457873364238744"/>
    <n v="1.4592342218800258"/>
    <n v="1.4606581059254844"/>
    <n v="1.4621433743106886"/>
    <n v="1.4636884345423216"/>
    <n v="1.4652917422196761"/>
    <n v="1.4669517996002948"/>
    <n v="1.4686671542084286"/>
    <n v="1.4704363974850336"/>
  </r>
  <r>
    <s v="WALarge General ServiceVariable Peak Pricing RatesWinter Peak Reduction @Meter  (MW)Market Potential0"/>
    <x v="0"/>
    <x v="2"/>
    <x v="28"/>
    <x v="4"/>
    <x v="0"/>
    <x v="0"/>
    <n v="0"/>
    <n v="0.17711174741376384"/>
    <n v="0.47834507184273756"/>
    <n v="0.99192576275443489"/>
    <n v="1.2360060025087676"/>
    <n v="1.3517754857228621"/>
    <n v="1.3523619069837456"/>
    <n v="1.3530253697985368"/>
    <n v="1.3537637927048021"/>
    <n v="1.3545751568794093"/>
    <n v="1.3554575042698116"/>
    <n v="1.3564089357811102"/>
    <n v="1.3574276095172462"/>
    <n v="1.3585117390746928"/>
    <n v="1.3596595918870926"/>
    <n v="1.3608694876193055"/>
    <n v="1.3621397966094011"/>
    <n v="1.3634689383571716"/>
    <n v="1.3648553800577552"/>
    <n v="1.3662976351790435"/>
    <n v="1.3677942620815566"/>
    <n v="1.3693438626795218"/>
    <n v="1.370945081141919"/>
    <n v="1.3725966026323091"/>
  </r>
  <r>
    <s v="WALarge General ServiceVariable Peak Pricing RatesWinter Peak Reduction @Generation (MW)Market Potential0"/>
    <x v="0"/>
    <x v="2"/>
    <x v="28"/>
    <x v="5"/>
    <x v="0"/>
    <x v="0"/>
    <n v="0"/>
    <n v="0.18873800875294527"/>
    <n v="0.50974538772670241"/>
    <n v="1.0570393891245045"/>
    <n v="1.3171419464074676"/>
    <n v="1.4405109609152409"/>
    <n v="1.4411358770074014"/>
    <n v="1.4418428919421749"/>
    <n v="1.4426297876223382"/>
    <n v="1.4434944127018428"/>
    <n v="1.4444346805944284"/>
    <n v="1.4454485675416775"/>
    <n v="1.4465341107387533"/>
    <n v="1.4476894065160835"/>
    <n v="1.4489126085753332"/>
    <n v="1.4502019262780323"/>
    <n v="1.4515556229852953"/>
    <n v="1.4529720144471139"/>
    <n v="1.4544494672397221"/>
    <n v="1.4559863972496201"/>
    <n v="1.4575812682028524"/>
    <n v="1.4592325902381946"/>
    <n v="1.4609389185229316"/>
    <n v="1.4626988519099628"/>
  </r>
  <r>
    <s v="WALarge General ServiceVariable Peak Pricing RatesNon-Incentive CostsMarket Potential0"/>
    <x v="0"/>
    <x v="2"/>
    <x v="28"/>
    <x v="6"/>
    <x v="0"/>
    <x v="0"/>
    <n v="0"/>
    <n v="12172.36"/>
    <n v="17071.36"/>
    <n v="25581.49"/>
    <n v="14758.85"/>
    <n v="9640.74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</r>
  <r>
    <s v="WALarge General ServiceVariable Peak Pricing RatesIncentive CostsMarket Potential0"/>
    <x v="0"/>
    <x v="2"/>
    <x v="28"/>
    <x v="7"/>
    <x v="0"/>
    <x v="0"/>
    <n v="0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</r>
  <r>
    <s v="WALarge General ServiceVariable Peak Pricing RatesProgram Annual BenefitsMarket Potential0"/>
    <x v="0"/>
    <x v="2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Program Annual CostsMarket Potential0"/>
    <x v="0"/>
    <x v="2"/>
    <x v="28"/>
    <x v="9"/>
    <x v="0"/>
    <x v="0"/>
    <n v="0"/>
    <n v="51405.64"/>
    <n v="56304.63"/>
    <n v="64814.76"/>
    <n v="53992.12"/>
    <n v="48874.02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</r>
  <r>
    <s v="WAExtra Large General ServiceVariable Peak Pricing RatesParticipantsMarket Potential0"/>
    <x v="0"/>
    <x v="3"/>
    <x v="28"/>
    <x v="0"/>
    <x v="0"/>
    <x v="0"/>
    <n v="0"/>
    <n v="0.46437026768537704"/>
    <n v="1.2382775611894801"/>
    <n v="2.5989883396228497"/>
    <n v="3.24702877713164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</r>
  <r>
    <s v="WAExtra Large General ServiceVariable Peak Pricing RatesNew ParticipantsMarket Potential0"/>
    <x v="0"/>
    <x v="3"/>
    <x v="28"/>
    <x v="1"/>
    <x v="0"/>
    <x v="0"/>
    <n v="0"/>
    <n v="0.46437026768537704"/>
    <n v="0.77390729350410303"/>
    <n v="1.3607107784333696"/>
    <n v="0.64804043750880025"/>
    <n v="0.3082656088333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Summer Peak Reduction @Meter  (MW)Market Potential0"/>
    <x v="0"/>
    <x v="3"/>
    <x v="28"/>
    <x v="2"/>
    <x v="0"/>
    <x v="0"/>
    <n v="0"/>
    <n v="6.413541142945571E-2"/>
    <n v="0.17397773377182776"/>
    <n v="0.36433088837174527"/>
    <n v="0.45421831541560942"/>
    <n v="0.49629732954190786"/>
    <n v="0.4952572351436389"/>
    <n v="0.49422048554763476"/>
    <n v="0.49318706889295272"/>
    <n v="0.49215697336139191"/>
    <n v="0.49113018717733914"/>
    <n v="0.49010669860761635"/>
    <n v="0.48908649596132492"/>
    <n v="0.48806956758969483"/>
    <n v="0.48705590188593145"/>
    <n v="0.48604548728506469"/>
    <n v="0.48503831226379712"/>
    <n v="0.48403436534035421"/>
    <n v="0.4830336350743335"/>
    <n v="0.482036110066556"/>
    <n v="0.4810417789589162"/>
    <n v="0.48005063043423502"/>
    <n v="0.47906265321611097"/>
    <n v="0.47807783606877313"/>
  </r>
  <r>
    <s v="WAExtra Large General ServiceVariable Peak Pricing RatesSummer Peak Reduction @Generation (MW)Market Potential0"/>
    <x v="0"/>
    <x v="3"/>
    <x v="28"/>
    <x v="3"/>
    <x v="0"/>
    <x v="0"/>
    <n v="0"/>
    <n v="6.8345493850656122E-2"/>
    <n v="0.18539826702027681"/>
    <n v="0.38824689724184275"/>
    <n v="0.48403486297486087"/>
    <n v="0.52887609712479522"/>
    <n v="0.52776772713516507"/>
    <n v="0.52666292151282479"/>
    <n v="0.52556166761823608"/>
    <n v="0.52446395285740821"/>
    <n v="0.52336976468173391"/>
    <n v="0.52227909058782651"/>
    <n v="0.52119191811735388"/>
    <n v="0.52010823485687852"/>
    <n v="0.51902802843769336"/>
    <n v="0.51795128653566147"/>
    <n v="0.51687799687105407"/>
    <n v="0.51580814720839108"/>
    <n v="0.51474172535628038"/>
    <n v="0.51367871916725916"/>
    <n v="0.51261911653763448"/>
    <n v="0.5115629054073263"/>
    <n v="0.51051007375970903"/>
    <n v="0.50946060962145479"/>
  </r>
  <r>
    <s v="WAExtra Large General ServiceVariable Peak Pricing RatesWinter Peak Reduction @Meter  (MW)Market Potential0"/>
    <x v="0"/>
    <x v="3"/>
    <x v="28"/>
    <x v="4"/>
    <x v="0"/>
    <x v="0"/>
    <n v="0"/>
    <n v="7.1745072636797205E-2"/>
    <n v="0.19462017734733783"/>
    <n v="0.40755871783578812"/>
    <n v="0.50811128058796207"/>
    <n v="0.55518296622448027"/>
    <n v="0.55401946471276065"/>
    <n v="0.55285970486381519"/>
    <n v="0.55170367340940096"/>
    <n v="0.55055135712908909"/>
    <n v="0.5494027428500905"/>
    <n v="0.54825781744708646"/>
    <n v="0.54711656784205442"/>
    <n v="0.54597898100409881"/>
    <n v="0.54484504394927968"/>
    <n v="0.54371474374044404"/>
    <n v="0.54258806748705646"/>
    <n v="0.5414650023450307"/>
    <n v="0.54034553551656173"/>
    <n v="0.53922965424995828"/>
    <n v="0.53811734583947735"/>
    <n v="0.53700859762515707"/>
    <n v="0.53590339699265199"/>
    <n v="0.53480173137306786"/>
  </r>
  <r>
    <s v="WAExtra Large General ServiceVariable Peak Pricing RatesWinter Peak Reduction @Generation (MW)Market Potential0"/>
    <x v="0"/>
    <x v="3"/>
    <x v="28"/>
    <x v="5"/>
    <x v="0"/>
    <x v="0"/>
    <n v="0"/>
    <n v="7.6454680985504272E-2"/>
    <n v="0.20739575591148532"/>
    <n v="0.43431235916004701"/>
    <n v="0.54146555902382998"/>
    <n v="0.59162720185899431"/>
    <n v="0.59038732386270321"/>
    <n v="0.58915143314558316"/>
    <n v="0.58791951556841537"/>
    <n v="0.58669155704293385"/>
    <n v="0.58546754353163943"/>
    <n v="0.58424746104761982"/>
    <n v="0.58303129565436318"/>
    <n v="0.58181903346557839"/>
    <n v="0.58061066064501243"/>
    <n v="0.57940616340627027"/>
    <n v="0.57820552801263481"/>
    <n v="0.57700874077688691"/>
    <n v="0.5758157880611271"/>
    <n v="0.57462665627659659"/>
    <n v="0.57344133188350099"/>
    <n v="0.57225980139083232"/>
    <n v="0.5710820513561935"/>
    <n v="0.56990806838562214"/>
  </r>
  <r>
    <s v="WAExtra Large General ServiceVariable Peak Pricing RatesNon-Incentive CostsMarket Potential0"/>
    <x v="0"/>
    <x v="3"/>
    <x v="28"/>
    <x v="6"/>
    <x v="0"/>
    <x v="0"/>
    <n v="0"/>
    <n v="1790.33"/>
    <n v="1914.14"/>
    <n v="2148.86"/>
    <n v="1863.8"/>
    <n v="1727.89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</r>
  <r>
    <s v="WAExtra Large General ServiceVariable Peak Pricing RatesIncentive CostsMarket Potential0"/>
    <x v="0"/>
    <x v="3"/>
    <x v="28"/>
    <x v="7"/>
    <x v="0"/>
    <x v="0"/>
    <n v="0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</r>
  <r>
    <s v="WAExtra Large General ServiceVariable Peak Pricing RatesProgram Annual BenefitsMarket Potential0"/>
    <x v="0"/>
    <x v="3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Program Annual CostsMarket Potential0"/>
    <x v="0"/>
    <x v="3"/>
    <x v="28"/>
    <x v="9"/>
    <x v="0"/>
    <x v="0"/>
    <n v="0"/>
    <n v="14055.07"/>
    <n v="14178.88"/>
    <n v="14413.61"/>
    <n v="14128.54"/>
    <n v="13992.63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</r>
  <r>
    <s v="IDResidentialDLC Central ACParticipantsMarket Potential0"/>
    <x v="1"/>
    <x v="0"/>
    <x v="0"/>
    <x v="0"/>
    <x v="0"/>
    <x v="0"/>
    <n v="0"/>
    <n v="553.60847208893858"/>
    <n v="1672.8709678410858"/>
    <n v="3849.4586679152153"/>
    <n v="4972.1114853184854"/>
    <n v="5603.6213357578799"/>
    <n v="5744.0491735251799"/>
    <n v="5888.4737502568696"/>
    <n v="6037.0102290489604"/>
    <n v="6189.7766851743381"/>
    <n v="6346.8941447587895"/>
    <n v="6508.4866210437449"/>
    <n v="6674.6811479253793"/>
    <n v="6845.6078104353828"/>
    <n v="7021.3997718026494"/>
    <n v="7202.193296707298"/>
    <n v="7388.1277703088235"/>
    <n v="7579.3457125983477"/>
    <n v="7775.9927875913027"/>
    <n v="7978.2178068406083"/>
    <n v="8186.1727267120741"/>
    <n v="8400.0126388226145"/>
    <n v="8504.2258506744383"/>
    <n v="8609.7319645719454"/>
  </r>
  <r>
    <s v="IDResidentialDLC Central ACNew ParticipantsMarket Potential0"/>
    <x v="1"/>
    <x v="0"/>
    <x v="0"/>
    <x v="1"/>
    <x v="0"/>
    <x v="0"/>
    <n v="0"/>
    <n v="553.60847208893858"/>
    <n v="1119.2624957521471"/>
    <n v="2176.5877000741293"/>
    <n v="1122.6528174032701"/>
    <n v="631.50985043939454"/>
    <n v="140.42783776729993"/>
    <n v="144.42457673168974"/>
    <n v="148.53647879209075"/>
    <n v="152.76645612537777"/>
    <n v="157.11745958445135"/>
    <n v="161.59247628495541"/>
    <n v="166.19452688163437"/>
    <n v="170.92666251000355"/>
    <n v="175.79196136726659"/>
    <n v="180.79352490464862"/>
    <n v="185.9344736015255"/>
    <n v="191.21794228952422"/>
    <n v="196.64707499295491"/>
    <n v="202.22501924930566"/>
    <n v="207.95491987146579"/>
    <n v="213.83991211054035"/>
    <n v="104.21321185182387"/>
    <n v="105.50611389750702"/>
  </r>
  <r>
    <s v="IDResidentialDLC Central ACSummer Peak Reduction @Meter  (MW)Market Potential0"/>
    <x v="1"/>
    <x v="0"/>
    <x v="0"/>
    <x v="2"/>
    <x v="0"/>
    <x v="0"/>
    <n v="0"/>
    <n v="0.2768042360444693"/>
    <n v="0.8364354839205429"/>
    <n v="1.9247293339576077"/>
    <n v="2.4860557426592429"/>
    <n v="2.8018106678789398"/>
    <n v="2.8720245867625898"/>
    <n v="2.9442368751284347"/>
    <n v="3.0185051145244803"/>
    <n v="3.0948883425871689"/>
    <n v="3.1734470723793948"/>
    <n v="3.2542433105218724"/>
    <n v="3.3373405739626896"/>
    <n v="3.4228039052176915"/>
    <n v="3.5106998859013245"/>
    <n v="3.6010966483536491"/>
    <n v="3.6940638851544119"/>
    <n v="3.7896728562991737"/>
    <n v="3.8879963937956514"/>
    <n v="3.9891089034203042"/>
    <n v="4.0930863633560373"/>
    <n v="4.2000063194113073"/>
    <n v="4.2521129253372187"/>
    <n v="4.3048659822859729"/>
  </r>
  <r>
    <s v="IDResidentialDLC Central ACSummer Peak Reduction @Generation (MW)Market Potential0"/>
    <x v="1"/>
    <x v="0"/>
    <x v="0"/>
    <x v="3"/>
    <x v="0"/>
    <x v="0"/>
    <n v="0"/>
    <n v="0.29497467609171918"/>
    <n v="0.89134216104064667"/>
    <n v="2.0510755903214064"/>
    <n v="2.6492495126377267"/>
    <n v="2.9857317432640023"/>
    <n v="3.0605547599771841"/>
    <n v="3.1375073264369506"/>
    <n v="3.2166508040542201"/>
    <n v="3.2980481059113052"/>
    <n v="3.3817637173693464"/>
    <n v="3.4678637153898895"/>
    <n v="3.5564157864052532"/>
    <n v="3.6474892425593475"/>
    <n v="3.7411550361267309"/>
    <n v="3.8374857719028657"/>
    <n v="3.9365557173427237"/>
    <n v="4.0384408102079856"/>
    <n v="4.1432186634651016"/>
    <n v="4.2509685671571873"/>
    <n v="4.361771486952299"/>
    <n v="4.4757100590487076"/>
    <n v="4.5312371327122962"/>
    <n v="4.5874530928026136"/>
  </r>
  <r>
    <s v="IDResidentialDLC Central ACWinter Peak Reduction @Meter  (MW)Market Potential0"/>
    <x v="1"/>
    <x v="0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Winter Peak Reduction @Generation (MW)Market Potential0"/>
    <x v="1"/>
    <x v="0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Non-Incentive CostsMarket Potential0"/>
    <x v="1"/>
    <x v="0"/>
    <x v="0"/>
    <x v="6"/>
    <x v="0"/>
    <x v="0"/>
    <n v="0"/>
    <n v="181047.76"/>
    <n v="362057.05"/>
    <n v="700401.11"/>
    <n v="363141.95"/>
    <n v="205976.2"/>
    <n v="48829.96"/>
    <n v="50108.91"/>
    <n v="51424.72"/>
    <n v="52778.31"/>
    <n v="54170.63"/>
    <n v="55602.64"/>
    <n v="57075.3"/>
    <n v="58589.58"/>
    <n v="60146.48"/>
    <n v="61746.98"/>
    <n v="63392.08"/>
    <n v="65082.79"/>
    <n v="66820.11"/>
    <n v="68605.05"/>
    <n v="70438.62"/>
    <n v="72321.820000000007"/>
    <n v="37241.279999999999"/>
    <n v="37655"/>
  </r>
  <r>
    <s v="IDResidentialDLC Central ACIncentive CostsMarket Potential0"/>
    <x v="1"/>
    <x v="0"/>
    <x v="0"/>
    <x v="7"/>
    <x v="0"/>
    <x v="0"/>
    <n v="0"/>
    <n v="48208.33"/>
    <n v="85143.99"/>
    <n v="156971.38"/>
    <n v="194018.93"/>
    <n v="214858.75"/>
    <n v="219492.87"/>
    <n v="224258.88"/>
    <n v="229160.58"/>
    <n v="234201.88"/>
    <n v="239386.75"/>
    <n v="244719.3"/>
    <n v="250203.72"/>
    <n v="255844.3"/>
    <n v="261645.44"/>
    <n v="267611.62"/>
    <n v="273747.46000000002"/>
    <n v="280057.65000000002"/>
    <n v="286547.01"/>
    <n v="293220.43"/>
    <n v="300082.95"/>
    <n v="307139.65999999997"/>
    <n v="310578.7"/>
    <n v="314060.40000000002"/>
  </r>
  <r>
    <s v="IDResidentialDLC Central ACProgram Annual BenefitsMarket Potential0"/>
    <x v="1"/>
    <x v="0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Program Annual CostsMarket Potential0"/>
    <x v="1"/>
    <x v="0"/>
    <x v="0"/>
    <x v="9"/>
    <x v="0"/>
    <x v="0"/>
    <n v="0"/>
    <n v="229256.08"/>
    <n v="447201.03"/>
    <n v="857372.49"/>
    <n v="557160.87"/>
    <n v="420834.95"/>
    <n v="268322.82"/>
    <n v="274367.78999999998"/>
    <n v="280585.3"/>
    <n v="286980.19"/>
    <n v="293557.39"/>
    <n v="300321.94"/>
    <n v="307279.02"/>
    <n v="314433.88"/>
    <n v="321791.90999999997"/>
    <n v="329358.59999999998"/>
    <n v="337139.54"/>
    <n v="345140.44"/>
    <n v="353367.12"/>
    <n v="361825.49"/>
    <n v="370521.57"/>
    <n v="379461.48"/>
    <n v="347819.97"/>
    <n v="351715.4"/>
  </r>
  <r>
    <s v="IDGeneral ServiceDLC Central ACParticipantsMarket Potential0"/>
    <x v="1"/>
    <x v="1"/>
    <x v="0"/>
    <x v="0"/>
    <x v="0"/>
    <x v="0"/>
    <n v="0"/>
    <n v="30.621559630756977"/>
    <n v="92.306109311002274"/>
    <n v="214.74093601007283"/>
    <n v="277.30406929863767"/>
    <n v="310.5740770704686"/>
    <n v="314.21156080678213"/>
    <n v="317.89192281285636"/>
    <n v="321.61566853315543"/>
    <n v="325.38330937026831"/>
    <n v="329.19536275514349"/>
    <n v="333.05235221814996"/>
    <n v="336.95480746097678"/>
    <n v="340.90326442938022"/>
    <n v="344.89826538678756"/>
    <n v="348.94035898876962"/>
    <n v="353.03010035839026"/>
    <n v="357.16805116244518"/>
    <n v="361.35477968859772"/>
    <n v="365.59086092342579"/>
    <n v="369.87687663138786"/>
    <n v="374.21341543471908"/>
    <n v="378.60107289427151"/>
    <n v="383.04045159130419"/>
  </r>
  <r>
    <s v="IDGeneral ServiceDLC Central ACNew ParticipantsMarket Potential0"/>
    <x v="1"/>
    <x v="1"/>
    <x v="0"/>
    <x v="1"/>
    <x v="0"/>
    <x v="0"/>
    <n v="0"/>
    <n v="30.621559630756977"/>
    <n v="61.684549680245297"/>
    <n v="122.43482669907056"/>
    <n v="62.563133288564842"/>
    <n v="33.270007771830933"/>
    <n v="3.6374837363135271"/>
    <n v="3.6803620060742332"/>
    <n v="3.723745720299064"/>
    <n v="3.7676408371128787"/>
    <n v="3.8120533848751847"/>
    <n v="3.8569894630064709"/>
    <n v="3.902455242826818"/>
    <n v="3.9484569684034341"/>
    <n v="3.995000957407342"/>
    <n v="4.0420936019820601"/>
    <n v="4.0897413696206399"/>
    <n v="4.137950804054924"/>
    <n v="4.1867285261525353"/>
    <n v="4.2360812348280774"/>
    <n v="4.2860157079620649"/>
    <n v="4.3365388033312229"/>
    <n v="4.3876574595524289"/>
    <n v="4.4393786970326801"/>
  </r>
  <r>
    <s v="IDGeneral ServiceDLC Central ACSummer Peak Reduction @Meter  (MW)Market Potential0"/>
    <x v="1"/>
    <x v="1"/>
    <x v="0"/>
    <x v="2"/>
    <x v="0"/>
    <x v="0"/>
    <n v="0"/>
    <n v="3.8276949538446216E-2"/>
    <n v="0.11538263663875284"/>
    <n v="0.26842617001259106"/>
    <n v="0.34663008662329708"/>
    <n v="0.38821759633808572"/>
    <n v="0.39276445100847762"/>
    <n v="0.39736490351607046"/>
    <n v="0.4020195856664443"/>
    <n v="0.40672913671283539"/>
    <n v="0.41149420344392934"/>
    <n v="0.41631544027268746"/>
    <n v="0.42119350932622096"/>
    <n v="0.42612908053672527"/>
    <n v="0.43112283173348442"/>
    <n v="0.43617544873596203"/>
    <n v="0.44128762544798783"/>
    <n v="0.44646006395305649"/>
    <n v="0.45169347461074716"/>
    <n v="0.45698857615428223"/>
    <n v="0.4623460957892348"/>
    <n v="0.46776676929339883"/>
    <n v="0.4732513411178394"/>
    <n v="0.47880056448913022"/>
  </r>
  <r>
    <s v="IDGeneral ServiceDLC Central ACSummer Peak Reduction @Generation (MW)Market Potential0"/>
    <x v="1"/>
    <x v="1"/>
    <x v="0"/>
    <x v="3"/>
    <x v="0"/>
    <x v="0"/>
    <n v="0"/>
    <n v="4.0789588169699721E-2"/>
    <n v="0.12295677391171445"/>
    <n v="0.28604664323592399"/>
    <n v="0.36938415028058086"/>
    <n v="0.41370161587605042"/>
    <n v="0.41854694267740583"/>
    <n v="0.42344938567356188"/>
    <n v="0.42840961814412221"/>
    <n v="0.43342832130523806"/>
    <n v="0.43850618440316425"/>
    <n v="0.44364390480891674"/>
    <n v="0.44884218811404619"/>
    <n v="0.45410174822754185"/>
    <n v="0.45942330747387511"/>
    <n v="0.46480759669220167"/>
    <n v="0.47025535533673041"/>
    <n v="0.47576733157827844"/>
    <n v="0.48134428240701954"/>
    <n v="0.48698697373644739"/>
    <n v="0.49269618050856223"/>
    <n v="0.4984726868002971"/>
    <n v="0.5043172859312014"/>
    <n v="0.51023078057238935"/>
  </r>
  <r>
    <s v="IDGeneral ServiceDLC Central ACWinter Peak Reduction @Meter  (MW)Market Potential0"/>
    <x v="1"/>
    <x v="1"/>
    <x v="0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Winter Peak Reduction @Generation (MW)Market Potential0"/>
    <x v="1"/>
    <x v="1"/>
    <x v="0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Non-Incentive CostsMarket Potential0"/>
    <x v="1"/>
    <x v="1"/>
    <x v="0"/>
    <x v="6"/>
    <x v="0"/>
    <x v="0"/>
    <n v="0"/>
    <n v="10666.3"/>
    <n v="21072.400000000001"/>
    <n v="41423.74"/>
    <n v="21366.720000000001"/>
    <n v="11553.53"/>
    <n v="1626.63"/>
    <n v="1641"/>
    <n v="1655.53"/>
    <n v="1670.23"/>
    <n v="1685.11"/>
    <n v="1700.17"/>
    <n v="1715.4"/>
    <n v="1730.81"/>
    <n v="1746.4"/>
    <n v="1762.18"/>
    <n v="1778.14"/>
    <n v="1794.29"/>
    <n v="1810.63"/>
    <n v="1827.16"/>
    <n v="1843.89"/>
    <n v="1860.81"/>
    <n v="1877.94"/>
    <n v="1895.27"/>
  </r>
  <r>
    <s v="IDGeneral ServiceDLC Central ACIncentive CostsMarket Potential0"/>
    <x v="1"/>
    <x v="1"/>
    <x v="0"/>
    <x v="7"/>
    <x v="0"/>
    <x v="0"/>
    <n v="0"/>
    <n v="4699.97"/>
    <n v="7845.88"/>
    <n v="14090.06"/>
    <n v="17280.78"/>
    <n v="18977.55"/>
    <n v="19163.060000000001"/>
    <n v="19350.759999999998"/>
    <n v="19540.669999999998"/>
    <n v="19732.82"/>
    <n v="19927.23"/>
    <n v="20123.939999999999"/>
    <n v="20322.96"/>
    <n v="20524.34"/>
    <n v="20728.080000000002"/>
    <n v="20934.23"/>
    <n v="21142.799999999999"/>
    <n v="21353.84"/>
    <n v="21567.360000000001"/>
    <n v="21783.4"/>
    <n v="22001.99"/>
    <n v="22223.15"/>
    <n v="22446.92"/>
    <n v="22673.33"/>
  </r>
  <r>
    <s v="IDGeneral ServiceDLC Central ACProgram Annual BenefitsMarket Potential0"/>
    <x v="1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Program Annual CostsMarket Potential0"/>
    <x v="1"/>
    <x v="1"/>
    <x v="0"/>
    <x v="9"/>
    <x v="0"/>
    <x v="0"/>
    <n v="0"/>
    <n v="15366.26"/>
    <n v="28918.28"/>
    <n v="55513.8"/>
    <n v="38647.5"/>
    <n v="30531.07"/>
    <n v="20789.689999999999"/>
    <n v="20991.75"/>
    <n v="21196.2"/>
    <n v="21403.05"/>
    <n v="21612.34"/>
    <n v="21824.1"/>
    <n v="22038.36"/>
    <n v="22255.14"/>
    <n v="22474.48"/>
    <n v="22696.400000000001"/>
    <n v="22920.94"/>
    <n v="23148.13"/>
    <n v="23377.99"/>
    <n v="23610.560000000001"/>
    <n v="23845.88"/>
    <n v="24083.97"/>
    <n v="24324.86"/>
    <n v="24568.6"/>
  </r>
  <r>
    <s v="IDResidentialDLC Smart Thermostats - CoolingParticipantsMarket Potential0"/>
    <x v="1"/>
    <x v="0"/>
    <x v="1"/>
    <x v="0"/>
    <x v="0"/>
    <x v="0"/>
    <n v="0"/>
    <n v="1117.3594005509556"/>
    <n v="3440.7046786114161"/>
    <n v="8236.5875333215754"/>
    <n v="10869.007329708256"/>
    <n v="12395.349814151947"/>
    <n v="12724.871312511463"/>
    <n v="13064.680874225127"/>
    <n v="13415.126187858101"/>
    <n v="13776.567088159114"/>
    <n v="14149.375985934697"/>
    <n v="14533.938313214585"/>
    <n v="14930.652984253084"/>
    <n v="15339.932872930956"/>
    <n v="15762.205307142392"/>
    <n v="16197.912580772425"/>
    <n v="16647.512483891929"/>
    <n v="17111.47885181944"/>
    <n v="17590.302133722507"/>
    <n v="18084.48998145499"/>
    <n v="18594.567859351802"/>
    <n v="19121.079675728164"/>
    <n v="19358.301833927391"/>
    <n v="19598.467045201811"/>
  </r>
  <r>
    <s v="IDResidentialDLC Smart Thermostats - CoolingNew ParticipantsMarket Potential0"/>
    <x v="1"/>
    <x v="0"/>
    <x v="1"/>
    <x v="1"/>
    <x v="0"/>
    <x v="0"/>
    <n v="0"/>
    <n v="1117.3594005509556"/>
    <n v="2323.3452780604603"/>
    <n v="4795.8828547101593"/>
    <n v="2632.4197963866809"/>
    <n v="1526.3424844436904"/>
    <n v="329.52149835951604"/>
    <n v="339.80956171366415"/>
    <n v="350.44531363297392"/>
    <n v="361.44090030101324"/>
    <n v="372.80889777558332"/>
    <n v="384.56232727988754"/>
    <n v="396.71467103849864"/>
    <n v="409.2798886778728"/>
    <n v="422.27243421143612"/>
    <n v="435.70727363003243"/>
    <n v="449.59990311950423"/>
    <n v="463.96636792751087"/>
    <n v="478.82328190306725"/>
    <n v="494.18784773248262"/>
    <n v="510.07787789681242"/>
    <n v="526.51181637636182"/>
    <n v="237.22215819922712"/>
    <n v="240.16521127441956"/>
  </r>
  <r>
    <s v="IDResidentialDLC Smart Thermostats - CoolingSummer Peak Reduction @Meter  (MW)Market Potential0"/>
    <x v="1"/>
    <x v="0"/>
    <x v="1"/>
    <x v="2"/>
    <x v="0"/>
    <x v="0"/>
    <n v="0"/>
    <n v="0.55867970027547775"/>
    <n v="1.7203523393057081"/>
    <n v="4.1182937666607877"/>
    <n v="5.4345036648541285"/>
    <n v="6.1976749070759736"/>
    <n v="6.3624356562557312"/>
    <n v="6.5323404371125635"/>
    <n v="6.7075630939290507"/>
    <n v="6.8882835440795569"/>
    <n v="7.0746879929673483"/>
    <n v="7.266969156607292"/>
    <n v="7.4653264921265414"/>
    <n v="7.6699664364654785"/>
    <n v="7.8811026535711965"/>
    <n v="8.0989562903862122"/>
    <n v="8.323756241945965"/>
    <n v="8.5557394259097208"/>
    <n v="8.7951510668612531"/>
    <n v="9.0422449907274949"/>
    <n v="9.2972839296759009"/>
    <n v="9.5605398378640825"/>
    <n v="9.679150916963696"/>
    <n v="9.7992335226009057"/>
  </r>
  <r>
    <s v="IDResidentialDLC Smart Thermostats - CoolingSummer Peak Reduction @Generation (MW)Market Potential0"/>
    <x v="1"/>
    <x v="0"/>
    <x v="1"/>
    <x v="3"/>
    <x v="0"/>
    <x v="0"/>
    <n v="0"/>
    <n v="0.59535347429185603"/>
    <n v="1.8332825440171654"/>
    <n v="4.3886335961858354"/>
    <n v="5.7912443146356871"/>
    <n v="6.6045129018286159"/>
    <n v="6.7800891477575993"/>
    <n v="6.9611470983722965"/>
    <n v="7.1478720097283146"/>
    <n v="7.3404556096329463"/>
    <n v="7.5390963266915474"/>
    <n v="7.7439995275013764"/>
    <n v="7.9553777622831854"/>
    <n v="8.1734510192513632"/>
    <n v="8.3984469880340971"/>
    <n v="8.6306013324661262"/>
    <n v="8.8701579730881974"/>
    <n v="9.1173693796991913"/>
    <n v="9.3724968743193227"/>
    <n v="9.6358109449355229"/>
    <n v="9.9075915704133646"/>
    <n v="10.188128556973659"/>
    <n v="10.31452570008919"/>
    <n v="10.442490966113498"/>
  </r>
  <r>
    <s v="IDResidentialDLC Smart Thermostats - CoolingWinter Peak Reduction @Meter  (MW)Market Potential0"/>
    <x v="1"/>
    <x v="0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Winter Peak Reduction @Generation (MW)Market Potential0"/>
    <x v="1"/>
    <x v="0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Non-Incentive CostsMarket Potential0"/>
    <x v="1"/>
    <x v="0"/>
    <x v="1"/>
    <x v="6"/>
    <x v="0"/>
    <x v="0"/>
    <n v="0"/>
    <n v="70305.66"/>
    <n v="142664.81"/>
    <n v="291017.06"/>
    <n v="161209.28"/>
    <n v="94844.64"/>
    <n v="23035.38"/>
    <n v="23652.66"/>
    <n v="24290.81"/>
    <n v="24950.54"/>
    <n v="25632.62"/>
    <n v="26337.83"/>
    <n v="27066.97"/>
    <n v="27820.880000000001"/>
    <n v="28600.44"/>
    <n v="29406.53"/>
    <n v="30240.09"/>
    <n v="31102.07"/>
    <n v="31993.49"/>
    <n v="32915.360000000001"/>
    <n v="33868.76"/>
    <n v="34854.800000000003"/>
    <n v="17497.419999999998"/>
    <n v="17674"/>
  </r>
  <r>
    <s v="IDResidentialDLC Smart Thermostats - CoolingIncentive CostsMarket Potential0"/>
    <x v="1"/>
    <x v="0"/>
    <x v="1"/>
    <x v="7"/>
    <x v="0"/>
    <x v="0"/>
    <n v="0"/>
    <n v="101450.25"/>
    <n v="250144.35"/>
    <n v="557080.85"/>
    <n v="725555.72"/>
    <n v="823241.63"/>
    <n v="844331.01"/>
    <n v="866078.82"/>
    <n v="888507.32"/>
    <n v="911639.54"/>
    <n v="935499.31"/>
    <n v="960111.3"/>
    <n v="985501.04"/>
    <n v="1011694.95"/>
    <n v="1038720.39"/>
    <n v="1066605.6499999999"/>
    <n v="1095380.05"/>
    <n v="1125073.8899999999"/>
    <n v="1155718.58"/>
    <n v="1187346.6100000001"/>
    <n v="1219991.5900000001"/>
    <n v="1253688.3500000001"/>
    <n v="1268870.56"/>
    <n v="1284241.1399999999"/>
  </r>
  <r>
    <s v="IDResidentialDLC Smart Thermostats - CoolingProgram Annual BenefitsMarket Potential0"/>
    <x v="1"/>
    <x v="0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Program Annual CostsMarket Potential0"/>
    <x v="1"/>
    <x v="0"/>
    <x v="1"/>
    <x v="9"/>
    <x v="0"/>
    <x v="0"/>
    <n v="0"/>
    <n v="171755.9"/>
    <n v="392809.15"/>
    <n v="848097.91"/>
    <n v="886764.99"/>
    <n v="918086.27"/>
    <n v="867366.39"/>
    <n v="889731.49"/>
    <n v="912798.13"/>
    <n v="936590.08"/>
    <n v="961131.93"/>
    <n v="986449.13"/>
    <n v="1012568.01"/>
    <n v="1039515.83"/>
    <n v="1067320.82"/>
    <n v="1096012.18"/>
    <n v="1125620.1299999999"/>
    <n v="1156175.97"/>
    <n v="1187712.07"/>
    <n v="1220261.97"/>
    <n v="1253860.3500000001"/>
    <n v="1288543.1499999999"/>
    <n v="1286367.98"/>
    <n v="1301915.1399999999"/>
  </r>
  <r>
    <s v="IDGeneral ServiceDLC Smart Thermostats - CoolingParticipantsMarket Potential0"/>
    <x v="1"/>
    <x v="1"/>
    <x v="1"/>
    <x v="0"/>
    <x v="0"/>
    <x v="0"/>
    <n v="0"/>
    <n v="61.462572849601443"/>
    <n v="186.61111700709648"/>
    <n v="440.49136683031423"/>
    <n v="573.02203879252806"/>
    <n v="644.14759838304553"/>
    <n v="651.69193831960786"/>
    <n v="659.32521012952475"/>
    <n v="667.04846213222027"/>
    <n v="674.8627550045951"/>
    <n v="682.76916192669671"/>
    <n v="690.76876872910418"/>
    <n v="698.86267404205103"/>
    <n v="707.05198944630729"/>
    <n v="715.33783962583789"/>
    <n v="723.72136252226244"/>
    <n v="732.20370949113465"/>
    <n v="740.78604546006466"/>
    <n v="749.46954908870464"/>
    <n v="758.25541293062122"/>
    <n v="767.1448435970749"/>
    <n v="776.13906192273032"/>
    <n v="785.23930313332187"/>
    <n v="794.44681701529225"/>
  </r>
  <r>
    <s v="IDGeneral ServiceDLC Smart Thermostats - CoolingNew ParticipantsMarket Potential0"/>
    <x v="1"/>
    <x v="1"/>
    <x v="1"/>
    <x v="1"/>
    <x v="0"/>
    <x v="0"/>
    <n v="0"/>
    <n v="61.462572849601443"/>
    <n v="125.14854415749504"/>
    <n v="253.88024982321775"/>
    <n v="132.53067196221383"/>
    <n v="71.125559590517469"/>
    <n v="7.5443399365623236"/>
    <n v="7.6332718099168915"/>
    <n v="7.7232520026955171"/>
    <n v="7.8142928723748355"/>
    <n v="7.9064069221016098"/>
    <n v="7.9996068024074702"/>
    <n v="8.0939053129468448"/>
    <n v="8.1893154042562628"/>
    <n v="8.2858501795305983"/>
    <n v="8.3835228964245516"/>
    <n v="8.4823469688722071"/>
    <n v="8.5823359689300105"/>
    <n v="8.6835036286399827"/>
    <n v="8.78586384191658"/>
    <n v="8.8894306664536771"/>
    <n v="8.9942183256554245"/>
    <n v="9.1002412105915482"/>
    <n v="9.2075138819703852"/>
  </r>
  <r>
    <s v="IDGeneral ServiceDLC Smart Thermostats - CoolingSummer Peak Reduction @Meter  (MW)Market Potential0"/>
    <x v="1"/>
    <x v="1"/>
    <x v="1"/>
    <x v="2"/>
    <x v="0"/>
    <x v="0"/>
    <n v="0"/>
    <n v="7.6828216062001797E-2"/>
    <n v="0.23326389625887059"/>
    <n v="0.55061420853789278"/>
    <n v="0.71627754849066017"/>
    <n v="0.80518449797880687"/>
    <n v="0.81461492289950976"/>
    <n v="0.82415651266190593"/>
    <n v="0.83381057766527533"/>
    <n v="0.84357844375574387"/>
    <n v="0.8534614524083709"/>
    <n v="0.86346096091138025"/>
    <n v="0.87357834255256372"/>
    <n v="0.88381498680788406"/>
    <n v="0.89417229953229727"/>
    <n v="0.90465170315282806"/>
    <n v="0.91525463686391828"/>
    <n v="0.92598255682508079"/>
    <n v="0.93683693636088083"/>
    <n v="0.9478192661632765"/>
    <n v="0.95893105449634364"/>
    <n v="0.97017382740341296"/>
    <n v="0.98154912891665236"/>
    <n v="0.99305852126911531"/>
  </r>
  <r>
    <s v="IDGeneral ServiceDLC Smart Thermostats - CoolingSummer Peak Reduction @Generation (MW)Market Potential0"/>
    <x v="1"/>
    <x v="1"/>
    <x v="1"/>
    <x v="3"/>
    <x v="0"/>
    <x v="0"/>
    <n v="0"/>
    <n v="8.1871500492329274E-2"/>
    <n v="0.24857618953417582"/>
    <n v="0.58675853424754132"/>
    <n v="0.76329662030121503"/>
    <n v="0.85803974635422731"/>
    <n v="0.86808921877611867"/>
    <n v="0.87825715330552634"/>
    <n v="0.88854494636112036"/>
    <n v="0.89895401082240389"/>
    <n v="0.90948577622375415"/>
    <n v="0.92014168895074622"/>
    <n v="0.93092321243879339"/>
    <n v="0.94183182737413051"/>
    <n v="0.95286903189716243"/>
    <n v="0.96403634180821407"/>
    <n v="0.97533529077570147"/>
    <n v="0.9867674305467613"/>
    <n v="0.99833433116035897"/>
    <n v="1.0100375811629119"/>
    <n v="1.0218787878264532"/>
    <n v="1.033859577369366"/>
    <n v="1.0459815951797233"/>
    <n v="1.0582465060412567"/>
  </r>
  <r>
    <s v="IDGeneral ServiceDLC Smart Thermostats - CoolingWinter Peak Reduction @Meter  (MW)Market Potential0"/>
    <x v="1"/>
    <x v="1"/>
    <x v="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Winter Peak Reduction @Generation (MW)Market Potential0"/>
    <x v="1"/>
    <x v="1"/>
    <x v="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Non-Incentive CostsMarket Potential0"/>
    <x v="1"/>
    <x v="1"/>
    <x v="1"/>
    <x v="6"/>
    <x v="0"/>
    <x v="0"/>
    <n v="0"/>
    <n v="4951.84"/>
    <n v="9728.2900000000009"/>
    <n v="19383.16"/>
    <n v="10281.950000000001"/>
    <n v="5676.56"/>
    <n v="907.97"/>
    <n v="914.64"/>
    <n v="921.39"/>
    <n v="928.22"/>
    <n v="935.13"/>
    <n v="942.12"/>
    <n v="949.19"/>
    <n v="956.34"/>
    <n v="963.58"/>
    <n v="970.91"/>
    <n v="978.32"/>
    <n v="985.82"/>
    <n v="993.41"/>
    <n v="1001.09"/>
    <n v="1008.85"/>
    <n v="1016.71"/>
    <n v="1024.6600000000001"/>
    <n v="1032.71"/>
  </r>
  <r>
    <s v="IDGeneral ServiceDLC Smart Thermostats - CoolingIncentive CostsMarket Potential0"/>
    <x v="1"/>
    <x v="1"/>
    <x v="1"/>
    <x v="7"/>
    <x v="0"/>
    <x v="0"/>
    <n v="0"/>
    <n v="7071.87"/>
    <n v="15081.38"/>
    <n v="31329.72"/>
    <n v="39811.68"/>
    <n v="44363.72"/>
    <n v="44846.55"/>
    <n v="45335.08"/>
    <n v="45829.37"/>
    <n v="46329.49"/>
    <n v="46835.5"/>
    <n v="47347.47"/>
    <n v="47865.48"/>
    <n v="48389.599999999999"/>
    <n v="48919.89"/>
    <n v="49456.44"/>
    <n v="49999.31"/>
    <n v="50548.58"/>
    <n v="51104.32"/>
    <n v="51666.62"/>
    <n v="52235.54"/>
    <n v="52811.17"/>
    <n v="53393.58"/>
    <n v="53982.87"/>
  </r>
  <r>
    <s v="IDGeneral ServiceDLC Smart Thermostats - CoolingProgram Annual BenefitsMarket Potential0"/>
    <x v="1"/>
    <x v="1"/>
    <x v="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Program Annual CostsMarket Potential0"/>
    <x v="1"/>
    <x v="1"/>
    <x v="1"/>
    <x v="9"/>
    <x v="0"/>
    <x v="0"/>
    <n v="0"/>
    <n v="12023.71"/>
    <n v="24809.67"/>
    <n v="50712.88"/>
    <n v="50093.63"/>
    <n v="50040.28"/>
    <n v="45754.52"/>
    <n v="46249.72"/>
    <n v="46750.76"/>
    <n v="47257.7"/>
    <n v="47770.62"/>
    <n v="48289.59"/>
    <n v="48814.67"/>
    <n v="49345.94"/>
    <n v="49883.48"/>
    <n v="50427.35"/>
    <n v="50977.63"/>
    <n v="51534.400000000001"/>
    <n v="52097.73"/>
    <n v="52667.7"/>
    <n v="53244.39"/>
    <n v="53827.88"/>
    <n v="54418.25"/>
    <n v="55015.57"/>
  </r>
  <r>
    <s v="IDResidentialAncillary CoolingParticipantsMarket Potential0"/>
    <x v="1"/>
    <x v="0"/>
    <x v="2"/>
    <x v="0"/>
    <x v="0"/>
    <x v="0"/>
    <n v="0"/>
    <n v="558.67970027547778"/>
    <n v="1720.352339305708"/>
    <n v="4118.2937666607877"/>
    <n v="5434.5036648541281"/>
    <n v="6197.6749070759734"/>
    <n v="6362.4356562557314"/>
    <n v="6532.3404371125634"/>
    <n v="6707.5630939290504"/>
    <n v="6888.283544079557"/>
    <n v="7074.6879929673487"/>
    <n v="7266.9691566072925"/>
    <n v="7465.3264921265418"/>
    <n v="7669.9664364654782"/>
    <n v="7881.1026535711962"/>
    <n v="8098.9562903862125"/>
    <n v="8323.7562419459646"/>
    <n v="8555.73942590972"/>
    <n v="8795.1510668612536"/>
    <n v="9042.244990727495"/>
    <n v="9297.2839296759012"/>
    <n v="9560.5398378640821"/>
    <n v="9679.1509169636956"/>
    <n v="9799.2335226009054"/>
  </r>
  <r>
    <s v="IDResidentialAncillary CoolingNew ParticipantsMarket Potential0"/>
    <x v="1"/>
    <x v="0"/>
    <x v="2"/>
    <x v="1"/>
    <x v="0"/>
    <x v="0"/>
    <n v="0"/>
    <n v="558.67970027547778"/>
    <n v="1161.6726390302301"/>
    <n v="2397.9414273550797"/>
    <n v="1316.2098981933405"/>
    <n v="763.1712422218452"/>
    <n v="164.76074917975802"/>
    <n v="169.90478085683208"/>
    <n v="175.22265681648696"/>
    <n v="180.72045015050662"/>
    <n v="186.40444888779166"/>
    <n v="192.28116363994377"/>
    <n v="198.35733551924932"/>
    <n v="204.6399443389364"/>
    <n v="211.13621710571806"/>
    <n v="217.85363681501622"/>
    <n v="224.79995155975212"/>
    <n v="231.98318396375544"/>
    <n v="239.41164095153363"/>
    <n v="247.09392386624131"/>
    <n v="255.03893894840621"/>
    <n v="263.25590818818091"/>
    <n v="118.61107909961356"/>
    <n v="120.08260563720978"/>
  </r>
  <r>
    <s v="IDResidentialAncillary CoolingSummer Peak Reduction @Meter  (MW)Market Potential0"/>
    <x v="1"/>
    <x v="0"/>
    <x v="2"/>
    <x v="2"/>
    <x v="0"/>
    <x v="0"/>
    <n v="0"/>
    <n v="0.13966992506886944"/>
    <n v="0.43008808482642702"/>
    <n v="1.0295734416651969"/>
    <n v="1.3586259162135321"/>
    <n v="1.5494187267689934"/>
    <n v="1.5906089140639328"/>
    <n v="1.6330851092781409"/>
    <n v="1.6768907734822627"/>
    <n v="1.7220708860198892"/>
    <n v="1.7686719982418371"/>
    <n v="1.816742289151823"/>
    <n v="1.8663316230316354"/>
    <n v="1.9174916091163696"/>
    <n v="1.9702756633927991"/>
    <n v="2.0247390725965531"/>
    <n v="2.0809390604864912"/>
    <n v="2.1389348564774302"/>
    <n v="2.1987877667153133"/>
    <n v="2.2605612476818737"/>
    <n v="2.3243209824189752"/>
    <n v="2.3901349594660206"/>
    <n v="2.419787729240924"/>
    <n v="2.4498083806502264"/>
  </r>
  <r>
    <s v="IDResidentialAncillary CoolingSummer Peak Reduction @Generation (MW)Market Potential0"/>
    <x v="1"/>
    <x v="0"/>
    <x v="2"/>
    <x v="3"/>
    <x v="0"/>
    <x v="0"/>
    <n v="0"/>
    <n v="0.14883836857296401"/>
    <n v="0.45832063600429135"/>
    <n v="1.0971583990464588"/>
    <n v="1.4478110786589218"/>
    <n v="1.651128225457154"/>
    <n v="1.6950222869393998"/>
    <n v="1.7402867745930741"/>
    <n v="1.7869680024320787"/>
    <n v="1.8351139024082366"/>
    <n v="1.8847740816728868"/>
    <n v="1.9359998818753441"/>
    <n v="1.9888444405707963"/>
    <n v="2.0433627548128408"/>
    <n v="2.0996117470085243"/>
    <n v="2.1576503331165315"/>
    <n v="2.2175394932720494"/>
    <n v="2.2793423449247978"/>
    <n v="2.3431242185798307"/>
    <n v="2.4089527362338807"/>
    <n v="2.4768978926033411"/>
    <n v="2.5470321392434148"/>
    <n v="2.5786314250222975"/>
    <n v="2.6106227415283745"/>
  </r>
  <r>
    <s v="IDResidentialAncillary CoolingWinter Peak Reduction @Meter  (MW)Market Potential0"/>
    <x v="1"/>
    <x v="0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Winter Peak Reduction @Generation (MW)Market Potential0"/>
    <x v="1"/>
    <x v="0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Non-Incentive CostsMarket Potential0"/>
    <x v="1"/>
    <x v="0"/>
    <x v="2"/>
    <x v="6"/>
    <x v="0"/>
    <x v="0"/>
    <n v="0"/>
    <n v="35152.83"/>
    <n v="71332.399999999994"/>
    <n v="145508.53"/>
    <n v="80604.639999999999"/>
    <n v="47422.32"/>
    <n v="11517.69"/>
    <n v="11826.33"/>
    <n v="12145.4"/>
    <n v="12475.27"/>
    <n v="12816.31"/>
    <n v="13168.92"/>
    <n v="13533.49"/>
    <n v="13910.44"/>
    <n v="14300.22"/>
    <n v="14703.26"/>
    <n v="15120.04"/>
    <n v="15551.04"/>
    <n v="15996.74"/>
    <n v="16457.68"/>
    <n v="16934.38"/>
    <n v="17427.400000000001"/>
    <n v="8748.7099999999991"/>
    <n v="8837"/>
  </r>
  <r>
    <s v="IDResidentialAncillary CoolingIncentive CostsMarket Potential0"/>
    <x v="1"/>
    <x v="0"/>
    <x v="2"/>
    <x v="7"/>
    <x v="0"/>
    <x v="0"/>
    <n v="0"/>
    <n v="21153.34"/>
    <n v="44386.8"/>
    <n v="92345.62"/>
    <n v="118669.82"/>
    <n v="133933.25"/>
    <n v="137228.46"/>
    <n v="140626.56"/>
    <n v="144131.01"/>
    <n v="147745.42000000001"/>
    <n v="151473.51"/>
    <n v="155319.13"/>
    <n v="159286.28"/>
    <n v="163379.07999999999"/>
    <n v="167601.79999999999"/>
    <n v="171958.87"/>
    <n v="176454.87"/>
    <n v="181094.54"/>
    <n v="185882.77"/>
    <n v="190824.65"/>
    <n v="195925.43"/>
    <n v="201190.55"/>
    <n v="203562.77"/>
    <n v="205964.42"/>
  </r>
  <r>
    <s v="IDResidentialAncillary CoolingProgram Annual BenefitsMarket Potential0"/>
    <x v="1"/>
    <x v="0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Program Annual CostsMarket Potential0"/>
    <x v="1"/>
    <x v="0"/>
    <x v="2"/>
    <x v="9"/>
    <x v="0"/>
    <x v="0"/>
    <n v="0"/>
    <n v="56306.17"/>
    <n v="115719.2"/>
    <n v="237854.16"/>
    <n v="199274.46"/>
    <n v="181355.57"/>
    <n v="148746.15"/>
    <n v="152452.89000000001"/>
    <n v="156276.42000000001"/>
    <n v="160220.69"/>
    <n v="164289.82"/>
    <n v="168488.05"/>
    <n v="172819.76"/>
    <n v="177289.52"/>
    <n v="181902.02"/>
    <n v="186662.14"/>
    <n v="191574.92"/>
    <n v="196645.57"/>
    <n v="201879.51"/>
    <n v="207282.33"/>
    <n v="212859.81"/>
    <n v="218617.95"/>
    <n v="212311.48"/>
    <n v="214801.42"/>
  </r>
  <r>
    <s v="IDGeneral ServiceAncillary CoolingParticipantsMarket Potential0"/>
    <x v="1"/>
    <x v="1"/>
    <x v="2"/>
    <x v="0"/>
    <x v="0"/>
    <x v="0"/>
    <n v="0"/>
    <n v="30.731286424800722"/>
    <n v="93.305558503548241"/>
    <n v="220.24568341515712"/>
    <n v="286.51101939626403"/>
    <n v="322.07379919152277"/>
    <n v="325.84596915980393"/>
    <n v="329.66260506476237"/>
    <n v="333.52423106611013"/>
    <n v="337.43137750229755"/>
    <n v="341.38458096334836"/>
    <n v="345.38438436455209"/>
    <n v="349.43133702102551"/>
    <n v="353.52599472315364"/>
    <n v="357.66891981291894"/>
    <n v="361.86068126113122"/>
    <n v="366.10185474556732"/>
    <n v="370.39302273003233"/>
    <n v="374.73477454435232"/>
    <n v="379.12770646531061"/>
    <n v="383.57242179853745"/>
    <n v="388.06953096136516"/>
    <n v="392.61965156666093"/>
    <n v="397.22340850764613"/>
  </r>
  <r>
    <s v="IDGeneral ServiceAncillary CoolingNew ParticipantsMarket Potential0"/>
    <x v="1"/>
    <x v="1"/>
    <x v="2"/>
    <x v="1"/>
    <x v="0"/>
    <x v="0"/>
    <n v="0"/>
    <n v="30.731286424800722"/>
    <n v="62.574272078747519"/>
    <n v="126.94012491160888"/>
    <n v="66.265335981106915"/>
    <n v="35.562779795258734"/>
    <n v="3.7721699682811618"/>
    <n v="3.8166359049584457"/>
    <n v="3.8616260013477586"/>
    <n v="3.9071464361874177"/>
    <n v="3.9532034610508049"/>
    <n v="3.9998034012037351"/>
    <n v="4.0469526564734224"/>
    <n v="4.0946577021281314"/>
    <n v="4.1429250897652992"/>
    <n v="4.1917614482122758"/>
    <n v="4.2411734844361035"/>
    <n v="4.2911679844650052"/>
    <n v="4.3417518143199914"/>
    <n v="4.39293192095829"/>
    <n v="4.4447153332268385"/>
    <n v="4.4971091628277122"/>
    <n v="4.5501206052957741"/>
    <n v="4.6037569409851926"/>
  </r>
  <r>
    <s v="IDGeneral ServiceAncillary CoolingSummer Peak Reduction @Meter  (MW)Market Potential0"/>
    <x v="1"/>
    <x v="1"/>
    <x v="2"/>
    <x v="2"/>
    <x v="0"/>
    <x v="0"/>
    <n v="0"/>
    <n v="1.9207054015500449E-2"/>
    <n v="5.8315974064717647E-2"/>
    <n v="0.13765355213447319"/>
    <n v="0.17906938712266504"/>
    <n v="0.20129612449470172"/>
    <n v="0.20365373072487744"/>
    <n v="0.20603912816547648"/>
    <n v="0.20845264441631883"/>
    <n v="0.21089461093893597"/>
    <n v="0.21336536310209273"/>
    <n v="0.21586524022784506"/>
    <n v="0.21839458563814093"/>
    <n v="0.22095374670197102"/>
    <n v="0.22354307488307432"/>
    <n v="0.22616292578820701"/>
    <n v="0.22881365921597957"/>
    <n v="0.2314956392062702"/>
    <n v="0.23420923409022021"/>
    <n v="0.23695481654081912"/>
    <n v="0.23973276362408591"/>
    <n v="0.24254345685085324"/>
    <n v="0.24538728222916309"/>
    <n v="0.24826463031727883"/>
  </r>
  <r>
    <s v="IDGeneral ServiceAncillary CoolingSummer Peak Reduction @Generation (MW)Market Potential0"/>
    <x v="1"/>
    <x v="1"/>
    <x v="2"/>
    <x v="3"/>
    <x v="0"/>
    <x v="0"/>
    <n v="0"/>
    <n v="2.0467875123082319E-2"/>
    <n v="6.2144047383543954E-2"/>
    <n v="0.14668963356188533"/>
    <n v="0.19082415507530376"/>
    <n v="0.21450993658855683"/>
    <n v="0.21702230469402967"/>
    <n v="0.21956428832638158"/>
    <n v="0.22213623659028009"/>
    <n v="0.22473850270560097"/>
    <n v="0.22737144405593854"/>
    <n v="0.23003542223768655"/>
    <n v="0.23273080310969835"/>
    <n v="0.23545795684353263"/>
    <n v="0.23821725797429061"/>
    <n v="0.24100908545205352"/>
    <n v="0.24383382269392537"/>
    <n v="0.24669185763669033"/>
    <n v="0.24958358279008974"/>
    <n v="0.25250939529072797"/>
    <n v="0.25546969695661331"/>
    <n v="0.25846489434234149"/>
    <n v="0.26149539879493083"/>
    <n v="0.26456162651031417"/>
  </r>
  <r>
    <s v="IDGeneral ServiceAncillary CoolingWinter Peak Reduction @Meter  (MW)Market Potential0"/>
    <x v="1"/>
    <x v="1"/>
    <x v="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Winter Peak Reduction @Generation (MW)Market Potential0"/>
    <x v="1"/>
    <x v="1"/>
    <x v="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Non-Incentive CostsMarket Potential0"/>
    <x v="1"/>
    <x v="1"/>
    <x v="2"/>
    <x v="6"/>
    <x v="0"/>
    <x v="0"/>
    <n v="0"/>
    <n v="2475.92"/>
    <n v="4864.1400000000003"/>
    <n v="9691.58"/>
    <n v="5140.97"/>
    <n v="2838.28"/>
    <n v="453.99"/>
    <n v="457.32"/>
    <n v="460.7"/>
    <n v="464.11"/>
    <n v="467.56"/>
    <n v="471.06"/>
    <n v="474.59"/>
    <n v="478.17"/>
    <n v="481.79"/>
    <n v="485.46"/>
    <n v="489.16"/>
    <n v="492.91"/>
    <n v="496.7"/>
    <n v="500.54"/>
    <n v="504.43"/>
    <n v="508.36"/>
    <n v="512.33000000000004"/>
    <n v="516.35"/>
  </r>
  <r>
    <s v="IDGeneral ServiceAncillary CoolingIncentive CostsMarket Potential0"/>
    <x v="1"/>
    <x v="1"/>
    <x v="2"/>
    <x v="7"/>
    <x v="0"/>
    <x v="0"/>
    <n v="0"/>
    <n v="1660.72"/>
    <n v="2912.2"/>
    <n v="5451"/>
    <n v="6776.31"/>
    <n v="7487.57"/>
    <n v="7563.01"/>
    <n v="7639.34"/>
    <n v="7716.57"/>
    <n v="7794.72"/>
    <n v="7873.78"/>
    <n v="7953.78"/>
    <n v="8034.72"/>
    <n v="8116.61"/>
    <n v="8199.4699999999993"/>
    <n v="8283.2999999999993"/>
    <n v="8368.1299999999992"/>
    <n v="8453.9500000000007"/>
    <n v="8540.7900000000009"/>
    <n v="8628.64"/>
    <n v="8717.5400000000009"/>
    <n v="8807.48"/>
    <n v="8898.48"/>
    <n v="8990.56"/>
  </r>
  <r>
    <s v="IDGeneral ServiceAncillary CoolingProgram Annual BenefitsMarket Potential0"/>
    <x v="1"/>
    <x v="1"/>
    <x v="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Program Annual CostsMarket Potential0"/>
    <x v="1"/>
    <x v="1"/>
    <x v="2"/>
    <x v="9"/>
    <x v="0"/>
    <x v="0"/>
    <n v="0"/>
    <n v="4136.63"/>
    <n v="7776.34"/>
    <n v="15142.59"/>
    <n v="11917.28"/>
    <n v="10325.85"/>
    <n v="8016.99"/>
    <n v="8096.66"/>
    <n v="8177.27"/>
    <n v="8258.83"/>
    <n v="8341.34"/>
    <n v="8424.84"/>
    <n v="8509.31"/>
    <n v="8594.7800000000007"/>
    <n v="8681.26"/>
    <n v="8768.76"/>
    <n v="8857.2900000000009"/>
    <n v="8946.86"/>
    <n v="9037.49"/>
    <n v="9129.19"/>
    <n v="9221.9599999999991"/>
    <n v="9315.84"/>
    <n v="9410.81"/>
    <n v="9506.91"/>
  </r>
  <r>
    <s v="IDResidentialDLC Smart Thermostats - HeatingParticipantsMarket Potential0"/>
    <x v="1"/>
    <x v="0"/>
    <x v="3"/>
    <x v="0"/>
    <x v="0"/>
    <x v="0"/>
    <n v="0"/>
    <n v="0"/>
    <n v="135.06087899792851"/>
    <n v="410.09828463974753"/>
    <n v="968.78042205031318"/>
    <n v="1260.9344326304947"/>
    <n v="1418.4199819496121"/>
    <n v="1436.0173485762525"/>
    <n v="1453.8330336953939"/>
    <n v="1471.8697458352599"/>
    <n v="1490.130227126931"/>
    <n v="1508.6172537212326"/>
    <n v="1527.3336362107957"/>
    <n v="1546.282220057351"/>
    <n v="1565.4658860243262"/>
    <n v="1584.8875506148124"/>
    <n v="1604.5501665149582"/>
    <n v="1624.4567230428706"/>
    <n v="1644.6102466030825"/>
    <n v="1665.0138011466563"/>
    <n v="1685.6704886370017"/>
    <n v="1706.5834495214651"/>
    <n v="1727.7558632087769"/>
    <n v="1749.1909485524156"/>
  </r>
  <r>
    <s v="IDResidentialDLC Smart Thermostats - HeatingNew ParticipantsMarket Potential0"/>
    <x v="1"/>
    <x v="0"/>
    <x v="3"/>
    <x v="1"/>
    <x v="0"/>
    <x v="0"/>
    <n v="0"/>
    <n v="0"/>
    <n v="135.06087899792851"/>
    <n v="275.03740564181902"/>
    <n v="558.6821374105657"/>
    <n v="292.15401058018153"/>
    <n v="157.48554931911735"/>
    <n v="17.597366626640451"/>
    <n v="17.815685119141335"/>
    <n v="18.03671213986604"/>
    <n v="18.260481291671113"/>
    <n v="18.487026594301597"/>
    <n v="18.716382489563102"/>
    <n v="18.948583846555266"/>
    <n v="19.183665966975241"/>
    <n v="19.421664590486216"/>
    <n v="19.662615900145738"/>
    <n v="19.906556527912471"/>
    <n v="20.153523560211852"/>
    <n v="20.403554543573819"/>
    <n v="20.656687490345348"/>
    <n v="20.912960884463473"/>
    <n v="21.172413687311746"/>
    <n v="21.435085343638775"/>
  </r>
  <r>
    <s v="IDResidentialDLC Smart Thermostats - HeatingSummer Peak Reduction @Meter  (MW)Market Potential0"/>
    <x v="1"/>
    <x v="0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Summer Peak Reduction @Generation (MW)Market Potential0"/>
    <x v="1"/>
    <x v="0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Winter Peak Reduction @Meter  (MW)Market Potential0"/>
    <x v="1"/>
    <x v="0"/>
    <x v="3"/>
    <x v="4"/>
    <x v="0"/>
    <x v="0"/>
    <n v="0"/>
    <n v="0"/>
    <n v="0.14721635810774208"/>
    <n v="0.44700713025732486"/>
    <n v="1.0559706600348413"/>
    <n v="1.3744185315672395"/>
    <n v="1.5460777803250774"/>
    <n v="1.5652589099481153"/>
    <n v="1.5846780067279795"/>
    <n v="1.6043380229604334"/>
    <n v="1.6242419475683547"/>
    <n v="1.6443928065561435"/>
    <n v="1.6647936634697673"/>
    <n v="1.6854476198625128"/>
    <n v="1.7063578157665156"/>
    <n v="1.7275274301701455"/>
    <n v="1.7489596815013044"/>
    <n v="1.7706578281167291"/>
    <n v="1.79262516879736"/>
    <n v="1.8148650432498554"/>
    <n v="1.8373808326143319"/>
    <n v="1.8601759599783971"/>
    <n v="1.8832538908975669"/>
    <n v="1.9066181339221333"/>
  </r>
  <r>
    <s v="IDResidentialDLC Smart Thermostats - HeatingWinter Peak Reduction @Generation (MW)Market Potential0"/>
    <x v="1"/>
    <x v="0"/>
    <x v="3"/>
    <x v="5"/>
    <x v="0"/>
    <x v="0"/>
    <n v="0"/>
    <n v="0"/>
    <n v="0.15688017701166035"/>
    <n v="0.47635030931087474"/>
    <n v="1.1252884271471029"/>
    <n v="1.4646403789079705"/>
    <n v="1.6475679670983348"/>
    <n v="1.6680082160572414"/>
    <n v="1.6887020532054342"/>
    <n v="1.7096526246381429"/>
    <n v="1.7308631154820489"/>
    <n v="1.752336750379522"/>
    <n v="1.7740767939788653"/>
    <n v="1.7960865514306401"/>
    <n v="1.8183693688901488"/>
    <n v="1.8409286340261568"/>
    <n v="1.8637677765359169"/>
    <n v="1.8868902686665912"/>
    <n v="1.9102996257431373"/>
    <n v="1.9339994067027444"/>
    <n v="1.9579932146359036"/>
    <n v="1.9822846973341828"/>
    <n v="2.0068775478448071"/>
    <n v="2.0317755050321114"/>
  </r>
  <r>
    <s v="IDResidentialDLC Smart Thermostats - HeatingNon-Incentive CostsMarket Potential0"/>
    <x v="1"/>
    <x v="0"/>
    <x v="3"/>
    <x v="6"/>
    <x v="0"/>
    <x v="0"/>
    <n v="0"/>
    <n v="0"/>
    <n v="8103.65"/>
    <n v="16502.240000000002"/>
    <n v="33520.93"/>
    <n v="17529.240000000002"/>
    <n v="9449.1299999999992"/>
    <n v="1055.8399999999999"/>
    <n v="1068.94"/>
    <n v="1082.2"/>
    <n v="1095.6300000000001"/>
    <n v="1109.22"/>
    <n v="1122.98"/>
    <n v="1136.92"/>
    <n v="1151.02"/>
    <n v="1165.3"/>
    <n v="1179.76"/>
    <n v="1194.3900000000001"/>
    <n v="1209.21"/>
    <n v="1224.21"/>
    <n v="1239.4000000000001"/>
    <n v="1254.78"/>
    <n v="1270.3399999999999"/>
    <n v="1286.1099999999999"/>
  </r>
  <r>
    <s v="IDResidentialDLC Smart Thermostats - HeatingIncentive CostsMarket Potential0"/>
    <x v="1"/>
    <x v="0"/>
    <x v="3"/>
    <x v="7"/>
    <x v="0"/>
    <x v="0"/>
    <n v="0"/>
    <n v="0"/>
    <n v="2701.22"/>
    <n v="8201.9699999999993"/>
    <n v="19375.61"/>
    <n v="25218.69"/>
    <n v="28368.400000000001"/>
    <n v="28720.35"/>
    <n v="29076.66"/>
    <n v="29437.39"/>
    <n v="29802.6"/>
    <n v="30172.35"/>
    <n v="30546.67"/>
    <n v="30925.64"/>
    <n v="31309.32"/>
    <n v="31697.75"/>
    <n v="32091"/>
    <n v="32489.13"/>
    <n v="32892.199999999997"/>
    <n v="33300.28"/>
    <n v="33713.410000000003"/>
    <n v="34131.67"/>
    <n v="34555.120000000003"/>
    <n v="34983.82"/>
  </r>
  <r>
    <s v="IDResidentialDLC Smart Thermostats - HeatingProgram Annual BenefitsMarket Potential0"/>
    <x v="1"/>
    <x v="0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Program Annual CostsMarket Potential0"/>
    <x v="1"/>
    <x v="0"/>
    <x v="3"/>
    <x v="9"/>
    <x v="0"/>
    <x v="0"/>
    <n v="0"/>
    <n v="0"/>
    <n v="10804.87"/>
    <n v="24704.21"/>
    <n v="52896.54"/>
    <n v="42747.93"/>
    <n v="37817.53"/>
    <n v="29776.19"/>
    <n v="30145.599999999999"/>
    <n v="30519.599999999999"/>
    <n v="30898.23"/>
    <n v="31281.57"/>
    <n v="31669.66"/>
    <n v="32062.560000000001"/>
    <n v="32460.34"/>
    <n v="32863.050000000003"/>
    <n v="33270.76"/>
    <n v="33683.53"/>
    <n v="34101.42"/>
    <n v="34524.49"/>
    <n v="34952.81"/>
    <n v="35386.449999999997"/>
    <n v="35825.46"/>
    <n v="36269.919999999998"/>
  </r>
  <r>
    <s v="IDGeneral ServiceDLC Smart Thermostats - HeatingParticipantsMarket Potential0"/>
    <x v="1"/>
    <x v="1"/>
    <x v="3"/>
    <x v="0"/>
    <x v="0"/>
    <x v="0"/>
    <n v="0"/>
    <n v="0"/>
    <n v="5.2504243559304618"/>
    <n v="15.934511866694486"/>
    <n v="37.618805746940303"/>
    <n v="48.933474022004688"/>
    <n v="55.007321327807325"/>
    <n v="55.651622431659042"/>
    <n v="56.303518488104586"/>
    <n v="56.963099025633817"/>
    <n v="57.630454628088962"/>
    <n v="58.305676947104878"/>
    <n v="58.988858714696057"/>
    <n v="59.680093755992154"/>
    <n v="60.379477002123373"/>
    <n v="61.087104503257954"/>
    <n v="61.803073441793259"/>
    <n v="62.527482145702393"/>
    <n v="63.26043010203805"/>
    <n v="64.00201797059573"/>
    <n v="64.752347597737852"/>
    <n v="65.511522030380831"/>
    <n v="66.27964553014715"/>
    <n v="67.056823587684164"/>
  </r>
  <r>
    <s v="IDGeneral ServiceDLC Smart Thermostats - HeatingNew ParticipantsMarket Potential0"/>
    <x v="1"/>
    <x v="1"/>
    <x v="3"/>
    <x v="1"/>
    <x v="0"/>
    <x v="0"/>
    <n v="0"/>
    <n v="0"/>
    <n v="5.2504243559304618"/>
    <n v="10.684087510764023"/>
    <n v="21.684293880245818"/>
    <n v="11.314668275064385"/>
    <n v="6.0738473058026372"/>
    <n v="0.64430110385171702"/>
    <n v="0.65189605644554405"/>
    <n v="0.65958053752923007"/>
    <n v="0.66735560245514591"/>
    <n v="0.67522231901591567"/>
    <n v="0.68318176759117932"/>
    <n v="0.69123504129609614"/>
    <n v="0.69938324613121949"/>
    <n v="0.70762750113458139"/>
    <n v="0.71596893853530474"/>
    <n v="0.72440870390913403"/>
    <n v="0.73294795633565712"/>
    <n v="0.74158786855768"/>
    <n v="0.75032962714212204"/>
    <n v="0.75917443264297901"/>
    <n v="0.76812349976631822"/>
    <n v="0.77717805753701441"/>
  </r>
  <r>
    <s v="IDGeneral ServiceDLC Smart Thermostats - HeatingSummer Peak Reduction @Meter  (MW)Market Potential0"/>
    <x v="1"/>
    <x v="1"/>
    <x v="3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Summer Peak Reduction @Generation (MW)Market Potential0"/>
    <x v="1"/>
    <x v="1"/>
    <x v="3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Winter Peak Reduction @Meter  (MW)Market Potential0"/>
    <x v="1"/>
    <x v="1"/>
    <x v="3"/>
    <x v="4"/>
    <x v="0"/>
    <x v="0"/>
    <n v="0"/>
    <n v="0"/>
    <n v="7.0880728805061237E-3"/>
    <n v="2.1511591020037555E-2"/>
    <n v="5.078538775836941E-2"/>
    <n v="6.6060189929706345E-2"/>
    <n v="7.4259883792539894E-2"/>
    <n v="7.5129690282739719E-2"/>
    <n v="7.6009749958941206E-2"/>
    <n v="7.6900183684605647E-2"/>
    <n v="7.7801113747920092E-2"/>
    <n v="7.8712663878591591E-2"/>
    <n v="7.9634959264839683E-2"/>
    <n v="8.0568126570589413E-2"/>
    <n v="8.1512293952866563E-2"/>
    <n v="8.2467591079398245E-2"/>
    <n v="8.3434149146420902E-2"/>
    <n v="8.4412100896698233E-2"/>
    <n v="8.5401580637751384E-2"/>
    <n v="8.6402724260304237E-2"/>
    <n v="8.7415669256946105E-2"/>
    <n v="8.844055474101413E-2"/>
    <n v="8.9477521465698664E-2"/>
    <n v="9.0526711843373631E-2"/>
  </r>
  <r>
    <s v="IDGeneral ServiceDLC Smart Thermostats - HeatingWinter Peak Reduction @Generation (MW)Market Potential0"/>
    <x v="1"/>
    <x v="1"/>
    <x v="3"/>
    <x v="5"/>
    <x v="0"/>
    <x v="0"/>
    <n v="0"/>
    <n v="0"/>
    <n v="7.553359847086662E-3"/>
    <n v="2.2923690345308563E-2"/>
    <n v="5.4119125914715911E-2"/>
    <n v="7.0396621834725434E-2"/>
    <n v="7.9134573521461943E-2"/>
    <n v="8.0061477283396978E-2"/>
    <n v="8.0999307287874259E-2"/>
    <n v="8.1948192332273712E-2"/>
    <n v="8.2908262732225166E-2"/>
    <n v="8.3879650339505105E-2"/>
    <n v="8.4862488560144583E-2"/>
    <n v="8.5856912372750865E-2"/>
    <n v="8.6863058347044497E-2"/>
    <n v="8.7881064662615346E-2"/>
    <n v="8.8911071127899505E-2"/>
    <n v="8.9953219199380041E-2"/>
    <n v="9.1007652001013836E-2"/>
    <n v="9.207451434388772E-2"/>
    <n v="9.3153952746106244E-2"/>
    <n v="9.4246115452913601E-2"/>
    <n v="9.535115245705314E-2"/>
    <n v="9.6469215519366616E-2"/>
  </r>
  <r>
    <s v="IDGeneral ServiceDLC Smart Thermostats - HeatingNon-Incentive CostsMarket Potential0"/>
    <x v="1"/>
    <x v="1"/>
    <x v="3"/>
    <x v="6"/>
    <x v="0"/>
    <x v="0"/>
    <n v="0"/>
    <n v="0"/>
    <n v="393.78"/>
    <n v="801.31"/>
    <n v="1626.32"/>
    <n v="848.6"/>
    <n v="455.54"/>
    <n v="48.32"/>
    <n v="48.89"/>
    <n v="49.47"/>
    <n v="50.05"/>
    <n v="50.64"/>
    <n v="51.24"/>
    <n v="51.84"/>
    <n v="52.45"/>
    <n v="53.07"/>
    <n v="53.7"/>
    <n v="54.33"/>
    <n v="54.97"/>
    <n v="55.62"/>
    <n v="56.27"/>
    <n v="56.94"/>
    <n v="57.61"/>
    <n v="58.29"/>
  </r>
  <r>
    <s v="IDGeneral ServiceDLC Smart Thermostats - HeatingIncentive CostsMarket Potential0"/>
    <x v="1"/>
    <x v="1"/>
    <x v="3"/>
    <x v="7"/>
    <x v="0"/>
    <x v="0"/>
    <n v="0"/>
    <n v="0"/>
    <n v="105.01"/>
    <n v="318.69"/>
    <n v="752.38"/>
    <n v="978.67"/>
    <n v="1100.1500000000001"/>
    <n v="1113.03"/>
    <n v="1126.07"/>
    <n v="1139.26"/>
    <n v="1152.6099999999999"/>
    <n v="1166.1099999999999"/>
    <n v="1179.78"/>
    <n v="1193.5999999999999"/>
    <n v="1207.5899999999999"/>
    <n v="1221.74"/>
    <n v="1236.06"/>
    <n v="1250.55"/>
    <n v="1265.21"/>
    <n v="1280.04"/>
    <n v="1295.05"/>
    <n v="1310.23"/>
    <n v="1325.59"/>
    <n v="1341.14"/>
  </r>
  <r>
    <s v="IDGeneral ServiceDLC Smart Thermostats - HeatingProgram Annual BenefitsMarket Potential0"/>
    <x v="1"/>
    <x v="1"/>
    <x v="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Program Annual CostsMarket Potential0"/>
    <x v="1"/>
    <x v="1"/>
    <x v="3"/>
    <x v="9"/>
    <x v="0"/>
    <x v="0"/>
    <n v="0"/>
    <n v="0"/>
    <n v="498.79"/>
    <n v="1120"/>
    <n v="2378.6999999999998"/>
    <n v="1827.27"/>
    <n v="1555.69"/>
    <n v="1161.3599999999999"/>
    <n v="1174.96"/>
    <n v="1188.73"/>
    <n v="1202.6600000000001"/>
    <n v="1216.76"/>
    <n v="1231.02"/>
    <n v="1245.44"/>
    <n v="1260.04"/>
    <n v="1274.81"/>
    <n v="1289.76"/>
    <n v="1304.8800000000001"/>
    <n v="1320.18"/>
    <n v="1335.66"/>
    <n v="1351.32"/>
    <n v="1367.17"/>
    <n v="1383.2"/>
    <n v="1399.42"/>
  </r>
  <r>
    <s v="IDResidentialAncillary HeatingParticipantsMarket Potential0"/>
    <x v="1"/>
    <x v="0"/>
    <x v="4"/>
    <x v="0"/>
    <x v="0"/>
    <x v="0"/>
    <n v="0"/>
    <n v="0"/>
    <n v="67.530439498964256"/>
    <n v="205.04914231987377"/>
    <n v="484.39021102515659"/>
    <n v="630.46721631524736"/>
    <n v="709.20999097480603"/>
    <n v="718.00867428812626"/>
    <n v="726.91651684769693"/>
    <n v="735.93487291762995"/>
    <n v="745.0651135634655"/>
    <n v="754.3086268606163"/>
    <n v="763.66681810539785"/>
    <n v="773.14111002867548"/>
    <n v="782.7329430121631"/>
    <n v="792.44377530740621"/>
    <n v="802.27508325747908"/>
    <n v="812.22836152143532"/>
    <n v="822.30512330154124"/>
    <n v="832.50690057332815"/>
    <n v="842.83524431850083"/>
    <n v="853.29172476073256"/>
    <n v="863.87793160438844"/>
    <n v="874.59547427620782"/>
  </r>
  <r>
    <s v="IDResidentialAncillary HeatingNew ParticipantsMarket Potential0"/>
    <x v="1"/>
    <x v="0"/>
    <x v="4"/>
    <x v="1"/>
    <x v="0"/>
    <x v="0"/>
    <n v="0"/>
    <n v="0"/>
    <n v="67.530439498964256"/>
    <n v="137.51870282090951"/>
    <n v="279.34106870528285"/>
    <n v="146.07700529009077"/>
    <n v="78.742774659558677"/>
    <n v="8.7986833133202254"/>
    <n v="8.9078425595706676"/>
    <n v="9.0183560699330201"/>
    <n v="9.1302406458355563"/>
    <n v="9.2435132971507983"/>
    <n v="9.3581912447815512"/>
    <n v="9.474291923277633"/>
    <n v="9.5918329834876204"/>
    <n v="9.7108322952431081"/>
    <n v="9.8313079500728691"/>
    <n v="9.9532782639562356"/>
    <n v="10.076761780105926"/>
    <n v="10.201777271786909"/>
    <n v="10.328343745172674"/>
    <n v="10.456480442231737"/>
    <n v="10.586206843655873"/>
    <n v="10.717542671819388"/>
  </r>
  <r>
    <s v="IDResidentialAncillary HeatingSummer Peak Reduction @Meter  (MW)Market Potential0"/>
    <x v="1"/>
    <x v="0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Summer Peak Reduction @Generation (MW)Market Potential0"/>
    <x v="1"/>
    <x v="0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Winter Peak Reduction @Meter  (MW)Market Potential0"/>
    <x v="1"/>
    <x v="0"/>
    <x v="4"/>
    <x v="4"/>
    <x v="0"/>
    <x v="0"/>
    <n v="0"/>
    <n v="0"/>
    <n v="3.6804089526935521E-2"/>
    <n v="0.11175178256433121"/>
    <n v="0.26399266500871033"/>
    <n v="0.34360463289180987"/>
    <n v="0.38651944508126934"/>
    <n v="0.39131472748702884"/>
    <n v="0.39616950168199488"/>
    <n v="0.40108450574010834"/>
    <n v="0.40606048689208868"/>
    <n v="0.41109820163903588"/>
    <n v="0.41619841586744183"/>
    <n v="0.4213619049656282"/>
    <n v="0.42658945394162889"/>
    <n v="0.43188185754253638"/>
    <n v="0.43723992037532611"/>
    <n v="0.44266445702918228"/>
    <n v="0.44815629219934"/>
    <n v="0.45371626081246386"/>
    <n v="0.45934520815358298"/>
    <n v="0.46504398999459928"/>
    <n v="0.47081347272439172"/>
    <n v="0.47665453348053333"/>
  </r>
  <r>
    <s v="IDResidentialAncillary HeatingWinter Peak Reduction @Generation (MW)Market Potential0"/>
    <x v="1"/>
    <x v="0"/>
    <x v="4"/>
    <x v="5"/>
    <x v="0"/>
    <x v="0"/>
    <n v="0"/>
    <n v="0"/>
    <n v="3.9220044252915087E-2"/>
    <n v="0.11908757732771869"/>
    <n v="0.28132210678677572"/>
    <n v="0.36616009472699262"/>
    <n v="0.41189199177458369"/>
    <n v="0.41700205401431034"/>
    <n v="0.42217551330135855"/>
    <n v="0.42741315615953573"/>
    <n v="0.43271577887051221"/>
    <n v="0.43808418759488049"/>
    <n v="0.44351919849471633"/>
    <n v="0.44902163785766003"/>
    <n v="0.45459234222253719"/>
    <n v="0.4602321585065392"/>
    <n v="0.46594194413397921"/>
    <n v="0.47172256716664779"/>
    <n v="0.47757490643578432"/>
    <n v="0.4834998516756861"/>
    <n v="0.4894983036589759"/>
    <n v="0.49557117433354569"/>
    <n v="0.50171938696120177"/>
    <n v="0.50794387625802784"/>
  </r>
  <r>
    <s v="IDResidentialAncillary HeatingNon-Incentive CostsMarket Potential0"/>
    <x v="1"/>
    <x v="0"/>
    <x v="4"/>
    <x v="6"/>
    <x v="0"/>
    <x v="0"/>
    <n v="0"/>
    <n v="0"/>
    <n v="4051.83"/>
    <n v="8251.1200000000008"/>
    <n v="16760.46"/>
    <n v="8764.6200000000008"/>
    <n v="4724.57"/>
    <n v="527.91999999999996"/>
    <n v="534.47"/>
    <n v="541.1"/>
    <n v="547.80999999999995"/>
    <n v="554.61"/>
    <n v="561.49"/>
    <n v="568.46"/>
    <n v="575.51"/>
    <n v="582.65"/>
    <n v="589.88"/>
    <n v="597.20000000000005"/>
    <n v="604.61"/>
    <n v="612.11"/>
    <n v="619.70000000000005"/>
    <n v="627.39"/>
    <n v="635.16999999999996"/>
    <n v="643.04999999999995"/>
  </r>
  <r>
    <s v="IDResidentialAncillary HeatingIncentive CostsMarket Potential0"/>
    <x v="1"/>
    <x v="0"/>
    <x v="4"/>
    <x v="7"/>
    <x v="0"/>
    <x v="0"/>
    <n v="0"/>
    <n v="0"/>
    <n v="1350.61"/>
    <n v="4100.9799999999996"/>
    <n v="9687.7999999999993"/>
    <n v="12609.34"/>
    <n v="14184.2"/>
    <n v="14360.17"/>
    <n v="14538.33"/>
    <n v="14718.7"/>
    <n v="14901.3"/>
    <n v="15086.17"/>
    <n v="15273.34"/>
    <n v="15462.82"/>
    <n v="15654.66"/>
    <n v="15848.88"/>
    <n v="16045.5"/>
    <n v="16244.57"/>
    <n v="16446.099999999999"/>
    <n v="16650.14"/>
    <n v="16856.7"/>
    <n v="17065.830000000002"/>
    <n v="17277.560000000001"/>
    <n v="17491.91"/>
  </r>
  <r>
    <s v="IDResidentialAncillary HeatingProgram Annual BenefitsMarket Potential0"/>
    <x v="1"/>
    <x v="0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Program Annual CostsMarket Potential0"/>
    <x v="1"/>
    <x v="0"/>
    <x v="4"/>
    <x v="9"/>
    <x v="0"/>
    <x v="0"/>
    <n v="0"/>
    <n v="0"/>
    <n v="5402.44"/>
    <n v="12352.11"/>
    <n v="26448.27"/>
    <n v="21373.96"/>
    <n v="18908.77"/>
    <n v="14888.09"/>
    <n v="15072.8"/>
    <n v="15259.8"/>
    <n v="15449.12"/>
    <n v="15640.78"/>
    <n v="15834.83"/>
    <n v="16031.28"/>
    <n v="16230.17"/>
    <n v="16431.53"/>
    <n v="16635.38"/>
    <n v="16841.759999999998"/>
    <n v="17050.71"/>
    <n v="17262.240000000002"/>
    <n v="17476.41"/>
    <n v="17693.22"/>
    <n v="17912.73"/>
    <n v="18134.96"/>
  </r>
  <r>
    <s v="IDGeneral ServiceAncillary HeatingParticipantsMarket Potential0"/>
    <x v="1"/>
    <x v="1"/>
    <x v="4"/>
    <x v="0"/>
    <x v="0"/>
    <x v="0"/>
    <n v="0"/>
    <n v="0"/>
    <n v="2.6252121779652309"/>
    <n v="7.9672559333472428"/>
    <n v="18.809402873470152"/>
    <n v="24.466737011002344"/>
    <n v="27.503660663903663"/>
    <n v="27.825811215829521"/>
    <n v="28.151759244052293"/>
    <n v="28.481549512816908"/>
    <n v="28.815227314044481"/>
    <n v="29.152838473552439"/>
    <n v="29.494429357348029"/>
    <n v="29.840046877996077"/>
    <n v="30.189738501061687"/>
    <n v="30.543552251628977"/>
    <n v="30.90153672089663"/>
    <n v="31.263741072851197"/>
    <n v="31.630215051019025"/>
    <n v="32.001008985297865"/>
    <n v="32.376173798868926"/>
    <n v="32.755761015190416"/>
    <n v="33.139822765073575"/>
    <n v="33.528411793842082"/>
  </r>
  <r>
    <s v="IDGeneral ServiceAncillary HeatingNew ParticipantsMarket Potential0"/>
    <x v="1"/>
    <x v="1"/>
    <x v="4"/>
    <x v="1"/>
    <x v="0"/>
    <x v="0"/>
    <n v="0"/>
    <n v="0"/>
    <n v="2.6252121779652309"/>
    <n v="5.3420437553820115"/>
    <n v="10.842146940122909"/>
    <n v="5.6573341375321924"/>
    <n v="3.0369236529013186"/>
    <n v="0.32215055192585851"/>
    <n v="0.32594802822277202"/>
    <n v="0.32979026876461504"/>
    <n v="0.33367780122757296"/>
    <n v="0.33761115950795784"/>
    <n v="0.34159088379558966"/>
    <n v="0.34561752064804807"/>
    <n v="0.34969162306560975"/>
    <n v="0.3538137505672907"/>
    <n v="0.35798446926765237"/>
    <n v="0.36220435195456702"/>
    <n v="0.36647397816782856"/>
    <n v="0.37079393427884"/>
    <n v="0.37516481357106102"/>
    <n v="0.37958721632148951"/>
    <n v="0.38406174988315911"/>
    <n v="0.38858902876850721"/>
  </r>
  <r>
    <s v="IDGeneral ServiceAncillary HeatingSummer Peak Reduction @Meter  (MW)Market Potential0"/>
    <x v="1"/>
    <x v="1"/>
    <x v="4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Summer Peak Reduction @Generation (MW)Market Potential0"/>
    <x v="1"/>
    <x v="1"/>
    <x v="4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Winter Peak Reduction @Meter  (MW)Market Potential0"/>
    <x v="1"/>
    <x v="1"/>
    <x v="4"/>
    <x v="4"/>
    <x v="0"/>
    <x v="0"/>
    <n v="0"/>
    <n v="0"/>
    <n v="1.7720182201265309E-3"/>
    <n v="5.3778977550093887E-3"/>
    <n v="1.2696346939592353E-2"/>
    <n v="1.6515047482426586E-2"/>
    <n v="1.8564970948134973E-2"/>
    <n v="1.878242257068493E-2"/>
    <n v="1.9002437489735301E-2"/>
    <n v="1.9225045921151412E-2"/>
    <n v="1.9450278436980023E-2"/>
    <n v="1.9678165969647898E-2"/>
    <n v="1.9908739816209921E-2"/>
    <n v="2.0142031642647353E-2"/>
    <n v="2.0378073488216641E-2"/>
    <n v="2.0616897769849561E-2"/>
    <n v="2.0858537286605226E-2"/>
    <n v="2.1103025224174558E-2"/>
    <n v="2.1350395159437846E-2"/>
    <n v="2.1600681065076059E-2"/>
    <n v="2.1853917314236526E-2"/>
    <n v="2.2110138685253532E-2"/>
    <n v="2.2369380366424666E-2"/>
    <n v="2.2631677960843408E-2"/>
  </r>
  <r>
    <s v="IDGeneral ServiceAncillary HeatingWinter Peak Reduction @Generation (MW)Market Potential0"/>
    <x v="1"/>
    <x v="1"/>
    <x v="4"/>
    <x v="5"/>
    <x v="0"/>
    <x v="0"/>
    <n v="0"/>
    <n v="0"/>
    <n v="1.8883399617716655E-3"/>
    <n v="5.7309225863271408E-3"/>
    <n v="1.3529781478678978E-2"/>
    <n v="1.7599155458681359E-2"/>
    <n v="1.9783643380365486E-2"/>
    <n v="2.0015369320849245E-2"/>
    <n v="2.0249826821968565E-2"/>
    <n v="2.0487048083068428E-2"/>
    <n v="2.0727065683056291E-2"/>
    <n v="2.0969912584876276E-2"/>
    <n v="2.1215622140036146E-2"/>
    <n v="2.1464228093187716E-2"/>
    <n v="2.1715764586761124E-2"/>
    <n v="2.1970266165653837E-2"/>
    <n v="2.2227767781974876E-2"/>
    <n v="2.248830479984501E-2"/>
    <n v="2.2751913000253459E-2"/>
    <n v="2.301862858597193E-2"/>
    <n v="2.3288488186526561E-2"/>
    <n v="2.35615288632284E-2"/>
    <n v="2.3837788114263285E-2"/>
    <n v="2.4117303879841654E-2"/>
  </r>
  <r>
    <s v="IDGeneral ServiceAncillary HeatingNon-Incentive CostsMarket Potential0"/>
    <x v="1"/>
    <x v="1"/>
    <x v="4"/>
    <x v="6"/>
    <x v="0"/>
    <x v="0"/>
    <n v="0"/>
    <n v="0"/>
    <n v="196.89"/>
    <n v="400.65"/>
    <n v="813.16"/>
    <n v="424.3"/>
    <n v="227.77"/>
    <n v="24.16"/>
    <n v="24.45"/>
    <n v="24.73"/>
    <n v="25.03"/>
    <n v="25.32"/>
    <n v="25.62"/>
    <n v="25.92"/>
    <n v="26.23"/>
    <n v="26.54"/>
    <n v="26.85"/>
    <n v="27.17"/>
    <n v="27.49"/>
    <n v="27.81"/>
    <n v="28.14"/>
    <n v="28.47"/>
    <n v="28.8"/>
    <n v="29.14"/>
  </r>
  <r>
    <s v="IDGeneral ServiceAncillary HeatingIncentive CostsMarket Potential0"/>
    <x v="1"/>
    <x v="1"/>
    <x v="4"/>
    <x v="7"/>
    <x v="0"/>
    <x v="0"/>
    <n v="0"/>
    <n v="0"/>
    <n v="52.5"/>
    <n v="159.35"/>
    <n v="376.19"/>
    <n v="489.33"/>
    <n v="550.07000000000005"/>
    <n v="556.52"/>
    <n v="563.04"/>
    <n v="569.63"/>
    <n v="576.29999999999995"/>
    <n v="583.05999999999995"/>
    <n v="589.89"/>
    <n v="596.79999999999995"/>
    <n v="603.79"/>
    <n v="610.87"/>
    <n v="618.03"/>
    <n v="625.27"/>
    <n v="632.6"/>
    <n v="640.02"/>
    <n v="647.52"/>
    <n v="655.12"/>
    <n v="662.8"/>
    <n v="670.57"/>
  </r>
  <r>
    <s v="IDGeneral ServiceAncillary HeatingProgram Annual BenefitsMarket Potential0"/>
    <x v="1"/>
    <x v="1"/>
    <x v="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Program Annual CostsMarket Potential0"/>
    <x v="1"/>
    <x v="1"/>
    <x v="4"/>
    <x v="9"/>
    <x v="0"/>
    <x v="0"/>
    <n v="0"/>
    <n v="0"/>
    <n v="249.4"/>
    <n v="560"/>
    <n v="1189.3499999999999"/>
    <n v="913.63"/>
    <n v="777.84"/>
    <n v="580.67999999999995"/>
    <n v="587.48"/>
    <n v="594.37"/>
    <n v="601.33000000000004"/>
    <n v="608.38"/>
    <n v="615.51"/>
    <n v="622.72"/>
    <n v="630.02"/>
    <n v="637.41"/>
    <n v="644.88"/>
    <n v="652.44000000000005"/>
    <n v="660.09"/>
    <n v="667.83"/>
    <n v="675.66"/>
    <n v="683.58"/>
    <n v="691.6"/>
    <n v="699.71"/>
  </r>
  <r>
    <s v="IDResidentialDLC Water HeatingParticipantsMarket Potential0"/>
    <x v="1"/>
    <x v="0"/>
    <x v="5"/>
    <x v="0"/>
    <x v="0"/>
    <x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DLC Water HeatingNew ParticipantsMarket Potential0"/>
    <x v="1"/>
    <x v="0"/>
    <x v="5"/>
    <x v="1"/>
    <x v="0"/>
    <x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DLC Water HeatingSummer Peak Reduction @Meter  (MW)Market Potential0"/>
    <x v="1"/>
    <x v="0"/>
    <x v="5"/>
    <x v="2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Summer Peak Reduction @Generation (MW)Market Potential0"/>
    <x v="1"/>
    <x v="0"/>
    <x v="5"/>
    <x v="3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Winter Peak Reduction @Meter  (MW)Market Potential0"/>
    <x v="1"/>
    <x v="0"/>
    <x v="5"/>
    <x v="4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Winter Peak Reduction @Generation (MW)Market Potential0"/>
    <x v="1"/>
    <x v="0"/>
    <x v="5"/>
    <x v="5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Non-Incentive CostsMarket Potential0"/>
    <x v="1"/>
    <x v="0"/>
    <x v="5"/>
    <x v="6"/>
    <x v="0"/>
    <x v="0"/>
    <n v="0"/>
    <n v="447367.12"/>
    <n v="895748.01"/>
    <n v="1798595.73"/>
    <n v="933199.44"/>
    <n v="496411.28"/>
    <n v="48998.7"/>
    <n v="49328.53"/>
    <n v="49661.22"/>
    <n v="49996.79"/>
    <n v="50335.27"/>
    <n v="50676.69"/>
    <n v="51021.06"/>
    <n v="51368.42"/>
    <n v="51718.79"/>
    <n v="52072.21"/>
    <n v="52428.68"/>
    <n v="52788.25"/>
    <n v="53150.94"/>
    <n v="53516.78"/>
    <n v="53885.79"/>
    <n v="54258"/>
    <n v="74764.899999999994"/>
    <n v="75561.36"/>
  </r>
  <r>
    <s v="IDResidentialDLC Water HeatingIncentive CostsMarket Potential0"/>
    <x v="1"/>
    <x v="0"/>
    <x v="5"/>
    <x v="7"/>
    <x v="0"/>
    <x v="0"/>
    <n v="0"/>
    <n v="120744.03"/>
    <n v="200750.78"/>
    <n v="362361.08"/>
    <n v="445752.87"/>
    <n v="489665.73"/>
    <n v="493139.37"/>
    <n v="496642.83"/>
    <n v="500176.36"/>
    <n v="503740.21"/>
    <n v="507334.66"/>
    <n v="510959.97"/>
    <n v="514616.41"/>
    <n v="518304.24"/>
    <n v="522023.74"/>
    <n v="525775.18000000005"/>
    <n v="529558.84"/>
    <n v="533375"/>
    <n v="537223.94999999995"/>
    <n v="541105.96"/>
    <n v="545021.31999999995"/>
    <n v="548970.31999999995"/>
    <n v="554772.84"/>
    <n v="560647.34"/>
  </r>
  <r>
    <s v="IDResidentialDLC Water HeatingProgram Annual BenefitsMarket Potential0"/>
    <x v="1"/>
    <x v="0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Water HeatingProgram Annual CostsMarket Potential0"/>
    <x v="1"/>
    <x v="0"/>
    <x v="5"/>
    <x v="9"/>
    <x v="0"/>
    <x v="0"/>
    <n v="0"/>
    <n v="568111.14"/>
    <n v="1096498.79"/>
    <n v="2160956.8199999998"/>
    <n v="1378952.31"/>
    <n v="986077.01"/>
    <n v="542138.07999999996"/>
    <n v="545971.36"/>
    <n v="549837.57999999996"/>
    <n v="553737"/>
    <n v="557669.93000000005"/>
    <n v="561636.66"/>
    <n v="565637.47"/>
    <n v="569672.66"/>
    <n v="573742.53"/>
    <n v="577847.39"/>
    <n v="581987.53"/>
    <n v="586163.26"/>
    <n v="590374.89"/>
    <n v="594622.73"/>
    <n v="598907.11"/>
    <n v="603228.31999999995"/>
    <n v="629537.73"/>
    <n v="636208.68999999994"/>
  </r>
  <r>
    <s v="IDGeneral ServiceDLC Water HeatingParticipantsMarket Potential0"/>
    <x v="1"/>
    <x v="1"/>
    <x v="5"/>
    <x v="0"/>
    <x v="0"/>
    <x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DLC Water HeatingNew ParticipantsMarket Potential0"/>
    <x v="1"/>
    <x v="1"/>
    <x v="5"/>
    <x v="1"/>
    <x v="0"/>
    <x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DLC Water HeatingSummer Peak Reduction @Meter  (MW)Market Potential0"/>
    <x v="1"/>
    <x v="1"/>
    <x v="5"/>
    <x v="2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Summer Peak Reduction @Generation (MW)Market Potential0"/>
    <x v="1"/>
    <x v="1"/>
    <x v="5"/>
    <x v="3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Winter Peak Reduction @Meter  (MW)Market Potential0"/>
    <x v="1"/>
    <x v="1"/>
    <x v="5"/>
    <x v="4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Winter Peak Reduction @Generation (MW)Market Potential0"/>
    <x v="1"/>
    <x v="1"/>
    <x v="5"/>
    <x v="5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Non-Incentive CostsMarket Potential0"/>
    <x v="1"/>
    <x v="1"/>
    <x v="5"/>
    <x v="6"/>
    <x v="0"/>
    <x v="0"/>
    <n v="0"/>
    <n v="20081.52"/>
    <n v="39712.43"/>
    <n v="79393.399999999994"/>
    <n v="41987.94"/>
    <n v="23060.09"/>
    <n v="3461.46"/>
    <n v="3488.88"/>
    <n v="3516.61"/>
    <n v="3544.68"/>
    <n v="3573.07"/>
    <n v="3601.8"/>
    <n v="3630.86"/>
    <n v="3660.27"/>
    <n v="3690.03"/>
    <n v="3720.14"/>
    <n v="3750.6"/>
    <n v="3781.42"/>
    <n v="3812.61"/>
    <n v="3844.16"/>
    <n v="3876.08"/>
    <n v="3908.38"/>
    <n v="3941.06"/>
    <n v="3974.13"/>
  </r>
  <r>
    <s v="IDGeneral ServiceDLC Water HeatingIncentive CostsMarket Potential0"/>
    <x v="1"/>
    <x v="1"/>
    <x v="5"/>
    <x v="7"/>
    <x v="0"/>
    <x v="0"/>
    <n v="0"/>
    <n v="10368.36"/>
    <n v="13692.13"/>
    <n v="20434.849999999999"/>
    <n v="23954.69"/>
    <n v="25843.68"/>
    <n v="26044.05"/>
    <n v="26246.78"/>
    <n v="26451.9"/>
    <n v="26659.439999999999"/>
    <n v="26869.42"/>
    <n v="27081.88"/>
    <n v="27296.84"/>
    <n v="27514.34"/>
    <n v="27734.400000000001"/>
    <n v="27957.06"/>
    <n v="28182.34"/>
    <n v="28410.27"/>
    <n v="28640.89"/>
    <n v="28874.23"/>
    <n v="29110.33"/>
    <n v="29349.200000000001"/>
    <n v="29590.89"/>
    <n v="29835.43"/>
  </r>
  <r>
    <s v="IDGeneral ServiceDLC Water HeatingProgram Annual BenefitsMarket Potential0"/>
    <x v="1"/>
    <x v="1"/>
    <x v="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Water HeatingProgram Annual CostsMarket Potential0"/>
    <x v="1"/>
    <x v="1"/>
    <x v="5"/>
    <x v="9"/>
    <x v="0"/>
    <x v="0"/>
    <n v="0"/>
    <n v="30449.87"/>
    <n v="53404.56"/>
    <n v="99828.24"/>
    <n v="65942.62"/>
    <n v="48903.77"/>
    <n v="29505.52"/>
    <n v="29735.66"/>
    <n v="29968.51"/>
    <n v="30204.11"/>
    <n v="30442.49"/>
    <n v="30683.68"/>
    <n v="30927.71"/>
    <n v="31174.61"/>
    <n v="31424.43"/>
    <n v="31677.19"/>
    <n v="31932.94"/>
    <n v="32191.69"/>
    <n v="32453.5"/>
    <n v="32718.39"/>
    <n v="32986.410000000003"/>
    <n v="33257.58"/>
    <n v="33531.949999999997"/>
    <n v="33809.56"/>
  </r>
  <r>
    <s v="IDResidentialAncillary DLC WHParticipantsMarket Potential0"/>
    <x v="1"/>
    <x v="0"/>
    <x v="6"/>
    <x v="0"/>
    <x v="0"/>
    <x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Ancillary DLC WHNew ParticipantsMarket Potential0"/>
    <x v="1"/>
    <x v="0"/>
    <x v="6"/>
    <x v="1"/>
    <x v="0"/>
    <x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Ancillary DLC WHSummer Peak Reduction @Meter  (MW)Market Potential0"/>
    <x v="1"/>
    <x v="0"/>
    <x v="6"/>
    <x v="2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Summer Peak Reduction @Generation (MW)Market Potential0"/>
    <x v="1"/>
    <x v="0"/>
    <x v="6"/>
    <x v="3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Winter Peak Reduction @Meter  (MW)Market Potential0"/>
    <x v="1"/>
    <x v="0"/>
    <x v="6"/>
    <x v="4"/>
    <x v="0"/>
    <x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Winter Peak Reduction @Generation (MW)Market Potential0"/>
    <x v="1"/>
    <x v="0"/>
    <x v="6"/>
    <x v="5"/>
    <x v="0"/>
    <x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Non-Incentive CostsMarket Potential0"/>
    <x v="1"/>
    <x v="0"/>
    <x v="6"/>
    <x v="6"/>
    <x v="0"/>
    <x v="0"/>
    <n v="0"/>
    <n v="60966.91"/>
    <n v="112703.17"/>
    <n v="216877.91"/>
    <n v="117024.49"/>
    <n v="66625.86"/>
    <n v="15001.33"/>
    <n v="15039.38"/>
    <n v="15077.77"/>
    <n v="15116.49"/>
    <n v="15155.55"/>
    <n v="15194.94"/>
    <n v="15234.68"/>
    <n v="15274.76"/>
    <n v="15315.18"/>
    <n v="15355.96"/>
    <n v="15397.09"/>
    <n v="15438.58"/>
    <n v="15480.43"/>
    <n v="15522.64"/>
    <n v="15565.22"/>
    <n v="15608.17"/>
    <n v="17974.349999999999"/>
    <n v="18066.25"/>
  </r>
  <r>
    <s v="IDResidentialAncillary DLC WHIncentive CostsMarket Potential0"/>
    <x v="1"/>
    <x v="0"/>
    <x v="6"/>
    <x v="7"/>
    <x v="0"/>
    <x v="0"/>
    <n v="0"/>
    <n v="74336.02"/>
    <n v="115190.53"/>
    <n v="197714.94"/>
    <n v="240297.98"/>
    <n v="262721.57"/>
    <n v="264495.34000000003"/>
    <n v="266284.34000000003"/>
    <n v="268088.69"/>
    <n v="269908.53999999998"/>
    <n v="271744"/>
    <n v="273595.21999999997"/>
    <n v="275462.34000000003"/>
    <n v="277345.48"/>
    <n v="279244.79999999999"/>
    <n v="281160.43"/>
    <n v="283092.52"/>
    <n v="285041.19"/>
    <n v="287006.61"/>
    <n v="288988.92"/>
    <n v="290988.25"/>
    <n v="293004.76"/>
    <n v="295967.75"/>
    <n v="298967.49"/>
  </r>
  <r>
    <s v="IDResidentialAncillary DLC WHProgram Annual BenefitsMarket Potential0"/>
    <x v="1"/>
    <x v="0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DLC WHProgram Annual CostsMarket Potential0"/>
    <x v="1"/>
    <x v="0"/>
    <x v="6"/>
    <x v="9"/>
    <x v="0"/>
    <x v="0"/>
    <n v="0"/>
    <n v="135302.93"/>
    <n v="227893.7"/>
    <n v="414592.84"/>
    <n v="357322.47"/>
    <n v="329347.42"/>
    <n v="279496.67"/>
    <n v="281323.71999999997"/>
    <n v="283166.46999999997"/>
    <n v="285025.03000000003"/>
    <n v="286899.55"/>
    <n v="288790.15999999997"/>
    <n v="290697.01"/>
    <n v="292620.24"/>
    <n v="294559.99"/>
    <n v="296516.40000000002"/>
    <n v="298489.61"/>
    <n v="300479.78000000003"/>
    <n v="302487.03999999998"/>
    <n v="304511.56"/>
    <n v="306553.46999999997"/>
    <n v="308612.93"/>
    <n v="313942.09999999998"/>
    <n v="317033.74"/>
  </r>
  <r>
    <s v="IDGeneral ServiceAncillary DLC WHParticipantsMarket Potential0"/>
    <x v="1"/>
    <x v="1"/>
    <x v="6"/>
    <x v="0"/>
    <x v="0"/>
    <x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Ancillary DLC WHNew ParticipantsMarket Potential0"/>
    <x v="1"/>
    <x v="1"/>
    <x v="6"/>
    <x v="1"/>
    <x v="0"/>
    <x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Ancillary DLC WHSummer Peak Reduction @Meter  (MW)Market Potential0"/>
    <x v="1"/>
    <x v="1"/>
    <x v="6"/>
    <x v="2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Summer Peak Reduction @Generation (MW)Market Potential0"/>
    <x v="1"/>
    <x v="1"/>
    <x v="6"/>
    <x v="3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Winter Peak Reduction @Meter  (MW)Market Potential0"/>
    <x v="1"/>
    <x v="1"/>
    <x v="6"/>
    <x v="4"/>
    <x v="0"/>
    <x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Winter Peak Reduction @Generation (MW)Market Potential0"/>
    <x v="1"/>
    <x v="1"/>
    <x v="6"/>
    <x v="5"/>
    <x v="0"/>
    <x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Non-Incentive CostsMarket Potential0"/>
    <x v="1"/>
    <x v="1"/>
    <x v="6"/>
    <x v="6"/>
    <x v="0"/>
    <x v="0"/>
    <n v="0"/>
    <n v="3673.31"/>
    <n v="6302.45"/>
    <n v="11616.86"/>
    <n v="6607.2"/>
    <n v="4072.22"/>
    <n v="1447.41"/>
    <n v="1451.08"/>
    <n v="1454.79"/>
    <n v="1458.55"/>
    <n v="1462.35"/>
    <n v="1466.2"/>
    <n v="1470.09"/>
    <n v="1474.03"/>
    <n v="1478.02"/>
    <n v="1482.05"/>
    <n v="1486.13"/>
    <n v="1490.26"/>
    <n v="1494.43"/>
    <n v="1498.66"/>
    <n v="1502.94"/>
    <n v="1507.26"/>
    <n v="1511.64"/>
    <n v="1516.07"/>
  </r>
  <r>
    <s v="IDGeneral ServiceAncillary DLC WHIncentive CostsMarket Potential0"/>
    <x v="1"/>
    <x v="1"/>
    <x v="6"/>
    <x v="7"/>
    <x v="0"/>
    <x v="0"/>
    <n v="0"/>
    <n v="6635.95"/>
    <n v="8289.23"/>
    <n v="11643.12"/>
    <n v="13393.91"/>
    <n v="14333.52"/>
    <n v="14433.19"/>
    <n v="14534.02"/>
    <n v="14636.05"/>
    <n v="14739.28"/>
    <n v="14843.73"/>
    <n v="14949.41"/>
    <n v="15056.34"/>
    <n v="15164.52"/>
    <n v="15273.98"/>
    <n v="15384.73"/>
    <n v="15496.79"/>
    <n v="15610.16"/>
    <n v="15724.88"/>
    <n v="15840.94"/>
    <n v="15958.38"/>
    <n v="16077.2"/>
    <n v="16197.42"/>
    <n v="16319.05"/>
  </r>
  <r>
    <s v="IDGeneral ServiceAncillary DLC WHProgram Annual BenefitsMarket Potential0"/>
    <x v="1"/>
    <x v="1"/>
    <x v="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DLC WHProgram Annual CostsMarket Potential0"/>
    <x v="1"/>
    <x v="1"/>
    <x v="6"/>
    <x v="9"/>
    <x v="0"/>
    <x v="0"/>
    <n v="0"/>
    <n v="10309.25"/>
    <n v="14591.67"/>
    <n v="23259.98"/>
    <n v="20001.12"/>
    <n v="18405.740000000002"/>
    <n v="15880.59"/>
    <n v="15985.1"/>
    <n v="16090.85"/>
    <n v="16197.84"/>
    <n v="16306.09"/>
    <n v="16415.61"/>
    <n v="16526.43"/>
    <n v="16638.55"/>
    <n v="16752"/>
    <n v="16866.78"/>
    <n v="16982.919999999998"/>
    <n v="17100.419999999998"/>
    <n v="17219.310000000001"/>
    <n v="17339.599999999999"/>
    <n v="17461.310000000001"/>
    <n v="17584.46"/>
    <n v="17709.05"/>
    <n v="17835.12"/>
  </r>
  <r>
    <s v="IDResidentialPilot-CTA-2045 HPWHParticipantsMarket Potential0"/>
    <x v="1"/>
    <x v="0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ew ParticipantsMarket Potential0"/>
    <x v="1"/>
    <x v="0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Meter  (MW)Market Potential0"/>
    <x v="1"/>
    <x v="0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Generation (MW)Market Potential0"/>
    <x v="1"/>
    <x v="0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Meter  (MW)Market Potential0"/>
    <x v="1"/>
    <x v="0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Generation (MW)Market Potential0"/>
    <x v="1"/>
    <x v="0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on-Incentive CostsMarket Potential0"/>
    <x v="1"/>
    <x v="0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Incentive CostsMarket Potential0"/>
    <x v="1"/>
    <x v="0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BenefitsMarket Potential0"/>
    <x v="1"/>
    <x v="0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CostsMarket Potential0"/>
    <x v="1"/>
    <x v="0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articipantsMarket Potential0"/>
    <x v="1"/>
    <x v="1"/>
    <x v="7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ew ParticipantsMarket Potential0"/>
    <x v="1"/>
    <x v="1"/>
    <x v="7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Meter  (MW)Market Potential0"/>
    <x v="1"/>
    <x v="1"/>
    <x v="7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Generation (MW)Market Potential0"/>
    <x v="1"/>
    <x v="1"/>
    <x v="7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Meter  (MW)Market Potential0"/>
    <x v="1"/>
    <x v="1"/>
    <x v="7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Generation (MW)Market Potential0"/>
    <x v="1"/>
    <x v="1"/>
    <x v="7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on-Incentive CostsMarket Potential0"/>
    <x v="1"/>
    <x v="1"/>
    <x v="7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Incentive CostsMarket Potential0"/>
    <x v="1"/>
    <x v="1"/>
    <x v="7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BenefitsMarket Potential0"/>
    <x v="1"/>
    <x v="1"/>
    <x v="7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CostsMarket Potential0"/>
    <x v="1"/>
    <x v="1"/>
    <x v="7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CTA-2045 HPWHParticipantsMarket Potential0"/>
    <x v="1"/>
    <x v="0"/>
    <x v="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ew ParticipantsMarket Potential0"/>
    <x v="1"/>
    <x v="0"/>
    <x v="8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Meter  (MW)Market Potential0"/>
    <x v="1"/>
    <x v="0"/>
    <x v="8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Generation (MW)Market Potential0"/>
    <x v="1"/>
    <x v="0"/>
    <x v="8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Meter  (MW)Market Potential0"/>
    <x v="1"/>
    <x v="0"/>
    <x v="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Generation (MW)Market Potential0"/>
    <x v="1"/>
    <x v="0"/>
    <x v="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on-Incentive CostsMarket Potential0"/>
    <x v="1"/>
    <x v="0"/>
    <x v="8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Incentive CostsMarket Potential0"/>
    <x v="1"/>
    <x v="0"/>
    <x v="8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BenefitsMarket Potential0"/>
    <x v="1"/>
    <x v="0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CostsMarket Potential0"/>
    <x v="1"/>
    <x v="0"/>
    <x v="8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articipantsMarket Potential0"/>
    <x v="1"/>
    <x v="1"/>
    <x v="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ew ParticipantsMarket Potential0"/>
    <x v="1"/>
    <x v="1"/>
    <x v="8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Meter  (MW)Market Potential0"/>
    <x v="1"/>
    <x v="1"/>
    <x v="8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Generation (MW)Market Potential0"/>
    <x v="1"/>
    <x v="1"/>
    <x v="8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Meter  (MW)Market Potential0"/>
    <x v="1"/>
    <x v="1"/>
    <x v="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Generation (MW)Market Potential0"/>
    <x v="1"/>
    <x v="1"/>
    <x v="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on-Incentive CostsMarket Potential0"/>
    <x v="1"/>
    <x v="1"/>
    <x v="8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Incentive CostsMarket Potential0"/>
    <x v="1"/>
    <x v="1"/>
    <x v="8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BenefitsMarket Potential0"/>
    <x v="1"/>
    <x v="1"/>
    <x v="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CostsMarket Potential0"/>
    <x v="1"/>
    <x v="1"/>
    <x v="8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articipantsMarket Potential0"/>
    <x v="1"/>
    <x v="0"/>
    <x v="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ew ParticipantsMarket Potential0"/>
    <x v="1"/>
    <x v="0"/>
    <x v="9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Meter  (MW)Market Potential0"/>
    <x v="1"/>
    <x v="0"/>
    <x v="9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Generation (MW)Market Potential0"/>
    <x v="1"/>
    <x v="0"/>
    <x v="9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Meter  (MW)Market Potential0"/>
    <x v="1"/>
    <x v="0"/>
    <x v="9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Generation (MW)Market Potential0"/>
    <x v="1"/>
    <x v="0"/>
    <x v="9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on-Incentive CostsMarket Potential0"/>
    <x v="1"/>
    <x v="0"/>
    <x v="9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Incentive CostsMarket Potential0"/>
    <x v="1"/>
    <x v="0"/>
    <x v="9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BenefitsMarket Potential0"/>
    <x v="1"/>
    <x v="0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CostsMarket Potential0"/>
    <x v="1"/>
    <x v="0"/>
    <x v="9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articipantsMarket Potential0"/>
    <x v="1"/>
    <x v="1"/>
    <x v="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ew ParticipantsMarket Potential0"/>
    <x v="1"/>
    <x v="1"/>
    <x v="9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Meter  (MW)Market Potential0"/>
    <x v="1"/>
    <x v="1"/>
    <x v="9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Generation (MW)Market Potential0"/>
    <x v="1"/>
    <x v="1"/>
    <x v="9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Meter  (MW)Market Potential0"/>
    <x v="1"/>
    <x v="1"/>
    <x v="9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Generation (MW)Market Potential0"/>
    <x v="1"/>
    <x v="1"/>
    <x v="9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on-Incentive CostsMarket Potential0"/>
    <x v="1"/>
    <x v="1"/>
    <x v="9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Incentive CostsMarket Potential0"/>
    <x v="1"/>
    <x v="1"/>
    <x v="9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BenefitsMarket Potential0"/>
    <x v="1"/>
    <x v="1"/>
    <x v="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CostsMarket Potential0"/>
    <x v="1"/>
    <x v="1"/>
    <x v="9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CTA-2045 ERWHParticipantsMarket Potential0"/>
    <x v="1"/>
    <x v="0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ew ParticipantsMarket Potential0"/>
    <x v="1"/>
    <x v="0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Meter  (MW)Market Potential0"/>
    <x v="1"/>
    <x v="0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Generation (MW)Market Potential0"/>
    <x v="1"/>
    <x v="0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Meter  (MW)Market Potential0"/>
    <x v="1"/>
    <x v="0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Generation (MW)Market Potential0"/>
    <x v="1"/>
    <x v="0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on-Incentive CostsMarket Potential0"/>
    <x v="1"/>
    <x v="0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Incentive CostsMarket Potential0"/>
    <x v="1"/>
    <x v="0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BenefitsMarket Potential0"/>
    <x v="1"/>
    <x v="0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CostsMarket Potential0"/>
    <x v="1"/>
    <x v="0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articipantsMarket Potential0"/>
    <x v="1"/>
    <x v="1"/>
    <x v="10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ew ParticipantsMarket Potential0"/>
    <x v="1"/>
    <x v="1"/>
    <x v="10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Meter  (MW)Market Potential0"/>
    <x v="1"/>
    <x v="1"/>
    <x v="10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Generation (MW)Market Potential0"/>
    <x v="1"/>
    <x v="1"/>
    <x v="10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Meter  (MW)Market Potential0"/>
    <x v="1"/>
    <x v="1"/>
    <x v="10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Generation (MW)Market Potential0"/>
    <x v="1"/>
    <x v="1"/>
    <x v="10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on-Incentive CostsMarket Potential0"/>
    <x v="1"/>
    <x v="1"/>
    <x v="10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Incentive CostsMarket Potential0"/>
    <x v="1"/>
    <x v="1"/>
    <x v="10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BenefitsMarket Potential0"/>
    <x v="1"/>
    <x v="1"/>
    <x v="10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CostsMarket Potential0"/>
    <x v="1"/>
    <x v="1"/>
    <x v="10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CTA-2045 ERWHParticipantsMarket Potential0"/>
    <x v="1"/>
    <x v="0"/>
    <x v="1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ew ParticipantsMarket Potential0"/>
    <x v="1"/>
    <x v="0"/>
    <x v="1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Meter  (MW)Market Potential0"/>
    <x v="1"/>
    <x v="0"/>
    <x v="11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Generation (MW)Market Potential0"/>
    <x v="1"/>
    <x v="0"/>
    <x v="11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Meter  (MW)Market Potential0"/>
    <x v="1"/>
    <x v="0"/>
    <x v="1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Generation (MW)Market Potential0"/>
    <x v="1"/>
    <x v="0"/>
    <x v="1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on-Incentive CostsMarket Potential0"/>
    <x v="1"/>
    <x v="0"/>
    <x v="11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Incentive CostsMarket Potential0"/>
    <x v="1"/>
    <x v="0"/>
    <x v="11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BenefitsMarket Potential0"/>
    <x v="1"/>
    <x v="0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CostsMarket Potential0"/>
    <x v="1"/>
    <x v="0"/>
    <x v="1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articipantsMarket Potential0"/>
    <x v="1"/>
    <x v="1"/>
    <x v="1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ew ParticipantsMarket Potential0"/>
    <x v="1"/>
    <x v="1"/>
    <x v="1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Meter  (MW)Market Potential0"/>
    <x v="1"/>
    <x v="1"/>
    <x v="11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Generation (MW)Market Potential0"/>
    <x v="1"/>
    <x v="1"/>
    <x v="11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Meter  (MW)Market Potential0"/>
    <x v="1"/>
    <x v="1"/>
    <x v="11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Generation (MW)Market Potential0"/>
    <x v="1"/>
    <x v="1"/>
    <x v="11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on-Incentive CostsMarket Potential0"/>
    <x v="1"/>
    <x v="1"/>
    <x v="11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Incentive CostsMarket Potential0"/>
    <x v="1"/>
    <x v="1"/>
    <x v="11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BenefitsMarket Potential0"/>
    <x v="1"/>
    <x v="1"/>
    <x v="1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CostsMarket Potential0"/>
    <x v="1"/>
    <x v="1"/>
    <x v="1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articipantsMarket Potential0"/>
    <x v="1"/>
    <x v="0"/>
    <x v="1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ew ParticipantsMarket Potential0"/>
    <x v="1"/>
    <x v="0"/>
    <x v="12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Meter  (MW)Market Potential0"/>
    <x v="1"/>
    <x v="0"/>
    <x v="12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Generation (MW)Market Potential0"/>
    <x v="1"/>
    <x v="0"/>
    <x v="12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Meter  (MW)Market Potential0"/>
    <x v="1"/>
    <x v="0"/>
    <x v="1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Generation (MW)Market Potential0"/>
    <x v="1"/>
    <x v="0"/>
    <x v="1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on-Incentive CostsMarket Potential0"/>
    <x v="1"/>
    <x v="0"/>
    <x v="12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Incentive CostsMarket Potential0"/>
    <x v="1"/>
    <x v="0"/>
    <x v="1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BenefitsMarket Potential0"/>
    <x v="1"/>
    <x v="0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CostsMarket Potential0"/>
    <x v="1"/>
    <x v="0"/>
    <x v="12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articipantsMarket Potential0"/>
    <x v="1"/>
    <x v="1"/>
    <x v="1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ew ParticipantsMarket Potential0"/>
    <x v="1"/>
    <x v="1"/>
    <x v="12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Meter  (MW)Market Potential0"/>
    <x v="1"/>
    <x v="1"/>
    <x v="12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Generation (MW)Market Potential0"/>
    <x v="1"/>
    <x v="1"/>
    <x v="12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Meter  (MW)Market Potential0"/>
    <x v="1"/>
    <x v="1"/>
    <x v="12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Generation (MW)Market Potential0"/>
    <x v="1"/>
    <x v="1"/>
    <x v="12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on-Incentive CostsMarket Potential0"/>
    <x v="1"/>
    <x v="1"/>
    <x v="12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Incentive CostsMarket Potential0"/>
    <x v="1"/>
    <x v="1"/>
    <x v="1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BenefitsMarket Potential0"/>
    <x v="1"/>
    <x v="1"/>
    <x v="12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CostsMarket Potential0"/>
    <x v="1"/>
    <x v="1"/>
    <x v="12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articipantsMarket Potential0"/>
    <x v="1"/>
    <x v="0"/>
    <x v="13"/>
    <x v="0"/>
    <x v="0"/>
    <x v="0"/>
    <n v="0"/>
    <n v="609.32335532660863"/>
    <n v="1851.2624799543896"/>
    <n v="4372.0176918736443"/>
    <n v="5690.9791663557817"/>
    <n v="6401.2850603500756"/>
    <n v="6480.7014261106497"/>
    <n v="6561.1030564065713"/>
    <n v="6642.5021747410865"/>
    <n v="6724.9111562660864"/>
    <n v="6808.3425296635069"/>
    <n v="6892.8089790500699"/>
    <n v="6978.3233459056637"/>
    <n v="7064.8986310256314"/>
    <n v="7152.5479964972919"/>
    <n v="7241.2847677009831"/>
    <n v="7331.1224353359185"/>
    <n v="7422.0746574711939"/>
    <n v="7514.155261622228"/>
    <n v="7607.3782468529616"/>
    <n v="7701.7577859041521"/>
    <n v="7797.3082273480559"/>
    <n v="7894.0440977698527"/>
    <n v="7991.9801039761287"/>
  </r>
  <r>
    <s v="IDResidentialDLC Smart AppliancesNew ParticipantsMarket Potential0"/>
    <x v="1"/>
    <x v="0"/>
    <x v="13"/>
    <x v="1"/>
    <x v="0"/>
    <x v="0"/>
    <n v="0"/>
    <n v="609.32335532660863"/>
    <n v="1241.939124627781"/>
    <n v="2520.7552119192546"/>
    <n v="1318.9614744821374"/>
    <n v="710.30589399429391"/>
    <n v="79.416365760574081"/>
    <n v="80.401630295921677"/>
    <n v="81.399118334515151"/>
    <n v="82.408981524999945"/>
    <n v="83.43137339742043"/>
    <n v="84.466449386562999"/>
    <n v="85.514366855593835"/>
    <n v="86.575285119967702"/>
    <n v="87.649365471660531"/>
    <n v="88.736771203691205"/>
    <n v="89.837667634935315"/>
    <n v="90.952222135275406"/>
    <n v="92.080604151034095"/>
    <n v="93.222985230733684"/>
    <n v="94.379539051190477"/>
    <n v="95.550441443903765"/>
    <n v="96.73587042179679"/>
    <n v="97.936006206276033"/>
  </r>
  <r>
    <s v="IDResidentialDLC Smart AppliancesSummer Peak Reduction @Meter  (MW)Market Potential0"/>
    <x v="1"/>
    <x v="0"/>
    <x v="13"/>
    <x v="2"/>
    <x v="0"/>
    <x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Summer Peak Reduction @Generation (MW)Market Potential0"/>
    <x v="1"/>
    <x v="0"/>
    <x v="13"/>
    <x v="3"/>
    <x v="0"/>
    <x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Winter Peak Reduction @Meter  (MW)Market Potential0"/>
    <x v="1"/>
    <x v="0"/>
    <x v="13"/>
    <x v="4"/>
    <x v="0"/>
    <x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Winter Peak Reduction @Generation (MW)Market Potential0"/>
    <x v="1"/>
    <x v="0"/>
    <x v="13"/>
    <x v="5"/>
    <x v="0"/>
    <x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Non-Incentive CostsMarket Potential0"/>
    <x v="1"/>
    <x v="0"/>
    <x v="13"/>
    <x v="6"/>
    <x v="0"/>
    <x v="0"/>
    <n v="0"/>
    <n v="216969.74"/>
    <n v="438385.26"/>
    <n v="885970.89"/>
    <n v="465343.08"/>
    <n v="252313.63"/>
    <n v="31502.29"/>
    <n v="31847.14"/>
    <n v="32196.26"/>
    <n v="32549.71"/>
    <n v="32907.550000000003"/>
    <n v="33269.82"/>
    <n v="33636.589999999997"/>
    <n v="34007.919999999998"/>
    <n v="34383.839999999997"/>
    <n v="34764.44"/>
    <n v="35149.75"/>
    <n v="35539.839999999997"/>
    <n v="35934.78"/>
    <n v="36334.61"/>
    <n v="36739.4"/>
    <n v="37149.22"/>
    <n v="37564.120000000003"/>
    <n v="37984.17"/>
  </r>
  <r>
    <s v="IDResidentialDLC Smart AppliancesIncentive CostsMarket Potential0"/>
    <x v="1"/>
    <x v="0"/>
    <x v="13"/>
    <x v="7"/>
    <x v="0"/>
    <x v="0"/>
    <n v="0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</r>
  <r>
    <s v="IDResidentialDLC Smart AppliancesProgram Annual BenefitsMarket Potential0"/>
    <x v="1"/>
    <x v="0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rogram Annual CostsMarket Potential0"/>
    <x v="1"/>
    <x v="0"/>
    <x v="13"/>
    <x v="9"/>
    <x v="0"/>
    <x v="0"/>
    <n v="0"/>
    <n v="245474.86"/>
    <n v="466890.38"/>
    <n v="914476.01"/>
    <n v="493848.2"/>
    <n v="280818.75"/>
    <n v="60007.42"/>
    <n v="60352.26"/>
    <n v="60701.38"/>
    <n v="61054.83"/>
    <n v="61412.67"/>
    <n v="61774.95"/>
    <n v="62141.72"/>
    <n v="62513.04"/>
    <n v="62888.97"/>
    <n v="63269.56"/>
    <n v="63654.87"/>
    <n v="64044.97"/>
    <n v="64439.9"/>
    <n v="64839.73"/>
    <n v="65244.53"/>
    <n v="65654.34"/>
    <n v="66069.240000000005"/>
    <n v="66489.289999999994"/>
  </r>
  <r>
    <s v="IDGeneral ServiceDLC Smart AppliancesParticipantsMarket Potential0"/>
    <x v="1"/>
    <x v="1"/>
    <x v="13"/>
    <x v="0"/>
    <x v="0"/>
    <x v="0"/>
    <n v="0"/>
    <n v="85.208708940972244"/>
    <n v="258.70853784654918"/>
    <n v="610.67571575794636"/>
    <n v="794.40976608176027"/>
    <n v="893.01476786458886"/>
    <n v="903.47387225937769"/>
    <n v="914.05626745962604"/>
    <n v="924.76340680417957"/>
    <n v="935.59676076368635"/>
    <n v="946.5578171425459"/>
    <n v="957.64808128323716"/>
    <n v="968.86907627305482"/>
    <n v="980.22234315328467"/>
    <n v="991.70944113084192"/>
    <n v="1003.3319477924069"/>
    <n v="1015.0914593210829"/>
    <n v="1026.989590715609"/>
    <n v="1039.0279760121571"/>
    <n v="1051.2082685087432"/>
    <n v="1063.5321409922838"/>
    <n v="1076.0012859683275"/>
    <n v="1088.6174158934998"/>
    <n v="1101.38226341068"/>
  </r>
  <r>
    <s v="IDGeneral ServiceDLC Smart AppliancesNew ParticipantsMarket Potential0"/>
    <x v="1"/>
    <x v="1"/>
    <x v="13"/>
    <x v="1"/>
    <x v="0"/>
    <x v="0"/>
    <n v="0"/>
    <n v="85.208708940972244"/>
    <n v="173.49982890557692"/>
    <n v="351.96717791139719"/>
    <n v="183.7340503238139"/>
    <n v="98.605001782828595"/>
    <n v="10.459104394788824"/>
    <n v="10.582395200248357"/>
    <n v="10.707139344553525"/>
    <n v="10.83335395950678"/>
    <n v="10.961056378859553"/>
    <n v="11.090264140691261"/>
    <n v="11.220994989817655"/>
    <n v="11.353266880229853"/>
    <n v="11.487097977557255"/>
    <n v="11.622506661565012"/>
    <n v="11.759511528675944"/>
    <n v="11.898131394526104"/>
    <n v="12.038385296548086"/>
    <n v="12.180292496586162"/>
    <n v="12.323872483540526"/>
    <n v="12.469144976043708"/>
    <n v="12.616129925172345"/>
    <n v="12.764847517180215"/>
  </r>
  <r>
    <s v="IDGeneral ServiceDLC Smart AppliancesSummer Peak Reduction @Meter  (MW)Market Potential0"/>
    <x v="1"/>
    <x v="1"/>
    <x v="13"/>
    <x v="2"/>
    <x v="0"/>
    <x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Summer Peak Reduction @Generation (MW)Market Potential0"/>
    <x v="1"/>
    <x v="1"/>
    <x v="13"/>
    <x v="3"/>
    <x v="0"/>
    <x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Winter Peak Reduction @Meter  (MW)Market Potential0"/>
    <x v="1"/>
    <x v="1"/>
    <x v="13"/>
    <x v="4"/>
    <x v="0"/>
    <x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Winter Peak Reduction @Generation (MW)Market Potential0"/>
    <x v="1"/>
    <x v="1"/>
    <x v="13"/>
    <x v="5"/>
    <x v="0"/>
    <x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Non-Incentive CostsMarket Potential0"/>
    <x v="1"/>
    <x v="1"/>
    <x v="13"/>
    <x v="6"/>
    <x v="0"/>
    <x v="0"/>
    <n v="0"/>
    <n v="30335.23"/>
    <n v="61237.120000000003"/>
    <n v="123700.7"/>
    <n v="64819.1"/>
    <n v="35023.93"/>
    <n v="4172.87"/>
    <n v="4216.0200000000004"/>
    <n v="4259.68"/>
    <n v="4303.8599999999997"/>
    <n v="4348.55"/>
    <n v="4393.78"/>
    <n v="4439.53"/>
    <n v="4485.83"/>
    <n v="4532.67"/>
    <n v="4580.0600000000004"/>
    <n v="4628.01"/>
    <n v="4676.53"/>
    <n v="4725.62"/>
    <n v="4775.29"/>
    <n v="4825.54"/>
    <n v="4876.38"/>
    <n v="4927.83"/>
    <n v="4979.88"/>
  </r>
  <r>
    <s v="IDGeneral ServiceDLC Smart AppliancesIncentive CostsMarket Potential0"/>
    <x v="1"/>
    <x v="1"/>
    <x v="13"/>
    <x v="7"/>
    <x v="0"/>
    <x v="0"/>
    <n v="0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</r>
  <r>
    <s v="IDGeneral ServiceDLC Smart AppliancesProgram Annual BenefitsMarket Potential0"/>
    <x v="1"/>
    <x v="1"/>
    <x v="1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AppliancesProgram Annual CostsMarket Potential0"/>
    <x v="1"/>
    <x v="1"/>
    <x v="13"/>
    <x v="9"/>
    <x v="0"/>
    <x v="0"/>
    <n v="0"/>
    <n v="34274.15"/>
    <n v="65176.04"/>
    <n v="127639.61"/>
    <n v="68758.02"/>
    <n v="38962.85"/>
    <n v="8111.79"/>
    <n v="8154.94"/>
    <n v="8198.6"/>
    <n v="8242.77"/>
    <n v="8287.4699999999993"/>
    <n v="8332.69"/>
    <n v="8378.4500000000007"/>
    <n v="8424.74"/>
    <n v="8471.58"/>
    <n v="8518.98"/>
    <n v="8566.93"/>
    <n v="8615.44"/>
    <n v="8664.5300000000007"/>
    <n v="8714.2000000000007"/>
    <n v="8764.4500000000007"/>
    <n v="8815.2999999999993"/>
    <n v="8866.74"/>
    <n v="8918.7999999999993"/>
  </r>
  <r>
    <s v="IDResidentialDLC Electric Vehicle ChargingParticipantsMarket Potential0"/>
    <x v="1"/>
    <x v="0"/>
    <x v="14"/>
    <x v="0"/>
    <x v="0"/>
    <x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DLC Electric Vehicle ChargingNew ParticipantsMarket Potential0"/>
    <x v="1"/>
    <x v="0"/>
    <x v="14"/>
    <x v="1"/>
    <x v="0"/>
    <x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DLC Electric Vehicle ChargingSummer Peak Reduction @Meter  (MW)Market Potential0"/>
    <x v="1"/>
    <x v="0"/>
    <x v="14"/>
    <x v="2"/>
    <x v="0"/>
    <x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Summer Peak Reduction @Generation (MW)Market Potential0"/>
    <x v="1"/>
    <x v="0"/>
    <x v="14"/>
    <x v="3"/>
    <x v="0"/>
    <x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Winter Peak Reduction @Meter  (MW)Market Potential0"/>
    <x v="1"/>
    <x v="0"/>
    <x v="14"/>
    <x v="4"/>
    <x v="0"/>
    <x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Winter Peak Reduction @Generation (MW)Market Potential0"/>
    <x v="1"/>
    <x v="0"/>
    <x v="14"/>
    <x v="5"/>
    <x v="0"/>
    <x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Non-Incentive CostsMarket Potential0"/>
    <x v="1"/>
    <x v="0"/>
    <x v="14"/>
    <x v="6"/>
    <x v="0"/>
    <x v="0"/>
    <n v="0"/>
    <n v="19697.72"/>
    <n v="42493.86"/>
    <n v="97697.55"/>
    <n v="83332.66"/>
    <n v="79182.679999999993"/>
    <n v="64419.73"/>
    <n v="76200.41"/>
    <n v="90334.79"/>
    <n v="107293.11"/>
    <n v="127639.58"/>
    <n v="152051.13"/>
    <n v="181339.93"/>
    <n v="216480.42"/>
    <n v="258641.72"/>
    <n v="309226.55"/>
    <n v="369917.86"/>
    <n v="442734.85"/>
    <n v="530100.16"/>
    <n v="634920.41"/>
    <n v="760683"/>
    <n v="911572.04"/>
    <n v="72962.960000000006"/>
    <n v="73800.479999999996"/>
  </r>
  <r>
    <s v="IDResidentialDLC Electric Vehicle ChargingIncentive CostsMarket Potential0"/>
    <x v="1"/>
    <x v="0"/>
    <x v="14"/>
    <x v="7"/>
    <x v="0"/>
    <x v="0"/>
    <n v="0"/>
    <n v="28063.67"/>
    <n v="28310.6"/>
    <n v="28925.54"/>
    <n v="29444.73"/>
    <n v="29936.240000000002"/>
    <n v="30329.34"/>
    <n v="30800.98"/>
    <n v="31366.84"/>
    <n v="32045.759999999998"/>
    <n v="32860.32"/>
    <n v="33837.629999999997"/>
    <n v="35010.19"/>
    <n v="36417.03"/>
    <n v="38104.94"/>
    <n v="40130.080000000002"/>
    <n v="42559.83"/>
    <n v="45475.03"/>
    <n v="48972.66"/>
    <n v="53169.09"/>
    <n v="58203.95"/>
    <n v="64244.72"/>
    <n v="64694.78"/>
    <n v="65150.41"/>
  </r>
  <r>
    <s v="IDResidentialDLC Electric Vehicle ChargingProgram Annual BenefitsMarket Potential0"/>
    <x v="1"/>
    <x v="0"/>
    <x v="14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Electric Vehicle ChargingProgram Annual CostsMarket Potential0"/>
    <x v="1"/>
    <x v="0"/>
    <x v="14"/>
    <x v="9"/>
    <x v="0"/>
    <x v="0"/>
    <n v="0"/>
    <n v="47761.39"/>
    <n v="70804.460000000006"/>
    <n v="126623.09"/>
    <n v="112777.38"/>
    <n v="109118.92"/>
    <n v="94749.07"/>
    <n v="107001.39"/>
    <n v="121701.63"/>
    <n v="139338.87"/>
    <n v="160499.9"/>
    <n v="185888.75"/>
    <n v="216350.12"/>
    <n v="252897.44"/>
    <n v="296746.65999999997"/>
    <n v="349356.63"/>
    <n v="412477.69"/>
    <n v="488209.88"/>
    <n v="579072.81999999995"/>
    <n v="688089.51"/>
    <n v="818886.95"/>
    <n v="975816.76"/>
    <n v="137657.73000000001"/>
    <n v="138950.89000000001"/>
  </r>
  <r>
    <s v="IDResidentialAncillary EVParticipantsMarket Potential0"/>
    <x v="1"/>
    <x v="0"/>
    <x v="15"/>
    <x v="0"/>
    <x v="0"/>
    <x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Ancillary EVNew ParticipantsMarket Potential0"/>
    <x v="1"/>
    <x v="0"/>
    <x v="15"/>
    <x v="1"/>
    <x v="0"/>
    <x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Ancillary EVSummer Peak Reduction @Meter  (MW)Market Potential0"/>
    <x v="1"/>
    <x v="0"/>
    <x v="15"/>
    <x v="2"/>
    <x v="0"/>
    <x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Summer Peak Reduction @Generation (MW)Market Potential0"/>
    <x v="1"/>
    <x v="0"/>
    <x v="15"/>
    <x v="3"/>
    <x v="0"/>
    <x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Winter Peak Reduction @Meter  (MW)Market Potential0"/>
    <x v="1"/>
    <x v="0"/>
    <x v="15"/>
    <x v="4"/>
    <x v="0"/>
    <x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Winter Peak Reduction @Generation (MW)Market Potential0"/>
    <x v="1"/>
    <x v="0"/>
    <x v="15"/>
    <x v="5"/>
    <x v="0"/>
    <x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Non-Incentive CostsMarket Potential0"/>
    <x v="1"/>
    <x v="0"/>
    <x v="15"/>
    <x v="6"/>
    <x v="0"/>
    <x v="0"/>
    <n v="0"/>
    <n v="6404.73"/>
    <n v="7924.47"/>
    <n v="11604.71"/>
    <n v="10647.05"/>
    <n v="10370.39"/>
    <n v="9386.19"/>
    <n v="10171.57"/>
    <n v="11113.86"/>
    <n v="12244.42"/>
    <n v="13600.85"/>
    <n v="15228.29"/>
    <n v="17180.87"/>
    <n v="19523.57"/>
    <n v="22334.33"/>
    <n v="25706.65"/>
    <n v="29752.73"/>
    <n v="34607.199999999997"/>
    <n v="40431.550000000003"/>
    <n v="47419.57"/>
    <n v="55803.74"/>
    <n v="65863.009999999995"/>
    <n v="9955.74"/>
    <n v="10011.58"/>
  </r>
  <r>
    <s v="IDResidentialAncillary EVIncentive CostsMarket Potential0"/>
    <x v="1"/>
    <x v="0"/>
    <x v="15"/>
    <x v="7"/>
    <x v="0"/>
    <x v="0"/>
    <n v="0"/>
    <n v="28348.52"/>
    <n v="29336.22"/>
    <n v="31796.01"/>
    <n v="33872.75"/>
    <n v="35838.81"/>
    <n v="37411.199999999997"/>
    <n v="39297.74"/>
    <n v="41561.19"/>
    <n v="44276.87"/>
    <n v="47535.12"/>
    <n v="51444.34"/>
    <n v="56134.6"/>
    <n v="61761.94"/>
    <n v="68513.58"/>
    <n v="76614.149999999994"/>
    <n v="86333.15"/>
    <n v="97993.94"/>
    <n v="111984.47"/>
    <n v="128770.21"/>
    <n v="148909.62"/>
    <n v="173072.73"/>
    <n v="174872.94"/>
    <n v="176695.48"/>
  </r>
  <r>
    <s v="IDResidentialAncillary EVProgram Annual BenefitsMarket Potential0"/>
    <x v="1"/>
    <x v="0"/>
    <x v="1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EVProgram Annual CostsMarket Potential0"/>
    <x v="1"/>
    <x v="0"/>
    <x v="15"/>
    <x v="9"/>
    <x v="0"/>
    <x v="0"/>
    <n v="0"/>
    <n v="34753.25"/>
    <n v="37260.69"/>
    <n v="43400.73"/>
    <n v="44519.8"/>
    <n v="46209.2"/>
    <n v="46797.39"/>
    <n v="49469.31"/>
    <n v="52675.05"/>
    <n v="56521.29"/>
    <n v="61135.97"/>
    <n v="66672.63"/>
    <n v="73315.47"/>
    <n v="81285.509999999995"/>
    <n v="90847.9"/>
    <n v="102320.79"/>
    <n v="116085.88"/>
    <n v="132601.14000000001"/>
    <n v="152416.03"/>
    <n v="176189.78"/>
    <n v="204713.36"/>
    <n v="238935.75"/>
    <n v="184828.68"/>
    <n v="186707.05"/>
  </r>
  <r>
    <s v="IDGeneral ServiceThird Party ContractsParticipantsMarket Potential0"/>
    <x v="1"/>
    <x v="1"/>
    <x v="16"/>
    <x v="0"/>
    <x v="0"/>
    <x v="0"/>
    <n v="0"/>
    <n v="835.04534762152787"/>
    <n v="2048.7625623403478"/>
    <n v="2590.7454607912882"/>
    <n v="2621.2847500340904"/>
    <n v="2651.9832500221123"/>
    <n v="2683.0436206490613"/>
    <n v="2714.4701276073738"/>
    <n v="2746.2670868730179"/>
    <n v="2778.4388652982198"/>
    <n v="2810.9898812111969"/>
    <n v="2843.9246050229467"/>
    <n v="2877.2475598411929"/>
    <n v="2910.9633220915725"/>
    <n v="2945.0765221461361"/>
    <n v="2979.5918449592691"/>
    <n v="3014.5140307110937"/>
    <n v="3049.8478754584748"/>
    <n v="3085.5982317936787"/>
    <n v="3121.7700095108135"/>
    <n v="3158.3681762801148"/>
    <n v="3195.3977583301848"/>
    <n v="3232.8638411382717"/>
    <n v="3270.7715701286857"/>
  </r>
  <r>
    <s v="IDGeneral ServiceThird Party ContractsNew ParticipantsMarket Potential0"/>
    <x v="1"/>
    <x v="1"/>
    <x v="16"/>
    <x v="1"/>
    <x v="0"/>
    <x v="0"/>
    <n v="0"/>
    <n v="835.04534762152787"/>
    <n v="1213.7172147188198"/>
    <n v="541.98289845094041"/>
    <n v="30.53928924280217"/>
    <n v="30.698499988021922"/>
    <n v="31.060370626948952"/>
    <n v="31.42650695831253"/>
    <n v="31.796959265644091"/>
    <n v="32.171778425201865"/>
    <n v="32.551015912977164"/>
    <n v="32.934723811749791"/>
    <n v="33.322954818246217"/>
    <n v="33.715762250379612"/>
    <n v="34.113200054563549"/>
    <n v="34.515322813133025"/>
    <n v="34.9221857518246"/>
    <n v="35.333844747381136"/>
    <n v="35.750356335203833"/>
    <n v="36.171777717134773"/>
    <n v="36.598166769301315"/>
    <n v="37.029582050070076"/>
    <n v="37.466082808086867"/>
    <n v="37.907728990413943"/>
  </r>
  <r>
    <s v="IDGeneral ServiceThird Party ContractsSummer Peak Reduction @Meter  (MW)Market Potential0"/>
    <x v="1"/>
    <x v="1"/>
    <x v="16"/>
    <x v="2"/>
    <x v="0"/>
    <x v="0"/>
    <n v="0"/>
    <n v="0.34418073726782467"/>
    <n v="0.83216125770997396"/>
    <n v="1.0423740928252443"/>
    <n v="1.0364329647134534"/>
    <n v="1.0305279441341002"/>
    <n v="1.0246588260252114"/>
    <n v="1.0188254065758096"/>
    <n v="1.0130274832188382"/>
    <n v="1.0072648546241278"/>
    <n v="1.0015373206914047"/>
    <n v="0.99584468254334668"/>
    <n v="0.99018674251867655"/>
    <n v="0.98456330416530091"/>
    <n v="0.97897417223349137"/>
    <n v="0.97341915266910417"/>
    <n v="0.9678980526068458"/>
    <n v="0.96241068036357869"/>
    <n v="0.95695684543166615"/>
    <n v="0.95153635847235951"/>
    <n v="0.94614903130922845"/>
    <n v="0.94079467692162777"/>
    <n v="0.93547310943820594"/>
    <n v="0.93018414413045636"/>
  </r>
  <r>
    <s v="IDGeneral ServiceThird Party ContractsSummer Peak Reduction @Generation (MW)Market Potential0"/>
    <x v="1"/>
    <x v="1"/>
    <x v="16"/>
    <x v="3"/>
    <x v="0"/>
    <x v="0"/>
    <n v="0"/>
    <n v="0.36677401669631782"/>
    <n v="0.88678735902597394"/>
    <n v="1.1107993316552049"/>
    <n v="1.1044682062163824"/>
    <n v="1.0981755585401749"/>
    <n v="1.0919211701035927"/>
    <n v="1.0857048237167621"/>
    <n v="1.0795263035153859"/>
    <n v="1.0733853949532479"/>
    <n v="1.067281884794762"/>
    <n v="1.0612155611075731"/>
    <n v="1.0551862132551966"/>
    <n v="1.0491936318897068"/>
    <n v="1.0432376089444708"/>
    <n v="1.0373179376269226"/>
    <n v="1.0314344124113872"/>
    <n v="1.0255868290319465"/>
    <n v="1.0197749844753476"/>
    <n v="1.0139986769739551"/>
    <n v="1.0082577059987516"/>
    <n v="1.0025518722523741"/>
    <n v="0.9968809776621973"/>
    <n v="0.99124482537346159"/>
  </r>
  <r>
    <s v="IDGeneral ServiceThird Party ContractsWinter Peak Reduction @Meter  (MW)Market Potential0"/>
    <x v="1"/>
    <x v="1"/>
    <x v="16"/>
    <x v="4"/>
    <x v="0"/>
    <x v="0"/>
    <n v="0"/>
    <n v="0.34786219360784471"/>
    <n v="0.84106229430613699"/>
    <n v="1.0535236264777272"/>
    <n v="1.0475189503477422"/>
    <n v="1.0415507679667662"/>
    <n v="1.035618872079423"/>
    <n v="1.0297230566947158"/>
    <n v="1.0238631170788717"/>
    <n v="1.0180388497482356"/>
    <n v="1.0122500524622036"/>
    <n v="1.0064965242162047"/>
    <n v="1.0007780652347193"/>
    <n v="0.9950944769643465"/>
    <n v="0.98944556206690959"/>
    <n v="0.98383112441260678"/>
    <n v="0.9782509690732013"/>
    <n v="0.97270490231525752"/>
    <n v="0.96719273159341401"/>
    <n v="0.96171426554370076"/>
    <n v="0.95626931397689763"/>
    <n v="0.9508576878719327"/>
    <n v="0.94547919936932145"/>
    <n v="0.94013366176464741"/>
  </r>
  <r>
    <s v="IDGeneral ServiceThird Party ContractsWinter Peak Reduction @Generation (MW)Market Potential0"/>
    <x v="1"/>
    <x v="1"/>
    <x v="16"/>
    <x v="5"/>
    <x v="0"/>
    <x v="0"/>
    <n v="0"/>
    <n v="0.37069713726326159"/>
    <n v="0.89627269214208971"/>
    <n v="1.1226807613786522"/>
    <n v="1.1162819163978497"/>
    <n v="1.1099219607488984"/>
    <n v="1.1036006735714228"/>
    <n v="1.0973178353524251"/>
    <n v="1.0910732279186612"/>
    <n v="1.0848666344290661"/>
    <n v="1.0786978393672246"/>
    <n v="1.0725666285338924"/>
    <n v="1.066472789039556"/>
    <n v="1.0604161092970443"/>
    <n v="1.0543963790141833"/>
    <n v="1.0484133891864948"/>
    <n v="1.0424669320899418"/>
    <n v="1.0365568012737185"/>
    <n v="1.0306827915530841"/>
    <n v="1.0248446990022386"/>
    <n v="1.0190423209472481"/>
    <n v="1.0132754559590076"/>
    <n v="1.0075439038462504"/>
    <n v="1.0018474656486012"/>
  </r>
  <r>
    <s v="IDGeneral ServiceThird Party ContractsNon-Incentive CostsMarket Potential0"/>
    <x v="1"/>
    <x v="1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Incentive CostsMarket Potential0"/>
    <x v="1"/>
    <x v="1"/>
    <x v="16"/>
    <x v="7"/>
    <x v="0"/>
    <x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General ServiceThird Party ContractsProgram Annual BenefitsMarket Potential0"/>
    <x v="1"/>
    <x v="1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Program Annual CostsMarket Potential0"/>
    <x v="1"/>
    <x v="1"/>
    <x v="16"/>
    <x v="9"/>
    <x v="0"/>
    <x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Large General ServiceThird Party ContractsParticipantsMarket Potential0"/>
    <x v="1"/>
    <x v="2"/>
    <x v="16"/>
    <x v="0"/>
    <x v="0"/>
    <x v="0"/>
    <n v="0"/>
    <n v="61.262956642076205"/>
    <n v="148.03265680323577"/>
    <n v="184.58294115647678"/>
    <n v="184.11832942752221"/>
    <n v="183.65191261822272"/>
    <n v="183.21051390651576"/>
    <n v="182.79279186678994"/>
    <n v="182.39747699827447"/>
    <n v="182.02336786855807"/>
    <n v="181.66932746388539"/>
    <n v="181.33427973514375"/>
    <n v="181.01720632904832"/>
    <n v="180.71714349459501"/>
    <n v="180.43317915538378"/>
    <n v="180.16445013891902"/>
    <n v="179.91013955446965"/>
    <n v="179.66947431152357"/>
    <n v="179.44172277129863"/>
    <n v="179.22619252417468"/>
    <n v="179.02222828629644"/>
    <n v="178.82920990895622"/>
    <n v="178.6465504947102"/>
    <n v="178.47369461450529"/>
  </r>
  <r>
    <s v="IDLarge General ServiceThird Party ContractsNew ParticipantsMarket Potential0"/>
    <x v="1"/>
    <x v="2"/>
    <x v="16"/>
    <x v="1"/>
    <x v="0"/>
    <x v="0"/>
    <n v="0"/>
    <n v="61.262956642076205"/>
    <n v="86.769700161159562"/>
    <n v="36.55028435324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Summer Peak Reduction @Meter  (MW)Market Potential0"/>
    <x v="1"/>
    <x v="2"/>
    <x v="16"/>
    <x v="2"/>
    <x v="0"/>
    <x v="0"/>
    <n v="0"/>
    <n v="1.4563732879164097"/>
    <n v="3.5143803274246297"/>
    <n v="4.3726787163674024"/>
    <n v="4.3504209763514883"/>
    <n v="4.3291488197370569"/>
    <n v="4.3088093435064447"/>
    <n v="4.2893524956119728"/>
    <n v="4.2707309213243727"/>
    <n v="4.2528998178621968"/>
    <n v="4.2358167968559304"/>
    <n v="4.219441754224504"/>
    <n v="4.2037367470647888"/>
    <n v="4.1886658771760636"/>
    <n v="4.1741951808618785"/>
    <n v="4.1602925246710027"/>
    <n v="4.1469275067573736"/>
    <n v="4.1340713635561954"/>
    <n v="4.121696881489699"/>
    <n v="4.1097783134314794"/>
    <n v="4.0982912996729519"/>
    <n v="4.0872127931492734"/>
    <n v="4.0765209886952096"/>
    <n v="4.0661952561136916"/>
  </r>
  <r>
    <s v="IDLarge General ServiceThird Party ContractsSummer Peak Reduction @Generation (MW)Market Potential0"/>
    <x v="1"/>
    <x v="2"/>
    <x v="16"/>
    <x v="3"/>
    <x v="0"/>
    <x v="0"/>
    <n v="0"/>
    <n v="1.5519749444974529"/>
    <n v="3.7450770752606881"/>
    <n v="4.659717302181801"/>
    <n v="4.635998482898005"/>
    <n v="4.6133299443063267"/>
    <n v="4.5916553106419915"/>
    <n v="4.5709212442582832"/>
    <n v="4.551077281888718"/>
    <n v="4.5320756797337989"/>
    <n v="4.5138712668967713"/>
    <n v="4.4964213067183545"/>
    <n v="4.479685365584813"/>
    <n v="4.4636251888065468"/>
    <n v="4.4482045831861452"/>
    <n v="4.4333893059153908"/>
    <n v="4.4191469594601172"/>
    <n v="4.4054468921101826"/>
    <n v="4.3922601038892788"/>
    <n v="4.3795591575356774"/>
    <n v="4.3673180942806393"/>
    <n v="4.3555123541658922"/>
    <n v="4.3441187006555939"/>
    <n v="4.3331151493112658"/>
  </r>
  <r>
    <s v="IDLarge General ServiceThird Party ContractsWinter Peak Reduction @Meter  (MW)Market Potential0"/>
    <x v="1"/>
    <x v="2"/>
    <x v="16"/>
    <x v="4"/>
    <x v="0"/>
    <x v="0"/>
    <n v="0"/>
    <n v="1.4719510762516805"/>
    <n v="3.5519711520603821"/>
    <n v="4.4194501478862867"/>
    <n v="4.39695433266969"/>
    <n v="4.375454642938629"/>
    <n v="4.3548976098095231"/>
    <n v="4.3352326458635631"/>
    <n v="4.3164118898516559"/>
    <n v="4.2983900597688942"/>
    <n v="4.2811243138475454"/>
    <n v="4.2645741190417343"/>
    <n v="4.2487011266001087"/>
    <n v="4.2334690543444475"/>
    <n v="4.2188435752928166"/>
    <n v="4.2047922122853327"/>
    <n v="4.1912842382890263"/>
    <n v="4.178290582075725"/>
    <n v="4.1657837389833929"/>
    <n v="4.1537376864869371"/>
    <n v="4.1421278043193146"/>
    <n v="4.1309307988976354"/>
    <n v="4.1201246318223319"/>
    <n v="4.1096884522298076"/>
  </r>
  <r>
    <s v="IDLarge General ServiceThird Party ContractsWinter Peak Reduction @Generation (MW)Market Potential0"/>
    <x v="1"/>
    <x v="2"/>
    <x v="16"/>
    <x v="5"/>
    <x v="0"/>
    <x v="0"/>
    <n v="0"/>
    <n v="1.5685753156987219"/>
    <n v="3.7851354987855732"/>
    <n v="4.7095589811234939"/>
    <n v="4.6855864585141624"/>
    <n v="4.6626754507018635"/>
    <n v="4.6407689789104039"/>
    <n v="4.6198131349782212"/>
    <n v="4.5997569158691984"/>
    <n v="4.5805520671024018"/>
    <n v="4.5621529346201468"/>
    <n v="4.5445163246395293"/>
    <n v="4.5276013710572345"/>
    <n v="4.5113694100004764"/>
    <n v="4.4957838611389773"/>
    <n v="4.4808101153935773"/>
    <n v="4.4664154286967461"/>
    <n v="4.4525688214788204"/>
    <n v="4.4392409835713904"/>
    <n v="4.4264041842358663"/>
    <n v="4.4140321870410428"/>
    <n v="4.4021001693282562"/>
    <n v="4.3905846460169773"/>
    <n v="4.3794633975168455"/>
  </r>
  <r>
    <s v="IDLarge General ServiceThird Party ContractsNon-Incentive CostsMarket Potential0"/>
    <x v="1"/>
    <x v="2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Incentive CostsMarket Potential0"/>
    <x v="1"/>
    <x v="2"/>
    <x v="16"/>
    <x v="7"/>
    <x v="0"/>
    <x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Large General ServiceThird Party ContractsProgram Annual BenefitsMarket Potential0"/>
    <x v="1"/>
    <x v="2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Program Annual CostsMarket Potential0"/>
    <x v="1"/>
    <x v="2"/>
    <x v="16"/>
    <x v="9"/>
    <x v="0"/>
    <x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Extra Large General ServiceThird Party ContractsParticipantsMarket Potential0"/>
    <x v="1"/>
    <x v="3"/>
    <x v="16"/>
    <x v="0"/>
    <x v="0"/>
    <x v="0"/>
    <n v="0"/>
    <n v="1.1380049999999999"/>
    <n v="1.8208080000000002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</r>
  <r>
    <s v="IDExtra Large General ServiceThird Party ContractsNew ParticipantsMarket Potential0"/>
    <x v="1"/>
    <x v="3"/>
    <x v="16"/>
    <x v="1"/>
    <x v="0"/>
    <x v="0"/>
    <n v="0"/>
    <n v="1.1380049999999999"/>
    <n v="0.68280300000000027"/>
    <n v="0.45520199999999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Summer Peak Reduction @Meter  (MW)Market Potential0"/>
    <x v="1"/>
    <x v="3"/>
    <x v="16"/>
    <x v="2"/>
    <x v="0"/>
    <x v="0"/>
    <n v="0"/>
    <n v="1.0722474554380599"/>
    <n v="1.707973889958871"/>
    <n v="2.1253698531356857"/>
    <n v="2.1160565825726865"/>
    <n v="2.1069684446432682"/>
    <n v="2.098099635321196"/>
    <n v="2.0894445003395417"/>
    <n v="2.0809975313264495"/>
    <n v="2.0727533620406118"/>
    <n v="2.0647067647038848"/>
    <n v="2.0568526464285317"/>
    <n v="2.049186045736652"/>
    <n v="2.0417021291694173"/>
    <n v="2.0343961879838117"/>
    <n v="2.0272636349345854"/>
    <n v="2.0203000011392636"/>
    <n v="2.0135009330240319"/>
    <n v="2.0068621893484409"/>
    <n v="2.0003796383068648"/>
    <n v="1.9940492547047703"/>
    <n v="1.9878671172078308"/>
    <n v="1.98182940566203"/>
    <n v="1.9759323984829118"/>
  </r>
  <r>
    <s v="IDExtra Large General ServiceThird Party ContractsSummer Peak Reduction @Generation (MW)Market Potential0"/>
    <x v="1"/>
    <x v="3"/>
    <x v="16"/>
    <x v="3"/>
    <x v="0"/>
    <x v="0"/>
    <n v="0"/>
    <n v="1.1426336907907715"/>
    <n v="1.8200915280891634"/>
    <n v="2.2648868852682074"/>
    <n v="2.2549622576435278"/>
    <n v="2.245277541179953"/>
    <n v="2.2358265508537896"/>
    <n v="2.2266032612313955"/>
    <n v="2.2176018023512887"/>
    <n v="2.2088164557125021"/>
    <n v="2.2002416503664586"/>
    <n v="2.1918719591096885"/>
    <n v="2.1837020947747785"/>
    <n v="2.1757269066170259"/>
    <n v="2.1679413767943432"/>
    <n v="2.160340616937964"/>
    <n v="2.1529198648116621"/>
    <n v="2.1456744810571524"/>
    <n v="2.1385999460234877"/>
    <n v="2.1316918566782448"/>
    <n v="2.124945923598434"/>
    <n v="2.1183579680390352"/>
    <n v="2.1119239190771846"/>
    <n v="2.1056398108300423"/>
  </r>
  <r>
    <s v="IDExtra Large General ServiceThird Party ContractsWinter Peak Reduction @Meter  (MW)Market Potential0"/>
    <x v="1"/>
    <x v="3"/>
    <x v="16"/>
    <x v="4"/>
    <x v="0"/>
    <x v="0"/>
    <n v="0"/>
    <n v="1.1084328649417807"/>
    <n v="1.7656133222712336"/>
    <n v="2.1970952539212325"/>
    <n v="2.1874676860312205"/>
    <n v="2.1780728483834348"/>
    <n v="2.1689047410816831"/>
    <n v="2.1599575190430413"/>
    <n v="2.151225488003218"/>
    <n v="2.1427031006249861"/>
    <n v="2.1343849527070344"/>
    <n v="2.1262657794906397"/>
    <n v="2.1183404520616329"/>
    <n v="2.1106039738452163"/>
    <n v="2.1030514771912157"/>
    <n v="2.0956782200474402"/>
    <n v="2.0884795827188953"/>
    <n v="2.0814510647105955"/>
    <n v="2.0745882816518622"/>
    <n v="2.0678869622999687"/>
    <n v="2.061342945621111"/>
    <n v="2.0549521779466877"/>
    <n v="2.0487107102029656"/>
    <n v="2.0426146952122264"/>
  </r>
  <r>
    <s v="IDExtra Large General ServiceThird Party ContractsWinter Peak Reduction @Generation (MW)Market Potential0"/>
    <x v="1"/>
    <x v="3"/>
    <x v="16"/>
    <x v="5"/>
    <x v="0"/>
    <x v="0"/>
    <n v="0"/>
    <n v="1.1811944426063308"/>
    <n v="1.8815146230511866"/>
    <n v="2.341320603070367"/>
    <n v="2.331061046495333"/>
    <n v="2.3210494974248026"/>
    <n v="2.3112795621075053"/>
    <n v="2.301745011767947"/>
    <n v="2.2924397783495505"/>
    <n v="2.2833579503676322"/>
    <n v="2.2744937688693887"/>
    <n v="2.2658416234981242"/>
    <n v="2.2573960486590292"/>
    <n v="2.2491517197839048"/>
    <n v="2.2411034496922588"/>
    <n v="2.2332461850462919"/>
    <n v="2.2255750028973735"/>
    <n v="2.2180851073216066"/>
    <n v="2.2107718261422229"/>
    <n v="2.2036306077365397"/>
    <n v="2.1966570179253102"/>
    <n v="2.1898467369423358"/>
    <n v="2.1831955564822736"/>
    <n v="2.1766993768246232"/>
  </r>
  <r>
    <s v="IDExtra Large General ServiceThird Party ContractsNon-Incentive CostsMarket Potential0"/>
    <x v="1"/>
    <x v="3"/>
    <x v="16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Incentive CostsMarket Potential0"/>
    <x v="1"/>
    <x v="3"/>
    <x v="16"/>
    <x v="7"/>
    <x v="0"/>
    <x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Extra Large General ServiceThird Party ContractsProgram Annual BenefitsMarket Potential0"/>
    <x v="1"/>
    <x v="3"/>
    <x v="16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Program Annual CostsMarket Potential0"/>
    <x v="1"/>
    <x v="3"/>
    <x v="16"/>
    <x v="9"/>
    <x v="0"/>
    <x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General ServiceAncillary Third PartyParticipantsMarket Potential0"/>
    <x v="1"/>
    <x v="1"/>
    <x v="17"/>
    <x v="0"/>
    <x v="0"/>
    <x v="0"/>
    <n v="0"/>
    <n v="120.27245909647654"/>
    <n v="295.08542521591727"/>
    <n v="373.14779173361552"/>
    <n v="377.54639766172755"/>
    <n v="381.96793488081278"/>
    <n v="386.44159270836855"/>
    <n v="390.96798553656015"/>
    <n v="395.54773499994229"/>
    <n v="400.1814700608312"/>
    <n v="404.86982709568372"/>
    <n v="409.61344998249461"/>
    <n v="414.41299018922331"/>
    <n v="419.26910686326431"/>
    <n v="424.18246692197107"/>
    <n v="429.15374514424752"/>
    <n v="434.1836242632192"/>
    <n v="439.27279505999689"/>
    <n v="444.42195645854542"/>
    <n v="449.6318156216704"/>
    <n v="454.90308804813731"/>
    <n v="460.23649767093445"/>
    <n v="465.63277695669512"/>
    <n v="471.0926670062907"/>
  </r>
  <r>
    <s v="IDGeneral ServiceAncillary Third PartyNew ParticipantsMarket Potential0"/>
    <x v="1"/>
    <x v="1"/>
    <x v="17"/>
    <x v="1"/>
    <x v="0"/>
    <x v="0"/>
    <n v="0"/>
    <n v="120.27245909647654"/>
    <n v="174.81296611944072"/>
    <n v="78.062366517698251"/>
    <n v="4.3986059281120333"/>
    <n v="4.4215372190852236"/>
    <n v="4.473657827555769"/>
    <n v="4.5263928281916037"/>
    <n v="4.5797494633821429"/>
    <n v="4.6337350608889096"/>
    <n v="4.6883570348525154"/>
    <n v="4.7436228868108969"/>
    <n v="4.7995402067286932"/>
    <n v="4.8561166740410044"/>
    <n v="4.9133600587067576"/>
    <n v="4.9712782222764531"/>
    <n v="5.0298791189716781"/>
    <n v="5.0891707967776938"/>
    <n v="5.1491613985485287"/>
    <n v="5.2098591631249747"/>
    <n v="5.2712724264669077"/>
    <n v="5.3334096227971486"/>
    <n v="5.3962792857606701"/>
    <n v="5.4598900495955718"/>
  </r>
  <r>
    <s v="IDGeneral ServiceAncillary Third PartySummer Peak Reduction @Meter  (MW)Market Potential0"/>
    <x v="1"/>
    <x v="1"/>
    <x v="17"/>
    <x v="2"/>
    <x v="0"/>
    <x v="0"/>
    <n v="0"/>
    <n v="3.7179535006164839E-2"/>
    <n v="8.9892795446383844E-2"/>
    <n v="0.11260067713655413"/>
    <n v="0.11195889694175912"/>
    <n v="0.11132101720135008"/>
    <n v="0.11068701576385839"/>
    <n v="0.11005687061295211"/>
    <n v="0.10943055986667161"/>
    <n v="0.10880806177667"/>
    <n v="0.10818935472745772"/>
    <n v="0.10757441723565252"/>
    <n v="0.10696322794923317"/>
    <n v="0.10635576564679862"/>
    <n v="0.10575200923683113"/>
    <n v="0.10515193775696398"/>
    <n v="0.10455553037325405"/>
    <n v="0.10396276637945834"/>
    <n v="0.1033736251963157"/>
    <n v="0.10278808637083175"/>
    <n v="0.10220612957556975"/>
    <n v="0.10162773460794462"/>
    <n v="0.10105288138952181"/>
    <n v="0.10048154996532054"/>
  </r>
  <r>
    <s v="IDGeneral ServiceAncillary Third PartySummer Peak Reduction @Generation (MW)Market Potential0"/>
    <x v="1"/>
    <x v="1"/>
    <x v="17"/>
    <x v="3"/>
    <x v="0"/>
    <x v="0"/>
    <n v="0"/>
    <n v="3.9620135343312914E-2"/>
    <n v="9.5793686537067185E-2"/>
    <n v="0.11999219643707813"/>
    <n v="0.11930828744859241"/>
    <n v="0.11862853495455039"/>
    <n v="0.11795291534938021"/>
    <n v="0.11728140517151758"/>
    <n v="0.11661398110259122"/>
    <n v="0.11595061996661339"/>
    <n v="0.11529129872917489"/>
    <n v="0.11463599449664591"/>
    <n v="0.11398468451538062"/>
    <n v="0.11333734617092776"/>
    <n v="0.11269395698724545"/>
    <n v="0.11205449462592069"/>
    <n v="0.11141893688539434"/>
    <n v="0.11078726170019004"/>
    <n v="0.11015944714014887"/>
    <n v="0.10953547140966725"/>
    <n v="0.10891531284694134"/>
    <n v="0.10829894992321465"/>
    <n v="0.10768636124203092"/>
    <n v="0.10707752553849162"/>
  </r>
  <r>
    <s v="IDGeneral ServiceAncillary Third PartyWinter Peak Reduction @Meter  (MW)Market Potential0"/>
    <x v="1"/>
    <x v="1"/>
    <x v="17"/>
    <x v="4"/>
    <x v="0"/>
    <x v="0"/>
    <n v="0"/>
    <n v="3.7577218025714336E-2"/>
    <n v="9.0854314688701823E-2"/>
    <n v="0.1138050864246089"/>
    <n v="0.11315644156392417"/>
    <n v="0.11251173887800943"/>
    <n v="0.11187095597845748"/>
    <n v="0.11123407061344349"/>
    <n v="0.11060106066695204"/>
    <n v="0.10997190415800963"/>
    <n v="0.10934657923992119"/>
    <n v="0.10872506419951201"/>
    <n v="0.10810733745637356"/>
    <n v="0.10749337756211451"/>
    <n v="0.10688316319961617"/>
    <n v="0.10627667318229234"/>
    <n v="0.10567388645335403"/>
    <n v="0.1050747820850783"/>
    <n v="0.10447933927808224"/>
    <n v="0.10388753736060041"/>
    <n v="0.10329935578776793"/>
    <n v="0.10271477414090707"/>
    <n v="0.10213377212681848"/>
    <n v="0.10155632957707728"/>
  </r>
  <r>
    <s v="IDGeneral ServiceAncillary Third PartyWinter Peak Reduction @Generation (MW)Market Potential0"/>
    <x v="1"/>
    <x v="1"/>
    <x v="17"/>
    <x v="5"/>
    <x v="0"/>
    <x v="0"/>
    <n v="0"/>
    <n v="4.004392372731707E-2"/>
    <n v="9.6818323410807566E-2"/>
    <n v="0.1212756675454059"/>
    <n v="0.1205844432693139"/>
    <n v="0.11989741994672787"/>
    <n v="0.11921457371958384"/>
    <n v="0.11853588087536604"/>
    <n v="0.11786131784628308"/>
    <n v="0.11719086120845015"/>
    <n v="0.11652448768107544"/>
    <n v="0.11586217412565218"/>
    <n v="0.11520389754515512"/>
    <n v="0.11454963508324223"/>
    <n v="0.11389936402346139"/>
    <n v="0.11325306178846156"/>
    <n v="0.11261070593920933"/>
    <n v="0.1119722741742096"/>
    <n v="0.11133774432873214"/>
    <n v="0.11070709437404136"/>
    <n v="0.11008030241663248"/>
    <n v="0.1094573466974713"/>
    <n v="0.10883820559123879"/>
    <n v="0.10822285760558106"/>
  </r>
  <r>
    <s v="IDGeneral ServiceAncillary Third PartyNon-Incentive CostsMarket Potential0"/>
    <x v="1"/>
    <x v="1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Incentive CostsMarket Potential0"/>
    <x v="1"/>
    <x v="1"/>
    <x v="17"/>
    <x v="7"/>
    <x v="0"/>
    <x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General ServiceAncillary Third PartyProgram Annual BenefitsMarket Potential0"/>
    <x v="1"/>
    <x v="1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Program Annual CostsMarket Potential0"/>
    <x v="1"/>
    <x v="1"/>
    <x v="17"/>
    <x v="9"/>
    <x v="0"/>
    <x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Large General ServiceAncillary Third PartyParticipantsMarket Potential0"/>
    <x v="1"/>
    <x v="2"/>
    <x v="17"/>
    <x v="0"/>
    <x v="0"/>
    <x v="0"/>
    <n v="0"/>
    <n v="8.8237680358921988"/>
    <n v="21.321299149827059"/>
    <n v="26.585675021581736"/>
    <n v="26.51875650592795"/>
    <n v="26.451578002654848"/>
    <n v="26.388002882273394"/>
    <n v="26.327837937842869"/>
    <n v="26.270900321832929"/>
    <n v="26.217016990670626"/>
    <n v="26.166024179069698"/>
    <n v="26.117766902545466"/>
    <n v="26.07209848660397"/>
    <n v="26.028880121175128"/>
    <n v="25.987980438936415"/>
    <n v="25.949275116246028"/>
    <n v="25.912646495473385"/>
    <n v="25.877983227579463"/>
    <n v="25.84517993386148"/>
    <n v="25.814136885834088"/>
    <n v="25.784759702274862"/>
    <n v="25.75695906251363"/>
    <n v="25.730650435094695"/>
    <n v="25.705753820987749"/>
  </r>
  <r>
    <s v="IDLarge General ServiceAncillary Third PartyNew ParticipantsMarket Potential0"/>
    <x v="1"/>
    <x v="2"/>
    <x v="17"/>
    <x v="1"/>
    <x v="0"/>
    <x v="0"/>
    <n v="0"/>
    <n v="8.8237680358921988"/>
    <n v="12.49753111393486"/>
    <n v="5.2643758717546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Summer Peak Reduction @Meter  (MW)Market Potential0"/>
    <x v="1"/>
    <x v="2"/>
    <x v="17"/>
    <x v="2"/>
    <x v="0"/>
    <x v="0"/>
    <n v="0"/>
    <n v="0.15732223154021774"/>
    <n v="0.3796349192743621"/>
    <n v="0.47235113358301206"/>
    <n v="0.46994677931656198"/>
    <n v="0.46764889101002544"/>
    <n v="0.46545175390547383"/>
    <n v="0.46334996121613092"/>
    <n v="0.46133839752842509"/>
    <n v="0.45941222309858015"/>
    <n v="0.4575668589955354"/>
    <n v="0.45579797304457981"/>
    <n v="0.45410146652855038"/>
    <n v="0.45247346160576124"/>
    <n v="0.45091028940603944"/>
    <n v="0.44940847876831885"/>
    <n v="0.44796474558521759"/>
    <n v="0.44657598272188342"/>
    <n v="0.44523925047815999"/>
    <n v="0.44395176756478849"/>
    <n v="0.44271090256594586"/>
    <n v="0.44151416586190245"/>
    <n v="0.44035920198700784"/>
    <n v="0.43924378239953654"/>
  </r>
  <r>
    <s v="IDLarge General ServiceAncillary Third PartySummer Peak Reduction @Generation (MW)Market Potential0"/>
    <x v="1"/>
    <x v="2"/>
    <x v="17"/>
    <x v="3"/>
    <x v="0"/>
    <x v="0"/>
    <n v="0"/>
    <n v="0.1676494368501894"/>
    <n v="0.40455554057370213"/>
    <n v="0.50335798548914323"/>
    <n v="0.50079580063572249"/>
    <n v="0.49834707055629307"/>
    <n v="0.49600570535536426"/>
    <n v="0.49376594332494772"/>
    <n v="0.49162233325706001"/>
    <n v="0.48956971770948438"/>
    <n v="0.48760321717341792"/>
    <n v="0.4857182150943945"/>
    <n v="0.48391034370050123"/>
    <n v="0.48217547059437471"/>
    <n v="0.48050968606781697"/>
    <n v="0.47890929110008401"/>
    <n v="0.47737078600300253"/>
    <n v="0.47589085967805139"/>
    <n v="0.47446637945242964"/>
    <n v="0.47309438146290334"/>
    <n v="0.47177206155791329"/>
    <n v="0.4704967666900069"/>
    <n v="0.46926598677217374"/>
    <n v="0.46807734697307812"/>
  </r>
  <r>
    <s v="IDLarge General ServiceAncillary Third PartyWinter Peak Reduction @Meter  (MW)Market Potential0"/>
    <x v="1"/>
    <x v="2"/>
    <x v="17"/>
    <x v="4"/>
    <x v="0"/>
    <x v="0"/>
    <n v="0"/>
    <n v="0.15900499546049821"/>
    <n v="0.38369560376109457"/>
    <n v="0.47740353741376923"/>
    <n v="0.47497346548128089"/>
    <n v="0.47265099829929097"/>
    <n v="0.47043035998317351"/>
    <n v="0.46830608591360284"/>
    <n v="0.46627300596106985"/>
    <n v="0.4643262286145044"/>
    <n v="0.46246112596527955"/>
    <n v="0.46067331950049578"/>
    <n v="0.45895866666192991"/>
    <n v="0.45731324812938395"/>
    <n v="0.4557333557893925"/>
    <n v="0.45421548135235051"/>
    <n v="0.45275630558311736"/>
    <n v="0.45135268811203094"/>
    <n v="0.4500016577950548"/>
    <n v="0.44870040359345931"/>
    <n v="0.44744626594503911"/>
    <n v="0.44623672860037472"/>
    <n v="0.4450694108990762"/>
    <n v="0.44394206046229395"/>
  </r>
  <r>
    <s v="IDLarge General ServiceAncillary Third PartyWinter Peak Reduction @Generation (MW)Market Potential0"/>
    <x v="1"/>
    <x v="2"/>
    <x v="17"/>
    <x v="5"/>
    <x v="0"/>
    <x v="0"/>
    <n v="0"/>
    <n v="0.16944266353420526"/>
    <n v="0.40888278320662252"/>
    <n v="0.50874204754237984"/>
    <n v="0.50615245682148435"/>
    <n v="0.50367753441953422"/>
    <n v="0.50131112530176203"/>
    <n v="0.49904740613129034"/>
    <n v="0.49688086739244441"/>
    <n v="0.49480629647751961"/>
    <n v="0.49281876168508049"/>
    <n v="0.49091359708066473"/>
    <n v="0.4890863881734121"/>
    <n v="0.48733295836464613"/>
    <n v="0.4856493561268036"/>
    <n v="0.48403184287334877"/>
    <n v="0.48247688148243539"/>
    <n v="0.48098112543907817"/>
    <n v="0.4795414085625051"/>
    <n v="0.47815473528714758"/>
    <n v="0.476818271467433"/>
    <n v="0.4755293356781487"/>
    <n v="0.47428539098367029"/>
    <n v="0.47308403715078212"/>
  </r>
  <r>
    <s v="IDLarge General ServiceAncillary Third PartyNon-Incentive CostsMarket Potential0"/>
    <x v="1"/>
    <x v="2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Incentive CostsMarket Potential0"/>
    <x v="1"/>
    <x v="2"/>
    <x v="17"/>
    <x v="7"/>
    <x v="0"/>
    <x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Large General ServiceAncillary Third PartyProgram Annual BenefitsMarket Potential0"/>
    <x v="1"/>
    <x v="2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Program Annual CostsMarket Potential0"/>
    <x v="1"/>
    <x v="2"/>
    <x v="17"/>
    <x v="9"/>
    <x v="0"/>
    <x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Extra Large General ServiceAncillary Third PartyParticipantsMarket Potential0"/>
    <x v="1"/>
    <x v="3"/>
    <x v="17"/>
    <x v="0"/>
    <x v="0"/>
    <x v="0"/>
    <n v="0"/>
    <n v="0.1639080562557908"/>
    <n v="0.26225289000926533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</r>
  <r>
    <s v="IDExtra Large General ServiceAncillary Third PartyNew ParticipantsMarket Potential0"/>
    <x v="1"/>
    <x v="3"/>
    <x v="17"/>
    <x v="1"/>
    <x v="0"/>
    <x v="0"/>
    <n v="0"/>
    <n v="0.1639080562557908"/>
    <n v="9.8344833753474525E-2"/>
    <n v="6.55632225023162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Summer Peak Reduction @Meter  (MW)Market Potential0"/>
    <x v="1"/>
    <x v="3"/>
    <x v="17"/>
    <x v="2"/>
    <x v="0"/>
    <x v="0"/>
    <n v="0"/>
    <n v="0.11582769599830631"/>
    <n v="0.18450095590889354"/>
    <n v="0.22958944037073162"/>
    <n v="0.22858339025977067"/>
    <n v="0.22760165971619076"/>
    <n v="0.22664362176999273"/>
    <n v="0.22570866562867009"/>
    <n v="0.22479619625978195"/>
    <n v="0.22390563398429625"/>
    <n v="0.22303641408042774"/>
    <n v="0.22218798639769599"/>
    <n v="0.22135981498094337"/>
    <n v="0.22055137770405367"/>
    <n v="0.21976216591312228"/>
    <n v="0.2189916840788334"/>
    <n v="0.21823944945780688"/>
    <n v="0.21750499176268362"/>
    <n v="0.21678785284072369"/>
    <n v="0.21608758636069705"/>
    <n v="0.21540375750785401"/>
    <n v="0.21473594268676624"/>
    <n v="0.214083729231835"/>
    <n v="0.21344671512526975"/>
  </r>
  <r>
    <s v="IDExtra Large General ServiceAncillary Third PartySummer Peak Reduction @Generation (MW)Market Potential0"/>
    <x v="1"/>
    <x v="3"/>
    <x v="17"/>
    <x v="3"/>
    <x v="0"/>
    <x v="0"/>
    <n v="0"/>
    <n v="0.12343104859154551"/>
    <n v="0.19661227185517213"/>
    <n v="0.24466052895431759"/>
    <n v="0.24358843804323388"/>
    <n v="0.24254226312467045"/>
    <n v="0.24152133607202975"/>
    <n v="0.24052500599815654"/>
    <n v="0.23955263881050931"/>
    <n v="0.23860361677780931"/>
    <n v="0.2376773381078727"/>
    <n v="0.23677321653633418"/>
    <n v="0.23589068092598398"/>
    <n v="0.23502917487644254"/>
    <n v="0.23418815634390694"/>
    <n v="0.23336709727070909"/>
    <n v="0.23256548322443188"/>
    <n v="0.23178281304633805"/>
    <n v="0.23101859850887008"/>
    <n v="0.23027236398198747"/>
    <n v="0.22954364610811381"/>
    <n v="0.22883199348547126"/>
    <n v="0.22813696635958547"/>
    <n v="0.22745813632275122"/>
  </r>
  <r>
    <s v="IDExtra Large General ServiceAncillary Third PartyWinter Peak Reduction @Meter  (MW)Market Potential0"/>
    <x v="1"/>
    <x v="3"/>
    <x v="17"/>
    <x v="4"/>
    <x v="0"/>
    <x v="0"/>
    <n v="0"/>
    <n v="0.11973656292106238"/>
    <n v="0.1907273569225138"/>
    <n v="0.2373374540175916"/>
    <n v="0.23629745247586559"/>
    <n v="0.23528259122018969"/>
    <n v="0.2342922221220477"/>
    <n v="0.23332571377636205"/>
    <n v="0.2323824510699794"/>
    <n v="0.23146183476129129"/>
    <n v="0.23056328107070137"/>
    <n v="0.22968622128166047"/>
    <n v="0.22883010135199458"/>
    <n v="0.22799438153526397"/>
    <n v="0.22717853601189036"/>
    <n v="0.22638205252980309"/>
    <n v="0.22560443205435776"/>
    <n v="0.22484518842728721"/>
    <n v="0.22410384803445357"/>
    <n v="0.22337994948217252"/>
    <n v="0.22267304328188975"/>
    <n v="0.2219826915429933"/>
    <n v="0.22130846767355294"/>
    <n v="0.22064995608878074"/>
  </r>
  <r>
    <s v="IDExtra Large General ServiceAncillary Third PartyWinter Peak Reduction @Generation (MW)Market Potential0"/>
    <x v="1"/>
    <x v="3"/>
    <x v="17"/>
    <x v="5"/>
    <x v="0"/>
    <x v="0"/>
    <n v="0"/>
    <n v="0.12759650780164364"/>
    <n v="0.20324739654999338"/>
    <n v="0.25291715048762958"/>
    <n v="0.25180887944998465"/>
    <n v="0.25072739899849711"/>
    <n v="0.24967201845913012"/>
    <n v="0.24864206497907293"/>
    <n v="0.24763688306690046"/>
    <n v="0.24665583414459855"/>
    <n v="0.2456982961111481"/>
    <n v="0.24476366291737048"/>
    <n v="0.24385134415174187"/>
    <n v="0.24296076463689681"/>
    <n v="0.2420913640365413"/>
    <n v="0.24124259647250967"/>
    <n v="0.24041393015170265"/>
    <n v="0.23960484700265047"/>
    <n v="0.23881484232145522"/>
    <n v="0.23804342442686754"/>
    <n v="0.23729011432426445"/>
    <n v="0.23655444537829634"/>
    <n v="0.23583596299398224"/>
    <n v="0.23513422430603234"/>
  </r>
  <r>
    <s v="IDExtra Large General ServiceAncillary Third PartyNon-Incentive CostsMarket Potential0"/>
    <x v="1"/>
    <x v="3"/>
    <x v="17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Incentive CostsMarket Potential0"/>
    <x v="1"/>
    <x v="3"/>
    <x v="17"/>
    <x v="7"/>
    <x v="0"/>
    <x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Extra Large General ServiceAncillary Third PartyProgram Annual BenefitsMarket Potential0"/>
    <x v="1"/>
    <x v="3"/>
    <x v="1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Program Annual CostsMarket Potential0"/>
    <x v="1"/>
    <x v="3"/>
    <x v="17"/>
    <x v="9"/>
    <x v="0"/>
    <x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General ServiceThermal Energy StorageParticipantsMarket Potential0"/>
    <x v="1"/>
    <x v="1"/>
    <x v="18"/>
    <x v="0"/>
    <x v="0"/>
    <x v="0"/>
    <n v="0"/>
    <n v="5.5826381993131502"/>
    <n v="25.296328714753749"/>
    <n v="57.901843061664138"/>
    <n v="74.080015700517151"/>
    <n v="82.578294217227707"/>
    <n v="83.518233249341321"/>
    <n v="84.496482845492693"/>
    <n v="85.486263943395741"/>
    <n v="86.487712475161359"/>
    <n v="87.500965975253692"/>
    <n v="88.526163599378378"/>
    <n v="89.563446143593708"/>
    <n v="90.612956063646877"/>
    <n v="91.674837494538153"/>
    <n v="92.749236270315834"/>
    <n v="93.836299944104411"/>
    <n v="94.936177808368839"/>
    <n v="96.049020915417657"/>
    <n v="97.174982098147922"/>
    <n v="98.314215991034644"/>
    <n v="99.466879051367272"/>
    <n v="100.63312958073736"/>
    <n v="101.81312774677845"/>
  </r>
  <r>
    <s v="IDGeneral ServiceThermal Energy StorageNew ParticipantsMarket Potential0"/>
    <x v="1"/>
    <x v="1"/>
    <x v="18"/>
    <x v="1"/>
    <x v="0"/>
    <x v="0"/>
    <n v="0"/>
    <n v="5.5826381993131502"/>
    <n v="19.713690515440597"/>
    <n v="32.60551434691039"/>
    <n v="16.178172638853013"/>
    <n v="8.4982785167105561"/>
    <n v="0.93993903211361385"/>
    <n v="0.97824959615137175"/>
    <n v="0.98978109790304813"/>
    <n v="1.0014485317656181"/>
    <n v="1.0132535000923326"/>
    <n v="1.0251976241246865"/>
    <n v="1.0372825442153299"/>
    <n v="1.0495099200531683"/>
    <n v="1.0618814308912761"/>
    <n v="1.0743987757776807"/>
    <n v="1.0870636737885775"/>
    <n v="1.0998778642644282"/>
    <n v="1.1128431070488176"/>
    <n v="1.1259611827302649"/>
    <n v="1.1392338928867218"/>
    <n v="1.1526630603326282"/>
    <n v="1.1662505293700889"/>
    <n v="1.1799981660410879"/>
  </r>
  <r>
    <s v="IDGeneral ServiceThermal Energy StorageSummer Peak Reduction @Meter  (MW)Market Potential0"/>
    <x v="1"/>
    <x v="1"/>
    <x v="18"/>
    <x v="2"/>
    <x v="0"/>
    <x v="0"/>
    <n v="0"/>
    <n v="9.3788321748460926E-3"/>
    <n v="4.2497832240786293E-2"/>
    <n v="9.7275096343595754E-2"/>
    <n v="0.12445442637686881"/>
    <n v="0.13873153428494253"/>
    <n v="0.14031063185889339"/>
    <n v="0.14195409118042773"/>
    <n v="0.14361692342490481"/>
    <n v="0.14529935695827109"/>
    <n v="0.14700162283842619"/>
    <n v="0.14872395484695569"/>
    <n v="0.15046658952123743"/>
    <n v="0.15222976618692674"/>
    <n v="0.15401372699082411"/>
    <n v="0.1558187169341306"/>
    <n v="0.15764498390609541"/>
    <n v="0.15949277871805964"/>
    <n v="0.16136235513790165"/>
    <n v="0.1632539699248885"/>
    <n v="0.16516788286493822"/>
    <n v="0.16710435680629701"/>
    <n v="0.16906365769563877"/>
    <n v="0.17104605461458777"/>
  </r>
  <r>
    <s v="IDGeneral ServiceThermal Energy StorageSummer Peak Reduction @Generation (MW)Market Potential0"/>
    <x v="1"/>
    <x v="1"/>
    <x v="18"/>
    <x v="3"/>
    <x v="0"/>
    <x v="0"/>
    <n v="0"/>
    <n v="9.9944929399468172E-3"/>
    <n v="4.5287545013625634E-2"/>
    <n v="0.10366058860144475"/>
    <n v="0.13262406902905882"/>
    <n v="0.14783837839401379"/>
    <n v="0.14952113369447292"/>
    <n v="0.15127247568246774"/>
    <n v="0.15304446230275448"/>
    <n v="0.15483733691205359"/>
    <n v="0.15665134573574829"/>
    <n v="0.15848673790170043"/>
    <n v="0.16034376547446444"/>
    <n v="0.16222268348990487"/>
    <n v="0.16412374999022178"/>
    <n v="0.16604722605938896"/>
    <n v="0.16799337585901045"/>
    <n v="0.16996246666459894"/>
    <n v="0.17195476890228223"/>
    <n v="0.17397055618594257"/>
    <n v="0.1760101053547935"/>
    <n v="0.1780736965113992"/>
    <n v="0.18016161306014361"/>
    <n v="0.18227414174615064"/>
  </r>
  <r>
    <s v="IDGeneral ServiceThermal Energy StorageWinter Peak Reduction @Meter  (MW)Market Potential0"/>
    <x v="1"/>
    <x v="1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Winter Peak Reduction @Generation (MW)Market Potential0"/>
    <x v="1"/>
    <x v="1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Non-Incentive CostsMarket Potential0"/>
    <x v="1"/>
    <x v="1"/>
    <x v="18"/>
    <x v="6"/>
    <x v="0"/>
    <x v="0"/>
    <n v="0"/>
    <n v="17786.169999999998"/>
    <n v="59082.76"/>
    <n v="96757.82"/>
    <n v="48750.559999999998"/>
    <n v="26306.84"/>
    <n v="4218.34"/>
    <n v="4330.3"/>
    <n v="4364"/>
    <n v="4398.1000000000004"/>
    <n v="4432.6000000000004"/>
    <n v="4467.5"/>
    <n v="4502.82"/>
    <n v="4538.55"/>
    <n v="4574.71"/>
    <n v="4611.29"/>
    <n v="4648.3"/>
    <n v="4685.75"/>
    <n v="4723.6400000000003"/>
    <n v="4761.97"/>
    <n v="4800.76"/>
    <n v="4840.01"/>
    <n v="4879.72"/>
    <n v="4919.8900000000003"/>
  </r>
  <r>
    <s v="IDGeneral ServiceThermal Energy StorageIncentive CostsMarket Potential0"/>
    <x v="1"/>
    <x v="1"/>
    <x v="18"/>
    <x v="7"/>
    <x v="0"/>
    <x v="0"/>
    <n v="0"/>
    <n v="14881.38"/>
    <n v="16537.330000000002"/>
    <n v="19276.189999999999"/>
    <n v="20635.16"/>
    <n v="21349.01"/>
    <n v="21427.97"/>
    <n v="21510.14"/>
    <n v="21593.279999999999"/>
    <n v="21677.4"/>
    <n v="21762.52"/>
    <n v="21848.63"/>
    <n v="21935.77"/>
    <n v="22023.93"/>
    <n v="22113.119999999999"/>
    <n v="22203.37"/>
    <n v="22294.69"/>
    <n v="22387.08"/>
    <n v="22480.55"/>
    <n v="22575.14"/>
    <n v="22670.83"/>
    <n v="22767.65"/>
    <n v="22865.62"/>
    <n v="22964.74"/>
  </r>
  <r>
    <s v="IDGeneral ServiceThermal Energy StorageProgram Annual BenefitsMarket Potential0"/>
    <x v="1"/>
    <x v="1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Program Annual CostsMarket Potential0"/>
    <x v="1"/>
    <x v="1"/>
    <x v="18"/>
    <x v="9"/>
    <x v="0"/>
    <x v="0"/>
    <n v="0"/>
    <n v="32667.55"/>
    <n v="75620.08"/>
    <n v="116034.01"/>
    <n v="69385.72"/>
    <n v="47655.85"/>
    <n v="25646.31"/>
    <n v="25840.44"/>
    <n v="25957.29"/>
    <n v="26075.5"/>
    <n v="26195.119999999999"/>
    <n v="26316.14"/>
    <n v="26438.59"/>
    <n v="26562.48"/>
    <n v="26687.83"/>
    <n v="26814.66"/>
    <n v="26942.99"/>
    <n v="27072.82"/>
    <n v="27204.19"/>
    <n v="27337.11"/>
    <n v="27471.59"/>
    <n v="27607.66"/>
    <n v="27745.34"/>
    <n v="27884.63"/>
  </r>
  <r>
    <s v="IDLarge General ServiceThermal Energy StorageParticipantsMarket Potential0"/>
    <x v="1"/>
    <x v="2"/>
    <x v="18"/>
    <x v="0"/>
    <x v="0"/>
    <x v="0"/>
    <n v="0"/>
    <n v="0.8316238458200389"/>
    <n v="3.7677995227067922"/>
    <n v="8.7697777472534213"/>
    <n v="11.247047272721948"/>
    <n v="12.465061942413307"/>
    <n v="12.435102753835912"/>
    <n v="12.406750579193888"/>
    <n v="12.379919253276547"/>
    <n v="12.354527230897606"/>
    <n v="12.330497339177741"/>
    <n v="12.307756543109305"/>
    <n v="12.286235723691062"/>
    <n v="12.265869467958936"/>
    <n v="12.246595870274918"/>
    <n v="12.228356344270523"/>
    <n v="12.211095444873505"/>
    <n v="12.194760699877165"/>
    <n v="12.17930245054063"/>
    <n v="12.164673700735838"/>
    <n v="12.150829974183015"/>
    <n v="12.137729179340919"/>
    <n v="12.125331481541417"/>
    <n v="12.113599181979996"/>
  </r>
  <r>
    <s v="IDLarge General ServiceThermal Energy StorageNew ParticipantsMarket Potential0"/>
    <x v="1"/>
    <x v="2"/>
    <x v="18"/>
    <x v="1"/>
    <x v="0"/>
    <x v="0"/>
    <n v="0"/>
    <n v="0.8316238458200389"/>
    <n v="2.9361756768867533"/>
    <n v="5.0019782245466295"/>
    <n v="2.4772695254685271"/>
    <n v="1.21801466969135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Summer Peak Reduction @Meter  (MW)Market Potential0"/>
    <x v="1"/>
    <x v="2"/>
    <x v="18"/>
    <x v="2"/>
    <x v="0"/>
    <x v="0"/>
    <n v="0"/>
    <n v="6.9856403048883268E-3"/>
    <n v="3.1649515990737051E-2"/>
    <n v="7.366613307692875E-2"/>
    <n v="9.4475197090864368E-2"/>
    <n v="0.10470652031627178"/>
    <n v="0.10445486313222166"/>
    <n v="0.10421670486522866"/>
    <n v="0.103991321727523"/>
    <n v="0.1037780287395399"/>
    <n v="0.10357617764909302"/>
    <n v="0.10338515496211817"/>
    <n v="0.10320438007900493"/>
    <n v="0.10303330353085506"/>
    <n v="0.10287140531030932"/>
    <n v="0.1027181932918724"/>
    <n v="0.10257320173693744"/>
    <n v="0.10243598987896818"/>
    <n v="0.10230614058454129"/>
    <n v="0.10218325908618103"/>
    <n v="0.10206697178313734"/>
    <n v="0.10195692510646373"/>
    <n v="0.10185278444494791"/>
    <n v="0.10175423312863197"/>
  </r>
  <r>
    <s v="IDLarge General ServiceThermal Energy StorageSummer Peak Reduction @Generation (MW)Market Potential0"/>
    <x v="1"/>
    <x v="2"/>
    <x v="18"/>
    <x v="3"/>
    <x v="0"/>
    <x v="0"/>
    <n v="0"/>
    <n v="7.4442032234530338E-3"/>
    <n v="3.3727105701978954E-2"/>
    <n v="7.8501846842421938E-2"/>
    <n v="0.10067689374559288"/>
    <n v="0.11157983835919841"/>
    <n v="0.11131166147934959"/>
    <n v="0.1110578696347279"/>
    <n v="0.11081769152549339"/>
    <n v="0.11059039720752334"/>
    <n v="0.11037529587499256"/>
    <n v="0.11017173376184801"/>
    <n v="0.10997909215580234"/>
    <n v="0.109796785518814"/>
    <n v="0.10962425970834326"/>
    <n v="0.10946099029398167"/>
    <n v="0.10930648096434084"/>
    <n v="0.1091602620193608"/>
    <n v="0.10902188894345832"/>
    <n v="0.10889094105518013"/>
    <n v="0.10876702022925974"/>
    <n v="0.10864974968719494"/>
    <n v="0.10853877285267254"/>
    <n v="0.10843375226836313"/>
  </r>
  <r>
    <s v="IDLarge General ServiceThermal Energy StorageWinter Peak Reduction @Meter  (MW)Market Potential0"/>
    <x v="1"/>
    <x v="2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Winter Peak Reduction @Generation (MW)Market Potential0"/>
    <x v="1"/>
    <x v="2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Non-Incentive CostsMarket Potential0"/>
    <x v="1"/>
    <x v="2"/>
    <x v="18"/>
    <x v="6"/>
    <x v="0"/>
    <x v="0"/>
    <n v="0"/>
    <n v="59613.94"/>
    <n v="208321.57"/>
    <n v="354291.18"/>
    <n v="175895.26"/>
    <n v="86916.31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</r>
  <r>
    <s v="IDLarge General ServiceThermal Energy StorageIncentive CostsMarket Potential0"/>
    <x v="1"/>
    <x v="2"/>
    <x v="18"/>
    <x v="7"/>
    <x v="0"/>
    <x v="0"/>
    <n v="0"/>
    <n v="8688.3799999999992"/>
    <n v="9921.57"/>
    <n v="12022.41"/>
    <n v="13062.86"/>
    <n v="13574.42"/>
    <n v="13561.84"/>
    <n v="13549.93"/>
    <n v="13538.67"/>
    <n v="13528"/>
    <n v="13517.91"/>
    <n v="13508.36"/>
    <n v="13499.32"/>
    <n v="13490.76"/>
    <n v="13482.67"/>
    <n v="13475.01"/>
    <n v="13467.76"/>
    <n v="13460.9"/>
    <n v="13454.41"/>
    <n v="13448.26"/>
    <n v="13442.45"/>
    <n v="13436.95"/>
    <n v="13431.74"/>
    <n v="13426.81"/>
  </r>
  <r>
    <s v="IDLarge General ServiceThermal Energy StorageProgram Annual BenefitsMarket Potential0"/>
    <x v="1"/>
    <x v="2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Program Annual CostsMarket Potential0"/>
    <x v="1"/>
    <x v="2"/>
    <x v="18"/>
    <x v="9"/>
    <x v="0"/>
    <x v="0"/>
    <n v="0"/>
    <n v="68302.320000000007"/>
    <n v="218243.14"/>
    <n v="366313.58"/>
    <n v="188958.12"/>
    <n v="100490.74"/>
    <n v="14413.24"/>
    <n v="14401.33"/>
    <n v="14390.06"/>
    <n v="14379.4"/>
    <n v="14369.3"/>
    <n v="14359.75"/>
    <n v="14350.71"/>
    <n v="14342.16"/>
    <n v="14334.07"/>
    <n v="14326.41"/>
    <n v="14319.16"/>
    <n v="14312.29"/>
    <n v="14305.8"/>
    <n v="14299.66"/>
    <n v="14293.84"/>
    <n v="14288.34"/>
    <n v="14283.13"/>
    <n v="14278.21"/>
  </r>
  <r>
    <s v="IDExtra Large General ServiceThermal Energy StorageParticipantsMarket Potential0"/>
    <x v="1"/>
    <x v="3"/>
    <x v="18"/>
    <x v="0"/>
    <x v="0"/>
    <x v="0"/>
    <n v="0"/>
    <n v="1.6335000000000002E-2"/>
    <n v="4.9005E-2"/>
    <n v="0.11434499999999999"/>
    <n v="0.14701500000000001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</r>
  <r>
    <s v="IDExtra Large General ServiceThermal Energy StorageNew ParticipantsMarket Potential0"/>
    <x v="1"/>
    <x v="3"/>
    <x v="18"/>
    <x v="1"/>
    <x v="0"/>
    <x v="0"/>
    <n v="0"/>
    <n v="1.6335000000000002E-2"/>
    <n v="3.2669999999999998E-2"/>
    <n v="6.5339999999999981E-2"/>
    <n v="3.2670000000000018E-2"/>
    <n v="1.633499999999996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Summer Peak Reduction @Meter  (MW)Market Potential0"/>
    <x v="1"/>
    <x v="3"/>
    <x v="18"/>
    <x v="2"/>
    <x v="0"/>
    <x v="0"/>
    <n v="0"/>
    <n v="1.3721400000000003E-4"/>
    <n v="4.1164199999999999E-4"/>
    <n v="9.6049799999999995E-4"/>
    <n v="1.2349260000000001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</r>
  <r>
    <s v="IDExtra Large General ServiceThermal Energy StorageSummer Peak Reduction @Generation (MW)Market Potential0"/>
    <x v="1"/>
    <x v="3"/>
    <x v="18"/>
    <x v="3"/>
    <x v="0"/>
    <x v="0"/>
    <n v="0"/>
    <n v="1.4622122762148341E-4"/>
    <n v="4.386636828644501E-4"/>
    <n v="1.0235485933503836E-3"/>
    <n v="1.3159910485933506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</r>
  <r>
    <s v="IDExtra Large General ServiceThermal Energy StorageWinter Peak Reduction @Meter  (MW)Market Potential0"/>
    <x v="1"/>
    <x v="3"/>
    <x v="18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Winter Peak Reduction @Generation (MW)Market Potential0"/>
    <x v="1"/>
    <x v="3"/>
    <x v="18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Non-Incentive CostsMarket Potential0"/>
    <x v="1"/>
    <x v="3"/>
    <x v="18"/>
    <x v="6"/>
    <x v="0"/>
    <x v="0"/>
    <n v="0"/>
    <n v="1165.6600000000001"/>
    <n v="2319.89"/>
    <n v="4628.3599999999997"/>
    <n v="2319.89"/>
    <n v="1165.6600000000001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</r>
  <r>
    <s v="IDExtra Large General ServiceThermal Energy StorageIncentive CostsMarket Potential0"/>
    <x v="1"/>
    <x v="3"/>
    <x v="18"/>
    <x v="7"/>
    <x v="0"/>
    <x v="0"/>
    <n v="0"/>
    <n v="118.84"/>
    <n v="132.56"/>
    <n v="160"/>
    <n v="173.73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</r>
  <r>
    <s v="IDExtra Large General ServiceThermal Energy StorageProgram Annual BenefitsMarket Potential0"/>
    <x v="1"/>
    <x v="3"/>
    <x v="1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Program Annual CostsMarket Potential0"/>
    <x v="1"/>
    <x v="3"/>
    <x v="18"/>
    <x v="9"/>
    <x v="0"/>
    <x v="0"/>
    <n v="0"/>
    <n v="1284.5"/>
    <n v="2452.46"/>
    <n v="4788.3599999999997"/>
    <n v="2493.62"/>
    <n v="1346.25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</r>
  <r>
    <s v="IDResidentialBattery Energy StorageParticipantsMarket Potential0"/>
    <x v="1"/>
    <x v="0"/>
    <x v="19"/>
    <x v="0"/>
    <x v="0"/>
    <x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Battery Energy StorageNew ParticipantsMarket Potential0"/>
    <x v="1"/>
    <x v="0"/>
    <x v="19"/>
    <x v="1"/>
    <x v="0"/>
    <x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Battery Energy StorageSummer Peak Reduction @Meter  (MW)Market Potential0"/>
    <x v="1"/>
    <x v="0"/>
    <x v="19"/>
    <x v="2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Summer Peak Reduction @Generation (MW)Market Potential0"/>
    <x v="1"/>
    <x v="0"/>
    <x v="19"/>
    <x v="3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Winter Peak Reduction @Meter  (MW)Market Potential0"/>
    <x v="1"/>
    <x v="0"/>
    <x v="19"/>
    <x v="4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Winter Peak Reduction @Generation (MW)Market Potential0"/>
    <x v="1"/>
    <x v="0"/>
    <x v="19"/>
    <x v="5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Non-Incentive CostsMarket Potential0"/>
    <x v="1"/>
    <x v="0"/>
    <x v="19"/>
    <x v="6"/>
    <x v="0"/>
    <x v="0"/>
    <n v="0"/>
    <n v="58387.19"/>
    <n v="118412.42"/>
    <n v="178749.19"/>
    <n v="183157.43"/>
    <n v="187535.26"/>
    <n v="282585.96000000002"/>
    <n v="289432.21000000002"/>
    <n v="296405.19"/>
    <n v="397411.2"/>
    <n v="406973.94"/>
    <n v="416713.13"/>
    <n v="524074.45"/>
    <n v="536593.13"/>
    <n v="549342.1"/>
    <n v="663439.82999999996"/>
    <n v="64954.98"/>
    <n v="65733.14"/>
    <n v="66520.960000000006"/>
    <n v="67318.55"/>
    <n v="68126.03"/>
    <n v="68943.53"/>
    <n v="69771.179999999993"/>
    <n v="70609.09"/>
  </r>
  <r>
    <s v="IDResidentialBattery Energy StorageIncentive CostsMarket Potential0"/>
    <x v="1"/>
    <x v="0"/>
    <x v="19"/>
    <x v="7"/>
    <x v="0"/>
    <x v="0"/>
    <n v="0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</r>
  <r>
    <s v="IDResidentialBattery Energy StorageProgram Annual BenefitsMarket Potential0"/>
    <x v="1"/>
    <x v="0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attery Energy StorageProgram Annual CostsMarket Potential0"/>
    <x v="1"/>
    <x v="0"/>
    <x v="19"/>
    <x v="9"/>
    <x v="0"/>
    <x v="0"/>
    <n v="0"/>
    <n v="76660.42"/>
    <n v="136685.64000000001"/>
    <n v="197022.41"/>
    <n v="201430.65"/>
    <n v="205808.49"/>
    <n v="300859.18"/>
    <n v="307705.44"/>
    <n v="314678.42"/>
    <n v="415684.42"/>
    <n v="425247.16"/>
    <n v="434986.36"/>
    <n v="542347.68000000005"/>
    <n v="554866.35"/>
    <n v="567615.31999999995"/>
    <n v="681713.05"/>
    <n v="83228.2"/>
    <n v="84006.36"/>
    <n v="84794.18"/>
    <n v="85591.77"/>
    <n v="86399.25"/>
    <n v="87216.76"/>
    <n v="88044.4"/>
    <n v="88882.31"/>
  </r>
  <r>
    <s v="IDGeneral ServiceBattery Energy StorageParticipantsMarket Potential0"/>
    <x v="1"/>
    <x v="1"/>
    <x v="19"/>
    <x v="0"/>
    <x v="0"/>
    <x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Battery Energy StorageNew ParticipantsMarket Potential0"/>
    <x v="1"/>
    <x v="1"/>
    <x v="19"/>
    <x v="1"/>
    <x v="0"/>
    <x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Battery Energy StorageSummer Peak Reduction @Meter  (MW)Market Potential0"/>
    <x v="1"/>
    <x v="1"/>
    <x v="19"/>
    <x v="2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Summer Peak Reduction @Generation (MW)Market Potential0"/>
    <x v="1"/>
    <x v="1"/>
    <x v="19"/>
    <x v="3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Winter Peak Reduction @Meter  (MW)Market Potential0"/>
    <x v="1"/>
    <x v="1"/>
    <x v="19"/>
    <x v="4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Battery Energy StorageWinter Peak Reduction @Generation (MW)Market Potential0"/>
    <x v="1"/>
    <x v="1"/>
    <x v="19"/>
    <x v="5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Battery Energy StorageNon-Incentive CostsMarket Potential0"/>
    <x v="1"/>
    <x v="1"/>
    <x v="19"/>
    <x v="6"/>
    <x v="0"/>
    <x v="0"/>
    <n v="0"/>
    <n v="7738.93"/>
    <n v="15640.42"/>
    <n v="23515.98"/>
    <n v="24045.47"/>
    <n v="24592.67"/>
    <n v="37069.040000000001"/>
    <n v="37917.24"/>
    <n v="38780.5"/>
    <n v="51968.09"/>
    <n v="53150.32"/>
    <n v="54353.29"/>
    <n v="68324.240000000005"/>
    <n v="69868.399999999994"/>
    <n v="71439.56"/>
    <n v="86238.49"/>
    <n v="8044.11"/>
    <n v="8135.3"/>
    <n v="8227.56"/>
    <n v="8320.91"/>
    <n v="8415.36"/>
    <n v="8510.93"/>
    <n v="8607.6200000000008"/>
    <n v="8705.4500000000007"/>
  </r>
  <r>
    <s v="IDGeneral ServiceBattery Energy StorageIncentive CostsMarket Potential0"/>
    <x v="1"/>
    <x v="1"/>
    <x v="19"/>
    <x v="7"/>
    <x v="0"/>
    <x v="0"/>
    <n v="0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  <n v="2525.04"/>
  </r>
  <r>
    <s v="IDGeneral ServiceBattery Energy StorageProgram Annual BenefitsMarket Potential0"/>
    <x v="1"/>
    <x v="1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Battery Energy StorageProgram Annual CostsMarket Potential0"/>
    <x v="1"/>
    <x v="1"/>
    <x v="19"/>
    <x v="9"/>
    <x v="0"/>
    <x v="0"/>
    <n v="0"/>
    <n v="10263.98"/>
    <n v="18165.47"/>
    <n v="26041.03"/>
    <n v="26570.51"/>
    <n v="27117.71"/>
    <n v="39594.080000000002"/>
    <n v="40442.28"/>
    <n v="41305.54"/>
    <n v="54493.13"/>
    <n v="55675.37"/>
    <n v="56878.34"/>
    <n v="70849.289999999994"/>
    <n v="72393.440000000002"/>
    <n v="73964.61"/>
    <n v="88763.53"/>
    <n v="10569.16"/>
    <n v="10660.34"/>
    <n v="10752.61"/>
    <n v="10845.96"/>
    <n v="10940.41"/>
    <n v="11035.97"/>
    <n v="11132.66"/>
    <n v="11230.49"/>
  </r>
  <r>
    <s v="IDLarge General ServiceBattery Energy StorageParticipantsMarket Potential0"/>
    <x v="1"/>
    <x v="2"/>
    <x v="19"/>
    <x v="0"/>
    <x v="0"/>
    <x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Battery Energy StorageNew ParticipantsMarket Potential0"/>
    <x v="1"/>
    <x v="2"/>
    <x v="19"/>
    <x v="1"/>
    <x v="0"/>
    <x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Battery Energy StorageSummer Peak Reduction @Meter  (MW)Market Potential0"/>
    <x v="1"/>
    <x v="2"/>
    <x v="19"/>
    <x v="2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Summer Peak Reduction @Generation (MW)Market Potential0"/>
    <x v="1"/>
    <x v="2"/>
    <x v="19"/>
    <x v="3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Winter Peak Reduction @Meter  (MW)Market Potential0"/>
    <x v="1"/>
    <x v="2"/>
    <x v="19"/>
    <x v="4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Battery Energy StorageWinter Peak Reduction @Generation (MW)Market Potential0"/>
    <x v="1"/>
    <x v="2"/>
    <x v="19"/>
    <x v="5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Battery Energy StorageNon-Incentive CostsMarket Potential0"/>
    <x v="1"/>
    <x v="2"/>
    <x v="19"/>
    <x v="6"/>
    <x v="0"/>
    <x v="0"/>
    <n v="0"/>
    <n v="2834.42"/>
    <n v="5606.87"/>
    <n v="8212.82"/>
    <n v="8146.99"/>
    <n v="8105.79"/>
    <n v="12154.74"/>
    <n v="12103.55"/>
    <n v="12056.59"/>
    <n v="16035.17"/>
    <n v="15980.13"/>
    <n v="15929.72"/>
    <n v="19882.990000000002"/>
    <n v="19827.59"/>
    <n v="19776.95"/>
    <n v="23711.25"/>
    <n v="89.23"/>
    <n v="89.23"/>
    <n v="89.23"/>
    <n v="89.23"/>
    <n v="89.23"/>
    <n v="89.23"/>
    <n v="89.23"/>
    <n v="89.23"/>
  </r>
  <r>
    <s v="IDLarge General ServiceBattery Energy StorageIncentive CostsMarket Potential0"/>
    <x v="1"/>
    <x v="2"/>
    <x v="19"/>
    <x v="7"/>
    <x v="0"/>
    <x v="0"/>
    <n v="0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  <n v="730.5"/>
  </r>
  <r>
    <s v="IDLarge General ServiceBattery Energy StorageProgram Annual BenefitsMarket Potential0"/>
    <x v="1"/>
    <x v="2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Battery Energy StorageProgram Annual CostsMarket Potential0"/>
    <x v="1"/>
    <x v="2"/>
    <x v="19"/>
    <x v="9"/>
    <x v="0"/>
    <x v="0"/>
    <n v="0"/>
    <n v="3564.92"/>
    <n v="6337.37"/>
    <n v="8943.32"/>
    <n v="8877.49"/>
    <n v="8836.2999999999993"/>
    <n v="12885.24"/>
    <n v="12834.05"/>
    <n v="12787.09"/>
    <n v="16765.669999999998"/>
    <n v="16710.63"/>
    <n v="16660.22"/>
    <n v="20613.490000000002"/>
    <n v="20558.09"/>
    <n v="20507.45"/>
    <n v="24441.75"/>
    <n v="819.73"/>
    <n v="819.73"/>
    <n v="819.73"/>
    <n v="819.73"/>
    <n v="819.73"/>
    <n v="819.73"/>
    <n v="819.73"/>
    <n v="819.73"/>
  </r>
  <r>
    <s v="IDExtra Large General ServiceBattery Energy StorageParticipantsMarket Potential0"/>
    <x v="1"/>
    <x v="3"/>
    <x v="19"/>
    <x v="0"/>
    <x v="0"/>
    <x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Battery Energy StorageNew ParticipantsMarket Potential0"/>
    <x v="1"/>
    <x v="3"/>
    <x v="19"/>
    <x v="1"/>
    <x v="0"/>
    <x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Battery Energy StorageSummer Peak Reduction @Meter  (MW)Market Potential0"/>
    <x v="1"/>
    <x v="3"/>
    <x v="19"/>
    <x v="2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Summer Peak Reduction @Generation (MW)Market Potential0"/>
    <x v="1"/>
    <x v="3"/>
    <x v="19"/>
    <x v="3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Winter Peak Reduction @Meter  (MW)Market Potential0"/>
    <x v="1"/>
    <x v="3"/>
    <x v="19"/>
    <x v="4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Battery Energy StorageWinter Peak Reduction @Generation (MW)Market Potential0"/>
    <x v="1"/>
    <x v="3"/>
    <x v="19"/>
    <x v="5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Battery Energy StorageNon-Incentive CostsMarket Potential0"/>
    <x v="1"/>
    <x v="3"/>
    <x v="19"/>
    <x v="6"/>
    <x v="0"/>
    <x v="0"/>
    <n v="0"/>
    <n v="55.09"/>
    <n v="54.77"/>
    <n v="107.38"/>
    <n v="107.06"/>
    <n v="107.06"/>
    <n v="160.72"/>
    <n v="160.72"/>
    <n v="160.72"/>
    <n v="213.89"/>
    <n v="213.89"/>
    <n v="213.89"/>
    <n v="267.06"/>
    <n v="267.06"/>
    <n v="267.06"/>
    <n v="320.24"/>
    <n v="1.2"/>
    <n v="1.2"/>
    <n v="1.2"/>
    <n v="1.2"/>
    <n v="1.2"/>
    <n v="1.2"/>
    <n v="1.2"/>
    <n v="1.2"/>
  </r>
  <r>
    <s v="IDExtra Large General ServiceBattery Energy StorageIncentive CostsMarket Potential0"/>
    <x v="1"/>
    <x v="3"/>
    <x v="19"/>
    <x v="7"/>
    <x v="0"/>
    <x v="0"/>
    <n v="0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  <n v="9.81"/>
  </r>
  <r>
    <s v="IDExtra Large General ServiceBattery Energy StorageProgram Annual BenefitsMarket Potential0"/>
    <x v="1"/>
    <x v="3"/>
    <x v="19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Battery Energy StorageProgram Annual CostsMarket Potential0"/>
    <x v="1"/>
    <x v="3"/>
    <x v="19"/>
    <x v="9"/>
    <x v="0"/>
    <x v="0"/>
    <n v="0"/>
    <n v="64.900000000000006"/>
    <n v="64.58"/>
    <n v="117.19"/>
    <n v="116.87"/>
    <n v="116.87"/>
    <n v="170.53"/>
    <n v="170.53"/>
    <n v="170.53"/>
    <n v="223.7"/>
    <n v="223.7"/>
    <n v="223.7"/>
    <n v="276.87"/>
    <n v="276.87"/>
    <n v="276.87"/>
    <n v="330.05"/>
    <n v="11.01"/>
    <n v="11.01"/>
    <n v="11.01"/>
    <n v="11.01"/>
    <n v="11.01"/>
    <n v="11.01"/>
    <n v="11.01"/>
    <n v="11.01"/>
  </r>
  <r>
    <s v="IDResidentialAncillary Battery StorageParticipantsMarket Potential0"/>
    <x v="1"/>
    <x v="0"/>
    <x v="20"/>
    <x v="0"/>
    <x v="0"/>
    <x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Ancillary Battery StorageNew ParticipantsMarket Potential0"/>
    <x v="1"/>
    <x v="0"/>
    <x v="20"/>
    <x v="1"/>
    <x v="0"/>
    <x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Ancillary Battery StorageSummer Peak Reduction @Meter  (MW)Market Potential0"/>
    <x v="1"/>
    <x v="0"/>
    <x v="20"/>
    <x v="2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Summer Peak Reduction @Generation (MW)Market Potential0"/>
    <x v="1"/>
    <x v="0"/>
    <x v="20"/>
    <x v="3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Winter Peak Reduction @Meter  (MW)Market Potential0"/>
    <x v="1"/>
    <x v="0"/>
    <x v="20"/>
    <x v="4"/>
    <x v="0"/>
    <x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Ancillary Battery StorageWinter Peak Reduction @Generation (MW)Market Potential0"/>
    <x v="1"/>
    <x v="0"/>
    <x v="20"/>
    <x v="5"/>
    <x v="0"/>
    <x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Ancillary Battery StorageNon-Incentive CostsMarket Potential0"/>
    <x v="1"/>
    <x v="0"/>
    <x v="20"/>
    <x v="6"/>
    <x v="0"/>
    <x v="0"/>
    <n v="0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  <n v="2231.9499999999998"/>
  </r>
  <r>
    <s v="IDResidentialAncillary Battery StorageIncentive CostsMarket Potential0"/>
    <x v="1"/>
    <x v="0"/>
    <x v="20"/>
    <x v="7"/>
    <x v="0"/>
    <x v="0"/>
    <n v="0"/>
    <n v="18435.71"/>
    <n v="18771.88"/>
    <n v="19282.64"/>
    <n v="19806.150000000001"/>
    <n v="20342.32"/>
    <n v="21153.53"/>
    <n v="21984.55"/>
    <n v="22835.75"/>
    <n v="23979.21"/>
    <n v="25150.34"/>
    <n v="26349.65"/>
    <n v="27859.61"/>
    <n v="29405.79"/>
    <n v="30988.86"/>
    <n v="32902.080000000002"/>
    <n v="33083.57"/>
    <n v="33267.31"/>
    <n v="33453.33"/>
    <n v="33641.660000000003"/>
    <n v="33832.33"/>
    <n v="34025.360000000001"/>
    <n v="34220.79"/>
    <n v="34418.639999999999"/>
  </r>
  <r>
    <s v="IDResidentialAncillary Battery StorageProgram Annual BenefitsMarket Potential0"/>
    <x v="1"/>
    <x v="0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Battery StorageProgram Annual CostsMarket Potential0"/>
    <x v="1"/>
    <x v="0"/>
    <x v="20"/>
    <x v="9"/>
    <x v="0"/>
    <x v="0"/>
    <n v="0"/>
    <n v="20667.66"/>
    <n v="21003.83"/>
    <n v="21514.59"/>
    <n v="22038.1"/>
    <n v="22574.28"/>
    <n v="23385.49"/>
    <n v="24216.51"/>
    <n v="25067.7"/>
    <n v="26211.16"/>
    <n v="27382.29"/>
    <n v="28581.599999999999"/>
    <n v="30091.56"/>
    <n v="31637.74"/>
    <n v="33220.82"/>
    <n v="35134.03"/>
    <n v="35315.519999999997"/>
    <n v="35499.26"/>
    <n v="35685.29"/>
    <n v="35873.620000000003"/>
    <n v="36064.28"/>
    <n v="36257.31"/>
    <n v="36452.74"/>
    <n v="36650.589999999997"/>
  </r>
  <r>
    <s v="IDGeneral ServiceAncillary Battery StorageParticipantsMarket Potential0"/>
    <x v="1"/>
    <x v="1"/>
    <x v="20"/>
    <x v="0"/>
    <x v="0"/>
    <x v="0"/>
    <n v="0"/>
    <n v="1.1357476650918086"/>
    <n v="3.4792308062644444"/>
    <n v="7.0264867751325815"/>
    <n v="10.654673419290262"/>
    <n v="14.366499269508463"/>
    <n v="19.985327104745231"/>
    <n v="25.733801377419876"/>
    <n v="31.614224696086232"/>
    <n v="39.510359593776734"/>
    <n v="47.587197945796504"/>
    <n v="55.847909190640344"/>
    <n v="66.244067299846847"/>
    <n v="76.876248628883289"/>
    <n v="87.748581037765518"/>
    <n v="100.88291521182082"/>
    <n v="102.06530934079288"/>
    <n v="103.2616414054641"/>
    <n v="104.47207570473172"/>
    <n v="105.6967784742308"/>
    <n v="106.93591790916439"/>
    <n v="108.18966418740251"/>
    <n v="109.45818949285388"/>
    <n v="110.74166803911255"/>
  </r>
  <r>
    <s v="IDGeneral ServiceAncillary Battery StorageNew ParticipantsMarket Potential0"/>
    <x v="1"/>
    <x v="1"/>
    <x v="20"/>
    <x v="1"/>
    <x v="0"/>
    <x v="0"/>
    <n v="0"/>
    <n v="1.1357476650918086"/>
    <n v="2.3434831411726358"/>
    <n v="3.5472559688681371"/>
    <n v="3.6281866441576804"/>
    <n v="3.7118258502182009"/>
    <n v="5.6188278352367682"/>
    <n v="5.7484742726746454"/>
    <n v="5.8804233186663559"/>
    <n v="7.8961348976905015"/>
    <n v="8.0768383520197702"/>
    <n v="8.26071124484384"/>
    <n v="10.396158109206503"/>
    <n v="10.632181329036442"/>
    <n v="10.87233240888223"/>
    <n v="13.134334174055297"/>
    <n v="1.1823941289720636"/>
    <n v="1.1963320646712248"/>
    <n v="1.210434299267618"/>
    <n v="1.2247027694990749"/>
    <n v="1.2391394349335911"/>
    <n v="1.2537462782381255"/>
    <n v="1.2685253054513623"/>
    <n v="1.283478546258678"/>
  </r>
  <r>
    <s v="IDGeneral ServiceAncillary Battery StorageSummer Peak Reduction @Meter  (MW)Market Potential0"/>
    <x v="1"/>
    <x v="1"/>
    <x v="20"/>
    <x v="2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Summer Peak Reduction @Generation (MW)Market Potential0"/>
    <x v="1"/>
    <x v="1"/>
    <x v="20"/>
    <x v="3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Winter Peak Reduction @Meter  (MW)Market Potential0"/>
    <x v="1"/>
    <x v="1"/>
    <x v="20"/>
    <x v="4"/>
    <x v="0"/>
    <x v="0"/>
    <n v="0"/>
    <n v="2.2714953301836171E-3"/>
    <n v="6.9584616125288887E-3"/>
    <n v="1.4052973550265163E-2"/>
    <n v="2.1309346838580524E-2"/>
    <n v="2.8732998539016924E-2"/>
    <n v="3.9970654209490461E-2"/>
    <n v="5.1467602754839754E-2"/>
    <n v="6.3228449392172467E-2"/>
    <n v="7.9020719187553462E-2"/>
    <n v="9.5174395891593003E-2"/>
    <n v="0.11169581838128069"/>
    <n v="0.13248813459969369"/>
    <n v="0.15375249725776657"/>
    <n v="0.17549716207553104"/>
    <n v="0.20176583042364163"/>
    <n v="0.20413061868158575"/>
    <n v="0.20652328281092822"/>
    <n v="0.20894415140946346"/>
    <n v="0.2113935569484616"/>
    <n v="0.21387183581832878"/>
    <n v="0.21637932837480503"/>
    <n v="0.21891637898570776"/>
    <n v="0.2214833360782251"/>
  </r>
  <r>
    <s v="IDGeneral ServiceAncillary Battery StorageWinter Peak Reduction @Generation (MW)Market Potential0"/>
    <x v="1"/>
    <x v="1"/>
    <x v="20"/>
    <x v="5"/>
    <x v="0"/>
    <x v="0"/>
    <n v="0"/>
    <n v="2.4206045718069237E-3"/>
    <n v="7.4152404225584917E-3"/>
    <n v="1.4975462010086491E-2"/>
    <n v="2.2708170117839432E-2"/>
    <n v="3.0619137403044464E-2"/>
    <n v="4.259447379527969E-2"/>
    <n v="5.4846123992795988E-2"/>
    <n v="6.7378995515955317E-2"/>
    <n v="8.4207927522968309E-2"/>
    <n v="0.10142199050681266"/>
    <n v="0.11902793945149263"/>
    <n v="0.14118513917273412"/>
    <n v="0.16384537218432074"/>
    <n v="0.18701743614187025"/>
    <n v="0.21501047572851836"/>
    <n v="0.21753049731626783"/>
    <n v="0.22008022464932675"/>
    <n v="0.22266000789584767"/>
    <n v="0.22527020135172804"/>
    <n v="0.22791116348926765"/>
    <n v="0.23058325700639923"/>
    <n v="0.23328684887650017"/>
    <n v="0.2360223103987906"/>
  </r>
  <r>
    <s v="IDGeneral ServiceAncillary Battery StorageNon-Incentive CostsMarket Potential0"/>
    <x v="1"/>
    <x v="1"/>
    <x v="20"/>
    <x v="6"/>
    <x v="0"/>
    <x v="0"/>
    <n v="0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  <n v="308.42"/>
  </r>
  <r>
    <s v="IDGeneral ServiceAncillary Battery StorageIncentive CostsMarket Potential0"/>
    <x v="1"/>
    <x v="1"/>
    <x v="20"/>
    <x v="7"/>
    <x v="0"/>
    <x v="0"/>
    <n v="0"/>
    <n v="2547.7600000000002"/>
    <n v="2594.63"/>
    <n v="2665.57"/>
    <n v="2738.14"/>
    <n v="2812.37"/>
    <n v="2924.75"/>
    <n v="3039.72"/>
    <n v="3157.33"/>
    <n v="3315.25"/>
    <n v="3476.79"/>
    <n v="3642"/>
    <n v="3849.93"/>
    <n v="4062.57"/>
    <n v="4280.0200000000004"/>
    <n v="4542.7"/>
    <n v="4566.3500000000004"/>
    <n v="4590.28"/>
    <n v="4614.49"/>
    <n v="4638.9799999999996"/>
    <n v="4663.76"/>
    <n v="4688.84"/>
    <n v="4714.21"/>
    <n v="4739.88"/>
  </r>
  <r>
    <s v="IDGeneral ServiceAncillary Battery StorageProgram Annual BenefitsMarket Potential0"/>
    <x v="1"/>
    <x v="1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Battery StorageProgram Annual CostsMarket Potential0"/>
    <x v="1"/>
    <x v="1"/>
    <x v="20"/>
    <x v="9"/>
    <x v="0"/>
    <x v="0"/>
    <n v="0"/>
    <n v="2856.18"/>
    <n v="2903.05"/>
    <n v="2973.99"/>
    <n v="3046.55"/>
    <n v="3120.79"/>
    <n v="3233.17"/>
    <n v="3348.14"/>
    <n v="3465.75"/>
    <n v="3623.67"/>
    <n v="3785.2"/>
    <n v="3950.42"/>
    <n v="4158.34"/>
    <n v="4370.99"/>
    <n v="4588.43"/>
    <n v="4851.12"/>
    <n v="4874.7700000000004"/>
    <n v="4898.6899999999996"/>
    <n v="4922.8999999999996"/>
    <n v="4947.3999999999996"/>
    <n v="4972.18"/>
    <n v="4997.25"/>
    <n v="5022.62"/>
    <n v="5048.29"/>
  </r>
  <r>
    <s v="IDLarge General ServiceAncillary Battery StorageParticipantsMarket Potential0"/>
    <x v="1"/>
    <x v="2"/>
    <x v="20"/>
    <x v="0"/>
    <x v="0"/>
    <x v="0"/>
    <n v="0"/>
    <n v="5.5946718605303085E-2"/>
    <n v="0.16839568915075795"/>
    <n v="0.33395347407679549"/>
    <n v="0.49816971878437782"/>
    <n v="0.66154643892624754"/>
    <n v="0.90744010947714437"/>
    <n v="1.152290536453199"/>
    <n v="1.396183950775836"/>
    <n v="1.7211603537501305"/>
    <n v="2.0450150595439309"/>
    <n v="2.3678424538375742"/>
    <n v="2.7712369979030607"/>
    <n v="3.1735025653066002"/>
    <n v="3.5747359767707656"/>
    <n v="4.0561499166862305"/>
    <n v="4.0504244705444892"/>
    <n v="4.0450062301292897"/>
    <n v="4.0398787236195632"/>
    <n v="4.0350263623838085"/>
    <n v="4.0304343936250504"/>
    <n v="4.0260888555648844"/>
    <n v="4.0219765350304808"/>
    <n v="4.0180849273156882"/>
  </r>
  <r>
    <s v="IDLarge General ServiceAncillary Battery StorageNew ParticipantsMarket Potential0"/>
    <x v="1"/>
    <x v="2"/>
    <x v="20"/>
    <x v="1"/>
    <x v="0"/>
    <x v="0"/>
    <n v="0"/>
    <n v="5.5946718605303085E-2"/>
    <n v="0.11244897054545486"/>
    <n v="0.16555778492603754"/>
    <n v="0.16421624470758234"/>
    <n v="0.16337672014186971"/>
    <n v="0.24589367055089684"/>
    <n v="0.24485042697605464"/>
    <n v="0.243893414322637"/>
    <n v="0.32497640297429453"/>
    <n v="0.32385470579380038"/>
    <n v="0.32282739429364327"/>
    <n v="0.40339454406548647"/>
    <n v="0.40226556740353958"/>
    <n v="0.40123341146416536"/>
    <n v="0.48141393991546488"/>
    <n v="0"/>
    <n v="0"/>
    <n v="0"/>
    <n v="0"/>
    <n v="0"/>
    <n v="0"/>
    <n v="0"/>
    <n v="0"/>
  </r>
  <r>
    <s v="IDLarge General ServiceAncillary Battery StorageSummer Peak Reduction @Meter  (MW)Market Potential0"/>
    <x v="1"/>
    <x v="2"/>
    <x v="20"/>
    <x v="2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Summer Peak Reduction @Generation (MW)Market Potential0"/>
    <x v="1"/>
    <x v="2"/>
    <x v="20"/>
    <x v="3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Winter Peak Reduction @Meter  (MW)Market Potential0"/>
    <x v="1"/>
    <x v="2"/>
    <x v="20"/>
    <x v="4"/>
    <x v="0"/>
    <x v="0"/>
    <n v="0"/>
    <n v="8.3920077907954623E-4"/>
    <n v="2.525935337261369E-3"/>
    <n v="5.0093021111519316E-3"/>
    <n v="7.4725457817656675E-3"/>
    <n v="9.9231965838937133E-3"/>
    <n v="1.3611601642157165E-2"/>
    <n v="1.7284358046797982E-2"/>
    <n v="2.094275926163754E-2"/>
    <n v="2.5817405306251959E-2"/>
    <n v="3.0675225893158964E-2"/>
    <n v="3.5517636807563611E-2"/>
    <n v="4.1568554968545911E-2"/>
    <n v="4.7602538479599006E-2"/>
    <n v="5.3621039651561481E-2"/>
    <n v="6.0842248750293454E-2"/>
    <n v="6.0756367058167338E-2"/>
    <n v="6.0675093451939346E-2"/>
    <n v="6.0598180854293443E-2"/>
    <n v="6.0525395435757127E-2"/>
    <n v="6.0456515904375757E-2"/>
    <n v="6.0391332833473262E-2"/>
    <n v="6.0329648025457212E-2"/>
    <n v="6.0271273909735322E-2"/>
  </r>
  <r>
    <s v="IDLarge General ServiceAncillary Battery StorageWinter Peak Reduction @Generation (MW)Market Potential0"/>
    <x v="1"/>
    <x v="2"/>
    <x v="20"/>
    <x v="5"/>
    <x v="0"/>
    <x v="0"/>
    <n v="0"/>
    <n v="8.9428898026379605E-4"/>
    <n v="2.6917469493407597E-3"/>
    <n v="5.3381309794884183E-3"/>
    <n v="7.9630709524357076E-3"/>
    <n v="1.0574591415061502E-2"/>
    <n v="1.450511683946842E-2"/>
    <n v="1.8418966375530671E-2"/>
    <n v="2.2317518394754411E-2"/>
    <n v="2.7512153992169608E-2"/>
    <n v="3.2688859647441351E-2"/>
    <n v="3.7849144083081425E-2"/>
    <n v="4.4297266590522071E-2"/>
    <n v="5.0727342795821619E-2"/>
    <n v="5.7140920344801234E-2"/>
    <n v="6.4836155957260708E-2"/>
    <n v="6.4744636677501424E-2"/>
    <n v="6.4658027975212432E-2"/>
    <n v="6.457606655402115E-2"/>
    <n v="6.4498503235035295E-2"/>
    <n v="6.4425102199888909E-2"/>
    <n v="6.4355640274374751E-2"/>
    <n v="6.4289906250487222E-2"/>
    <n v="6.4227700244815986E-2"/>
  </r>
  <r>
    <s v="IDLarge General ServiceAncillary Battery StorageNon-Incentive CostsMarket Potential0"/>
    <x v="1"/>
    <x v="2"/>
    <x v="20"/>
    <x v="6"/>
    <x v="0"/>
    <x v="0"/>
    <n v="0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  <n v="89.23"/>
  </r>
  <r>
    <s v="IDLarge General ServiceAncillary Battery StorageIncentive CostsMarket Potential0"/>
    <x v="1"/>
    <x v="2"/>
    <x v="20"/>
    <x v="7"/>
    <x v="0"/>
    <x v="0"/>
    <n v="0"/>
    <n v="731.62"/>
    <n v="733.87"/>
    <n v="737.18"/>
    <n v="740.46"/>
    <n v="743.73"/>
    <n v="748.65"/>
    <n v="753.55"/>
    <n v="758.42"/>
    <n v="764.92"/>
    <n v="771.4"/>
    <n v="777.86"/>
    <n v="785.93"/>
    <n v="793.97"/>
    <n v="802"/>
    <n v="811.62"/>
    <n v="811.51"/>
    <n v="811.4"/>
    <n v="811.3"/>
    <n v="811.2"/>
    <n v="811.11"/>
    <n v="811.02"/>
    <n v="810.94"/>
    <n v="810.86"/>
  </r>
  <r>
    <s v="IDLarge General ServiceAncillary Battery StorageProgram Annual BenefitsMarket Potential0"/>
    <x v="1"/>
    <x v="2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Battery StorageProgram Annual CostsMarket Potential0"/>
    <x v="1"/>
    <x v="2"/>
    <x v="20"/>
    <x v="9"/>
    <x v="0"/>
    <x v="0"/>
    <n v="0"/>
    <n v="820.85"/>
    <n v="823.09"/>
    <n v="826.41"/>
    <n v="829.69"/>
    <n v="832.96"/>
    <n v="837.88"/>
    <n v="842.77"/>
    <n v="847.65"/>
    <n v="854.15"/>
    <n v="860.63"/>
    <n v="867.08"/>
    <n v="875.15"/>
    <n v="883.2"/>
    <n v="891.22"/>
    <n v="900.85"/>
    <n v="900.74"/>
    <n v="900.63"/>
    <n v="900.52"/>
    <n v="900.43"/>
    <n v="900.34"/>
    <n v="900.25"/>
    <n v="900.17"/>
    <n v="900.09"/>
  </r>
  <r>
    <s v="IDExtra Large General ServiceAncillary Battery StorageParticipantsMarket Potential0"/>
    <x v="1"/>
    <x v="3"/>
    <x v="20"/>
    <x v="0"/>
    <x v="0"/>
    <x v="0"/>
    <n v="0"/>
    <n v="1.0983665000000001E-3"/>
    <n v="2.1901990000000003E-3"/>
    <n v="4.3542620000000002E-3"/>
    <n v="6.5117909999999994E-3"/>
    <n v="8.6693200000000012E-3"/>
    <n v="1.1920315000000001E-2"/>
    <n v="1.5171310000000004E-2"/>
    <n v="1.8422305000000003E-2"/>
    <n v="2.2756965000000004E-2"/>
    <n v="2.7091625000000001E-2"/>
    <n v="3.1426284999999998E-2"/>
    <n v="3.684461E-2"/>
    <n v="4.2262935000000001E-2"/>
    <n v="4.7681259999999996E-2"/>
    <n v="5.4183249999999995E-2"/>
    <n v="5.4183250000000002E-2"/>
    <n v="5.4183250000000002E-2"/>
    <n v="5.4183250000000002E-2"/>
    <n v="5.4183250000000002E-2"/>
    <n v="5.4183250000000002E-2"/>
    <n v="5.4183250000000002E-2"/>
    <n v="5.4183250000000002E-2"/>
    <n v="5.4183250000000002E-2"/>
  </r>
  <r>
    <s v="IDExtra Large General ServiceAncillary Battery StorageNew ParticipantsMarket Potential0"/>
    <x v="1"/>
    <x v="3"/>
    <x v="20"/>
    <x v="1"/>
    <x v="0"/>
    <x v="0"/>
    <n v="0"/>
    <n v="1.0983665000000001E-3"/>
    <n v="1.0918325000000002E-3"/>
    <n v="2.1640629999999999E-3"/>
    <n v="2.1575289999999992E-3"/>
    <n v="2.1575290000000018E-3"/>
    <n v="3.2509949999999996E-3"/>
    <n v="3.250995000000003E-3"/>
    <n v="3.2509949999999996E-3"/>
    <n v="4.3346600000000006E-3"/>
    <n v="4.3346599999999971E-3"/>
    <n v="4.3346599999999971E-3"/>
    <n v="5.4183250000000016E-3"/>
    <n v="5.4183250000000016E-3"/>
    <n v="5.4183249999999947E-3"/>
    <n v="6.5019899999999992E-3"/>
    <n v="6.9388939039072284E-18"/>
    <n v="0"/>
    <n v="0"/>
    <n v="0"/>
    <n v="0"/>
    <n v="0"/>
    <n v="0"/>
    <n v="0"/>
  </r>
  <r>
    <s v="IDExtra Large General ServiceAncillary Battery StorageSummer Peak Reduction @Meter  (MW)Market Potential0"/>
    <x v="1"/>
    <x v="3"/>
    <x v="20"/>
    <x v="2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Summer Peak Reduction @Generation (MW)Market Potential0"/>
    <x v="1"/>
    <x v="3"/>
    <x v="20"/>
    <x v="3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Winter Peak Reduction @Meter  (MW)Market Potential0"/>
    <x v="1"/>
    <x v="3"/>
    <x v="20"/>
    <x v="4"/>
    <x v="0"/>
    <x v="0"/>
    <n v="0"/>
    <n v="1.6475497500000002E-5"/>
    <n v="3.2852985000000004E-5"/>
    <n v="6.531393E-5"/>
    <n v="9.7676864999999991E-5"/>
    <n v="1.3003980000000001E-4"/>
    <n v="1.7880472499999999E-4"/>
    <n v="2.2756965000000006E-4"/>
    <n v="2.7633457500000002E-4"/>
    <n v="3.4135447500000004E-4"/>
    <n v="4.06374375E-4"/>
    <n v="4.7139427499999997E-4"/>
    <n v="5.5266915000000004E-4"/>
    <n v="6.3394402500000001E-4"/>
    <n v="7.1521889999999998E-4"/>
    <n v="8.1274874999999989E-4"/>
    <n v="8.1274875E-4"/>
    <n v="8.1274875E-4"/>
    <n v="8.1274875E-4"/>
    <n v="8.1274875E-4"/>
    <n v="8.1274875E-4"/>
    <n v="8.1274875E-4"/>
    <n v="8.1274875E-4"/>
    <n v="8.1274875E-4"/>
  </r>
  <r>
    <s v="IDExtra Large General ServiceAncillary Battery StorageWinter Peak Reduction @Generation (MW)Market Potential0"/>
    <x v="1"/>
    <x v="3"/>
    <x v="20"/>
    <x v="5"/>
    <x v="0"/>
    <x v="0"/>
    <n v="0"/>
    <n v="1.7557009271099745E-5"/>
    <n v="3.5009574808184147E-5"/>
    <n v="6.9601374680306908E-5"/>
    <n v="1.0408873081841431E-4"/>
    <n v="1.3857608695652175E-4"/>
    <n v="1.9054211956521738E-4"/>
    <n v="2.4250815217391309E-4"/>
    <n v="2.9447418478260873E-4"/>
    <n v="3.6376222826086957E-4"/>
    <n v="4.3305027173913042E-4"/>
    <n v="5.0233831521739121E-4"/>
    <n v="5.8894836956521746E-4"/>
    <n v="6.7555842391304349E-4"/>
    <n v="7.6216847826086952E-4"/>
    <n v="8.6610054347826073E-4"/>
    <n v="8.6610054347826084E-4"/>
    <n v="8.6610054347826084E-4"/>
    <n v="8.6610054347826084E-4"/>
    <n v="8.6610054347826084E-4"/>
    <n v="8.6610054347826084E-4"/>
    <n v="8.6610054347826084E-4"/>
    <n v="8.6610054347826084E-4"/>
    <n v="8.6610054347826084E-4"/>
  </r>
  <r>
    <s v="IDExtra Large General ServiceAncillary Battery StorageNon-Incentive CostsMarket Potential0"/>
    <x v="1"/>
    <x v="3"/>
    <x v="20"/>
    <x v="6"/>
    <x v="0"/>
    <x v="0"/>
    <n v="0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  <n v="1.2"/>
  </r>
  <r>
    <s v="IDExtra Large General ServiceAncillary Battery StorageIncentive CostsMarket Potential0"/>
    <x v="1"/>
    <x v="3"/>
    <x v="20"/>
    <x v="7"/>
    <x v="0"/>
    <x v="0"/>
    <n v="0"/>
    <n v="9.83"/>
    <n v="9.85"/>
    <n v="9.9"/>
    <n v="9.94"/>
    <n v="9.98"/>
    <n v="10.050000000000001"/>
    <n v="10.11"/>
    <n v="10.18"/>
    <n v="10.26"/>
    <n v="10.35"/>
    <n v="10.44"/>
    <n v="10.55"/>
    <n v="10.65"/>
    <n v="10.76"/>
    <n v="10.89"/>
    <n v="10.89"/>
    <n v="10.89"/>
    <n v="10.89"/>
    <n v="10.89"/>
    <n v="10.89"/>
    <n v="10.89"/>
    <n v="10.89"/>
    <n v="10.89"/>
  </r>
  <r>
    <s v="IDExtra Large General ServiceAncillary Battery StorageProgram Annual BenefitsMarket Potential0"/>
    <x v="1"/>
    <x v="3"/>
    <x v="20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Battery StorageProgram Annual CostsMarket Potential0"/>
    <x v="1"/>
    <x v="3"/>
    <x v="20"/>
    <x v="9"/>
    <x v="0"/>
    <x v="0"/>
    <n v="0"/>
    <n v="11.03"/>
    <n v="11.05"/>
    <n v="11.09"/>
    <n v="11.14"/>
    <n v="11.18"/>
    <n v="11.25"/>
    <n v="11.31"/>
    <n v="11.38"/>
    <n v="11.46"/>
    <n v="11.55"/>
    <n v="11.64"/>
    <n v="11.74"/>
    <n v="11.85"/>
    <n v="11.96"/>
    <n v="12.09"/>
    <n v="12.09"/>
    <n v="12.09"/>
    <n v="12.09"/>
    <n v="12.09"/>
    <n v="12.09"/>
    <n v="12.09"/>
    <n v="12.09"/>
    <n v="12.09"/>
  </r>
  <r>
    <s v="IDResidentialBehavioralParticipantsMarket Potential0"/>
    <x v="1"/>
    <x v="0"/>
    <x v="21"/>
    <x v="0"/>
    <x v="0"/>
    <x v="0"/>
    <n v="0"/>
    <n v="7799.4157459263051"/>
    <n v="18325.72273369852"/>
    <n v="21109.12619568146"/>
    <n v="20223.017097897209"/>
    <n v="19868.438891309917"/>
    <n v="20045.432537053468"/>
    <n v="20250.821374607505"/>
    <n v="20457.10113345884"/>
    <n v="20664.2255260446"/>
    <n v="20872.145813335446"/>
    <n v="21080.810717851557"/>
    <n v="21290.166334200381"/>
    <n v="21500.156037092303"/>
    <n v="21710.720386791429"/>
    <n v="21921.797031960206"/>
    <n v="22133.320609858172"/>
    <n v="22345.222643856861"/>
    <n v="22557.431438235133"/>
    <n v="22769.871970221549"/>
    <n v="22982.465779253005"/>
    <n v="23195.13085342195"/>
    <n v="23482.896978247358"/>
    <n v="23774.233220573737"/>
  </r>
  <r>
    <s v="IDResidentialBehavioralNew ParticipantsMarket Potential0"/>
    <x v="1"/>
    <x v="0"/>
    <x v="21"/>
    <x v="1"/>
    <x v="0"/>
    <x v="0"/>
    <n v="0"/>
    <n v="7799.4157459263051"/>
    <n v="10526.306987772216"/>
    <n v="2783.4034619829399"/>
    <n v="0"/>
    <n v="0"/>
    <n v="176.99364574355059"/>
    <n v="205.38883755403731"/>
    <n v="206.27975885133492"/>
    <n v="207.12439258575978"/>
    <n v="207.92028729084632"/>
    <n v="208.66490451611025"/>
    <n v="209.3556163488247"/>
    <n v="209.98970289192221"/>
    <n v="210.56434969912516"/>
    <n v="211.07664516877776"/>
    <n v="211.52357789796588"/>
    <n v="211.90203399868915"/>
    <n v="212.2087943782717"/>
    <n v="212.44053198641632"/>
    <n v="212.59380903145575"/>
    <n v="212.66507416894456"/>
    <n v="287.76612482540804"/>
    <n v="291.33624232637885"/>
  </r>
  <r>
    <s v="IDResidentialBehavioralSummer Peak Reduction @Meter  (MW)Market Potential0"/>
    <x v="1"/>
    <x v="0"/>
    <x v="21"/>
    <x v="2"/>
    <x v="0"/>
    <x v="0"/>
    <n v="0"/>
    <n v="0.31282857314506635"/>
    <n v="0.73270239605004783"/>
    <n v="0.84179705541970606"/>
    <n v="0.80407205547916405"/>
    <n v="0.78770313374440093"/>
    <n v="0.79237707806003355"/>
    <n v="0.79813573962989537"/>
    <n v="0.80388856558878841"/>
    <n v="0.80963362349818835"/>
    <n v="0.81536890759756953"/>
    <n v="0.82109233666443393"/>
    <n v="0.82680175182650351"/>
    <n v="0.83249491432582901"/>
    <n v="0.83816950323462702"/>
    <n v="0.84382311312273406"/>
    <n v="0.84945325167664953"/>
    <n v="0.85505733727021471"/>
    <n v="0.86063269648708784"/>
    <n v="0.86617656159525691"/>
    <n v="0.87168606797395998"/>
    <n v="0.87715825149349669"/>
    <n v="0.88542227331965218"/>
    <n v="0.89376415345316207"/>
  </r>
  <r>
    <s v="IDResidentialBehavioralSummer Peak Reduction @Generation (MW)Market Potential0"/>
    <x v="1"/>
    <x v="0"/>
    <x v="21"/>
    <x v="3"/>
    <x v="0"/>
    <x v="0"/>
    <n v="0"/>
    <n v="0.3333637821238985"/>
    <n v="0.78079965478479096"/>
    <n v="0.89705568565612326"/>
    <n v="0.85685427906986789"/>
    <n v="0.83941084158610502"/>
    <n v="0.84439160066073482"/>
    <n v="0.85052828178803852"/>
    <n v="0.85665874423357669"/>
    <n v="0.86278092870650935"/>
    <n v="0.86889269778087119"/>
    <n v="0.87499183361512567"/>
    <n v="0.8810760356207411"/>
    <n v="0.88714291807952794"/>
    <n v="0.89319000770953427"/>
    <n v="0.89921474117938416"/>
    <n v="0.90521446257102467"/>
    <n v="0.91118642079093637"/>
    <n v="0.91712776692997422"/>
    <n v="0.92303555157209816"/>
    <n v="0.928906722052387"/>
    <n v="0.93473811966485154"/>
    <n v="0.94354462203713996"/>
    <n v="0.95243409362016418"/>
  </r>
  <r>
    <s v="IDResidentialBehavioralWinter Peak Reduction @Meter  (MW)Market Potential0"/>
    <x v="1"/>
    <x v="0"/>
    <x v="21"/>
    <x v="4"/>
    <x v="0"/>
    <x v="0"/>
    <n v="0"/>
    <n v="0.29850985765379878"/>
    <n v="0.69916531520307046"/>
    <n v="0.80326651961614948"/>
    <n v="0.76726825945396582"/>
    <n v="0.75164857213491643"/>
    <n v="0.75610858177634488"/>
    <n v="0.76160365925028994"/>
    <n v="0.76709316821947182"/>
    <n v="0.77257526469648585"/>
    <n v="0.77804803472800244"/>
    <n v="0.78350949235274747"/>
    <n v="0.788957577513835"/>
    <n v="0.79439015392521517"/>
    <n v="0.79980500689206235"/>
    <n v="0.80519984108499387"/>
    <n v="0.81057227826809297"/>
    <n v="0.81591985498078379"/>
    <n v="0.82124002017370523"/>
    <n v="0.82653013279882037"/>
    <n v="0.83178745935411114"/>
    <n v="0.83700917138332154"/>
    <n v="0.84489493435622509"/>
    <n v="0.8528549919244458"/>
  </r>
  <r>
    <s v="IDResidentialBehavioralWinter Peak Reduction @Generation (MW)Market Potential0"/>
    <x v="1"/>
    <x v="0"/>
    <x v="21"/>
    <x v="5"/>
    <x v="0"/>
    <x v="0"/>
    <n v="0"/>
    <n v="0.3181051339021726"/>
    <n v="0.74506107758212958"/>
    <n v="0.85599586489359492"/>
    <n v="0.81763454758521503"/>
    <n v="0.80098952699799275"/>
    <n v="0.80574230794580659"/>
    <n v="0.81159810235538143"/>
    <n v="0.81744796272322229"/>
    <n v="0.82328992401586298"/>
    <n v="0.82912194664109384"/>
    <n v="0.83494191427189624"/>
    <n v="0.84074763162173383"/>
    <n v="0.84653682217094539"/>
    <n v="0.85230712584405621"/>
    <n v="0.85805609663788773"/>
    <n v="0.86378120020044002"/>
    <n v="0.86947981136059649"/>
    <n v="0.87514921160880776"/>
    <n v="0.88078658652900721"/>
    <n v="0.88638902318213031"/>
    <n v="0.89195350744173219"/>
    <n v="0.90035692066946404"/>
    <n v="0.90883950546083314"/>
  </r>
  <r>
    <s v="IDResidentialBehavioralNon-Incentive CostsMarket Potential0"/>
    <x v="1"/>
    <x v="0"/>
    <x v="21"/>
    <x v="6"/>
    <x v="0"/>
    <x v="0"/>
    <n v="0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  <n v="34895.660000000003"/>
  </r>
  <r>
    <s v="IDResidentialBehavioralIncentive CostsMarket Potential0"/>
    <x v="1"/>
    <x v="0"/>
    <x v="21"/>
    <x v="7"/>
    <x v="0"/>
    <x v="0"/>
    <n v="0"/>
    <n v="45248.68"/>
    <n v="79459.179999999993"/>
    <n v="88505.24"/>
    <n v="85625.38"/>
    <n v="84473"/>
    <n v="85048.23"/>
    <n v="85715.75"/>
    <n v="86386.16"/>
    <n v="87059.31"/>
    <n v="87735.05"/>
    <n v="88413.21"/>
    <n v="89093.62"/>
    <n v="89776.08"/>
    <n v="90460.42"/>
    <n v="91146.42"/>
    <n v="91833.87"/>
    <n v="92522.55"/>
    <n v="93212.23"/>
    <n v="93902.66"/>
    <n v="94593.59"/>
    <n v="95284.75"/>
    <n v="96219.99"/>
    <n v="97166.83"/>
  </r>
  <r>
    <s v="IDResidentialBehavioralProgram Annual BenefitsMarket Potential0"/>
    <x v="1"/>
    <x v="0"/>
    <x v="21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ehavioralProgram Annual CostsMarket Potential0"/>
    <x v="1"/>
    <x v="0"/>
    <x v="21"/>
    <x v="9"/>
    <x v="0"/>
    <x v="0"/>
    <n v="0"/>
    <n v="80144.34"/>
    <n v="114354.84"/>
    <n v="123400.9"/>
    <n v="120521.04"/>
    <n v="119368.66"/>
    <n v="119943.89"/>
    <n v="120611.41"/>
    <n v="121281.82"/>
    <n v="121954.97"/>
    <n v="122630.71"/>
    <n v="123308.87"/>
    <n v="123989.28"/>
    <n v="124671.75"/>
    <n v="125356.08"/>
    <n v="126042.08"/>
    <n v="126729.53"/>
    <n v="127418.21"/>
    <n v="128107.89"/>
    <n v="128798.32"/>
    <n v="129489.25"/>
    <n v="130180.41"/>
    <n v="131115.65"/>
    <n v="132062.5"/>
  </r>
  <r>
    <s v="IDResidentialPilot-Time-of-Use Opt-inParticipantsMarket Potential0"/>
    <x v="1"/>
    <x v="0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ew ParticipantsMarket Potential0"/>
    <x v="1"/>
    <x v="0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Meter  (MW)Market Potential0"/>
    <x v="1"/>
    <x v="0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Summer Peak Reduction @Generation (MW)Market Potential0"/>
    <x v="1"/>
    <x v="0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Meter  (MW)Market Potential0"/>
    <x v="1"/>
    <x v="0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Winter Peak Reduction @Generation (MW)Market Potential0"/>
    <x v="1"/>
    <x v="0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Non-Incentive CostsMarket Potential0"/>
    <x v="1"/>
    <x v="0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Incentive CostsMarket Potential0"/>
    <x v="1"/>
    <x v="0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BenefitsMarket Potential0"/>
    <x v="1"/>
    <x v="0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Time-of-Use Opt-inProgram Annual CostsMarket Potential0"/>
    <x v="1"/>
    <x v="0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articipantsMarket Potential0"/>
    <x v="1"/>
    <x v="1"/>
    <x v="22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ew ParticipantsMarket Potential0"/>
    <x v="1"/>
    <x v="1"/>
    <x v="22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Meter  (MW)Market Potential0"/>
    <x v="1"/>
    <x v="1"/>
    <x v="22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Summer Peak Reduction @Generation (MW)Market Potential0"/>
    <x v="1"/>
    <x v="1"/>
    <x v="22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Meter  (MW)Market Potential0"/>
    <x v="1"/>
    <x v="1"/>
    <x v="22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Winter Peak Reduction @Generation (MW)Market Potential0"/>
    <x v="1"/>
    <x v="1"/>
    <x v="22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Non-Incentive CostsMarket Potential0"/>
    <x v="1"/>
    <x v="1"/>
    <x v="22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Incentive CostsMarket Potential0"/>
    <x v="1"/>
    <x v="1"/>
    <x v="22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BenefitsMarket Potential0"/>
    <x v="1"/>
    <x v="1"/>
    <x v="22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Time-of-Use Opt-inProgram Annual CostsMarket Potential0"/>
    <x v="1"/>
    <x v="1"/>
    <x v="22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Time-of-Use Opt-inParticipantsMarket Potential0"/>
    <x v="1"/>
    <x v="0"/>
    <x v="23"/>
    <x v="0"/>
    <x v="0"/>
    <x v="0"/>
    <n v="0"/>
    <n v="1024.270210715016"/>
    <n v="4512.4754767098211"/>
    <n v="9702.6590763721561"/>
    <n v="11951.184032905276"/>
    <n v="13046.265741385643"/>
    <n v="13162.48554856521"/>
    <n v="13297.350565877479"/>
    <n v="13432.800591204859"/>
    <n v="13568.805230622142"/>
    <n v="13705.332480491184"/>
    <n v="13842.348670344363"/>
    <n v="13979.81840414076"/>
    <n v="14117.704499866222"/>
    <n v="14255.96792744927"/>
    <n v="14394.567744965709"/>
    <n v="14533.46103310585"/>
    <n v="14672.602827879477"/>
    <n v="14811.946051535007"/>
    <n v="14951.441441670986"/>
    <n v="15091.037478519702"/>
    <n v="15230.68031038472"/>
    <n v="15419.636944389975"/>
    <n v="15610.937834121632"/>
  </r>
  <r>
    <s v="IDResidentialParent-Time-of-Use Opt-inNew ParticipantsMarket Potential0"/>
    <x v="1"/>
    <x v="0"/>
    <x v="23"/>
    <x v="1"/>
    <x v="0"/>
    <x v="0"/>
    <n v="0"/>
    <n v="1024.270210715016"/>
    <n v="3488.2052659948049"/>
    <n v="5190.1835996623349"/>
    <n v="2248.5249565331196"/>
    <n v="1095.0817084803675"/>
    <n v="116.21980717956649"/>
    <n v="134.86501731226963"/>
    <n v="135.45002532737999"/>
    <n v="136.00463941728231"/>
    <n v="136.52724986904286"/>
    <n v="137.01618985317873"/>
    <n v="137.46973379639712"/>
    <n v="137.88609572546193"/>
    <n v="138.26342758304781"/>
    <n v="138.59981751643863"/>
    <n v="138.89328814014152"/>
    <n v="139.14179477362632"/>
    <n v="139.34322365553089"/>
    <n v="139.4953901359786"/>
    <n v="139.59603684871581"/>
    <n v="139.6428318650178"/>
    <n v="188.95663400525518"/>
    <n v="191.30088973165766"/>
  </r>
  <r>
    <s v="IDResidentialParent-Time-of-Use Opt-inSummer Peak Reduction @Meter  (MW)Market Potential0"/>
    <x v="1"/>
    <x v="0"/>
    <x v="23"/>
    <x v="2"/>
    <x v="0"/>
    <x v="0"/>
    <n v="0"/>
    <n v="0.11708566988443331"/>
    <n v="0.51419306510046681"/>
    <n v="1.1027391105095397"/>
    <n v="1.3542686154618979"/>
    <n v="1.4741100558253957"/>
    <n v="1.4828568895256631"/>
    <n v="1.4936336664160585"/>
    <n v="1.5043995225262223"/>
    <n v="1.5151508414847856"/>
    <n v="1.5258838697053598"/>
    <n v="1.5365947123817909"/>
    <n v="1.5472793293938896"/>
    <n v="1.5579335311231759"/>
    <n v="1.5685529741782906"/>
    <n v="1.5791331570298639"/>
    <n v="1.5896694155547786"/>
    <n v="1.6001569184899405"/>
    <n v="1.6105906627958233"/>
    <n v="1.6209654689302668"/>
    <n v="1.6312759760332074"/>
    <n v="1.6415166370232506"/>
    <n v="1.6569819527667442"/>
    <n v="1.6725929727849622"/>
  </r>
  <r>
    <s v="IDResidentialParent-Time-of-Use Opt-inSummer Peak Reduction @Generation (MW)Market Potential0"/>
    <x v="1"/>
    <x v="0"/>
    <x v="23"/>
    <x v="3"/>
    <x v="0"/>
    <x v="0"/>
    <n v="0"/>
    <n v="0.12477160047360752"/>
    <n v="0.54794657406273106"/>
    <n v="1.175126929357992"/>
    <n v="1.4431677487871888"/>
    <n v="1.5708760185692623"/>
    <n v="1.5801970263487457"/>
    <n v="1.5916812301961407"/>
    <n v="1.6031537963834424"/>
    <n v="1.6146108711474698"/>
    <n v="1.6260484545027278"/>
    <n v="1.6374623959737755"/>
    <n v="1.6488483902321927"/>
    <n v="1.6602019726376553"/>
    <n v="1.6715185146827478"/>
    <n v="1.6827932193412871"/>
    <n v="1.6940211163200964"/>
    <n v="1.705197057214344"/>
    <n v="1.7163157105667342"/>
    <n v="1.7273715568310601"/>
    <n v="1.7383588832408434"/>
    <n v="1.7492717785840266"/>
    <n v="1.7657522940822081"/>
    <n v="1.7823880784153476"/>
  </r>
  <r>
    <s v="IDResidentialParent-Time-of-Use Opt-inWinter Peak Reduction @Meter  (MW)Market Potential0"/>
    <x v="1"/>
    <x v="0"/>
    <x v="23"/>
    <x v="4"/>
    <x v="0"/>
    <x v="0"/>
    <n v="0"/>
    <n v="0.11172645228380119"/>
    <n v="0.49065754168987946"/>
    <n v="1.0522647966521625"/>
    <n v="1.2922813525702841"/>
    <n v="1.4066374388582992"/>
    <n v="1.414983914554359"/>
    <n v="1.425267419360766"/>
    <n v="1.4355405032503121"/>
    <n v="1.4457997153793241"/>
    <n v="1.4560414739696819"/>
    <n v="1.4662620624873774"/>
    <n v="1.4764576257356485"/>
    <n v="1.4866241658622414"/>
    <n v="1.4967575382804796"/>
    <n v="1.5068534475039306"/>
    <n v="1.5169074428946181"/>
    <n v="1.5269149143248806"/>
    <n v="1.5368710877531337"/>
    <n v="1.5467710207139962"/>
    <n v="1.5566095977234244"/>
    <n v="1.566381525599722"/>
    <n v="1.5811389665673041"/>
    <n v="1.5960354426679952"/>
  </r>
  <r>
    <s v="IDResidentialParent-Time-of-Use Opt-inWinter Peak Reduction @Generation (MW)Market Potential0"/>
    <x v="1"/>
    <x v="0"/>
    <x v="23"/>
    <x v="5"/>
    <x v="0"/>
    <x v="0"/>
    <n v="0"/>
    <n v="0.11906058427515046"/>
    <n v="0.52286609301990561"/>
    <n v="1.1213392973701646"/>
    <n v="1.3771114157824851"/>
    <n v="1.4989742528327996"/>
    <n v="1.5078686216478676"/>
    <n v="1.5188271732318477"/>
    <n v="1.5297746198319608"/>
    <n v="1.5407072840785636"/>
    <n v="1.551621349072551"/>
    <n v="1.562512854313062"/>
    <n v="1.5733776915341524"/>
    <n v="1.5842116004499589"/>
    <n v="1.5950101644080132"/>
    <n v="1.6057688059504802"/>
    <n v="1.6164827822832672"/>
    <n v="1.6271471806531124"/>
    <n v="1.6377569136329218"/>
    <n v="1.6483067143158527"/>
    <n v="1.6587911314188239"/>
    <n v="1.6692045242963789"/>
    <n v="1.6849306975354903"/>
    <n v="1.7008050326811543"/>
  </r>
  <r>
    <s v="IDResidentialParent-Time-of-Use Opt-inNon-Incentive CostsMarket Potential0"/>
    <x v="1"/>
    <x v="0"/>
    <x v="23"/>
    <x v="6"/>
    <x v="0"/>
    <x v="0"/>
    <n v="0"/>
    <n v="64073.66"/>
    <n v="211909.76000000001"/>
    <n v="314028.46000000002"/>
    <n v="137528.94"/>
    <n v="68322.350000000006"/>
    <n v="9590.64"/>
    <n v="10709.35"/>
    <n v="10744.45"/>
    <n v="10777.73"/>
    <n v="10809.08"/>
    <n v="10838.42"/>
    <n v="10865.63"/>
    <n v="10890.61"/>
    <n v="10913.25"/>
    <n v="10933.44"/>
    <n v="10951.04"/>
    <n v="10965.96"/>
    <n v="10978.04"/>
    <n v="10987.17"/>
    <n v="10993.21"/>
    <n v="10996.02"/>
    <n v="13954.85"/>
    <n v="14095.5"/>
  </r>
  <r>
    <s v="IDResidentialParent-Time-of-Use Opt-inIncentive CostsMarket Potential0"/>
    <x v="1"/>
    <x v="0"/>
    <x v="23"/>
    <x v="7"/>
    <x v="0"/>
    <x v="0"/>
    <n v="0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  <n v="20006.7"/>
  </r>
  <r>
    <s v="IDResidentialParent-Time-of-Use Opt-inProgram Annual BenefitsMarket Potential0"/>
    <x v="1"/>
    <x v="0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Time-of-Use Opt-inProgram Annual CostsMarket Potential0"/>
    <x v="1"/>
    <x v="0"/>
    <x v="23"/>
    <x v="9"/>
    <x v="0"/>
    <x v="0"/>
    <n v="0"/>
    <n v="84080.36"/>
    <n v="231916.46"/>
    <n v="334035.15999999997"/>
    <n v="157535.64000000001"/>
    <n v="88329.05"/>
    <n v="29597.33"/>
    <n v="30716.04"/>
    <n v="30751.14"/>
    <n v="30784.42"/>
    <n v="30815.78"/>
    <n v="30845.11"/>
    <n v="30872.33"/>
    <n v="30897.31"/>
    <n v="30919.95"/>
    <n v="30940.13"/>
    <n v="30957.74"/>
    <n v="30972.65"/>
    <n v="30984.74"/>
    <n v="30993.87"/>
    <n v="30999.9"/>
    <n v="31002.71"/>
    <n v="33961.54"/>
    <n v="34102.199999999997"/>
  </r>
  <r>
    <s v="IDGeneral ServiceParent-Time-of-Use Opt-inParticipantsMarket Potential0"/>
    <x v="1"/>
    <x v="1"/>
    <x v="23"/>
    <x v="0"/>
    <x v="0"/>
    <x v="0"/>
    <n v="0"/>
    <n v="138.05555099037511"/>
    <n v="578.60182405163675"/>
    <n v="1272.0476610405808"/>
    <n v="1622.4569956169978"/>
    <n v="1805.725405370074"/>
    <n v="1826.1663505053398"/>
    <n v="1847.5562485597404"/>
    <n v="1869.1982884477318"/>
    <n v="1891.0954423903145"/>
    <n v="1913.250717644715"/>
    <n v="1935.6671569173848"/>
    <n v="1958.347838781875"/>
    <n v="1981.2958781016332"/>
    <n v="2004.5144264577843"/>
    <n v="2028.006672581954"/>
    <n v="2051.7758427941972"/>
    <n v="2075.8252014460836"/>
    <n v="2100.1580513690124"/>
    <n v="2124.7777343278049"/>
    <n v="2149.6876314796496"/>
    <n v="2174.8911638384543"/>
    <n v="2200.3917927446755"/>
    <n v="2226.1930203406778"/>
  </r>
  <r>
    <s v="IDGeneral ServiceParent-Time-of-Use Opt-inNew ParticipantsMarket Potential0"/>
    <x v="1"/>
    <x v="1"/>
    <x v="23"/>
    <x v="1"/>
    <x v="0"/>
    <x v="0"/>
    <n v="0"/>
    <n v="138.05555099037511"/>
    <n v="440.54627306126167"/>
    <n v="693.44583698894405"/>
    <n v="350.409334576417"/>
    <n v="183.26840975307618"/>
    <n v="20.440945135265792"/>
    <n v="21.389898054400646"/>
    <n v="21.642039887991359"/>
    <n v="21.89715394258269"/>
    <n v="22.155275254400522"/>
    <n v="22.416439272669777"/>
    <n v="22.680681864490225"/>
    <n v="22.948039319758209"/>
    <n v="23.218548356151132"/>
    <n v="23.492246124169696"/>
    <n v="23.769170212243125"/>
    <n v="24.04935865188645"/>
    <n v="24.332849922928744"/>
    <n v="24.619682958792509"/>
    <n v="24.909897151844689"/>
    <n v="25.20353235880475"/>
    <n v="25.500628906221209"/>
    <n v="25.801227596002263"/>
  </r>
  <r>
    <s v="IDGeneral ServiceParent-Time-of-Use Opt-inSummer Peak Reduction @Meter  (MW)Market Potential0"/>
    <x v="1"/>
    <x v="1"/>
    <x v="23"/>
    <x v="2"/>
    <x v="0"/>
    <x v="0"/>
    <n v="0"/>
    <n v="1.1380474475817094E-3"/>
    <n v="4.7003008593253306E-3"/>
    <n v="1.023604631774722E-2"/>
    <n v="1.283010488704471E-2"/>
    <n v="1.4033651906747307E-2"/>
    <n v="1.3948319396930867E-2"/>
    <n v="1.3868911114300683E-2"/>
    <n v="1.3789986027464047E-2"/>
    <n v="1.3711541395784338E-2"/>
    <n v="1.3633574495367074E-2"/>
    <n v="1.3556082618965364E-2"/>
    <n v="1.3479063075885924E-2"/>
    <n v="1.3402513191895657E-2"/>
    <n v="1.3326430309128841E-2"/>
    <n v="1.3250811785994807E-2"/>
    <n v="1.3175654997086327E-2"/>
    <n v="1.3100957333088392E-2"/>
    <n v="1.3026716200687721E-2"/>
    <n v="1.2952929022482665E-2"/>
    <n v="1.287959323689381E-2"/>
    <n v="1.2806706298075036E-2"/>
    <n v="1.2734265675825168E-2"/>
    <n v="1.2662268855500149E-2"/>
  </r>
  <r>
    <s v="IDGeneral ServiceParent-Time-of-Use Opt-inSummer Peak Reduction @Generation (MW)Market Potential0"/>
    <x v="1"/>
    <x v="1"/>
    <x v="23"/>
    <x v="3"/>
    <x v="0"/>
    <x v="0"/>
    <n v="0"/>
    <n v="1.2127530345073629E-3"/>
    <n v="5.0088457580193205E-3"/>
    <n v="1.0907977746959953E-2"/>
    <n v="1.3672319785853272E-2"/>
    <n v="1.4954872023388008E-2"/>
    <n v="1.486393797626904E-2"/>
    <n v="1.4779317044224938E-2"/>
    <n v="1.4695211026709343E-2"/>
    <n v="1.4611617003180241E-2"/>
    <n v="1.4528532070936779E-2"/>
    <n v="1.4445953345018504E-2"/>
    <n v="1.4363877958105203E-2"/>
    <n v="1.4282303060417367E-2"/>
    <n v="1.4201225819617264E-2"/>
    <n v="1.4120643420710578E-2"/>
    <n v="1.4040553065948772E-2"/>
    <n v="1.3960951974731874E-2"/>
    <n v="1.3881837383512063E-2"/>
    <n v="1.380320654569764E-2"/>
    <n v="1.3725056731557769E-2"/>
    <n v="1.3647385228127702E-2"/>
    <n v="1.3570189339114629E-2"/>
    <n v="1.349346638480408E-2"/>
  </r>
  <r>
    <s v="IDGeneral ServiceParent-Time-of-Use Opt-inWinter Peak Reduction @Meter  (MW)Market Potential0"/>
    <x v="1"/>
    <x v="1"/>
    <x v="23"/>
    <x v="4"/>
    <x v="0"/>
    <x v="0"/>
    <n v="0"/>
    <n v="1.150220331004535E-3"/>
    <n v="4.7505766316882064E-3"/>
    <n v="1.0345534018634688E-2"/>
    <n v="1.2967339385856237E-2"/>
    <n v="1.4183759891278491E-2"/>
    <n v="1.4097514640348849E-2"/>
    <n v="1.40172569838465E-2"/>
    <n v="1.3937487691539139E-2"/>
    <n v="1.3858203993475499E-2"/>
    <n v="1.3779403136625542E-2"/>
    <n v="1.3701082384784886E-2"/>
    <n v="1.3623239018479815E-2"/>
    <n v="1.3545870334872871E-2"/>
    <n v="1.346897364766902E-2"/>
    <n v="1.3392546287022394E-2"/>
    <n v="1.3316585599443641E-2"/>
    <n v="1.3241088947707775E-2"/>
    <n v="1.3166053710762682E-2"/>
    <n v="1.3091477283638084E-2"/>
    <n v="1.3017357077355178E-2"/>
    <n v="1.2943690518836743E-2"/>
    <n v="1.2870475050817832E-2"/>
    <n v="1.2797708131757042E-2"/>
  </r>
  <r>
    <s v="IDGeneral ServiceParent-Time-of-Use Opt-inWinter Peak Reduction @Generation (MW)Market Potential0"/>
    <x v="1"/>
    <x v="1"/>
    <x v="23"/>
    <x v="5"/>
    <x v="0"/>
    <x v="0"/>
    <n v="0"/>
    <n v="1.2257249904140397E-3"/>
    <n v="5.0624218155245169E-3"/>
    <n v="1.1024652620028439E-2"/>
    <n v="1.3818562857903066E-2"/>
    <n v="1.5114833643732407E-2"/>
    <n v="1.5022926939843188E-2"/>
    <n v="1.493740087792679E-2"/>
    <n v="1.4852395238213063E-2"/>
    <n v="1.4767907068921034E-2"/>
    <n v="1.4683933436301727E-2"/>
    <n v="1.4600471424536323E-2"/>
    <n v="1.4517518135634927E-2"/>
    <n v="1.4435070689335966E-2"/>
    <n v="1.4353126223006201E-2"/>
    <n v="1.427168189154134E-2"/>
    <n v="1.4190734867267307E-2"/>
    <n v="1.4110282339842045E-2"/>
    <n v="1.4030321516158016E-2"/>
    <n v="1.3950849620245188E-2"/>
    <n v="1.3871863893174742E-2"/>
    <n v="1.3793361592963281E-2"/>
    <n v="1.3715339994477655E-2"/>
    <n v="1.3637796389340411E-2"/>
  </r>
  <r>
    <s v="IDGeneral ServiceParent-Time-of-Use Opt-inNon-Incentive CostsMarket Potential0"/>
    <x v="1"/>
    <x v="1"/>
    <x v="23"/>
    <x v="6"/>
    <x v="0"/>
    <x v="0"/>
    <n v="0"/>
    <n v="9960.34"/>
    <n v="31739.67"/>
    <n v="49948.44"/>
    <n v="25249.81"/>
    <n v="13215.66"/>
    <n v="1492.09"/>
    <n v="1560.41"/>
    <n v="1578.56"/>
    <n v="1596.93"/>
    <n v="1615.52"/>
    <n v="1634.32"/>
    <n v="1653.35"/>
    <n v="1672.6"/>
    <n v="1692.07"/>
    <n v="1711.78"/>
    <n v="1731.72"/>
    <n v="1751.89"/>
    <n v="1772.3"/>
    <n v="1792.95"/>
    <n v="1813.85"/>
    <n v="1834.99"/>
    <n v="1856.38"/>
    <n v="1878.03"/>
  </r>
  <r>
    <s v="IDGeneral ServiceParent-Time-of-Use Opt-inIncentive CostsMarket Potential0"/>
    <x v="1"/>
    <x v="1"/>
    <x v="23"/>
    <x v="7"/>
    <x v="0"/>
    <x v="0"/>
    <n v="0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  <n v="155.44999999999999"/>
  </r>
  <r>
    <s v="IDGeneral ServiceParent-Time-of-Use Opt-inProgram Annual BenefitsMarket Potential0"/>
    <x v="1"/>
    <x v="1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Time-of-Use Opt-inProgram Annual CostsMarket Potential0"/>
    <x v="1"/>
    <x v="1"/>
    <x v="23"/>
    <x v="9"/>
    <x v="0"/>
    <x v="0"/>
    <n v="0"/>
    <n v="10115.790000000001"/>
    <n v="31895.119999999999"/>
    <n v="50103.89"/>
    <n v="25405.26"/>
    <n v="13371.11"/>
    <n v="1647.54"/>
    <n v="1715.86"/>
    <n v="1734.02"/>
    <n v="1752.38"/>
    <n v="1770.97"/>
    <n v="1789.77"/>
    <n v="1808.8"/>
    <n v="1828.05"/>
    <n v="1847.52"/>
    <n v="1867.23"/>
    <n v="1887.17"/>
    <n v="1907.34"/>
    <n v="1927.75"/>
    <n v="1948.41"/>
    <n v="1969.3"/>
    <n v="1990.44"/>
    <n v="2011.83"/>
    <n v="2033.48"/>
  </r>
  <r>
    <s v="IDLarge General ServiceParent-Time-of-Use Opt-inParticipantsMarket Potential0"/>
    <x v="1"/>
    <x v="2"/>
    <x v="23"/>
    <x v="0"/>
    <x v="0"/>
    <x v="0"/>
    <n v="0"/>
    <n v="6.6870268574645486"/>
    <n v="26.938721650952601"/>
    <n v="59.375663307409333"/>
    <n v="76.147983599333642"/>
    <n v="84.394535680283397"/>
    <n v="84.191697393475991"/>
    <n v="83.99973937309116"/>
    <n v="83.818078238718826"/>
    <n v="83.64616188976251"/>
    <n v="83.483467828271714"/>
    <n v="83.329501571700973"/>
    <n v="83.183795150774031"/>
    <n v="83.045905687889757"/>
    <n v="82.915414051751412"/>
    <n v="82.79192358413232"/>
    <n v="82.675058894910137"/>
    <n v="82.56446472170903"/>
    <n v="82.459804850685998"/>
    <n v="82.360761095182653"/>
    <n v="82.267032329139795"/>
    <n v="82.178333572338644"/>
    <n v="82.09439512468974"/>
    <n v="82.014961746939818"/>
  </r>
  <r>
    <s v="IDLarge General ServiceParent-Time-of-Use Opt-inNew ParticipantsMarket Potential0"/>
    <x v="1"/>
    <x v="2"/>
    <x v="23"/>
    <x v="1"/>
    <x v="0"/>
    <x v="0"/>
    <n v="0"/>
    <n v="6.6870268574645486"/>
    <n v="20.251694793488053"/>
    <n v="32.436941656456732"/>
    <n v="16.772320291924309"/>
    <n v="8.24655208094975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Summer Peak Reduction @Meter  (MW)Market Potential0"/>
    <x v="1"/>
    <x v="2"/>
    <x v="23"/>
    <x v="2"/>
    <x v="0"/>
    <x v="0"/>
    <n v="0"/>
    <n v="1.9681666691179905E-2"/>
    <n v="7.9181233255069206E-2"/>
    <n v="0.17414801733401541"/>
    <n v="0.22276487809493498"/>
    <n v="0.24630625514323934"/>
    <n v="0.24514904377663146"/>
    <n v="0.24404204941322902"/>
    <n v="0.24298257781300597"/>
    <n v="0.24196807992861433"/>
    <n v="0.24099614408030073"/>
    <n v="0.24006448855255139"/>
    <n v="0.23917095458973836"/>
    <n v="0.23831349976926205"/>
    <n v="0.23749019173184546"/>
    <n v="0.23669920224973137"/>
    <n v="0.23593880161457179"/>
    <n v="0.23520735332777903"/>
    <n v="0.23450330907703859"/>
    <n v="0.23382520398356013"/>
    <n v="0.23317165210547669"/>
    <n v="0.23254134218358471"/>
    <n v="0.23193303361636747"/>
    <n v="0.23134555265194118"/>
  </r>
  <r>
    <s v="IDLarge General ServiceParent-Time-of-Use Opt-inSummer Peak Reduction @Generation (MW)Market Potential0"/>
    <x v="1"/>
    <x v="2"/>
    <x v="23"/>
    <x v="3"/>
    <x v="0"/>
    <x v="0"/>
    <n v="0"/>
    <n v="2.0973643106542952E-2"/>
    <n v="8.437897831955371E-2"/>
    <n v="0.18557972861681096"/>
    <n v="0.23738797750952151"/>
    <n v="0.26247469644420218"/>
    <n v="0.26124152150109919"/>
    <n v="0.26006185998852199"/>
    <n v="0.25893284080669859"/>
    <n v="0.25785174757951229"/>
    <n v="0.25681601031575096"/>
    <n v="0.25582319751976917"/>
    <n v="0.25487100872734264"/>
    <n v="0.25395726744380015"/>
    <n v="0.25307991446275091"/>
    <n v="0.25223700154489703"/>
    <n v="0.25142668543752322"/>
    <n v="0.25064722221630331"/>
    <n v="0.24989696193205305"/>
    <n v="0.24917434354599333"/>
    <n v="0.248477890137976"/>
    <n v="0.247806204372959"/>
    <n v="0.2471579642118153"/>
    <n v="0.24653191885330475"/>
  </r>
  <r>
    <s v="IDLarge General ServiceParent-Time-of-Use Opt-inWinter Peak Reduction @Meter  (MW)Market Potential0"/>
    <x v="1"/>
    <x v="2"/>
    <x v="23"/>
    <x v="4"/>
    <x v="0"/>
    <x v="0"/>
    <n v="0"/>
    <n v="1.9892187469296611E-2"/>
    <n v="8.0028178541698178E-2"/>
    <n v="0.17601075470742433"/>
    <n v="0.22514763541978267"/>
    <n v="0.24894081782034247"/>
    <n v="0.24777122858751191"/>
    <n v="0.2466523934934228"/>
    <n v="0.24558158947968159"/>
    <n v="0.24455624023359526"/>
    <n v="0.24357390827938896"/>
    <n v="0.24263228749566226"/>
    <n v="0.24172919603611503"/>
    <n v="0.24086256963180702"/>
    <n v="0.24003045525438949"/>
    <n v="0.23923100512085449"/>
    <n v="0.23846247102139506"/>
    <n v="0.23772319895296312"/>
    <n v="0.23701162404204934"/>
    <n v="0.236326265741098"/>
    <n v="0.23566572328380836"/>
    <n v="0.23502867138537079"/>
    <n v="0.23441385617443705"/>
    <n v="0.23382009134433518"/>
  </r>
  <r>
    <s v="IDLarge General ServiceParent-Time-of-Use Opt-inWinter Peak Reduction @Generation (MW)Market Potential0"/>
    <x v="1"/>
    <x v="2"/>
    <x v="23"/>
    <x v="5"/>
    <x v="0"/>
    <x v="0"/>
    <n v="0"/>
    <n v="2.1197983236675842E-2"/>
    <n v="8.5281520185100365E-2"/>
    <n v="0.18756474286809924"/>
    <n v="0.239927147719291"/>
    <n v="0.26528220142832742"/>
    <n v="0.26403583609069897"/>
    <n v="0.26284355657866881"/>
    <n v="0.26170246108235462"/>
    <n v="0.26060980417049795"/>
    <n v="0.25956298836252023"/>
    <n v="0.25855955615479781"/>
    <n v="0.2575971824766784"/>
    <n v="0.25667366755307652"/>
    <n v="0.25578693015173642"/>
    <n v="0.25493500119443147"/>
    <n v="0.2541160177124841"/>
    <n v="0.25332821712805109"/>
    <n v="0.25256993184361609"/>
    <n v="0.25183958412307972"/>
    <n v="0.25113568124873015"/>
    <n v="0.25045681093922717"/>
    <n v="0.24980163701453223"/>
    <n v="0.24916889529447483"/>
  </r>
  <r>
    <s v="IDLarge General ServiceParent-Time-of-Use Opt-inNon-Incentive CostsMarket Potential0"/>
    <x v="1"/>
    <x v="2"/>
    <x v="23"/>
    <x v="6"/>
    <x v="0"/>
    <x v="0"/>
    <n v="0"/>
    <n v="846.81"/>
    <n v="1823.47"/>
    <n v="2700.8"/>
    <n v="1572.95"/>
    <n v="959.1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  <n v="365.34"/>
  </r>
  <r>
    <s v="IDLarge General ServiceParent-Time-of-Use Opt-inIncentive CostsMarket Potential0"/>
    <x v="1"/>
    <x v="2"/>
    <x v="23"/>
    <x v="7"/>
    <x v="0"/>
    <x v="0"/>
    <n v="0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  <n v="2792.54"/>
  </r>
  <r>
    <s v="IDLarge General ServiceParent-Time-of-Use Opt-inProgram Annual BenefitsMarket Potential0"/>
    <x v="1"/>
    <x v="2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Parent-Time-of-Use Opt-inProgram Annual CostsMarket Potential0"/>
    <x v="1"/>
    <x v="2"/>
    <x v="23"/>
    <x v="9"/>
    <x v="0"/>
    <x v="0"/>
    <n v="0"/>
    <n v="3639.35"/>
    <n v="4616.01"/>
    <n v="5493.35"/>
    <n v="4365.49"/>
    <n v="3751.64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  <n v="3157.89"/>
  </r>
  <r>
    <s v="IDExtra Large General ServiceParent-Time-of-Use Opt-inParticipantsMarket Potential0"/>
    <x v="1"/>
    <x v="3"/>
    <x v="23"/>
    <x v="0"/>
    <x v="0"/>
    <x v="0"/>
    <n v="0"/>
    <n v="0.12692387565000002"/>
    <n v="0.35440860312000011"/>
    <n v="0.78594425909999999"/>
    <n v="1.0104997617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  <n v="1.1227775130000002"/>
  </r>
  <r>
    <s v="IDExtra Large General ServiceParent-Time-of-Use Opt-inNew ParticipantsMarket Potential0"/>
    <x v="1"/>
    <x v="3"/>
    <x v="23"/>
    <x v="1"/>
    <x v="0"/>
    <x v="0"/>
    <n v="0"/>
    <n v="0.12692387565000002"/>
    <n v="0.22748472747000009"/>
    <n v="0.43153565597999988"/>
    <n v="0.22455550260000023"/>
    <n v="0.1122777512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Summer Peak Reduction @Meter  (MW)Market Potential0"/>
    <x v="1"/>
    <x v="3"/>
    <x v="23"/>
    <x v="2"/>
    <x v="0"/>
    <x v="0"/>
    <n v="0"/>
    <n v="1.7653733983098354E-2"/>
    <n v="4.9075386562235909E-2"/>
    <n v="0.10834141299199723"/>
    <n v="0.13868571346020098"/>
    <n v="0.15343342180818828"/>
    <n v="0.15278757836183318"/>
    <n v="0.15215729508453812"/>
    <n v="0.15154217084626037"/>
    <n v="0.15094181486717201"/>
    <n v="0.15035584645059438"/>
    <n v="0.14978389472282297"/>
    <n v="0.14922559837966562"/>
    <n v="0.14868060543952114"/>
    <n v="0.1481485730028291"/>
    <n v="0.14762916701772597"/>
    <n v="0.14712206205174896"/>
    <n v="0.14662694106942997"/>
    <n v="0.14614349521562842"/>
    <n v="0.14567142360445456"/>
    <n v="0.14521043311363957"/>
    <n v="0.14476023818421113"/>
    <n v="0.14432056062533821"/>
    <n v="0.14389112942421134"/>
  </r>
  <r>
    <s v="IDExtra Large General ServiceParent-Time-of-Use Opt-inSummer Peak Reduction @Generation (MW)Market Potential0"/>
    <x v="1"/>
    <x v="3"/>
    <x v="23"/>
    <x v="3"/>
    <x v="0"/>
    <x v="0"/>
    <n v="0"/>
    <n v="1.8812589496055365E-2"/>
    <n v="5.2296874000677653E-2"/>
    <n v="0.11545333865302347"/>
    <n v="0.14778954972314681"/>
    <n v="0.16350535145800116"/>
    <n v="0.16281711249129707"/>
    <n v="0.16214545511992554"/>
    <n v="0.16148995188220414"/>
    <n v="0.16085018634609122"/>
    <n v="0.16022575282458906"/>
    <n v="0.15961625609848995"/>
    <n v="0.15902131114627624"/>
    <n v="0.15844054288099013"/>
    <n v="0.15787358589389291"/>
    <n v="0.15732008420473781"/>
    <n v="0.15677969101848782"/>
    <n v="0.15625206848830986"/>
    <n v="0.155736887484685"/>
    <n v="0.15523382737047586"/>
    <n v="0.15474257578179834"/>
    <n v="0.15426282841454725"/>
    <n v="0.15379428881643031"/>
    <n v="0.15333666818436845"/>
  </r>
  <r>
    <s v="IDExtra Large General ServiceParent-Time-of-Use Opt-inWinter Peak Reduction @Meter  (MW)Market Potential0"/>
    <x v="1"/>
    <x v="3"/>
    <x v="23"/>
    <x v="4"/>
    <x v="0"/>
    <x v="0"/>
    <n v="0"/>
    <n v="1.8249499065317355E-2"/>
    <n v="5.0731546201787027E-2"/>
    <n v="0.11199763840474534"/>
    <n v="0.14336597575266111"/>
    <n v="0.1586113787914652"/>
    <n v="0.15794373990091187"/>
    <n v="0.15729218629242925"/>
    <n v="0.15665630329893612"/>
    <n v="0.15603568695285766"/>
    <n v="0.15542994371004698"/>
    <n v="0.15483869018082969"/>
    <n v="0.15426155286798837"/>
    <n v="0.15369816791150875"/>
    <n v="0.15314818083991102"/>
    <n v="0.15261124632799777"/>
    <n v="0.1520870279608538"/>
    <n v="0.15157519800393363"/>
    <n v="0.15107543717908317"/>
    <n v="0.1505874344463396"/>
    <n v="0.15011088679136175"/>
    <n v="0.14964549901834556"/>
    <n v="0.14919098354828267"/>
    <n v="0.14874706022242506"/>
  </r>
  <r>
    <s v="IDExtra Large General ServiceParent-Time-of-Use Opt-inWinter Peak Reduction @Generation (MW)Market Potential0"/>
    <x v="1"/>
    <x v="3"/>
    <x v="23"/>
    <x v="5"/>
    <x v="0"/>
    <x v="0"/>
    <n v="0"/>
    <n v="1.9447462772077317E-2"/>
    <n v="5.4061750001904336E-2"/>
    <n v="0.11934957204256751"/>
    <n v="0.1527770415096559"/>
    <n v="0.16902320843080262"/>
    <n v="0.16831174328741674"/>
    <n v="0.16761741932270807"/>
    <n v="0.16693979464933517"/>
    <n v="0.16627843878181761"/>
    <n v="0.16563293234233481"/>
    <n v="0.16500286677411519"/>
    <n v="0.16438784406222121"/>
    <n v="0.1637874764615396"/>
    <n v="0.16320138623178923"/>
    <n v="0.16262920537936676"/>
    <n v="0.16207057540585443"/>
    <n v="0.16152514706301538"/>
    <n v="0.16099258011411249"/>
    <n v="0.1604725431013849"/>
    <n v="0.15996471311952445"/>
    <n v="0.15946877559499739"/>
    <n v="0.15898442407105995"/>
    <n v="0.15851135999832167"/>
  </r>
  <r>
    <s v="IDExtra Large General ServiceParent-Time-of-Use Opt-inNon-Incentive CostsMarket Potential0"/>
    <x v="1"/>
    <x v="3"/>
    <x v="23"/>
    <x v="6"/>
    <x v="0"/>
    <x v="0"/>
    <n v="0"/>
    <n v="233.34"/>
    <n v="240.58"/>
    <n v="255.27"/>
    <n v="240.37"/>
    <n v="232.28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  <n v="224.2"/>
  </r>
  <r>
    <s v="IDExtra Large General ServiceParent-Time-of-Use Opt-inIncentive CostsMarket Potential0"/>
    <x v="1"/>
    <x v="3"/>
    <x v="23"/>
    <x v="7"/>
    <x v="0"/>
    <x v="0"/>
    <n v="0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  <n v="1713.67"/>
  </r>
  <r>
    <s v="IDExtra Large General ServiceParent-Time-of-Use Opt-inProgram Annual BenefitsMarket Potential0"/>
    <x v="1"/>
    <x v="3"/>
    <x v="23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Parent-Time-of-Use Opt-inProgram Annual CostsMarket Potential0"/>
    <x v="1"/>
    <x v="3"/>
    <x v="23"/>
    <x v="9"/>
    <x v="0"/>
    <x v="0"/>
    <n v="0"/>
    <n v="1947.01"/>
    <n v="1954.25"/>
    <n v="1968.94"/>
    <n v="1954.04"/>
    <n v="1945.96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  <n v="1937.87"/>
  </r>
  <r>
    <s v="IDResidentialTime-of-Use Opt-OutParticipantsMarket Potential0"/>
    <x v="1"/>
    <x v="0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ew ParticipantsMarket Potential0"/>
    <x v="1"/>
    <x v="0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Meter  (MW)Market Potential0"/>
    <x v="1"/>
    <x v="0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Summer Peak Reduction @Generation (MW)Market Potential0"/>
    <x v="1"/>
    <x v="0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Meter  (MW)Market Potential0"/>
    <x v="1"/>
    <x v="0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Winter Peak Reduction @Generation (MW)Market Potential0"/>
    <x v="1"/>
    <x v="0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Non-Incentive CostsMarket Potential0"/>
    <x v="1"/>
    <x v="0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Incentive CostsMarket Potential0"/>
    <x v="1"/>
    <x v="0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BenefitsMarket Potential0"/>
    <x v="1"/>
    <x v="0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Time-of-Use Opt-OutProgram Annual CostsMarket Potential0"/>
    <x v="1"/>
    <x v="0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articipantsMarket Potential0"/>
    <x v="1"/>
    <x v="1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ew ParticipantsMarket Potential0"/>
    <x v="1"/>
    <x v="1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Meter  (MW)Market Potential0"/>
    <x v="1"/>
    <x v="1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Summer Peak Reduction @Generation (MW)Market Potential0"/>
    <x v="1"/>
    <x v="1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Meter  (MW)Market Potential0"/>
    <x v="1"/>
    <x v="1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Winter Peak Reduction @Generation (MW)Market Potential0"/>
    <x v="1"/>
    <x v="1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Non-Incentive CostsMarket Potential0"/>
    <x v="1"/>
    <x v="1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Incentive CostsMarket Potential0"/>
    <x v="1"/>
    <x v="1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BenefitsMarket Potential0"/>
    <x v="1"/>
    <x v="1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Time-of-Use Opt-OutProgram Annual CostsMarket Potential0"/>
    <x v="1"/>
    <x v="1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articipantsMarket Potential0"/>
    <x v="1"/>
    <x v="2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ew ParticipantsMarket Potential0"/>
    <x v="1"/>
    <x v="2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Meter  (MW)Market Potential0"/>
    <x v="1"/>
    <x v="2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Summer Peak Reduction @Generation (MW)Market Potential0"/>
    <x v="1"/>
    <x v="2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Meter  (MW)Market Potential0"/>
    <x v="1"/>
    <x v="2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Winter Peak Reduction @Generation (MW)Market Potential0"/>
    <x v="1"/>
    <x v="2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Non-Incentive CostsMarket Potential0"/>
    <x v="1"/>
    <x v="2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Incentive CostsMarket Potential0"/>
    <x v="1"/>
    <x v="2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BenefitsMarket Potential0"/>
    <x v="1"/>
    <x v="2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Large General ServiceTime-of-Use Opt-OutProgram Annual CostsMarket Potential0"/>
    <x v="1"/>
    <x v="2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articipantsMarket Potential0"/>
    <x v="1"/>
    <x v="3"/>
    <x v="24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ew ParticipantsMarket Potential0"/>
    <x v="1"/>
    <x v="3"/>
    <x v="24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Meter  (MW)Market Potential0"/>
    <x v="1"/>
    <x v="3"/>
    <x v="24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Summer Peak Reduction @Generation (MW)Market Potential0"/>
    <x v="1"/>
    <x v="3"/>
    <x v="24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Meter  (MW)Market Potential0"/>
    <x v="1"/>
    <x v="3"/>
    <x v="24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Winter Peak Reduction @Generation (MW)Market Potential0"/>
    <x v="1"/>
    <x v="3"/>
    <x v="24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Non-Incentive CostsMarket Potential0"/>
    <x v="1"/>
    <x v="3"/>
    <x v="24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Incentive CostsMarket Potential0"/>
    <x v="1"/>
    <x v="3"/>
    <x v="24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BenefitsMarket Potential0"/>
    <x v="1"/>
    <x v="3"/>
    <x v="24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Extra Large General ServiceTime-of-Use Opt-OutProgram Annual CostsMarket Potential0"/>
    <x v="1"/>
    <x v="3"/>
    <x v="24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Electric Vehicle TOU Opt-inParticipantsMarket Potential0"/>
    <x v="1"/>
    <x v="1"/>
    <x v="2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ew ParticipantsMarket Potential0"/>
    <x v="1"/>
    <x v="1"/>
    <x v="2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Meter  (MW)Market Potential0"/>
    <x v="1"/>
    <x v="1"/>
    <x v="2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Summer Peak Reduction @Generation (MW)Market Potential0"/>
    <x v="1"/>
    <x v="1"/>
    <x v="2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Meter  (MW)Market Potential0"/>
    <x v="1"/>
    <x v="1"/>
    <x v="2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Winter Peak Reduction @Generation (MW)Market Potential0"/>
    <x v="1"/>
    <x v="1"/>
    <x v="2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Non-Incentive CostsMarket Potential0"/>
    <x v="1"/>
    <x v="1"/>
    <x v="2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Incentive CostsMarket Potential0"/>
    <x v="1"/>
    <x v="1"/>
    <x v="2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BenefitsMarket Potential0"/>
    <x v="1"/>
    <x v="1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Electric Vehicle TOU Opt-inProgram Annual CostsMarket Potential0"/>
    <x v="1"/>
    <x v="1"/>
    <x v="2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articipantsMarket Potential0"/>
    <x v="1"/>
    <x v="2"/>
    <x v="2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ew ParticipantsMarket Potential0"/>
    <x v="1"/>
    <x v="2"/>
    <x v="25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Meter  (MW)Market Potential0"/>
    <x v="1"/>
    <x v="2"/>
    <x v="25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Summer Peak Reduction @Generation (MW)Market Potential0"/>
    <x v="1"/>
    <x v="2"/>
    <x v="25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Meter  (MW)Market Potential0"/>
    <x v="1"/>
    <x v="2"/>
    <x v="25"/>
    <x v="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Winter Peak Reduction @Generation (MW)Market Potential0"/>
    <x v="1"/>
    <x v="2"/>
    <x v="25"/>
    <x v="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Non-Incentive CostsMarket Potential0"/>
    <x v="1"/>
    <x v="2"/>
    <x v="25"/>
    <x v="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Incentive CostsMarket Potential0"/>
    <x v="1"/>
    <x v="2"/>
    <x v="25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BenefitsMarket Potential0"/>
    <x v="1"/>
    <x v="2"/>
    <x v="25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Electric Vehicle TOU Opt-inProgram Annual CostsMarket Potential0"/>
    <x v="1"/>
    <x v="2"/>
    <x v="25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Peak Time RebateParticipantsMarket Potential0"/>
    <x v="1"/>
    <x v="0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ew ParticipantsMarket Potential0"/>
    <x v="1"/>
    <x v="0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Meter  (MW)Market Potential0"/>
    <x v="1"/>
    <x v="0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Summer Peak Reduction @Generation (MW)Market Potential0"/>
    <x v="1"/>
    <x v="0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Meter  (MW)Market Potential0"/>
    <x v="1"/>
    <x v="0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Winter Peak Reduction @Generation (MW)Market Potential0"/>
    <x v="1"/>
    <x v="0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Non-Incentive CostsMarket Potential0"/>
    <x v="1"/>
    <x v="0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Incentive CostsMarket Potential0"/>
    <x v="1"/>
    <x v="0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BenefitsMarket Potential0"/>
    <x v="1"/>
    <x v="0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ilot-Peak Time RebateProgram Annual CostsMarket Potential0"/>
    <x v="1"/>
    <x v="0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articipantsMarket Potential0"/>
    <x v="1"/>
    <x v="1"/>
    <x v="26"/>
    <x v="0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ew ParticipantsMarket Potential0"/>
    <x v="1"/>
    <x v="1"/>
    <x v="26"/>
    <x v="1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Meter  (MW)Market Potential0"/>
    <x v="1"/>
    <x v="1"/>
    <x v="26"/>
    <x v="2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Summer Peak Reduction @Generation (MW)Market Potential0"/>
    <x v="1"/>
    <x v="1"/>
    <x v="26"/>
    <x v="3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Meter  (MW)Market Potential0"/>
    <x v="1"/>
    <x v="1"/>
    <x v="26"/>
    <x v="4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Winter Peak Reduction @Generation (MW)Market Potential0"/>
    <x v="1"/>
    <x v="1"/>
    <x v="26"/>
    <x v="5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Non-Incentive CostsMarket Potential0"/>
    <x v="1"/>
    <x v="1"/>
    <x v="26"/>
    <x v="6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Incentive CostsMarket Potential0"/>
    <x v="1"/>
    <x v="1"/>
    <x v="26"/>
    <x v="7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BenefitsMarket Potential0"/>
    <x v="1"/>
    <x v="1"/>
    <x v="26"/>
    <x v="8"/>
    <x v="0"/>
    <x v="0"/>
    <m/>
    <m/>
    <m/>
    <m/>
    <m/>
    <m/>
    <m/>
    <m/>
    <m/>
    <m/>
    <m/>
    <m/>
    <m/>
    <m/>
    <m/>
    <m/>
    <m/>
    <m/>
    <m/>
    <m/>
    <m/>
    <m/>
    <m/>
    <m/>
  </r>
  <r>
    <s v="IDGeneral ServicePilot-Peak Time RebateProgram Annual CostsMarket Potential0"/>
    <x v="1"/>
    <x v="1"/>
    <x v="26"/>
    <x v="9"/>
    <x v="0"/>
    <x v="0"/>
    <m/>
    <m/>
    <m/>
    <m/>
    <m/>
    <m/>
    <m/>
    <m/>
    <m/>
    <m/>
    <m/>
    <m/>
    <m/>
    <m/>
    <m/>
    <m/>
    <m/>
    <m/>
    <m/>
    <m/>
    <m/>
    <m/>
    <m/>
    <m/>
  </r>
  <r>
    <s v="IDResidentialParent-Peak Time RebateParticipantsMarket Potential0"/>
    <x v="1"/>
    <x v="0"/>
    <x v="27"/>
    <x v="0"/>
    <x v="0"/>
    <x v="0"/>
    <n v="0"/>
    <n v="1159.9748923045886"/>
    <n v="4955.1093503298043"/>
    <n v="10083.887633774069"/>
    <n v="12069.394893527249"/>
    <n v="12983.528104498748"/>
    <n v="13099.189027151015"/>
    <n v="13233.405497771639"/>
    <n v="13368.204163187011"/>
    <n v="13503.554775631992"/>
    <n v="13639.425485369382"/>
    <n v="13775.782783848044"/>
    <n v="13912.591445241593"/>
    <n v="14049.814466338894"/>
    <n v="14187.413004758528"/>
    <n v="14325.346315460198"/>
    <n v="14463.571685527068"/>
    <n v="14602.044367194359"/>
    <n v="14740.717509100699"/>
    <n v="14879.542085740526"/>
    <n v="15018.466825097357"/>
    <n v="15157.438134439908"/>
    <n v="15345.486102860194"/>
    <n v="15535.867053814422"/>
  </r>
  <r>
    <s v="IDResidentialParent-Peak Time RebateNew ParticipantsMarket Potential0"/>
    <x v="1"/>
    <x v="0"/>
    <x v="27"/>
    <x v="1"/>
    <x v="0"/>
    <x v="0"/>
    <n v="0"/>
    <n v="1159.9748923045886"/>
    <n v="3795.1344580252157"/>
    <n v="5128.7782834442651"/>
    <n v="1985.5072597531798"/>
    <n v="914.13321097149856"/>
    <n v="115.66092265226689"/>
    <n v="134.21647062062402"/>
    <n v="134.79866541537194"/>
    <n v="135.35061244498138"/>
    <n v="135.87070973738992"/>
    <n v="136.35729847866241"/>
    <n v="136.80866139354839"/>
    <n v="137.22302109730117"/>
    <n v="137.59853841963377"/>
    <n v="137.93331070167005"/>
    <n v="138.2253700668698"/>
    <n v="138.47268166729191"/>
    <n v="138.67314190633988"/>
    <n v="138.82457663982677"/>
    <n v="138.9247393568312"/>
    <n v="138.97130934255074"/>
    <n v="188.04796842028554"/>
    <n v="190.38095095422796"/>
  </r>
  <r>
    <s v="IDResidentialParent-Peak Time RebateSummer Peak Reduction @Meter  (MW)Market Potential0"/>
    <x v="1"/>
    <x v="0"/>
    <x v="27"/>
    <x v="2"/>
    <x v="0"/>
    <x v="0"/>
    <n v="0"/>
    <n v="0.19075537697762035"/>
    <n v="0.81227595988352164"/>
    <n v="1.6487279500951735"/>
    <n v="1.9675164573684121"/>
    <n v="2.1104516518268519"/>
    <n v="2.1229743054496497"/>
    <n v="2.1384031850640479"/>
    <n v="2.1538164296323465"/>
    <n v="2.1692088616734622"/>
    <n v="2.1845751072585196"/>
    <n v="2.1999095902773429"/>
    <n v="2.2152065265767797"/>
    <n v="2.2304599179701916"/>
    <n v="2.245663546117616"/>
    <n v="2.2608109662763032"/>
    <n v="2.2758955009215338"/>
    <n v="2.290910233237879"/>
    <n v="2.305848000481288"/>
    <n v="2.3207013872126887"/>
    <n v="2.3354627184040622"/>
    <n v="2.3501240524183222"/>
    <n v="2.3722654122359952"/>
    <n v="2.394615373729001"/>
  </r>
  <r>
    <s v="IDResidentialParent-Peak Time RebateSummer Peak Reduction @Generation (MW)Market Potential0"/>
    <x v="1"/>
    <x v="0"/>
    <x v="27"/>
    <x v="3"/>
    <x v="0"/>
    <x v="0"/>
    <n v="0"/>
    <n v="0.2032772559437557"/>
    <n v="0.86559671769343738"/>
    <n v="1.756956468558369"/>
    <n v="2.0966714166330052"/>
    <n v="2.2489893987924678"/>
    <n v="2.2623340850912719"/>
    <n v="2.2787757726598974"/>
    <n v="2.2952007988409489"/>
    <n v="2.3116036462845932"/>
    <n v="2.3279785882976549"/>
    <n v="2.3443196827337411"/>
    <n v="2.3606207657467815"/>
    <n v="2.37687544540728"/>
    <n v="2.3930770951807503"/>
    <n v="2.4092188472680127"/>
    <n v="2.4252935858072608"/>
    <n v="2.4412939399380638"/>
    <n v="2.4572122767277151"/>
    <n v="2.4730406939606655"/>
    <n v="2.4887710127920526"/>
    <n v="2.5043947702667544"/>
    <n v="2.5279895697314525"/>
    <n v="2.5518066642465911"/>
  </r>
  <r>
    <s v="IDResidentialParent-Peak Time RebateWinter Peak Reduction @Meter  (MW)Market Potential0"/>
    <x v="1"/>
    <x v="0"/>
    <x v="27"/>
    <x v="4"/>
    <x v="0"/>
    <x v="0"/>
    <n v="0"/>
    <n v="0.18202416696086332"/>
    <n v="0.7750966566854891"/>
    <n v="1.5732627641546102"/>
    <n v="1.8774597592407105"/>
    <n v="2.0138525577710444"/>
    <n v="2.0258020274528175"/>
    <n v="2.0405247000371909"/>
    <n v="2.0552324532190989"/>
    <n v="2.0699203464998974"/>
    <n v="2.0845832519249137"/>
    <n v="2.0992158486123675"/>
    <n v="2.1138126171599985"/>
    <n v="2.1283678339287482"/>
    <n v="2.1428755652030409"/>
    <n v="2.1573296612273674"/>
    <n v="2.1717237501190927"/>
    <n v="2.1860512316576273"/>
    <n v="2.2003052709503486"/>
    <n v="2.2144787919759068"/>
    <n v="2.2285644710058543"/>
    <n v="2.2425547299058359"/>
    <n v="2.2636826406365804"/>
    <n v="2.2850096049760915"/>
  </r>
  <r>
    <s v="IDResidentialParent-Peak Time RebateWinter Peak Reduction @Generation (MW)Market Potential0"/>
    <x v="1"/>
    <x v="0"/>
    <x v="27"/>
    <x v="5"/>
    <x v="0"/>
    <x v="0"/>
    <n v="0"/>
    <n v="0.19397289744337523"/>
    <n v="0.8259768293749884"/>
    <n v="1.6765374724580244"/>
    <n v="2.0007030682445763"/>
    <n v="2.1460491877355548"/>
    <n v="2.1587830642080323"/>
    <n v="2.1744721867403993"/>
    <n v="2.1901454105062861"/>
    <n v="2.2057974706946903"/>
    <n v="2.2214229027332841"/>
    <n v="2.2370160364581921"/>
    <n v="2.2525709901534512"/>
    <n v="2.2680816644594501"/>
    <n v="2.2835417361498731"/>
    <n v="2.2989446517768193"/>
    <n v="2.3142836211840287"/>
    <n v="2.3295516108883496"/>
    <n v="2.3447413373298684"/>
    <n v="2.3598452599913755"/>
    <n v="2.3748555743881652"/>
    <n v="2.3897642049294925"/>
    <n v="2.4122790288113602"/>
    <n v="2.4350059729071734"/>
  </r>
  <r>
    <s v="IDResidentialParent-Peak Time RebateNon-Incentive CostsMarket Potential0"/>
    <x v="1"/>
    <x v="0"/>
    <x v="27"/>
    <x v="6"/>
    <x v="0"/>
    <x v="0"/>
    <n v="0"/>
    <n v="60914.1"/>
    <n v="192672.08"/>
    <n v="259354.27"/>
    <n v="102190.72"/>
    <n v="48622.02"/>
    <n v="8698.4"/>
    <n v="9626.18"/>
    <n v="9655.2900000000009"/>
    <n v="9682.89"/>
    <n v="9708.89"/>
    <n v="9733.2199999999993"/>
    <n v="9755.7900000000009"/>
    <n v="9776.51"/>
    <n v="9795.2800000000007"/>
    <n v="9812.02"/>
    <n v="9826.6200000000008"/>
    <n v="9838.99"/>
    <n v="9849.01"/>
    <n v="9856.58"/>
    <n v="9861.59"/>
    <n v="9863.92"/>
    <n v="12317.75"/>
    <n v="12434.4"/>
  </r>
  <r>
    <s v="IDResidentialParent-Peak Time RebateIncentive CostsMarket Potential0"/>
    <x v="1"/>
    <x v="0"/>
    <x v="27"/>
    <x v="7"/>
    <x v="0"/>
    <x v="0"/>
    <n v="0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  <n v="22283.78"/>
  </r>
  <r>
    <s v="IDResidentialParent-Peak Time RebateProgram Annual BenefitsMarket Potential0"/>
    <x v="1"/>
    <x v="0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Peak Time RebateProgram Annual CostsMarket Potential0"/>
    <x v="1"/>
    <x v="0"/>
    <x v="27"/>
    <x v="9"/>
    <x v="0"/>
    <x v="0"/>
    <n v="0"/>
    <n v="83197.87"/>
    <n v="214955.85"/>
    <n v="281638.03999999998"/>
    <n v="124474.49"/>
    <n v="70905.789999999994"/>
    <n v="30982.18"/>
    <n v="31909.95"/>
    <n v="31939.06"/>
    <n v="31966.66"/>
    <n v="31992.67"/>
    <n v="32016.99"/>
    <n v="32039.56"/>
    <n v="32060.28"/>
    <n v="32079.06"/>
    <n v="32095.8"/>
    <n v="32110.400000000001"/>
    <n v="32122.76"/>
    <n v="32132.79"/>
    <n v="32140.36"/>
    <n v="32145.37"/>
    <n v="32147.7"/>
    <n v="34601.53"/>
    <n v="34718.18"/>
  </r>
  <r>
    <s v="IDGeneral ServiceParent-Peak Time RebateParticipantsMarket Potential0"/>
    <x v="1"/>
    <x v="1"/>
    <x v="27"/>
    <x v="0"/>
    <x v="0"/>
    <x v="0"/>
    <n v="0"/>
    <n v="157.94178407209918"/>
    <n v="641.84077802884963"/>
    <n v="1335.5179468355018"/>
    <n v="1655.224386709247"/>
    <n v="1815.3790911910912"/>
    <n v="1835.9293167638104"/>
    <n v="1857.4335685039637"/>
    <n v="1879.1913100667407"/>
    <n v="1901.2055295630937"/>
    <n v="1923.4792503275073"/>
    <n v="1946.0155313332123"/>
    <n v="1968.8174676122856"/>
    <n v="1991.8881906807151"/>
    <n v="2015.2308689684619"/>
    <n v="2038.8487082546033"/>
    <n v="2062.7449521075964"/>
    <n v="2086.922882330738"/>
    <n v="2111.3858194128698"/>
    <n v="2136.137122984403"/>
    <n v="2161.1801922787135"/>
    <n v="2186.518466598975"/>
    <n v="2212.1554257905027"/>
    <n v="2238.0945907186533"/>
  </r>
  <r>
    <s v="IDGeneral ServiceParent-Peak Time RebateNew ParticipantsMarket Potential0"/>
    <x v="1"/>
    <x v="1"/>
    <x v="27"/>
    <x v="1"/>
    <x v="0"/>
    <x v="0"/>
    <n v="0"/>
    <n v="157.94178407209918"/>
    <n v="483.89899395675047"/>
    <n v="693.67716880665216"/>
    <n v="319.70643987374524"/>
    <n v="160.15470448184419"/>
    <n v="20.550225572719228"/>
    <n v="21.504251740153222"/>
    <n v="21.757741562777028"/>
    <n v="22.014219496353007"/>
    <n v="22.273720764413611"/>
    <n v="22.53628100570495"/>
    <n v="22.801936279073288"/>
    <n v="23.070723068429515"/>
    <n v="23.342678287746821"/>
    <n v="23.617839286141361"/>
    <n v="23.896243852993166"/>
    <n v="24.17793022314163"/>
    <n v="24.462937082131702"/>
    <n v="24.751303571533299"/>
    <n v="25.043069294310499"/>
    <n v="25.338274320261462"/>
    <n v="25.636959191527694"/>
    <n v="25.939164928150603"/>
  </r>
  <r>
    <s v="IDGeneral ServiceParent-Peak Time RebateSummer Peak Reduction @Meter  (MW)Market Potential0"/>
    <x v="1"/>
    <x v="1"/>
    <x v="27"/>
    <x v="2"/>
    <x v="0"/>
    <x v="0"/>
    <n v="0"/>
    <n v="2.6690542178683208E-2"/>
    <n v="0.10688752613597188"/>
    <n v="0.22030910602167478"/>
    <n v="0.26832908501371794"/>
    <n v="0.28922789836171514"/>
    <n v="0.28746922979560408"/>
    <n v="0.28583265715932554"/>
    <n v="0.28420604299321522"/>
    <n v="0.28258933081385929"/>
    <n v="0.28098246448289216"/>
    <n v="0.27938538820504927"/>
    <n v="0.27779804652622825"/>
    <n v="0.27622038433156509"/>
    <n v="0.27465234684352047"/>
    <n v="0.27309387961997778"/>
    <n v="0.27154492855235418"/>
    <n v="0.27000543986372111"/>
    <n v="0.26847536010693901"/>
    <n v="0.26695463616280091"/>
    <n v="0.26544321523818959"/>
    <n v="0.26394104486424458"/>
    <n v="0.26244807289454142"/>
    <n v="0.26096424750328184"/>
  </r>
  <r>
    <s v="IDGeneral ServiceParent-Peak Time RebateSummer Peak Reduction @Generation (MW)Market Potential0"/>
    <x v="1"/>
    <x v="1"/>
    <x v="27"/>
    <x v="3"/>
    <x v="0"/>
    <x v="0"/>
    <n v="0"/>
    <n v="2.8442606754777503E-2"/>
    <n v="0.11390401335887881"/>
    <n v="0.23477099959684011"/>
    <n v="0.28594318522348461"/>
    <n v="0.30821387293447905"/>
    <n v="0.30633975894672216"/>
    <n v="0.30459575571113123"/>
    <n v="0.30286236465602645"/>
    <n v="0.30113952559021662"/>
    <n v="0.29942717869020902"/>
    <n v="0.29772526449813436"/>
    <n v="0.29603372391968058"/>
    <n v="0.29435249822204296"/>
    <n v="0.29268152903188455"/>
    <n v="0.29102075833330965"/>
    <n v="0.28937012846585058"/>
    <n v="0.28772958212246497"/>
    <n v="0.28609906234754795"/>
    <n v="0.2844785125349541"/>
    <n v="0.28286787642603323"/>
    <n v="0.28126709810767753"/>
    <n v="0.27967612201038089"/>
    <n v="0.27809489290631056"/>
  </r>
  <r>
    <s v="IDGeneral ServiceParent-Peak Time RebateWinter Peak Reduction @Meter  (MW)Market Potential0"/>
    <x v="1"/>
    <x v="1"/>
    <x v="27"/>
    <x v="4"/>
    <x v="0"/>
    <x v="0"/>
    <n v="0"/>
    <n v="2.6976031908591665E-2"/>
    <n v="0.10803082591470443"/>
    <n v="0.2226655957008066"/>
    <n v="0.27119921022489973"/>
    <n v="0.29232156330237052"/>
    <n v="0.29054408351052341"/>
    <n v="0.28889000562175599"/>
    <n v="0.28724599272182311"/>
    <n v="0.28561198772314811"/>
    <n v="0.28398793388689331"/>
    <n v="0.28237377482099191"/>
    <n v="0.28076945447818846"/>
    <n v="0.27917491715409459"/>
    <n v="0.27759010748525453"/>
    <n v="0.27601497044722323"/>
    <n v="0.27444945135265669"/>
    <n v="0.27289349584941303"/>
    <n v="0.27134704991866648"/>
    <n v="0.26981005987303169"/>
    <n v="0.26828247235470126"/>
    <n v="0.26676423433359259"/>
    <n v="0.26525529310550811"/>
    <n v="0.26375559629030565"/>
  </r>
  <r>
    <s v="IDGeneral ServiceParent-Peak Time RebateWinter Peak Reduction @Generation (MW)Market Potential0"/>
    <x v="1"/>
    <x v="1"/>
    <x v="27"/>
    <x v="5"/>
    <x v="0"/>
    <x v="0"/>
    <n v="0"/>
    <n v="2.8746837072241755E-2"/>
    <n v="0.11512236350671828"/>
    <n v="0.23728217785678452"/>
    <n v="0.28900171592593749"/>
    <n v="0.31151061732989188"/>
    <n v="0.30961645727890391"/>
    <n v="0.30785379968217813"/>
    <n v="0.30610186777687887"/>
    <n v="0.30436060072799243"/>
    <n v="0.30262993807213695"/>
    <n v="0.30090981971546454"/>
    <n v="0.29920018593157338"/>
    <n v="0.29750097735943581"/>
    <n v="0.29581213500133691"/>
    <n v="0.29413360022082613"/>
    <n v="0.29246531474068277"/>
    <n v="0.29080722064089198"/>
    <n v="0.28915926035663519"/>
    <n v="0.28752137667629124"/>
    <n v="0.28589351273945146"/>
    <n v="0.28427561203494522"/>
    <n v="0.28266761839887905"/>
    <n v="0.28106947601268717"/>
  </r>
  <r>
    <s v="IDGeneral ServiceParent-Peak Time RebateNon-Incentive CostsMarket Potential0"/>
    <x v="1"/>
    <x v="1"/>
    <x v="27"/>
    <x v="6"/>
    <x v="0"/>
    <x v="0"/>
    <n v="0"/>
    <n v="8223.18"/>
    <n v="24521.040000000001"/>
    <n v="35009.949999999997"/>
    <n v="16311.41"/>
    <n v="8333.82"/>
    <n v="1353.6"/>
    <n v="1401.3"/>
    <n v="1413.97"/>
    <n v="1426.8"/>
    <n v="1439.77"/>
    <n v="1452.9"/>
    <n v="1466.18"/>
    <n v="1479.62"/>
    <n v="1493.22"/>
    <n v="1506.98"/>
    <n v="1520.9"/>
    <n v="1534.98"/>
    <n v="1549.23"/>
    <n v="1563.65"/>
    <n v="1578.24"/>
    <n v="1593"/>
    <n v="1607.93"/>
    <n v="1623.04"/>
  </r>
  <r>
    <s v="IDGeneral ServiceParent-Peak Time RebateIncentive CostsMarket Potential0"/>
    <x v="1"/>
    <x v="1"/>
    <x v="27"/>
    <x v="7"/>
    <x v="0"/>
    <x v="0"/>
    <n v="0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  <n v="2492.4699999999998"/>
  </r>
  <r>
    <s v="IDGeneral ServiceParent-Peak Time RebateProgram Annual BenefitsMarket Potential0"/>
    <x v="1"/>
    <x v="1"/>
    <x v="27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Peak Time RebateProgram Annual CostsMarket Potential0"/>
    <x v="1"/>
    <x v="1"/>
    <x v="27"/>
    <x v="9"/>
    <x v="0"/>
    <x v="0"/>
    <n v="0"/>
    <n v="10715.65"/>
    <n v="27013.51"/>
    <n v="37502.42"/>
    <n v="18803.88"/>
    <n v="10826.29"/>
    <n v="3846.07"/>
    <n v="3893.77"/>
    <n v="3906.45"/>
    <n v="3919.27"/>
    <n v="3932.24"/>
    <n v="3945.37"/>
    <n v="3958.66"/>
    <n v="3972.09"/>
    <n v="3985.69"/>
    <n v="3999.45"/>
    <n v="4013.37"/>
    <n v="4027.46"/>
    <n v="4041.71"/>
    <n v="4056.12"/>
    <n v="4070.71"/>
    <n v="4085.47"/>
    <n v="4100.41"/>
    <n v="4115.5200000000004"/>
  </r>
  <r>
    <s v="IDLarge General ServiceVariable Peak Pricing RatesParticipantsMarket Potential0"/>
    <x v="1"/>
    <x v="2"/>
    <x v="28"/>
    <x v="0"/>
    <x v="0"/>
    <x v="0"/>
    <n v="0"/>
    <n v="12.750434449868987"/>
    <n v="49.805033861556389"/>
    <n v="103.89713423085543"/>
    <n v="129.47646665196697"/>
    <n v="141.40953641967485"/>
    <n v="141.06966526718389"/>
    <n v="140.74802483802756"/>
    <n v="140.44363763345328"/>
    <n v="140.15557856644244"/>
    <n v="139.88297215148677"/>
    <n v="139.62498984504433"/>
    <n v="139.38084752859501"/>
    <n v="139.14980312665062"/>
    <n v="138.93115435248268"/>
    <n v="138.72423657472018"/>
    <n v="138.5284207983369"/>
    <n v="138.34311175389433"/>
    <n v="138.16774608923598"/>
    <n v="138.0017906581397"/>
    <n v="137.84474090072982"/>
    <n v="137.69611931072819"/>
    <n v="137.55547398488881"/>
    <n v="137.42237725020894"/>
  </r>
  <r>
    <s v="IDLarge General ServiceVariable Peak Pricing RatesNew ParticipantsMarket Potential0"/>
    <x v="1"/>
    <x v="2"/>
    <x v="28"/>
    <x v="1"/>
    <x v="0"/>
    <x v="0"/>
    <n v="0"/>
    <n v="12.750434449868987"/>
    <n v="37.054599411687406"/>
    <n v="54.09210036929904"/>
    <n v="25.579332421111545"/>
    <n v="11.93306976770787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Summer Peak Reduction @Meter  (MW)Market Potential0"/>
    <x v="1"/>
    <x v="2"/>
    <x v="28"/>
    <x v="2"/>
    <x v="0"/>
    <x v="0"/>
    <n v="0"/>
    <n v="5.7735167686306765E-2"/>
    <n v="0.22521907052985499"/>
    <n v="0.46881367589465667"/>
    <n v="0.58272787652425639"/>
    <n v="0.63493088788847463"/>
    <n v="0.63194781610230466"/>
    <n v="0.62909419424185353"/>
    <n v="0.62636307706648542"/>
    <n v="0.62374789361479777"/>
    <n v="0.62124242703303534"/>
    <n v="0.61884079549064497"/>
    <n v="0.61653743412437578"/>
    <n v="0.61432707795549701"/>
    <n v="0.61220474572768335"/>
    <n v="0.61016572461594965"/>
    <n v="0.60820555575969337"/>
    <n v="0.60632002057542544"/>
    <n v="0.60450512780717081"/>
    <n v="0.60275710127478099"/>
    <n v="0.60107236828254984"/>
    <n v="0.59944754865253658"/>
    <n v="0.59787944434893803"/>
    <n v="0.59636502966164595"/>
  </r>
  <r>
    <s v="IDLarge General ServiceVariable Peak Pricing RatesSummer Peak Reduction @Generation (MW)Market Potential0"/>
    <x v="1"/>
    <x v="2"/>
    <x v="28"/>
    <x v="3"/>
    <x v="0"/>
    <x v="0"/>
    <n v="0"/>
    <n v="6.1525114755228864E-2"/>
    <n v="0.24000327209063829"/>
    <n v="0.49958831617077648"/>
    <n v="0.62098026057572075"/>
    <n v="0.67661006808234725"/>
    <n v="0.67343117657960849"/>
    <n v="0.67039023256804509"/>
    <n v="0.6674798348960842"/>
    <n v="0.66469298126044096"/>
    <n v="0.66202304671039569"/>
    <n v="0.65946376331057643"/>
    <n v="0.65700920089980364"/>
    <n v="0.65465374888693206"/>
    <n v="0.6523920990277956"/>
    <n v="0.6502192291303811"/>
    <n v="0.64813038763820696"/>
    <n v="0.64612107904457106"/>
    <n v="0.64418705009289301"/>
    <n v="0.64232427672078107"/>
    <n v="0.64052895170774704"/>
    <n v="0.63879747298863654"/>
    <n v="0.63712643259690749"/>
    <n v="0.63551260620380001"/>
  </r>
  <r>
    <s v="IDLarge General ServiceVariable Peak Pricing RatesWinter Peak Reduction @Meter  (MW)Market Potential0"/>
    <x v="1"/>
    <x v="2"/>
    <x v="28"/>
    <x v="4"/>
    <x v="0"/>
    <x v="0"/>
    <n v="0"/>
    <n v="5.8352719676020459E-2"/>
    <n v="0.22762807860415157"/>
    <n v="0.47382824205867596"/>
    <n v="0.58896090180209826"/>
    <n v="0.64172229161794203"/>
    <n v="0.63870731203638786"/>
    <n v="0.63582316701425834"/>
    <n v="0.63306283702262278"/>
    <n v="0.63041968081518207"/>
    <n v="0.62788741504092171"/>
    <n v="0.62546009495553412"/>
    <n v="0.62313209617238763"/>
    <n v="0.62089809739702184"/>
    <n v="0.61875306409215836"/>
    <n v="0.61669223302307852"/>
    <n v="0.61471109763592169"/>
    <n v="0.61280539422401392"/>
    <n v="0.61097108883975626"/>
    <n v="0.60920436491188956"/>
    <n v="0.60750161153012505"/>
    <n v="0.60585941236116447"/>
    <n v="0.60427453516209184"/>
    <n v="0.60274392185893255"/>
  </r>
  <r>
    <s v="IDLarge General ServiceVariable Peak Pricing RatesWinter Peak Reduction @Generation (MW)Market Potential0"/>
    <x v="1"/>
    <x v="2"/>
    <x v="28"/>
    <x v="5"/>
    <x v="0"/>
    <x v="0"/>
    <n v="0"/>
    <n v="6.2183205110848738E-2"/>
    <n v="0.2425704162448333"/>
    <n v="0.50493205675476982"/>
    <n v="0.62762244437563752"/>
    <n v="0.68384728433284525"/>
    <n v="0.68063439049060936"/>
    <n v="0.67756091966566323"/>
    <n v="0.67461939154158435"/>
    <n v="0.67180272891643444"/>
    <n v="0.66910423597711177"/>
    <n v="0.66651757774460152"/>
    <n v="0.66403676062701156"/>
    <n v="0.6616561140206968"/>
    <n v="0.659370272902982"/>
    <n v="0.65717416136304185"/>
    <n v="0.65506297702037686"/>
    <n v="0.65303217628304977"/>
    <n v="0.65107746040042225"/>
    <n v="0.649194762267572"/>
    <n v="0.64738023394088351"/>
    <n v="0.6456302348264753"/>
    <n v="0.64394132050521291"/>
    <n v="0.64231023215998784"/>
  </r>
  <r>
    <s v="IDLarge General ServiceVariable Peak Pricing RatesNon-Incentive CostsMarket Potential0"/>
    <x v="1"/>
    <x v="2"/>
    <x v="28"/>
    <x v="6"/>
    <x v="0"/>
    <x v="0"/>
    <n v="0"/>
    <n v="4587.03"/>
    <n v="9447.86"/>
    <n v="12855.36"/>
    <n v="7152.81"/>
    <n v="4423.560000000000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  <n v="2036.94"/>
  </r>
  <r>
    <s v="IDLarge General ServiceVariable Peak Pricing RatesIncentive CostsMarket Potential0"/>
    <x v="1"/>
    <x v="2"/>
    <x v="28"/>
    <x v="7"/>
    <x v="0"/>
    <x v="0"/>
    <n v="0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  <n v="15569.54"/>
  </r>
  <r>
    <s v="IDLarge General ServiceVariable Peak Pricing RatesProgram Annual BenefitsMarket Potential0"/>
    <x v="1"/>
    <x v="2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Variable Peak Pricing RatesProgram Annual CostsMarket Potential0"/>
    <x v="1"/>
    <x v="2"/>
    <x v="28"/>
    <x v="9"/>
    <x v="0"/>
    <x v="0"/>
    <n v="0"/>
    <n v="20156.57"/>
    <n v="25017.4"/>
    <n v="28424.9"/>
    <n v="22722.35"/>
    <n v="19993.099999999999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  <n v="17606.48"/>
  </r>
  <r>
    <s v="IDExtra Large General ServiceVariable Peak Pricing RatesParticipantsMarket Potential0"/>
    <x v="1"/>
    <x v="3"/>
    <x v="28"/>
    <x v="0"/>
    <x v="0"/>
    <x v="0"/>
    <n v="0"/>
    <n v="0.23850924254657502"/>
    <n v="0.64862157967068002"/>
    <n v="1.3613748445643499"/>
    <n v="1.7008245975451504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  <n v="1.8622970593149999"/>
  </r>
  <r>
    <s v="IDExtra Large General ServiceVariable Peak Pricing RatesNew ParticipantsMarket Potential0"/>
    <x v="1"/>
    <x v="3"/>
    <x v="28"/>
    <x v="1"/>
    <x v="0"/>
    <x v="0"/>
    <n v="0"/>
    <n v="0.23850924254657502"/>
    <n v="0.410112337124105"/>
    <n v="0.71275326489366986"/>
    <n v="0.33944975298080049"/>
    <n v="0.161472461769849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Summer Peak Reduction @Meter  (MW)Market Potential0"/>
    <x v="1"/>
    <x v="3"/>
    <x v="28"/>
    <x v="2"/>
    <x v="0"/>
    <x v="0"/>
    <n v="0"/>
    <n v="4.2805222994714294E-2"/>
    <n v="0.11589085437332784"/>
    <n v="0.24214681904312915"/>
    <n v="0.30119886789659323"/>
    <n v="0.32837759634319602"/>
    <n v="0.32699536477963731"/>
    <n v="0.32564643502773361"/>
    <n v="0.32432994859057002"/>
    <n v="0.32304506912272002"/>
    <n v="0.32179098185867311"/>
    <n v="0.3205668930560085"/>
    <n v="0.3193720294529378"/>
    <n v="0.31820563773984423"/>
    <n v="0.3170669840444586"/>
    <n v="0.31595535343031728"/>
    <n v="0.31487004940816371"/>
    <n v="0.31381039345995543"/>
    <n v="0.31277572457515468"/>
    <n v="0.31176539879898241"/>
    <n v="0.31077878879232984"/>
    <n v="0.3098152834030255"/>
    <n v="0.30887428724816407"/>
    <n v="0.30795522030721362"/>
  </r>
  <r>
    <s v="IDExtra Large General ServiceVariable Peak Pricing RatesSummer Peak Reduction @Generation (MW)Market Potential0"/>
    <x v="1"/>
    <x v="3"/>
    <x v="28"/>
    <x v="3"/>
    <x v="0"/>
    <x v="0"/>
    <n v="0"/>
    <n v="4.5615114018237736E-2"/>
    <n v="0.12349835291275345"/>
    <n v="0.25804221978168068"/>
    <n v="0.32097066058886747"/>
    <n v="0.34993349993946721"/>
    <n v="0.3484605336526399"/>
    <n v="0.34702305522989513"/>
    <n v="0.345620149819448"/>
    <n v="0.34425092617510655"/>
    <n v="0.34291451604717937"/>
    <n v="0.34161007358909684"/>
    <n v="0.34033677477934549"/>
    <n v="0.33909381685831652"/>
    <n v="0.33788041777968736"/>
    <n v="0.33669581567595619"/>
    <n v="0.33553926833777037"/>
    <n v="0.33441005270668739"/>
    <n v="0.33330746438102588"/>
    <n v="0.33223081713446545"/>
    <n v="0.33117944244706932"/>
    <n v="0.33015268904840739"/>
    <n v="0.3291499224724681"/>
    <n v="0.32817052462405544"/>
  </r>
  <r>
    <s v="IDExtra Large General ServiceVariable Peak Pricing RatesWinter Peak Reduction @Meter  (MW)Market Potential0"/>
    <x v="1"/>
    <x v="3"/>
    <x v="28"/>
    <x v="4"/>
    <x v="0"/>
    <x v="0"/>
    <n v="0"/>
    <n v="4.4249781818431921E-2"/>
    <n v="0.11980185271794194"/>
    <n v="0.25031860976425446"/>
    <n v="0.31136350323484413"/>
    <n v="0.33945943919137667"/>
    <n v="0.33803056110522395"/>
    <n v="0.33663610867549371"/>
    <n v="0.33527519443335524"/>
    <n v="0.33394695380901918"/>
    <n v="0.33265054454087434"/>
    <n v="0.33138514609987152"/>
    <n v="0.33014995912875827"/>
    <n v="0.32894420489578569"/>
    <n v="0.3277671247625088"/>
    <n v="0.32661797966532008"/>
    <n v="0.32549604961036177"/>
    <n v="0.32440063318146922"/>
    <n v="0.32333104706081267"/>
    <n v="0.32228662556190624"/>
    <n v="0.32126672017466779"/>
    <n v="0.32027069912221667"/>
    <n v="0.31929794692910823"/>
    <n v="0.31834786400070919"/>
  </r>
  <r>
    <s v="IDExtra Large General ServiceVariable Peak Pricing RatesWinter Peak Reduction @Generation (MW)Market Potential0"/>
    <x v="1"/>
    <x v="3"/>
    <x v="28"/>
    <x v="5"/>
    <x v="0"/>
    <x v="0"/>
    <n v="0"/>
    <n v="4.715449895399821E-2"/>
    <n v="0.12766608345901742"/>
    <n v="0.26675043666267523"/>
    <n v="0.33180253967907514"/>
    <n v="0.36174279538723003"/>
    <n v="0.36022012052986352"/>
    <n v="0.35873413115461816"/>
    <n v="0.35728388153597107"/>
    <n v="0.3558684503506172"/>
    <n v="0.35448694004782005"/>
    <n v="0.35313847623600969"/>
    <n v="0.35182220708520701"/>
    <n v="0.35053730274486966"/>
    <n v="0.34928295477675703"/>
    <n v="0.34805837560242975"/>
    <n v="0.34686279796500613"/>
    <n v="0.34569547440480525"/>
    <n v="0.34455567674852161"/>
    <n v="0.34344269561157953"/>
    <n v="0.34235583991332885"/>
    <n v="0.34129443640474921"/>
    <n v="0.34025782920834208"/>
    <n v="0.33924537936989468"/>
  </r>
  <r>
    <s v="IDExtra Large General ServiceVariable Peak Pricing RatesNon-Incentive CostsMarket Potential0"/>
    <x v="1"/>
    <x v="3"/>
    <x v="28"/>
    <x v="6"/>
    <x v="0"/>
    <x v="0"/>
    <n v="0"/>
    <n v="1133.19"/>
    <n v="1201.83"/>
    <n v="1322.89"/>
    <n v="1173.57"/>
    <n v="1102.3800000000001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  <n v="1037.79"/>
  </r>
  <r>
    <s v="IDExtra Large General ServiceVariable Peak Pricing RatesIncentive CostsMarket Potential0"/>
    <x v="1"/>
    <x v="3"/>
    <x v="28"/>
    <x v="7"/>
    <x v="0"/>
    <x v="0"/>
    <n v="0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  <n v="7932.44"/>
  </r>
  <r>
    <s v="IDExtra Large General ServiceVariable Peak Pricing RatesProgram Annual BenefitsMarket Potential0"/>
    <x v="1"/>
    <x v="3"/>
    <x v="28"/>
    <x v="8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Variable Peak Pricing RatesProgram Annual CostsMarket Potential0"/>
    <x v="1"/>
    <x v="3"/>
    <x v="28"/>
    <x v="9"/>
    <x v="0"/>
    <x v="0"/>
    <n v="0"/>
    <n v="9065.6299999999992"/>
    <n v="9134.27"/>
    <n v="9255.33"/>
    <n v="9106.01"/>
    <n v="9034.82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  <n v="8970.23"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  <r>
    <m/>
    <x v="2"/>
    <x v="4"/>
    <x v="29"/>
    <x v="10"/>
    <x v="1"/>
    <x v="1"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">
  <r>
    <s v="WAAllSummer Peak Load"/>
    <x v="0"/>
    <x v="0"/>
    <x v="0"/>
    <s v="MW @meter"/>
    <n v="938.0842243674457"/>
    <n v="940.53147173183936"/>
    <n v="944.48129354427783"/>
    <n v="947.60165439575292"/>
    <n v="952.02575608536051"/>
    <n v="956.49546236907054"/>
    <n v="961.01063231085902"/>
    <n v="965.57113759631761"/>
    <n v="970.17686221714791"/>
    <n v="974.82770216552342"/>
    <n v="979.52356513803159"/>
    <n v="984.26437024890924"/>
    <n v="989.05004775229986"/>
    <n v="993.88053877326547"/>
    <n v="998.75579504729842"/>
    <n v="1003.6757786680771"/>
    <n v="1008.6404618432292"/>
    <n v="1013.6498266578628"/>
    <n v="1018.7038648456396"/>
    <n v="1023.8025775671668"/>
    <n v="1028.9459751954946"/>
    <n v="1034.1340771085083"/>
    <n v="1039.3669114880181"/>
    <n v="1044.6445151253431"/>
  </r>
  <r>
    <s v="WAAllWinter Peak Load"/>
    <x v="0"/>
    <x v="0"/>
    <x v="1"/>
    <s v="MW @meter"/>
    <n v="907.95688184680205"/>
    <n v="910.14422214767967"/>
    <n v="913.85562853390707"/>
    <n v="916.75260604346886"/>
    <n v="920.90471179554584"/>
    <n v="925.10073736154686"/>
    <n v="929.34053244277573"/>
    <n v="933.62395923165104"/>
    <n v="937.95089209743264"/>
    <n v="942.32121728176037"/>
    <n v="946.7348326037195"/>
    <n v="951.19164717414844"/>
    <n v="955.6915811189175"/>
    <n v="960.23456531091483"/>
    <n v="964.82054111048046"/>
    <n v="969.44946011404431"/>
    <n v="974.12128391072099"/>
    <n v="978.8359838466323"/>
    <n v="983.59354079672619"/>
    <n v="988.39394494387659"/>
    <n v="993.23719556504477"/>
    <n v="998.12330082429912"/>
    <n v="1003.0522775724913"/>
    <n v="1008.0241511533924"/>
  </r>
  <r>
    <s v="WAAllSummer Peak Load @ Gen"/>
    <x v="0"/>
    <x v="0"/>
    <x v="2"/>
    <s v="MW @generator"/>
    <n v="999.66349570273405"/>
    <n v="1002.2713893135543"/>
    <n v="1006.4804918417283"/>
    <n v="1009.805684564954"/>
    <n v="1014.5202004319699"/>
    <n v="1019.2833145450453"/>
    <n v="1024.0948767166017"/>
    <n v="1028.9547502092046"/>
    <n v="1033.8628113993477"/>
    <n v="1038.8189494517512"/>
    <n v="1043.8230660038701"/>
    <n v="1048.875074860304"/>
    <n v="1053.9749016968242"/>
    <n v="1059.122483773727"/>
    <n v="1064.3177696582463"/>
    <n v="1069.5607189557513"/>
    <n v="1074.851302049477"/>
    <n v="1080.1894998485325"/>
    <n v="1085.5753035439468"/>
    <n v="1091.0087143725136"/>
    <n v="1096.4897433882081"/>
    <n v="1102.0184112409509"/>
    <n v="1107.5947479625086"/>
    <n v="1113.218792759317"/>
  </r>
  <r>
    <s v="WAAllWinter Peak Load @ Gen"/>
    <x v="0"/>
    <x v="0"/>
    <x v="3"/>
    <s v="MW @generator"/>
    <n v="967.55848449147697"/>
    <n v="969.88940979079246"/>
    <n v="973.84444643425729"/>
    <n v="976.93159211793352"/>
    <n v="981.35625724163026"/>
    <n v="985.82772523609003"/>
    <n v="990.34583593646175"/>
    <n v="994.91044248897174"/>
    <n v="999.52141101601944"/>
    <n v="1004.178620291731"/>
    <n v="1008.8819614276636"/>
    <n v="1013.6313375683594"/>
    <n v="1018.4266635964594"/>
    <n v="1023.2678658470959"/>
    <n v="1028.1548818312879"/>
    <n v="1033.0876599680778"/>
    <n v="1038.0661593251502"/>
    <n v="1043.0903493676815"/>
    <n v="1048.1602097151813"/>
    <n v="1053.2757299060918"/>
    <n v="1058.4369091699114"/>
    <n v="1063.6437562066274"/>
    <n v="1068.8962889732431"/>
    <n v="1074.1945344771871"/>
  </r>
  <r>
    <s v="WAResidentialSummer Peak Load"/>
    <x v="0"/>
    <x v="1"/>
    <x v="0"/>
    <s v="MW @meter"/>
    <n v="521.30492703463347"/>
    <n v="524.70192645346583"/>
    <n v="527.65372102296124"/>
    <n v="530.47849882871299"/>
    <n v="533.95963992307531"/>
    <n v="537.46362519179274"/>
    <n v="540.99060454441724"/>
    <n v="544.54072887424718"/>
    <n v="548.11415006478308"/>
    <n v="551.7110209962251"/>
    <n v="555.33149555201419"/>
    <n v="558.9757286254154"/>
    <n v="562.64387612614451"/>
    <n v="566.33609498703834"/>
    <n v="570.0525431707689"/>
    <n v="573.79337967660115"/>
    <n v="577.55876454719555"/>
    <n v="581.34885887545522"/>
    <n v="585.16382481141761"/>
    <n v="589.00382556919203"/>
    <n v="592.86902543394206"/>
    <n v="596.75958976891434"/>
    <n v="600.67568502251322"/>
    <n v="604.61747873542163"/>
  </r>
  <r>
    <s v="WAResidentialWinter Peak Load"/>
    <x v="0"/>
    <x v="1"/>
    <x v="1"/>
    <s v="MW @meter"/>
    <n v="484.18467019262528"/>
    <n v="487.33978144892581"/>
    <n v="490.08138929874491"/>
    <n v="492.7050247936661"/>
    <n v="495.93828629812884"/>
    <n v="499.19276532510543"/>
    <n v="502.46860110962552"/>
    <n v="505.76593380041618"/>
    <n v="509.08490446589769"/>
    <n v="512.42565510021882"/>
    <n v="515.78832862933177"/>
    <n v="519.17306891710689"/>
    <n v="522.58002077148751"/>
    <n v="526.00932995068524"/>
    <n v="529.46114316941589"/>
    <n v="532.93560810517613"/>
    <n v="536.43287340456186"/>
    <n v="539.95308868962752"/>
    <n v="543.4964045642871"/>
    <n v="547.06297262075759"/>
    <n v="550.65294544604467"/>
    <n v="554.26647662847029"/>
    <n v="557.90372076424399"/>
    <n v="561.56483346407686"/>
  </r>
  <r>
    <s v="WAResidentialCustomer Population"/>
    <x v="0"/>
    <x v="1"/>
    <x v="4"/>
    <s v="#"/>
    <n v="234506.08333333334"/>
    <n v="238866.84737767"/>
    <n v="241392.02486006109"/>
    <n v="243583.09988837398"/>
    <n v="245696.59655107872"/>
    <n v="247826.67948180123"/>
    <n v="250118.74055015246"/>
    <n v="252432.00007845982"/>
    <n v="254766.65412376152"/>
    <n v="257122.90055635781"/>
    <n v="259500.93907658118"/>
    <n v="261900.97123172166"/>
    <n v="264323.20043310872"/>
    <n v="266767.83197335101"/>
    <n v="269235.07304373581"/>
    <n v="271725.132751789"/>
    <n v="274238.22213899792"/>
    <n v="276774.55419869779"/>
    <n v="279334.34389412357"/>
    <n v="281917.80817662901"/>
    <n v="284525.16600407398"/>
    <n v="287156.63835938188"/>
    <n v="289812.44826926885"/>
    <n v="292492.82082314609"/>
  </r>
  <r>
    <s v="WAResidentialPer Customer Summer Peak (kW)"/>
    <x v="0"/>
    <x v="1"/>
    <x v="5"/>
    <s v="kW @meter"/>
    <n v="2.2229910611471704"/>
    <n v="2.1966293448159626"/>
    <n v="2.1858788471941053"/>
    <n v="2.1778132352852624"/>
    <n v="2.1732480116470341"/>
    <n v="2.1687076884361862"/>
    <n v="2.1629351057600608"/>
    <n v="2.1571778883223813"/>
    <n v="2.1514359952245479"/>
    <n v="2.1457093856768217"/>
    <n v="2.1399980189980377"/>
    <n v="2.1343018546153134"/>
    <n v="2.1286208520637624"/>
    <n v="2.1229549709862052"/>
    <n v="2.1173041711328855"/>
    <n v="2.1116684123611802"/>
    <n v="2.1060476546353164"/>
    <n v="2.1004418580260888"/>
    <n v="2.0948509827105721"/>
    <n v="2.0892749889718405"/>
    <n v="2.0837138371986859"/>
    <n v="2.0781674878853353"/>
    <n v="2.0726359016311715"/>
    <n v="2.0671190391404504"/>
  </r>
  <r>
    <s v="WAResidentialPer Customer Winter Peak (kW)"/>
    <x v="0"/>
    <x v="1"/>
    <x v="6"/>
    <s v="kW @meter"/>
    <n v="2.0646998291485343"/>
    <n v="2.0402152362248818"/>
    <n v="2.030230243036625"/>
    <n v="2.0227389544654635"/>
    <n v="2.0184988040525278"/>
    <n v="2.014281780996718"/>
    <n v="2.0089202432589142"/>
    <n v="2.0035729766559558"/>
    <n v="1.9982399432014855"/>
    <n v="1.9929211050102562"/>
    <n v="1.9876164242978627"/>
    <n v="1.9823258633804723"/>
    <n v="1.977049384674558"/>
    <n v="1.9717869506966319"/>
    <n v="1.9665385240629765"/>
    <n v="1.9613040674893822"/>
    <n v="1.956083543790881"/>
    <n v="1.9508769158814814"/>
    <n v="1.9456841467739074"/>
    <n v="1.9405051995793332"/>
    <n v="1.9353400375071221"/>
    <n v="1.9301886238645662"/>
    <n v="1.9250509220566252"/>
    <n v="1.9199268955856645"/>
  </r>
  <r>
    <s v="WAResidentialSaturation Central AC"/>
    <x v="0"/>
    <x v="1"/>
    <x v="7"/>
    <s v="%"/>
    <n v="0.43241789135862257"/>
    <n v="0.43796477451290572"/>
    <n v="0.4436364948847345"/>
    <n v="0.44943591327088522"/>
    <n v="0.4553659562096925"/>
    <n v="0.46142961749276978"/>
    <n v="0.46762995971149862"/>
    <n v="0.47397011583908411"/>
    <n v="0.48045329084899652"/>
    <n v="0.487082763370635"/>
    <n v="0.49386188738306858"/>
    <n v="0.50079409394773211"/>
    <n v="0.50788289298097167"/>
    <n v="0.51513187506735703"/>
    <n v="0.52254471331469665"/>
    <n v="0.53012516525171804"/>
    <n v="0.53787707476939139"/>
    <n v="0.54580437410690097"/>
    <n v="0.55391108588329296"/>
    <n v="0.5622013251758492"/>
    <n v="0.57067930164625946"/>
    <n v="0.57934932171569553"/>
    <n v="0.57934932171569553"/>
    <n v="0.57934932171569553"/>
  </r>
  <r>
    <s v="WAResidentialSaturation Elec Space Heat"/>
    <x v="0"/>
    <x v="1"/>
    <x v="8"/>
    <s v="%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  <n v="0.21163533270512996"/>
  </r>
  <r>
    <s v="WAResidentialSaturation CTA-2045 ER Water Heat"/>
    <x v="0"/>
    <x v="1"/>
    <x v="9"/>
    <s v="%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  <n v="0.4551105459131512"/>
  </r>
  <r>
    <s v="WAResidentialSaturation CTA-2045 HP Water Heat"/>
    <x v="0"/>
    <x v="1"/>
    <x v="10"/>
    <s v="%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  <n v="1.4807770779494984E-2"/>
  </r>
  <r>
    <s v="WAResidentialSaturation Elec Vehicles"/>
    <x v="0"/>
    <x v="1"/>
    <x v="11"/>
    <s v="%"/>
    <n v="3.283707629011653E-3"/>
    <n v="3.8914895805307126E-3"/>
    <n v="4.6117659871981733E-3"/>
    <n v="5.4653584650681255E-3"/>
    <n v="6.4769425063215518E-3"/>
    <n v="7.6757607937930558E-3"/>
    <n v="9.0964685429933637E-3"/>
    <n v="1.0780135308617163E-2"/>
    <n v="1.2775432215571968E-2"/>
    <n v="1.5140038934781268E-2"/>
    <n v="1.7942311076356039E-2"/>
    <n v="2.1263256200825587E-2"/>
    <n v="2.5198875570591847E-2"/>
    <n v="2.9862939336521569E-2"/>
    <n v="3.5390275384252864E-2"/>
    <n v="4.1940666913571872E-2"/>
    <n v="4.9703471421357448E-2"/>
    <n v="5.8903094612791466E-2"/>
    <n v="6.9805477479639305E-2"/>
    <n v="8.272578407284982E-2"/>
    <n v="9.8037512206171573E-2"/>
    <n v="0.11618329046130656"/>
    <n v="0.11618329046130656"/>
    <n v="0.11618329046130656"/>
  </r>
  <r>
    <s v="WAResidentialSaturation Appliances"/>
    <x v="0"/>
    <x v="1"/>
    <x v="12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WAResidentialSaturation AMI"/>
    <x v="0"/>
    <x v="1"/>
    <x v="13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WAGeneral ServiceSummer Peak Load"/>
    <x v="0"/>
    <x v="2"/>
    <x v="0"/>
    <s v="MW @meter"/>
    <n v="117.4328993381931"/>
    <n v="118.43757094859193"/>
    <n v="119.5337910283039"/>
    <n v="120.67921960999266"/>
    <n v="121.70651128028143"/>
    <n v="122.74263734583951"/>
    <n v="123.78767373442923"/>
    <n v="124.84169702640149"/>
    <n v="125.90478446030477"/>
    <n v="126.9770139385422"/>
    <n v="128.05846403307726"/>
    <n v="129.14921399118853"/>
    <n v="130.24934374127406"/>
    <n v="131.35893389870535"/>
    <n v="132.47806577173171"/>
    <n v="133.60682136743574"/>
    <n v="134.74528339773923"/>
    <n v="135.89353528546167"/>
    <n v="137.05166117042981"/>
    <n v="138.21974591564077"/>
    <n v="139.39787511347691"/>
    <n v="140.58613509197539"/>
    <n v="141.78461292115063"/>
    <n v="142.99339641937166"/>
  </r>
  <r>
    <s v="WAGeneral ServiceWinter Peak Load"/>
    <x v="0"/>
    <x v="2"/>
    <x v="1"/>
    <s v="MW @meter"/>
    <n v="116.81495869676399"/>
    <n v="117.81434365050353"/>
    <n v="118.90479533870834"/>
    <n v="120.0441965900964"/>
    <n v="121.06608257528968"/>
    <n v="122.09675646850799"/>
    <n v="123.13629379797611"/>
    <n v="124.18477074107345"/>
    <n v="125.24226412991352"/>
    <n v="126.30885145697123"/>
    <n v="127.3846108807585"/>
    <n v="128.4696212315489"/>
    <n v="129.56396201715128"/>
    <n v="130.66771342873307"/>
    <n v="131.78095634669353"/>
    <n v="132.90377234658789"/>
    <n v="134.03624370510167"/>
    <n v="135.1784534060773"/>
    <n v="136.33048514659151"/>
    <n v="137.49242334308599"/>
    <n v="138.66435313754965"/>
    <n v="139.84636040375511"/>
    <n v="141.03853175354789"/>
    <n v="142.24095454319024"/>
  </r>
  <r>
    <s v="WAGeneral ServiceCustomer Population"/>
    <x v="0"/>
    <x v="2"/>
    <x v="4"/>
    <s v="#"/>
    <n v="23539.083333333332"/>
    <n v="23825.349729938273"/>
    <n v="24095.258665277684"/>
    <n v="24337.666741324403"/>
    <n v="24573.999995815433"/>
    <n v="24811.74999991792"/>
    <n v="25051.809285907046"/>
    <n v="25294.20028399452"/>
    <n v="25538.945642258204"/>
    <n v="25786.068228758297"/>
    <n v="26035.591133673999"/>
    <n v="26287.537671460996"/>
    <n v="26541.931383029867"/>
    <n v="26798.796037945649"/>
    <n v="27058.155636648778"/>
    <n v="27320.034412697598"/>
    <n v="27584.456835032655"/>
    <n v="27851.447610262971"/>
    <n v="28121.031684974532"/>
    <n v="28393.234248061213"/>
    <n v="28668.080733078332"/>
    <n v="28945.596820619037"/>
    <n v="29225.808440713838"/>
    <n v="29508.74177525338"/>
  </r>
  <r>
    <s v="WAGeneral ServicePer Customer Summer Peak (kW)"/>
    <x v="0"/>
    <x v="2"/>
    <x v="5"/>
    <s v="kW @meter"/>
    <n v="4.988847597641926"/>
    <n v="4.9710737634951299"/>
    <n v="4.9608843253696744"/>
    <n v="4.9585369416322918"/>
    <n v="4.9526536705870488"/>
    <n v="4.9469560730801154"/>
    <n v="4.9412668091827712"/>
    <n v="4.9355858506978736"/>
    <n v="4.929913169632794"/>
    <n v="4.9242487381976749"/>
    <n v="4.9185925288037176"/>
    <n v="4.9129445140614703"/>
    <n v="4.9073046667791358"/>
    <n v="4.9016729599608944"/>
    <n v="4.8960493668052329"/>
    <n v="4.8904338607033004"/>
    <n v="4.8848264152372503"/>
    <n v="4.8792270041786372"/>
    <n v="4.8736356014867859"/>
    <n v="4.8680521813072035"/>
    <n v="4.8624767179699715"/>
    <n v="4.8569091859881981"/>
    <n v="4.8513495600564323"/>
    <n v="4.8457978150491243"/>
  </r>
  <r>
    <s v="WAGeneral ServicePer Customer Winter Peak (kW)"/>
    <x v="0"/>
    <x v="2"/>
    <x v="6"/>
    <s v="kW @meter"/>
    <n v="4.9625959109182531"/>
    <n v="4.9449156040073277"/>
    <n v="4.9347797834623508"/>
    <n v="4.9324447518326009"/>
    <n v="4.9265924389967175"/>
    <n v="4.9209248226711901"/>
    <n v="4.9152654961031788"/>
    <n v="4.9096144312439156"/>
    <n v="4.9039716002480738"/>
    <n v="4.8983369754720263"/>
    <n v="4.8927105294721489"/>
    <n v="4.8870922350031147"/>
    <n v="4.8814820650162138"/>
    <n v="4.875879992657679"/>
    <n v="4.8702859912670284"/>
    <n v="4.8647000343754279"/>
    <n v="4.8591220957040457"/>
    <n v="4.8535521491624527"/>
    <n v="4.8479901688470006"/>
    <n v="4.8424361290392417"/>
    <n v="4.8368900042043412"/>
    <n v="4.8313517689895171"/>
    <n v="4.8258213982224758"/>
    <n v="4.8202988669098845"/>
  </r>
  <r>
    <s v="WAGeneral ServiceSaturation Central AC"/>
    <x v="0"/>
    <x v="2"/>
    <x v="7"/>
    <s v="%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  <n v="0.21355995825390278"/>
  </r>
  <r>
    <s v="WAGeneral ServiceSaturation Elec Water Heat"/>
    <x v="0"/>
    <x v="2"/>
    <x v="14"/>
    <s v="%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Saturation CTA-2045 ER Water Heat"/>
    <x v="0"/>
    <x v="2"/>
    <x v="9"/>
    <s v="%"/>
    <n v="0.26238081020048143"/>
    <n v="0.25840303193729319"/>
    <n v="0.25041670110000991"/>
    <n v="0.23744847503608651"/>
    <n v="0.23200820823295684"/>
    <n v="0.22737087887640045"/>
    <n v="0.22415497986119576"/>
    <n v="0.22187358311966357"/>
    <n v="0.21716219864830494"/>
    <n v="0.21564102828064449"/>
    <n v="0.21356718075959868"/>
    <n v="0.20665720436813684"/>
    <n v="0.20557527996099842"/>
    <n v="0.19873789661348171"/>
    <n v="0.19537194320735082"/>
    <n v="0.18893605526667076"/>
    <n v="0.18845242270530646"/>
    <n v="0.18532817129741028"/>
    <n v="0.18528088279707944"/>
    <n v="0.18047804862913433"/>
    <n v="0.17371759246852211"/>
    <n v="0.17202368590592085"/>
    <n v="0.17039504589118024"/>
    <n v="0.16278514308744321"/>
  </r>
  <r>
    <s v="WAGeneral ServiceSaturation CTA-2045 HP Water Heat"/>
    <x v="0"/>
    <x v="2"/>
    <x v="10"/>
    <s v="%"/>
    <n v="0.13671362818699981"/>
    <n v="0.14069140645018802"/>
    <n v="0.14867773728747127"/>
    <n v="0.16164596335139464"/>
    <n v="0.16708623015452434"/>
    <n v="0.1717235595110807"/>
    <n v="0.1749394585262854"/>
    <n v="0.17722085526781764"/>
    <n v="0.18193223973917624"/>
    <n v="0.18345341010683669"/>
    <n v="0.1855272576278825"/>
    <n v="0.19243723401934432"/>
    <n v="0.19351915842648273"/>
    <n v="0.20035654177399947"/>
    <n v="0.20372249518013036"/>
    <n v="0.21015838312081039"/>
    <n v="0.21064201568217469"/>
    <n v="0.21376626709007093"/>
    <n v="0.21381355559040177"/>
    <n v="0.21861638975834691"/>
    <n v="0.2253768459189591"/>
    <n v="0.22707075248156036"/>
    <n v="0.22869939249630097"/>
    <n v="0.23630929530003794"/>
  </r>
  <r>
    <s v="WAGeneral ServiceSaturation Elec Space Heat"/>
    <x v="0"/>
    <x v="2"/>
    <x v="8"/>
    <s v="%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  <n v="0.10662743148738754"/>
  </r>
  <r>
    <s v="WAGeneral ServiceSaturation AMI"/>
    <x v="0"/>
    <x v="2"/>
    <x v="13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WALarge General ServiceSummer Peak Load"/>
    <x v="0"/>
    <x v="3"/>
    <x v="0"/>
    <s v="MW @meter"/>
    <n v="225.21283033200601"/>
    <n v="223.44415597781057"/>
    <n v="223.53139324261863"/>
    <n v="222.8484859586365"/>
    <n v="222.91873571796478"/>
    <n v="223.00241406256302"/>
    <n v="223.09915598325603"/>
    <n v="223.2086074497916"/>
    <n v="223.33042508329319"/>
    <n v="223.46427583849061"/>
    <n v="223.60983669543737"/>
    <n v="223.76679436043105"/>
    <n v="223.93484497586218"/>
    <n v="224.11369383872491"/>
    <n v="224.30305512753159"/>
    <n v="224.50265163737882"/>
    <n v="224.7122145229236"/>
    <n v="224.93148304903218"/>
    <n v="225.1602043488727"/>
    <n v="225.3981331892299"/>
    <n v="225.64503174282592"/>
    <n v="225.90066936743798"/>
    <n v="226.16482239161056"/>
    <n v="226.43727390676452"/>
  </r>
  <r>
    <s v="WALarge General ServiceWinter Peak Load"/>
    <x v="0"/>
    <x v="3"/>
    <x v="1"/>
    <s v="MW @meter"/>
    <n v="224.027743685779"/>
    <n v="222.26837622744625"/>
    <n v="222.35515444328527"/>
    <n v="221.67584066817057"/>
    <n v="221.7457207680458"/>
    <n v="221.82895879097757"/>
    <n v="221.92519164849608"/>
    <n v="222.03406717328266"/>
    <n v="222.15524379334587"/>
    <n v="222.28839021592449"/>
    <n v="222.43318512082703"/>
    <n v="222.58931686292576"/>
    <n v="222.75648318353254"/>
    <n v="222.93439093039066"/>
    <n v="223.12275578602635"/>
    <n v="223.321302004209"/>
    <n v="223.52976215427981"/>
    <n v="223.74787687311263"/>
    <n v="223.97539462447969"/>
    <n v="224.21207146560113"/>
    <n v="224.45767082066388"/>
    <n v="224.71196326110169"/>
    <n v="224.97472629243484"/>
    <n v="225.24574414747329"/>
  </r>
  <r>
    <s v="WALarge General ServiceCustomer Population"/>
    <x v="0"/>
    <x v="3"/>
    <x v="4"/>
    <s v="#"/>
    <n v="1771.9440405574842"/>
    <n v="1766.8673135310537"/>
    <n v="1764.3616504523386"/>
    <n v="1762.2184647469965"/>
    <n v="1760.0614456503149"/>
    <n v="1757.8806616539723"/>
    <n v="1755.7743729305166"/>
    <n v="1753.7400368688366"/>
    <n v="1751.7751976401262"/>
    <n v="1749.8774832359006"/>
    <n v="1748.0446026071115"/>
    <n v="1746.274342900906"/>
    <n v="1744.5645667916986"/>
    <n v="1742.913209903337"/>
    <n v="1741.3182783192524"/>
    <n v="1739.7778461775906"/>
    <n v="1738.2900533484249"/>
    <n v="1736.853103190248"/>
    <n v="1735.4652603830389"/>
    <n v="1734.1248488352862"/>
    <n v="1732.8302496624517"/>
    <n v="1731.5798992344276"/>
    <n v="1730.3722872896396"/>
    <n v="1729.2059551135142"/>
  </r>
  <r>
    <s v="WALarge General ServicePer Customer Summer Peak (kW)"/>
    <x v="0"/>
    <x v="3"/>
    <x v="5"/>
    <s v="kW @meter"/>
    <n v="127.0992904838858"/>
    <n v="126.46346121558007"/>
    <n v="126.69250274472397"/>
    <n v="126.45905738516427"/>
    <n v="126.65395078613282"/>
    <n v="126.85867643184736"/>
    <n v="127.06595985387753"/>
    <n v="127.2757665088794"/>
    <n v="127.48806204366231"/>
    <n v="127.7028123278991"/>
    <n v="127.91998348436631"/>
    <n v="128.13954191682751"/>
    <n v="128.36145433567094"/>
    <n v="128.5856877814096"/>
    <n v="128.81220964614946"/>
    <n v="129.04098769312776"/>
    <n v="129.27199007442172"/>
    <n v="129.50518534692344"/>
    <n v="129.74054248667417"/>
    <n v="129.97803090164882"/>
    <n v="130.2176204430761"/>
    <n v="130.45928141537911"/>
    <n v="130.70298458481599"/>
    <n v="130.94870118689823"/>
  </r>
  <r>
    <s v="WALarge General ServicePer Customer Winter Peak (kW)"/>
    <x v="0"/>
    <x v="3"/>
    <x v="6"/>
    <s v="kW @meter"/>
    <n v="126.43048457404782"/>
    <n v="125.79800108659363"/>
    <n v="126.02583738219369"/>
    <n v="125.79362042946066"/>
    <n v="125.987488286873"/>
    <n v="126.19113665102893"/>
    <n v="126.39732933229149"/>
    <n v="126.60603196908639"/>
    <n v="126.81721038899197"/>
    <n v="127.03083064127745"/>
    <n v="127.24685902698378"/>
    <n v="127.46526212666046"/>
    <n v="127.68600682586816"/>
    <n v="127.90906033855508"/>
    <n v="128.1343902284124"/>
    <n v="128.36196442830962"/>
    <n v="128.59175125791003"/>
    <n v="128.8237194395617"/>
    <n v="129.05783811255637"/>
    <n v="129.29407684584632"/>
    <n v="129.53240564930542"/>
    <n v="129.77279498361708"/>
    <n v="130.01521576886955"/>
    <n v="130.25963939193522"/>
  </r>
  <r>
    <s v="WALarge General ServiceSaturation AMI"/>
    <x v="0"/>
    <x v="3"/>
    <x v="13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WAExtra Large General ServiceSummer Peak Load"/>
    <x v="0"/>
    <x v="4"/>
    <x v="0"/>
    <s v="MW @meter"/>
    <n v="74.133567662613089"/>
    <n v="73.947818351970994"/>
    <n v="73.762388250394096"/>
    <n v="73.595449998410842"/>
    <n v="73.440869164038958"/>
    <n v="73.286785768875191"/>
    <n v="73.133198048756483"/>
    <n v="72.980104245877371"/>
    <n v="72.827502608766849"/>
    <n v="72.675391392265539"/>
    <n v="72.523768857502816"/>
    <n v="72.372633271874335"/>
    <n v="72.221982909019047"/>
    <n v="72.071816048796904"/>
    <n v="71.922130977266221"/>
    <n v="71.772925986661463"/>
    <n v="71.62419937537075"/>
    <n v="71.475949447913763"/>
    <n v="71.32817451491951"/>
    <n v="71.180872893104265"/>
    <n v="71.034042905249649"/>
    <n v="70.88768288018062"/>
    <n v="70.74179115274373"/>
    <n v="70.596366063785283"/>
  </r>
  <r>
    <s v="WAExtra Large General ServiceWinter Peak Load"/>
    <x v="0"/>
    <x v="4"/>
    <x v="1"/>
    <s v="MW @meter"/>
    <n v="82.929509271633819"/>
    <n v="82.721720820804109"/>
    <n v="82.51428945316853"/>
    <n v="82.327543991535805"/>
    <n v="82.154622154081522"/>
    <n v="81.982256776955836"/>
    <n v="81.810445886677897"/>
    <n v="81.639187516878764"/>
    <n v="81.468479708275538"/>
    <n v="81.29832050864583"/>
    <n v="81.128707972802175"/>
    <n v="80.959640162566842"/>
    <n v="80.791115146746193"/>
    <n v="80.623131001105719"/>
    <n v="80.455685808344697"/>
    <n v="80.288777658071339"/>
    <n v="80.122404646777667"/>
    <n v="79.95656487781477"/>
    <n v="79.791256461367922"/>
    <n v="79.626477514431912"/>
    <n v="79.462226160786571"/>
    <n v="79.298500530972049"/>
    <n v="79.135298762264597"/>
    <n v="78.972618998652067"/>
  </r>
  <r>
    <s v="WAExtra Large General ServiceCustomer Population"/>
    <x v="0"/>
    <x v="4"/>
    <x v="4"/>
    <s v="#"/>
    <n v="22"/>
    <n v="21.41666666666666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s v="WAExtra Large General ServicePer Customer Summer Peak (kW)"/>
    <x v="0"/>
    <x v="4"/>
    <x v="5"/>
    <s v="kW @meter"/>
    <n v="3369.7076210278678"/>
    <n v="3452.8164211037047"/>
    <n v="3512.4946785901952"/>
    <n v="3504.5452380195638"/>
    <n v="3497.184245906617"/>
    <n v="3489.8469413750095"/>
    <n v="3482.5332404169758"/>
    <n v="3475.2430593274939"/>
    <n v="3467.9763147031836"/>
    <n v="3460.7329234412159"/>
    <n v="3453.5128027382293"/>
    <n v="3446.3158700892541"/>
    <n v="3439.1420432866212"/>
    <n v="3431.9912404188999"/>
    <n v="3424.8633798698202"/>
    <n v="3417.7583803172124"/>
    <n v="3410.6761607319404"/>
    <n v="3403.6166403768461"/>
    <n v="3396.5797388056908"/>
    <n v="3389.5653758621083"/>
    <n v="3382.5734716785546"/>
    <n v="3375.6039466752677"/>
    <n v="3368.6567215592249"/>
    <n v="3361.731717323109"/>
  </r>
  <r>
    <s v="WAExtra Large General ServicePer Customer Winter Peak (kW)"/>
    <x v="0"/>
    <x v="4"/>
    <x v="6"/>
    <s v="kW @meter"/>
    <n v="3769.5231487106284"/>
    <n v="3862.4928009713985"/>
    <n v="3929.2518787223112"/>
    <n v="3920.3592376921811"/>
    <n v="3912.1248644800721"/>
    <n v="3903.9169893788494"/>
    <n v="3895.7355184132334"/>
    <n v="3887.5803579466078"/>
    <n v="3879.4514146797874"/>
    <n v="3871.3485956498016"/>
    <n v="3863.2718082286751"/>
    <n v="3855.2209601222303"/>
    <n v="3847.1959593688662"/>
    <n v="3839.1967143383677"/>
    <n v="3831.2231337306998"/>
    <n v="3823.2751265748257"/>
    <n v="3815.3526022275078"/>
    <n v="3807.4554703721319"/>
    <n v="3799.5836410175202"/>
    <n v="3791.7370244967578"/>
    <n v="3783.915531466027"/>
    <n v="3776.1190729034306"/>
    <n v="3768.347560107838"/>
    <n v="3760.6009046977174"/>
  </r>
  <r>
    <s v="WAExtra Large General ServiceSaturation AMI"/>
    <x v="0"/>
    <x v="4"/>
    <x v="13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IDAllSummer Peak Load"/>
    <x v="1"/>
    <x v="0"/>
    <x v="0"/>
    <s v="MW @meter"/>
    <n v="462.31209134445646"/>
    <n v="463.22147409122363"/>
    <n v="464.72609074336066"/>
    <n v="466.57965135626938"/>
    <n v="467.84699842359976"/>
    <n v="469.16576526665494"/>
    <n v="470.53486333041974"/>
    <n v="471.95327162434847"/>
    <n v="473.42003330744052"/>
    <n v="474.93425245602293"/>
    <n v="476.49509100446943"/>
    <n v="478.10176584960851"/>
    <n v="479.75354611007197"/>
    <n v="481.44975053230542"/>
    <n v="483.18974503540426"/>
    <n v="484.97294038736339"/>
    <n v="486.79879000572475"/>
    <n v="488.66678787598278"/>
    <n v="490.57646658146871"/>
    <n v="492.52739543876419"/>
    <n v="494.51917873302421"/>
    <n v="496.55145404788072"/>
    <n v="498.62389068489273"/>
    <n v="500.73618816777315"/>
  </r>
  <r>
    <s v="IDAllWinter Peak Load"/>
    <x v="1"/>
    <x v="0"/>
    <x v="1"/>
    <s v="MW @meter"/>
    <n v="454.58651083668417"/>
    <n v="455.3739830592707"/>
    <n v="456.75673196879478"/>
    <n v="458.49128819542466"/>
    <n v="459.63340545526131"/>
    <n v="460.82635092366843"/>
    <n v="462.06900944272854"/>
    <n v="463.36033410920112"/>
    <n v="464.69934281996728"/>
    <n v="466.08511500217799"/>
    <n v="467.51678851822976"/>
    <n v="468.99355673622108"/>
    <n v="470.51466575704461"/>
    <n v="472.07941178974778"/>
    <n v="473.68713866723965"/>
    <n v="475.33723549485188"/>
    <n v="477.02913442466138"/>
    <n v="478.76230854886347"/>
    <n v="480.53626990584547"/>
    <n v="482.35056759295071"/>
    <n v="484.2047859802471"/>
    <n v="486.09854301991612"/>
    <n v="488.03148864617344"/>
    <n v="490.00330326089738"/>
  </r>
  <r>
    <s v="IDAllSummer Peak Load @ Gen"/>
    <x v="1"/>
    <x v="0"/>
    <x v="2"/>
    <s v="MW @generator"/>
    <n v="492.65994388795446"/>
    <n v="493.6290218363423"/>
    <n v="495.23240701551646"/>
    <n v="497.20764211026147"/>
    <n v="498.55818246334161"/>
    <n v="499.96351797384369"/>
    <n v="501.42248863002953"/>
    <n v="502.93400641980867"/>
    <n v="504.49705169164588"/>
    <n v="506.11066971016936"/>
    <n v="507.77396739606718"/>
    <n v="509.48611024041827"/>
    <n v="511.24631938413467"/>
    <n v="513.05386885369285"/>
    <n v="514.90808294480416"/>
    <n v="516.80833374612462"/>
    <n v="518.75403879552937"/>
    <n v="520.7446588618742"/>
    <n v="522.7796958455549"/>
    <n v="524.85869079152189"/>
    <n v="526.98122200876412"/>
    <n v="529.14690329058044"/>
    <n v="531.35538223027788"/>
    <n v="533.6063386272092"/>
  </r>
  <r>
    <s v="IDAllWinter Peak Load @ Gen"/>
    <x v="1"/>
    <x v="0"/>
    <x v="3"/>
    <s v="MW @generator"/>
    <n v="484.42722808683305"/>
    <n v="485.26639285941036"/>
    <n v="486.73991045267985"/>
    <n v="488.58832927901176"/>
    <n v="489.80541928310026"/>
    <n v="491.07667404482993"/>
    <n v="492.40090520324867"/>
    <n v="493.77699713256726"/>
    <n v="495.20390326083469"/>
    <n v="496.68064258544115"/>
    <n v="498.20629637492516"/>
    <n v="499.78000504712389"/>
    <n v="501.40096521424192"/>
    <n v="503.06842688592047"/>
    <n v="504.78169082186662"/>
    <n v="506.540106026057"/>
    <n v="508.34306737495882"/>
    <n v="510.19001337261665"/>
    <n v="512.08042402583703"/>
    <n v="514.01381883306772"/>
    <n v="515.98975488091116"/>
    <n v="518.00782504253641"/>
    <n v="520.06765627256334"/>
    <n v="522.1689079932836"/>
  </r>
  <r>
    <s v="IDResidentialSummer Peak Load"/>
    <x v="1"/>
    <x v="1"/>
    <x v="0"/>
    <s v="MW @meter"/>
    <n v="244.627226563336"/>
    <n v="246.8635518043645"/>
    <n v="249.21722175421593"/>
    <n v="251.58562453591193"/>
    <n v="253.95590274827757"/>
    <n v="256.34851220001502"/>
    <n v="258.76366328172281"/>
    <n v="261.20156836616468"/>
    <n v="263.66244182694413"/>
    <n v="266.14650005735513"/>
    <n v="268.65396148941034"/>
    <n v="271.18504661304854"/>
    <n v="273.73997799552313"/>
    <n v="276.31898030097329"/>
    <n v="278.92228031017947"/>
    <n v="281.55010694050503"/>
    <n v="284.20269126602574"/>
    <n v="286.88026653784885"/>
    <n v="289.58306820462394"/>
    <n v="292.31133393324643"/>
    <n v="295.06530362975667"/>
    <n v="297.84521946043577"/>
    <n v="300.65132587309989"/>
    <n v="303.48386961859569"/>
  </r>
  <r>
    <s v="IDResidentialWinter Peak Load"/>
    <x v="1"/>
    <x v="1"/>
    <x v="1"/>
    <s v="MW @meter"/>
    <n v="233.43020698368889"/>
    <n v="235.56417167449604"/>
    <n v="237.81010999985597"/>
    <n v="240.07010680936443"/>
    <n v="242.33189320777331"/>
    <n v="244.61498870534498"/>
    <n v="246.91959406272932"/>
    <n v="249.24591193201405"/>
    <n v="251.59414687454483"/>
    <n v="253.96450537891292"/>
    <n v="256.35719587911251"/>
    <n v="258.77242877286903"/>
    <n v="261.21041644014019"/>
    <n v="263.67137326179136"/>
    <n v="266.15551563844667"/>
    <n v="268.66306200951806"/>
    <n v="271.19423287241329"/>
    <n v="273.74925080192514"/>
    <n v="276.32834046980321"/>
    <n v="278.93172866450999"/>
    <n v="281.55964431116331"/>
    <n v="284.21231849166645"/>
    <n v="286.88998446502796"/>
    <n v="289.59287768787306"/>
  </r>
  <r>
    <s v="IDResidentialCustomer Population"/>
    <x v="1"/>
    <x v="1"/>
    <x v="4"/>
    <s v="#"/>
    <n v="120159.95833333333"/>
    <n v="123095.6273387088"/>
    <n v="124664.14006426865"/>
    <n v="126176.55676403013"/>
    <n v="127743.64009777283"/>
    <n v="129318.89010808233"/>
    <n v="130923.26113354847"/>
    <n v="132547.53649306204"/>
    <n v="134191.96312608256"/>
    <n v="135856.7910356785"/>
    <n v="137542.27332653548"/>
    <n v="139248.66624343576"/>
    <n v="140976.22921021542"/>
    <n v="142725.22486920466"/>
    <n v="144495.91912115741"/>
    <n v="146288.58116567641"/>
    <n v="148103.48354213976"/>
    <n v="149940.90217113524"/>
    <n v="151801.11639640864"/>
    <n v="153684.40902733256"/>
    <n v="155591.06638190206"/>
    <n v="157521.37833026375"/>
    <n v="159475.63833878489"/>
    <n v="161454.14351466927"/>
  </r>
  <r>
    <s v="IDResidentialPer Customer Summer Peak (kW)"/>
    <x v="1"/>
    <x v="1"/>
    <x v="5"/>
    <s v="kW @meter"/>
    <n v="2.0358464662972047"/>
    <n v="2.0054615841478838"/>
    <n v="1.9991091393702782"/>
    <n v="1.9939173408132886"/>
    <n v="1.9880121041948076"/>
    <n v="1.9822974971851652"/>
    <n v="1.9764529315976216"/>
    <n v="1.9706255980082799"/>
    <n v="1.9648154456106672"/>
    <n v="1.9590224237481082"/>
    <n v="1.9532464819132809"/>
    <n v="1.9474875697477807"/>
    <n v="1.9417456370416766"/>
    <n v="1.9360206337330754"/>
    <n v="1.9303125099076868"/>
    <n v="1.9246212157983862"/>
    <n v="1.9189467017847817"/>
    <n v="1.9132889183927793"/>
    <n v="1.9076478162941559"/>
    <n v="1.9020233463061258"/>
    <n v="1.8964154593909119"/>
    <n v="1.8908241066553211"/>
    <n v="1.8852492393503135"/>
    <n v="1.8796908088705819"/>
  </r>
  <r>
    <s v="IDResidentialPer Customer Winter Peak (kW)"/>
    <x v="1"/>
    <x v="1"/>
    <x v="6"/>
    <s v="kW @meter"/>
    <n v="1.9426621831553474"/>
    <n v="1.9136680706481946"/>
    <n v="1.9076063884711087"/>
    <n v="1.902652227690228"/>
    <n v="1.8970172841661357"/>
    <n v="1.891564244797495"/>
    <n v="1.8859871952842562"/>
    <n v="1.8804265890302712"/>
    <n v="1.8748823775545698"/>
    <n v="1.8693545125191215"/>
    <n v="1.8638429457284138"/>
    <n v="1.8583476291290342"/>
    <n v="1.8528685148092496"/>
    <n v="1.8474055549985884"/>
    <n v="1.8419587020674246"/>
    <n v="1.8365279085265629"/>
    <n v="1.8311131270268239"/>
    <n v="1.8257143103586311"/>
    <n v="1.8203314114516003"/>
    <n v="1.8149643833741287"/>
    <n v="1.8096131793329848"/>
    <n v="1.8042777526729035"/>
    <n v="1.7989580568761743"/>
    <n v="1.7936540455622401"/>
  </r>
  <r>
    <s v="IDResidentialSaturation Central AC"/>
    <x v="1"/>
    <x v="1"/>
    <x v="7"/>
    <s v="%"/>
    <n v="0.45237916829262698"/>
    <n v="0.4584427097628771"/>
    <n v="0.46464300927983293"/>
    <n v="0.47098320008122813"/>
    <n v="0.47746648740010345"/>
    <n v="0.48409615012028795"/>
    <n v="0.49087554246995335"/>
    <n v="0.49780809575411844"/>
    <n v="0.50489732012699717"/>
    <n v="0.51214680640511101"/>
    <n v="0.51956022792209644"/>
    <n v="0.52714134242617494"/>
    <n v="0.53489399402125826"/>
    <n v="0.54282211515269874"/>
    <n v="0.55092972863870948"/>
    <n v="0.55922094974850223"/>
    <n v="0.56769998832822399"/>
    <n v="0.57637115097578262"/>
    <n v="0.58523884326569475"/>
    <n v="0.59430757202510021"/>
    <n v="0.60358194766212325"/>
    <n v="0.61306668654778318"/>
    <n v="0.61306668654778318"/>
    <n v="0.61306668654778318"/>
  </r>
  <r>
    <s v="IDResidentialSaturation Elec Space Heat"/>
    <x v="1"/>
    <x v="1"/>
    <x v="8"/>
    <s v="%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  <n v="0.21886828117629661"/>
  </r>
  <r>
    <s v="IDResidentialSaturation Elec Water Heat"/>
    <x v="1"/>
    <x v="1"/>
    <x v="14"/>
    <s v="%"/>
    <n v="0.46130526755657042"/>
    <n v="0.45952636412121423"/>
    <n v="0.4577546127449223"/>
    <n v="0.45598998390116463"/>
    <n v="0.45423244818758118"/>
    <n v="0.45248197632545167"/>
    <n v="0.45073853915916756"/>
    <n v="0.44900210765570769"/>
    <n v="0.44727265290411433"/>
    <n v="0.44555014611497207"/>
    <n v="0.44383455861989057"/>
    <n v="0.4421258618709869"/>
    <n v="0.44042402744037218"/>
    <n v="0.43872902701963917"/>
    <n v="0.4370408324193531"/>
    <n v="0.43535941556854424"/>
    <n v="0.43368474851420158"/>
    <n v="0.43201680342077153"/>
    <n v="0.43035555256965513"/>
    <n v="0.42870096835871069"/>
    <n v="0.42705302330175637"/>
    <n v="0.42541169002807638"/>
    <n v="0.42541169002807638"/>
    <n v="0.42541169002807638"/>
  </r>
  <r>
    <s v="IDResidentialSaturation CTA-2045 ER Water Heat"/>
    <x v="1"/>
    <x v="1"/>
    <x v="9"/>
    <s v="%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Saturation CTA-2045 HP Water Heat"/>
    <x v="1"/>
    <x v="1"/>
    <x v="10"/>
    <s v="%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Saturation Elec Vehicles"/>
    <x v="1"/>
    <x v="1"/>
    <x v="11"/>
    <s v="%"/>
    <n v="5.2596340071688393E-3"/>
    <n v="6.2331404767796104E-3"/>
    <n v="7.386833409000192E-3"/>
    <n v="8.7540635439862409E-3"/>
    <n v="1.0374354515532699E-2"/>
    <n v="1.2294545392909577E-2"/>
    <n v="1.4570144695942325E-2"/>
    <n v="1.7266935024952298E-2"/>
    <n v="2.0462874691900355E-2"/>
    <n v="2.4250351324732165E-2"/>
    <n v="2.8738852591699317E-2"/>
    <n v="3.4058131250457035E-2"/>
    <n v="4.0361956016587444E-2"/>
    <n v="4.7832556680956421E-2"/>
    <n v="5.6685891974527579E-2"/>
    <n v="6.7177892463087113E-2"/>
    <n v="7.9611858940316291E-2"/>
    <n v="9.4347230190578654E-2"/>
    <n v="0.11180997357827394"/>
    <n v="0.13250489883297806"/>
    <n v="0.15703025099497381"/>
    <n v="0.18609500437132082"/>
    <n v="0.18609500437132082"/>
    <n v="0.18609500437132082"/>
  </r>
  <r>
    <s v="IDResidentialSaturation Appliances"/>
    <x v="1"/>
    <x v="1"/>
    <x v="12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IDResidentialSaturation AMI"/>
    <x v="1"/>
    <x v="1"/>
    <x v="13"/>
    <s v="%"/>
    <n v="0.33"/>
    <n v="0.6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IDGeneral ServiceSummer Peak Load"/>
    <x v="1"/>
    <x v="2"/>
    <x v="0"/>
    <s v="MW @meter"/>
    <n v="71.591020977825877"/>
    <n v="70.950471504395935"/>
    <n v="70.7620117100318"/>
    <n v="70.909802233009813"/>
    <n v="70.505643858058065"/>
    <n v="70.103941777829945"/>
    <n v="69.704682042531374"/>
    <n v="69.307850787470045"/>
    <n v="68.913434232574033"/>
    <n v="68.521418681913445"/>
    <n v="68.131790523224808"/>
    <n v="67.744536227438545"/>
    <n v="67.359642348209277"/>
    <n v="66.977095521449044"/>
    <n v="66.596882464863356"/>
    <n v="66.218989977490068"/>
    <n v="65.843404939241225"/>
    <n v="65.470114310447528"/>
    <n v="65.099105131405864"/>
    <n v="64.730364521929218"/>
    <n v="64.363879680899899"/>
    <n v="63.99963788582501"/>
    <n v="63.637626492394965"/>
    <n v="63.277832934044653"/>
  </r>
  <r>
    <s v="IDGeneral ServiceWinter Peak Load"/>
    <x v="1"/>
    <x v="2"/>
    <x v="1"/>
    <s v="MW @meter"/>
    <n v="72.356779166850359"/>
    <n v="71.709378191681026"/>
    <n v="71.518902577052486"/>
    <n v="71.668273910049479"/>
    <n v="71.259792540662744"/>
    <n v="70.853793739235783"/>
    <n v="70.450263406763469"/>
    <n v="70.04918753025278"/>
    <n v="69.650552182236169"/>
    <n v="69.254343520288117"/>
    <n v="68.860547786544458"/>
    <n v="68.469151307224806"/>
    <n v="68.080140492157781"/>
    <n v="67.693501834309288"/>
    <n v="67.309221909313592"/>
    <n v="66.927287375007268"/>
    <n v="66.547684970966088"/>
    <n v="66.170401518044727"/>
    <n v="65.795423917919322"/>
    <n v="65.422739152632701"/>
    <n v="65.052334284142688"/>
    <n v="64.684196453872971"/>
    <n v="64.318312882266767"/>
    <n v="63.954670868343371"/>
  </r>
  <r>
    <s v="IDGeneral ServiceCustomer Population"/>
    <x v="1"/>
    <x v="2"/>
    <x v="4"/>
    <s v="#"/>
    <n v="16975.833333333332"/>
    <n v="17213.880594135804"/>
    <n v="17421.450360036975"/>
    <n v="17624.118780893117"/>
    <n v="17831.869047850956"/>
    <n v="18040.702381102805"/>
    <n v="18251.997419381369"/>
    <n v="18465.783181002545"/>
    <n v="18682.089026347061"/>
    <n v="18900.944661892652"/>
    <n v="19122.380144293857"/>
    <n v="19346.425884509841"/>
    <n v="19573.112651980904"/>
    <n v="19802.471578854234"/>
    <n v="20034.534164259432"/>
    <n v="20269.332278634483"/>
    <n v="20506.898168102682"/>
    <n v="20747.264458901191"/>
    <n v="20990.464161861761"/>
    <n v="21236.530676944309"/>
    <n v="21485.497797823911"/>
    <n v="21737.399716531869"/>
    <n v="21992.27102815151"/>
    <n v="22250.146735569291"/>
  </r>
  <r>
    <s v="IDGeneral ServicePer Customer Summer Peak (kW)"/>
    <x v="1"/>
    <x v="2"/>
    <x v="5"/>
    <s v="kW @meter"/>
    <n v="4.2172316122620908"/>
    <n v="4.1217011536937456"/>
    <n v="4.061775009981524"/>
    <n v="4.023452356090873"/>
    <n v="3.9539121596765647"/>
    <n v="3.8858765194897349"/>
    <n v="3.8190166501181735"/>
    <n v="3.7533122807795896"/>
    <n v="3.6887434877002501"/>
    <n v="3.6252906882513476"/>
    <n v="3.5629346351821907"/>
    <n v="3.5016564109487405"/>
    <n v="3.4414374221359281"/>
    <n v="3.3822593939722911"/>
    <n v="3.3241043649354594"/>
    <n v="3.2669546814470176"/>
    <n v="3.2107929926553647"/>
    <n v="3.1556022453051109"/>
    <n v="3.1013656786916837"/>
    <n v="3.0480668196997218"/>
    <n v="2.9956894779239782"/>
    <n v="2.9442177408713515"/>
    <n v="2.8936359692427738"/>
    <n v="2.843928792293676"/>
  </r>
  <r>
    <s v="IDGeneral ServicePer Customer Winter Peak (kW)"/>
    <x v="1"/>
    <x v="2"/>
    <x v="6"/>
    <s v="kW @meter"/>
    <n v="4.2623403367640487"/>
    <n v="4.165788056884165"/>
    <n v="4.1052209258713344"/>
    <n v="4.0664883618321612"/>
    <n v="3.9962043434392966"/>
    <n v="3.9274409744408514"/>
    <n v="3.8598659526411052"/>
    <n v="3.7934587904356443"/>
    <n v="3.728199350940308"/>
    <n v="3.6640678420648483"/>
    <n v="3.6010448106844342"/>
    <n v="3.5391111369075254"/>
    <n v="3.4782480284385273"/>
    <n v="3.4184370150337573"/>
    <n v="3.3596599430492247"/>
    <n v="3.3018989700787547"/>
    <n v="3.2451365596810366"/>
    <n v="3.1893554761941481"/>
    <n v="3.134538779636189"/>
    <n v="3.0806698206906118"/>
    <n v="3.0277322357749283"/>
    <n v="2.9757099421914264"/>
    <n v="2.9245871333585884"/>
    <n v="2.8743482741219335"/>
  </r>
  <r>
    <s v="IDGeneral ServiceSaturation Central AC"/>
    <x v="1"/>
    <x v="2"/>
    <x v="7"/>
    <s v="%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19993"/>
    <n v="0.18032949217720001"/>
  </r>
  <r>
    <s v="IDGeneral ServiceSaturation Elec Water Heat"/>
    <x v="1"/>
    <x v="2"/>
    <x v="14"/>
    <s v="%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  <n v="0.39704108390851506"/>
  </r>
  <r>
    <s v="IDGeneral ServiceSaturation CTA-2045 ER Water Heat"/>
    <x v="1"/>
    <x v="2"/>
    <x v="9"/>
    <s v="%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Saturation CTA-2045 HP Water Heat"/>
    <x v="1"/>
    <x v="2"/>
    <x v="10"/>
    <s v="%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Saturation Elec Space Heat"/>
    <x v="1"/>
    <x v="2"/>
    <x v="8"/>
    <s v="%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  <n v="0.10147373564927936"/>
  </r>
  <r>
    <s v="IDGeneral ServiceSaturation AMI"/>
    <x v="1"/>
    <x v="2"/>
    <x v="13"/>
    <s v="%"/>
    <n v="0.33"/>
    <n v="0.6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IDLarge General ServiceSummer Peak Load"/>
    <x v="1"/>
    <x v="3"/>
    <x v="0"/>
    <s v="MW @meter"/>
    <n v="96.507247941336189"/>
    <n v="96.053236254496795"/>
    <n v="95.61191334331869"/>
    <n v="95.170161349922481"/>
    <n v="94.685727700436559"/>
    <n v="94.222745005257423"/>
    <n v="93.780061844613897"/>
    <n v="93.356588849320033"/>
    <n v="92.951295356590506"/>
    <n v="92.563206246089379"/>
    <n v="92.191398946498609"/>
    <n v="91.835000603416276"/>
    <n v="91.49318539988964"/>
    <n v="91.165172021356952"/>
    <n v="90.850221257215082"/>
    <n v="90.547633731649697"/>
    <n v="90.2567477567612"/>
    <n v="89.976937301395665"/>
    <n v="89.707610069444712"/>
    <n v="89.44820568171437"/>
    <n v="89.198193955781719"/>
    <n v="88.957073278557459"/>
    <n v="88.724369066558921"/>
    <n v="88.499632309165591"/>
  </r>
  <r>
    <s v="IDLarge General ServiceWinter Peak Load"/>
    <x v="1"/>
    <x v="3"/>
    <x v="1"/>
    <s v="MW @meter"/>
    <n v="97.539517273466316"/>
    <n v="97.080649346802971"/>
    <n v="96.634605918601594"/>
    <n v="96.188128818595075"/>
    <n v="95.698513527206785"/>
    <n v="95.230578635713528"/>
    <n v="94.783160408426511"/>
    <n v="94.35515782395305"/>
    <n v="93.945529195241704"/>
    <n v="93.553288971788447"/>
    <n v="93.177504714186583"/>
    <n v="92.817294231731978"/>
    <n v="92.471822874295839"/>
    <n v="92.140300970150719"/>
    <n v="91.821981401883875"/>
    <n v="91.516157312955741"/>
    <n v="91.222159937862287"/>
    <n v="90.939356549239989"/>
    <n v="90.667148515610592"/>
    <n v="90.404969463802828"/>
    <n v="90.152283540409798"/>
    <n v="89.908583766944062"/>
    <n v="89.673390483641256"/>
    <n v="89.446249877133923"/>
  </r>
  <r>
    <s v="IDLarge General ServiceCustomer Population"/>
    <x v="1"/>
    <x v="3"/>
    <x v="4"/>
    <s v="#"/>
    <n v="858.22161538708838"/>
    <n v="848.5091784716243"/>
    <n v="845.74624527649655"/>
    <n v="843.6534629392421"/>
    <n v="841.52991191335173"/>
    <n v="839.39811060022271"/>
    <n v="837.38065682396712"/>
    <n v="835.4714194743359"/>
    <n v="833.66459618023885"/>
    <n v="831.95469568334056"/>
    <n v="830.33652115675022"/>
    <n v="828.80515441813498"/>
    <n v="827.35594098929721"/>
    <n v="825.98447595683081"/>
    <n v="824.68659059090362"/>
    <n v="823.45833968151669"/>
    <n v="822.29598955377139"/>
    <n v="821.19600672573506"/>
    <n v="820.15504717445322"/>
    <n v="819.16994617749754"/>
    <n v="818.23770869919304"/>
    <n v="817.35550029231786"/>
    <n v="816.52063848763748"/>
    <n v="815.73058464511757"/>
  </r>
  <r>
    <s v="IDLarge General ServicePer Customer Summer Peak (kW)"/>
    <x v="1"/>
    <x v="3"/>
    <x v="5"/>
    <s v="kW @meter"/>
    <n v="112.45026483958691"/>
    <n v="113.20235383606871"/>
    <n v="113.05035508855337"/>
    <n v="112.80717205658694"/>
    <n v="112.51617602653427"/>
    <n v="112.25036584593002"/>
    <n v="111.9921520522156"/>
    <n v="111.74121181555005"/>
    <n v="111.49723255909308"/>
    <n v="111.25991201968151"/>
    <n v="111.02895825666663"/>
    <n v="110.80408961487372"/>
    <n v="110.58503464722592"/>
    <n v="110.37153200216029"/>
    <n v="110.1633302805605"/>
    <n v="109.96018786654122"/>
    <n v="109.76187273604494"/>
    <n v="109.56816224685609"/>
    <n v="109.37884291330005"/>
    <n v="109.19371016857686"/>
    <n v="109.01256811738246"/>
    <n v="108.83522928119157"/>
    <n v="108.66151433832037"/>
    <n v="108.49125186064616"/>
  </r>
  <r>
    <s v="IDLarge General ServicePer Customer Winter Peak (kW)"/>
    <x v="1"/>
    <x v="3"/>
    <x v="6"/>
    <s v="kW @meter"/>
    <n v="113.65306527437268"/>
    <n v="114.41319883147206"/>
    <n v="114.2595742615555"/>
    <n v="114.013790073807"/>
    <n v="113.71968146636765"/>
    <n v="113.45102810347957"/>
    <n v="113.19005238062441"/>
    <n v="112.93642801488012"/>
    <n v="112.68983908599451"/>
    <n v="112.44998009771051"/>
    <n v="112.21655598669808"/>
    <n v="111.98928208511762"/>
    <n v="111.76788404241613"/>
    <n v="111.55209771153901"/>
    <n v="111.34166900433253"/>
    <n v="111.13635372051829"/>
    <n v="110.93591735424256"/>
    <n v="110.74013488184451"/>
    <n v="110.54879053414518"/>
    <n v="110.36167755623923"/>
    <n v="110.17859795746995"/>
    <n v="109.99936225398775"/>
    <n v="109.82378920603236"/>
    <n v="109.65170555183656"/>
  </r>
  <r>
    <s v="IDLarge General ServiceSaturation AMI"/>
    <x v="1"/>
    <x v="3"/>
    <x v="13"/>
    <s v="%"/>
    <n v="0.33"/>
    <n v="0.6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s v="IDExtra Large General ServiceSummer Peak Load"/>
    <x v="1"/>
    <x v="4"/>
    <x v="0"/>
    <s v="MW @meter"/>
    <n v="49.586595861958401"/>
    <n v="49.354214527966384"/>
    <n v="49.134943935794233"/>
    <n v="48.914063237425204"/>
    <n v="48.699724116827589"/>
    <n v="48.490566283552511"/>
    <n v="48.286456161551634"/>
    <n v="48.087263621393753"/>
    <n v="47.892861891331854"/>
    <n v="47.703127470664995"/>
    <n v="47.517940045335671"/>
    <n v="47.337182405705086"/>
    <n v="47.160740366449915"/>
    <n v="46.988502688526125"/>
    <n v="46.820361003146338"/>
    <n v="46.656209737718619"/>
    <n v="46.495946043696563"/>
    <n v="46.339469726290758"/>
    <n v="46.186683175994183"/>
    <n v="46.037491301874176"/>
    <n v="45.891801466585903"/>
    <n v="45.749523423062506"/>
    <n v="45.610569252838943"/>
    <n v="45.474853305967208"/>
  </r>
  <r>
    <s v="IDExtra Large General ServiceWinter Peak Load"/>
    <x v="1"/>
    <x v="4"/>
    <x v="1"/>
    <s v="MW @meter"/>
    <n v="51.26000741267864"/>
    <n v="51.019783846290693"/>
    <n v="50.793113473284713"/>
    <n v="50.564778657415644"/>
    <n v="50.343206179618484"/>
    <n v="50.126989843374162"/>
    <n v="49.915991564809239"/>
    <n v="49.710076822981272"/>
    <n v="49.509114567944614"/>
    <n v="49.312977131188546"/>
    <n v="49.121540138386251"/>
    <n v="48.934682424395234"/>
    <n v="48.752285950450812"/>
    <n v="48.57423572349645"/>
    <n v="48.40041971759554"/>
    <n v="48.230728797370851"/>
    <n v="48.065056643419737"/>
    <n v="47.903299679653578"/>
    <n v="47.7453570025123"/>
    <n v="47.591130312005198"/>
    <n v="47.440523844531235"/>
    <n v="47.293444307432665"/>
    <n v="47.149800815237491"/>
    <n v="47.009504827546976"/>
  </r>
  <r>
    <s v="IDExtra Large General ServiceCustomer Population"/>
    <x v="1"/>
    <x v="4"/>
    <x v="4"/>
    <s v="#"/>
    <n v="11.083333333333334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s v="IDExtra Large General ServicePer Customer Summer Peak (kW)"/>
    <x v="1"/>
    <x v="4"/>
    <x v="5"/>
    <s v="kW @meter"/>
    <n v="4473.9785740112839"/>
    <n v="4486.7467752696712"/>
    <n v="4466.8130850722027"/>
    <n v="4446.7330215841093"/>
    <n v="4427.2476469843259"/>
    <n v="4408.2332985047733"/>
    <n v="4389.6778328683304"/>
    <n v="4371.5694201267042"/>
    <n v="4353.8965355756236"/>
    <n v="4336.6479518786355"/>
    <n v="4319.8127313941523"/>
    <n v="4303.3802187004621"/>
    <n v="4287.3400333136287"/>
    <n v="4271.6820625932842"/>
    <n v="4256.3964548314852"/>
    <n v="4241.4736125198751"/>
    <n v="4226.9041857905968"/>
    <n v="4212.6790660264323"/>
    <n v="4198.7893796358348"/>
    <n v="4185.2264819885613"/>
    <n v="4171.9819515078088"/>
    <n v="4159.047583914773"/>
    <n v="4146.4153866217221"/>
    <n v="4134.0775732697466"/>
  </r>
  <r>
    <s v="IDExtra Large General ServicePer Customer Winter Peak (kW)"/>
    <x v="1"/>
    <x v="4"/>
    <x v="6"/>
    <s v="kW @meter"/>
    <n v="4624.9630748281479"/>
    <n v="4638.162167844609"/>
    <n v="4617.5557702986107"/>
    <n v="4596.7980597650585"/>
    <n v="4576.6551072380444"/>
    <n v="4556.9990766703786"/>
    <n v="4537.8174149826582"/>
    <n v="4519.0978929982975"/>
    <n v="4500.8285970858742"/>
    <n v="4482.9979210171405"/>
    <n v="4465.5945580351136"/>
    <n v="4448.6074931268395"/>
    <n v="4432.0259954955282"/>
    <n v="4415.8396112269502"/>
    <n v="4400.0381561450495"/>
    <n v="4384.6117088518959"/>
    <n v="4369.5506039472493"/>
    <n v="4354.8454254230528"/>
    <n v="4340.4870002283906"/>
    <n v="4326.4663920004723"/>
    <n v="4312.7748949573852"/>
    <n v="4299.4040279484243"/>
    <n v="4286.3455286579538"/>
    <n v="4273.5913479588162"/>
  </r>
  <r>
    <s v="IDExtra Large General ServiceSaturation AMI"/>
    <x v="1"/>
    <x v="4"/>
    <x v="13"/>
    <s v="%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0">
  <r>
    <s v="WAResidentialDLC Central ACParticipantsMarket Potential0"/>
    <x v="0"/>
    <s v="Residential"/>
    <x v="0"/>
    <x v="0"/>
    <s v="Market Potential"/>
    <n v="0"/>
    <n v="0"/>
    <n v="1026.7099176714228"/>
    <n v="3096.7675319952223"/>
    <n v="7114.0328488837413"/>
    <n v="9159.7540611449804"/>
    <n v="10286.771813758338"/>
    <n v="10507.199199062648"/>
    <n v="10733.281878761207"/>
    <n v="10965.167232663396"/>
    <n v="11203.005878712274"/>
    <n v="11446.951696482731"/>
    <n v="11697.161846920877"/>
    <n v="11953.796787949579"/>
    <n v="12217.020285538645"/>
    <n v="12486.999419810234"/>
    <n v="12763.904585720209"/>
    <n v="13047.909487824578"/>
    <n v="13339.191128606451"/>
    <n v="13637.929789803437"/>
    <n v="13944.30900613738"/>
    <n v="14258.515530808114"/>
    <n v="14580.739292070233"/>
    <n v="14715.591378814945"/>
    <n v="14851.69066468551"/>
  </r>
  <r>
    <s v="WAResidentialDLC Central ACNew ParticipantsMarket Potential0"/>
    <x v="0"/>
    <s v="Residential"/>
    <x v="0"/>
    <x v="1"/>
    <s v="Market Potential"/>
    <n v="0"/>
    <n v="0"/>
    <n v="1026.7099176714228"/>
    <n v="2070.0576143237995"/>
    <n v="4017.265316888519"/>
    <n v="2045.7212122612391"/>
    <n v="1127.0177526133575"/>
    <n v="220.42738530431052"/>
    <n v="226.08267969855842"/>
    <n v="231.88535390218931"/>
    <n v="237.83864604887822"/>
    <n v="243.94581777045642"/>
    <n v="250.21015043814623"/>
    <n v="256.63494102870209"/>
    <n v="263.22349758906603"/>
    <n v="269.97913427158892"/>
    <n v="276.90516590997504"/>
    <n v="284.00490210436874"/>
    <n v="291.28164078187365"/>
    <n v="298.73866119698505"/>
    <n v="306.37921633394399"/>
    <n v="314.20652467073342"/>
    <n v="322.2237612621193"/>
    <n v="134.85208674471141"/>
    <n v="136.09928587056493"/>
  </r>
  <r>
    <s v="WAResidentialDLC Central ACSummer Peak Reduction @Meter  (MW)Market Potential0"/>
    <x v="0"/>
    <s v="Residential"/>
    <x v="0"/>
    <x v="2"/>
    <s v="Market Potential"/>
    <n v="0"/>
    <n v="0"/>
    <n v="0.51335495883571136"/>
    <n v="1.5483837659976112"/>
    <n v="3.5570164244418705"/>
    <n v="4.5798770305724901"/>
    <n v="5.1433859068791685"/>
    <n v="5.2535995995313245"/>
    <n v="5.3666409393806038"/>
    <n v="5.4825836163316977"/>
    <n v="5.6015029393561369"/>
    <n v="5.7234758482413657"/>
    <n v="5.8485809234604389"/>
    <n v="5.9768983939747899"/>
    <n v="6.1085101427693225"/>
    <n v="6.2434997099051168"/>
    <n v="6.3819522928601042"/>
    <n v="6.5239547439122889"/>
    <n v="6.6695955643032256"/>
    <n v="6.8189648949017183"/>
    <n v="6.9721545030686904"/>
    <n v="7.1292577654040565"/>
    <n v="7.2903696460351162"/>
    <n v="7.3577956894074728"/>
    <n v="7.4258453323427549"/>
  </r>
  <r>
    <s v="WAResidentialDLC Central ACSummer Peak Reduction @Generation (MW)Market Potential0"/>
    <x v="0"/>
    <s v="Residential"/>
    <x v="0"/>
    <x v="3"/>
    <s v="Market Potential"/>
    <n v="0"/>
    <n v="0"/>
    <n v="0.54705345144470519"/>
    <n v="1.6500253260844109"/>
    <n v="3.7905119612551901"/>
    <n v="4.8805168697490302"/>
    <n v="5.4810165248072984"/>
    <n v="5.5984650463888794"/>
    <n v="5.7189268322470204"/>
    <n v="5.8424804095606326"/>
    <n v="5.969206030856923"/>
    <n v="6.0991856865317198"/>
    <n v="6.2325031153670487"/>
    <n v="6.3692438128461104"/>
    <n v="6.5094950370517077"/>
    <n v="6.6533458119193485"/>
    <n v="6.8008869276002812"/>
    <n v="6.952210937672942"/>
    <n v="7.1074121529233008"/>
    <n v="7.2665866313956933"/>
    <n v="7.4298321643954504"/>
    <n v="7.5972482581032148"/>
    <n v="7.7689361104381032"/>
    <n v="7.8407882453191311"/>
    <n v="7.9133049151137627"/>
  </r>
  <r>
    <s v="WAResidentialDLC Central ACWinter Peak Reduction @Meter  (MW)Market Potential0"/>
    <x v="0"/>
    <s v="Residential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Winter Peak Reduction @Generation (MW)Market Potential0"/>
    <x v="0"/>
    <s v="Residential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Non-Incentive CostsMarket Potential0"/>
    <x v="0"/>
    <s v="Residential"/>
    <x v="0"/>
    <x v="6"/>
    <s v="Market Potential"/>
    <n v="0"/>
    <n v="0"/>
    <n v="335302.76"/>
    <n v="669174.02"/>
    <n v="1292280.49"/>
    <n v="661386.37"/>
    <n v="367401.27"/>
    <n v="77292.350000000006"/>
    <n v="79102.039999999994"/>
    <n v="80958.899999999994"/>
    <n v="82863.95"/>
    <n v="84818.25"/>
    <n v="86822.83"/>
    <n v="88878.77"/>
    <n v="90987.1"/>
    <n v="93148.91"/>
    <n v="95365.24"/>
    <n v="97637.15"/>
    <n v="99965.71"/>
    <n v="102351.96"/>
    <n v="104796.93"/>
    <n v="107301.67"/>
    <n v="109867.19"/>
    <n v="49908.25"/>
    <n v="50307.360000000001"/>
  </r>
  <r>
    <s v="WAResidentialDLC Central ACIncentive CostsMarket Potential0"/>
    <x v="0"/>
    <s v="Residential"/>
    <x v="0"/>
    <x v="7"/>
    <s v="Market Potential"/>
    <n v="0"/>
    <n v="0"/>
    <n v="85834.85"/>
    <n v="154146.75"/>
    <n v="286716.51"/>
    <n v="354225.31"/>
    <n v="391416.89"/>
    <n v="398691"/>
    <n v="406151.72"/>
    <n v="413803.94"/>
    <n v="421652.62"/>
    <n v="429702.83"/>
    <n v="437959.76"/>
    <n v="446428.72"/>
    <n v="455115.09"/>
    <n v="464024.4"/>
    <n v="473162.27"/>
    <n v="482534.44"/>
    <n v="492146.73"/>
    <n v="502005.11"/>
    <n v="512115.62"/>
    <n v="522484.43"/>
    <n v="533117.81999999995"/>
    <n v="537567.93999999994"/>
    <n v="542059.21"/>
  </r>
  <r>
    <s v="WAResidentialDLC Central ACProgram Annual BenefitsMarket Potential0"/>
    <x v="0"/>
    <s v="Residential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Central ACProgram Annual CostsMarket Potential0"/>
    <x v="0"/>
    <s v="Residential"/>
    <x v="0"/>
    <x v="9"/>
    <s v="Market Potential"/>
    <n v="0"/>
    <n v="0"/>
    <n v="421137.61"/>
    <n v="823320.77"/>
    <n v="1578996.99"/>
    <n v="1015611.68"/>
    <n v="758818.16"/>
    <n v="475983.34"/>
    <n v="485253.77"/>
    <n v="494762.84"/>
    <n v="504516.57"/>
    <n v="514521.08"/>
    <n v="524782.6"/>
    <n v="535307.48"/>
    <n v="546102.19999999995"/>
    <n v="557173.31000000006"/>
    <n v="568527.51"/>
    <n v="580171.59"/>
    <n v="592112.43999999994"/>
    <n v="604357.06000000006"/>
    <n v="616912.55000000005"/>
    <n v="629786.11"/>
    <n v="642985.01"/>
    <n v="587476.18999999994"/>
    <n v="592366.56999999995"/>
  </r>
  <r>
    <s v="WAGeneral ServiceDLC Central ACParticipantsMarket Potential0"/>
    <x v="0"/>
    <s v="General Service"/>
    <x v="0"/>
    <x v="0"/>
    <s v="Market Potential"/>
    <n v="0"/>
    <n v="0"/>
    <n v="50.159593004898021"/>
    <n v="150.89102254532486"/>
    <n v="349.52887059251401"/>
    <n v="449.80367737992157"/>
    <n v="502.39899988175034"/>
    <n v="507.25982369279404"/>
    <n v="512.16786101462287"/>
    <n v="517.12357043527174"/>
    <n v="522.12741499707204"/>
    <n v="527.17986223991682"/>
    <n v="532.28138424494557"/>
    <n v="537.43245767865471"/>
    <n v="542.63356383743371"/>
    <n v="547.88518869253744"/>
    <n v="553.18782293549157"/>
    <n v="558.5419620239428"/>
    <n v="563.94810622795137"/>
    <n v="569.40676067673394"/>
    <n v="574.91843540586228"/>
    <n v="580.48364540491809"/>
    <n v="586.10291066561149"/>
    <n v="591.7767562303676"/>
    <n v="597.50571224138434"/>
  </r>
  <r>
    <s v="WAGeneral ServiceDLC Central ACNew ParticipantsMarket Potential0"/>
    <x v="0"/>
    <s v="General Service"/>
    <x v="0"/>
    <x v="1"/>
    <s v="Market Potential"/>
    <n v="0"/>
    <n v="0"/>
    <n v="50.159593004898021"/>
    <n v="100.73142954042683"/>
    <n v="198.63784804718915"/>
    <n v="100.27480678740756"/>
    <n v="52.595322501828775"/>
    <n v="4.8608238110437014"/>
    <n v="4.9080373218288287"/>
    <n v="4.9557094206488728"/>
    <n v="5.0038445618002925"/>
    <n v="5.052447242844778"/>
    <n v="5.1015220050287553"/>
    <n v="5.1510734337091435"/>
    <n v="5.2011061587789982"/>
    <n v="5.2516248551037279"/>
    <n v="5.3026342429541273"/>
    <n v="5.3541390884512339"/>
    <n v="5.4061442040085694"/>
    <n v="5.4586544487825677"/>
    <n v="5.5116747291283446"/>
    <n v="5.5652099990558099"/>
    <n v="5.6192652606933962"/>
    <n v="5.6738455647561068"/>
    <n v="5.7289560110167486"/>
  </r>
  <r>
    <s v="WAGeneral ServiceDLC Central ACSummer Peak Reduction @Meter  (MW)Market Potential0"/>
    <x v="0"/>
    <s v="General Service"/>
    <x v="0"/>
    <x v="2"/>
    <s v="Market Potential"/>
    <n v="0"/>
    <n v="0"/>
    <n v="6.2699491256122522E-2"/>
    <n v="0.18861377818165606"/>
    <n v="0.43691108824064251"/>
    <n v="0.56225459672490197"/>
    <n v="0.62799874985218795"/>
    <n v="0.63407477961599257"/>
    <n v="0.6402098262682786"/>
    <n v="0.64640446304408961"/>
    <n v="0.65265926874634006"/>
    <n v="0.65897482779989602"/>
    <n v="0.66535173030618189"/>
    <n v="0.67179057209831838"/>
    <n v="0.67829195479679216"/>
    <n v="0.68485648586567183"/>
    <n v="0.69148477866936442"/>
    <n v="0.69817745252992847"/>
    <n v="0.70493513278493924"/>
    <n v="0.71175845084591738"/>
    <n v="0.71864804425732787"/>
    <n v="0.72560455675614766"/>
    <n v="0.73262863833201441"/>
    <n v="0.73972094528795951"/>
    <n v="0.7468821403017305"/>
  </r>
  <r>
    <s v="WAGeneral ServiceDLC Central ACSummer Peak Reduction @Generation (MW)Market Potential0"/>
    <x v="0"/>
    <s v="General Service"/>
    <x v="0"/>
    <x v="3"/>
    <s v="Market Potential"/>
    <n v="0"/>
    <n v="0"/>
    <n v="6.6815314637811721E-2"/>
    <n v="0.20099507478863604"/>
    <n v="0.46559152625814421"/>
    <n v="0.59916303998817344"/>
    <n v="0.66922287921162393"/>
    <n v="0.67569776173912255"/>
    <n v="0.68223553523900105"/>
    <n v="0.68883681057554302"/>
    <n v="0.69550220454639822"/>
    <n v="0.70223233994021317"/>
    <n v="0.70902784559482301"/>
    <n v="0.71588935645600849"/>
    <n v="0.72281751363682023"/>
    <n v="0.72981296447748489"/>
    <n v="0.73687636260588707"/>
    <n v="0.744008367998645"/>
    <n v="0.75120964704277415"/>
    <n v="0.75848087259795116"/>
    <n v="0.76582272405938601"/>
    <n v="0.77323588742129967"/>
    <n v="0.78072105534102132"/>
    <n v="0.78827892720370796"/>
    <n v="0.79591020918769229"/>
  </r>
  <r>
    <s v="WAGeneral ServiceDLC Central ACWinter Peak Reduction @Meter  (MW)Market Potential0"/>
    <x v="0"/>
    <s v="General Service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Winter Peak Reduction @Generation (MW)Market Potential0"/>
    <x v="0"/>
    <s v="General Service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Non-Incentive CostsMarket Potential0"/>
    <x v="0"/>
    <s v="General Service"/>
    <x v="0"/>
    <x v="6"/>
    <s v="Market Potential"/>
    <n v="0"/>
    <n v="0"/>
    <n v="17449.599999999999"/>
    <n v="34391.160000000003"/>
    <n v="67189.81"/>
    <n v="34238.199999999997"/>
    <n v="18265.57"/>
    <n v="2274.5100000000002"/>
    <n v="2290.33"/>
    <n v="2306.3000000000002"/>
    <n v="2322.42"/>
    <n v="2338.6999999999998"/>
    <n v="2355.15"/>
    <n v="2371.7399999999998"/>
    <n v="2388.5100000000002"/>
    <n v="2405.4299999999998"/>
    <n v="2422.52"/>
    <n v="2439.77"/>
    <n v="2457.19"/>
    <n v="2474.7800000000002"/>
    <n v="2492.5500000000002"/>
    <n v="2510.48"/>
    <n v="2528.59"/>
    <n v="2546.87"/>
    <n v="2565.34"/>
  </r>
  <r>
    <s v="WAGeneral ServiceDLC Central ACIncentive CostsMarket Potential0"/>
    <x v="0"/>
    <s v="General Service"/>
    <x v="0"/>
    <x v="7"/>
    <s v="Market Potential"/>
    <n v="0"/>
    <n v="0"/>
    <n v="7527.2"/>
    <n v="12664.51"/>
    <n v="22795.040000000001"/>
    <n v="27909.05"/>
    <n v="30591.41"/>
    <n v="30839.31"/>
    <n v="31089.62"/>
    <n v="31342.36"/>
    <n v="31597.56"/>
    <n v="31855.24"/>
    <n v="32115.41"/>
    <n v="32378.12"/>
    <n v="32643.37"/>
    <n v="32911.21"/>
    <n v="33181.64"/>
    <n v="33454.699999999997"/>
    <n v="33730.42"/>
    <n v="34008.81"/>
    <n v="34289.9"/>
    <n v="34573.730000000003"/>
    <n v="34860.31"/>
    <n v="35149.68"/>
    <n v="35441.85"/>
  </r>
  <r>
    <s v="WAGeneral ServiceDLC Central ACProgram Annual BenefitsMarket Potential0"/>
    <x v="0"/>
    <s v="General Service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Central ACProgram Annual CostsMarket Potential0"/>
    <x v="0"/>
    <s v="General Service"/>
    <x v="0"/>
    <x v="9"/>
    <s v="Market Potential"/>
    <n v="0"/>
    <n v="0"/>
    <n v="24976.799999999999"/>
    <n v="47055.67"/>
    <n v="89984.85"/>
    <n v="62147.25"/>
    <n v="48856.98"/>
    <n v="33113.82"/>
    <n v="33379.949999999997"/>
    <n v="33648.660000000003"/>
    <n v="33919.980000000003"/>
    <n v="34193.94"/>
    <n v="34470.559999999998"/>
    <n v="34749.86"/>
    <n v="35031.879999999997"/>
    <n v="35316.639999999999"/>
    <n v="35604.160000000003"/>
    <n v="35894.47"/>
    <n v="36187.61"/>
    <n v="36483.589999999997"/>
    <n v="36782.449999999997"/>
    <n v="37084.21"/>
    <n v="37388.9"/>
    <n v="37696.550000000003"/>
    <n v="38007.19"/>
  </r>
  <r>
    <s v="WAResidentialDLC Smart Thermostats - CoolingParticipantsMarket Potential0"/>
    <x v="0"/>
    <s v="Residential"/>
    <x v="1"/>
    <x v="0"/>
    <s v="Market Potential"/>
    <n v="0"/>
    <n v="0"/>
    <n v="2071.3822460173246"/>
    <n v="6361.1645210415454"/>
    <n v="15173.234023657888"/>
    <n v="19937.348454544113"/>
    <n v="22642.204843722582"/>
    <n v="23158.677280178599"/>
    <n v="23689.754415098498"/>
    <n v="24235.888519725162"/>
    <n v="24797.546319915022"/>
    <n v="25375.20946290774"/>
    <n v="25969.374999220181"/>
    <n v="26580.555880155385"/>
    <n v="27209.28147143302"/>
    <n v="27856.098083464269"/>
    <n v="28521.569518811262"/>
    <n v="29206.277637388386"/>
    <n v="29910.822939981084"/>
    <n v="30635.825170676457"/>
    <n v="31381.923938819196"/>
    <n v="32149.779361126213"/>
    <n v="32940.072724614103"/>
    <n v="33244.723775254068"/>
    <n v="33552.19243541883"/>
  </r>
  <r>
    <s v="WAResidentialDLC Smart Thermostats - CoolingNew ParticipantsMarket Potential0"/>
    <x v="0"/>
    <s v="Residential"/>
    <x v="1"/>
    <x v="1"/>
    <s v="Market Potential"/>
    <n v="0"/>
    <n v="0"/>
    <n v="2071.3822460173246"/>
    <n v="4289.7822750242212"/>
    <n v="8812.0695026163412"/>
    <n v="4764.1144308862258"/>
    <n v="2704.8563891784688"/>
    <n v="516.47243645601702"/>
    <n v="531.07713491989853"/>
    <n v="546.13410462666434"/>
    <n v="561.6578001898597"/>
    <n v="577.66314299271835"/>
    <n v="594.16553631244096"/>
    <n v="611.18088093520419"/>
    <n v="628.72559127763452"/>
    <n v="646.81661203124895"/>
    <n v="665.47143534699353"/>
    <n v="684.70811857712397"/>
    <n v="704.54530259269814"/>
    <n v="725.00223069537242"/>
    <n v="746.09876814273957"/>
    <n v="767.85542230701685"/>
    <n v="790.29336348789002"/>
    <n v="304.65105063996452"/>
    <n v="307.4686601647627"/>
  </r>
  <r>
    <s v="WAResidentialDLC Smart Thermostats - CoolingSummer Peak Reduction @Meter  (MW)Market Potential0"/>
    <x v="0"/>
    <s v="Residential"/>
    <x v="1"/>
    <x v="2"/>
    <s v="Market Potential"/>
    <n v="0"/>
    <n v="0"/>
    <n v="1.0356911230086623"/>
    <n v="3.1805822605207728"/>
    <n v="7.5866170118289435"/>
    <n v="9.9686742272720572"/>
    <n v="11.321102421861291"/>
    <n v="11.579338640089299"/>
    <n v="11.844877207549249"/>
    <n v="12.117944259862581"/>
    <n v="12.398773159957511"/>
    <n v="12.68760473145387"/>
    <n v="12.984687499610091"/>
    <n v="13.290277940077692"/>
    <n v="13.60464073571651"/>
    <n v="13.928049041732134"/>
    <n v="14.260784759405631"/>
    <n v="14.603138818694193"/>
    <n v="14.955411469990542"/>
    <n v="15.317912585338229"/>
    <n v="15.690961969409598"/>
    <n v="16.074889680563107"/>
    <n v="16.470036362307052"/>
    <n v="16.622361887627033"/>
    <n v="16.776096217709416"/>
  </r>
  <r>
    <s v="WAResidentialDLC Smart Thermostats - CoolingSummer Peak Reduction @Generation (MW)Market Potential0"/>
    <x v="0"/>
    <s v="Residential"/>
    <x v="1"/>
    <x v="3"/>
    <s v="Market Potential"/>
    <n v="0"/>
    <n v="0"/>
    <n v="1.1036776673152837"/>
    <n v="3.389367285294941"/>
    <n v="8.0846302342593166"/>
    <n v="10.623054376888382"/>
    <n v="12.064260892861563"/>
    <n v="12.339448678697035"/>
    <n v="12.622418166612585"/>
    <n v="12.913410336596954"/>
    <n v="13.212673870372454"/>
    <n v="13.520465400100033"/>
    <n v="13.837049765142893"/>
    <n v="14.16270027715014"/>
    <n v="14.497698993730296"/>
    <n v="14.842337000993322"/>
    <n v="15.196914705248966"/>
    <n v="15.561742134158347"/>
    <n v="15.937139247645506"/>
    <n v="16.323436258885582"/>
    <n v="16.720973965696501"/>
    <n v="17.130104092671683"/>
    <n v="17.551189644402228"/>
    <n v="17.713514373004084"/>
    <n v="17.877340385453341"/>
  </r>
  <r>
    <s v="WAResidentialDLC Smart Thermostats - CoolingWinter Peak Reduction @Meter  (MW)Market Potential0"/>
    <x v="0"/>
    <s v="Residential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Winter Peak Reduction @Generation (MW)Market Potential0"/>
    <x v="0"/>
    <s v="Residential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Non-Incentive CostsMarket Potential0"/>
    <x v="0"/>
    <s v="Residential"/>
    <x v="1"/>
    <x v="6"/>
    <s v="Market Potential"/>
    <n v="0"/>
    <n v="0"/>
    <n v="129947.1"/>
    <n v="263051.09999999998"/>
    <n v="534388.32999999996"/>
    <n v="291511.03000000003"/>
    <n v="167955.54"/>
    <n v="36652.51"/>
    <n v="37528.79"/>
    <n v="38432.21"/>
    <n v="39363.629999999997"/>
    <n v="40323.949999999997"/>
    <n v="41314.089999999997"/>
    <n v="42335.01"/>
    <n v="43387.7"/>
    <n v="44473.16"/>
    <n v="45592.45"/>
    <n v="46746.65"/>
    <n v="47936.88"/>
    <n v="49164.29"/>
    <n v="50430.09"/>
    <n v="51735.49"/>
    <n v="53081.760000000002"/>
    <n v="23943.22"/>
    <n v="24112.28"/>
  </r>
  <r>
    <s v="WAResidentialDLC Smart Thermostats - CoolingIncentive CostsMarket Potential0"/>
    <x v="0"/>
    <s v="Residential"/>
    <x v="1"/>
    <x v="7"/>
    <s v="Market Potential"/>
    <n v="0"/>
    <n v="0"/>
    <n v="184521.89"/>
    <n v="459067.95"/>
    <n v="1023040.4"/>
    <n v="1327943.72"/>
    <n v="1501054.53"/>
    <n v="1534108.77"/>
    <n v="1568097.7"/>
    <n v="1603050.29"/>
    <n v="1638996.39"/>
    <n v="1675966.83"/>
    <n v="1713993.42"/>
    <n v="1753109"/>
    <n v="1793347.44"/>
    <n v="1834743.7"/>
    <n v="1877333.87"/>
    <n v="1921155.19"/>
    <n v="1966246.09"/>
    <n v="2012646.23"/>
    <n v="2060396.55"/>
    <n v="2109539.2999999998"/>
    <n v="2160118.08"/>
    <n v="2179615.7400000002"/>
    <n v="2199293.7400000002"/>
  </r>
  <r>
    <s v="WAResidentialDLC Smart Thermostats - CoolingProgram Annual BenefitsMarket Potential0"/>
    <x v="0"/>
    <s v="Residential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CoolingProgram Annual CostsMarket Potential0"/>
    <x v="0"/>
    <s v="Residential"/>
    <x v="1"/>
    <x v="9"/>
    <s v="Market Potential"/>
    <n v="0"/>
    <n v="0"/>
    <n v="314468.98"/>
    <n v="722119.05"/>
    <n v="1557428.73"/>
    <n v="1619454.75"/>
    <n v="1669010.08"/>
    <n v="1570761.27"/>
    <n v="1605626.49"/>
    <n v="1641482.49"/>
    <n v="1678360.02"/>
    <n v="1716290.78"/>
    <n v="1755307.51"/>
    <n v="1795444.01"/>
    <n v="1836735.13"/>
    <n v="1879216.86"/>
    <n v="1922926.32"/>
    <n v="1967901.84"/>
    <n v="2014182.97"/>
    <n v="2061810.53"/>
    <n v="2110826.64"/>
    <n v="2161274.79"/>
    <n v="2213199.84"/>
    <n v="2203558.9700000002"/>
    <n v="2223406.02"/>
  </r>
  <r>
    <s v="WAGeneral ServiceDLC Smart Thermostats - CoolingParticipantsMarket Potential0"/>
    <x v="0"/>
    <s v="General Service"/>
    <x v="1"/>
    <x v="0"/>
    <s v="Market Potential"/>
    <n v="0"/>
    <n v="0"/>
    <n v="100.745185735463"/>
    <n v="305.65947661961735"/>
    <n v="720.38058152786471"/>
    <n v="935.1975940389674"/>
    <n v="1049.1616662493711"/>
    <n v="1059.3125423660426"/>
    <n v="1069.5620146297138"/>
    <n v="1079.9110407114522"/>
    <n v="1090.3605875842504"/>
    <n v="1100.9116316133739"/>
    <n v="1111.5651586475913"/>
    <n v="1122.3221641112866"/>
    <n v="1133.1836530974686"/>
    <n v="1144.150640461683"/>
    <n v="1155.2241509168357"/>
    <n v="1166.4052191289393"/>
    <n v="1177.6948898137869"/>
    <n v="1189.0942178345679"/>
    <n v="1200.6042683004289"/>
    <n v="1212.226116665993"/>
    <n v="1223.9608488318493"/>
    <n v="1235.8095612460106"/>
    <n v="1247.7733610063653"/>
  </r>
  <r>
    <s v="WAGeneral ServiceDLC Smart Thermostats - CoolingNew ParticipantsMarket Potential0"/>
    <x v="0"/>
    <s v="General Service"/>
    <x v="1"/>
    <x v="1"/>
    <s v="Market Potential"/>
    <n v="0"/>
    <n v="0"/>
    <n v="100.745185735463"/>
    <n v="204.91429088415435"/>
    <n v="414.72110490824736"/>
    <n v="214.81701251110269"/>
    <n v="113.96407221040374"/>
    <n v="10.150876116671498"/>
    <n v="10.249472263671123"/>
    <n v="10.34902608173843"/>
    <n v="10.449546872798237"/>
    <n v="10.551044029123432"/>
    <n v="10.653527034217404"/>
    <n v="10.75700546369535"/>
    <n v="10.861488986181939"/>
    <n v="10.966987364214447"/>
    <n v="11.0735104551527"/>
    <n v="11.181068212103582"/>
    <n v="11.289670684847579"/>
    <n v="11.399328020781013"/>
    <n v="11.510050465861013"/>
    <n v="11.621848365564119"/>
    <n v="11.734732165856258"/>
    <n v="11.848712414161355"/>
    <n v="11.963799760354732"/>
  </r>
  <r>
    <s v="WAGeneral ServiceDLC Smart Thermostats - CoolingSummer Peak Reduction @Meter  (MW)Market Potential0"/>
    <x v="0"/>
    <s v="General Service"/>
    <x v="1"/>
    <x v="2"/>
    <s v="Market Potential"/>
    <n v="0"/>
    <n v="0"/>
    <n v="0.12593148216932876"/>
    <n v="0.38207434577452171"/>
    <n v="0.90047572690983091"/>
    <n v="1.1689969925487091"/>
    <n v="1.3114520828117138"/>
    <n v="1.3241406779575531"/>
    <n v="1.336952518287142"/>
    <n v="1.3498888008893153"/>
    <n v="1.3629507344803131"/>
    <n v="1.3761395395167173"/>
    <n v="1.3894564483094891"/>
    <n v="1.4029027051391083"/>
    <n v="1.4164795663718357"/>
    <n v="1.4301883005771037"/>
    <n v="1.4440301886460447"/>
    <n v="1.4580065239111741"/>
    <n v="1.4721186122672336"/>
    <n v="1.4863677722932098"/>
    <n v="1.5007553353755361"/>
    <n v="1.5152826458324913"/>
    <n v="1.5299510610398115"/>
    <n v="1.5447619515575133"/>
    <n v="1.5597167012579567"/>
  </r>
  <r>
    <s v="WAGeneral ServiceDLC Smart Thermostats - CoolingSummer Peak Reduction @Generation (MW)Market Potential0"/>
    <x v="0"/>
    <s v="General Service"/>
    <x v="1"/>
    <x v="3"/>
    <s v="Market Potential"/>
    <n v="0"/>
    <n v="0"/>
    <n v="0.13419808415316364"/>
    <n v="0.40715509993022347"/>
    <n v="0.95958623924747544"/>
    <n v="1.2457342205335775"/>
    <n v="1.3975405827064298"/>
    <n v="1.4110621035353295"/>
    <n v="1.4247149598115323"/>
    <n v="1.4385004272051527"/>
    <n v="1.4524197937769747"/>
    <n v="1.4664743600988035"/>
    <n v="1.4806654393749883"/>
    <n v="1.4949943575651197"/>
    <n v="1.5094624535079237"/>
    <n v="1.5240710790463594"/>
    <n v="1.5388215991539265"/>
    <n v="1.553715392062206"/>
    <n v="1.5687538493896351"/>
    <n v="1.5839383762715364"/>
    <n v="1.5992703914914066"/>
    <n v="1.6147513276134817"/>
    <n v="1.6303826311165937"/>
    <n v="1.6461657625293193"/>
    <n v="1.66210219656645"/>
  </r>
  <r>
    <s v="WAGeneral ServiceDLC Smart Thermostats - CoolingWinter Peak Reduction @Meter  (MW)Market Potential0"/>
    <x v="0"/>
    <s v="General Service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Winter Peak Reduction @Generation (MW)Market Potential0"/>
    <x v="0"/>
    <s v="General Service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Non-Incentive CostsMarket Potential0"/>
    <x v="0"/>
    <s v="General Service"/>
    <x v="1"/>
    <x v="6"/>
    <s v="Market Potential"/>
    <n v="0"/>
    <n v="0"/>
    <n v="8097.64"/>
    <n v="15910.32"/>
    <n v="31645.83"/>
    <n v="16653.02"/>
    <n v="9089.0499999999993"/>
    <n v="1303.06"/>
    <n v="1310.46"/>
    <n v="1317.92"/>
    <n v="1325.46"/>
    <n v="1333.07"/>
    <n v="1340.76"/>
    <n v="1348.52"/>
    <n v="1356.36"/>
    <n v="1364.27"/>
    <n v="1372.26"/>
    <n v="1380.33"/>
    <n v="1388.47"/>
    <n v="1396.7"/>
    <n v="1405"/>
    <n v="1413.38"/>
    <n v="1421.85"/>
    <n v="1430.4"/>
    <n v="1439.03"/>
  </r>
  <r>
    <s v="WAGeneral ServiceDLC Smart Thermostats - CoolingIncentive CostsMarket Potential0"/>
    <x v="0"/>
    <s v="General Service"/>
    <x v="1"/>
    <x v="7"/>
    <s v="Market Potential"/>
    <n v="0"/>
    <n v="0"/>
    <n v="11416.75"/>
    <n v="24531.27"/>
    <n v="51073.42"/>
    <n v="64821.71"/>
    <n v="72115.41"/>
    <n v="72765.070000000007"/>
    <n v="73421.03"/>
    <n v="74083.37"/>
    <n v="74752.14"/>
    <n v="75427.41"/>
    <n v="76109.23"/>
    <n v="76797.679999999993"/>
    <n v="77492.820000000007"/>
    <n v="78194.7"/>
    <n v="78903.41"/>
    <n v="79619"/>
    <n v="80341.539999999994"/>
    <n v="81071.09"/>
    <n v="81807.740000000005"/>
    <n v="82551.53"/>
    <n v="83302.559999999998"/>
    <n v="84060.87"/>
    <n v="84826.559999999998"/>
  </r>
  <r>
    <s v="WAGeneral ServiceDLC Smart Thermostats - CoolingProgram Annual BenefitsMarket Potential0"/>
    <x v="0"/>
    <s v="General Service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CoolingProgram Annual CostsMarket Potential0"/>
    <x v="0"/>
    <s v="General Service"/>
    <x v="1"/>
    <x v="9"/>
    <s v="Market Potential"/>
    <n v="0"/>
    <n v="0"/>
    <n v="19514.39"/>
    <n v="40441.589999999997"/>
    <n v="82719.25"/>
    <n v="81474.73"/>
    <n v="81204.460000000006"/>
    <n v="74068.13"/>
    <n v="74731.490000000005"/>
    <n v="75401.289999999994"/>
    <n v="76077.600000000006"/>
    <n v="76760.479999999996"/>
    <n v="77449.990000000005"/>
    <n v="78146.2"/>
    <n v="78849.17"/>
    <n v="79558.97"/>
    <n v="80275.67"/>
    <n v="80999.320000000007"/>
    <n v="81730.009999999995"/>
    <n v="82467.789999999994"/>
    <n v="83212.740000000005"/>
    <n v="83964.92"/>
    <n v="84724.41"/>
    <n v="85491.27"/>
    <n v="86265.59"/>
  </r>
  <r>
    <s v="WAResidentialAncillary CoolingParticipantsMarket Potential0"/>
    <x v="0"/>
    <s v="Residential"/>
    <x v="2"/>
    <x v="0"/>
    <s v="Market Potential"/>
    <n v="0"/>
    <n v="0"/>
    <n v="1035.6911230086623"/>
    <n v="3180.5822605207727"/>
    <n v="7586.6170118289438"/>
    <n v="9968.6742272720567"/>
    <n v="11321.102421861291"/>
    <n v="11579.3386400893"/>
    <n v="11844.877207549249"/>
    <n v="12117.944259862581"/>
    <n v="12398.773159957511"/>
    <n v="12687.60473145387"/>
    <n v="12984.687499610091"/>
    <n v="13290.277940077693"/>
    <n v="13604.64073571651"/>
    <n v="13928.049041732134"/>
    <n v="14260.784759405631"/>
    <n v="14603.138818694193"/>
    <n v="14955.411469990542"/>
    <n v="15317.912585338228"/>
    <n v="15690.961969409598"/>
    <n v="16074.889680563107"/>
    <n v="16470.036362307052"/>
    <n v="16622.361887627034"/>
    <n v="16776.096217709415"/>
  </r>
  <r>
    <s v="WAResidentialAncillary CoolingNew ParticipantsMarket Potential0"/>
    <x v="0"/>
    <s v="Residential"/>
    <x v="2"/>
    <x v="1"/>
    <s v="Market Potential"/>
    <n v="0"/>
    <n v="0"/>
    <n v="1035.6911230086623"/>
    <n v="2144.8911375121106"/>
    <n v="4406.0347513081706"/>
    <n v="2382.0572154431129"/>
    <n v="1352.4281945892344"/>
    <n v="258.23621822800851"/>
    <n v="265.53856745994926"/>
    <n v="273.06705231333217"/>
    <n v="280.82890009492985"/>
    <n v="288.83157149635917"/>
    <n v="297.08276815622048"/>
    <n v="305.59044046760209"/>
    <n v="314.36279563881726"/>
    <n v="323.40830601562448"/>
    <n v="332.73571767349677"/>
    <n v="342.35405928856198"/>
    <n v="352.27265129634907"/>
    <n v="362.50111534768621"/>
    <n v="373.04938407136979"/>
    <n v="383.92771115350843"/>
    <n v="395.14668174394501"/>
    <n v="152.32552531998226"/>
    <n v="153.73433008238135"/>
  </r>
  <r>
    <s v="WAResidentialAncillary CoolingSummer Peak Reduction @Meter  (MW)Market Potential0"/>
    <x v="0"/>
    <s v="Residential"/>
    <x v="2"/>
    <x v="2"/>
    <s v="Market Potential"/>
    <n v="0"/>
    <n v="0"/>
    <n v="0.25892278075216557"/>
    <n v="0.79514556513019319"/>
    <n v="1.8966542529572359"/>
    <n v="2.4921685568180143"/>
    <n v="2.8302756054653226"/>
    <n v="2.8948346600223247"/>
    <n v="2.9612193018873123"/>
    <n v="3.0294860649656452"/>
    <n v="3.0996932899893777"/>
    <n v="3.1719011828634676"/>
    <n v="3.2461718749025228"/>
    <n v="3.322569485019423"/>
    <n v="3.4011601839291274"/>
    <n v="3.4820122604330335"/>
    <n v="3.5651961898514077"/>
    <n v="3.6507847046735482"/>
    <n v="3.7388528674976356"/>
    <n v="3.8294781463345573"/>
    <n v="3.9227404923523994"/>
    <n v="4.0187224201407767"/>
    <n v="4.1175090905767631"/>
    <n v="4.1555904719067582"/>
    <n v="4.1940240544273539"/>
  </r>
  <r>
    <s v="WAResidentialAncillary CoolingSummer Peak Reduction @Generation (MW)Market Potential0"/>
    <x v="0"/>
    <s v="Residential"/>
    <x v="2"/>
    <x v="3"/>
    <s v="Market Potential"/>
    <n v="0"/>
    <n v="0"/>
    <n v="0.27591941682882093"/>
    <n v="0.84734182132373526"/>
    <n v="2.0211575585648291"/>
    <n v="2.6557635942220954"/>
    <n v="3.0160652232153908"/>
    <n v="3.0848621696742589"/>
    <n v="3.1556045416531462"/>
    <n v="3.2283525841492384"/>
    <n v="3.3031684675931134"/>
    <n v="3.3801163500250082"/>
    <n v="3.4592624412857234"/>
    <n v="3.5406750692875351"/>
    <n v="3.624424748432574"/>
    <n v="3.7105842502483304"/>
    <n v="3.7992286763122416"/>
    <n v="3.8904355335395868"/>
    <n v="3.9842848119113765"/>
    <n v="4.0808590647213956"/>
    <n v="4.1802434914241253"/>
    <n v="4.2825260231679207"/>
    <n v="4.3877974111005571"/>
    <n v="4.4283785932510211"/>
    <n v="4.4693350963633351"/>
  </r>
  <r>
    <s v="WAResidentialAncillary CoolingWinter Peak Reduction @Meter  (MW)Market Potential0"/>
    <x v="0"/>
    <s v="Residential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Winter Peak Reduction @Generation (MW)Market Potential0"/>
    <x v="0"/>
    <s v="Residential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Non-Incentive CostsMarket Potential0"/>
    <x v="0"/>
    <s v="Residential"/>
    <x v="2"/>
    <x v="6"/>
    <s v="Market Potential"/>
    <n v="0"/>
    <n v="0"/>
    <n v="64973.55"/>
    <n v="131525.54999999999"/>
    <n v="267194.17"/>
    <n v="145755.51"/>
    <n v="83977.77"/>
    <n v="18326.25"/>
    <n v="18764.39"/>
    <n v="19216.099999999999"/>
    <n v="19681.810000000001"/>
    <n v="20161.97"/>
    <n v="20657.05"/>
    <n v="21167.51"/>
    <n v="21693.85"/>
    <n v="22236.58"/>
    <n v="22796.22"/>
    <n v="23373.32"/>
    <n v="23968.44"/>
    <n v="24582.15"/>
    <n v="25215.040000000001"/>
    <n v="25867.74"/>
    <n v="26540.880000000001"/>
    <n v="11971.61"/>
    <n v="12056.14"/>
  </r>
  <r>
    <s v="WAResidentialAncillary CoolingIncentive CostsMarket Potential0"/>
    <x v="0"/>
    <s v="Residential"/>
    <x v="2"/>
    <x v="7"/>
    <s v="Market Potential"/>
    <n v="0"/>
    <n v="0"/>
    <n v="38031.629999999997"/>
    <n v="80929.45"/>
    <n v="169050.15"/>
    <n v="216691.29"/>
    <n v="243739.86"/>
    <n v="248904.58"/>
    <n v="254215.35"/>
    <n v="259676.69"/>
    <n v="265293.27"/>
    <n v="271069.90000000002"/>
    <n v="277011.56"/>
    <n v="283123.37"/>
    <n v="289410.62"/>
    <n v="295878.78999999998"/>
    <n v="302533.5"/>
    <n v="309380.58"/>
    <n v="316426.03999999998"/>
    <n v="323676.06"/>
    <n v="331137.05"/>
    <n v="338815.6"/>
    <n v="346718.53"/>
    <n v="349765.05"/>
    <n v="352839.73"/>
  </r>
  <r>
    <s v="WAResidentialAncillary CoolingProgram Annual BenefitsMarket Potential0"/>
    <x v="0"/>
    <s v="Residential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CoolingProgram Annual CostsMarket Potential0"/>
    <x v="0"/>
    <s v="Residential"/>
    <x v="2"/>
    <x v="9"/>
    <s v="Market Potential"/>
    <n v="0"/>
    <n v="0"/>
    <n v="103005.18"/>
    <n v="212455"/>
    <n v="436244.31"/>
    <n v="362446.81"/>
    <n v="327717.63"/>
    <n v="267230.83"/>
    <n v="272979.75"/>
    <n v="278892.79999999999"/>
    <n v="284975.08"/>
    <n v="291231.88"/>
    <n v="297668.59999999998"/>
    <n v="304290.87"/>
    <n v="311104.46999999997"/>
    <n v="318115.37"/>
    <n v="325329.73"/>
    <n v="332753.90999999997"/>
    <n v="340394.48"/>
    <n v="348258.21"/>
    <n v="356352.09"/>
    <n v="364683.34"/>
    <n v="373259.42"/>
    <n v="361736.66"/>
    <n v="364895.87"/>
  </r>
  <r>
    <s v="WAGeneral ServiceAncillary CoolingParticipantsMarket Potential0"/>
    <x v="0"/>
    <s v="General Service"/>
    <x v="2"/>
    <x v="0"/>
    <s v="Market Potential"/>
    <n v="0"/>
    <n v="0"/>
    <n v="50.372592867731498"/>
    <n v="152.82973830980868"/>
    <n v="360.19029076393235"/>
    <n v="467.5987970194837"/>
    <n v="524.58083312468557"/>
    <n v="529.65627118302132"/>
    <n v="534.78100731485688"/>
    <n v="539.95552035572609"/>
    <n v="545.18029379212521"/>
    <n v="550.45581580668693"/>
    <n v="555.78257932379563"/>
    <n v="561.16108205564331"/>
    <n v="566.59182654873428"/>
    <n v="572.0753202308415"/>
    <n v="577.61207545841785"/>
    <n v="583.20260956446964"/>
    <n v="588.84744490689343"/>
    <n v="594.54710891728394"/>
    <n v="600.30213415021444"/>
    <n v="606.1130583329965"/>
    <n v="611.98042441592463"/>
    <n v="617.90478062300531"/>
    <n v="623.88668050318267"/>
  </r>
  <r>
    <s v="WAGeneral ServiceAncillary CoolingNew ParticipantsMarket Potential0"/>
    <x v="0"/>
    <s v="General Service"/>
    <x v="2"/>
    <x v="1"/>
    <s v="Market Potential"/>
    <n v="0"/>
    <n v="0"/>
    <n v="50.372592867731498"/>
    <n v="102.45714544207718"/>
    <n v="207.36055245412368"/>
    <n v="107.40850625555134"/>
    <n v="56.982036105201871"/>
    <n v="5.0754380583357488"/>
    <n v="5.1247361318355615"/>
    <n v="5.1745130408692148"/>
    <n v="5.2247734363991185"/>
    <n v="5.2755220145617159"/>
    <n v="5.3267635171087022"/>
    <n v="5.378502731847675"/>
    <n v="5.4307444930909696"/>
    <n v="5.4834936821072233"/>
    <n v="5.5367552275763501"/>
    <n v="5.5905341060517912"/>
    <n v="5.6448353424237894"/>
    <n v="5.6996640103905065"/>
    <n v="5.7550252329305067"/>
    <n v="5.8109241827820597"/>
    <n v="5.8673660829281289"/>
    <n v="5.9243562070806774"/>
    <n v="5.981899880177366"/>
  </r>
  <r>
    <s v="WAGeneral ServiceAncillary CoolingSummer Peak Reduction @Meter  (MW)Market Potential0"/>
    <x v="0"/>
    <s v="General Service"/>
    <x v="2"/>
    <x v="2"/>
    <s v="Market Potential"/>
    <n v="0"/>
    <n v="0"/>
    <n v="3.1482870542332189E-2"/>
    <n v="9.5518586443630427E-2"/>
    <n v="0.22511893172745773"/>
    <n v="0.29224924813717729"/>
    <n v="0.32786302070292844"/>
    <n v="0.33103516948938827"/>
    <n v="0.3342381295717855"/>
    <n v="0.33747220022232882"/>
    <n v="0.34073768362007828"/>
    <n v="0.34403488487917933"/>
    <n v="0.34736411207737228"/>
    <n v="0.35072567628477708"/>
    <n v="0.35411989159295892"/>
    <n v="0.35754707514427592"/>
    <n v="0.36100754716151118"/>
    <n v="0.36450163097779353"/>
    <n v="0.3680296530668084"/>
    <n v="0.37159194307330246"/>
    <n v="0.37518883384388402"/>
    <n v="0.37882066145812282"/>
    <n v="0.38248776525995287"/>
    <n v="0.38619048788937832"/>
    <n v="0.38992917531448917"/>
  </r>
  <r>
    <s v="WAGeneral ServiceAncillary CoolingSummer Peak Reduction @Generation (MW)Market Potential0"/>
    <x v="0"/>
    <s v="General Service"/>
    <x v="2"/>
    <x v="3"/>
    <s v="Market Potential"/>
    <n v="0"/>
    <n v="0"/>
    <n v="3.3549521038290911E-2"/>
    <n v="0.10178877498255587"/>
    <n v="0.23989655981186886"/>
    <n v="0.31143355513339438"/>
    <n v="0.34938514567660744"/>
    <n v="0.35276552588383236"/>
    <n v="0.35617873995288307"/>
    <n v="0.35962510680128817"/>
    <n v="0.36310494844424368"/>
    <n v="0.36661859002470087"/>
    <n v="0.37016635984374707"/>
    <n v="0.37374858939127992"/>
    <n v="0.37736561337698094"/>
    <n v="0.38101776976158985"/>
    <n v="0.38470539978848162"/>
    <n v="0.3884288480155515"/>
    <n v="0.39218846234740878"/>
    <n v="0.39598459406788411"/>
    <n v="0.39981759787285165"/>
    <n v="0.40368783190337043"/>
    <n v="0.40759565777914841"/>
    <n v="0.41154144063232984"/>
    <n v="0.41552554914161249"/>
  </r>
  <r>
    <s v="WAGeneral ServiceAncillary CoolingWinter Peak Reduction @Meter  (MW)Market Potential0"/>
    <x v="0"/>
    <s v="General Service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Winter Peak Reduction @Generation (MW)Market Potential0"/>
    <x v="0"/>
    <s v="General Service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Non-Incentive CostsMarket Potential0"/>
    <x v="0"/>
    <s v="General Service"/>
    <x v="2"/>
    <x v="6"/>
    <s v="Market Potential"/>
    <n v="0"/>
    <n v="0"/>
    <n v="4048.82"/>
    <n v="7955.16"/>
    <n v="15822.91"/>
    <n v="8326.51"/>
    <n v="4544.53"/>
    <n v="651.53"/>
    <n v="655.23"/>
    <n v="658.96"/>
    <n v="662.73"/>
    <n v="666.54"/>
    <n v="670.38"/>
    <n v="674.26"/>
    <n v="678.18"/>
    <n v="682.14"/>
    <n v="686.13"/>
    <n v="690.16"/>
    <n v="694.24"/>
    <n v="698.35"/>
    <n v="702.5"/>
    <n v="706.69"/>
    <n v="710.93"/>
    <n v="715.2"/>
    <n v="719.52"/>
  </r>
  <r>
    <s v="WAGeneral ServiceAncillary CoolingIncentive CostsMarket Potential0"/>
    <x v="0"/>
    <s v="General Service"/>
    <x v="2"/>
    <x v="7"/>
    <s v="Market Potential"/>
    <n v="0"/>
    <n v="0"/>
    <n v="2663.81"/>
    <n v="4712.95"/>
    <n v="8860.16"/>
    <n v="11008.33"/>
    <n v="12147.97"/>
    <n v="12249.48"/>
    <n v="12351.97"/>
    <n v="12455.46"/>
    <n v="12559.96"/>
    <n v="12665.47"/>
    <n v="12772.01"/>
    <n v="12879.58"/>
    <n v="12988.19"/>
    <n v="13097.86"/>
    <n v="13208.6"/>
    <n v="13320.41"/>
    <n v="13433.3"/>
    <n v="13547.3"/>
    <n v="13662.4"/>
    <n v="13778.62"/>
    <n v="13895.96"/>
    <n v="14014.45"/>
    <n v="14134.09"/>
  </r>
  <r>
    <s v="WAGeneral ServiceAncillary CoolingProgram Annual BenefitsMarket Potential0"/>
    <x v="0"/>
    <s v="General Service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CoolingProgram Annual CostsMarket Potential0"/>
    <x v="0"/>
    <s v="General Service"/>
    <x v="2"/>
    <x v="9"/>
    <s v="Market Potential"/>
    <n v="0"/>
    <n v="0"/>
    <n v="6712.62"/>
    <n v="12668.11"/>
    <n v="24683.07"/>
    <n v="19334.84"/>
    <n v="16692.5"/>
    <n v="12901.01"/>
    <n v="13007.2"/>
    <n v="13114.43"/>
    <n v="13222.69"/>
    <n v="13332.01"/>
    <n v="13442.39"/>
    <n v="13553.84"/>
    <n v="13666.37"/>
    <n v="13780"/>
    <n v="13894.73"/>
    <n v="14010.57"/>
    <n v="14127.54"/>
    <n v="14245.64"/>
    <n v="14364.9"/>
    <n v="14485.31"/>
    <n v="14606.89"/>
    <n v="14729.65"/>
    <n v="14853.6"/>
  </r>
  <r>
    <s v="WAResidentialDLC Smart Thermostats - HeatingParticipantsMarket Potential0"/>
    <x v="0"/>
    <s v="Residential"/>
    <x v="3"/>
    <x v="0"/>
    <s v="Market Potential"/>
    <n v="0"/>
    <n v="0"/>
    <n v="0"/>
    <n v="252.88105339343903"/>
    <n v="765.52923723541073"/>
    <n v="1801.733505111735"/>
    <n v="2336.5976826458354"/>
    <n v="2620.2311621699205"/>
    <n v="2644.4647509402985"/>
    <n v="2668.9224675789246"/>
    <n v="2693.6063849649654"/>
    <n v="2718.5185951489134"/>
    <n v="2743.6612095298933"/>
    <n v="2769.0363590346133"/>
    <n v="2794.6461942979645"/>
    <n v="2820.4928858452995"/>
    <n v="2846.5786242763888"/>
    <n v="2872.905620451083"/>
    <n v="2899.4761056766938"/>
    <n v="2926.2923318971007"/>
    <n v="2953.3565718836139"/>
    <n v="2980.671119427599"/>
    <n v="3008.2382895348865"/>
    <n v="3036.0604186219716"/>
    <n v="3064.1398647140404"/>
  </r>
  <r>
    <s v="WAResidentialDLC Smart Thermostats - HeatingNew ParticipantsMarket Potential0"/>
    <x v="0"/>
    <s v="Residential"/>
    <x v="3"/>
    <x v="1"/>
    <s v="Market Potential"/>
    <n v="0"/>
    <n v="0"/>
    <n v="0"/>
    <n v="252.88105339343903"/>
    <n v="512.64818384197167"/>
    <n v="1036.2042678763241"/>
    <n v="534.86417753410046"/>
    <n v="283.63347952408503"/>
    <n v="24.233588770377992"/>
    <n v="24.457716638626152"/>
    <n v="24.683917386040775"/>
    <n v="24.912210183947991"/>
    <n v="25.142614380979921"/>
    <n v="25.375149504719957"/>
    <n v="25.609835263351215"/>
    <n v="25.846691547335013"/>
    <n v="26.085738431089339"/>
    <n v="26.326996174694159"/>
    <n v="26.57048522561081"/>
    <n v="26.816226220406861"/>
    <n v="27.064239986513257"/>
    <n v="27.3145475439851"/>
    <n v="27.567170107287438"/>
    <n v="27.822129087085159"/>
    <n v="28.079446092068792"/>
  </r>
  <r>
    <s v="WAResidentialDLC Smart Thermostats - HeatingSummer Peak Reduction @Meter  (MW)Market Potential0"/>
    <x v="0"/>
    <s v="Residential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Summer Peak Reduction @Generation (MW)Market Potential0"/>
    <x v="0"/>
    <s v="Residential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Winter Peak Reduction @Meter  (MW)Market Potential0"/>
    <x v="0"/>
    <s v="Residential"/>
    <x v="3"/>
    <x v="4"/>
    <s v="Market Potential"/>
    <n v="0"/>
    <n v="0"/>
    <n v="0"/>
    <n v="0.27564034819884858"/>
    <n v="0.83442686858659776"/>
    <n v="1.9638895205717912"/>
    <n v="2.546891474083961"/>
    <n v="2.8560519667652136"/>
    <n v="2.8824665785249253"/>
    <n v="2.9091254896610281"/>
    <n v="2.9360309596118128"/>
    <n v="2.9631852687123161"/>
    <n v="2.9905907183875837"/>
    <n v="3.0182496313477287"/>
    <n v="3.0461643517847814"/>
    <n v="3.0743372455713764"/>
    <n v="3.1027707004612641"/>
    <n v="3.1314671262916809"/>
    <n v="3.1604289551875961"/>
    <n v="3.1896586417678399"/>
    <n v="3.2191586633531393"/>
    <n v="3.2489315201760833"/>
    <n v="3.2789797355930266"/>
    <n v="3.3093058562979496"/>
    <n v="3.3399124525383046"/>
  </r>
  <r>
    <s v="WAResidentialDLC Smart Thermostats - HeatingWinter Peak Reduction @Generation (MW)Market Potential0"/>
    <x v="0"/>
    <s v="Residential"/>
    <x v="3"/>
    <x v="5"/>
    <s v="Market Potential"/>
    <n v="0"/>
    <n v="0"/>
    <n v="0"/>
    <n v="0.29373438640116006"/>
    <n v="0.8892016928672184"/>
    <n v="2.0928063944712183"/>
    <n v="2.7140787234483814"/>
    <n v="3.0435336389228618"/>
    <n v="3.0716822021791614"/>
    <n v="3.1000911015143098"/>
    <n v="3.1287627446843698"/>
    <n v="3.1576995617138919"/>
    <n v="3.1869040051018582"/>
    <n v="3.2163785500295488"/>
    <n v="3.2461256945703125"/>
    <n v="3.2761479599012961"/>
    <n v="3.3064478905171186"/>
    <n v="3.3370280544455251"/>
    <n v="3.3678910434650429"/>
    <n v="3.3990394733246374"/>
    <n v="3.4304759839654082"/>
    <n v="3.4622032397443343"/>
    <n v="3.4942239296600879"/>
    <n v="3.526540767580935"/>
    <n v="3.5591564924747492"/>
  </r>
  <r>
    <s v="WAResidentialDLC Smart Thermostats - HeatingNon-Incentive CostsMarket Potential0"/>
    <x v="0"/>
    <s v="Residential"/>
    <x v="3"/>
    <x v="6"/>
    <s v="Market Potential"/>
    <n v="0"/>
    <n v="0"/>
    <n v="0"/>
    <n v="15172.86"/>
    <n v="30758.89"/>
    <n v="62172.26"/>
    <n v="32091.85"/>
    <n v="17018.009999999998"/>
    <n v="1454.02"/>
    <n v="1467.46"/>
    <n v="1481.04"/>
    <n v="1494.73"/>
    <n v="1508.56"/>
    <n v="1522.51"/>
    <n v="1536.59"/>
    <n v="1550.8"/>
    <n v="1565.14"/>
    <n v="1579.62"/>
    <n v="1594.23"/>
    <n v="1608.97"/>
    <n v="1623.85"/>
    <n v="1638.87"/>
    <n v="1654.03"/>
    <n v="1669.33"/>
    <n v="1684.77"/>
  </r>
  <r>
    <s v="WAResidentialDLC Smart Thermostats - HeatingIncentive CostsMarket Potential0"/>
    <x v="0"/>
    <s v="Residential"/>
    <x v="3"/>
    <x v="7"/>
    <s v="Market Potential"/>
    <n v="0"/>
    <n v="0"/>
    <n v="0"/>
    <n v="5057.62"/>
    <n v="15310.58"/>
    <n v="36034.67"/>
    <n v="46731.95"/>
    <n v="52404.62"/>
    <n v="52889.3"/>
    <n v="53378.45"/>
    <n v="53872.13"/>
    <n v="54370.37"/>
    <n v="54873.22"/>
    <n v="55380.73"/>
    <n v="55892.92"/>
    <n v="56409.86"/>
    <n v="56931.57"/>
    <n v="57458.11"/>
    <n v="57989.52"/>
    <n v="58525.85"/>
    <n v="59067.13"/>
    <n v="59613.42"/>
    <n v="60164.77"/>
    <n v="60721.21"/>
    <n v="61282.8"/>
  </r>
  <r>
    <s v="WAResidentialDLC Smart Thermostats - HeatingProgram Annual BenefitsMarket Potential0"/>
    <x v="0"/>
    <s v="Residential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Thermostats - HeatingProgram Annual CostsMarket Potential0"/>
    <x v="0"/>
    <s v="Residential"/>
    <x v="3"/>
    <x v="9"/>
    <s v="Market Potential"/>
    <n v="0"/>
    <n v="0"/>
    <n v="0"/>
    <n v="20230.48"/>
    <n v="46069.48"/>
    <n v="98206.93"/>
    <n v="78823.8"/>
    <n v="69422.63"/>
    <n v="54343.31"/>
    <n v="54845.91"/>
    <n v="55353.16"/>
    <n v="55865.1"/>
    <n v="56381.78"/>
    <n v="56903.24"/>
    <n v="57429.51"/>
    <n v="57960.66"/>
    <n v="58496.72"/>
    <n v="59037.73"/>
    <n v="59583.75"/>
    <n v="60134.82"/>
    <n v="60690.99"/>
    <n v="61252.3"/>
    <n v="61818.8"/>
    <n v="62390.54"/>
    <n v="62967.56"/>
  </r>
  <r>
    <s v="WAGeneral ServiceDLC Smart Thermostats - HeatingParticipantsMarket Potential0"/>
    <x v="0"/>
    <s v="General Service"/>
    <x v="3"/>
    <x v="0"/>
    <s v="Market Potential"/>
    <n v="0"/>
    <n v="0"/>
    <n v="0"/>
    <n v="7.6305701612332477"/>
    <n v="23.122010376838837"/>
    <n v="54.47525739422808"/>
    <n v="70.717240119594194"/>
    <n v="79.334939324564118"/>
    <n v="80.102551551953553"/>
    <n v="80.877619648881037"/>
    <n v="81.660216034713457"/>
    <n v="82.450413832231931"/>
    <n v="83.248286874464043"/>
    <n v="84.053909711582662"/>
    <n v="84.867357617871505"/>
    <n v="85.688706598758543"/>
    <n v="86.518033397917591"/>
    <n v="87.355415504439023"/>
    <n v="88.20093116006997"/>
    <n v="89.054659366525016"/>
    <n v="89.91667989286762"/>
    <n v="90.787073282963775"/>
    <n v="91.665920863007329"/>
    <n v="92.553304749119093"/>
    <n v="93.449307855019256"/>
  </r>
  <r>
    <s v="WAGeneral ServiceDLC Smart Thermostats - HeatingNew ParticipantsMarket Potential0"/>
    <x v="0"/>
    <s v="General Service"/>
    <x v="3"/>
    <x v="1"/>
    <s v="Market Potential"/>
    <n v="0"/>
    <n v="0"/>
    <n v="0"/>
    <n v="7.6305701612332477"/>
    <n v="15.491440215605589"/>
    <n v="31.353247017389243"/>
    <n v="16.241982725366114"/>
    <n v="8.6176992049699237"/>
    <n v="0.76761222738943502"/>
    <n v="0.77506809692748391"/>
    <n v="0.78259638583242008"/>
    <n v="0.79019779751847352"/>
    <n v="0.79787304223211208"/>
    <n v="0.80562283711861937"/>
    <n v="0.81344790628884311"/>
    <n v="0.82134898088703778"/>
    <n v="0.82932679915904828"/>
    <n v="0.83738210652143152"/>
    <n v="0.84551565563094755"/>
    <n v="0.85372820645504532"/>
    <n v="0.8620205263426044"/>
    <n v="0.87039339009615446"/>
    <n v="0.8788475800435549"/>
    <n v="0.88738388611176333"/>
    <n v="0.89600310590016363"/>
  </r>
  <r>
    <s v="WAGeneral ServiceDLC Smart Thermostats - HeatingSummer Peak Reduction @Meter  (MW)Market Potential0"/>
    <x v="0"/>
    <s v="General Service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Summer Peak Reduction @Generation (MW)Market Potential0"/>
    <x v="0"/>
    <s v="General Service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Winter Peak Reduction @Meter  (MW)Market Potential0"/>
    <x v="0"/>
    <s v="General Service"/>
    <x v="3"/>
    <x v="4"/>
    <s v="Market Potential"/>
    <n v="0"/>
    <n v="0"/>
    <n v="0"/>
    <n v="1.0301269717664886E-2"/>
    <n v="3.1214714008732432E-2"/>
    <n v="7.3541597482207913E-2"/>
    <n v="9.5468274161452177E-2"/>
    <n v="0.10710216808816156"/>
    <n v="0.1081384445951373"/>
    <n v="0.10918478652598941"/>
    <n v="0.11024129164686318"/>
    <n v="0.11130805867351312"/>
    <n v="0.11238518728052646"/>
    <n v="0.11347277811063659"/>
    <n v="0.11457093278412654"/>
    <n v="0.11567975390832405"/>
    <n v="0.11679934508718876"/>
    <n v="0.11792981093099268"/>
    <n v="0.11907125706609448"/>
    <n v="0.12022379014480877"/>
    <n v="0.1213875178553713"/>
    <n v="0.12256254893200111"/>
    <n v="0.1237489931650599"/>
    <n v="0.12494696141131079"/>
    <n v="0.12615656560427602"/>
  </r>
  <r>
    <s v="WAGeneral ServiceDLC Smart Thermostats - HeatingWinter Peak Reduction @Generation (MW)Market Potential0"/>
    <x v="0"/>
    <s v="General Service"/>
    <x v="3"/>
    <x v="5"/>
    <s v="Market Potential"/>
    <n v="0"/>
    <n v="0"/>
    <n v="0"/>
    <n v="1.0977482648832998E-2"/>
    <n v="3.3263761731385795E-2"/>
    <n v="7.836913627686265E-2"/>
    <n v="0.1017351600185978"/>
    <n v="0.11413274519198802"/>
    <n v="0.1152370466700099"/>
    <n v="0.11635207430305777"/>
    <n v="0.11747793227500339"/>
    <n v="0.1186147257816636"/>
    <n v="0.11976256104062923"/>
    <n v="0.12092154530118988"/>
    <n v="0.12209178685435479"/>
    <n v="0.12327339504297107"/>
    <n v="0.12446648027194028"/>
    <n v="0.1256711540185344"/>
    <n v="0.12688752884281168"/>
    <n v="0.12811571839813382"/>
    <n v="0.12935583744178528"/>
    <n v="0.13060800184569599"/>
    <n v="0.13187232860726758"/>
    <n v="0.1331489358603056"/>
    <n v="0.13443794288605712"/>
  </r>
  <r>
    <s v="WAGeneral ServiceDLC Smart Thermostats - HeatingNon-Incentive CostsMarket Potential0"/>
    <x v="0"/>
    <s v="General Service"/>
    <x v="3"/>
    <x v="6"/>
    <s v="Market Potential"/>
    <n v="0"/>
    <n v="0"/>
    <n v="0"/>
    <n v="572.29"/>
    <n v="1161.8599999999999"/>
    <n v="2351.4899999999998"/>
    <n v="1218.1500000000001"/>
    <n v="646.33000000000004"/>
    <n v="57.57"/>
    <n v="58.13"/>
    <n v="58.69"/>
    <n v="59.26"/>
    <n v="59.84"/>
    <n v="60.42"/>
    <n v="61.01"/>
    <n v="61.6"/>
    <n v="62.2"/>
    <n v="62.8"/>
    <n v="63.41"/>
    <n v="64.03"/>
    <n v="64.650000000000006"/>
    <n v="65.28"/>
    <n v="65.91"/>
    <n v="66.55"/>
    <n v="67.2"/>
  </r>
  <r>
    <s v="WAGeneral ServiceDLC Smart Thermostats - HeatingIncentive CostsMarket Potential0"/>
    <x v="0"/>
    <s v="General Service"/>
    <x v="3"/>
    <x v="7"/>
    <s v="Market Potential"/>
    <n v="0"/>
    <n v="0"/>
    <n v="0"/>
    <n v="152.61000000000001"/>
    <n v="462.44"/>
    <n v="1089.51"/>
    <n v="1414.34"/>
    <n v="1586.7"/>
    <n v="1602.05"/>
    <n v="1617.55"/>
    <n v="1633.2"/>
    <n v="1649.01"/>
    <n v="1664.97"/>
    <n v="1681.08"/>
    <n v="1697.35"/>
    <n v="1713.77"/>
    <n v="1730.36"/>
    <n v="1747.11"/>
    <n v="1764.02"/>
    <n v="1781.09"/>
    <n v="1798.33"/>
    <n v="1815.74"/>
    <n v="1833.32"/>
    <n v="1851.07"/>
    <n v="1868.99"/>
  </r>
  <r>
    <s v="WAGeneral ServiceDLC Smart Thermostats - HeatingProgram Annual BenefitsMarket Potential0"/>
    <x v="0"/>
    <s v="General Service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Thermostats - HeatingProgram Annual CostsMarket Potential0"/>
    <x v="0"/>
    <s v="General Service"/>
    <x v="3"/>
    <x v="9"/>
    <s v="Market Potential"/>
    <n v="0"/>
    <n v="0"/>
    <n v="0"/>
    <n v="724.9"/>
    <n v="1624.3"/>
    <n v="3441"/>
    <n v="2632.49"/>
    <n v="2233.0300000000002"/>
    <n v="1659.62"/>
    <n v="1675.68"/>
    <n v="1691.9"/>
    <n v="1708.27"/>
    <n v="1724.81"/>
    <n v="1741.5"/>
    <n v="1758.36"/>
    <n v="1775.38"/>
    <n v="1792.56"/>
    <n v="1809.91"/>
    <n v="1827.43"/>
    <n v="1845.12"/>
    <n v="1862.99"/>
    <n v="1881.02"/>
    <n v="1899.23"/>
    <n v="1917.62"/>
    <n v="1936.19"/>
  </r>
  <r>
    <s v="WAResidentialAncillary HeatingParticipantsMarket Potential0"/>
    <x v="0"/>
    <s v="Residential"/>
    <x v="4"/>
    <x v="0"/>
    <s v="Market Potential"/>
    <n v="0"/>
    <n v="0"/>
    <n v="0"/>
    <n v="126.44052669671952"/>
    <n v="382.76461861770537"/>
    <n v="900.86675255586749"/>
    <n v="1168.2988413229177"/>
    <n v="1310.1155810849602"/>
    <n v="1322.2323754701492"/>
    <n v="1334.4612337894623"/>
    <n v="1346.8031924824827"/>
    <n v="1359.2592975744567"/>
    <n v="1371.8306047649467"/>
    <n v="1384.5181795173066"/>
    <n v="1397.3230971489822"/>
    <n v="1410.2464429226497"/>
    <n v="1423.2893121381944"/>
    <n v="1436.4528102255415"/>
    <n v="1449.7380528383469"/>
    <n v="1463.1461659485503"/>
    <n v="1476.678285941807"/>
    <n v="1490.3355597137995"/>
    <n v="1504.1191447674432"/>
    <n v="1518.0302093109858"/>
    <n v="1532.0699323570202"/>
  </r>
  <r>
    <s v="WAResidentialAncillary HeatingNew ParticipantsMarket Potential0"/>
    <x v="0"/>
    <s v="Residential"/>
    <x v="4"/>
    <x v="1"/>
    <s v="Market Potential"/>
    <n v="0"/>
    <n v="0"/>
    <n v="0"/>
    <n v="126.44052669671952"/>
    <n v="256.32409192098584"/>
    <n v="518.10213393816207"/>
    <n v="267.43208876705023"/>
    <n v="141.81673976204252"/>
    <n v="12.116794385188996"/>
    <n v="12.228858319313076"/>
    <n v="12.341958693020388"/>
    <n v="12.456105091973996"/>
    <n v="12.571307190489961"/>
    <n v="12.687574752359978"/>
    <n v="12.804917631675607"/>
    <n v="12.923345773667506"/>
    <n v="13.04286921554467"/>
    <n v="13.163498087347079"/>
    <n v="13.285242612805405"/>
    <n v="13.408113110203431"/>
    <n v="13.532119993256629"/>
    <n v="13.65727377199255"/>
    <n v="13.783585053643719"/>
    <n v="13.911064543542579"/>
    <n v="14.039723046034396"/>
  </r>
  <r>
    <s v="WAResidentialAncillary HeatingSummer Peak Reduction @Meter  (MW)Market Potential0"/>
    <x v="0"/>
    <s v="Residential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Summer Peak Reduction @Generation (MW)Market Potential0"/>
    <x v="0"/>
    <s v="Residential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Winter Peak Reduction @Meter  (MW)Market Potential0"/>
    <x v="0"/>
    <s v="Residential"/>
    <x v="4"/>
    <x v="4"/>
    <s v="Market Potential"/>
    <n v="0"/>
    <n v="0"/>
    <n v="0"/>
    <n v="6.8910087049712146E-2"/>
    <n v="0.20860671714664944"/>
    <n v="0.49097238014294781"/>
    <n v="0.63672286852099025"/>
    <n v="0.71401299169130339"/>
    <n v="0.72061664463123132"/>
    <n v="0.72728137241525703"/>
    <n v="0.7340077399029532"/>
    <n v="0.74079631717807903"/>
    <n v="0.74764767959689593"/>
    <n v="0.75456240783693218"/>
    <n v="0.76154108794619535"/>
    <n v="0.76858431139284411"/>
    <n v="0.77569267511531603"/>
    <n v="0.78286678157292022"/>
    <n v="0.79010723879689904"/>
    <n v="0.79741466044195997"/>
    <n v="0.80478966583828482"/>
    <n v="0.81223288004402083"/>
    <n v="0.81974493389825664"/>
    <n v="0.8273264640744874"/>
    <n v="0.83497811313457615"/>
  </r>
  <r>
    <s v="WAResidentialAncillary HeatingWinter Peak Reduction @Generation (MW)Market Potential0"/>
    <x v="0"/>
    <s v="Residential"/>
    <x v="4"/>
    <x v="5"/>
    <s v="Market Potential"/>
    <n v="0"/>
    <n v="0"/>
    <n v="0"/>
    <n v="7.3433596600290016E-2"/>
    <n v="0.2223004232168046"/>
    <n v="0.52320159861780458"/>
    <n v="0.67851968086209535"/>
    <n v="0.76088340973071544"/>
    <n v="0.76792055054479036"/>
    <n v="0.77502277537857744"/>
    <n v="0.78219068617109244"/>
    <n v="0.78942489042847297"/>
    <n v="0.79672600127546456"/>
    <n v="0.80409463750738719"/>
    <n v="0.81153142364257813"/>
    <n v="0.81903698997532404"/>
    <n v="0.82661197262927966"/>
    <n v="0.83425701361138127"/>
    <n v="0.84197276086626072"/>
    <n v="0.84975986833115935"/>
    <n v="0.85761899599135205"/>
    <n v="0.86555080993608358"/>
    <n v="0.87355598241502197"/>
    <n v="0.88163519189523376"/>
    <n v="0.8897891231186873"/>
  </r>
  <r>
    <s v="WAResidentialAncillary HeatingNon-Incentive CostsMarket Potential0"/>
    <x v="0"/>
    <s v="Residential"/>
    <x v="4"/>
    <x v="6"/>
    <s v="Market Potential"/>
    <n v="0"/>
    <n v="0"/>
    <n v="0"/>
    <n v="7586.43"/>
    <n v="15379.45"/>
    <n v="31086.13"/>
    <n v="16045.93"/>
    <n v="8509"/>
    <n v="727.01"/>
    <n v="733.73"/>
    <n v="740.52"/>
    <n v="747.37"/>
    <n v="754.28"/>
    <n v="761.25"/>
    <n v="768.3"/>
    <n v="775.4"/>
    <n v="782.57"/>
    <n v="789.81"/>
    <n v="797.11"/>
    <n v="804.49"/>
    <n v="811.93"/>
    <n v="819.44"/>
    <n v="827.02"/>
    <n v="834.66"/>
    <n v="842.38"/>
  </r>
  <r>
    <s v="WAResidentialAncillary HeatingIncentive CostsMarket Potential0"/>
    <x v="0"/>
    <s v="Residential"/>
    <x v="4"/>
    <x v="7"/>
    <s v="Market Potential"/>
    <n v="0"/>
    <n v="0"/>
    <n v="0"/>
    <n v="2528.81"/>
    <n v="7655.29"/>
    <n v="18017.34"/>
    <n v="23365.98"/>
    <n v="26202.31"/>
    <n v="26444.65"/>
    <n v="26689.22"/>
    <n v="26936.06"/>
    <n v="27185.19"/>
    <n v="27436.61"/>
    <n v="27690.36"/>
    <n v="27946.46"/>
    <n v="28204.93"/>
    <n v="28465.79"/>
    <n v="28729.06"/>
    <n v="28994.76"/>
    <n v="29262.92"/>
    <n v="29533.57"/>
    <n v="29806.71"/>
    <n v="30082.38"/>
    <n v="30360.6"/>
    <n v="30641.4"/>
  </r>
  <r>
    <s v="WAResidentialAncillary HeatingProgram Annual BenefitsMarket Potential0"/>
    <x v="0"/>
    <s v="Residential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HeatingProgram Annual CostsMarket Potential0"/>
    <x v="0"/>
    <s v="Residential"/>
    <x v="4"/>
    <x v="9"/>
    <s v="Market Potential"/>
    <n v="0"/>
    <n v="0"/>
    <n v="0"/>
    <n v="10115.24"/>
    <n v="23034.74"/>
    <n v="49103.46"/>
    <n v="39411.9"/>
    <n v="34711.32"/>
    <n v="27171.66"/>
    <n v="27422.959999999999"/>
    <n v="27676.58"/>
    <n v="27932.55"/>
    <n v="28190.89"/>
    <n v="28451.62"/>
    <n v="28714.76"/>
    <n v="28980.33"/>
    <n v="29248.36"/>
    <n v="29518.87"/>
    <n v="29791.88"/>
    <n v="30067.41"/>
    <n v="30345.49"/>
    <n v="30626.15"/>
    <n v="30909.4"/>
    <n v="31195.27"/>
    <n v="31483.78"/>
  </r>
  <r>
    <s v="WAGeneral ServiceAncillary HeatingParticipantsMarket Potential0"/>
    <x v="0"/>
    <s v="General Service"/>
    <x v="4"/>
    <x v="0"/>
    <s v="Market Potential"/>
    <n v="0"/>
    <n v="0"/>
    <n v="0"/>
    <n v="3.8152850806166239"/>
    <n v="11.561005188419418"/>
    <n v="27.23762869711404"/>
    <n v="35.358620059797097"/>
    <n v="39.667469662282059"/>
    <n v="40.051275775976777"/>
    <n v="40.438809824440519"/>
    <n v="40.830108017356729"/>
    <n v="41.225206916115965"/>
    <n v="41.624143437232021"/>
    <n v="42.026954855791331"/>
    <n v="42.433678808935753"/>
    <n v="42.844353299379272"/>
    <n v="43.259016698958796"/>
    <n v="43.677707752219511"/>
    <n v="44.100465580034985"/>
    <n v="44.527329683262508"/>
    <n v="44.95833994643381"/>
    <n v="45.393536641481887"/>
    <n v="45.832960431503665"/>
    <n v="46.276652374559546"/>
    <n v="46.724653927509628"/>
  </r>
  <r>
    <s v="WAGeneral ServiceAncillary HeatingNew ParticipantsMarket Potential0"/>
    <x v="0"/>
    <s v="General Service"/>
    <x v="4"/>
    <x v="1"/>
    <s v="Market Potential"/>
    <n v="0"/>
    <n v="0"/>
    <n v="0"/>
    <n v="3.8152850806166239"/>
    <n v="7.7457201078027946"/>
    <n v="15.676623508694622"/>
    <n v="8.120991362683057"/>
    <n v="4.3088496024849618"/>
    <n v="0.38380611369471751"/>
    <n v="0.38753404846374195"/>
    <n v="0.39129819291621004"/>
    <n v="0.39509889875923676"/>
    <n v="0.39893652111605604"/>
    <n v="0.40281141855930969"/>
    <n v="0.40672395314442156"/>
    <n v="0.41067449044351889"/>
    <n v="0.41466339957952414"/>
    <n v="0.41869105326071576"/>
    <n v="0.42275782781547377"/>
    <n v="0.42686410322752266"/>
    <n v="0.4310102631713022"/>
    <n v="0.43519669504807723"/>
    <n v="0.43942379002177745"/>
    <n v="0.44369194305588167"/>
    <n v="0.44800155295008182"/>
  </r>
  <r>
    <s v="WAGeneral ServiceAncillary HeatingSummer Peak Reduction @Meter  (MW)Market Potential0"/>
    <x v="0"/>
    <s v="General Service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Summer Peak Reduction @Generation (MW)Market Potential0"/>
    <x v="0"/>
    <s v="General Service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Winter Peak Reduction @Meter  (MW)Market Potential0"/>
    <x v="0"/>
    <s v="General Service"/>
    <x v="4"/>
    <x v="4"/>
    <s v="Market Potential"/>
    <n v="0"/>
    <n v="0"/>
    <n v="0"/>
    <n v="2.5753174294162215E-3"/>
    <n v="7.8036785021831081E-3"/>
    <n v="1.8385399370551978E-2"/>
    <n v="2.3867068540363044E-2"/>
    <n v="2.677554202204039E-2"/>
    <n v="2.7034611148784325E-2"/>
    <n v="2.7296196631497353E-2"/>
    <n v="2.7560322911715795E-2"/>
    <n v="2.782701466837828E-2"/>
    <n v="2.8096296820131615E-2"/>
    <n v="2.8368194527659148E-2"/>
    <n v="2.8642733196031635E-2"/>
    <n v="2.8919938477081013E-2"/>
    <n v="2.9199836271797189E-2"/>
    <n v="2.948245273274817E-2"/>
    <n v="2.9767814266523619E-2"/>
    <n v="3.0055947536202193E-2"/>
    <n v="3.0346879463842825E-2"/>
    <n v="3.0640637233000277E-2"/>
    <n v="3.0937248291264974E-2"/>
    <n v="3.1236740352827697E-2"/>
    <n v="3.1539141401069004E-2"/>
  </r>
  <r>
    <s v="WAGeneral ServiceAncillary HeatingWinter Peak Reduction @Generation (MW)Market Potential0"/>
    <x v="0"/>
    <s v="General Service"/>
    <x v="4"/>
    <x v="5"/>
    <s v="Market Potential"/>
    <n v="0"/>
    <n v="0"/>
    <n v="0"/>
    <n v="2.7443706622082495E-3"/>
    <n v="8.3159404328464488E-3"/>
    <n v="1.9592284069215662E-2"/>
    <n v="2.5433790004649449E-2"/>
    <n v="2.8533186297997004E-2"/>
    <n v="2.8809261667502476E-2"/>
    <n v="2.9088018575764443E-2"/>
    <n v="2.9369483068750847E-2"/>
    <n v="2.96536814454159E-2"/>
    <n v="2.9940640260157306E-2"/>
    <n v="3.0230386325297471E-2"/>
    <n v="3.0522946713588697E-2"/>
    <n v="3.0818348760742766E-2"/>
    <n v="3.111662006798507E-2"/>
    <n v="3.1417788504633601E-2"/>
    <n v="3.172188221070292E-2"/>
    <n v="3.2028929599533455E-2"/>
    <n v="3.2338959360446319E-2"/>
    <n v="3.2652000461423997E-2"/>
    <n v="3.2968082151816895E-2"/>
    <n v="3.32872339650764E-2"/>
    <n v="3.360948572151428E-2"/>
  </r>
  <r>
    <s v="WAGeneral ServiceAncillary HeatingNon-Incentive CostsMarket Potential0"/>
    <x v="0"/>
    <s v="General Service"/>
    <x v="4"/>
    <x v="6"/>
    <s v="Market Potential"/>
    <n v="0"/>
    <n v="0"/>
    <n v="0"/>
    <n v="286.14999999999998"/>
    <n v="580.92999999999995"/>
    <n v="1175.75"/>
    <n v="609.07000000000005"/>
    <n v="323.16000000000003"/>
    <n v="28.79"/>
    <n v="29.07"/>
    <n v="29.35"/>
    <n v="29.63"/>
    <n v="29.92"/>
    <n v="30.21"/>
    <n v="30.5"/>
    <n v="30.8"/>
    <n v="31.1"/>
    <n v="31.4"/>
    <n v="31.71"/>
    <n v="32.01"/>
    <n v="32.33"/>
    <n v="32.64"/>
    <n v="32.96"/>
    <n v="33.28"/>
    <n v="33.6"/>
  </r>
  <r>
    <s v="WAGeneral ServiceAncillary HeatingIncentive CostsMarket Potential0"/>
    <x v="0"/>
    <s v="General Service"/>
    <x v="4"/>
    <x v="7"/>
    <s v="Market Potential"/>
    <n v="0"/>
    <n v="0"/>
    <n v="0"/>
    <n v="76.31"/>
    <n v="231.22"/>
    <n v="544.75"/>
    <n v="707.17"/>
    <n v="793.35"/>
    <n v="801.03"/>
    <n v="808.78"/>
    <n v="816.6"/>
    <n v="824.5"/>
    <n v="832.48"/>
    <n v="840.54"/>
    <n v="848.67"/>
    <n v="856.89"/>
    <n v="865.18"/>
    <n v="873.55"/>
    <n v="882.01"/>
    <n v="890.55"/>
    <n v="899.17"/>
    <n v="907.87"/>
    <n v="916.66"/>
    <n v="925.53"/>
    <n v="934.49"/>
  </r>
  <r>
    <s v="WAGeneral ServiceAncillary HeatingProgram Annual BenefitsMarket Potential0"/>
    <x v="0"/>
    <s v="General Service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HeatingProgram Annual CostsMarket Potential0"/>
    <x v="0"/>
    <s v="General Service"/>
    <x v="4"/>
    <x v="9"/>
    <s v="Market Potential"/>
    <n v="0"/>
    <n v="0"/>
    <n v="0"/>
    <n v="362.45"/>
    <n v="812.15"/>
    <n v="1720.5"/>
    <n v="1316.25"/>
    <n v="1116.51"/>
    <n v="829.81"/>
    <n v="837.84"/>
    <n v="845.95"/>
    <n v="854.14"/>
    <n v="862.4"/>
    <n v="870.75"/>
    <n v="879.18"/>
    <n v="887.69"/>
    <n v="896.28"/>
    <n v="904.96"/>
    <n v="913.72"/>
    <n v="922.56"/>
    <n v="931.49"/>
    <n v="940.51"/>
    <n v="949.62"/>
    <n v="958.81"/>
    <n v="968.09"/>
  </r>
  <r>
    <s v="WAResidentialDLC Water HeatingParticipantsMarket Potential0"/>
    <x v="0"/>
    <s v="Residential"/>
    <x v="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ew ParticipantsMarket Potential0"/>
    <x v="0"/>
    <s v="Residential"/>
    <x v="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Meter  (MW)Market Potential0"/>
    <x v="0"/>
    <s v="Residential"/>
    <x v="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Summer Peak Reduction @Generation (MW)Market Potential0"/>
    <x v="0"/>
    <s v="Residential"/>
    <x v="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Meter  (MW)Market Potential0"/>
    <x v="0"/>
    <s v="Residential"/>
    <x v="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Winter Peak Reduction @Generation (MW)Market Potential0"/>
    <x v="0"/>
    <s v="Residential"/>
    <x v="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Non-Incentive CostsMarket Potential0"/>
    <x v="0"/>
    <s v="Residential"/>
    <x v="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Incentive CostsMarket Potential0"/>
    <x v="0"/>
    <s v="Residential"/>
    <x v="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BenefitsMarket Potential0"/>
    <x v="0"/>
    <s v="Residential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Water HeatingProgram Annual CostsMarket Potential0"/>
    <x v="0"/>
    <s v="Residential"/>
    <x v="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articipantsMarket Potential0"/>
    <x v="0"/>
    <s v="General Service"/>
    <x v="5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ew ParticipantsMarket Potential0"/>
    <x v="0"/>
    <s v="General Service"/>
    <x v="5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Meter  (MW)Market Potential0"/>
    <x v="0"/>
    <s v="General Service"/>
    <x v="5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Summer Peak Reduction @Generation (MW)Market Potential0"/>
    <x v="0"/>
    <s v="General Service"/>
    <x v="5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Meter  (MW)Market Potential0"/>
    <x v="0"/>
    <s v="General Service"/>
    <x v="5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Winter Peak Reduction @Generation (MW)Market Potential0"/>
    <x v="0"/>
    <s v="General Service"/>
    <x v="5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Non-Incentive CostsMarket Potential0"/>
    <x v="0"/>
    <s v="General Service"/>
    <x v="5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Incentive CostsMarket Potential0"/>
    <x v="0"/>
    <s v="General Service"/>
    <x v="5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BenefitsMarket Potential0"/>
    <x v="0"/>
    <s v="General Service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Water HeatingProgram Annual CostsMarket Potential0"/>
    <x v="0"/>
    <s v="General Service"/>
    <x v="5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articipantsMarket Potential0"/>
    <x v="0"/>
    <s v="Residential"/>
    <x v="6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ew ParticipantsMarket Potential0"/>
    <x v="0"/>
    <s v="Residential"/>
    <x v="6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Meter  (MW)Market Potential0"/>
    <x v="0"/>
    <s v="Residential"/>
    <x v="6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Summer Peak Reduction @Generation (MW)Market Potential0"/>
    <x v="0"/>
    <s v="Residential"/>
    <x v="6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Meter  (MW)Market Potential0"/>
    <x v="0"/>
    <s v="Residential"/>
    <x v="6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Winter Peak Reduction @Generation (MW)Market Potential0"/>
    <x v="0"/>
    <s v="Residential"/>
    <x v="6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Non-Incentive CostsMarket Potential0"/>
    <x v="0"/>
    <s v="Residential"/>
    <x v="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Incentive CostsMarket Potential0"/>
    <x v="0"/>
    <s v="Residential"/>
    <x v="6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BenefitsMarket Potential0"/>
    <x v="0"/>
    <s v="Residential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DLC WHProgram Annual CostsMarket Potential0"/>
    <x v="0"/>
    <s v="Residential"/>
    <x v="6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articipantsMarket Potential0"/>
    <x v="0"/>
    <s v="General Service"/>
    <x v="6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ew ParticipantsMarket Potential0"/>
    <x v="0"/>
    <s v="General Service"/>
    <x v="6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Meter  (MW)Market Potential0"/>
    <x v="0"/>
    <s v="General Service"/>
    <x v="6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Summer Peak Reduction @Generation (MW)Market Potential0"/>
    <x v="0"/>
    <s v="General Service"/>
    <x v="6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Meter  (MW)Market Potential0"/>
    <x v="0"/>
    <s v="General Service"/>
    <x v="6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Winter Peak Reduction @Generation (MW)Market Potential0"/>
    <x v="0"/>
    <s v="General Service"/>
    <x v="6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Non-Incentive CostsMarket Potential0"/>
    <x v="0"/>
    <s v="General Service"/>
    <x v="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Incentive CostsMarket Potential0"/>
    <x v="0"/>
    <s v="General Service"/>
    <x v="6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BenefitsMarket Potential0"/>
    <x v="0"/>
    <s v="General Service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DLC WHProgram Annual CostsMarket Potential0"/>
    <x v="0"/>
    <s v="General Service"/>
    <x v="6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ilot-CTA-2045 HPWHParticipantsMarket Potential0"/>
    <x v="0"/>
    <s v="Residential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ew ParticipantsMarket Potential0"/>
    <x v="0"/>
    <s v="Residential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Meter  (MW)Market Potential0"/>
    <x v="0"/>
    <s v="Residential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Summer Peak Reduction @Generation (MW)Market Potential0"/>
    <x v="0"/>
    <s v="Residential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Meter  (MW)Market Potential0"/>
    <x v="0"/>
    <s v="Residential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Winter Peak Reduction @Generation (MW)Market Potential0"/>
    <x v="0"/>
    <s v="Residential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Non-Incentive CostsMarket Potential0"/>
    <x v="0"/>
    <s v="Residential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Incentive CostsMarket Potential0"/>
    <x v="0"/>
    <s v="Residential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BenefitsMarket Potential0"/>
    <x v="0"/>
    <s v="Residential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HPWHProgram Annual CostsMarket Potential0"/>
    <x v="0"/>
    <s v="Residential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articipantsMarket Potential0"/>
    <x v="0"/>
    <s v="General Service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ew ParticipantsMarket Potential0"/>
    <x v="0"/>
    <s v="General Service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Meter  (MW)Market Potential0"/>
    <x v="0"/>
    <s v="General Service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Summer Peak Reduction @Generation (MW)Market Potential0"/>
    <x v="0"/>
    <s v="General Service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Meter  (MW)Market Potential0"/>
    <x v="0"/>
    <s v="General Service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Winter Peak Reduction @Generation (MW)Market Potential0"/>
    <x v="0"/>
    <s v="General Service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Non-Incentive CostsMarket Potential0"/>
    <x v="0"/>
    <s v="General Service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Incentive CostsMarket Potential0"/>
    <x v="0"/>
    <s v="General Service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BenefitsMarket Potential0"/>
    <x v="0"/>
    <s v="General Service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HPWHProgram Annual CostsMarket Potential0"/>
    <x v="0"/>
    <s v="General Service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CTA-2045 HPWHParticipantsMarket Potential0"/>
    <x v="0"/>
    <s v="Residential"/>
    <x v="8"/>
    <x v="0"/>
    <s v="Market Potential"/>
    <n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CTA-2045 HPWHNew ParticipantsMarket Potential0"/>
    <x v="0"/>
    <s v="Residential"/>
    <x v="8"/>
    <x v="1"/>
    <s v="Market Potential"/>
    <n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CTA-2045 HPWHSummer Peak Reduction @Meter  (MW)Market Potential0"/>
    <x v="0"/>
    <s v="Residential"/>
    <x v="8"/>
    <x v="2"/>
    <s v="Market Potential"/>
    <n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CTA-2045 HPWHSummer Peak Reduction @Generation (MW)Market Potential0"/>
    <x v="0"/>
    <s v="Residential"/>
    <x v="8"/>
    <x v="3"/>
    <s v="Market Potential"/>
    <n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CTA-2045 HPWHWinter Peak Reduction @Meter  (MW)Market Potential0"/>
    <x v="0"/>
    <s v="Residential"/>
    <x v="8"/>
    <x v="4"/>
    <s v="Market Potential"/>
    <n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CTA-2045 HPWHWinter Peak Reduction @Generation (MW)Market Potential0"/>
    <x v="0"/>
    <s v="Residential"/>
    <x v="8"/>
    <x v="5"/>
    <s v="Market Potential"/>
    <n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CTA-2045 HPWHNon-Incentive CostsMarket Potential0"/>
    <x v="0"/>
    <s v="Residential"/>
    <x v="8"/>
    <x v="6"/>
    <s v="Market Potential"/>
    <n v="0"/>
    <n v="0"/>
    <n v="16857.3"/>
    <n v="25082.57"/>
    <n v="33457.25"/>
    <n v="33997.550000000003"/>
    <n v="42665.13"/>
    <n v="43483.63"/>
    <n v="56636.66"/>
    <n v="57645.39"/>
    <n v="58668.04"/>
    <n v="68191.960000000006"/>
    <n v="5157.3999999999996"/>
    <n v="5193.7"/>
    <n v="5230.33"/>
    <n v="5267.3"/>
    <n v="5304.62"/>
    <n v="5342.28"/>
    <n v="5380.29"/>
    <n v="5418.65"/>
    <n v="5457.36"/>
    <n v="5496.43"/>
    <n v="5535.87"/>
    <n v="5575.67"/>
    <n v="5615.83"/>
  </r>
  <r>
    <s v="WAResidentialParent-CTA-2045 HPWHIncentive CostsMarket Potential0"/>
    <x v="0"/>
    <s v="Residential"/>
    <x v="8"/>
    <x v="7"/>
    <s v="Market Potential"/>
    <n v="0"/>
    <n v="0"/>
    <n v="11110.03"/>
    <n v="13598.72"/>
    <n v="16961.29"/>
    <n v="20380.23"/>
    <n v="24703.62"/>
    <n v="29112.42"/>
    <n v="34893.71"/>
    <n v="40780.25"/>
    <n v="46773.51"/>
    <n v="53760.57"/>
    <n v="54170.11"/>
    <n v="54583.43"/>
    <n v="55000.58"/>
    <n v="55421.59"/>
    <n v="55846.49"/>
    <n v="56275.32"/>
    <n v="56708.12"/>
    <n v="57144.92"/>
    <n v="57585.760000000002"/>
    <n v="58030.67"/>
    <n v="58479.7"/>
    <n v="58932.89"/>
    <n v="59390.26"/>
  </r>
  <r>
    <s v="WAResidentialParent-CTA-2045 HPWHProgram Annual BenefitsMarket Potential0"/>
    <x v="0"/>
    <s v="Residential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HPWHProgram Annual CostsMarket Potential0"/>
    <x v="0"/>
    <s v="Residential"/>
    <x v="8"/>
    <x v="9"/>
    <s v="Market Potential"/>
    <n v="0"/>
    <n v="0"/>
    <n v="27967.33"/>
    <n v="38681.29"/>
    <n v="50418.54"/>
    <n v="54377.79"/>
    <n v="67368.75"/>
    <n v="72596.05"/>
    <n v="91530.37"/>
    <n v="98425.64"/>
    <n v="105441.55"/>
    <n v="121952.53"/>
    <n v="59327.5"/>
    <n v="59777.13"/>
    <n v="60230.91"/>
    <n v="60688.89"/>
    <n v="61151.11"/>
    <n v="61617.599999999999"/>
    <n v="62088.41"/>
    <n v="62563.56"/>
    <n v="63043.12"/>
    <n v="63527.11"/>
    <n v="64015.57"/>
    <n v="64508.56"/>
    <n v="65006.1"/>
  </r>
  <r>
    <s v="WAGeneral ServiceParent-CTA-2045 HPWHParticipantsMarket Potential0"/>
    <x v="0"/>
    <s v="General Service"/>
    <x v="8"/>
    <x v="0"/>
    <s v="Market Potential"/>
    <n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CTA-2045 HPWHNew ParticipantsMarket Potential0"/>
    <x v="0"/>
    <s v="General Service"/>
    <x v="8"/>
    <x v="1"/>
    <s v="Market Potential"/>
    <n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CTA-2045 HPWHSummer Peak Reduction @Meter  (MW)Market Potential0"/>
    <x v="0"/>
    <s v="General Service"/>
    <x v="8"/>
    <x v="2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Summer Peak Reduction @Generation (MW)Market Potential0"/>
    <x v="0"/>
    <s v="General Service"/>
    <x v="8"/>
    <x v="3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Winter Peak Reduction @Meter  (MW)Market Potential0"/>
    <x v="0"/>
    <s v="General Service"/>
    <x v="8"/>
    <x v="4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CTA-2045 HPWHWinter Peak Reduction @Generation (MW)Market Potential0"/>
    <x v="0"/>
    <s v="General Service"/>
    <x v="8"/>
    <x v="5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CTA-2045 HPWHNon-Incentive CostsMarket Potential0"/>
    <x v="0"/>
    <s v="General Service"/>
    <x v="8"/>
    <x v="6"/>
    <s v="Market Potential"/>
    <n v="0"/>
    <n v="0"/>
    <n v="20391.61"/>
    <n v="30988.46"/>
    <n v="45778.99"/>
    <n v="46899.61"/>
    <n v="59475.17"/>
    <n v="61331.29"/>
    <n v="78588.320000000007"/>
    <n v="87036.04"/>
    <n v="84092.2"/>
    <n v="99828.19"/>
    <n v="31485.73"/>
    <n v="13755.76"/>
    <n v="32021.29"/>
    <n v="21445.63"/>
    <n v="31578.67"/>
    <n v="12725.27"/>
    <n v="21470.75"/>
    <n v="11554.37"/>
    <n v="27507.19"/>
    <n v="34486.18"/>
    <n v="17744.310000000001"/>
    <n v="17703.060000000001"/>
    <n v="38647"/>
  </r>
  <r>
    <s v="WAGeneral ServiceParent-CTA-2045 HPWHIncentive CostsMarket Potential0"/>
    <x v="0"/>
    <s v="General Service"/>
    <x v="8"/>
    <x v="7"/>
    <s v="Market Potential"/>
    <n v="0"/>
    <n v="0"/>
    <n v="37065.46"/>
    <n v="39648.61"/>
    <n v="43680.639999999999"/>
    <n v="47822.43"/>
    <n v="53196.12"/>
    <n v="58751.63"/>
    <n v="65997.63"/>
    <n v="74071.16"/>
    <n v="81856.31"/>
    <n v="91182.95"/>
    <n v="93814.81"/>
    <n v="94709.87"/>
    <n v="97394.2"/>
    <n v="99042.54"/>
    <n v="101683.51"/>
    <n v="102477.62"/>
    <n v="104128.42"/>
    <n v="104807.83"/>
    <n v="107049.96"/>
    <n v="109975.75"/>
    <n v="111261.52"/>
    <n v="112543.24"/>
    <n v="115876.62"/>
  </r>
  <r>
    <s v="WAGeneral ServiceParent-CTA-2045 HPWHProgram Annual BenefitsMarket Potential0"/>
    <x v="0"/>
    <s v="General Service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HPWHProgram Annual CostsMarket Potential0"/>
    <x v="0"/>
    <s v="General Service"/>
    <x v="8"/>
    <x v="9"/>
    <s v="Market Potential"/>
    <n v="0"/>
    <n v="0"/>
    <n v="57457.07"/>
    <n v="70637.070000000007"/>
    <n v="89459.63"/>
    <n v="94722.04"/>
    <n v="112671.3"/>
    <n v="120082.92"/>
    <n v="144585.95000000001"/>
    <n v="161107.20000000001"/>
    <n v="165948.51"/>
    <n v="191011.14"/>
    <n v="125300.55"/>
    <n v="108465.62"/>
    <n v="129415.49"/>
    <n v="120488.18"/>
    <n v="133262.19"/>
    <n v="115202.89"/>
    <n v="125599.18"/>
    <n v="116362.2"/>
    <n v="134557.15"/>
    <n v="144461.93"/>
    <n v="129005.82"/>
    <n v="130246.3"/>
    <n v="154523.62"/>
  </r>
  <r>
    <s v="WAResidentialParent-Ancillary HPWHParticipantsMarket Potential0"/>
    <x v="0"/>
    <s v="Residential"/>
    <x v="9"/>
    <x v="0"/>
    <s v="Market Potential"/>
    <n v="0"/>
    <n v="0"/>
    <n v="67.933264550688406"/>
    <n v="171.62855022862695"/>
    <n v="311.73550896260781"/>
    <n v="454.19160713863607"/>
    <n v="634.33280960933985"/>
    <n v="818.03273124862051"/>
    <n v="1058.9197201373097"/>
    <n v="1304.1924932619202"/>
    <n v="1553.9115708918848"/>
    <n v="1845.0389975600958"/>
    <n v="1862.1031089170322"/>
    <n v="1879.3250401882294"/>
    <n v="1896.7062509941036"/>
    <n v="1914.2482144545843"/>
    <n v="1931.9524173139639"/>
    <n v="1949.8203600669056"/>
    <n v="1967.853557085615"/>
    <n v="1986.0535367481905"/>
    <n v="2004.4218415681567"/>
    <n v="2022.9600283251989"/>
    <n v="2041.6696681971057"/>
    <n v="2060.5523468929309"/>
    <n v="2079.609664787391"/>
  </r>
  <r>
    <s v="WAResidentialParent-Ancillary HPWHNew ParticipantsMarket Potential0"/>
    <x v="0"/>
    <s v="Residential"/>
    <x v="9"/>
    <x v="1"/>
    <s v="Market Potential"/>
    <n v="0"/>
    <n v="0"/>
    <n v="67.933264550688406"/>
    <n v="103.69528567793854"/>
    <n v="140.10695873398086"/>
    <n v="142.45609817602826"/>
    <n v="180.14120247070377"/>
    <n v="183.69992163928066"/>
    <n v="240.88698888868919"/>
    <n v="245.27277312461047"/>
    <n v="249.71907762996466"/>
    <n v="291.127426668211"/>
    <n v="17.064111356936337"/>
    <n v="17.221931271197263"/>
    <n v="17.381210805874161"/>
    <n v="17.541963460480702"/>
    <n v="17.70420285937962"/>
    <n v="17.867942752941644"/>
    <n v="18.033197018709416"/>
    <n v="18.199979662575515"/>
    <n v="18.36830481996617"/>
    <n v="18.53818675704224"/>
    <n v="18.709639871906802"/>
    <n v="18.882678695825234"/>
    <n v="19.057317894460084"/>
  </r>
  <r>
    <s v="WAResidentialParent-Ancillary HPWHSummer Peak Reduction @Meter  (MW)Market Potential0"/>
    <x v="0"/>
    <s v="Residential"/>
    <x v="9"/>
    <x v="2"/>
    <s v="Market Potential"/>
    <n v="0"/>
    <n v="0"/>
    <n v="5.7743274868085146E-3"/>
    <n v="1.4588426769433293E-2"/>
    <n v="2.6497518261821663E-2"/>
    <n v="3.8606286606784064E-2"/>
    <n v="5.3918288816793891E-2"/>
    <n v="6.9532782156132761E-2"/>
    <n v="9.0008176211671329E-2"/>
    <n v="0.11085636192726323"/>
    <n v="0.13208248352581023"/>
    <n v="0.15682831479260814"/>
    <n v="0.15827876425794776"/>
    <n v="0.15974262841599951"/>
    <n v="0.16122003133449883"/>
    <n v="0.16271109822863969"/>
    <n v="0.16421595547168696"/>
    <n v="0.165734730605687"/>
    <n v="0.16726755235227728"/>
    <n v="0.16881455062359621"/>
    <n v="0.17037585653329332"/>
    <n v="0.17195160240764193"/>
    <n v="0.17354192179675398"/>
    <n v="0.17514694948589915"/>
    <n v="0.17676682150692824"/>
  </r>
  <r>
    <s v="WAResidentialParent-Ancillary HPWHSummer Peak Reduction @Generation (MW)Market Potential0"/>
    <x v="0"/>
    <s v="Residential"/>
    <x v="9"/>
    <x v="3"/>
    <s v="Market Potential"/>
    <n v="0"/>
    <n v="0"/>
    <n v="6.1533754122000371E-3"/>
    <n v="1.5546064332303168E-2"/>
    <n v="2.8236912043714472E-2"/>
    <n v="4.1140544124876451E-2"/>
    <n v="5.7457682029831508E-2"/>
    <n v="7.4097167685563473E-2"/>
    <n v="9.5916641316785303E-2"/>
    <n v="0.1181333780128551"/>
    <n v="0.14075285968223597"/>
    <n v="0.16712309760508115"/>
    <n v="0.16866875986567323"/>
    <n v="0.17022871740835413"/>
    <n v="0.17180310244511809"/>
    <n v="0.17339204841074135"/>
    <n v="0.17499568997409096"/>
    <n v="0.17661416304953856"/>
    <n v="0.17824760480847962"/>
    <n v="0.17989615369095929"/>
    <n v="0.1815599494174055"/>
    <n v="0.18323913300047093"/>
    <n v="0.18493384675698421"/>
    <n v="0.18664423432001187"/>
    <n v="0.18837044065103178"/>
  </r>
  <r>
    <s v="WAResidentialParent-Ancillary HPWHWinter Peak Reduction @Meter  (MW)Market Potential0"/>
    <x v="0"/>
    <s v="Residential"/>
    <x v="9"/>
    <x v="4"/>
    <s v="Market Potential"/>
    <n v="0"/>
    <n v="0"/>
    <n v="1.5149117994803514E-2"/>
    <n v="3.827316670098381E-2"/>
    <n v="6.9517018498661542E-2"/>
    <n v="0.10128472839191585"/>
    <n v="0.14145621654288279"/>
    <n v="0.18242129906844237"/>
    <n v="0.23613909759062005"/>
    <n v="0.29083492599740823"/>
    <n v="0.34652228030889032"/>
    <n v="0.4114436964559014"/>
    <n v="0.41524899328849818"/>
    <n v="0.41908948396197521"/>
    <n v="0.42296549397168515"/>
    <n v="0.42687735182337228"/>
    <n v="0.43082538906101392"/>
    <n v="0.43480994029491993"/>
    <n v="0.43883134323009215"/>
    <n v="0.4428899386948465"/>
    <n v="0.44698607066969898"/>
    <n v="0.45112008631651934"/>
    <n v="0.4552923360079546"/>
    <n v="0.4595031733571236"/>
    <n v="0.46375295524758819"/>
  </r>
  <r>
    <s v="WAResidentialParent-Ancillary HPWHWinter Peak Reduction @Generation (MW)Market Potential0"/>
    <x v="0"/>
    <s v="Residential"/>
    <x v="9"/>
    <x v="5"/>
    <s v="Market Potential"/>
    <n v="0"/>
    <n v="0"/>
    <n v="1.6143561375536568E-2"/>
    <n v="4.07855570129836E-2"/>
    <n v="7.4080369244097971E-2"/>
    <n v="0.10793342752761706"/>
    <n v="0.15074191873708737"/>
    <n v="0.19439609875153704"/>
    <n v="0.251640129572272"/>
    <n v="0.30992639172784336"/>
    <n v="0.36926926716633668"/>
    <n v="0.43845236195215409"/>
    <n v="0.44250745235347205"/>
    <n v="0.44660004684779964"/>
    <n v="0.4507304922971922"/>
    <n v="0.45489913877170957"/>
    <n v="0.45910633957908559"/>
    <n v="0.46335245129467167"/>
    <n v="0.4676378337916583"/>
    <n v="0.47196285027157553"/>
    <n v="0.47632786729507565"/>
    <n v="0.48073325481300017"/>
    <n v="0.4851793861977351"/>
    <n v="0.48966663827485463"/>
    <n v="0.49419539135505985"/>
  </r>
  <r>
    <s v="WAResidentialParent-Ancillary HPWHNon-Incentive CostsMarket Potential0"/>
    <x v="0"/>
    <s v="Residential"/>
    <x v="9"/>
    <x v="6"/>
    <s v="Market Potential"/>
    <n v="0"/>
    <n v="0"/>
    <n v="5308.65"/>
    <n v="7454.37"/>
    <n v="9639.07"/>
    <n v="9780.02"/>
    <n v="12041.12"/>
    <n v="12254.65"/>
    <n v="15685.87"/>
    <n v="15949.02"/>
    <n v="16215.8"/>
    <n v="18700.3"/>
    <n v="2256.5"/>
    <n v="2265.9699999999998"/>
    <n v="2275.52"/>
    <n v="2285.17"/>
    <n v="2294.9"/>
    <n v="2304.73"/>
    <n v="2314.64"/>
    <n v="2324.65"/>
    <n v="2334.75"/>
    <n v="2344.94"/>
    <n v="2355.23"/>
    <n v="2365.61"/>
    <n v="2376.09"/>
  </r>
  <r>
    <s v="WAResidentialParent-Ancillary HPWHIncentive CostsMarket Potential0"/>
    <x v="0"/>
    <s v="Residential"/>
    <x v="9"/>
    <x v="7"/>
    <s v="Market Potential"/>
    <n v="0"/>
    <n v="0"/>
    <n v="7950.15"/>
    <n v="10438.84"/>
    <n v="13801.41"/>
    <n v="17220.349999999999"/>
    <n v="21543.74"/>
    <n v="25952.54"/>
    <n v="31733.83"/>
    <n v="37620.379999999997"/>
    <n v="43613.63"/>
    <n v="50600.69"/>
    <n v="51010.23"/>
    <n v="51423.56"/>
    <n v="51840.71"/>
    <n v="52261.71"/>
    <n v="52686.61"/>
    <n v="53115.44"/>
    <n v="53548.24"/>
    <n v="53985.04"/>
    <n v="54425.88"/>
    <n v="54870.8"/>
    <n v="55319.83"/>
    <n v="55773.01"/>
    <n v="56230.39"/>
  </r>
  <r>
    <s v="WAResidentialParent-Ancillary HPWHProgram Annual BenefitsMarket Potential0"/>
    <x v="0"/>
    <s v="Residential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HPWHProgram Annual CostsMarket Potential0"/>
    <x v="0"/>
    <s v="Residential"/>
    <x v="9"/>
    <x v="9"/>
    <s v="Market Potential"/>
    <n v="0"/>
    <n v="0"/>
    <n v="13258.8"/>
    <n v="17893.21"/>
    <n v="23440.48"/>
    <n v="27000.37"/>
    <n v="33584.870000000003"/>
    <n v="38207.19"/>
    <n v="47419.7"/>
    <n v="53569.39"/>
    <n v="59829.43"/>
    <n v="69300.990000000005"/>
    <n v="53266.73"/>
    <n v="53689.52"/>
    <n v="54116.23"/>
    <n v="54546.879999999997"/>
    <n v="54981.52"/>
    <n v="55420.17"/>
    <n v="55862.879999999997"/>
    <n v="56309.69"/>
    <n v="56760.63"/>
    <n v="57215.74"/>
    <n v="57675.06"/>
    <n v="58138.62"/>
    <n v="58606.48"/>
  </r>
  <r>
    <s v="WAGeneral ServiceParent-Ancillary HPWHParticipantsMarket Potential0"/>
    <x v="0"/>
    <s v="General Service"/>
    <x v="9"/>
    <x v="0"/>
    <s v="Market Potential"/>
    <n v="0"/>
    <n v="0"/>
    <n v="64.378933815090392"/>
    <n v="172.01030623813705"/>
    <n v="340.01121495216199"/>
    <n v="512.58606508968421"/>
    <n v="736.48975953345621"/>
    <n v="967.9694252555995"/>
    <n v="1269.885972918036"/>
    <n v="1606.2829867067642"/>
    <n v="1930.6643412479145"/>
    <n v="2319.2742221742101"/>
    <n v="2428.9353037199303"/>
    <n v="2466.2291234771865"/>
    <n v="2578.0761640920637"/>
    <n v="2646.7572442569817"/>
    <n v="2756.7976744480111"/>
    <n v="2789.8854496684094"/>
    <n v="2858.6690495745888"/>
    <n v="2886.9776289543961"/>
    <n v="2980.3997390943441"/>
    <n v="3102.3075430443373"/>
    <n v="3155.8811612888589"/>
    <n v="3209.2864137855099"/>
    <n v="3348.1771660645554"/>
  </r>
  <r>
    <s v="WAGeneral ServiceParent-Ancillary HPWHNew ParticipantsMarket Potential0"/>
    <x v="0"/>
    <s v="General Service"/>
    <x v="9"/>
    <x v="1"/>
    <s v="Market Potential"/>
    <n v="0"/>
    <n v="0"/>
    <n v="64.378933815090392"/>
    <n v="107.63137242304666"/>
    <n v="168.00090871402494"/>
    <n v="172.57485013752222"/>
    <n v="223.903694443772"/>
    <n v="231.4796657221433"/>
    <n v="301.91654766243653"/>
    <n v="336.39701378872815"/>
    <n v="324.38135454115036"/>
    <n v="388.60988092629555"/>
    <n v="109.66108154572021"/>
    <n v="37.293819757256188"/>
    <n v="111.84704061487719"/>
    <n v="68.681080164918058"/>
    <n v="110.04043019102937"/>
    <n v="33.087775220398271"/>
    <n v="68.783599906179461"/>
    <n v="28.30857937980727"/>
    <n v="93.422110139948018"/>
    <n v="121.90780394999319"/>
    <n v="53.57361824452164"/>
    <n v="53.405252496650974"/>
    <n v="138.8907522790455"/>
  </r>
  <r>
    <s v="WAGeneral ServiceParent-Ancillary HPWHSummer Peak Reduction @Meter  (MW)Market Potential0"/>
    <x v="0"/>
    <s v="General Service"/>
    <x v="9"/>
    <x v="2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Summer Peak Reduction @Generation (MW)Market Potential0"/>
    <x v="0"/>
    <s v="General Service"/>
    <x v="9"/>
    <x v="3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Winter Peak Reduction @Meter  (MW)Market Potential0"/>
    <x v="0"/>
    <s v="General Service"/>
    <x v="9"/>
    <x v="4"/>
    <s v="Market Potential"/>
    <n v="0"/>
    <n v="0"/>
    <n v="1.3789967623192364E-2"/>
    <n v="3.6844607596208959E-2"/>
    <n v="7.2830402242753112E-2"/>
    <n v="0.10979593514221037"/>
    <n v="0.15775610649206634"/>
    <n v="0.20733905088974944"/>
    <n v="0.27200957539904336"/>
    <n v="0.34406581575258893"/>
    <n v="0.41354830189530334"/>
    <n v="0.49678853838971587"/>
    <n v="0.52027794205680911"/>
    <n v="0.52826627824881334"/>
    <n v="0.55222391434852014"/>
    <n v="0.56693540171984558"/>
    <n v="0.59050606186676402"/>
    <n v="0.59759346331897334"/>
    <n v="0.61232691041887699"/>
    <n v="0.61839060812203173"/>
    <n v="0.63840162411400858"/>
    <n v="0.66451427572009714"/>
    <n v="0.67598974474807372"/>
    <n v="0.6874291498328563"/>
    <n v="0.71717954897102787"/>
  </r>
  <r>
    <s v="WAGeneral ServiceParent-Ancillary HPWHWinter Peak Reduction @Generation (MW)Market Potential0"/>
    <x v="0"/>
    <s v="General Service"/>
    <x v="9"/>
    <x v="5"/>
    <s v="Market Potential"/>
    <n v="0"/>
    <n v="0"/>
    <n v="1.4695191414314114E-2"/>
    <n v="3.9263222076096504E-2"/>
    <n v="7.7611255586906555E-2"/>
    <n v="0.11700334094438444"/>
    <n v="0.16811179293698458"/>
    <n v="0.22094954272138687"/>
    <n v="0.28986527642694304"/>
    <n v="0.36665155131350058"/>
    <n v="0.44069512137180661"/>
    <n v="0.5293995507136785"/>
    <n v="0.55443088454476674"/>
    <n v="0.56294360427196644"/>
    <n v="0.58847390702101465"/>
    <n v="0.60415111010213718"/>
    <n v="0.62926903438487214"/>
    <n v="0.63682167872865869"/>
    <n v="0.65252228305506921"/>
    <n v="0.65898402400046008"/>
    <n v="0.68030863609762204"/>
    <n v="0.70813541743403363"/>
    <n v="0.72036417812028319"/>
    <n v="0.73255450749451867"/>
    <n v="0.76425783138430081"/>
  </r>
  <r>
    <s v="WAGeneral ServiceParent-Ancillary HPWHNon-Incentive CostsMarket Potential0"/>
    <x v="0"/>
    <s v="General Service"/>
    <x v="9"/>
    <x v="6"/>
    <s v="Market Potential"/>
    <n v="0"/>
    <n v="0"/>
    <n v="9447.19"/>
    <n v="12691.12"/>
    <n v="17218.84"/>
    <n v="17561.88"/>
    <n v="21411.55"/>
    <n v="21979.74"/>
    <n v="27262.51"/>
    <n v="29848.55"/>
    <n v="28947.37"/>
    <n v="33764.51"/>
    <n v="12843.35"/>
    <n v="7415.81"/>
    <n v="13007.3"/>
    <n v="9769.85"/>
    <n v="12871.8"/>
    <n v="7100.35"/>
    <n v="9777.5400000000009"/>
    <n v="6741.91"/>
    <n v="11625.43"/>
    <n v="13761.85"/>
    <n v="8636.7900000000009"/>
    <n v="8624.16"/>
    <n v="15035.58"/>
  </r>
  <r>
    <s v="WAGeneral ServiceParent-Ancillary HPWHIncentive CostsMarket Potential0"/>
    <x v="0"/>
    <s v="General Service"/>
    <x v="9"/>
    <x v="7"/>
    <s v="Market Potential"/>
    <n v="0"/>
    <n v="0"/>
    <n v="25225.34"/>
    <n v="27808.49"/>
    <n v="31840.51"/>
    <n v="35982.31"/>
    <n v="41356"/>
    <n v="46911.51"/>
    <n v="54157.51"/>
    <n v="62231.040000000001"/>
    <n v="70016.19"/>
    <n v="79342.83"/>
    <n v="81974.69"/>
    <n v="82869.740000000005"/>
    <n v="85554.07"/>
    <n v="87202.42"/>
    <n v="89843.39"/>
    <n v="90637.5"/>
    <n v="92288.3"/>
    <n v="92967.71"/>
    <n v="95209.84"/>
    <n v="98135.63"/>
    <n v="99421.39"/>
    <n v="100703.12"/>
    <n v="104036.5"/>
  </r>
  <r>
    <s v="WAGeneral ServiceParent-Ancillary HPWHProgram Annual BenefitsMarket Potential0"/>
    <x v="0"/>
    <s v="General Service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HPWHProgram Annual CostsMarket Potential0"/>
    <x v="0"/>
    <s v="General Service"/>
    <x v="9"/>
    <x v="9"/>
    <s v="Market Potential"/>
    <n v="0"/>
    <n v="0"/>
    <n v="34672.53"/>
    <n v="40499.61"/>
    <n v="49059.35"/>
    <n v="53544.19"/>
    <n v="62767.55"/>
    <n v="68891.259999999995"/>
    <n v="81420.02"/>
    <n v="92079.58"/>
    <n v="98963.56"/>
    <n v="113107.34"/>
    <n v="94818.04"/>
    <n v="90285.55"/>
    <n v="98561.37"/>
    <n v="96972.27"/>
    <n v="102715.19"/>
    <n v="97737.85"/>
    <n v="102065.84"/>
    <n v="99709.62"/>
    <n v="106835.27"/>
    <n v="111897.48"/>
    <n v="108058.18"/>
    <n v="109327.28"/>
    <n v="119072.07"/>
  </r>
  <r>
    <s v="WAResidentialPilot-CTA-2045 ERWHParticipantsMarket Potential0"/>
    <x v="0"/>
    <s v="Residential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ew ParticipantsMarket Potential0"/>
    <x v="0"/>
    <s v="Residential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Meter  (MW)Market Potential0"/>
    <x v="0"/>
    <s v="Residential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Summer Peak Reduction @Generation (MW)Market Potential0"/>
    <x v="0"/>
    <s v="Residential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Meter  (MW)Market Potential0"/>
    <x v="0"/>
    <s v="Residential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Winter Peak Reduction @Generation (MW)Market Potential0"/>
    <x v="0"/>
    <s v="Residential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Non-Incentive CostsMarket Potential0"/>
    <x v="0"/>
    <s v="Residential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Incentive CostsMarket Potential0"/>
    <x v="0"/>
    <s v="Residential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BenefitsMarket Potential0"/>
    <x v="0"/>
    <s v="Residential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CTA-2045 ERWHProgram Annual CostsMarket Potential0"/>
    <x v="0"/>
    <s v="Residential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articipantsMarket Potential0"/>
    <x v="0"/>
    <s v="General Service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ew ParticipantsMarket Potential0"/>
    <x v="0"/>
    <s v="General Service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Meter  (MW)Market Potential0"/>
    <x v="0"/>
    <s v="General Service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Summer Peak Reduction @Generation (MW)Market Potential0"/>
    <x v="0"/>
    <s v="General Service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Meter  (MW)Market Potential0"/>
    <x v="0"/>
    <s v="General Service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Winter Peak Reduction @Generation (MW)Market Potential0"/>
    <x v="0"/>
    <s v="General Service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Non-Incentive CostsMarket Potential0"/>
    <x v="0"/>
    <s v="General Service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Incentive CostsMarket Potential0"/>
    <x v="0"/>
    <s v="General Service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BenefitsMarket Potential0"/>
    <x v="0"/>
    <s v="General Service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CTA-2045 ERWHProgram Annual CostsMarket Potential0"/>
    <x v="0"/>
    <s v="General Service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CTA-2045 ERWHParticipantsMarket Potential0"/>
    <x v="0"/>
    <s v="Residential"/>
    <x v="11"/>
    <x v="0"/>
    <s v="Market Potential"/>
    <n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CTA-2045 ERWHNew ParticipantsMarket Potential0"/>
    <x v="0"/>
    <s v="Residential"/>
    <x v="11"/>
    <x v="1"/>
    <s v="Market Potential"/>
    <n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CTA-2045 ERWHSummer Peak Reduction @Meter  (MW)Market Potential0"/>
    <x v="0"/>
    <s v="Residential"/>
    <x v="11"/>
    <x v="2"/>
    <s v="Market Potential"/>
    <n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CTA-2045 ERWHSummer Peak Reduction @Generation (MW)Market Potential0"/>
    <x v="0"/>
    <s v="Residential"/>
    <x v="11"/>
    <x v="3"/>
    <s v="Market Potential"/>
    <n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CTA-2045 ERWHWinter Peak Reduction @Meter  (MW)Market Potential0"/>
    <x v="0"/>
    <s v="Residential"/>
    <x v="11"/>
    <x v="4"/>
    <s v="Market Potential"/>
    <n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CTA-2045 ERWHWinter Peak Reduction @Generation (MW)Market Potential0"/>
    <x v="0"/>
    <s v="Residential"/>
    <x v="11"/>
    <x v="5"/>
    <s v="Market Potential"/>
    <n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CTA-2045 ERWHNon-Incentive CostsMarket Potential0"/>
    <x v="0"/>
    <s v="Residential"/>
    <x v="11"/>
    <x v="6"/>
    <s v="Market Potential"/>
    <n v="0"/>
    <n v="0"/>
    <n v="485533.36"/>
    <n v="738333.38"/>
    <n v="995725.76"/>
    <n v="1012331.71"/>
    <n v="1278725.92"/>
    <n v="1303882.33"/>
    <n v="1708134.99"/>
    <n v="1739137.89"/>
    <n v="1770568.6"/>
    <n v="2063282.24"/>
    <n v="125941.74"/>
    <n v="127057.36"/>
    <n v="128183.3"/>
    <n v="129319.65"/>
    <n v="130466.51"/>
    <n v="131623.98000000001"/>
    <n v="132792.16"/>
    <n v="133971.14000000001"/>
    <n v="135161.01999999999"/>
    <n v="136361.91"/>
    <n v="137573.9"/>
    <n v="138797.1"/>
    <n v="140031.62"/>
  </r>
  <r>
    <s v="WAResidentialParent-CTA-2045 ERWHIncentive CostsMarket Potential0"/>
    <x v="0"/>
    <s v="Residential"/>
    <x v="11"/>
    <x v="7"/>
    <s v="Market Potential"/>
    <n v="0"/>
    <n v="0"/>
    <n v="90994.65"/>
    <n v="167483.38"/>
    <n v="270830.45"/>
    <n v="375910.31"/>
    <n v="508787.83"/>
    <n v="644290.37"/>
    <n v="821975.8"/>
    <n v="1002896.3"/>
    <n v="1187096.54"/>
    <n v="1401840.81"/>
    <n v="1414427.8"/>
    <n v="1427131.21"/>
    <n v="1439952.11"/>
    <n v="1452891.59"/>
    <n v="1465950.74"/>
    <n v="1479130.66"/>
    <n v="1492432.49"/>
    <n v="1505857.33"/>
    <n v="1519406.34"/>
    <n v="1533080.66"/>
    <n v="1546881.45"/>
    <n v="1560809.88"/>
    <n v="1574867.12"/>
  </r>
  <r>
    <s v="WAResidentialParent-CTA-2045 ERWHProgram Annual BenefitsMarket Potential0"/>
    <x v="0"/>
    <s v="Residential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CTA-2045 ERWHProgram Annual CostsMarket Potential0"/>
    <x v="0"/>
    <s v="Residential"/>
    <x v="11"/>
    <x v="9"/>
    <s v="Market Potential"/>
    <n v="0"/>
    <n v="0"/>
    <n v="576528"/>
    <n v="905816.76"/>
    <n v="1266556.21"/>
    <n v="1388242.03"/>
    <n v="1787513.75"/>
    <n v="1948172.71"/>
    <n v="2530110.7799999998"/>
    <n v="2742034.19"/>
    <n v="2957665.14"/>
    <n v="3465123.05"/>
    <n v="1540369.54"/>
    <n v="1554188.57"/>
    <n v="1568135.41"/>
    <n v="1582211.24"/>
    <n v="1596417.25"/>
    <n v="1610754.65"/>
    <n v="1625224.64"/>
    <n v="1639828.47"/>
    <n v="1654567.36"/>
    <n v="1669442.57"/>
    <n v="1684455.35"/>
    <n v="1699606.98"/>
    <n v="1714898.74"/>
  </r>
  <r>
    <s v="WAGeneral ServiceParent-CTA-2045 ERWHParticipantsMarket Potential0"/>
    <x v="0"/>
    <s v="General Service"/>
    <x v="11"/>
    <x v="0"/>
    <s v="Market Potential"/>
    <n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CTA-2045 ERWHNew ParticipantsMarket Potential0"/>
    <x v="0"/>
    <s v="General Service"/>
    <x v="11"/>
    <x v="1"/>
    <s v="Market Potential"/>
    <n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CTA-2045 ERWHSummer Peak Reduction @Meter  (MW)Market Potential0"/>
    <x v="0"/>
    <s v="General Service"/>
    <x v="11"/>
    <x v="2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Summer Peak Reduction @Generation (MW)Market Potential0"/>
    <x v="0"/>
    <s v="General Service"/>
    <x v="11"/>
    <x v="3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Winter Peak Reduction @Meter  (MW)Market Potential0"/>
    <x v="0"/>
    <s v="General Service"/>
    <x v="11"/>
    <x v="4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CTA-2045 ERWHWinter Peak Reduction @Generation (MW)Market Potential0"/>
    <x v="0"/>
    <s v="General Service"/>
    <x v="11"/>
    <x v="5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CTA-2045 ERWHNon-Incentive CostsMarket Potential0"/>
    <x v="0"/>
    <s v="General Service"/>
    <x v="11"/>
    <x v="6"/>
    <s v="Market Potential"/>
    <n v="0"/>
    <n v="0"/>
    <n v="29504.5"/>
    <n v="42545.96"/>
    <n v="51921.63"/>
    <n v="52547.76"/>
    <n v="65067.4"/>
    <n v="65493.55"/>
    <n v="86177.38"/>
    <n v="80768"/>
    <n v="86794.19"/>
    <n v="98631.62"/>
    <n v="535.07000000000005"/>
    <n v="3341.41"/>
    <n v="535.07000000000005"/>
    <n v="535.07000000000005"/>
    <n v="535.07000000000005"/>
    <n v="4842.72"/>
    <n v="535.07000000000005"/>
    <n v="6255.95"/>
    <n v="535.07000000000005"/>
    <n v="535.07000000000005"/>
    <n v="535.07000000000005"/>
    <n v="606.21"/>
    <n v="535.07000000000005"/>
  </r>
  <r>
    <s v="WAGeneral ServiceParent-CTA-2045 ERWHIncentive CostsMarket Potential0"/>
    <x v="0"/>
    <s v="General Service"/>
    <x v="11"/>
    <x v="7"/>
    <s v="Market Potential"/>
    <n v="0"/>
    <n v="0"/>
    <n v="6952.77"/>
    <n v="11068.13"/>
    <n v="16101.91"/>
    <n v="21197.03"/>
    <n v="27518.57"/>
    <n v="33881.85"/>
    <n v="42271.3"/>
    <n v="50130.85"/>
    <n v="58580.72"/>
    <n v="68190.179999999993"/>
    <n v="66717.009999999995"/>
    <n v="66991.92"/>
    <n v="65488.91"/>
    <n v="65033.36"/>
    <n v="63596.77"/>
    <n v="64018.75"/>
    <n v="63595.83"/>
    <n v="64156.25"/>
    <n v="63165.98"/>
    <n v="61504.21"/>
    <n v="61494.74"/>
    <n v="61501.71"/>
    <n v="59469.54"/>
  </r>
  <r>
    <s v="WAGeneral ServiceParent-CTA-2045 ERWHProgram Annual BenefitsMarket Potential0"/>
    <x v="0"/>
    <s v="General Service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CTA-2045 ERWHProgram Annual CostsMarket Potential0"/>
    <x v="0"/>
    <s v="General Service"/>
    <x v="11"/>
    <x v="9"/>
    <s v="Market Potential"/>
    <n v="0"/>
    <n v="0"/>
    <n v="36457.269999999997"/>
    <n v="53614.09"/>
    <n v="68023.539999999994"/>
    <n v="73744.789999999994"/>
    <n v="92585.97"/>
    <n v="99375.39"/>
    <n v="128448.67"/>
    <n v="130898.85"/>
    <n v="145374.91"/>
    <n v="166821.79"/>
    <n v="67252.09"/>
    <n v="70333.33"/>
    <n v="66023.990000000005"/>
    <n v="65568.44"/>
    <n v="64131.85"/>
    <n v="68861.47"/>
    <n v="64130.91"/>
    <n v="70412.2"/>
    <n v="63701.05"/>
    <n v="62039.28"/>
    <n v="62029.81"/>
    <n v="62107.92"/>
    <n v="60004.62"/>
  </r>
  <r>
    <s v="WAResidentialParent-Ancillary ERWHParticipantsMarket Potential0"/>
    <x v="0"/>
    <s v="Residential"/>
    <x v="12"/>
    <x v="0"/>
    <s v="Market Potential"/>
    <n v="0"/>
    <n v="0"/>
    <n v="2087.9000340914749"/>
    <n v="5274.9305990740786"/>
    <n v="9581.058471066166"/>
    <n v="13959.386146108744"/>
    <n v="19495.949496442398"/>
    <n v="25141.888569001934"/>
    <n v="32545.44786560562"/>
    <n v="40083.802378017986"/>
    <n v="47758.812171016536"/>
    <n v="56706.489985203982"/>
    <n v="57230.948200476472"/>
    <n v="57760.256943786226"/>
    <n v="58294.461075946805"/>
    <n v="58833.605872673616"/>
    <n v="59377.737028421026"/>
    <n v="59926.900660255254"/>
    <n v="60481.143311762869"/>
    <n v="61040.5119569956"/>
    <n v="61605.054004451522"/>
    <n v="62174.81730109307"/>
    <n v="62749.850136402281"/>
    <n v="63330.20124647348"/>
    <n v="63915.919818143848"/>
  </r>
  <r>
    <s v="WAResidentialParent-Ancillary ERWHNew ParticipantsMarket Potential0"/>
    <x v="0"/>
    <s v="Residential"/>
    <x v="12"/>
    <x v="1"/>
    <s v="Market Potential"/>
    <n v="0"/>
    <n v="0"/>
    <n v="2087.9000340914749"/>
    <n v="3187.0305649826037"/>
    <n v="4306.1278719920874"/>
    <n v="4378.3276750425775"/>
    <n v="5536.5633503336539"/>
    <n v="5645.9390725595367"/>
    <n v="7403.5592966036857"/>
    <n v="7538.3545124123666"/>
    <n v="7675.0097929985495"/>
    <n v="8947.6778141874456"/>
    <n v="524.45821527249063"/>
    <n v="529.30874330975348"/>
    <n v="534.20413216057932"/>
    <n v="539.14479672681045"/>
    <n v="544.13115574741096"/>
    <n v="549.163631834228"/>
    <n v="554.24265150761494"/>
    <n v="559.36864523273107"/>
    <n v="564.54204745592142"/>
    <n v="569.76329664154764"/>
    <n v="575.0328353092118"/>
    <n v="580.35111007119849"/>
    <n v="585.71857167036796"/>
  </r>
  <r>
    <s v="WAResidentialParent-Ancillary ERWHSummer Peak Reduction @Meter  (MW)Market Potential0"/>
    <x v="0"/>
    <s v="Residential"/>
    <x v="12"/>
    <x v="2"/>
    <s v="Market Potential"/>
    <n v="0"/>
    <n v="0"/>
    <n v="0.72450131182974176"/>
    <n v="1.8304009178787051"/>
    <n v="3.3246272894599591"/>
    <n v="4.8439069926997336"/>
    <n v="6.7650944752655118"/>
    <n v="8.7242353334436711"/>
    <n v="11.293270409365149"/>
    <n v="13.909079425172241"/>
    <n v="16.572307823342737"/>
    <n v="19.67715202486578"/>
    <n v="19.859139025565334"/>
    <n v="20.042809159493821"/>
    <n v="20.22817799335354"/>
    <n v="20.415261237817745"/>
    <n v="20.604074748862093"/>
    <n v="20.794634529108571"/>
    <n v="20.986956729181713"/>
    <n v="21.181057649077474"/>
    <n v="21.376953739544675"/>
    <n v="21.574661603479292"/>
    <n v="21.774197997331591"/>
    <n v="21.975579832526297"/>
    <n v="22.178824176895912"/>
  </r>
  <r>
    <s v="WAResidentialParent-Ancillary ERWHSummer Peak Reduction @Generation (MW)Market Potential0"/>
    <x v="0"/>
    <s v="Residential"/>
    <x v="12"/>
    <x v="3"/>
    <s v="Market Potential"/>
    <n v="0"/>
    <n v="0"/>
    <n v="0.77206022147244435"/>
    <n v="1.9505551128289695"/>
    <n v="3.5428679555199905"/>
    <n v="5.161878721973288"/>
    <n v="7.2091799608541258"/>
    <n v="9.2969259734054468"/>
    <n v="12.034601885512734"/>
    <n v="14.822122149586786"/>
    <n v="17.660174577304705"/>
    <n v="20.968832081059016"/>
    <n v="21.162765372512077"/>
    <n v="21.358492284200576"/>
    <n v="21.556029404681947"/>
    <n v="21.755393475935364"/>
    <n v="21.956601394780577"/>
    <n v="22.159670214310072"/>
    <n v="22.364617145334307"/>
    <n v="22.571459557840445"/>
    <n v="22.780214982464486"/>
    <n v="22.990901111977081"/>
    <n v="23.203535802783026"/>
    <n v="23.418137076434672"/>
    <n v="23.634723121159325"/>
  </r>
  <r>
    <s v="WAResidentialParent-Ancillary ERWHWinter Peak Reduction @Meter  (MW)Market Potential0"/>
    <x v="0"/>
    <s v="Residential"/>
    <x v="12"/>
    <x v="4"/>
    <s v="Market Potential"/>
    <n v="0"/>
    <n v="0"/>
    <n v="0.78087461275021164"/>
    <n v="1.9728240440537055"/>
    <n v="3.583315868178746"/>
    <n v="5.2208104186446702"/>
    <n v="7.2914851116694566"/>
    <n v="9.4030663248067228"/>
    <n v="12.171997501736501"/>
    <n v="14.991342089378726"/>
    <n v="17.861795751960184"/>
    <n v="21.208227254466287"/>
    <n v="21.404374626978203"/>
    <n v="21.602336096976046"/>
    <n v="21.802128442404104"/>
    <n v="22.003768596379931"/>
    <n v="22.207273648629464"/>
    <n v="22.412660846935466"/>
    <n v="22.619947598599314"/>
    <n v="22.829151471916354"/>
    <n v="23.040290197664866"/>
    <n v="23.253381670608807"/>
    <n v="23.468443951014454"/>
    <n v="23.685495266181082"/>
    <n v="23.904554011985798"/>
  </r>
  <r>
    <s v="WAResidentialParent-Ancillary ERWHWinter Peak Reduction @Generation (MW)Market Potential0"/>
    <x v="0"/>
    <s v="Residential"/>
    <x v="12"/>
    <x v="5"/>
    <s v="Market Potential"/>
    <n v="0"/>
    <n v="0"/>
    <n v="0.83213407155819652"/>
    <n v="2.1023274126744518"/>
    <n v="3.818537796439414"/>
    <n v="5.5635234640288473"/>
    <n v="7.7701247993067524"/>
    <n v="10.020317907935553"/>
    <n v="12.971011830494993"/>
    <n v="15.975428483992674"/>
    <n v="19.034309198593547"/>
    <n v="22.600412675262454"/>
    <n v="22.809435877001494"/>
    <n v="23.020392260204652"/>
    <n v="23.233299704181697"/>
    <n v="23.448176253601801"/>
    <n v="23.665040120022873"/>
    <n v="23.883909683435068"/>
    <n v="24.104803493818537"/>
    <n v="24.327740272715637"/>
    <n v="24.552738914817631"/>
    <n v="24.779818489566075"/>
    <n v="25.008998242769025"/>
    <n v="25.240297598232186"/>
    <n v="25.473736159405156"/>
  </r>
  <r>
    <s v="WAResidentialParent-Ancillary ERWHNon-Incentive CostsMarket Potential0"/>
    <x v="0"/>
    <s v="Residential"/>
    <x v="12"/>
    <x v="6"/>
    <s v="Market Potential"/>
    <n v="0"/>
    <n v="0"/>
    <n v="130590.35"/>
    <n v="196538.18"/>
    <n v="263684.02"/>
    <n v="268016.01"/>
    <n v="337510.15"/>
    <n v="344072.69"/>
    <n v="449529.91"/>
    <n v="457617.62"/>
    <n v="465816.93"/>
    <n v="542177.02"/>
    <n v="36783.839999999997"/>
    <n v="37074.870000000003"/>
    <n v="37368.6"/>
    <n v="37665.040000000001"/>
    <n v="37964.22"/>
    <n v="38266.17"/>
    <n v="38570.910000000003"/>
    <n v="38878.47"/>
    <n v="39188.870000000003"/>
    <n v="39502.15"/>
    <n v="39818.32"/>
    <n v="40137.410000000003"/>
    <n v="40459.46"/>
  </r>
  <r>
    <s v="WAResidentialParent-Ancillary ERWHIncentive CostsMarket Potential0"/>
    <x v="0"/>
    <s v="Residential"/>
    <x v="12"/>
    <x v="7"/>
    <s v="Market Potential"/>
    <n v="0"/>
    <n v="0"/>
    <n v="77366.3"/>
    <n v="153855.03"/>
    <n v="257202.1"/>
    <n v="362281.97"/>
    <n v="495159.49"/>
    <n v="630662.02"/>
    <n v="808347.45"/>
    <n v="989267.96"/>
    <n v="1173468.19"/>
    <n v="1388212.46"/>
    <n v="1400799.45"/>
    <n v="1413502.86"/>
    <n v="1426323.76"/>
    <n v="1439263.24"/>
    <n v="1452322.39"/>
    <n v="1465502.31"/>
    <n v="1478804.14"/>
    <n v="1492228.98"/>
    <n v="1505777.99"/>
    <n v="1519452.31"/>
    <n v="1533253.1"/>
    <n v="1547181.53"/>
    <n v="1561238.77"/>
  </r>
  <r>
    <s v="WAResidentialParent-Ancillary ERWHProgram Annual BenefitsMarket Potential0"/>
    <x v="0"/>
    <s v="Residential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Ancillary ERWHProgram Annual CostsMarket Potential0"/>
    <x v="0"/>
    <s v="Residential"/>
    <x v="12"/>
    <x v="9"/>
    <s v="Market Potential"/>
    <n v="0"/>
    <n v="0"/>
    <n v="207956.65"/>
    <n v="350393.21"/>
    <n v="520886.12"/>
    <n v="630297.97"/>
    <n v="832669.63"/>
    <n v="974734.72"/>
    <n v="1257877.3500000001"/>
    <n v="1446885.57"/>
    <n v="1639285.12"/>
    <n v="1930389.47"/>
    <n v="1437583.29"/>
    <n v="1450577.74"/>
    <n v="1463692.36"/>
    <n v="1476928.27"/>
    <n v="1490286.6"/>
    <n v="1503768.48"/>
    <n v="1517375.04"/>
    <n v="1531107.45"/>
    <n v="1544966.86"/>
    <n v="1558954.46"/>
    <n v="1573071.42"/>
    <n v="1587318.94"/>
    <n v="1601698.24"/>
  </r>
  <r>
    <s v="WAGeneral ServiceParent-Ancillary ERWHParticipantsMarket Potential0"/>
    <x v="0"/>
    <s v="General Service"/>
    <x v="12"/>
    <x v="0"/>
    <s v="Market Potential"/>
    <n v="0"/>
    <n v="0"/>
    <n v="118.24255731354555"/>
    <n v="289.71555680909933"/>
    <n v="499.45660758661512"/>
    <n v="711.75329299521695"/>
    <n v="975.15055234914007"/>
    <n v="1240.2871762165692"/>
    <n v="1589.8475974452074"/>
    <n v="1917.3289217166339"/>
    <n v="2269.4069495302238"/>
    <n v="2669.800995127287"/>
    <n v="2608.4192179117167"/>
    <n v="2619.8736426367636"/>
    <n v="2557.2483415038655"/>
    <n v="2538.2670949096732"/>
    <n v="2478.4092361384473"/>
    <n v="2495.9914590524254"/>
    <n v="2478.3700184039576"/>
    <n v="2501.7205397995908"/>
    <n v="2460.4592987795008"/>
    <n v="2391.2190060037706"/>
    <n v="2390.8244620365776"/>
    <n v="2391.114815767462"/>
    <n v="2306.441218776049"/>
  </r>
  <r>
    <s v="WAGeneral ServiceParent-Ancillary ERWHNew ParticipantsMarket Potential0"/>
    <x v="0"/>
    <s v="General Service"/>
    <x v="12"/>
    <x v="1"/>
    <s v="Market Potential"/>
    <n v="0"/>
    <n v="0"/>
    <n v="118.24255731354555"/>
    <n v="171.47299949555378"/>
    <n v="209.7410507775158"/>
    <n v="212.29668540860183"/>
    <n v="263.39725935392312"/>
    <n v="265.13662386742908"/>
    <n v="349.56042122863823"/>
    <n v="327.4813242714265"/>
    <n v="352.07802781358987"/>
    <n v="400.39404559706327"/>
    <n v="0"/>
    <n v="11.45442472504692"/>
    <n v="0"/>
    <n v="0"/>
    <n v="0"/>
    <n v="17.582222913978057"/>
    <n v="0"/>
    <n v="23.350521395633223"/>
    <n v="0"/>
    <n v="0"/>
    <n v="0"/>
    <n v="0.29035373088436245"/>
    <n v="0"/>
  </r>
  <r>
    <s v="WAGeneral ServiceParent-Ancillary ERWHSummer Peak Reduction @Meter  (MW)Market Potential0"/>
    <x v="0"/>
    <s v="General Service"/>
    <x v="12"/>
    <x v="2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Summer Peak Reduction @Generation (MW)Market Potential0"/>
    <x v="0"/>
    <s v="General Service"/>
    <x v="12"/>
    <x v="3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Winter Peak Reduction @Meter  (MW)Market Potential0"/>
    <x v="0"/>
    <s v="General Service"/>
    <x v="12"/>
    <x v="4"/>
    <s v="Market Potential"/>
    <n v="0"/>
    <n v="0"/>
    <n v="0.10339602181725677"/>
    <n v="0.25333887149614881"/>
    <n v="0.43674483593803975"/>
    <n v="0.62238554952673741"/>
    <n v="0.8527106489961821"/>
    <n v="1.0845567183708167"/>
    <n v="1.3902263331099871"/>
    <n v="1.6765891023058932"/>
    <n v="1.9844602129472089"/>
    <n v="2.3345807821791049"/>
    <n v="2.2809061009107219"/>
    <n v="2.2909223080672914"/>
    <n v="2.2361602397446401"/>
    <n v="2.2195622784728148"/>
    <n v="2.1672201724489035"/>
    <n v="2.182594771453803"/>
    <n v="2.1671858788931568"/>
    <n v="2.1876045088223539"/>
    <n v="2.1515240292247468"/>
    <n v="2.090977547609937"/>
    <n v="2.0906325425832653"/>
    <n v="2.0908864394996995"/>
    <n v="2.0168444593465282"/>
  </r>
  <r>
    <s v="WAGeneral ServiceParent-Ancillary ERWHWinter Peak Reduction @Generation (MW)Market Potential0"/>
    <x v="0"/>
    <s v="General Service"/>
    <x v="12"/>
    <x v="5"/>
    <s v="Market Potential"/>
    <n v="0"/>
    <n v="0"/>
    <n v="0.11018331395700849"/>
    <n v="0.26996895939487298"/>
    <n v="0.46541436054778318"/>
    <n v="0.6632412079355684"/>
    <n v="0.9086856873360849"/>
    <n v="1.155750978656028"/>
    <n v="1.481485862222919"/>
    <n v="1.7866465284589654"/>
    <n v="2.1147274221517569"/>
    <n v="2.4878311830553121"/>
    <n v="2.4306330998622356"/>
    <n v="2.4413068074033371"/>
    <n v="2.3829499571021313"/>
    <n v="2.3652624450903823"/>
    <n v="2.3094844122430769"/>
    <n v="2.3258682560249393"/>
    <n v="2.3094478675332022"/>
    <n v="2.3312068508337105"/>
    <n v="2.2927579169061665"/>
    <n v="2.2282369433183473"/>
    <n v="2.2278692909028828"/>
    <n v="2.2281398545393216"/>
    <n v="2.1492374886471954"/>
  </r>
  <r>
    <s v="WAGeneral ServiceParent-Ancillary ERWHNon-Incentive CostsMarket Potential0"/>
    <x v="0"/>
    <s v="General Service"/>
    <x v="12"/>
    <x v="6"/>
    <s v="Market Potential"/>
    <n v="0"/>
    <n v="0"/>
    <n v="9403.27"/>
    <n v="13395.55"/>
    <n v="16265.65"/>
    <n v="16457.330000000002"/>
    <n v="20289.87"/>
    <n v="20420.32"/>
    <n v="26752.11"/>
    <n v="25096.17"/>
    <n v="26940.93"/>
    <n v="30564.63"/>
    <n v="535.07000000000005"/>
    <n v="1394.16"/>
    <n v="535.07000000000005"/>
    <n v="535.07000000000005"/>
    <n v="535.07000000000005"/>
    <n v="1853.74"/>
    <n v="535.07000000000005"/>
    <n v="2286.36"/>
    <n v="535.07000000000005"/>
    <n v="535.07000000000005"/>
    <n v="535.07000000000005"/>
    <n v="556.85"/>
    <n v="535.07000000000005"/>
  </r>
  <r>
    <s v="WAGeneral ServiceParent-Ancillary ERWHIncentive CostsMarket Potential0"/>
    <x v="0"/>
    <s v="General Service"/>
    <x v="12"/>
    <x v="7"/>
    <s v="Market Potential"/>
    <n v="0"/>
    <n v="0"/>
    <n v="5581.12"/>
    <n v="9696.48"/>
    <n v="14730.26"/>
    <n v="19825.38"/>
    <n v="26146.92"/>
    <n v="32510.19"/>
    <n v="40899.64"/>
    <n v="48759.199999999997"/>
    <n v="57209.07"/>
    <n v="66818.53"/>
    <n v="65345.36"/>
    <n v="65620.27"/>
    <n v="64117.26"/>
    <n v="63661.71"/>
    <n v="62225.120000000003"/>
    <n v="62647.1"/>
    <n v="62224.18"/>
    <n v="62784.6"/>
    <n v="61794.33"/>
    <n v="60132.56"/>
    <n v="60123.09"/>
    <n v="60130.06"/>
    <n v="58097.89"/>
  </r>
  <r>
    <s v="WAGeneral ServiceParent-Ancillary ERWHProgram Annual BenefitsMarket Potential0"/>
    <x v="0"/>
    <s v="General Service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Ancillary ERWHProgram Annual CostsMarket Potential0"/>
    <x v="0"/>
    <s v="General Service"/>
    <x v="12"/>
    <x v="9"/>
    <s v="Market Potential"/>
    <n v="0"/>
    <n v="0"/>
    <n v="14984.39"/>
    <n v="23092.02"/>
    <n v="30995.91"/>
    <n v="36282.71"/>
    <n v="46436.78"/>
    <n v="52930.51"/>
    <n v="67651.75"/>
    <n v="73855.37"/>
    <n v="84149.99"/>
    <n v="97383.15"/>
    <n v="65880.44"/>
    <n v="67014.429999999993"/>
    <n v="64652.34"/>
    <n v="64196.79"/>
    <n v="62760.2"/>
    <n v="64500.84"/>
    <n v="62759.26"/>
    <n v="65070.96"/>
    <n v="62329.4"/>
    <n v="60667.63"/>
    <n v="60658.16"/>
    <n v="60686.91"/>
    <n v="58632.97"/>
  </r>
  <r>
    <s v="WAResidentialDLC Smart AppliancesParticipantsMarket Potential0"/>
    <x v="0"/>
    <s v="Residential"/>
    <x v="13"/>
    <x v="0"/>
    <s v="Market Potential"/>
    <n v="0"/>
    <n v="0"/>
    <n v="1182.3908945194667"/>
    <n v="3584.6715691719082"/>
    <n v="8440.1544111321582"/>
    <n v="10945.783376350559"/>
    <n v="12267.420634349162"/>
    <n v="12380.877657232548"/>
    <n v="12495.384003883761"/>
    <n v="12610.949379126196"/>
    <n v="12727.583577539712"/>
    <n v="12845.29648429077"/>
    <n v="12964.098075970223"/>
    <n v="13083.998421438882"/>
    <n v="13205.007682680876"/>
    <n v="13327.136115664924"/>
    <n v="13450.394071213557"/>
    <n v="13574.791995880398"/>
    <n v="13700.340432835541"/>
    <n v="13827.050022759118"/>
    <n v="13954.931504743137"/>
    <n v="14083.995717201662"/>
    <n v="14214.253598789404"/>
    <n v="14345.716189328808"/>
    <n v="14478.394630745732"/>
  </r>
  <r>
    <s v="WAResidentialDLC Smart AppliancesNew ParticipantsMarket Potential0"/>
    <x v="0"/>
    <s v="Residential"/>
    <x v="13"/>
    <x v="1"/>
    <s v="Market Potential"/>
    <n v="0"/>
    <n v="0"/>
    <n v="1182.3908945194667"/>
    <n v="2402.2806746524416"/>
    <n v="4855.48284196025"/>
    <n v="2505.6289652184005"/>
    <n v="1321.6372579986037"/>
    <n v="113.45702288338543"/>
    <n v="114.50634665121288"/>
    <n v="115.56537524243504"/>
    <n v="116.63419841351606"/>
    <n v="117.71290675105774"/>
    <n v="118.80159167945385"/>
    <n v="119.900345468659"/>
    <n v="121.00926124199395"/>
    <n v="122.12843298404732"/>
    <n v="123.25795554863362"/>
    <n v="124.39792466684048"/>
    <n v="125.54843695514319"/>
    <n v="126.70958992357737"/>
    <n v="127.88148198401905"/>
    <n v="129.06421245852471"/>
    <n v="130.2578815877423"/>
    <n v="131.46259053940412"/>
    <n v="132.67844141692331"/>
  </r>
  <r>
    <s v="WAResidentialDLC Smart AppliancesSummer Peak Reduction @Meter  (MW)Market Potential0"/>
    <x v="0"/>
    <s v="Residential"/>
    <x v="13"/>
    <x v="2"/>
    <s v="Market Potential"/>
    <n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Summer Peak Reduction @Generation (MW)Market Potential0"/>
    <x v="0"/>
    <s v="Residential"/>
    <x v="13"/>
    <x v="3"/>
    <s v="Market Potential"/>
    <n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Winter Peak Reduction @Meter  (MW)Market Potential0"/>
    <x v="0"/>
    <s v="Residential"/>
    <x v="13"/>
    <x v="4"/>
    <s v="Market Potential"/>
    <n v="0"/>
    <n v="0"/>
    <n v="0.16553472523272536"/>
    <n v="0.50185401968406718"/>
    <n v="1.1816216175585024"/>
    <n v="1.5324096726890784"/>
    <n v="1.717438888808883"/>
    <n v="1.7333228720125569"/>
    <n v="1.7493537605437266"/>
    <n v="1.7655329130776676"/>
    <n v="1.7818617008555597"/>
    <n v="1.7983415078007079"/>
    <n v="1.8149737306358316"/>
    <n v="1.8317597790014437"/>
    <n v="1.8487010755753228"/>
    <n v="1.8657990561930895"/>
    <n v="1.8830551699698981"/>
    <n v="1.9004708794232559"/>
    <n v="1.9180476605969758"/>
    <n v="1.9357870031862767"/>
    <n v="1.9536904106640396"/>
    <n v="1.9717594004082331"/>
    <n v="1.9899955038305168"/>
    <n v="2.0084002665060332"/>
    <n v="2.0269752483044026"/>
  </r>
  <r>
    <s v="WAResidentialDLC Smart AppliancesWinter Peak Reduction @Generation (MW)Market Potential0"/>
    <x v="0"/>
    <s v="Residential"/>
    <x v="13"/>
    <x v="5"/>
    <s v="Market Potential"/>
    <n v="0"/>
    <n v="0"/>
    <n v="0.17640102859412335"/>
    <n v="0.53479754868293605"/>
    <n v="1.259187571993289"/>
    <n v="1.6330026350054117"/>
    <n v="1.8301778439992358"/>
    <n v="1.8471045098173027"/>
    <n v="1.864187724364585"/>
    <n v="1.8814289355047609"/>
    <n v="1.8988296044922843"/>
    <n v="1.916391206096236"/>
    <n v="1.9341152287253107"/>
    <n v="1.9520031745539681"/>
    <n v="1.9700565596497472"/>
    <n v="1.9882769141017578"/>
    <n v="2.0066657821503604"/>
    <n v="2.0252247223180477"/>
    <n v="2.0439553075415344"/>
    <n v="2.062859125305069"/>
    <n v="2.0819377777749781"/>
    <n v="2.1011928819354573"/>
    <n v="2.1206260697256147"/>
    <n v="2.1402389881777846"/>
    <n v="2.1600332995571212"/>
  </r>
  <r>
    <s v="WAResidentialDLC Smart AppliancesNon-Incentive CostsMarket Potential0"/>
    <x v="0"/>
    <s v="Residential"/>
    <x v="13"/>
    <x v="6"/>
    <s v="Market Potential"/>
    <n v="0"/>
    <n v="0"/>
    <n v="420636.12"/>
    <n v="847597.54"/>
    <n v="1706218.3"/>
    <n v="883769.44"/>
    <n v="469372.34"/>
    <n v="46509.26"/>
    <n v="46876.53"/>
    <n v="47247.19"/>
    <n v="47621.27"/>
    <n v="47998.82"/>
    <n v="48379.86"/>
    <n v="48764.42"/>
    <n v="49152.55"/>
    <n v="49544.26"/>
    <n v="49939.59"/>
    <n v="50338.58"/>
    <n v="50741.26"/>
    <n v="51147.66"/>
    <n v="51557.82"/>
    <n v="51971.78"/>
    <n v="52389.56"/>
    <n v="52811.21"/>
    <n v="53236.76"/>
  </r>
  <r>
    <s v="WAResidentialDLC Smart AppliancesIncentive CostsMarket Potential0"/>
    <x v="0"/>
    <s v="Residential"/>
    <x v="13"/>
    <x v="7"/>
    <s v="Market Potential"/>
    <n v="0"/>
    <n v="0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  <n v="52289.63"/>
  </r>
  <r>
    <s v="WAResidentialDLC Smart AppliancesProgram Annual BenefitsMarket Potential0"/>
    <x v="0"/>
    <s v="Residential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Smart AppliancesProgram Annual CostsMarket Potential0"/>
    <x v="0"/>
    <s v="Residential"/>
    <x v="13"/>
    <x v="9"/>
    <s v="Market Potential"/>
    <n v="0"/>
    <n v="0"/>
    <n v="472925.75"/>
    <n v="899887.17"/>
    <n v="1758507.93"/>
    <n v="936059.08"/>
    <n v="521661.98"/>
    <n v="98798.9"/>
    <n v="99166.16"/>
    <n v="99536.82"/>
    <n v="99910.91"/>
    <n v="100288.46"/>
    <n v="100669.49"/>
    <n v="101054.06"/>
    <n v="101442.18"/>
    <n v="101833.89"/>
    <n v="102229.22"/>
    <n v="102628.21"/>
    <n v="103030.89"/>
    <n v="103437.29"/>
    <n v="103847.46"/>
    <n v="104261.41"/>
    <n v="104679.2"/>
    <n v="105100.84"/>
    <n v="105526.39"/>
  </r>
  <r>
    <s v="WAGeneral ServiceDLC Smart AppliancesParticipantsMarket Potential0"/>
    <x v="0"/>
    <s v="General Service"/>
    <x v="13"/>
    <x v="0"/>
    <s v="Market Potential"/>
    <n v="0"/>
    <n v="0"/>
    <n v="117.93548116319447"/>
    <n v="357.81459117937368"/>
    <n v="843.30015258689048"/>
    <n v="1094.7716998135777"/>
    <n v="1228.181624995937"/>
    <n v="1240.0645596523989"/>
    <n v="1252.0629140577289"/>
    <n v="1264.1778092917812"/>
    <n v="1276.4103773235358"/>
    <n v="1288.761761116863"/>
    <n v="1301.2331147373193"/>
    <n v="1313.8256034599785"/>
    <n v="1326.5404038783097"/>
    <n v="1339.3787040141146"/>
    <n v="1352.3417034285312"/>
    <n v="1365.4306133341165"/>
    <n v="1378.646656708017"/>
    <n v="1391.9910684062393"/>
    <n v="1405.4650952790303"/>
    <n v="1419.0699962873773"/>
    <n v="1432.8070426206425"/>
    <n v="1446.677517815335"/>
    <n v="1460.6827178750425"/>
  </r>
  <r>
    <s v="WAGeneral ServiceDLC Smart AppliancesNew ParticipantsMarket Potential0"/>
    <x v="0"/>
    <s v="General Service"/>
    <x v="13"/>
    <x v="1"/>
    <s v="Market Potential"/>
    <n v="0"/>
    <n v="0"/>
    <n v="117.93548116319447"/>
    <n v="239.8791100161792"/>
    <n v="485.4855614075168"/>
    <n v="251.47154722668722"/>
    <n v="133.4099251823593"/>
    <n v="11.882934656461885"/>
    <n v="11.998354405330019"/>
    <n v="12.114895234052256"/>
    <n v="12.232568031754681"/>
    <n v="12.351383793327159"/>
    <n v="12.471353620456284"/>
    <n v="12.592488722659255"/>
    <n v="12.714800418331151"/>
    <n v="12.838300135804957"/>
    <n v="12.962999414416572"/>
    <n v="13.088909905585297"/>
    <n v="13.216043373900447"/>
    <n v="13.344411698222302"/>
    <n v="13.474026872791001"/>
    <n v="13.604901008347042"/>
    <n v="13.737046333265198"/>
    <n v="13.870475194692517"/>
    <n v="14.005200059707477"/>
  </r>
  <r>
    <s v="WAGeneral ServiceDLC Smart AppliancesSummer Peak Reduction @Meter  (MW)Market Potential0"/>
    <x v="0"/>
    <s v="General Service"/>
    <x v="13"/>
    <x v="2"/>
    <s v="Market Potential"/>
    <n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Summer Peak Reduction @Generation (MW)Market Potential0"/>
    <x v="0"/>
    <s v="General Service"/>
    <x v="13"/>
    <x v="3"/>
    <s v="Market Potential"/>
    <n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Winter Peak Reduction @Meter  (MW)Market Potential0"/>
    <x v="0"/>
    <s v="General Service"/>
    <x v="13"/>
    <x v="4"/>
    <s v="Market Potential"/>
    <n v="0"/>
    <n v="0"/>
    <n v="1.6510967362847229E-2"/>
    <n v="5.0094042765112319E-2"/>
    <n v="0.11806202136216468"/>
    <n v="0.1532680379739009"/>
    <n v="0.1719454274994312"/>
    <n v="0.17360903835133587"/>
    <n v="0.17528880796808208"/>
    <n v="0.17698489330084941"/>
    <n v="0.17869745282529503"/>
    <n v="0.18042664655636084"/>
    <n v="0.18217263606322473"/>
    <n v="0.18393558448439704"/>
    <n v="0.18571565654296338"/>
    <n v="0.18751301856197608"/>
    <n v="0.1893278384799944"/>
    <n v="0.19116028586677633"/>
    <n v="0.19301053193912238"/>
    <n v="0.19487874957687351"/>
    <n v="0.19676511333906424"/>
    <n v="0.19866979948023286"/>
    <n v="0.20059298596688999"/>
    <n v="0.20253485249414691"/>
    <n v="0.20449558050250596"/>
  </r>
  <r>
    <s v="WAGeneral ServiceDLC Smart AppliancesWinter Peak Reduction @Generation (MW)Market Potential0"/>
    <x v="0"/>
    <s v="General Service"/>
    <x v="13"/>
    <x v="5"/>
    <s v="Market Potential"/>
    <n v="0"/>
    <n v="0"/>
    <n v="1.759480750516542E-2"/>
    <n v="5.33823985135468E-2"/>
    <n v="0.12581204322481315"/>
    <n v="0.1633291112253846"/>
    <n v="0.18323255274875447"/>
    <n v="0.1850053690871013"/>
    <n v="0.18679540491057339"/>
    <n v="0.18860282747319843"/>
    <n v="0.19042780565355397"/>
    <n v="0.19227050997054651"/>
    <n v="0.19413111259934435"/>
    <n v="0.19600978738746486"/>
    <n v="0.19790670987101808"/>
    <n v="0.19982205729110836"/>
    <n v="0.20175600861039472"/>
    <n v="0.2037087445298128"/>
    <n v="0.20568044750545864"/>
    <n v="0.20767130176563672"/>
    <n v="0.20968149332807356"/>
    <n v="0.21171121001729845"/>
    <n v="0.21376064148219306"/>
    <n v="0.21582997921371153"/>
    <n v="0.21791941656277275"/>
  </r>
  <r>
    <s v="WAGeneral ServiceDLC Smart AppliancesNon-Incentive CostsMarket Potential0"/>
    <x v="0"/>
    <s v="General Service"/>
    <x v="13"/>
    <x v="6"/>
    <s v="Market Potential"/>
    <n v="0"/>
    <n v="0"/>
    <n v="41962.21"/>
    <n v="84642.48"/>
    <n v="170604.74"/>
    <n v="88699.83"/>
    <n v="47378.26"/>
    <n v="4843.82"/>
    <n v="4884.21"/>
    <n v="4925"/>
    <n v="4966.1899999999996"/>
    <n v="5007.7700000000004"/>
    <n v="5049.76"/>
    <n v="5092.16"/>
    <n v="5134.97"/>
    <n v="5178.1899999999996"/>
    <n v="5221.84"/>
    <n v="5265.91"/>
    <n v="5310.4"/>
    <n v="5355.33"/>
    <n v="5400.7"/>
    <n v="5446.5"/>
    <n v="5492.76"/>
    <n v="5539.46"/>
    <n v="5586.61"/>
  </r>
  <r>
    <s v="WAGeneral ServiceDLC Smart AppliancesIncentive CostsMarket Potential0"/>
    <x v="0"/>
    <s v="General Service"/>
    <x v="13"/>
    <x v="7"/>
    <s v="Market Potential"/>
    <n v="0"/>
    <n v="0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  <n v="5266.33"/>
  </r>
  <r>
    <s v="WAGeneral ServiceDLC Smart AppliancesProgram Annual BenefitsMarket Potential0"/>
    <x v="0"/>
    <s v="General Service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DLC Smart AppliancesProgram Annual CostsMarket Potential0"/>
    <x v="0"/>
    <s v="General Service"/>
    <x v="13"/>
    <x v="9"/>
    <s v="Market Potential"/>
    <n v="0"/>
    <n v="0"/>
    <n v="47228.54"/>
    <n v="89908.81"/>
    <n v="175871.06"/>
    <n v="93966.16"/>
    <n v="52644.59"/>
    <n v="10110.14"/>
    <n v="10150.540000000001"/>
    <n v="10191.33"/>
    <n v="10232.52"/>
    <n v="10274.1"/>
    <n v="10316.09"/>
    <n v="10358.49"/>
    <n v="10401.299999999999"/>
    <n v="10444.52"/>
    <n v="10488.17"/>
    <n v="10532.24"/>
    <n v="10576.73"/>
    <n v="10621.66"/>
    <n v="10667.03"/>
    <n v="10712.83"/>
    <n v="10759.08"/>
    <n v="10805.78"/>
    <n v="10852.94"/>
  </r>
  <r>
    <s v="WAResidentialDLC Electric Vehicle ChargingParticipantsMarket Potential0"/>
    <x v="0"/>
    <s v="Residential"/>
    <x v="14"/>
    <x v="0"/>
    <s v="Market Potential"/>
    <n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DLC Electric Vehicle ChargingNew ParticipantsMarket Potential0"/>
    <x v="0"/>
    <s v="Residential"/>
    <x v="14"/>
    <x v="1"/>
    <s v="Market Potential"/>
    <n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DLC Electric Vehicle ChargingSummer Peak Reduction @Meter  (MW)Market Potential0"/>
    <x v="0"/>
    <s v="Residential"/>
    <x v="14"/>
    <x v="2"/>
    <s v="Market Potential"/>
    <n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Summer Peak Reduction @Generation (MW)Market Potential0"/>
    <x v="0"/>
    <s v="Residential"/>
    <x v="14"/>
    <x v="3"/>
    <s v="Market Potential"/>
    <n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Winter Peak Reduction @Meter  (MW)Market Potential0"/>
    <x v="0"/>
    <s v="Residential"/>
    <x v="14"/>
    <x v="4"/>
    <s v="Market Potential"/>
    <n v="0"/>
    <n v="0"/>
    <n v="1.1503154615342232E-2"/>
    <n v="4.1329166044958267E-2"/>
    <n v="0.11532117339340804"/>
    <n v="0.17723802403818192"/>
    <n v="0.23540446586526306"/>
    <n v="0.28155566035916307"/>
    <n v="0.3367548257374936"/>
    <n v="0.40277582241759025"/>
    <n v="0.48174027727408475"/>
    <n v="0.57618576347291894"/>
    <n v="0.68914734700496216"/>
    <n v="0.8242551204691464"/>
    <n v="0.98585085841550046"/>
    <n v="1.179127543042009"/>
    <n v="1.4102962439926241"/>
    <n v="1.686785715045283"/>
    <n v="2.0174811218569104"/>
    <n v="2.4130095724338942"/>
    <n v="2.8860816260319746"/>
    <n v="3.4518997550920649"/>
    <n v="4.1286468863970534"/>
    <n v="4.1668312772506413"/>
    <n v="4.2053688219933818"/>
  </r>
  <r>
    <s v="WAResidentialDLC Electric Vehicle ChargingWinter Peak Reduction @Generation (MW)Market Potential0"/>
    <x v="0"/>
    <s v="Residential"/>
    <x v="14"/>
    <x v="5"/>
    <s v="Market Potential"/>
    <n v="0"/>
    <n v="0"/>
    <n v="1.2258263656588057E-2"/>
    <n v="4.4042163304516484E-2"/>
    <n v="0.12289127599468035"/>
    <n v="0.18887257463574372"/>
    <n v="0.25085727393996488"/>
    <n v="0.30003800123525476"/>
    <n v="0.35886064123773825"/>
    <n v="0.42921549703494272"/>
    <n v="0.51336346683086609"/>
    <n v="0.6140086993530679"/>
    <n v="0.73438549339829728"/>
    <n v="0.87836223408903069"/>
    <n v="1.0505657058988709"/>
    <n v="1.256529777325244"/>
    <n v="1.5028732352862575"/>
    <n v="1.7975124840636008"/>
    <n v="2.1499159440077902"/>
    <n v="2.5714083252705606"/>
    <n v="3.0755345545950283"/>
    <n v="3.67849505018336"/>
    <n v="4.3996663324776781"/>
    <n v="4.4403572860727207"/>
    <n v="4.4814245758667752"/>
  </r>
  <r>
    <s v="WAResidentialDLC Electric Vehicle ChargingNon-Incentive CostsMarket Potential0"/>
    <x v="0"/>
    <s v="Residential"/>
    <x v="14"/>
    <x v="6"/>
    <s v="Market Potential"/>
    <n v="0"/>
    <n v="0"/>
    <n v="23502.35"/>
    <n v="50986.63"/>
    <n v="117235.63"/>
    <n v="99122.89"/>
    <n v="93497.279999999999"/>
    <n v="75474.41"/>
    <n v="89046.36"/>
    <n v="105279.11"/>
    <n v="124694.3"/>
    <n v="147915.85"/>
    <n v="175689.99"/>
    <n v="208909.28"/>
    <n v="248641.22"/>
    <n v="296162.64"/>
    <n v="353000.67"/>
    <n v="420981.82"/>
    <n v="502290.73"/>
    <n v="599540.29"/>
    <n v="715855.7"/>
    <n v="854974.81"/>
    <n v="1021368.31"/>
    <n v="63524.2"/>
    <n v="64053.93"/>
  </r>
  <r>
    <s v="WAResidentialDLC Electric Vehicle ChargingIncentive CostsMarket Potential0"/>
    <x v="0"/>
    <s v="Residential"/>
    <x v="14"/>
    <x v="7"/>
    <s v="Market Potential"/>
    <n v="0"/>
    <n v="0"/>
    <n v="32146.31"/>
    <n v="32444.57"/>
    <n v="33184.49"/>
    <n v="33803.660000000003"/>
    <n v="34385.32"/>
    <n v="34846.839999999997"/>
    <n v="35398.83"/>
    <n v="36059.040000000001"/>
    <n v="36848.68"/>
    <n v="37793.14"/>
    <n v="38922.75"/>
    <n v="40273.83"/>
    <n v="41889.79"/>
    <n v="43822.55"/>
    <n v="46134.239999999998"/>
    <n v="48899.14"/>
    <n v="52206.09"/>
    <n v="56161.37"/>
    <n v="60892.09"/>
    <n v="66550.28"/>
    <n v="73317.75"/>
    <n v="73699.59"/>
    <n v="74084.97"/>
  </r>
  <r>
    <s v="WAResidentialDLC Electric Vehicle ChargingProgram Annual BenefitsMarket Potential0"/>
    <x v="0"/>
    <s v="Residential"/>
    <x v="1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DLC Electric Vehicle ChargingProgram Annual CostsMarket Potential0"/>
    <x v="0"/>
    <s v="Residential"/>
    <x v="14"/>
    <x v="9"/>
    <s v="Market Potential"/>
    <n v="0"/>
    <n v="0"/>
    <n v="55648.66"/>
    <n v="83431.199999999997"/>
    <n v="150420.12"/>
    <n v="132926.54999999999"/>
    <n v="127882.6"/>
    <n v="110321.24"/>
    <n v="124445.19"/>
    <n v="141338.15"/>
    <n v="161542.98000000001"/>
    <n v="185708.98"/>
    <n v="214612.74"/>
    <n v="249183.11"/>
    <n v="290531.01"/>
    <n v="339985.2"/>
    <n v="399134.91"/>
    <n v="469880.96"/>
    <n v="554496.81999999995"/>
    <n v="655701.67000000004"/>
    <n v="776747.79"/>
    <n v="921525.09"/>
    <n v="1094686.06"/>
    <n v="137223.79"/>
    <n v="138138.9"/>
  </r>
  <r>
    <s v="WAResidentialAncillary EVParticipantsMarket Potential0"/>
    <x v="0"/>
    <s v="Residential"/>
    <x v="15"/>
    <x v="0"/>
    <s v="Market Potential"/>
    <n v="0"/>
    <n v="0"/>
    <n v="23.006309230684465"/>
    <n v="82.658332089916527"/>
    <n v="230.64234678681609"/>
    <n v="354.47604807636384"/>
    <n v="470.80893173052613"/>
    <n v="563.11132071832617"/>
    <n v="673.50965147498721"/>
    <n v="805.55164483518047"/>
    <n v="963.48055454816949"/>
    <n v="1152.3715269458378"/>
    <n v="1378.2946940099243"/>
    <n v="1648.5102409382928"/>
    <n v="1971.701716831001"/>
    <n v="2358.2550860840179"/>
    <n v="2820.5924879852482"/>
    <n v="3373.5714300905661"/>
    <n v="4034.962243713821"/>
    <n v="4826.0191448677888"/>
    <n v="5772.1632520639496"/>
    <n v="6903.7995101841298"/>
    <n v="8257.2937727941062"/>
    <n v="8333.662554501283"/>
    <n v="8410.7376439867639"/>
  </r>
  <r>
    <s v="WAResidentialAncillary EVNew ParticipantsMarket Potential0"/>
    <x v="0"/>
    <s v="Residential"/>
    <x v="15"/>
    <x v="1"/>
    <s v="Market Potential"/>
    <n v="0"/>
    <n v="0"/>
    <n v="23.006309230684465"/>
    <n v="59.652022859232062"/>
    <n v="147.98401469689958"/>
    <n v="123.83370128954775"/>
    <n v="116.33288365416229"/>
    <n v="92.302388987800043"/>
    <n v="110.39833075666104"/>
    <n v="132.04199336019326"/>
    <n v="157.92890971298903"/>
    <n v="188.89097239766829"/>
    <n v="225.92316706408656"/>
    <n v="270.21554692836844"/>
    <n v="323.19147589270824"/>
    <n v="386.55336925301685"/>
    <n v="462.33740190123035"/>
    <n v="552.97894210531786"/>
    <n v="661.39081362325487"/>
    <n v="791.05690115396783"/>
    <n v="946.1441071961608"/>
    <n v="1131.6362581201802"/>
    <n v="1353.4942626099764"/>
    <n v="76.368781707176822"/>
    <n v="77.07508948548093"/>
  </r>
  <r>
    <s v="WAResidentialAncillary EVSummer Peak Reduction @Meter  (MW)Market Potential0"/>
    <x v="0"/>
    <s v="Residential"/>
    <x v="15"/>
    <x v="2"/>
    <s v="Market Potential"/>
    <n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Summer Peak Reduction @Generation (MW)Market Potential0"/>
    <x v="0"/>
    <s v="Residential"/>
    <x v="15"/>
    <x v="3"/>
    <s v="Market Potential"/>
    <n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Winter Peak Reduction @Meter  (MW)Market Potential0"/>
    <x v="0"/>
    <s v="Residential"/>
    <x v="15"/>
    <x v="4"/>
    <s v="Market Potential"/>
    <n v="0"/>
    <n v="0"/>
    <n v="5.7515773076711159E-3"/>
    <n v="2.0664583022479133E-2"/>
    <n v="5.7660586696704021E-2"/>
    <n v="8.8619012019090962E-2"/>
    <n v="0.11770223293263153"/>
    <n v="0.14077783017958154"/>
    <n v="0.1683774128687468"/>
    <n v="0.20138791120879512"/>
    <n v="0.24087013863704237"/>
    <n v="0.28809288173645947"/>
    <n v="0.34457367350248108"/>
    <n v="0.4121275602345732"/>
    <n v="0.49292542920775023"/>
    <n v="0.58956377152100448"/>
    <n v="0.70514812199631205"/>
    <n v="0.84339285752264148"/>
    <n v="1.0087405609284552"/>
    <n v="1.2065047862169471"/>
    <n v="1.4430408130159873"/>
    <n v="1.7259498775460325"/>
    <n v="2.0643234431985267"/>
    <n v="2.0834156386253206"/>
    <n v="2.1026844109966909"/>
  </r>
  <r>
    <s v="WAResidentialAncillary EVWinter Peak Reduction @Generation (MW)Market Potential0"/>
    <x v="0"/>
    <s v="Residential"/>
    <x v="15"/>
    <x v="5"/>
    <s v="Market Potential"/>
    <n v="0"/>
    <n v="0"/>
    <n v="6.1291318282940283E-3"/>
    <n v="2.2021081652258242E-2"/>
    <n v="6.1445637997340173E-2"/>
    <n v="9.4436287317871861E-2"/>
    <n v="0.12542863696998244"/>
    <n v="0.15001900061762738"/>
    <n v="0.17943032061886913"/>
    <n v="0.21460774851747136"/>
    <n v="0.25668173341543304"/>
    <n v="0.30700434967653395"/>
    <n v="0.36719274669914864"/>
    <n v="0.43918111704451535"/>
    <n v="0.52528285294943544"/>
    <n v="0.62826488866262198"/>
    <n v="0.75143661764312875"/>
    <n v="0.89875624203180038"/>
    <n v="1.0749579720038951"/>
    <n v="1.2857041626352803"/>
    <n v="1.5377672772975142"/>
    <n v="1.83924752509168"/>
    <n v="2.1998331662388391"/>
    <n v="2.2201786430363604"/>
    <n v="2.2407122879333876"/>
  </r>
  <r>
    <s v="WAResidentialAncillary EVNon-Incentive CostsMarket Potential0"/>
    <x v="0"/>
    <s v="Residential"/>
    <x v="15"/>
    <x v="6"/>
    <s v="Market Potential"/>
    <n v="0"/>
    <n v="0"/>
    <n v="7397.93"/>
    <n v="9230.2199999999993"/>
    <n v="13646.82"/>
    <n v="12439.3"/>
    <n v="12064.26"/>
    <n v="10862.74"/>
    <n v="11767.53"/>
    <n v="12849.72"/>
    <n v="14144.06"/>
    <n v="15692.17"/>
    <n v="17543.78"/>
    <n v="19758.39"/>
    <n v="22407.19"/>
    <n v="25575.29"/>
    <n v="29364.49"/>
    <n v="33896.559999999998"/>
    <n v="39317.160000000003"/>
    <n v="45800.46"/>
    <n v="53554.82"/>
    <n v="62829.43"/>
    <n v="73922.33"/>
    <n v="10066.06"/>
    <n v="10101.370000000001"/>
  </r>
  <r>
    <s v="WAResidentialAncillary EVIncentive CostsMarket Potential0"/>
    <x v="0"/>
    <s v="Residential"/>
    <x v="15"/>
    <x v="7"/>
    <s v="Market Potential"/>
    <n v="0"/>
    <n v="0"/>
    <n v="32491.4"/>
    <n v="33684.449999999997"/>
    <n v="36644.129999999997"/>
    <n v="39120.800000000003"/>
    <n v="41447.46"/>
    <n v="43293.5"/>
    <n v="45501.47"/>
    <n v="48142.31"/>
    <n v="51300.89"/>
    <n v="55078.71"/>
    <n v="59597.17"/>
    <n v="65001.48"/>
    <n v="71465.31"/>
    <n v="79196.38"/>
    <n v="88443.13"/>
    <n v="99502.71"/>
    <n v="112730.52"/>
    <n v="128551.66"/>
    <n v="147474.54"/>
    <n v="170107.27"/>
    <n v="197177.15"/>
    <n v="198704.53"/>
    <n v="200246.03"/>
  </r>
  <r>
    <s v="WAResidentialAncillary EVProgram Annual BenefitsMarket Potential0"/>
    <x v="0"/>
    <s v="Residential"/>
    <x v="1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EVProgram Annual CostsMarket Potential0"/>
    <x v="0"/>
    <s v="Residential"/>
    <x v="15"/>
    <x v="9"/>
    <s v="Market Potential"/>
    <n v="0"/>
    <n v="0"/>
    <n v="39889.339999999997"/>
    <n v="42914.66"/>
    <n v="50290.94"/>
    <n v="51560.1"/>
    <n v="53511.72"/>
    <n v="54156.24"/>
    <n v="57269"/>
    <n v="60992.03"/>
    <n v="65444.95"/>
    <n v="70770.87"/>
    <n v="77140.95"/>
    <n v="84759.88"/>
    <n v="93872.5"/>
    <n v="104771.67"/>
    <n v="117807.61"/>
    <n v="133399.26999999999"/>
    <n v="152047.67999999999"/>
    <n v="174352.12"/>
    <n v="201029.37"/>
    <n v="232936.7"/>
    <n v="271099.48"/>
    <n v="208770.59"/>
    <n v="210347.4"/>
  </r>
  <r>
    <s v="WAGeneral ServiceThird Party ContractsParticipantsMarket Potential0"/>
    <x v="0"/>
    <s v="General Service"/>
    <x v="16"/>
    <x v="0"/>
    <s v="Market Potential"/>
    <n v="0"/>
    <n v="0"/>
    <n v="1751.1632051504628"/>
    <n v="2833.6024190366552"/>
    <n v="3577.6370109746867"/>
    <n v="3612.3779993848684"/>
    <n v="3647.327249987934"/>
    <n v="3682.6159650283353"/>
    <n v="3718.247441747194"/>
    <n v="3754.2250094119559"/>
    <n v="3790.5520296274694"/>
    <n v="3827.2318966500775"/>
    <n v="3864.2680377047664"/>
    <n v="3901.66391330539"/>
    <n v="3939.4230175780103"/>
    <n v="3977.5488785873704"/>
    <n v="4016.045058666547"/>
    <n v="4054.9151547497995"/>
    <n v="4094.1627987086563"/>
    <n v="4133.7916576912558"/>
    <n v="4173.8054344649981"/>
    <n v="4214.207867762515"/>
    <n v="4255.0027326309983"/>
    <n v="4296.1938407849339"/>
    <n v="4337.7850409622461"/>
  </r>
  <r>
    <s v="WAGeneral ServiceThird Party ContractsNew ParticipantsMarket Potential0"/>
    <x v="0"/>
    <s v="General Service"/>
    <x v="16"/>
    <x v="1"/>
    <s v="Market Potential"/>
    <n v="0"/>
    <n v="0"/>
    <n v="1751.1632051504628"/>
    <n v="1082.4392138861924"/>
    <n v="744.03459193803155"/>
    <n v="34.740988410181671"/>
    <n v="34.949250603065593"/>
    <n v="35.288715040401257"/>
    <n v="35.631476718858721"/>
    <n v="35.977567664761864"/>
    <n v="36.327020215513585"/>
    <n v="36.67986702260805"/>
    <n v="37.036141054688869"/>
    <n v="37.39587560062364"/>
    <n v="37.759104272620334"/>
    <n v="38.125861009360051"/>
    <n v="38.496180079176611"/>
    <n v="38.87009608325252"/>
    <n v="39.24764395885677"/>
    <n v="39.628858982599468"/>
    <n v="40.013776773742393"/>
    <n v="40.402433297516836"/>
    <n v="40.794864868483273"/>
    <n v="41.191108153935602"/>
    <n v="41.591200177312203"/>
  </r>
  <r>
    <s v="WAGeneral ServiceThird Party ContractsSummer Peak Reduction @Meter  (MW)Market Potential0"/>
    <x v="0"/>
    <s v="General Service"/>
    <x v="16"/>
    <x v="2"/>
    <s v="Market Potential"/>
    <n v="0"/>
    <n v="0"/>
    <n v="0.87051614647215059"/>
    <n v="1.4057173824928535"/>
    <n v="1.7739845282668918"/>
    <n v="1.7890857158201368"/>
    <n v="1.8043167689838406"/>
    <n v="1.8196788038961094"/>
    <n v="1.8351729462881017"/>
    <n v="1.8508003315664801"/>
    <n v="1.8665621048965702"/>
    <n v="1.8824594212862356"/>
    <n v="1.8984934456704714"/>
    <n v="1.9146653529967286"/>
    <n v="1.9309763283109684"/>
    <n v="1.9474275668444558"/>
    <n v="1.9640202741013053"/>
    <n v="1.9807556659467664"/>
    <n v="1.9976349686962862"/>
    <n v="2.014659419205318"/>
    <n v="2.0318302649599196"/>
    <n v="2.0491487641681108"/>
    <n v="2.066616185852038"/>
    <n v="2.0842338099409146"/>
    <n v="2.1020029273647629"/>
  </r>
  <r>
    <s v="WAGeneral ServiceThird Party ContractsSummer Peak Reduction @Generation (MW)Market Potential0"/>
    <x v="0"/>
    <s v="General Service"/>
    <x v="16"/>
    <x v="3"/>
    <s v="Market Potential"/>
    <n v="0"/>
    <n v="0"/>
    <n v="0.9276600026344316"/>
    <n v="1.4979938006104576"/>
    <n v="1.8904353455529537"/>
    <n v="1.906527830157861"/>
    <n v="1.9227587052257467"/>
    <n v="1.9391291601620944"/>
    <n v="1.9556403945951637"/>
    <n v="1.9722936184638533"/>
    <n v="1.9890900521063195"/>
    <n v="2.0060309263493559"/>
    <n v="2.0231174825985416"/>
    <n v="2.0403509729291653"/>
    <n v="2.0577326601779289"/>
    <n v="2.075263818035439"/>
    <n v="2.0929457311394986"/>
    <n v="2.1107796951691884"/>
    <n v="2.1287670169397765"/>
    <n v="2.1469090144984206"/>
    <n v="2.1652070172207156"/>
    <n v="2.1836623659080465"/>
    <n v="2.2022764128858037"/>
    <n v="2.2210505221024239"/>
    <n v="2.2399860692292868"/>
  </r>
  <r>
    <s v="WAGeneral ServiceThird Party ContractsWinter Peak Reduction @Meter  (MW)Market Potential0"/>
    <x v="0"/>
    <s v="General Service"/>
    <x v="16"/>
    <x v="4"/>
    <s v="Market Potential"/>
    <n v="0"/>
    <n v="0"/>
    <n v="0.86593542583120087"/>
    <n v="1.39832039318321"/>
    <n v="1.7646496898744166"/>
    <n v="1.7796714138567582"/>
    <n v="1.7948223200870674"/>
    <n v="1.8101035188302488"/>
    <n v="1.8255161298937796"/>
    <n v="1.8410612827097288"/>
    <n v="1.8567401164174768"/>
    <n v="1.8725537799471497"/>
    <n v="1.8885034321037688"/>
    <n v="1.9045902416521236"/>
    <n v="1.9208153874023761"/>
    <n v="1.9371800582963949"/>
    <n v="1.953685453494842"/>
    <n v="1.9703327824649941"/>
    <n v="1.9871232650693362"/>
    <n v="2.0040581316548951"/>
    <n v="2.0211386231433637"/>
    <n v="2.0383659911219802"/>
    <n v="2.0557414979352004"/>
    <n v="2.073266416777154"/>
    <n v="2.0909420317848961"/>
  </r>
  <r>
    <s v="WAGeneral ServiceThird Party ContractsWinter Peak Reduction @Generation (MW)Market Potential0"/>
    <x v="0"/>
    <s v="General Service"/>
    <x v="16"/>
    <x v="5"/>
    <s v="Market Potential"/>
    <n v="0"/>
    <n v="0"/>
    <n v="0.92277858677664204"/>
    <n v="1.490111245932662"/>
    <n v="1.8804877343077755"/>
    <n v="1.8964955390630416"/>
    <n v="1.9126410060603873"/>
    <n v="1.9289253184465567"/>
    <n v="1.9453496695372758"/>
    <n v="1.9619152629046555"/>
    <n v="1.9786233124653418"/>
    <n v="1.9954750425694263"/>
    <n v="2.0124716880901201"/>
    <n v="2.0296144945141981"/>
    <n v="2.0469047180332227"/>
    <n v="2.0643436256355443"/>
    <n v="2.0819324951991072"/>
    <n v="2.0996726155850323"/>
    <n v="2.1175652867320292"/>
    <n v="2.1356118197515932"/>
    <n v="2.1538135370240448"/>
    <n v="2.1721717722953753"/>
    <n v="2.1906878707749367"/>
    <n v="2.2093631892339665"/>
    <n v="2.2281990961049618"/>
  </r>
  <r>
    <s v="WAGeneral ServiceThird Party ContractsNon-Incentive CostsMarket Potential0"/>
    <x v="0"/>
    <s v="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Incentive CostsMarket Potential0"/>
    <x v="0"/>
    <s v="General Service"/>
    <x v="16"/>
    <x v="7"/>
    <s v="Market Potential"/>
    <n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General ServiceThird Party ContractsProgram Annual BenefitsMarket Potential0"/>
    <x v="0"/>
    <s v="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ird Party ContractsProgram Annual CostsMarket Potential0"/>
    <x v="0"/>
    <s v="General Service"/>
    <x v="16"/>
    <x v="9"/>
    <s v="Market Potential"/>
    <n v="0"/>
    <n v="0"/>
    <n v="69641.289999999994"/>
    <n v="112457.39"/>
    <n v="141918.76"/>
    <n v="143126.85999999999"/>
    <n v="144345.34"/>
    <n v="145574.29999999999"/>
    <n v="146813.84"/>
    <n v="148064.03"/>
    <n v="149324.97"/>
    <n v="150596.75"/>
    <n v="151879.48000000001"/>
    <n v="153173.23000000001"/>
    <n v="154478.10999999999"/>
    <n v="155794.21"/>
    <n v="157121.62"/>
    <n v="158460.45000000001"/>
    <n v="159810.79999999999"/>
    <n v="161172.75"/>
    <n v="162546.42000000001"/>
    <n v="163931.9"/>
    <n v="165329.29"/>
    <n v="166738.70000000001"/>
    <n v="168160.23"/>
  </r>
  <r>
    <s v="WALarge General ServiceThird Party ContractsParticipantsMarket Potential0"/>
    <x v="0"/>
    <s v="Large General Service"/>
    <x v="16"/>
    <x v="0"/>
    <s v="Market Potential"/>
    <n v="0"/>
    <n v="0"/>
    <n v="193.28644976372962"/>
    <n v="308.81974840197375"/>
    <n v="385.55577790199533"/>
    <n v="385.08384369383242"/>
    <n v="384.60670996327264"/>
    <n v="384.14587505346776"/>
    <n v="383.70078266653275"/>
    <n v="383.27089549168323"/>
    <n v="382.85569455718269"/>
    <n v="382.45467860440993"/>
    <n v="382.06736348328923"/>
    <n v="381.69328156835576"/>
    <n v="381.33198119475111"/>
    <n v="380.98302611346924"/>
    <n v="380.64599496519509"/>
    <n v="380.32048077210186"/>
    <n v="380.00609044699434"/>
    <n v="379.70244431920509"/>
    <n v="379.40917567667225"/>
    <n v="379.12593032364776"/>
    <n v="378.85236615350038"/>
    <n v="378.58815273610026"/>
    <n v="378.33297091928574"/>
  </r>
  <r>
    <s v="WALarge General ServiceThird Party ContractsNew ParticipantsMarket Potential0"/>
    <x v="0"/>
    <s v="Large General Service"/>
    <x v="16"/>
    <x v="1"/>
    <s v="Market Potential"/>
    <n v="0"/>
    <n v="0"/>
    <n v="193.28644976372962"/>
    <n v="115.53329863824413"/>
    <n v="76.736029500021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Summer Peak Reduction @Meter  (MW)Market Potential0"/>
    <x v="0"/>
    <s v="Large General Service"/>
    <x v="16"/>
    <x v="2"/>
    <s v="Market Potential"/>
    <n v="0"/>
    <n v="0"/>
    <n v="5.1331714230704426"/>
    <n v="8.2162808326288257"/>
    <n v="10.238974251006915"/>
    <n v="10.242201939424039"/>
    <n v="10.246046616277116"/>
    <n v="10.250491510891084"/>
    <n v="10.255520357027379"/>
    <n v="10.261117377834482"/>
    <n v="10.267267271247706"/>
    <n v="10.273955195824895"/>
    <n v="10.281166757004931"/>
    <n v="10.288887993776466"/>
    <n v="10.297105365744672"/>
    <n v="10.305805740584052"/>
    <n v="10.314976381865844"/>
    <n v="10.324604937248795"/>
    <n v="10.334679427022527"/>
    <n v="10.34518823299287"/>
    <n v="10.356120087699038"/>
    <n v="10.367464063952704"/>
    <n v="10.379209564689369"/>
    <n v="10.391346313122698"/>
    <n v="10.40386434319281"/>
  </r>
  <r>
    <s v="WALarge General ServiceThird Party ContractsSummer Peak Reduction @Generation (MW)Market Potential0"/>
    <x v="0"/>
    <s v="Large General Service"/>
    <x v="16"/>
    <x v="3"/>
    <s v="Market Potential"/>
    <n v="0"/>
    <n v="0"/>
    <n v="5.4701315250111282"/>
    <n v="8.7556274857510932"/>
    <n v="10.911097880442153"/>
    <n v="10.914537446104047"/>
    <n v="10.918634501574079"/>
    <n v="10.92337117528888"/>
    <n v="10.928730133234632"/>
    <n v="10.934694562909721"/>
    <n v="10.941248157766097"/>
    <n v="10.948375102115191"/>
    <n v="10.956060056484368"/>
    <n v="10.964288143410556"/>
    <n v="10.973044933658006"/>
    <n v="10.982316432847455"/>
    <n v="10.992089068484487"/>
    <n v="11.002349677375101"/>
    <n v="11.013085493417016"/>
    <n v="11.024284135755403"/>
    <n v="11.035933597292241"/>
    <n v="11.048022233538687"/>
    <n v="11.060538751800264"/>
    <n v="11.073472200684886"/>
    <n v="11.086811959924136"/>
  </r>
  <r>
    <s v="WALarge General ServiceThird Party ContractsWinter Peak Reduction @Meter  (MW)Market Potential0"/>
    <x v="0"/>
    <s v="Large General Service"/>
    <x v="16"/>
    <x v="4"/>
    <s v="Market Potential"/>
    <n v="0"/>
    <n v="0"/>
    <n v="5.1061602936543116"/>
    <n v="8.1730461524285936"/>
    <n v="10.185096007755698"/>
    <n v="10.188306711836557"/>
    <n v="10.192131157714376"/>
    <n v="10.196552662962636"/>
    <n v="10.201555046936926"/>
    <n v="10.207122615804691"/>
    <n v="10.213240148021844"/>
    <n v="10.219892880243005"/>
    <n v="10.227066493652298"/>
    <n v="10.234747100702268"/>
    <n v="10.242921232248635"/>
    <n v="10.251575825069187"/>
    <n v="10.260698209755189"/>
    <n v="10.270276098964326"/>
    <n v="10.280297576024344"/>
    <n v="10.290751083876883"/>
    <n v="10.301625414351362"/>
    <n v="10.312909697759139"/>
    <n v="10.324593392798251"/>
    <n v="10.336666276759582"/>
    <n v="10.349118436025392"/>
  </r>
  <r>
    <s v="WALarge General ServiceThird Party ContractsWinter Peak Reduction @Generation (MW)Market Potential0"/>
    <x v="0"/>
    <s v="Large General Service"/>
    <x v="16"/>
    <x v="5"/>
    <s v="Market Potential"/>
    <n v="0"/>
    <n v="0"/>
    <n v="5.4413472865028893"/>
    <n v="8.7095547233893793"/>
    <n v="10.853682872714938"/>
    <n v="10.857104339126765"/>
    <n v="10.861179835586505"/>
    <n v="10.865891584572289"/>
    <n v="10.871222343283168"/>
    <n v="10.877155387686159"/>
    <n v="10.883674497039475"/>
    <n v="10.890763938877884"/>
    <n v="10.898408454446184"/>
    <n v="10.906593244567635"/>
    <n v="10.915303955934181"/>
    <n v="10.924526667806038"/>
    <n v="10.934247879108257"/>
    <n v="10.944454495912538"/>
    <n v="10.955133819292779"/>
    <n v="10.96627353354314"/>
    <n v="10.977861694747828"/>
    <n v="10.989886719692176"/>
    <n v="11.0023373751047"/>
    <n v="11.015202767220355"/>
    <n v="11.028472331655363"/>
  </r>
  <r>
    <s v="WALarge General ServiceThird Party ContractsNon-Incentive CostsMarket Potential0"/>
    <x v="0"/>
    <s v="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Incentive CostsMarket Potential0"/>
    <x v="0"/>
    <s v="Large General Service"/>
    <x v="16"/>
    <x v="7"/>
    <s v="Market Potential"/>
    <n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Large General ServiceThird Party ContractsProgram Annual BenefitsMarket Potential0"/>
    <x v="0"/>
    <s v="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ird Party ContractsProgram Annual CostsMarket Potential0"/>
    <x v="0"/>
    <s v="Large General Service"/>
    <x v="16"/>
    <x v="9"/>
    <s v="Market Potential"/>
    <n v="0"/>
    <n v="0"/>
    <n v="410653.71"/>
    <n v="657302.47"/>
    <n v="819117.94"/>
    <n v="819376.16"/>
    <n v="819683.73"/>
    <n v="820039.32"/>
    <n v="820441.63"/>
    <n v="820889.39"/>
    <n v="821381.38"/>
    <n v="821916.42"/>
    <n v="822493.34"/>
    <n v="823111.04"/>
    <n v="823768.43"/>
    <n v="824464.46"/>
    <n v="825198.11"/>
    <n v="825968.4"/>
    <n v="826774.35"/>
    <n v="827615.06"/>
    <n v="828489.61"/>
    <n v="829397.13"/>
    <n v="830336.77"/>
    <n v="831307.71"/>
    <n v="832309.15"/>
  </r>
  <r>
    <s v="WAExtra Large General ServiceThird Party ContractsParticipantsMarket Potential0"/>
    <x v="0"/>
    <s v="Extra Large General Service"/>
    <x v="16"/>
    <x v="0"/>
    <s v="Market Potential"/>
    <n v="0"/>
    <n v="0"/>
    <n v="2.2156612499999997"/>
    <n v="3.4760880000000003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  <n v="4.34511"/>
  </r>
  <r>
    <s v="WAExtra Large General ServiceThird Party ContractsNew ParticipantsMarket Potential0"/>
    <x v="0"/>
    <s v="Extra Large General Service"/>
    <x v="16"/>
    <x v="1"/>
    <s v="Market Potential"/>
    <n v="0"/>
    <n v="0"/>
    <n v="2.2156612499999997"/>
    <n v="1.2604267500000006"/>
    <n v="0.86902199999999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Summer Peak Reduction @Meter  (MW)Market Potential0"/>
    <x v="0"/>
    <s v="Extra Large General Service"/>
    <x v="16"/>
    <x v="2"/>
    <s v="Market Potential"/>
    <n v="0"/>
    <n v="0"/>
    <n v="1.6065570249966636"/>
    <n v="2.5640455264853594"/>
    <n v="3.197803257425949"/>
    <n v="3.1910865501335728"/>
    <n v="3.1843914571219734"/>
    <n v="3.1777179017363233"/>
    <n v="3.1710658075980422"/>
    <n v="3.1644350986037892"/>
    <n v="3.1578256989244688"/>
    <n v="3.1512375330042399"/>
    <n v="3.1446705255595391"/>
    <n v="3.138124601578077"/>
    <n v="3.131599686317879"/>
    <n v="3.125095705306292"/>
    <n v="3.1186125843390258"/>
    <n v="3.1121502494791717"/>
    <n v="3.105708627056246"/>
    <n v="3.0992876436652188"/>
    <n v="3.0928872261655633"/>
    <n v="3.0865073016802929"/>
    <n v="3.080147797595016"/>
    <n v="3.0738086415569827"/>
    <n v="3.0674897614741408"/>
  </r>
  <r>
    <s v="WAExtra Large General ServiceThird Party ContractsSummer Peak Reduction @Generation (MW)Market Potential0"/>
    <x v="0"/>
    <s v="Extra Large General Service"/>
    <x v="16"/>
    <x v="3"/>
    <s v="Market Potential"/>
    <n v="0"/>
    <n v="0"/>
    <n v="1.7120172900646458"/>
    <n v="2.7323588304404938"/>
    <n v="3.4077187312723241"/>
    <n v="3.4005611148055976"/>
    <n v="3.3934265314599035"/>
    <n v="3.3863148995485117"/>
    <n v="3.3792261376790731"/>
    <n v="3.3721601647525459"/>
    <n v="3.3651168999621364"/>
    <n v="3.3580962627922419"/>
    <n v="3.3510981730174114"/>
    <n v="3.3441225507012757"/>
    <n v="3.3371693161955234"/>
    <n v="3.3302383901388448"/>
    <n v="3.3233296934559098"/>
    <n v="3.316443147356321"/>
    <n v="3.3095786733335952"/>
    <n v="3.302736193164129"/>
    <n v="3.2959156289061844"/>
    <n v="3.2891169028988627"/>
    <n v="3.2823399377610998"/>
    <n v="3.2755846563906466"/>
    <n v="3.2688509819630656"/>
  </r>
  <r>
    <s v="WAExtra Large General ServiceThird Party ContractsWinter Peak Reduction @Meter  (MW)Market Potential0"/>
    <x v="0"/>
    <s v="Extra Large General Service"/>
    <x v="16"/>
    <x v="4"/>
    <s v="Market Potential"/>
    <n v="0"/>
    <n v="0"/>
    <n v="1.7971748817784208"/>
    <n v="2.8682693139668571"/>
    <n v="3.577222346730621"/>
    <n v="3.5697087026792116"/>
    <n v="3.5622192374411856"/>
    <n v="3.5547538652666297"/>
    <n v="3.5473125007146504"/>
    <n v="3.5398950586522506"/>
    <n v="3.5325014542532207"/>
    <n v="3.5251316029970243"/>
    <n v="3.5177854206677082"/>
    <n v="3.5104628233527833"/>
    <n v="3.5031637274421445"/>
    <n v="3.4958880496269664"/>
    <n v="3.4886357068986231"/>
    <n v="3.4814066165476008"/>
    <n v="3.4742006961624168"/>
    <n v="3.467017863628544"/>
    <n v="3.4598580371273329"/>
    <n v="3.4527211351349534"/>
    <n v="3.4456070764213189"/>
    <n v="3.4385157800490349"/>
    <n v="3.4314471653723304"/>
  </r>
  <r>
    <s v="WAExtra Large General ServiceThird Party ContractsWinter Peak Reduction @Generation (MW)Market Potential0"/>
    <x v="0"/>
    <s v="Extra Large General Service"/>
    <x v="16"/>
    <x v="5"/>
    <s v="Market Potential"/>
    <n v="0"/>
    <n v="0"/>
    <n v="1.9151479984851032"/>
    <n v="3.0565529773730362"/>
    <n v="3.812044274009613"/>
    <n v="3.8040374069471565"/>
    <n v="3.7960563058836163"/>
    <n v="3.7881008794401425"/>
    <n v="3.7801710365671894"/>
    <n v="3.7722666865433192"/>
    <n v="3.7643877389740203"/>
    <n v="3.7565341037905204"/>
    <n v="3.7487056912486234"/>
    <n v="3.7409024119275185"/>
    <n v="3.7331241767286278"/>
    <n v="3.7253708968744315"/>
    <n v="3.7176424839073134"/>
    <n v="3.7099388496884065"/>
    <n v="3.7022599063964372"/>
    <n v="3.6946055665265813"/>
    <n v="3.6869757428893144"/>
    <n v="3.6793703486092855"/>
    <n v="3.6717892971241675"/>
    <n v="3.6642325021835411"/>
    <n v="3.656699877847752"/>
  </r>
  <r>
    <s v="WAExtra Large General ServiceThird Party ContractsNon-Incentive CostsMarket Potential0"/>
    <x v="0"/>
    <s v="Extra 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Incentive CostsMarket Potential0"/>
    <x v="0"/>
    <s v="Extra Large General Service"/>
    <x v="16"/>
    <x v="7"/>
    <s v="Market Potential"/>
    <n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Extra Large General ServiceThird Party ContractsProgram Annual BenefitsMarket Potential0"/>
    <x v="0"/>
    <s v="Extra 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ird Party ContractsProgram Annual CostsMarket Potential0"/>
    <x v="0"/>
    <s v="Extra Large General Service"/>
    <x v="16"/>
    <x v="9"/>
    <s v="Market Potential"/>
    <n v="0"/>
    <n v="0"/>
    <n v="143773.99"/>
    <n v="229461.55"/>
    <n v="286177.78999999998"/>
    <n v="285576.7"/>
    <n v="284977.53999999998"/>
    <n v="284380.31"/>
    <n v="283785"/>
    <n v="283191.59999999998"/>
    <n v="282600.12"/>
    <n v="282010.53000000003"/>
    <n v="281422.83"/>
    <n v="280837.03000000003"/>
    <n v="280253.09999999998"/>
    <n v="279671.03999999998"/>
    <n v="279090.86"/>
    <n v="278512.53000000003"/>
    <n v="277936.06"/>
    <n v="277361.43"/>
    <n v="276788.64"/>
    <n v="276217.69"/>
    <n v="275648.57"/>
    <n v="275081.26"/>
    <n v="274515.77"/>
  </r>
  <r>
    <s v="WAGeneral ServiceAncillary Third PartyParticipantsMarket Potential0"/>
    <x v="0"/>
    <s v="General Service"/>
    <x v="17"/>
    <x v="0"/>
    <s v="Market Potential"/>
    <n v="0"/>
    <n v="0"/>
    <n v="319.54409201996418"/>
    <n v="517.06254989456761"/>
    <n v="652.83051110630117"/>
    <n v="659.16988459516654"/>
    <n v="665.5472607973893"/>
    <n v="671.98658088644265"/>
    <n v="678.4884465275037"/>
    <n v="685.05346522976413"/>
    <n v="691.68225040319396"/>
    <n v="698.37542141585539"/>
    <n v="705.13360365177482"/>
    <n v="711.95742856937659"/>
    <n v="718.84753376048286"/>
    <n v="725.80456300988874"/>
    <n v="732.82916635551499"/>
    <n v="739.92200014914465"/>
    <n v="747.08372711775007"/>
    <n v="754.31501642541571"/>
    <n v="761.61654373586214"/>
    <n v="768.98899127557763"/>
    <n v="776.43304789756269"/>
    <n v="783.94940914569349"/>
    <n v="791.53877731971136"/>
  </r>
  <r>
    <s v="WAGeneral ServiceAncillary Third PartyNew ParticipantsMarket Potential0"/>
    <x v="0"/>
    <s v="General Service"/>
    <x v="17"/>
    <x v="1"/>
    <s v="Market Potential"/>
    <n v="0"/>
    <n v="0"/>
    <n v="319.54409201996418"/>
    <n v="197.51845787460343"/>
    <n v="135.76796121173356"/>
    <n v="6.3393734888653626"/>
    <n v="6.3773762022227629"/>
    <n v="6.4393200890533535"/>
    <n v="6.5018656410610447"/>
    <n v="6.5650187022604314"/>
    <n v="6.6287851734298329"/>
    <n v="6.6931710126614234"/>
    <n v="6.7581822359194348"/>
    <n v="6.8238249176017689"/>
    <n v="6.8901051911062723"/>
    <n v="6.9570292494058776"/>
    <n v="7.0246033456262467"/>
    <n v="7.0928337936296657"/>
    <n v="7.1617269686054215"/>
    <n v="7.2312893076656337"/>
    <n v="7.3015273104464313"/>
    <n v="7.3724475397154947"/>
    <n v="7.4440566219850552"/>
    <n v="7.5163612481308064"/>
    <n v="7.5893681740178636"/>
  </r>
  <r>
    <s v="WAGeneral ServiceAncillary Third PartySummer Peak Reduction @Meter  (MW)Market Potential0"/>
    <x v="0"/>
    <s v="General Service"/>
    <x v="17"/>
    <x v="2"/>
    <s v="Market Potential"/>
    <n v="0"/>
    <n v="0"/>
    <n v="0.11913579390902382"/>
    <n v="0.19238156242557267"/>
    <n v="0.24278131544589632"/>
    <n v="0.24484801113605195"/>
    <n v="0.24693247977926103"/>
    <n v="0.24903487412627945"/>
    <n v="0.2511553482407346"/>
    <n v="0.25329405751040962"/>
    <n v="0.25545115865862422"/>
    <n v="0.25762680975571306"/>
    <n v="0.25982117023060369"/>
    <n v="0.26203440088249313"/>
    <n v="0.2642666638926251"/>
    <n v="0.26651812283616855"/>
    <n v="0.26878894269419867"/>
    <n v="0.27107928986577917"/>
    <n v="0.27338933218015127"/>
    <n v="0.27571923890902461"/>
    <n v="0.27806918077897624"/>
    <n v="0.28043932998395327"/>
    <n v="0.28282986019788647"/>
    <n v="0.28524094658740951"/>
    <n v="0.28767276582468843"/>
  </r>
  <r>
    <s v="WAGeneral ServiceAncillary Third PartySummer Peak Reduction @Generation (MW)Market Potential0"/>
    <x v="0"/>
    <s v="General Service"/>
    <x v="17"/>
    <x v="3"/>
    <s v="Market Potential"/>
    <n v="0"/>
    <n v="0"/>
    <n v="0.12695630211959061"/>
    <n v="0.20501019013807828"/>
    <n v="0.25871836684345301"/>
    <n v="0.26092072797959498"/>
    <n v="0.26314202875027815"/>
    <n v="0.26538243193337535"/>
    <n v="0.26764210170581265"/>
    <n v="0.26992120365559424"/>
    <n v="0.27221990479393032"/>
    <n v="0.27453837356746913"/>
    <n v="0.2768767798706348"/>
    <n v="0.27923529505807027"/>
    <n v="0.28161409195718784"/>
    <n v="0.28401334488082752"/>
    <n v="0.28643322964002416"/>
    <n v="0.28887392355688318"/>
    <n v="0.29133560547756954"/>
    <n v="0.29381845578540561"/>
    <n v="0.29632265641408378"/>
    <n v="0.29884839086099024"/>
    <n v="0.3013958442006463"/>
    <n v="0.30396520309826247"/>
    <n v="0.30655665582341052"/>
  </r>
  <r>
    <s v="WAGeneral ServiceAncillary Third PartyWinter Peak Reduction @Meter  (MW)Market Potential0"/>
    <x v="0"/>
    <s v="General Service"/>
    <x v="17"/>
    <x v="4"/>
    <s v="Market Potential"/>
    <n v="0"/>
    <n v="0"/>
    <n v="0.11850889250984056"/>
    <n v="0.19136923635039038"/>
    <n v="0.24150378212568524"/>
    <n v="0.24355960270956648"/>
    <n v="0.24563310272390171"/>
    <n v="0.24772443411566092"/>
    <n v="0.24983375013777731"/>
    <n v="0.25196120536037209"/>
    <n v="0.25410695568207492"/>
    <n v="0.25627115834144287"/>
    <n v="0.25845397192847647"/>
    <n v="0.26065555639623555"/>
    <n v="0.26287607307255406"/>
    <n v="0.26511568467185609"/>
    <n v="0.26737455530707427"/>
    <n v="0.2696528505016681"/>
    <n v="0.27195073720174884"/>
    <n v="0.27426838378830593"/>
    <n v="0.27660596008954008"/>
    <n v="0.27896363739330154"/>
    <n v="0.28134158845963586"/>
    <n v="0.28373998753343654"/>
    <n v="0.28615901035720798"/>
  </r>
  <r>
    <s v="WAGeneral ServiceAncillary Third PartyWinter Peak Reduction @Generation (MW)Market Potential0"/>
    <x v="0"/>
    <s v="General Service"/>
    <x v="17"/>
    <x v="5"/>
    <s v="Market Potential"/>
    <n v="0"/>
    <n v="0"/>
    <n v="0.12628824862514978"/>
    <n v="0.20393141128558226"/>
    <n v="0.2573569715746859"/>
    <n v="0.25954774372289691"/>
    <n v="0.26175735584388504"/>
    <n v="0.26398596985897371"/>
    <n v="0.26623374908117786"/>
    <n v="0.26850085822716546"/>
    <n v="0.27078746342932108"/>
    <n v="0.27309373224791439"/>
    <n v="0.27541983368337219"/>
    <n v="0.2777659381886568"/>
    <n v="0.28013221768174984"/>
    <n v="0.28251884555824391"/>
    <n v="0.28492599670404334"/>
    <n v="0.28735384750817144"/>
    <n v="0.28980257587569141"/>
    <n v="0.29227236124073519"/>
    <n v="0.29476338457964629"/>
    <n v="0.29727582842423439"/>
    <n v="0.29980987687514477"/>
    <n v="0.30236571561534159"/>
    <n v="0.30494353192370843"/>
  </r>
  <r>
    <s v="WAGeneral ServiceAncillary Third PartyNon-Incentive CostsMarket Potential0"/>
    <x v="0"/>
    <s v="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Incentive CostsMarket Potential0"/>
    <x v="0"/>
    <s v="General Service"/>
    <x v="17"/>
    <x v="7"/>
    <s v="Market Potential"/>
    <n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General ServiceAncillary Third PartyProgram Annual BenefitsMarket Potential0"/>
    <x v="0"/>
    <s v="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Third PartyProgram Annual CostsMarket Potential0"/>
    <x v="0"/>
    <s v="General Service"/>
    <x v="17"/>
    <x v="9"/>
    <s v="Market Potential"/>
    <n v="0"/>
    <n v="0"/>
    <n v="4765.43"/>
    <n v="7695.26"/>
    <n v="9711.25"/>
    <n v="9793.92"/>
    <n v="9877.2999999999993"/>
    <n v="9961.4"/>
    <n v="10046.209999999999"/>
    <n v="10131.76"/>
    <n v="10218.049999999999"/>
    <n v="10305.07"/>
    <n v="10392.85"/>
    <n v="10481.379999999999"/>
    <n v="10570.67"/>
    <n v="10660.72"/>
    <n v="10751.56"/>
    <n v="10843.17"/>
    <n v="10935.57"/>
    <n v="11028.77"/>
    <n v="11122.77"/>
    <n v="11217.57"/>
    <n v="11313.19"/>
    <n v="11409.64"/>
    <n v="11506.91"/>
  </r>
  <r>
    <s v="WALarge General ServiceAncillary Third PartyParticipantsMarket Potential0"/>
    <x v="0"/>
    <s v="Large General Service"/>
    <x v="17"/>
    <x v="0"/>
    <s v="Market Potential"/>
    <n v="0"/>
    <n v="0"/>
    <n v="35.27000961866748"/>
    <n v="56.351986959698358"/>
    <n v="70.354419628271216"/>
    <n v="70.268303275667961"/>
    <n v="70.181238138474924"/>
    <n v="70.097147134054765"/>
    <n v="70.015928751764747"/>
    <n v="69.937484945639596"/>
    <n v="69.861721016138006"/>
    <n v="69.788545495925263"/>
    <n v="69.717870039554256"/>
    <n v="69.649609316911778"/>
    <n v="69.583680910301581"/>
    <n v="69.520005215040271"/>
    <n v="69.458505343445808"/>
    <n v="69.399107032103004"/>
    <n v="69.341738552294345"/>
    <n v="69.2863306234877"/>
    <n v="69.232816329776838"/>
    <n v="69.181131039174062"/>
    <n v="69.131212325657344"/>
    <n v="69.082999893878096"/>
    <n v="69.036435506438849"/>
  </r>
  <r>
    <s v="WALarge General ServiceAncillary Third PartyNew ParticipantsMarket Potential0"/>
    <x v="0"/>
    <s v="Large General Service"/>
    <x v="17"/>
    <x v="1"/>
    <s v="Market Potential"/>
    <n v="0"/>
    <n v="0"/>
    <n v="35.27000961866748"/>
    <n v="21.081977341030878"/>
    <n v="14.002432668572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Summer Peak Reduction @Meter  (MW)Market Potential0"/>
    <x v="0"/>
    <s v="Large General Service"/>
    <x v="17"/>
    <x v="2"/>
    <s v="Market Potential"/>
    <n v="0"/>
    <n v="0"/>
    <n v="0.70250788022364985"/>
    <n v="1.1244514463535518"/>
    <n v="1.4012701902787577"/>
    <n v="1.401711920421987"/>
    <n v="1.4022380894437465"/>
    <n v="1.4028464021681259"/>
    <n v="1.4035346324546314"/>
    <n v="1.4043006211385656"/>
    <n v="1.4051422740328967"/>
    <n v="1.4060575599897813"/>
    <n v="1.4070445090199497"/>
    <n v="1.4081012104682398"/>
    <n v="1.40922581124359"/>
    <n v="1.4104165141018845"/>
    <n v="1.4116715759800458"/>
    <n v="1.4129893063798706"/>
    <n v="1.4143680658001136"/>
    <n v="1.4158062642153717"/>
    <n v="1.417302359600386"/>
    <n v="1.4188548564983958"/>
    <n v="1.4204623046322329"/>
    <n v="1.4221232975568769"/>
    <n v="1.423836471352244"/>
  </r>
  <r>
    <s v="WALarge General ServiceAncillary Third PartySummer Peak Reduction @Generation (MW)Market Potential0"/>
    <x v="0"/>
    <s v="Large General Service"/>
    <x v="17"/>
    <x v="3"/>
    <s v="Market Potential"/>
    <n v="0"/>
    <n v="0"/>
    <n v="0.74862306076689034"/>
    <n v="1.1982645421499911"/>
    <n v="1.4932546784726743"/>
    <n v="1.4937254053942743"/>
    <n v="1.4942861140704886"/>
    <n v="1.4949343586616857"/>
    <n v="1.4956677668953873"/>
    <n v="1.4964840378714466"/>
    <n v="1.4973809399327545"/>
    <n v="1.4983563085995113"/>
    <n v="1.4994080445651639"/>
    <n v="1.5005341117521735"/>
    <n v="1.5017325354258206"/>
    <n v="1.5030014003643271"/>
    <n v="1.5043388490835952"/>
    <n v="1.5057430801149516"/>
    <n v="1.507212346334307"/>
    <n v="1.508744953341189"/>
    <n v="1.5103392578861743"/>
    <n v="1.511993666345264"/>
    <n v="1.5137066332398048"/>
    <n v="1.5154766598005935"/>
    <n v="1.5173022925748552"/>
  </r>
  <r>
    <s v="WALarge General ServiceAncillary Third PartyWinter Peak Reduction @Meter  (MW)Market Potential0"/>
    <x v="0"/>
    <s v="Large General Service"/>
    <x v="17"/>
    <x v="4"/>
    <s v="Market Potential"/>
    <n v="0"/>
    <n v="0"/>
    <n v="0.69881123156249469"/>
    <n v="1.118534499297565"/>
    <n v="1.393896602424965"/>
    <n v="1.3943360081513612"/>
    <n v="1.394859408432634"/>
    <n v="1.3954645201702611"/>
    <n v="1.3961491289378645"/>
    <n v="1.3969110869324313"/>
    <n v="1.397748310986699"/>
    <n v="1.3986587806408739"/>
    <n v="1.3996405362719164"/>
    <n v="1.4006916772786742"/>
    <n v="1.4018103603211882"/>
    <n v="1.4029947976125745"/>
    <n v="1.4042432552618835"/>
    <n v="1.4055540516664391"/>
    <n v="1.4069255559521723"/>
    <n v="1.4083561864605132"/>
    <n v="1.4098444092804536"/>
    <n v="1.4113887368244376"/>
    <n v="1.412987726446763"/>
    <n v="1.4146399791032283"/>
    <n v="1.4163441380507975"/>
  </r>
  <r>
    <s v="WALarge General ServiceAncillary Third PartyWinter Peak Reduction @Generation (MW)Market Potential0"/>
    <x v="0"/>
    <s v="Large General Service"/>
    <x v="17"/>
    <x v="5"/>
    <s v="Market Potential"/>
    <n v="0"/>
    <n v="0"/>
    <n v="0.74468375059941894"/>
    <n v="1.1919591850997069"/>
    <n v="1.4853970614076779"/>
    <n v="1.4858653113292424"/>
    <n v="1.486423069514742"/>
    <n v="1.4870679029947369"/>
    <n v="1.4877974519798214"/>
    <n v="1.4886094276773565"/>
    <n v="1.4895016101733791"/>
    <n v="1.4904718463777429"/>
    <n v="1.4915180480306014"/>
    <n v="1.492638189768408"/>
    <n v="1.4938303072476431"/>
    <n v="1.4950924953245679"/>
    <n v="1.4964229062893046"/>
    <n v="1.4978197481526418"/>
    <n v="1.4992812829839859"/>
    <n v="1.5008058252989271"/>
    <n v="1.5023917404949421"/>
    <n v="1.5040374433337995"/>
    <n v="1.5057413964692701"/>
    <n v="1.5075021090187855"/>
    <n v="1.5093181351777467"/>
  </r>
  <r>
    <s v="WALarge General ServiceAncillary Third PartyNon-Incentive CostsMarket Potential0"/>
    <x v="0"/>
    <s v="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Incentive CostsMarket Potential0"/>
    <x v="0"/>
    <s v="Large General Service"/>
    <x v="17"/>
    <x v="7"/>
    <s v="Market Potential"/>
    <n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Large General ServiceAncillary Third PartyProgram Annual BenefitsMarket Potential0"/>
    <x v="0"/>
    <s v="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Third PartyProgram Annual CostsMarket Potential0"/>
    <x v="0"/>
    <s v="Large General Service"/>
    <x v="17"/>
    <x v="9"/>
    <s v="Market Potential"/>
    <n v="0"/>
    <n v="0"/>
    <n v="28100.32"/>
    <n v="44978.06"/>
    <n v="56050.81"/>
    <n v="56068.480000000003"/>
    <n v="56089.52"/>
    <n v="56113.86"/>
    <n v="56141.39"/>
    <n v="56172.02"/>
    <n v="56205.69"/>
    <n v="56242.3"/>
    <n v="56281.78"/>
    <n v="56324.05"/>
    <n v="56369.03"/>
    <n v="56416.66"/>
    <n v="56466.86"/>
    <n v="56519.57"/>
    <n v="56574.720000000001"/>
    <n v="56632.25"/>
    <n v="56692.09"/>
    <n v="56754.19"/>
    <n v="56818.49"/>
    <n v="56884.93"/>
    <n v="56953.46"/>
  </r>
  <r>
    <s v="WAExtra Large General ServiceAncillary Third PartyParticipantsMarket Potential0"/>
    <x v="0"/>
    <s v="Extra Large General Service"/>
    <x v="17"/>
    <x v="0"/>
    <s v="Market Potential"/>
    <n v="0"/>
    <n v="0"/>
    <n v="0.40430352823352983"/>
    <n v="0.63430032133758463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  <n v="0.79287540167198078"/>
  </r>
  <r>
    <s v="WAExtra Large General ServiceAncillary Third PartyNew ParticipantsMarket Potential0"/>
    <x v="0"/>
    <s v="Extra Large General Service"/>
    <x v="17"/>
    <x v="1"/>
    <s v="Market Potential"/>
    <n v="0"/>
    <n v="0"/>
    <n v="0.40430352823352983"/>
    <n v="0.2299967931040548"/>
    <n v="0.158575080334396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Summer Peak Reduction @Meter  (MW)Market Potential0"/>
    <x v="0"/>
    <s v="Extra Large General Service"/>
    <x v="17"/>
    <x v="2"/>
    <s v="Market Potential"/>
    <n v="0"/>
    <n v="0"/>
    <n v="0.2198677731696963"/>
    <n v="0.35090629927389494"/>
    <n v="0.43764016484040125"/>
    <n v="0.4367209397818258"/>
    <n v="0.43580467277808999"/>
    <n v="0.43489135333848244"/>
    <n v="0.43398097101009792"/>
    <n v="0.43307351537769939"/>
    <n v="0.43216897606358212"/>
    <n v="0.43126734272743827"/>
    <n v="0.43036860506622249"/>
    <n v="0.42947275281401559"/>
    <n v="0.42857977574189215"/>
    <n v="0.42768966365778577"/>
    <n v="0.42680240640635669"/>
    <n v="0.42591799386885831"/>
    <n v="0.42503641596300612"/>
    <n v="0.4241576626428446"/>
    <n v="0.4232817238986169"/>
    <n v="0.42240858975663398"/>
    <n v="0.42153825027914404"/>
    <n v="0.42067069556420289"/>
    <n v="0.41980591574554466"/>
  </r>
  <r>
    <s v="WAExtra Large General ServiceAncillary Third PartySummer Peak Reduction @Generation (MW)Market Potential0"/>
    <x v="0"/>
    <s v="Extra Large General Service"/>
    <x v="17"/>
    <x v="3"/>
    <s v="Market Potential"/>
    <n v="0"/>
    <n v="0"/>
    <n v="0.23430069604613843"/>
    <n v="0.37394106913245412"/>
    <n v="0.46636846210613941"/>
    <n v="0.46538889576068393"/>
    <n v="0.46441248164758098"/>
    <n v="0.46343920858747062"/>
    <n v="0.4624690654412808"/>
    <n v="0.46150204111008031"/>
    <n v="0.46053812453493403"/>
    <n v="0.45957730469675862"/>
    <n v="0.45861957061617914"/>
    <n v="0.45766491135338405"/>
    <n v="0.45671331600798398"/>
    <n v="0.45576477371886803"/>
    <n v="0.45481927366406294"/>
    <n v="0.45387680506059069"/>
    <n v="0.45293735716432876"/>
    <n v="0.45200091926986852"/>
    <n v="0.45106748071037606"/>
    <n v="0.4501370308574531"/>
    <n v="0.44920955912099747"/>
    <n v="0.44828505494906529"/>
    <n v="0.44736350782773299"/>
  </r>
  <r>
    <s v="WAExtra Large General ServiceAncillary Third PartyWinter Peak Reduction @Meter  (MW)Market Potential0"/>
    <x v="0"/>
    <s v="Extra Large General Service"/>
    <x v="17"/>
    <x v="4"/>
    <s v="Market Potential"/>
    <n v="0"/>
    <n v="0"/>
    <n v="0.24595506608547191"/>
    <n v="0.39254130236315454"/>
    <n v="0.48956613383217468"/>
    <n v="0.48853784279720397"/>
    <n v="0.48751286079003242"/>
    <n v="0.48649117607522691"/>
    <n v="0.48547277695964558"/>
    <n v="0.48445765179228445"/>
    <n v="0.48344578896412504"/>
    <n v="0.48243717690798266"/>
    <n v="0.48143180409835656"/>
    <n v="0.48042965905127727"/>
    <n v="0.47943073032415817"/>
    <n v="0.47843500651564491"/>
    <n v="0.4774424762654676"/>
    <n v="0.47645312825429115"/>
    <n v="0.47546695120356886"/>
    <n v="0.47448393387539345"/>
    <n v="0.4735040650723511"/>
    <n v="0.4725273336373757"/>
    <n v="0.47155372845360177"/>
    <n v="0.47058323844422062"/>
    <n v="0.46961585257233418"/>
  </r>
  <r>
    <s v="WAExtra Large General ServiceAncillary Third PartyWinter Peak Reduction @Generation (MW)Market Potential0"/>
    <x v="0"/>
    <s v="Extra Large General Service"/>
    <x v="17"/>
    <x v="5"/>
    <s v="Market Potential"/>
    <n v="0"/>
    <n v="0"/>
    <n v="0.26210045405527699"/>
    <n v="0.41830914574078704"/>
    <n v="0.5217030411681316"/>
    <n v="0.52060724935763425"/>
    <n v="0.51951498379159466"/>
    <n v="0.51842623196422299"/>
    <n v="0.51734098141479712"/>
    <n v="0.51625921972749833"/>
    <n v="0.51518093453125002"/>
    <n v="0.51410611349955526"/>
    <n v="0.51303474435033736"/>
    <n v="0.51196681484577711"/>
    <n v="0.51090231279215492"/>
    <n v="0.50984122603968984"/>
    <n v="0.50878354248238233"/>
    <n v="0.50772925005785496"/>
    <n v="0.50667833674719609"/>
    <n v="0.5056307905748012"/>
    <n v="0.50458659960821728"/>
    <n v="0.50354575195798779"/>
    <n v="0.50250823577749548"/>
    <n v="0.50147403926280965"/>
    <n v="0.50044315065252998"/>
  </r>
  <r>
    <s v="WAExtra Large General ServiceAncillary Third PartyNon-Incentive CostsMarket Potential0"/>
    <x v="0"/>
    <s v="Extra 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Incentive CostsMarket Potential0"/>
    <x v="0"/>
    <s v="Extra Large General Service"/>
    <x v="17"/>
    <x v="7"/>
    <s v="Market Potential"/>
    <n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Extra Large General ServiceAncillary Third PartyProgram Annual BenefitsMarket Potential0"/>
    <x v="0"/>
    <s v="Extra 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Third PartyProgram Annual CostsMarket Potential0"/>
    <x v="0"/>
    <s v="Extra Large General Service"/>
    <x v="17"/>
    <x v="9"/>
    <s v="Market Potential"/>
    <n v="0"/>
    <n v="0"/>
    <n v="9838.2000000000007"/>
    <n v="15701.65"/>
    <n v="19582.650000000001"/>
    <n v="19541.509999999998"/>
    <n v="19500.509999999998"/>
    <n v="19459.650000000001"/>
    <n v="19418.91"/>
    <n v="19378.310000000001"/>
    <n v="19337.830000000002"/>
    <n v="19297.490000000002"/>
    <n v="19257.27"/>
    <n v="19217.189999999999"/>
    <n v="19177.23"/>
    <n v="19137.400000000001"/>
    <n v="19097.7"/>
    <n v="19058.13"/>
    <n v="19018.68"/>
    <n v="18979.36"/>
    <n v="18940.16"/>
    <n v="18901.09"/>
    <n v="18862.150000000001"/>
    <n v="18823.330000000002"/>
    <n v="18784.63"/>
  </r>
  <r>
    <s v="WAGeneral ServiceThermal Energy StorageParticipantsMarket Potential0"/>
    <x v="0"/>
    <s v="General Service"/>
    <x v="18"/>
    <x v="0"/>
    <s v="Market Potential"/>
    <n v="0"/>
    <n v="0"/>
    <n v="11.628452612734291"/>
    <n v="34.406487323362846"/>
    <n v="77.633905236039325"/>
    <n v="97.609870205227097"/>
    <n v="106.31526731983381"/>
    <n v="104.92834462630481"/>
    <n v="102.82453971785318"/>
    <n v="100.67023644004405"/>
    <n v="98.464651160852412"/>
    <n v="95.71307134300055"/>
    <n v="96.639287184308643"/>
    <n v="97.574499422801239"/>
    <n v="98.518795441094895"/>
    <n v="99.47226347055927"/>
    <n v="100.43499259956143"/>
    <n v="101.40707278178976"/>
    <n v="102.38859484465894"/>
    <n v="103.37965049779646"/>
    <n v="104.38033234161165"/>
    <n v="105.39073387594793"/>
    <n v="106.41094950881902"/>
    <n v="107.44107456523008"/>
    <n v="108.48120529608453"/>
  </r>
  <r>
    <s v="WAGeneral ServiceThermal Energy StorageNew ParticipantsMarket Potential0"/>
    <x v="0"/>
    <s v="General Service"/>
    <x v="18"/>
    <x v="1"/>
    <s v="Market Potential"/>
    <n v="0"/>
    <n v="0"/>
    <n v="11.628452612734291"/>
    <n v="22.778034710628553"/>
    <n v="43.227417912676479"/>
    <n v="19.975964969187771"/>
    <n v="8.7053971146067113"/>
    <n v="0"/>
    <n v="0"/>
    <n v="0"/>
    <n v="0"/>
    <n v="0"/>
    <n v="0.92621584130809254"/>
    <n v="0.93521223849259627"/>
    <n v="0.94429601829365595"/>
    <n v="0.95346802946437492"/>
    <n v="0.96272912900215601"/>
    <n v="0.97208018222833914"/>
    <n v="0.98152206286917476"/>
    <n v="0.99105565313752209"/>
    <n v="1.0006818438151868"/>
    <n v="1.0104015343362818"/>
    <n v="1.0202156328710856"/>
    <n v="1.030125056411066"/>
    <n v="1.0401307308544432"/>
  </r>
  <r>
    <s v="WAGeneral ServiceThermal Energy StorageSummer Peak Reduction @Meter  (MW)Market Potential0"/>
    <x v="0"/>
    <s v="General Service"/>
    <x v="18"/>
    <x v="2"/>
    <s v="Market Potential"/>
    <n v="0"/>
    <n v="0"/>
    <n v="1.9535800389393607E-2"/>
    <n v="5.7802898703249582E-2"/>
    <n v="0.13042496079654606"/>
    <n v="0.16398458194478152"/>
    <n v="0.17860964909732077"/>
    <n v="0.17627961897219205"/>
    <n v="0.17274522672599335"/>
    <n v="0.16912599721927399"/>
    <n v="0.16542061395023205"/>
    <n v="0.1607979598562409"/>
    <n v="0.16235400246963852"/>
    <n v="0.16392515903030608"/>
    <n v="0.16551157634103941"/>
    <n v="0.16711340263053956"/>
    <n v="0.16873078756726317"/>
    <n v="0.17036388227340679"/>
    <n v="0.172012839339027"/>
    <n v="0.17367781283629805"/>
    <n v="0.17535895833390758"/>
    <n v="0.17705643291159251"/>
    <n v="0.17877039517481594"/>
    <n v="0.18050100526958654"/>
    <n v="0.18224842489742199"/>
  </r>
  <r>
    <s v="WAGeneral ServiceThermal Energy StorageSummer Peak Reduction @Generation (MW)Market Potential0"/>
    <x v="0"/>
    <s v="General Service"/>
    <x v="18"/>
    <x v="3"/>
    <s v="Market Potential"/>
    <n v="0"/>
    <n v="0"/>
    <n v="2.0818201608475709E-2"/>
    <n v="6.1597291883258291E-2"/>
    <n v="0.13898653111311388"/>
    <n v="0.17474912824465208"/>
    <n v="0.1903342381685004"/>
    <n v="0.18785125636422853"/>
    <n v="0.18408485371482666"/>
    <n v="0.18022804477757245"/>
    <n v="0.17627942663068208"/>
    <n v="0.17135332465498818"/>
    <n v="0.17301151158316125"/>
    <n v="0.17468580459325028"/>
    <n v="0.1763763601247223"/>
    <n v="0.17808333613655111"/>
    <n v="0.17980689212197695"/>
    <n v="0.18154718912340878"/>
    <n v="0.18330438974747124"/>
    <n v="0.18507865818019825"/>
    <n v="0.18687016020237379"/>
    <n v="0.18867906320502184"/>
    <n v="0.19050553620504682"/>
    <n v="0.19234974986102571"/>
    <n v="0.19421187648915386"/>
  </r>
  <r>
    <s v="WAGeneral ServiceThermal Energy StorageWinter Peak Reduction @Meter  (MW)Market Potential0"/>
    <x v="0"/>
    <s v="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Winter Peak Reduction @Generation (MW)Market Potential0"/>
    <x v="0"/>
    <s v="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Non-Incentive CostsMarket Potential0"/>
    <x v="0"/>
    <s v="General Service"/>
    <x v="18"/>
    <x v="6"/>
    <s v="Market Potential"/>
    <n v="0"/>
    <n v="0"/>
    <n v="35950.339999999997"/>
    <n v="68533.88"/>
    <n v="128295.16"/>
    <n v="60345.11"/>
    <n v="27408"/>
    <n v="1967.35"/>
    <n v="1967.35"/>
    <n v="1967.35"/>
    <n v="1967.35"/>
    <n v="1967.35"/>
    <n v="4674.12"/>
    <n v="4700.41"/>
    <n v="4726.96"/>
    <n v="4753.76"/>
    <n v="4780.83"/>
    <n v="4808.16"/>
    <n v="4835.75"/>
    <n v="4863.6099999999997"/>
    <n v="4891.74"/>
    <n v="4920.1499999999996"/>
    <n v="4948.83"/>
    <n v="4977.79"/>
    <n v="5007.03"/>
  </r>
  <r>
    <s v="WAGeneral ServiceThermal Energy StorageIncentive CostsMarket Potential0"/>
    <x v="0"/>
    <s v="General Service"/>
    <x v="18"/>
    <x v="7"/>
    <s v="Market Potential"/>
    <n v="0"/>
    <n v="0"/>
    <n v="20246.21"/>
    <n v="22159.57"/>
    <n v="25790.67"/>
    <n v="27468.65"/>
    <n v="28199.91"/>
    <n v="28083.4"/>
    <n v="27906.68"/>
    <n v="27725.72"/>
    <n v="27540.45"/>
    <n v="27309.32"/>
    <n v="27387.119999999999"/>
    <n v="27465.68"/>
    <n v="27545"/>
    <n v="27625.09"/>
    <n v="27705.96"/>
    <n v="27787.62"/>
    <n v="27870.07"/>
    <n v="27953.31"/>
    <n v="28037.37"/>
    <n v="28122.25"/>
    <n v="28207.94"/>
    <n v="28294.47"/>
    <n v="28381.84"/>
  </r>
  <r>
    <s v="WAGeneral ServiceThermal Energy StorageProgram Annual BenefitsMarket Potential0"/>
    <x v="0"/>
    <s v="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Thermal Energy StorageProgram Annual CostsMarket Potential0"/>
    <x v="0"/>
    <s v="General Service"/>
    <x v="18"/>
    <x v="9"/>
    <s v="Market Potential"/>
    <n v="0"/>
    <n v="0"/>
    <n v="56196.55"/>
    <n v="90693.45"/>
    <n v="154085.82999999999"/>
    <n v="87813.759999999995"/>
    <n v="55607.91"/>
    <n v="30050.75"/>
    <n v="29874.03"/>
    <n v="29693.07"/>
    <n v="29507.8"/>
    <n v="29276.67"/>
    <n v="32061.25"/>
    <n v="32166.1"/>
    <n v="32271.96"/>
    <n v="32378.86"/>
    <n v="32486.79"/>
    <n v="32595.77"/>
    <n v="32705.81"/>
    <n v="32816.92"/>
    <n v="32929.11"/>
    <n v="33042.39"/>
    <n v="33156.769999999997"/>
    <n v="33272.26"/>
    <n v="33388.870000000003"/>
  </r>
  <r>
    <s v="WALarge General ServiceThermal Energy StorageParticipantsMarket Potential0"/>
    <x v="0"/>
    <s v="Large General Service"/>
    <x v="18"/>
    <x v="0"/>
    <s v="Market Potential"/>
    <n v="0"/>
    <n v="0"/>
    <n v="2.6237979605936146"/>
    <n v="7.86023115276517"/>
    <n v="18.318260941045025"/>
    <n v="23.523221221116462"/>
    <n v="26.104527825561487"/>
    <n v="26.07324943801817"/>
    <n v="26.043039547502222"/>
    <n v="26.013861684955874"/>
    <n v="25.985680626053124"/>
    <n v="25.958462348715603"/>
    <n v="25.932173992078454"/>
    <n v="25.906783816856723"/>
    <n v="25.882261167064552"/>
    <n v="25.858576433040895"/>
    <n v="25.835701015737218"/>
    <n v="25.813607292224109"/>
    <n v="25.792268582375183"/>
    <n v="25.771659116688127"/>
    <n v="25.751754005203999"/>
    <n v="25.732529207487406"/>
    <n v="25.713961503631246"/>
    <n v="25.69602846625115"/>
    <n v="25.678708433435684"/>
  </r>
  <r>
    <s v="WALarge General ServiceThermal Energy StorageNew ParticipantsMarket Potential0"/>
    <x v="0"/>
    <s v="Large General Service"/>
    <x v="18"/>
    <x v="1"/>
    <s v="Market Potential"/>
    <n v="0"/>
    <n v="0"/>
    <n v="2.6237979605936146"/>
    <n v="5.236433192171555"/>
    <n v="10.458029788279855"/>
    <n v="5.2049602800714361"/>
    <n v="2.581306604445025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Summer Peak Reduction @Meter  (MW)Market Potential0"/>
    <x v="0"/>
    <s v="Large General Service"/>
    <x v="18"/>
    <x v="2"/>
    <s v="Market Potential"/>
    <n v="0"/>
    <n v="0"/>
    <n v="2.2039902868986362E-2"/>
    <n v="6.6025941683227424E-2"/>
    <n v="0.15387339190477822"/>
    <n v="0.1975950582573783"/>
    <n v="0.21927803373471649"/>
    <n v="0.21901529527935265"/>
    <n v="0.21876153219901867"/>
    <n v="0.21851643815362934"/>
    <n v="0.21827971725884626"/>
    <n v="0.21805108372921109"/>
    <n v="0.217830261533459"/>
    <n v="0.21761698406159649"/>
    <n v="0.21741099380334225"/>
    <n v="0.21721204203754355"/>
    <n v="0.21701988853219265"/>
    <n v="0.2168343012546825"/>
    <n v="0.21665505609195154"/>
    <n v="0.21648193658018028"/>
    <n v="0.21631473364371359"/>
    <n v="0.21615324534289423"/>
    <n v="0.21599727663050247"/>
    <n v="0.21584663911650967"/>
    <n v="0.21570115084085975"/>
  </r>
  <r>
    <s v="WALarge General ServiceThermal Energy StorageSummer Peak Reduction @Generation (MW)Market Potential0"/>
    <x v="0"/>
    <s v="Large General Service"/>
    <x v="18"/>
    <x v="3"/>
    <s v="Market Potential"/>
    <n v="0"/>
    <n v="0"/>
    <n v="2.3486682511707546E-2"/>
    <n v="7.0360125408383864E-2"/>
    <n v="0.16397420279707825"/>
    <n v="0.21056591885909878"/>
    <n v="0.2336722439628266"/>
    <n v="0.23339225839658212"/>
    <n v="0.23312183738173345"/>
    <n v="0.23286065446891446"/>
    <n v="0.23260839435085917"/>
    <n v="0.232364752482109"/>
    <n v="0.23212943471169969"/>
    <n v="0.23190215692838501"/>
    <n v="0.23168264471796915"/>
    <n v="0.23147063303233539"/>
    <n v="0.23126586586977049"/>
    <n v="0.23106809596620045"/>
    <n v="0.23087708449696456"/>
    <n v="0.23069260078876841"/>
    <n v="0.23051442204146802"/>
    <n v="0.2303423330593502"/>
    <n v="0.23017612599158405"/>
    <n v="0.23001560008153205"/>
    <n v="0.22986056142461611"/>
  </r>
  <r>
    <s v="WALarge General ServiceThermal Energy StorageWinter Peak Reduction @Meter  (MW)Market Potential0"/>
    <x v="0"/>
    <s v="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Winter Peak Reduction @Generation (MW)Market Potential0"/>
    <x v="0"/>
    <s v="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Non-Incentive CostsMarket Potential0"/>
    <x v="0"/>
    <s v="Large General Service"/>
    <x v="18"/>
    <x v="6"/>
    <s v="Market Potential"/>
    <n v="0"/>
    <n v="0"/>
    <n v="187199.91"/>
    <n v="371808.72"/>
    <n v="740766.73"/>
    <n v="369584.84"/>
    <n v="184197.47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  <n v="1802.35"/>
  </r>
  <r>
    <s v="WALarge General ServiceThermal Energy StorageIncentive CostsMarket Potential0"/>
    <x v="0"/>
    <s v="Large General Service"/>
    <x v="18"/>
    <x v="7"/>
    <s v="Market Potential"/>
    <n v="0"/>
    <n v="0"/>
    <n v="18755.28"/>
    <n v="20954.580000000002"/>
    <n v="25346.95"/>
    <n v="27533.040000000001"/>
    <n v="28617.18"/>
    <n v="28604.05"/>
    <n v="28591.360000000001"/>
    <n v="28579.1"/>
    <n v="28567.27"/>
    <n v="28555.84"/>
    <n v="28544.799999999999"/>
    <n v="28534.13"/>
    <n v="28523.83"/>
    <n v="28513.88"/>
    <n v="28504.28"/>
    <n v="28495"/>
    <n v="28486.04"/>
    <n v="28477.38"/>
    <n v="28469.02"/>
    <n v="28460.94"/>
    <n v="28453.15"/>
    <n v="28445.61"/>
    <n v="28438.34"/>
  </r>
  <r>
    <s v="WALarge General ServiceThermal Energy StorageProgram Annual BenefitsMarket Potential0"/>
    <x v="0"/>
    <s v="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Thermal Energy StorageProgram Annual CostsMarket Potential0"/>
    <x v="0"/>
    <s v="Large General Service"/>
    <x v="18"/>
    <x v="9"/>
    <s v="Market Potential"/>
    <n v="0"/>
    <n v="0"/>
    <n v="205955.19"/>
    <n v="392763.3"/>
    <n v="766113.68"/>
    <n v="397117.88"/>
    <n v="212814.66"/>
    <n v="30406.39"/>
    <n v="30393.71"/>
    <n v="30381.45"/>
    <n v="30369.61"/>
    <n v="30358.18"/>
    <n v="30347.14"/>
    <n v="30336.48"/>
    <n v="30326.18"/>
    <n v="30316.23"/>
    <n v="30306.62"/>
    <n v="30297.34"/>
    <n v="30288.38"/>
    <n v="30279.73"/>
    <n v="30271.37"/>
    <n v="30263.29"/>
    <n v="30255.49"/>
    <n v="30247.96"/>
    <n v="30240.69"/>
  </r>
  <r>
    <s v="WAExtra Large General ServiceThermal Energy StorageParticipantsMarket Potential0"/>
    <x v="0"/>
    <s v="Extra Large General Service"/>
    <x v="18"/>
    <x v="0"/>
    <s v="Market Potential"/>
    <n v="0"/>
    <n v="0"/>
    <n v="3.1803749999999992E-2"/>
    <n v="9.3555000000000013E-2"/>
    <n v="0.21829499999999996"/>
    <n v="0.28066500000000005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  <n v="0.31185000000000002"/>
  </r>
  <r>
    <s v="WAExtra Large General ServiceThermal Energy StorageNew ParticipantsMarket Potential0"/>
    <x v="0"/>
    <s v="Extra Large General Service"/>
    <x v="18"/>
    <x v="1"/>
    <s v="Market Potential"/>
    <n v="0"/>
    <n v="0"/>
    <n v="3.1803749999999992E-2"/>
    <n v="6.1751250000000021E-2"/>
    <n v="0.12473999999999995"/>
    <n v="6.2370000000000092E-2"/>
    <n v="3.118499999999996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Summer Peak Reduction @Meter  (MW)Market Potential0"/>
    <x v="0"/>
    <s v="Extra Large General Service"/>
    <x v="18"/>
    <x v="2"/>
    <s v="Market Potential"/>
    <n v="0"/>
    <n v="0"/>
    <n v="2.6715149999999993E-4"/>
    <n v="7.8586200000000013E-4"/>
    <n v="1.8336779999999996E-3"/>
    <n v="2.3575860000000005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  <n v="2.6195400000000001E-3"/>
  </r>
  <r>
    <s v="WAExtra Large General ServiceThermal Energy StorageSummer Peak Reduction @Generation (MW)Market Potential0"/>
    <x v="0"/>
    <s v="Extra Large General Service"/>
    <x v="18"/>
    <x v="3"/>
    <s v="Market Potential"/>
    <n v="0"/>
    <n v="0"/>
    <n v="2.8468829923273647E-4"/>
    <n v="8.3744884910485942E-4"/>
    <n v="1.9540473145780047E-3"/>
    <n v="2.5123465473145786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  <n v="2.7914961636828647E-3"/>
  </r>
  <r>
    <s v="WAExtra Large General ServiceThermal Energy StorageWinter Peak Reduction @Meter  (MW)Market Potential0"/>
    <x v="0"/>
    <s v="Extra 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Winter Peak Reduction @Generation (MW)Market Potential0"/>
    <x v="0"/>
    <s v="Extra 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Non-Incentive CostsMarket Potential0"/>
    <x v="0"/>
    <s v="Extra Large General Service"/>
    <x v="18"/>
    <x v="6"/>
    <s v="Market Potential"/>
    <n v="0"/>
    <n v="0"/>
    <n v="2269.08"/>
    <n v="4385.17"/>
    <n v="8835.9500000000007"/>
    <n v="4428.8900000000003"/>
    <n v="2225.36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  <n v="21.83"/>
  </r>
  <r>
    <s v="WAExtra Large General ServiceThermal Energy StorageIncentive CostsMarket Potential0"/>
    <x v="0"/>
    <s v="Extra Large General Service"/>
    <x v="18"/>
    <x v="7"/>
    <s v="Market Potential"/>
    <n v="0"/>
    <n v="0"/>
    <n v="227.14"/>
    <n v="253.07"/>
    <n v="305.45999999999998"/>
    <n v="331.6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  <n v="344.76"/>
  </r>
  <r>
    <s v="WAExtra Large General ServiceThermal Energy StorageProgram Annual BenefitsMarket Potential0"/>
    <x v="0"/>
    <s v="Extra 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Thermal Energy StorageProgram Annual CostsMarket Potential0"/>
    <x v="0"/>
    <s v="Extra Large General Service"/>
    <x v="18"/>
    <x v="9"/>
    <s v="Market Potential"/>
    <n v="0"/>
    <n v="0"/>
    <n v="2496.2199999999998"/>
    <n v="4638.24"/>
    <n v="9141.42"/>
    <n v="4760.55"/>
    <n v="2570.11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  <n v="366.58"/>
  </r>
  <r>
    <s v="WAResidentialBattery Energy StorageParticipantsMarket Potential0"/>
    <x v="0"/>
    <s v="Residential"/>
    <x v="19"/>
    <x v="0"/>
    <s v="Market Potential"/>
    <n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Battery Energy StorageNew ParticipantsMarket Potential0"/>
    <x v="0"/>
    <s v="Residential"/>
    <x v="19"/>
    <x v="1"/>
    <s v="Market Potential"/>
    <n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Battery Energy StorageSummer Peak Reduction @Meter  (MW)Market Potential0"/>
    <x v="0"/>
    <s v="Residential"/>
    <x v="19"/>
    <x v="2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Summer Peak Reduction @Generation (MW)Market Potential0"/>
    <x v="0"/>
    <s v="Residential"/>
    <x v="19"/>
    <x v="3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Winter Peak Reduction @Meter  (MW)Market Potential0"/>
    <x v="0"/>
    <s v="Residential"/>
    <x v="19"/>
    <x v="4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Battery Energy StorageWinter Peak Reduction @Generation (MW)Market Potential0"/>
    <x v="0"/>
    <s v="Residential"/>
    <x v="19"/>
    <x v="5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Battery Energy StorageNon-Incentive CostsMarket Potential0"/>
    <x v="0"/>
    <s v="Residential"/>
    <x v="19"/>
    <x v="6"/>
    <s v="Market Potential"/>
    <n v="0"/>
    <n v="0"/>
    <n v="169199.05"/>
    <n v="172689.85"/>
    <n v="343852.5"/>
    <n v="349588.65"/>
    <n v="355523.76"/>
    <n v="535414.68000000005"/>
    <n v="545125.44999999995"/>
    <n v="554970.39"/>
    <n v="742674.51"/>
    <n v="756080.18"/>
    <n v="769670.64"/>
    <n v="966148.36"/>
    <n v="983494.7"/>
    <n v="1001079.62"/>
    <n v="1206722.44"/>
    <n v="90946.65"/>
    <n v="91749.92"/>
    <n v="92560.61"/>
    <n v="93378.81"/>
    <n v="94204.57"/>
    <n v="95037.96"/>
    <n v="95879.07"/>
    <n v="96727.96"/>
  </r>
  <r>
    <s v="WAResidentialBattery Energy StorageIncentive CostsMarket Potential0"/>
    <x v="0"/>
    <s v="Residential"/>
    <x v="19"/>
    <x v="7"/>
    <s v="Market Potential"/>
    <n v="0"/>
    <n v="0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  <n v="33520.300000000003"/>
  </r>
  <r>
    <s v="WAResidentialBattery Energy StorageProgram Annual BenefitsMarket Potential0"/>
    <x v="0"/>
    <s v="Residential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attery Energy StorageProgram Annual CostsMarket Potential0"/>
    <x v="0"/>
    <s v="Residential"/>
    <x v="19"/>
    <x v="9"/>
    <s v="Market Potential"/>
    <n v="0"/>
    <n v="0"/>
    <n v="202719.34"/>
    <n v="206210.15"/>
    <n v="377372.8"/>
    <n v="383108.95"/>
    <n v="389044.06"/>
    <n v="568934.98"/>
    <n v="578645.75"/>
    <n v="588490.68999999994"/>
    <n v="776194.81"/>
    <n v="789600.48"/>
    <n v="803190.94"/>
    <n v="999668.66"/>
    <n v="1017015"/>
    <n v="1034599.91"/>
    <n v="1240242.73"/>
    <n v="124466.95"/>
    <n v="125270.21"/>
    <n v="126080.91"/>
    <n v="126899.1"/>
    <n v="127724.86"/>
    <n v="128558.26"/>
    <n v="129399.37"/>
    <n v="130248.25"/>
  </r>
  <r>
    <s v="WAGeneral ServiceBattery Energy StorageParticipantsMarket Potential0"/>
    <x v="0"/>
    <s v="General Service"/>
    <x v="19"/>
    <x v="0"/>
    <s v="Market Potential"/>
    <n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Battery Energy StorageNew ParticipantsMarket Potential0"/>
    <x v="0"/>
    <s v="General Service"/>
    <x v="19"/>
    <x v="1"/>
    <s v="Market Potential"/>
    <n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Battery Energy StorageSummer Peak Reduction @Meter  (MW)Market Potential0"/>
    <x v="0"/>
    <s v="General Service"/>
    <x v="19"/>
    <x v="2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Summer Peak Reduction @Generation (MW)Market Potential0"/>
    <x v="0"/>
    <s v="General Service"/>
    <x v="19"/>
    <x v="3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Winter Peak Reduction @Meter  (MW)Market Potential0"/>
    <x v="0"/>
    <s v="General Service"/>
    <x v="19"/>
    <x v="4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Battery Energy StorageWinter Peak Reduction @Generation (MW)Market Potential0"/>
    <x v="0"/>
    <s v="General Service"/>
    <x v="19"/>
    <x v="5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Battery Energy StorageNon-Incentive CostsMarket Potential0"/>
    <x v="0"/>
    <s v="General Service"/>
    <x v="19"/>
    <x v="6"/>
    <s v="Market Potential"/>
    <n v="0"/>
    <n v="0"/>
    <n v="15992.24"/>
    <n v="16315.61"/>
    <n v="32416.75"/>
    <n v="33005.42"/>
    <n v="33638.019999999997"/>
    <n v="50639.81"/>
    <n v="51615.51"/>
    <n v="52602.01"/>
    <n v="70408.83"/>
    <n v="71761.990000000005"/>
    <n v="73058.58"/>
    <n v="91725.99"/>
    <n v="93447.03"/>
    <n v="95192.92"/>
    <n v="114772.13"/>
    <n v="9030.34"/>
    <n v="9114.0499999999993"/>
    <n v="9198.57"/>
    <n v="9283.91"/>
    <n v="9370.08"/>
    <n v="9457.09"/>
    <n v="9544.94"/>
    <n v="9633.64"/>
  </r>
  <r>
    <s v="WAGeneral ServiceBattery Energy StorageIncentive CostsMarket Potential0"/>
    <x v="0"/>
    <s v="General Service"/>
    <x v="19"/>
    <x v="7"/>
    <s v="Market Potential"/>
    <n v="0"/>
    <n v="0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  <n v="3375.98"/>
  </r>
  <r>
    <s v="WAGeneral ServiceBattery Energy StorageProgram Annual BenefitsMarket Potential0"/>
    <x v="0"/>
    <s v="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Battery Energy StorageProgram Annual CostsMarket Potential0"/>
    <x v="0"/>
    <s v="General Service"/>
    <x v="19"/>
    <x v="9"/>
    <s v="Market Potential"/>
    <n v="0"/>
    <n v="0"/>
    <n v="19368.23"/>
    <n v="19691.59"/>
    <n v="35792.730000000003"/>
    <n v="36381.4"/>
    <n v="37014"/>
    <n v="54015.79"/>
    <n v="54991.49"/>
    <n v="55977.99"/>
    <n v="73784.820000000007"/>
    <n v="75137.97"/>
    <n v="76434.559999999998"/>
    <n v="95101.97"/>
    <n v="96823.02"/>
    <n v="98568.91"/>
    <n v="118148.12"/>
    <n v="12406.32"/>
    <n v="12490.03"/>
    <n v="12574.55"/>
    <n v="12659.89"/>
    <n v="12746.06"/>
    <n v="12833.07"/>
    <n v="12920.92"/>
    <n v="13009.63"/>
  </r>
  <r>
    <s v="WALarge General ServiceBattery Energy StorageParticipantsMarket Potential0"/>
    <x v="0"/>
    <s v="Large General Service"/>
    <x v="19"/>
    <x v="0"/>
    <s v="Market Potential"/>
    <n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Battery Energy StorageNew ParticipantsMarket Potential0"/>
    <x v="0"/>
    <s v="Large General Service"/>
    <x v="19"/>
    <x v="1"/>
    <s v="Market Potential"/>
    <n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Battery Energy StorageSummer Peak Reduction @Meter  (MW)Market Potential0"/>
    <x v="0"/>
    <s v="Large General Service"/>
    <x v="19"/>
    <x v="2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Summer Peak Reduction @Generation (MW)Market Potential0"/>
    <x v="0"/>
    <s v="Large General Service"/>
    <x v="19"/>
    <x v="3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Winter Peak Reduction @Meter  (MW)Market Potential0"/>
    <x v="0"/>
    <s v="Large General Service"/>
    <x v="19"/>
    <x v="4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Battery Energy StorageWinter Peak Reduction @Generation (MW)Market Potential0"/>
    <x v="0"/>
    <s v="Large General Service"/>
    <x v="19"/>
    <x v="5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Battery Energy StorageNon-Incentive CostsMarket Potential0"/>
    <x v="0"/>
    <s v="Large General Service"/>
    <x v="19"/>
    <x v="6"/>
    <s v="Market Potential"/>
    <n v="0"/>
    <n v="0"/>
    <n v="8845.67"/>
    <n v="8769.7000000000007"/>
    <n v="17179.16"/>
    <n v="17086.080000000002"/>
    <n v="17043.64"/>
    <n v="25569.32"/>
    <n v="25513.1"/>
    <n v="25459.81"/>
    <n v="33868.11"/>
    <n v="33802.550000000003"/>
    <n v="33740.449999999997"/>
    <n v="42114.75"/>
    <n v="42043.12"/>
    <n v="41975.29"/>
    <n v="50321.07"/>
    <n v="188.88"/>
    <n v="188.88"/>
    <n v="188.88"/>
    <n v="188.88"/>
    <n v="188.88"/>
    <n v="188.88"/>
    <n v="188.88"/>
    <n v="188.88"/>
  </r>
  <r>
    <s v="WALarge General ServiceBattery Energy StorageIncentive CostsMarket Potential0"/>
    <x v="0"/>
    <s v="Large General Service"/>
    <x v="19"/>
    <x v="7"/>
    <s v="Market Potential"/>
    <n v="0"/>
    <n v="0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  <n v="1546.42"/>
  </r>
  <r>
    <s v="WALarge General ServiceBattery Energy StorageProgram Annual BenefitsMarket Potential0"/>
    <x v="0"/>
    <s v="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Battery Energy StorageProgram Annual CostsMarket Potential0"/>
    <x v="0"/>
    <s v="Large General Service"/>
    <x v="19"/>
    <x v="9"/>
    <s v="Market Potential"/>
    <n v="0"/>
    <n v="0"/>
    <n v="10392.09"/>
    <n v="10316.120000000001"/>
    <n v="18725.580000000002"/>
    <n v="18632.5"/>
    <n v="18590.060000000001"/>
    <n v="27115.74"/>
    <n v="27059.52"/>
    <n v="27006.23"/>
    <n v="35414.519999999997"/>
    <n v="35348.97"/>
    <n v="35286.870000000003"/>
    <n v="43661.17"/>
    <n v="43589.53"/>
    <n v="43521.71"/>
    <n v="51867.49"/>
    <n v="1735.3"/>
    <n v="1735.3"/>
    <n v="1735.3"/>
    <n v="1735.3"/>
    <n v="1735.3"/>
    <n v="1735.3"/>
    <n v="1735.3"/>
    <n v="1735.3"/>
  </r>
  <r>
    <s v="WAExtra Large General ServiceBattery Energy StorageParticipantsMarket Potential0"/>
    <x v="0"/>
    <s v="Extra Large General Service"/>
    <x v="19"/>
    <x v="0"/>
    <s v="Market Potential"/>
    <n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Battery Energy StorageNew ParticipantsMarket Potential0"/>
    <x v="0"/>
    <s v="Extra Large General Service"/>
    <x v="19"/>
    <x v="1"/>
    <s v="Market Potential"/>
    <n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Battery Energy StorageSummer Peak Reduction @Meter  (MW)Market Potential0"/>
    <x v="0"/>
    <s v="Extra Large General Service"/>
    <x v="19"/>
    <x v="2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Summer Peak Reduction @Generation (MW)Market Potential0"/>
    <x v="0"/>
    <s v="Extra Large General Service"/>
    <x v="19"/>
    <x v="3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Winter Peak Reduction @Meter  (MW)Market Potential0"/>
    <x v="0"/>
    <s v="Extra Large General Service"/>
    <x v="19"/>
    <x v="4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Battery Energy StorageWinter Peak Reduction @Generation (MW)Market Potential0"/>
    <x v="0"/>
    <s v="Extra Large General Service"/>
    <x v="19"/>
    <x v="5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Battery Energy StorageNon-Incentive CostsMarket Potential0"/>
    <x v="0"/>
    <s v="Extra Large General Service"/>
    <x v="19"/>
    <x v="6"/>
    <s v="Market Potential"/>
    <n v="0"/>
    <n v="0"/>
    <n v="107.22"/>
    <n v="102.52"/>
    <n v="205.01"/>
    <n v="204.39"/>
    <n v="204.39"/>
    <n v="306.83"/>
    <n v="306.83"/>
    <n v="306.83"/>
    <n v="408.34"/>
    <n v="408.34"/>
    <n v="408.34"/>
    <n v="509.85"/>
    <n v="509.85"/>
    <n v="509.85"/>
    <n v="611.36"/>
    <n v="2.29"/>
    <n v="2.29"/>
    <n v="2.29"/>
    <n v="2.29"/>
    <n v="2.29"/>
    <n v="2.29"/>
    <n v="2.29"/>
    <n v="2.29"/>
  </r>
  <r>
    <s v="WAExtra Large General ServiceBattery Energy StorageIncentive CostsMarket Potential0"/>
    <x v="0"/>
    <s v="Extra Large General Service"/>
    <x v="19"/>
    <x v="7"/>
    <s v="Market Potential"/>
    <n v="0"/>
    <n v="0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  <n v="18.73"/>
  </r>
  <r>
    <s v="WAExtra Large General ServiceBattery Energy StorageProgram Annual BenefitsMarket Potential0"/>
    <x v="0"/>
    <s v="Extra Large General Service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Battery Energy StorageProgram Annual CostsMarket Potential0"/>
    <x v="0"/>
    <s v="Extra Large General Service"/>
    <x v="19"/>
    <x v="9"/>
    <s v="Market Potential"/>
    <n v="0"/>
    <n v="0"/>
    <n v="125.95"/>
    <n v="121.25"/>
    <n v="223.73"/>
    <n v="223.12"/>
    <n v="223.12"/>
    <n v="325.55"/>
    <n v="325.55"/>
    <n v="325.55"/>
    <n v="427.06"/>
    <n v="427.06"/>
    <n v="427.06"/>
    <n v="528.58000000000004"/>
    <n v="528.58000000000004"/>
    <n v="528.58000000000004"/>
    <n v="630.09"/>
    <n v="21.01"/>
    <n v="21.01"/>
    <n v="21.01"/>
    <n v="21.01"/>
    <n v="21.01"/>
    <n v="21.01"/>
    <n v="21.01"/>
    <n v="21.01"/>
  </r>
  <r>
    <s v="WAResidentialAncillary Battery StorageParticipantsMarket Potential0"/>
    <x v="0"/>
    <s v="Residential"/>
    <x v="20"/>
    <x v="0"/>
    <s v="Market Potential"/>
    <n v="0"/>
    <n v="0"/>
    <n v="23.886684737767002"/>
    <n v="48.278404972012218"/>
    <n v="97.433239955349592"/>
    <n v="147.41795793064722"/>
    <n v="198.26134358544098"/>
    <n v="275.13061460516775"/>
    <n v="353.40480010984379"/>
    <n v="433.10331201039463"/>
    <n v="539.95809116835153"/>
    <n v="648.752347691453"/>
    <n v="759.51281657199274"/>
    <n v="898.69888147256961"/>
    <n v="1040.3945446960688"/>
    <n v="1184.6343213924374"/>
    <n v="1358.6256637589447"/>
    <n v="1371.1911106949897"/>
    <n v="1383.872770993489"/>
    <n v="1396.6717194706177"/>
    <n v="1409.5890408831451"/>
    <n v="1422.6258300203699"/>
    <n v="1435.7831917969095"/>
    <n v="1449.0622413463443"/>
    <n v="1462.4641041157304"/>
  </r>
  <r>
    <s v="WAResidentialAncillary Battery StorageNew ParticipantsMarket Potential0"/>
    <x v="0"/>
    <s v="Residential"/>
    <x v="20"/>
    <x v="1"/>
    <s v="Market Potential"/>
    <n v="0"/>
    <n v="0"/>
    <n v="23.886684737767002"/>
    <n v="24.391720234245216"/>
    <n v="49.154834983337373"/>
    <n v="49.984717975297627"/>
    <n v="50.843385654793764"/>
    <n v="76.869271019726767"/>
    <n v="78.274185504676041"/>
    <n v="79.698511900550841"/>
    <n v="106.8547791579569"/>
    <n v="108.79425652310147"/>
    <n v="110.76046888053975"/>
    <n v="139.18606490057687"/>
    <n v="141.6956632234992"/>
    <n v="144.23977669636861"/>
    <n v="173.9913423665073"/>
    <n v="12.565446936044964"/>
    <n v="12.68166029849931"/>
    <n v="12.798948477128761"/>
    <n v="12.917321412527372"/>
    <n v="13.036789137224787"/>
    <n v="13.157361776539574"/>
    <n v="13.279049549434831"/>
    <n v="13.401862769386071"/>
  </r>
  <r>
    <s v="WAResidentialAncillary Battery StorageSummer Peak Reduction @Meter  (MW)Market Potential0"/>
    <x v="0"/>
    <s v="Residential"/>
    <x v="20"/>
    <x v="2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Summer Peak Reduction @Generation (MW)Market Potential0"/>
    <x v="0"/>
    <s v="Residential"/>
    <x v="20"/>
    <x v="3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Winter Peak Reduction @Meter  (MW)Market Potential0"/>
    <x v="0"/>
    <s v="Residential"/>
    <x v="20"/>
    <x v="4"/>
    <s v="Market Potential"/>
    <n v="0"/>
    <n v="0"/>
    <n v="4.7773369475534004E-2"/>
    <n v="9.6556809944024435E-2"/>
    <n v="0.19486647991069919"/>
    <n v="0.29483591586129443"/>
    <n v="0.39652268717088196"/>
    <n v="0.55026122921033549"/>
    <n v="0.70680960021968753"/>
    <n v="0.8662066240207893"/>
    <n v="1.0799161823367032"/>
    <n v="1.2975046953829059"/>
    <n v="1.5190256331439855"/>
    <n v="1.7973977629451392"/>
    <n v="2.0807890893921375"/>
    <n v="2.369268642784875"/>
    <n v="2.7172513275178893"/>
    <n v="2.7423822213899793"/>
    <n v="2.7677455419869781"/>
    <n v="2.7933434389412355"/>
    <n v="2.8191780817662901"/>
    <n v="2.8452516600407396"/>
    <n v="2.871566383593819"/>
    <n v="2.8981244826926886"/>
    <n v="2.9249282082314609"/>
  </r>
  <r>
    <s v="WAResidentialAncillary Battery StorageWinter Peak Reduction @Generation (MW)Market Potential0"/>
    <x v="0"/>
    <s v="Residential"/>
    <x v="20"/>
    <x v="5"/>
    <s v="Market Potential"/>
    <n v="0"/>
    <n v="0"/>
    <n v="5.0909387761651749E-2"/>
    <n v="0.10289515126174811"/>
    <n v="0.20765822667380562"/>
    <n v="0.31419002116506228"/>
    <n v="0.42255188317442666"/>
    <n v="0.58638238406898491"/>
    <n v="0.75320716135942833"/>
    <n v="0.92306758740493322"/>
    <n v="1.1508058209044152"/>
    <n v="1.3826776378760719"/>
    <n v="1.6187400182693792"/>
    <n v="1.9153855103848456"/>
    <n v="2.2173796775278531"/>
    <n v="2.5247960813990571"/>
    <n v="2.8956216192645878"/>
    <n v="2.922402196707139"/>
    <n v="2.9494304582128921"/>
    <n v="2.9767086945239081"/>
    <n v="3.0042392175685104"/>
    <n v="3.0320243606572248"/>
    <n v="3.06006647868054"/>
    <n v="3.0883679483084916"/>
    <n v="3.1169311681920937"/>
  </r>
  <r>
    <s v="WAResidentialAncillary Battery StorageNon-Incentive CostsMarket Potential0"/>
    <x v="0"/>
    <s v="Residential"/>
    <x v="20"/>
    <x v="6"/>
    <s v="Market Potential"/>
    <n v="0"/>
    <n v="0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  <n v="4094.28"/>
  </r>
  <r>
    <s v="WAResidentialAncillary Battery StorageIncentive CostsMarket Potential0"/>
    <x v="0"/>
    <s v="Residential"/>
    <x v="20"/>
    <x v="7"/>
    <s v="Market Potential"/>
    <n v="0"/>
    <n v="0"/>
    <n v="33998.03"/>
    <n v="34485.86"/>
    <n v="35468.959999999999"/>
    <n v="36468.660000000003"/>
    <n v="37485.519999999997"/>
    <n v="39022.910000000003"/>
    <n v="40588.39"/>
    <n v="42182.36"/>
    <n v="44319.46"/>
    <n v="46495.34"/>
    <n v="48710.55"/>
    <n v="51494.27"/>
    <n v="54328.19"/>
    <n v="57212.98"/>
    <n v="60692.81"/>
    <n v="60944.12"/>
    <n v="61197.75"/>
    <n v="61453.73"/>
    <n v="61712.08"/>
    <n v="61972.81"/>
    <n v="62235.96"/>
    <n v="62501.54"/>
    <n v="62769.58"/>
  </r>
  <r>
    <s v="WAResidentialAncillary Battery StorageProgram Annual BenefitsMarket Potential0"/>
    <x v="0"/>
    <s v="Residential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Ancillary Battery StorageProgram Annual CostsMarket Potential0"/>
    <x v="0"/>
    <s v="Residential"/>
    <x v="20"/>
    <x v="9"/>
    <s v="Market Potential"/>
    <n v="0"/>
    <n v="0"/>
    <n v="38092.31"/>
    <n v="38580.14"/>
    <n v="39563.24"/>
    <n v="40562.94"/>
    <n v="41579.800000000003"/>
    <n v="43117.19"/>
    <n v="44682.67"/>
    <n v="46276.639999999999"/>
    <n v="48413.74"/>
    <n v="50589.62"/>
    <n v="52804.83"/>
    <n v="55588.55"/>
    <n v="58422.47"/>
    <n v="61307.26"/>
    <n v="64787.09"/>
    <n v="65038.400000000001"/>
    <n v="65292.03"/>
    <n v="65548.009999999995"/>
    <n v="65806.36"/>
    <n v="66067.09"/>
    <n v="66330.240000000005"/>
    <n v="66595.820000000007"/>
    <n v="66863.86"/>
  </r>
  <r>
    <s v="WAGeneral ServiceAncillary Battery StorageParticipantsMarket Potential0"/>
    <x v="0"/>
    <s v="General Service"/>
    <x v="20"/>
    <x v="0"/>
    <s v="Market Potential"/>
    <n v="0"/>
    <n v="0"/>
    <n v="2.3813721277325537"/>
    <n v="4.8121704355908648"/>
    <n v="9.7040131344353462"/>
    <n v="14.685834075366124"/>
    <n v="19.764347786078471"/>
    <n v="27.441569035408818"/>
    <n v="35.267926041987337"/>
    <n v="43.245068189890873"/>
    <n v="53.943967512954643"/>
    <n v="64.84969515582749"/>
    <n v="75.953605314402381"/>
    <n v="89.910813404264019"/>
    <n v="104.13108124576776"/>
    <n v="118.61820684198416"/>
    <n v="136.09799710049015"/>
    <n v="137.41524881125434"/>
    <n v="138.74529507709155"/>
    <n v="140.08826017238368"/>
    <n v="141.44426957859801"/>
    <n v="142.81344999601191"/>
    <n v="144.1959293555511"/>
    <n v="145.59183683074303"/>
    <n v="147.00130284978647"/>
  </r>
  <r>
    <s v="WAGeneral ServiceAncillary Battery StorageNew ParticipantsMarket Potential0"/>
    <x v="0"/>
    <s v="General Service"/>
    <x v="20"/>
    <x v="1"/>
    <s v="Market Potential"/>
    <n v="0"/>
    <n v="0"/>
    <n v="2.3813721277325537"/>
    <n v="2.4307983078583111"/>
    <n v="4.8918426988444814"/>
    <n v="4.9818209409307777"/>
    <n v="5.0785137107123468"/>
    <n v="7.6772212493303478"/>
    <n v="7.8263570065785188"/>
    <n v="7.9771421479035354"/>
    <n v="10.69889932306377"/>
    <n v="10.905727642872847"/>
    <n v="11.103910158574891"/>
    <n v="13.957208089861638"/>
    <n v="14.220267841503741"/>
    <n v="14.487125596216401"/>
    <n v="17.479790258505986"/>
    <n v="1.3172517107641966"/>
    <n v="1.3300462658372112"/>
    <n v="1.3429650952921293"/>
    <n v="1.3560094062143264"/>
    <n v="1.3691804174139008"/>
    <n v="1.3824793595391895"/>
    <n v="1.3959074751919331"/>
    <n v="1.4094660190434354"/>
  </r>
  <r>
    <s v="WAGeneral ServiceAncillary Battery StorageSummer Peak Reduction @Meter  (MW)Market Potential0"/>
    <x v="0"/>
    <s v="General Service"/>
    <x v="20"/>
    <x v="2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Summer Peak Reduction @Generation (MW)Market Potential0"/>
    <x v="0"/>
    <s v="General Service"/>
    <x v="20"/>
    <x v="3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Winter Peak Reduction @Meter  (MW)Market Potential0"/>
    <x v="0"/>
    <s v="General Service"/>
    <x v="20"/>
    <x v="4"/>
    <s v="Market Potential"/>
    <n v="0"/>
    <n v="0"/>
    <n v="4.7627442554651076E-3"/>
    <n v="9.6243408711817295E-3"/>
    <n v="1.9408026268870691E-2"/>
    <n v="2.9371668150732246E-2"/>
    <n v="3.9528695572156942E-2"/>
    <n v="5.4883138070817634E-2"/>
    <n v="7.0535852083974671E-2"/>
    <n v="8.6490136379781743E-2"/>
    <n v="0.10788793502590929"/>
    <n v="0.12969939031165498"/>
    <n v="0.15190721062880477"/>
    <n v="0.17982162680852803"/>
    <n v="0.20826216249153551"/>
    <n v="0.23723641368396833"/>
    <n v="0.27219599420098028"/>
    <n v="0.27483049762250866"/>
    <n v="0.27749059015418309"/>
    <n v="0.28017652034476737"/>
    <n v="0.28288853915719603"/>
    <n v="0.28562689999202384"/>
    <n v="0.28839185871110218"/>
    <n v="0.29118367366148606"/>
    <n v="0.29400260569957293"/>
  </r>
  <r>
    <s v="WAGeneral ServiceAncillary Battery StorageWinter Peak Reduction @Generation (MW)Market Potential0"/>
    <x v="0"/>
    <s v="General Service"/>
    <x v="20"/>
    <x v="5"/>
    <s v="Market Potential"/>
    <n v="0"/>
    <n v="0"/>
    <n v="5.0753881665229197E-3"/>
    <n v="1.0256117722913181E-2"/>
    <n v="2.0682039928464079E-2"/>
    <n v="3.1299731618427369E-2"/>
    <n v="4.2123503380388901E-2"/>
    <n v="5.8485867509396453E-2"/>
    <n v="7.5166082783434215E-2"/>
    <n v="9.2167664513833916E-2"/>
    <n v="0.11497009273860752"/>
    <n v="0.13821333153415918"/>
    <n v="0.16187895420801873"/>
    <n v="0.19162577451889176"/>
    <n v="0.22193325073693043"/>
    <n v="0.25280947749783494"/>
    <n v="0.29006393243923728"/>
    <n v="0.29287137427803567"/>
    <n v="0.29570608498953865"/>
    <n v="0.29856832943815786"/>
    <n v="0.30145837506095058"/>
    <n v="0.30437649189260851"/>
    <n v="0.30732295259068859"/>
    <n v="0.31029803246108917"/>
    <n v="0.31330200948377335"/>
  </r>
  <r>
    <s v="WAGeneral ServiceAncillary Battery StorageNon-Incentive CostsMarket Potential0"/>
    <x v="0"/>
    <s v="General Service"/>
    <x v="20"/>
    <x v="6"/>
    <s v="Market Potential"/>
    <n v="0"/>
    <n v="0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  <n v="412.35"/>
  </r>
  <r>
    <s v="WAGeneral ServiceAncillary Battery StorageIncentive CostsMarket Potential0"/>
    <x v="0"/>
    <s v="General Service"/>
    <x v="20"/>
    <x v="7"/>
    <s v="Market Potential"/>
    <n v="0"/>
    <n v="0"/>
    <n v="3423.61"/>
    <n v="3472.23"/>
    <n v="3570.06"/>
    <n v="3669.7"/>
    <n v="3771.27"/>
    <n v="3924.81"/>
    <n v="4081.34"/>
    <n v="4240.88"/>
    <n v="4454.8599999999997"/>
    <n v="4672.9799999999996"/>
    <n v="4895.05"/>
    <n v="5174.2"/>
    <n v="5458.6"/>
    <n v="5748.35"/>
    <n v="6097.94"/>
    <n v="6124.29"/>
    <n v="6150.89"/>
    <n v="6177.75"/>
    <n v="6204.87"/>
    <n v="6232.25"/>
    <n v="6259.9"/>
    <n v="6287.82"/>
    <n v="6316.01"/>
  </r>
  <r>
    <s v="WAGeneral ServiceAncillary Battery StorageProgram Annual BenefitsMarket Potential0"/>
    <x v="0"/>
    <s v="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Ancillary Battery StorageProgram Annual CostsMarket Potential0"/>
    <x v="0"/>
    <s v="General Service"/>
    <x v="20"/>
    <x v="9"/>
    <s v="Market Potential"/>
    <n v="0"/>
    <n v="0"/>
    <n v="3835.96"/>
    <n v="3884.58"/>
    <n v="3982.42"/>
    <n v="4082.05"/>
    <n v="4183.62"/>
    <n v="4337.17"/>
    <n v="4493.6899999999996"/>
    <n v="4653.24"/>
    <n v="4867.22"/>
    <n v="5085.33"/>
    <n v="5307.41"/>
    <n v="5586.55"/>
    <n v="5870.96"/>
    <n v="6160.7"/>
    <n v="6510.3"/>
    <n v="6536.64"/>
    <n v="6563.24"/>
    <n v="6590.1"/>
    <n v="6617.22"/>
    <n v="6644.61"/>
    <n v="6672.25"/>
    <n v="6700.17"/>
    <n v="6728.36"/>
  </r>
  <r>
    <s v="WALarge General ServiceAncillary Battery StorageParticipantsMarket Potential0"/>
    <x v="0"/>
    <s v="Large General Service"/>
    <x v="20"/>
    <x v="0"/>
    <s v="Market Potential"/>
    <n v="0"/>
    <n v="0"/>
    <n v="0.176424351557046"/>
    <n v="0.35130028385991469"/>
    <n v="0.69756008152238058"/>
    <n v="1.041922934657519"/>
    <n v="1.3854209070627288"/>
    <n v="1.9026712358417484"/>
    <n v="2.4187757962498684"/>
    <n v="2.9337942711237899"/>
    <n v="3.6201727854806802"/>
    <n v="4.30521535064599"/>
    <n v="4.9889922898355996"/>
    <n v="5.8434364621144619"/>
    <n v="6.696420700071462"/>
    <n v="7.5480226882993291"/>
    <n v="8.5697107258092657"/>
    <n v="8.5623822302810044"/>
    <n v="8.5553041730393655"/>
    <n v="8.5484680063317544"/>
    <n v="8.541865474150411"/>
    <n v="8.5354886022748211"/>
    <n v="8.5293296886539824"/>
    <n v="8.5233812941169429"/>
    <n v="8.5176362334003919"/>
  </r>
  <r>
    <s v="WALarge General ServiceAncillary Battery StorageNew ParticipantsMarket Potential0"/>
    <x v="0"/>
    <s v="Large General Service"/>
    <x v="20"/>
    <x v="1"/>
    <s v="Market Potential"/>
    <n v="0"/>
    <n v="0"/>
    <n v="0.176424351557046"/>
    <n v="0.17487593230286869"/>
    <n v="0.3462597976624659"/>
    <n v="0.34436285313513837"/>
    <n v="0.34349797240520985"/>
    <n v="0.51725032877901955"/>
    <n v="0.51610456040812003"/>
    <n v="0.51501847487392149"/>
    <n v="0.68637851435689035"/>
    <n v="0.68504256516530981"/>
    <n v="0.68377693918960958"/>
    <n v="0.85444417227886227"/>
    <n v="0.85298423795700007"/>
    <n v="0.85160198822786715"/>
    <n v="1.0216880375099366"/>
    <n v="0"/>
    <n v="0"/>
    <n v="0"/>
    <n v="0"/>
    <n v="0"/>
    <n v="0"/>
    <n v="0"/>
    <n v="0"/>
  </r>
  <r>
    <s v="WALarge General ServiceAncillary Battery StorageSummer Peak Reduction @Meter  (MW)Market Potential0"/>
    <x v="0"/>
    <s v="Large General Service"/>
    <x v="20"/>
    <x v="2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Summer Peak Reduction @Generation (MW)Market Potential0"/>
    <x v="0"/>
    <s v="Large General Service"/>
    <x v="20"/>
    <x v="3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Winter Peak Reduction @Meter  (MW)Market Potential0"/>
    <x v="0"/>
    <s v="Large General Service"/>
    <x v="20"/>
    <x v="4"/>
    <s v="Market Potential"/>
    <n v="0"/>
    <n v="0"/>
    <n v="2.64636527335569E-3"/>
    <n v="5.269504257898721E-3"/>
    <n v="1.0463401222835709E-2"/>
    <n v="1.5628844019862784E-2"/>
    <n v="2.0781313605940929E-2"/>
    <n v="2.8540068537626227E-2"/>
    <n v="3.6281636943748023E-2"/>
    <n v="4.4006914066856848E-2"/>
    <n v="5.4302591782210204E-2"/>
    <n v="6.4578230259689839E-2"/>
    <n v="7.4834884347534006E-2"/>
    <n v="8.7651546931716923E-2"/>
    <n v="0.10044631050107193"/>
    <n v="0.11322034032448994"/>
    <n v="0.12854566088713898"/>
    <n v="0.12843573345421508"/>
    <n v="0.1283295625955905"/>
    <n v="0.12822702009497633"/>
    <n v="0.12812798211225618"/>
    <n v="0.12803232903412232"/>
    <n v="0.12793994532980973"/>
    <n v="0.12785071941175413"/>
    <n v="0.12776454350100588"/>
  </r>
  <r>
    <s v="WALarge General ServiceAncillary Battery StorageWinter Peak Reduction @Generation (MW)Market Potential0"/>
    <x v="0"/>
    <s v="Large General Service"/>
    <x v="20"/>
    <x v="5"/>
    <s v="Market Potential"/>
    <n v="0"/>
    <n v="0"/>
    <n v="2.8200823458607097E-3"/>
    <n v="5.6154137445638547E-3"/>
    <n v="1.115025705758281E-2"/>
    <n v="1.6654778367287706E-2"/>
    <n v="2.2145474857140801E-2"/>
    <n v="3.0413542772406463E-2"/>
    <n v="3.8663295975861066E-2"/>
    <n v="4.6895688477042674E-2"/>
    <n v="5.7867212044128521E-2"/>
    <n v="6.8817380924648161E-2"/>
    <n v="7.974731921092712E-2"/>
    <n v="9.340531429211095E-2"/>
    <n v="0.10703997282722925"/>
    <n v="0.1206525365776747"/>
    <n v="0.13698386710053173"/>
    <n v="0.13686672362981148"/>
    <n v="0.13675358332863438"/>
    <n v="0.13664430956412651"/>
    <n v="0.13653877036685441"/>
    <n v="0.13643683827165634"/>
    <n v="0.13633839016390636"/>
    <n v="0.13624330713102528"/>
    <n v="0.13615147431905997"/>
  </r>
  <r>
    <s v="WALarge General ServiceAncillary Battery StorageNon-Incentive CostsMarket Potential0"/>
    <x v="0"/>
    <s v="Large General Service"/>
    <x v="20"/>
    <x v="6"/>
    <s v="Market Potential"/>
    <n v="0"/>
    <n v="0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  <n v="188.88"/>
  </r>
  <r>
    <s v="WALarge General ServiceAncillary Battery StorageIncentive CostsMarket Potential0"/>
    <x v="0"/>
    <s v="Large General Service"/>
    <x v="20"/>
    <x v="7"/>
    <s v="Market Potential"/>
    <n v="0"/>
    <n v="0"/>
    <n v="1549.95"/>
    <n v="1553.44"/>
    <n v="1560.37"/>
    <n v="1567.26"/>
    <n v="1574.13"/>
    <n v="1584.47"/>
    <n v="1594.79"/>
    <n v="1605.09"/>
    <n v="1618.82"/>
    <n v="1632.52"/>
    <n v="1646.2"/>
    <n v="1663.29"/>
    <n v="1680.35"/>
    <n v="1697.38"/>
    <n v="1717.81"/>
    <n v="1717.67"/>
    <n v="1717.53"/>
    <n v="1717.39"/>
    <n v="1717.26"/>
    <n v="1717.13"/>
    <n v="1717.01"/>
    <n v="1716.89"/>
    <n v="1716.77"/>
  </r>
  <r>
    <s v="WALarge General ServiceAncillary Battery StorageProgram Annual BenefitsMarket Potential0"/>
    <x v="0"/>
    <s v="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Ancillary Battery StorageProgram Annual CostsMarket Potential0"/>
    <x v="0"/>
    <s v="Large General Service"/>
    <x v="20"/>
    <x v="9"/>
    <s v="Market Potential"/>
    <n v="0"/>
    <n v="0"/>
    <n v="1738.83"/>
    <n v="1742.33"/>
    <n v="1749.25"/>
    <n v="1756.14"/>
    <n v="1763.01"/>
    <n v="1773.36"/>
    <n v="1783.68"/>
    <n v="1793.98"/>
    <n v="1807.71"/>
    <n v="1821.41"/>
    <n v="1835.08"/>
    <n v="1852.17"/>
    <n v="1869.23"/>
    <n v="1886.26"/>
    <n v="1906.7"/>
    <n v="1906.55"/>
    <n v="1906.41"/>
    <n v="1906.27"/>
    <n v="1906.14"/>
    <n v="1906.01"/>
    <n v="1905.89"/>
    <n v="1905.77"/>
    <n v="1905.66"/>
  </r>
  <r>
    <s v="WAExtra Large General ServiceAncillary Battery StorageParticipantsMarket Potential0"/>
    <x v="0"/>
    <s v="Extra Large General Service"/>
    <x v="20"/>
    <x v="0"/>
    <s v="Market Potential"/>
    <n v="0"/>
    <n v="0"/>
    <n v="2.1384862916666663E-3"/>
    <n v="4.1812890000000004E-3"/>
    <n v="8.3126820000000001E-3"/>
    <n v="1.2431600999999999E-2"/>
    <n v="1.6550520000000003E-2"/>
    <n v="2.2756965000000001E-2"/>
    <n v="2.8963410000000005E-2"/>
    <n v="3.5169855E-2"/>
    <n v="4.3445115000000006E-2"/>
    <n v="5.1720374999999999E-2"/>
    <n v="5.9995634999999999E-2"/>
    <n v="7.033971E-2"/>
    <n v="8.0683784999999994E-2"/>
    <n v="9.1027859999999988E-2"/>
    <n v="0.10344074999999998"/>
    <n v="0.10344075"/>
    <n v="0.10344075"/>
    <n v="0.10344075"/>
    <n v="0.10344075"/>
    <n v="0.10344075"/>
    <n v="0.10344075"/>
    <n v="0.10344075"/>
    <n v="0.10344075"/>
  </r>
  <r>
    <s v="WAExtra Large General ServiceAncillary Battery StorageNew ParticipantsMarket Potential0"/>
    <x v="0"/>
    <s v="Extra Large General Service"/>
    <x v="20"/>
    <x v="1"/>
    <s v="Market Potential"/>
    <n v="0"/>
    <n v="0"/>
    <n v="2.1384862916666663E-3"/>
    <n v="2.0428027083333341E-3"/>
    <n v="4.1313929999999997E-3"/>
    <n v="4.1189189999999987E-3"/>
    <n v="4.1189190000000039E-3"/>
    <n v="6.2064449999999979E-3"/>
    <n v="6.2064450000000049E-3"/>
    <n v="6.2064449999999945E-3"/>
    <n v="8.2752600000000065E-3"/>
    <n v="8.2752599999999926E-3"/>
    <n v="8.2752599999999996E-3"/>
    <n v="1.0344075000000001E-2"/>
    <n v="1.0344074999999994E-2"/>
    <n v="1.0344074999999994E-2"/>
    <n v="1.2412889999999996E-2"/>
    <n v="1.3877787807814457E-17"/>
    <n v="0"/>
    <n v="0"/>
    <n v="0"/>
    <n v="0"/>
    <n v="0"/>
    <n v="0"/>
    <n v="0"/>
  </r>
  <r>
    <s v="WAExtra Large General ServiceAncillary Battery StorageSummer Peak Reduction @Meter  (MW)Market Potential0"/>
    <x v="0"/>
    <s v="Extra Large General Service"/>
    <x v="20"/>
    <x v="2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Summer Peak Reduction @Generation (MW)Market Potential0"/>
    <x v="0"/>
    <s v="Extra Large General Service"/>
    <x v="20"/>
    <x v="3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Winter Peak Reduction @Meter  (MW)Market Potential0"/>
    <x v="0"/>
    <s v="Extra Large General Service"/>
    <x v="20"/>
    <x v="4"/>
    <s v="Market Potential"/>
    <n v="0"/>
    <n v="0"/>
    <n v="3.2077294374999994E-5"/>
    <n v="6.2719334999999997E-5"/>
    <n v="1.2469023E-4"/>
    <n v="1.86474015E-4"/>
    <n v="2.4825780000000005E-4"/>
    <n v="3.4135447499999998E-4"/>
    <n v="4.3445115000000008E-4"/>
    <n v="5.2754782500000002E-4"/>
    <n v="6.5167672500000004E-4"/>
    <n v="7.7580562499999996E-4"/>
    <n v="8.9993452499999998E-4"/>
    <n v="1.05509565E-3"/>
    <n v="1.210256775E-3"/>
    <n v="1.3654178999999997E-3"/>
    <n v="1.5516112499999997E-3"/>
    <n v="1.5516112499999999E-3"/>
    <n v="1.5516112499999999E-3"/>
    <n v="1.5516112499999999E-3"/>
    <n v="1.5516112499999999E-3"/>
    <n v="1.5516112499999999E-3"/>
    <n v="1.5516112499999999E-3"/>
    <n v="1.5516112499999999E-3"/>
    <n v="1.5516112499999999E-3"/>
  </r>
  <r>
    <s v="WAExtra Large General ServiceAncillary Battery StorageWinter Peak Reduction @Generation (MW)Market Potential0"/>
    <x v="0"/>
    <s v="Extra Large General Service"/>
    <x v="20"/>
    <x v="5"/>
    <s v="Market Potential"/>
    <n v="0"/>
    <n v="0"/>
    <n v="3.4182965020247224E-5"/>
    <n v="6.6836460997442444E-5"/>
    <n v="1.328753516624041E-4"/>
    <n v="1.9871484974424552E-4"/>
    <n v="2.6455434782608701E-4"/>
    <n v="3.6376222826086952E-4"/>
    <n v="4.6297010869565224E-4"/>
    <n v="5.6217798913043475E-4"/>
    <n v="6.9445516304347831E-4"/>
    <n v="8.2673233695652166E-4"/>
    <n v="9.5900951086956522E-4"/>
    <n v="1.1243559782608695E-3"/>
    <n v="1.2897024456521738E-3"/>
    <n v="1.4550489130434779E-3"/>
    <n v="1.6534646739130431E-3"/>
    <n v="1.6534646739130433E-3"/>
    <n v="1.6534646739130433E-3"/>
    <n v="1.6534646739130433E-3"/>
    <n v="1.6534646739130433E-3"/>
    <n v="1.6534646739130433E-3"/>
    <n v="1.6534646739130433E-3"/>
    <n v="1.6534646739130433E-3"/>
    <n v="1.6534646739130433E-3"/>
  </r>
  <r>
    <s v="WAExtra Large General ServiceAncillary Battery StorageNon-Incentive CostsMarket Potential0"/>
    <x v="0"/>
    <s v="Extra Large General Service"/>
    <x v="20"/>
    <x v="6"/>
    <s v="Market Potential"/>
    <n v="0"/>
    <n v="0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  <n v="2.29"/>
  </r>
  <r>
    <s v="WAExtra Large General ServiceAncillary Battery StorageIncentive CostsMarket Potential0"/>
    <x v="0"/>
    <s v="Extra Large General Service"/>
    <x v="20"/>
    <x v="7"/>
    <s v="Market Potential"/>
    <n v="0"/>
    <n v="0"/>
    <n v="18.77"/>
    <n v="18.809999999999999"/>
    <n v="18.89"/>
    <n v="18.98"/>
    <n v="19.059999999999999"/>
    <n v="19.18"/>
    <n v="19.309999999999999"/>
    <n v="19.43"/>
    <n v="19.600000000000001"/>
    <n v="19.760000000000002"/>
    <n v="19.93"/>
    <n v="20.13"/>
    <n v="20.34"/>
    <n v="20.55"/>
    <n v="20.8"/>
    <n v="20.8"/>
    <n v="20.8"/>
    <n v="20.8"/>
    <n v="20.8"/>
    <n v="20.8"/>
    <n v="20.8"/>
    <n v="20.8"/>
    <n v="20.8"/>
  </r>
  <r>
    <s v="WAExtra Large General ServiceAncillary Battery StorageProgram Annual BenefitsMarket Potential0"/>
    <x v="0"/>
    <s v="Extra Large General Service"/>
    <x v="2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Ancillary Battery StorageProgram Annual CostsMarket Potential0"/>
    <x v="0"/>
    <s v="Extra Large General Service"/>
    <x v="20"/>
    <x v="9"/>
    <s v="Market Potential"/>
    <n v="0"/>
    <n v="0"/>
    <n v="21.06"/>
    <n v="21.1"/>
    <n v="21.18"/>
    <n v="21.26"/>
    <n v="21.35"/>
    <n v="21.47"/>
    <n v="21.59"/>
    <n v="21.72"/>
    <n v="21.88"/>
    <n v="22.05"/>
    <n v="22.21"/>
    <n v="22.42"/>
    <n v="22.63"/>
    <n v="22.83"/>
    <n v="23.08"/>
    <n v="23.08"/>
    <n v="23.08"/>
    <n v="23.08"/>
    <n v="23.08"/>
    <n v="23.08"/>
    <n v="23.08"/>
    <n v="23.08"/>
    <n v="23.08"/>
  </r>
  <r>
    <s v="WAResidentialBehavioralParticipantsMarket Potential0"/>
    <x v="0"/>
    <s v="Residential"/>
    <x v="21"/>
    <x v="0"/>
    <s v="Market Potential"/>
    <n v="0"/>
    <n v="0"/>
    <n v="22894.066347703232"/>
    <n v="35473.593528358666"/>
    <n v="41284.951920519365"/>
    <n v="39275.299824297981"/>
    <n v="37716.441275782061"/>
    <n v="36823.05147526419"/>
    <n v="35624.985763791708"/>
    <n v="34399.701482372773"/>
    <n v="33146.739573247993"/>
    <n v="31636.111146498431"/>
    <n v="31829.953485864811"/>
    <n v="32022.524966710964"/>
    <n v="32213.720472247533"/>
    <n v="32403.431199227613"/>
    <n v="32591.544553140244"/>
    <n v="32777.944041110299"/>
    <n v="32962.509162494673"/>
    <n v="33145.115297168544"/>
    <n v="33325.633591498758"/>
    <n v="33503.930842005582"/>
    <n v="33679.869376718401"/>
    <n v="33991.362544229451"/>
    <n v="34305.736601577708"/>
  </r>
  <r>
    <s v="WAResidentialBehavioralNew ParticipantsMarket Potential0"/>
    <x v="0"/>
    <s v="Residential"/>
    <x v="21"/>
    <x v="1"/>
    <s v="Market Potential"/>
    <n v="0"/>
    <n v="0"/>
    <n v="22894.066347703232"/>
    <n v="12579.527180655434"/>
    <n v="5811.3583921606987"/>
    <n v="0"/>
    <n v="0"/>
    <n v="0"/>
    <n v="0"/>
    <n v="0"/>
    <n v="0"/>
    <n v="0"/>
    <n v="193.84233936637975"/>
    <n v="192.57148084615255"/>
    <n v="191.19550553656882"/>
    <n v="189.71072698007993"/>
    <n v="188.11335391263128"/>
    <n v="186.39948797005491"/>
    <n v="184.56512138437392"/>
    <n v="182.60613467387157"/>
    <n v="180.51829433021339"/>
    <n v="178.29725050682464"/>
    <n v="175.93853471281909"/>
    <n v="311.49316751104925"/>
    <n v="314.37405734825734"/>
  </r>
  <r>
    <s v="WAResidentialBehavioralSummer Peak Reduction @Meter  (MW)Market Potential0"/>
    <x v="0"/>
    <s v="Residential"/>
    <x v="21"/>
    <x v="2"/>
    <s v="Market Potential"/>
    <n v="0"/>
    <n v="0"/>
    <n v="1.0057955592305705"/>
    <n v="1.5508195545520183"/>
    <n v="1.7982182942124556"/>
    <n v="1.7070993449999339"/>
    <n v="1.6359187235048094"/>
    <n v="1.592917414741174"/>
    <n v="1.5369886312290217"/>
    <n v="1.4801751198831206"/>
    <n v="1.4224654041380711"/>
    <n v="1.3540243036461677"/>
    <n v="1.3586945751440087"/>
    <n v="1.363276287597468"/>
    <n v="1.3677655602103596"/>
    <n v="1.372158400742842"/>
    <n v="1.3764507028585664"/>
    <n v="1.3806382434309599"/>
    <n v="1.3847166798094459"/>
    <n v="1.388681547046575"/>
    <n v="1.3925282550871632"/>
    <n v="1.3962520859206971"/>
    <n v="1.3998481906984224"/>
    <n v="1.4090343670906209"/>
    <n v="1.4182808256171737"/>
  </r>
  <r>
    <s v="WAResidentialBehavioralSummer Peak Reduction @Generation (MW)Market Potential0"/>
    <x v="0"/>
    <s v="Residential"/>
    <x v="21"/>
    <x v="3"/>
    <s v="Market Potential"/>
    <n v="0"/>
    <n v="0"/>
    <n v="1.0718196496489456"/>
    <n v="1.6526210086871465"/>
    <n v="1.9162599043184736"/>
    <n v="1.8191595748081137"/>
    <n v="1.7433063975967704"/>
    <n v="1.6974823260242689"/>
    <n v="1.6378821730914555"/>
    <n v="1.5773392155617227"/>
    <n v="1.5158412235060434"/>
    <n v="1.4429073994524377"/>
    <n v="1.447884244612115"/>
    <n v="1.4527667173886061"/>
    <n v="1.4575506822361035"/>
    <n v="1.4622318848495759"/>
    <n v="1.4668059493377732"/>
    <n v="1.4712683753526852"/>
    <n v="1.4756145351763064"/>
    <n v="1.4798396707657449"/>
    <n v="1.4839388907578466"/>
    <n v="1.4879071674346729"/>
    <n v="1.4917393336513451"/>
    <n v="1.501528524180116"/>
    <n v="1.5113819539824955"/>
  </r>
  <r>
    <s v="WAResidentialBehavioralWinter Peak Reduction @Meter  (MW)Market Potential0"/>
    <x v="0"/>
    <s v="Residential"/>
    <x v="21"/>
    <x v="4"/>
    <s v="Market Potential"/>
    <n v="0"/>
    <n v="0"/>
    <n v="0.93417645963454932"/>
    <n v="1.4403912482092411"/>
    <n v="1.6701736096573654"/>
    <n v="1.5855429144829987"/>
    <n v="1.5194308101168084"/>
    <n v="1.4794914705444651"/>
    <n v="1.4275451754017241"/>
    <n v="1.3747771507256925"/>
    <n v="1.3211767371560916"/>
    <n v="1.2576090823138595"/>
    <n v="1.2619468005045449"/>
    <n v="1.2662022656232317"/>
    <n v="1.2703718732113325"/>
    <n v="1.2744519153021057"/>
    <n v="1.2784385779567076"/>
    <n v="1.2823279387622848"/>
    <n v="1.2861159642928535"/>
    <n v="1.2897985075338834"/>
    <n v="1.2933713052715807"/>
    <n v="1.2968299754480621"/>
    <n v="1.3001700144837289"/>
    <n v="1.3087020761545987"/>
    <n v="1.3172901274849318"/>
  </r>
  <r>
    <s v="WAResidentialBehavioralWinter Peak Reduction @Generation (MW)Market Potential0"/>
    <x v="0"/>
    <s v="Residential"/>
    <x v="21"/>
    <x v="5"/>
    <s v="Market Potential"/>
    <n v="0"/>
    <n v="0"/>
    <n v="0.99549921103425976"/>
    <n v="1.5349437853892169"/>
    <n v="1.7798098994643705"/>
    <n v="1.6896237366613369"/>
    <n v="1.6191717925370932"/>
    <n v="1.5766106889860028"/>
    <n v="1.5212544494903284"/>
    <n v="1.465022539136501"/>
    <n v="1.40790359884494"/>
    <n v="1.3401631311955025"/>
    <n v="1.3447855930355337"/>
    <n v="1.3493204024117984"/>
    <n v="1.3537637182558957"/>
    <n v="1.3581115891966173"/>
    <n v="1.3623599509342579"/>
    <n v="1.3665046235744722"/>
    <n v="1.3705413089224781"/>
    <n v="1.3744655877385799"/>
    <n v="1.378272916956075"/>
    <n v="1.3819586268628112"/>
    <n v="1.385517918247793"/>
    <n v="1.3946100555782168"/>
    <n v="1.4037618579336442"/>
  </r>
  <r>
    <s v="WAResidentialBehavioralNon-Incentive CostsMarket Potential0"/>
    <x v="0"/>
    <s v="Residential"/>
    <x v="21"/>
    <x v="6"/>
    <s v="Market Potential"/>
    <n v="0"/>
    <n v="0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  <n v="70314.34"/>
  </r>
  <r>
    <s v="WAResidentialBehavioralIncentive CostsMarket Potential0"/>
    <x v="0"/>
    <s v="Residential"/>
    <x v="21"/>
    <x v="7"/>
    <s v="Market Potential"/>
    <n v="0"/>
    <n v="0"/>
    <n v="114505.14"/>
    <n v="155388.6"/>
    <n v="174275.52"/>
    <n v="167744.15"/>
    <n v="162677.85999999999"/>
    <n v="159774.34"/>
    <n v="155880.63"/>
    <n v="151898.45000000001"/>
    <n v="147826.32999999999"/>
    <n v="142916.78"/>
    <n v="143546.76999999999"/>
    <n v="144172.63"/>
    <n v="144794.01"/>
    <n v="145410.57"/>
    <n v="146021.94"/>
    <n v="146627.74"/>
    <n v="147227.57999999999"/>
    <n v="147821.04999999999"/>
    <n v="148407.73000000001"/>
    <n v="148987.20000000001"/>
    <n v="149559"/>
    <n v="150571.35"/>
    <n v="151593.07"/>
  </r>
  <r>
    <s v="WAResidentialBehavioralProgram Annual BenefitsMarket Potential0"/>
    <x v="0"/>
    <s v="Residential"/>
    <x v="2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BehavioralProgram Annual CostsMarket Potential0"/>
    <x v="0"/>
    <s v="Residential"/>
    <x v="21"/>
    <x v="9"/>
    <s v="Market Potential"/>
    <n v="0"/>
    <n v="0"/>
    <n v="184819.48"/>
    <n v="225702.94"/>
    <n v="244589.86"/>
    <n v="238058.49"/>
    <n v="232992.2"/>
    <n v="230088.68"/>
    <n v="226194.97"/>
    <n v="222212.79"/>
    <n v="218140.67"/>
    <n v="213231.12"/>
    <n v="213861.11"/>
    <n v="214486.97"/>
    <n v="215108.35"/>
    <n v="215724.91"/>
    <n v="216336.28"/>
    <n v="216942.07999999999"/>
    <n v="217541.92"/>
    <n v="218135.39"/>
    <n v="218722.07"/>
    <n v="219301.54"/>
    <n v="219873.34"/>
    <n v="220885.69"/>
    <n v="221907.41"/>
  </r>
  <r>
    <s v="WAResidentialPilot-Time-of-Use Opt-inParticipantsMarket Potential0"/>
    <x v="0"/>
    <s v="Residential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ew ParticipantsMarket Potential0"/>
    <x v="0"/>
    <s v="Residential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Meter  (MW)Market Potential0"/>
    <x v="0"/>
    <s v="Residential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Summer Peak Reduction @Generation (MW)Market Potential0"/>
    <x v="0"/>
    <s v="Residential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Meter  (MW)Market Potential0"/>
    <x v="0"/>
    <s v="Residential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Winter Peak Reduction @Generation (MW)Market Potential0"/>
    <x v="0"/>
    <s v="Residential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Non-Incentive CostsMarket Potential0"/>
    <x v="0"/>
    <s v="Residential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Incentive CostsMarket Potential0"/>
    <x v="0"/>
    <s v="Residential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BenefitsMarket Potential0"/>
    <x v="0"/>
    <s v="Residential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Time-of-Use Opt-inProgram Annual CostsMarket Potential0"/>
    <x v="0"/>
    <s v="Residential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articipantsMarket Potential0"/>
    <x v="0"/>
    <s v="General Service"/>
    <x v="22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ew ParticipantsMarket Potential0"/>
    <x v="0"/>
    <s v="General Service"/>
    <x v="22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Meter  (MW)Market Potential0"/>
    <x v="0"/>
    <s v="General Service"/>
    <x v="22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Summer Peak Reduction @Generation (MW)Market Potential0"/>
    <x v="0"/>
    <s v="General Service"/>
    <x v="22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Meter  (MW)Market Potential0"/>
    <x v="0"/>
    <s v="General Service"/>
    <x v="22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Winter Peak Reduction @Generation (MW)Market Potential0"/>
    <x v="0"/>
    <s v="General Service"/>
    <x v="22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Non-Incentive CostsMarket Potential0"/>
    <x v="0"/>
    <s v="General Service"/>
    <x v="22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Incentive CostsMarket Potential0"/>
    <x v="0"/>
    <s v="General Service"/>
    <x v="22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BenefitsMarket Potential0"/>
    <x v="0"/>
    <s v="General Service"/>
    <x v="22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Time-of-Use Opt-inProgram Annual CostsMarket Potential0"/>
    <x v="0"/>
    <s v="General Service"/>
    <x v="22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Time-of-Use Opt-inParticipantsMarket Potential0"/>
    <x v="0"/>
    <s v="Residential"/>
    <x v="23"/>
    <x v="0"/>
    <s v="Market Potential"/>
    <n v="0"/>
    <n v="0"/>
    <n v="3006.5983050504142"/>
    <n v="8734.9199370531132"/>
    <n v="18976.333257753009"/>
    <n v="23210.499891063446"/>
    <n v="24765.846898944648"/>
    <n v="24179.217984012761"/>
    <n v="23392.528917346906"/>
    <n v="22587.967248884568"/>
    <n v="21765.231546311312"/>
    <n v="20773.303594665042"/>
    <n v="20900.586804238781"/>
    <n v="21027.035526610718"/>
    <n v="21152.580738664576"/>
    <n v="21277.150996635683"/>
    <n v="21400.67236729158"/>
    <n v="21523.068357606608"/>
    <n v="21644.259842923799"/>
    <n v="21764.164993599956"/>
    <n v="21882.69920013209"/>
    <n v="21999.774996765907"/>
    <n v="22115.301983590092"/>
    <n v="22319.838568583316"/>
    <n v="22526.266839913525"/>
  </r>
  <r>
    <s v="WAResidentialParent-Time-of-Use Opt-inNew ParticipantsMarket Potential0"/>
    <x v="0"/>
    <s v="Residential"/>
    <x v="23"/>
    <x v="1"/>
    <s v="Market Potential"/>
    <n v="0"/>
    <n v="0"/>
    <n v="3006.5983050504142"/>
    <n v="5728.3216320026986"/>
    <n v="10241.413320699896"/>
    <n v="4234.1666333104367"/>
    <n v="1555.3470078812024"/>
    <n v="0"/>
    <n v="0"/>
    <n v="0"/>
    <n v="0"/>
    <n v="0"/>
    <n v="127.28320957373944"/>
    <n v="126.44872237193704"/>
    <n v="125.54521205385754"/>
    <n v="124.57025797110691"/>
    <n v="123.52137065589704"/>
    <n v="122.39599031502803"/>
    <n v="121.19148531719111"/>
    <n v="119.90515067615706"/>
    <n v="118.5342065321347"/>
    <n v="117.07579663381694"/>
    <n v="115.52698682418486"/>
    <n v="204.5365849932241"/>
    <n v="206.4282713302091"/>
  </r>
  <r>
    <s v="WAResidentialParent-Time-of-Use Opt-inSummer Peak Reduction @Meter  (MW)Market Potential0"/>
    <x v="0"/>
    <s v="Residential"/>
    <x v="23"/>
    <x v="2"/>
    <s v="Market Potential"/>
    <n v="0"/>
    <n v="0"/>
    <n v="0.37644977770201743"/>
    <n v="1.0883281731732926"/>
    <n v="2.355633854377349"/>
    <n v="2.8752038460424783"/>
    <n v="3.0614633070813602"/>
    <n v="2.9809905262244336"/>
    <n v="2.8763252295492308"/>
    <n v="2.7700042504975979"/>
    <n v="2.6620061117899172"/>
    <n v="2.5339252268157959"/>
    <n v="2.542665187193605"/>
    <n v="2.5512394179046596"/>
    <n v="2.559640656415096"/>
    <n v="2.567861431635055"/>
    <n v="2.5758940589541224"/>
    <n v="2.5837306352003"/>
    <n v="2.5913630335240088"/>
    <n v="2.5987828982089205"/>
    <n v="2.6059816394117141"/>
    <n v="2.6129504278330713"/>
    <n v="2.6196801893225907"/>
    <n v="2.6368712279438991"/>
    <n v="2.6541750787359759"/>
  </r>
  <r>
    <s v="WAResidentialParent-Time-of-Use Opt-inSummer Peak Reduction @Generation (MW)Market Potential0"/>
    <x v="0"/>
    <s v="Residential"/>
    <x v="23"/>
    <x v="3"/>
    <s v="Market Potential"/>
    <n v="0"/>
    <n v="0"/>
    <n v="0.40116131468671934"/>
    <n v="1.1597700055128863"/>
    <n v="2.5102662557303379"/>
    <n v="3.063942717436571"/>
    <n v="3.2624289291148338"/>
    <n v="3.1766736212962847"/>
    <n v="3.0651377126483705"/>
    <n v="2.9518374365916431"/>
    <n v="2.8367499059994854"/>
    <n v="2.7002613243987597"/>
    <n v="2.7095750076658196"/>
    <n v="2.7187120821660908"/>
    <n v="2.7276648086264874"/>
    <n v="2.7364252255275523"/>
    <n v="2.7449851438130035"/>
    <n v="2.7533361415177962"/>
    <n v="2.7614695583162923"/>
    <n v="2.7693764899924558"/>
    <n v="2.7770477828343076"/>
    <n v="2.7844740279551057"/>
    <n v="2.7916455555441075"/>
    <n v="2.8099650766665589"/>
    <n v="2.8284048153622932"/>
  </r>
  <r>
    <s v="WAResidentialParent-Time-of-Use Opt-inWinter Peak Reduction @Meter  (MW)Market Potential0"/>
    <x v="0"/>
    <s v="Residential"/>
    <x v="23"/>
    <x v="4"/>
    <s v="Market Potential"/>
    <n v="0"/>
    <n v="0"/>
    <n v="0.34964413725679039"/>
    <n v="1.0108322217224017"/>
    <n v="2.187897604122405"/>
    <n v="2.6704708774796551"/>
    <n v="2.8434674693714013"/>
    <n v="2.7687248670324345"/>
    <n v="2.6715124112830382"/>
    <n v="2.5727621683695423"/>
    <n v="2.4724541903324928"/>
    <n v="2.3534934864658781"/>
    <n v="2.3616111055666558"/>
    <n v="2.3695747960167002"/>
    <n v="2.3773778124211766"/>
    <n v="2.3850132156797743"/>
    <n v="2.3924738683756663"/>
    <n v="2.3997524300934292"/>
    <n v="2.4068413526673331"/>
    <n v="2.4137328753616876"/>
    <n v="2.4204190199851499"/>
    <n v="2.426891585941183"/>
    <n v="2.4331421452171393"/>
    <n v="2.4491090715465615"/>
    <n v="2.4651807770961001"/>
  </r>
  <r>
    <s v="WAResidentialParent-Time-of-Use Opt-inWinter Peak Reduction @Generation (MW)Market Potential0"/>
    <x v="0"/>
    <s v="Residential"/>
    <x v="23"/>
    <x v="5"/>
    <s v="Market Potential"/>
    <n v="0"/>
    <n v="0"/>
    <n v="0.37259605419521569"/>
    <n v="1.0771869370443325"/>
    <n v="2.3315191859786926"/>
    <n v="2.845770329795029"/>
    <n v="3.0301230492022606"/>
    <n v="2.9504740697276581"/>
    <n v="2.8468802336775769"/>
    <n v="2.7416476645029224"/>
    <n v="2.6347551047873963"/>
    <n v="2.507985386259461"/>
    <n v="2.5166358754972888"/>
    <n v="2.5251223316461"/>
    <n v="2.5334375665187303"/>
    <n v="2.541574185507006"/>
    <n v="2.549524582668016"/>
    <n v="2.5572809357346857"/>
    <n v="2.5648352010521451"/>
    <n v="2.5721791084416958"/>
    <n v="2.579304155994405"/>
    <n v="2.5862016047966572"/>
    <n v="2.5928624735903019"/>
    <n v="2.6098775272235311"/>
    <n v="2.6270042381671996"/>
  </r>
  <r>
    <s v="WAResidentialParent-Time-of-Use Opt-inNon-Incentive CostsMarket Potential0"/>
    <x v="0"/>
    <s v="Residential"/>
    <x v="23"/>
    <x v="6"/>
    <s v="Market Potential"/>
    <n v="0"/>
    <n v="0"/>
    <n v="155604.04"/>
    <n v="291690.21000000002"/>
    <n v="517344.79"/>
    <n v="216982.46"/>
    <n v="83041.48"/>
    <n v="5274.13"/>
    <n v="5274.13"/>
    <n v="5274.13"/>
    <n v="5274.13"/>
    <n v="5274.13"/>
    <n v="11638.29"/>
    <n v="11596.56"/>
    <n v="11551.39"/>
    <n v="11502.64"/>
    <n v="11450.19"/>
    <n v="11393.92"/>
    <n v="11333.7"/>
    <n v="11269.38"/>
    <n v="11200.84"/>
    <n v="11127.92"/>
    <n v="11050.47"/>
    <n v="15500.95"/>
    <n v="15595.54"/>
  </r>
  <r>
    <s v="WAResidentialParent-Time-of-Use Opt-inIncentive CostsMarket Potential0"/>
    <x v="0"/>
    <s v="Residential"/>
    <x v="23"/>
    <x v="7"/>
    <s v="Market Potential"/>
    <n v="0"/>
    <n v="0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  <n v="40313.25"/>
  </r>
  <r>
    <s v="WAResidentialParent-Time-of-Use Opt-inProgram Annual BenefitsMarket Potential0"/>
    <x v="0"/>
    <s v="Residential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Time-of-Use Opt-inProgram Annual CostsMarket Potential0"/>
    <x v="0"/>
    <s v="Residential"/>
    <x v="23"/>
    <x v="9"/>
    <s v="Market Potential"/>
    <n v="0"/>
    <n v="0"/>
    <n v="195917.29"/>
    <n v="332003.46000000002"/>
    <n v="557658.04"/>
    <n v="257295.71"/>
    <n v="123354.73"/>
    <n v="45587.38"/>
    <n v="45587.38"/>
    <n v="45587.38"/>
    <n v="45587.38"/>
    <n v="45587.38"/>
    <n v="51951.54"/>
    <n v="51909.81"/>
    <n v="51864.639999999999"/>
    <n v="51815.89"/>
    <n v="51763.44"/>
    <n v="51707.18"/>
    <n v="51646.95"/>
    <n v="51582.63"/>
    <n v="51514.09"/>
    <n v="51441.17"/>
    <n v="51363.73"/>
    <n v="55814.21"/>
    <n v="55908.79"/>
  </r>
  <r>
    <s v="WAGeneral ServiceParent-Time-of-Use Opt-inParticipantsMarket Potential0"/>
    <x v="0"/>
    <s v="General Service"/>
    <x v="23"/>
    <x v="0"/>
    <s v="Market Potential"/>
    <n v="0"/>
    <n v="0"/>
    <n v="279.80229748080518"/>
    <n v="785.16328100842884"/>
    <n v="1696.1722178183131"/>
    <n v="2119.4348816671554"/>
    <n v="2294.7859332422317"/>
    <n v="2254.1842855847781"/>
    <n v="2194.8995869113191"/>
    <n v="2134.2573887298267"/>
    <n v="2072.2368839691076"/>
    <n v="1995.9751098191493"/>
    <n v="2015.2901703394207"/>
    <n v="2034.7928393504289"/>
    <n v="2054.4849391061771"/>
    <n v="2074.3683095603465"/>
    <n v="2094.4448085382123"/>
    <n v="2114.7163119102352"/>
    <n v="2135.184713767329"/>
    <n v="2155.8519265978434"/>
    <n v="2176.719881466257"/>
    <n v="2197.7905281936105"/>
    <n v="2219.0658355396845"/>
    <n v="2240.5477913869609"/>
    <n v="2262.2384029263567"/>
  </r>
  <r>
    <s v="WAGeneral ServiceParent-Time-of-Use Opt-inNew ParticipantsMarket Potential0"/>
    <x v="0"/>
    <s v="General Service"/>
    <x v="23"/>
    <x v="1"/>
    <s v="Market Potential"/>
    <n v="0"/>
    <n v="0"/>
    <n v="279.80229748080518"/>
    <n v="505.36098352762366"/>
    <n v="911.00893680988429"/>
    <n v="423.26266384884229"/>
    <n v="175.35105157507633"/>
    <n v="0"/>
    <n v="0"/>
    <n v="0"/>
    <n v="0"/>
    <n v="0"/>
    <n v="19.315060520271345"/>
    <n v="19.502669011008265"/>
    <n v="19.692099755748131"/>
    <n v="19.883370454169381"/>
    <n v="20.076498977865867"/>
    <n v="20.271503372022835"/>
    <n v="20.468401857093795"/>
    <n v="20.667212830514472"/>
    <n v="20.867954868413563"/>
    <n v="21.070646727353505"/>
    <n v="21.275307346073987"/>
    <n v="21.481955847276367"/>
    <n v="21.690611539395832"/>
  </r>
  <r>
    <s v="WAGeneral ServiceParent-Time-of-Use Opt-inSummer Peak Reduction @Meter  (MW)Market Potential0"/>
    <x v="0"/>
    <s v="General Service"/>
    <x v="23"/>
    <x v="2"/>
    <s v="Market Potential"/>
    <n v="0"/>
    <n v="0"/>
    <n v="2.7818357199449807E-3"/>
    <n v="7.7902084272210787E-3"/>
    <n v="1.6821065202844959E-2"/>
    <n v="2.099365389251813E-2"/>
    <n v="2.2704410417742956E-2"/>
    <n v="2.227705198428288E-2"/>
    <n v="2.1666230689724227E-2"/>
    <n v="2.104340721617054E-2"/>
    <n v="2.0408419722263118E-2"/>
    <n v="1.9634776525669296E-2"/>
    <n v="1.9802017573222128E-2"/>
    <n v="1.9970696792946257E-2"/>
    <n v="2.0140826545327308E-2"/>
    <n v="2.0312419297087551E-2"/>
    <n v="2.0485487622099029E-2"/>
    <n v="2.0660044202304422E-2"/>
    <n v="2.0836101828645974E-2"/>
    <n v="2.1013673402002254E-2"/>
    <n v="2.1192771934133142E-2"/>
    <n v="2.1373410548632715E-2"/>
    <n v="2.1555602481890541E-2"/>
    <n v="2.1739361084061087E-2"/>
    <n v="2.192469982004152E-2"/>
  </r>
  <r>
    <s v="WAGeneral ServiceParent-Time-of-Use Opt-inSummer Peak Reduction @Generation (MW)Market Potential0"/>
    <x v="0"/>
    <s v="General Service"/>
    <x v="23"/>
    <x v="3"/>
    <s v="Market Potential"/>
    <n v="0"/>
    <n v="0"/>
    <n v="2.9644455668637903E-3"/>
    <n v="8.3015861330147898E-3"/>
    <n v="1.7925261298854391E-2"/>
    <n v="2.2371753934908492E-2"/>
    <n v="2.4194810760595646E-2"/>
    <n v="2.3739398960233249E-2"/>
    <n v="2.3088481127157105E-2"/>
    <n v="2.2424773248263575E-2"/>
    <n v="2.1748102858336657E-2"/>
    <n v="2.0923674899477083E-2"/>
    <n v="2.1101894259614371E-2"/>
    <n v="2.1281646198791835E-2"/>
    <n v="2.1462943888882469E-2"/>
    <n v="2.1645800614969683E-2"/>
    <n v="2.1830229776320362E-2"/>
    <n v="2.2016244887366178E-2"/>
    <n v="2.2203859578693492E-2"/>
    <n v="2.2393087598041619E-2"/>
    <n v="2.2583942811309828E-2"/>
    <n v="2.27764392035728E-2"/>
    <n v="2.2970590880105009E-2"/>
    <n v="2.3166412067413773E-2"/>
    <n v="2.3363917114281246E-2"/>
  </r>
  <r>
    <s v="WAGeneral ServiceParent-Time-of-Use Opt-inWinter Peak Reduction @Meter  (MW)Market Potential0"/>
    <x v="0"/>
    <s v="General Service"/>
    <x v="23"/>
    <x v="4"/>
    <s v="Market Potential"/>
    <n v="0"/>
    <n v="0"/>
    <n v="2.7671974936998678E-3"/>
    <n v="7.7492157716747261E-3"/>
    <n v="1.6732551507964401E-2"/>
    <n v="2.0883183725934621E-2"/>
    <n v="2.2584938123216741E-2"/>
    <n v="2.2159828481585708E-2"/>
    <n v="2.1552221374062246E-2"/>
    <n v="2.0932675243901366E-2"/>
    <n v="2.0301029101365633E-2"/>
    <n v="1.9531456872752963E-2"/>
    <n v="1.9697817885487776E-2"/>
    <n v="1.9865609502625076E-2"/>
    <n v="2.0034844019608675E-2"/>
    <n v="2.0205533837560047E-2"/>
    <n v="2.0377691464186557E-2"/>
    <n v="2.0551329514697583E-2"/>
    <n v="2.0726460712728472E-2"/>
    <n v="2.0903097891272419E-2"/>
    <n v="2.1081253993620437E-2"/>
    <n v="2.126094207430931E-2"/>
    <n v="2.144217530007771E-2"/>
    <n v="2.1624966950830608E-2"/>
    <n v="2.1809330420611891E-2"/>
  </r>
  <r>
    <s v="WAGeneral ServiceParent-Time-of-Use Opt-inWinter Peak Reduction @Generation (MW)Market Potential0"/>
    <x v="0"/>
    <s v="General Service"/>
    <x v="23"/>
    <x v="5"/>
    <s v="Market Potential"/>
    <n v="0"/>
    <n v="0"/>
    <n v="2.948846434036517E-3"/>
    <n v="8.2579025699858546E-3"/>
    <n v="1.7830937242076302E-2"/>
    <n v="2.2254032103510891E-2"/>
    <n v="2.4067495868730544E-2"/>
    <n v="2.3614480479098154E-2"/>
    <n v="2.2966987824022001E-2"/>
    <n v="2.2306772425299836E-2"/>
    <n v="2.1633662725240446E-2"/>
    <n v="2.0813572967554306E-2"/>
    <n v="2.0990854524177083E-2"/>
    <n v="2.1169660595295264E-2"/>
    <n v="2.1350004283470454E-2"/>
    <n v="2.1531898803878992E-2"/>
    <n v="2.1715357485279793E-2"/>
    <n v="2.1900393770990605E-2"/>
    <n v="2.2087021219872625E-2"/>
    <n v="2.227525350732355E-2"/>
    <n v="2.2465104426279237E-2"/>
    <n v="2.2656587888223903E-2"/>
    <n v="2.2849717924208982E-2"/>
    <n v="2.3044508685880868E-2"/>
    <n v="2.3240974446517359E-2"/>
  </r>
  <r>
    <s v="WAGeneral ServiceParent-Time-of-Use Opt-inNon-Incentive CostsMarket Potential0"/>
    <x v="0"/>
    <s v="General Service"/>
    <x v="23"/>
    <x v="6"/>
    <s v="Market Potential"/>
    <n v="0"/>
    <n v="0"/>
    <n v="16831.560000000001"/>
    <n v="30365.09"/>
    <n v="54703.96"/>
    <n v="25439.19"/>
    <n v="10564.49"/>
    <n v="43.43"/>
    <n v="43.43"/>
    <n v="43.43"/>
    <n v="43.43"/>
    <n v="43.43"/>
    <n v="1202.33"/>
    <n v="1213.5899999999999"/>
    <n v="1224.95"/>
    <n v="1236.43"/>
    <n v="1248.02"/>
    <n v="1259.72"/>
    <n v="1271.53"/>
    <n v="1283.46"/>
    <n v="1295.5"/>
    <n v="1307.67"/>
    <n v="1319.95"/>
    <n v="1332.34"/>
    <n v="1344.86"/>
  </r>
  <r>
    <s v="WAGeneral ServiceParent-Time-of-Use Opt-inIncentive CostsMarket Potential0"/>
    <x v="0"/>
    <s v="General Service"/>
    <x v="23"/>
    <x v="7"/>
    <s v="Market Potential"/>
    <n v="0"/>
    <n v="0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  <n v="331.94"/>
  </r>
  <r>
    <s v="WAGeneral ServiceParent-Time-of-Use Opt-inProgram Annual BenefitsMarket Potential0"/>
    <x v="0"/>
    <s v="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Time-of-Use Opt-inProgram Annual CostsMarket Potential0"/>
    <x v="0"/>
    <s v="General Service"/>
    <x v="23"/>
    <x v="9"/>
    <s v="Market Potential"/>
    <n v="0"/>
    <n v="0"/>
    <n v="17163.5"/>
    <n v="30697.02"/>
    <n v="55035.9"/>
    <n v="25771.119999999999"/>
    <n v="10896.43"/>
    <n v="375.36"/>
    <n v="375.36"/>
    <n v="375.36"/>
    <n v="375.36"/>
    <n v="375.36"/>
    <n v="1534.27"/>
    <n v="1545.52"/>
    <n v="1556.89"/>
    <n v="1568.37"/>
    <n v="1579.95"/>
    <n v="1591.65"/>
    <n v="1603.47"/>
    <n v="1615.4"/>
    <n v="1627.44"/>
    <n v="1639.6"/>
    <n v="1651.88"/>
    <n v="1664.28"/>
    <n v="1676.8"/>
  </r>
  <r>
    <s v="WALarge General ServiceParent-Time-of-Use Opt-inParticipantsMarket Potential0"/>
    <x v="0"/>
    <s v="Large General Service"/>
    <x v="23"/>
    <x v="0"/>
    <s v="Market Potential"/>
    <n v="0"/>
    <n v="0"/>
    <n v="20.251985716685464"/>
    <n v="56.198472838164598"/>
    <n v="124.02354145786614"/>
    <n v="159.26365563461937"/>
    <n v="176.74035758259308"/>
    <n v="176.5285876767762"/>
    <n v="176.32405201583649"/>
    <n v="176.12650368650461"/>
    <n v="175.935704202951"/>
    <n v="175.75142321914771"/>
    <n v="175.57343825104729"/>
    <n v="175.4015344082442"/>
    <n v="175.23550413479501"/>
    <n v="175.07514695888429"/>
    <n v="174.92026925103531"/>
    <n v="174.77068399057279"/>
    <n v="174.62621054005675"/>
    <n v="174.48667442741541"/>
    <n v="174.35190713551361"/>
    <n v="174.22174589890409"/>
    <n v="174.09603350751533"/>
    <n v="173.97461811704054"/>
    <n v="173.85735306579718"/>
  </r>
  <r>
    <s v="WALarge General ServiceParent-Time-of-Use Opt-inNew ParticipantsMarket Potential0"/>
    <x v="0"/>
    <s v="Large General Service"/>
    <x v="23"/>
    <x v="1"/>
    <s v="Market Potential"/>
    <n v="0"/>
    <n v="0"/>
    <n v="20.251985716685464"/>
    <n v="35.946487121479137"/>
    <n v="67.82506861970154"/>
    <n v="35.240114176753224"/>
    <n v="17.4767019479737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Summer Peak Reduction @Meter  (MW)Market Potential0"/>
    <x v="0"/>
    <s v="Large General Service"/>
    <x v="23"/>
    <x v="2"/>
    <s v="Market Potential"/>
    <n v="0"/>
    <n v="0"/>
    <n v="6.658954146573387E-2"/>
    <n v="0.18511805453176003"/>
    <n v="0.40778140380462147"/>
    <n v="0.52445565127193394"/>
    <n v="0.58294724371049855"/>
    <n v="0.58320013530477255"/>
    <n v="0.58348625073094484"/>
    <n v="0.58380469236747889"/>
    <n v="0.58415458960576161"/>
    <n v="0.58453509804422843"/>
    <n v="0.58494539870654161"/>
    <n v="0.58538469728311182"/>
    <n v="0.58585222339526122"/>
    <n v="0.5863472298813539"/>
    <n v="0.58686899210423749"/>
    <n v="0.58741680727935963"/>
    <n v="0.58798999382294403"/>
    <n v="0.58858789071962281"/>
    <n v="0.589209856908951"/>
    <n v="0.58985527069023203"/>
    <n v="0.59052352914511352"/>
    <n v="0.59121404757742069"/>
    <n v="0.59192625896971163"/>
  </r>
  <r>
    <s v="WALarge General ServiceParent-Time-of-Use Opt-inSummer Peak Reduction @Generation (MW)Market Potential0"/>
    <x v="0"/>
    <s v="Large General Service"/>
    <x v="23"/>
    <x v="3"/>
    <s v="Market Potential"/>
    <n v="0"/>
    <n v="0"/>
    <n v="7.0960721937056548E-2"/>
    <n v="0.19726987908329074"/>
    <n v="0.43454966304840309"/>
    <n v="0.55888283383624671"/>
    <n v="0.62121402782448698"/>
    <n v="0.62148352014575081"/>
    <n v="0.6217884172324647"/>
    <n v="0.62212776253993918"/>
    <n v="0.62250062830963515"/>
    <n v="0.62290611471038837"/>
    <n v="0.623343349005266"/>
    <n v="0.62381148474329906"/>
    <n v="0.62430970097534233"/>
    <n v="0.62483720149334387"/>
    <n v="0.62539321409232462"/>
    <n v="0.6259769898543901"/>
    <n v="0.62658780245411771"/>
    <n v="0.62722494748467905"/>
    <n v="0.62788774180408247"/>
    <n v="0.62857552290092922"/>
    <n v="0.62928764827910644"/>
    <n v="0.63002349486084896"/>
    <n v="0.63078245840762104"/>
  </r>
  <r>
    <s v="WALarge General ServiceParent-Time-of-Use Opt-inWinter Peak Reduction @Meter  (MW)Market Potential0"/>
    <x v="0"/>
    <s v="Large General Service"/>
    <x v="23"/>
    <x v="4"/>
    <s v="Market Potential"/>
    <n v="0"/>
    <n v="0"/>
    <n v="6.6239142351025196E-2"/>
    <n v="0.18414394957478417"/>
    <n v="0.40563562776017559"/>
    <n v="0.52169592666857068"/>
    <n v="0.5798797320018747"/>
    <n v="0.58013129286178999"/>
    <n v="0.58041590272733201"/>
    <n v="0.58073266870031459"/>
    <n v="0.58108072475333283"/>
    <n v="0.5814592309281249"/>
    <n v="0.58186737255786813"/>
    <n v="0.58230435951268933"/>
    <n v="0.58276942546769983"/>
    <n v="0.58326182719288455"/>
    <n v="0.58378084386418505"/>
    <n v="0.58432577639515382"/>
    <n v="0.58489594678855861"/>
    <n v="0.58549069750734428"/>
    <n v="0.58610939086437297"/>
    <n v="0.58675140843038343"/>
    <n v="0.58741615045962459"/>
    <n v="0.58810303533263641"/>
    <n v="0.58881149901566476"/>
  </r>
  <r>
    <s v="WALarge General ServiceParent-Time-of-Use Opt-inWinter Peak Reduction @Generation (MW)Market Potential0"/>
    <x v="0"/>
    <s v="Large General Service"/>
    <x v="23"/>
    <x v="5"/>
    <s v="Market Potential"/>
    <n v="0"/>
    <n v="0"/>
    <n v="7.0587321345934775E-2"/>
    <n v="0.19623183032266003"/>
    <n v="0.43226303043496972"/>
    <n v="0.55594195084033537"/>
    <n v="0.61794515345468315"/>
    <n v="0.61821322768732945"/>
    <n v="0.61851652038291982"/>
    <n v="0.61885408003017328"/>
    <n v="0.61922498375248591"/>
    <n v="0.61962833645367099"/>
    <n v="0.62006326998920303"/>
    <n v="0.62052894236220091"/>
    <n v="0.62102453694341408"/>
    <n v="0.62154926171449765"/>
    <n v="0.62210234853387147"/>
    <n v="0.62268305242450317"/>
    <n v="0.62329065088294822"/>
    <n v="0.62392444320901985"/>
    <n v="0.62458374985546994"/>
    <n v="0.62526791179708374"/>
    <n v="0.62597628991861098"/>
    <n v="0.62670826442096805"/>
    <n v="0.62746323424516703"/>
  </r>
  <r>
    <s v="WALarge General ServiceParent-Time-of-Use Opt-inNon-Incentive CostsMarket Potential0"/>
    <x v="0"/>
    <s v="Large General Service"/>
    <x v="23"/>
    <x v="6"/>
    <s v="Market Potential"/>
    <n v="0"/>
    <n v="0"/>
    <n v="2135.7399999999998"/>
    <n v="3077.41"/>
    <n v="4990.13"/>
    <n v="3035.03"/>
    <n v="1969.2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  <n v="920.62"/>
  </r>
  <r>
    <s v="WALarge General ServiceParent-Time-of-Use Opt-inIncentive CostsMarket Potential0"/>
    <x v="0"/>
    <s v="Large General Service"/>
    <x v="23"/>
    <x v="7"/>
    <s v="Market Potential"/>
    <n v="0"/>
    <n v="0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  <n v="7036.85"/>
  </r>
  <r>
    <s v="WALarge General ServiceParent-Time-of-Use Opt-inProgram Annual BenefitsMarket Potential0"/>
    <x v="0"/>
    <s v="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Parent-Time-of-Use Opt-inProgram Annual CostsMarket Potential0"/>
    <x v="0"/>
    <s v="Large General Service"/>
    <x v="23"/>
    <x v="9"/>
    <s v="Market Potential"/>
    <n v="0"/>
    <n v="0"/>
    <n v="9172.59"/>
    <n v="10114.26"/>
    <n v="12026.98"/>
    <n v="10071.879999999999"/>
    <n v="9006.0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  <n v="7957.48"/>
  </r>
  <r>
    <s v="WAExtra Large General ServiceParent-Time-of-Use Opt-inParticipantsMarket Potential0"/>
    <x v="0"/>
    <s v="Extra Large General Service"/>
    <x v="23"/>
    <x v="0"/>
    <s v="Market Potential"/>
    <n v="0"/>
    <n v="0"/>
    <n v="0.24711693971249998"/>
    <n v="0.6765982423200001"/>
    <n v="1.5004390401000001"/>
    <n v="1.9291359087000006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  <n v="2.1434843430000003"/>
  </r>
  <r>
    <s v="WAExtra Large General ServiceParent-Time-of-Use Opt-inNew ParticipantsMarket Potential0"/>
    <x v="0"/>
    <s v="Extra Large General Service"/>
    <x v="23"/>
    <x v="1"/>
    <s v="Market Potential"/>
    <n v="0"/>
    <n v="0"/>
    <n v="0.24711693971249998"/>
    <n v="0.42948130260750011"/>
    <n v="0.82384079777999997"/>
    <n v="0.42869686860000056"/>
    <n v="0.2143484342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Summer Peak Reduction @Meter  (MW)Market Potential0"/>
    <x v="0"/>
    <s v="Extra Large General Service"/>
    <x v="23"/>
    <x v="2"/>
    <s v="Market Potential"/>
    <n v="0"/>
    <n v="0"/>
    <n v="2.6450732248538639E-2"/>
    <n v="7.3672979496466867E-2"/>
    <n v="0.16300905128055412"/>
    <n v="0.20914285495167001"/>
    <n v="0.23189340062741698"/>
    <n v="0.23140741971913617"/>
    <n v="0.23092300165942503"/>
    <n v="0.23044014090629458"/>
    <n v="0.22995883193772682"/>
    <n v="0.22947906925160275"/>
    <n v="0.22900084736563089"/>
    <n v="0.22852416081727497"/>
    <n v="0.22804900416368293"/>
    <n v="0.22757537198161568"/>
    <n v="0.22710325886737656"/>
    <n v="0.22663265943674024"/>
    <n v="0.22616356832488299"/>
    <n v="0.22569598018631187"/>
    <n v="0.22522988969479557"/>
    <n v="0.22476529154329425"/>
    <n v="0.2243021804438908"/>
    <n v="0.22384055112772122"/>
    <n v="0.22338039834490622"/>
  </r>
  <r>
    <s v="WAExtra Large General ServiceParent-Time-of-Use Opt-inSummer Peak Reduction @Generation (MW)Market Potential0"/>
    <x v="0"/>
    <s v="Extra Large General Service"/>
    <x v="23"/>
    <x v="3"/>
    <s v="Market Potential"/>
    <n v="0"/>
    <n v="0"/>
    <n v="2.8187054825808439E-2"/>
    <n v="7.8509142685919506E-2"/>
    <n v="0.17370956018814379"/>
    <n v="0.22287175506358697"/>
    <n v="0.24711572956885866"/>
    <n v="0.24659784710052873"/>
    <n v="0.24608163007185105"/>
    <n v="0.24556707257704025"/>
    <n v="0.24505416873159294"/>
    <n v="0.24454291267221093"/>
    <n v="0.24403329855672515"/>
    <n v="0.24352532056401852"/>
    <n v="0.24301897289395027"/>
    <n v="0.24251424976728012"/>
    <n v="0.2420111454255931"/>
    <n v="0.24150965413122361"/>
    <n v="0.24100977016718136"/>
    <n v="0.24051148783707574"/>
    <n v="0.24001480146504217"/>
    <n v="0.23951970539566736"/>
    <n v="0.23902619399391603"/>
    <n v="0.2385342616450567"/>
    <n v="0.23804390275458889"/>
  </r>
  <r>
    <s v="WAExtra Large General ServiceParent-Time-of-Use Opt-inWinter Peak Reduction @Meter  (MW)Market Potential0"/>
    <x v="0"/>
    <s v="Extra Large General Service"/>
    <x v="23"/>
    <x v="4"/>
    <s v="Market Potential"/>
    <n v="0"/>
    <n v="0"/>
    <n v="2.9589109419766044E-2"/>
    <n v="8.2414272358058302E-2"/>
    <n v="0.18235006159495074"/>
    <n v="0.23395763721698554"/>
    <n v="0.25940753323626314"/>
    <n v="0.25886389073382043"/>
    <n v="0.2583219965117996"/>
    <n v="0.2577818443706551"/>
    <n v="0.25724342813318207"/>
    <n v="0.25670674164443541"/>
    <n v="0.25617177877165032"/>
    <n v="0.25563853340416093"/>
    <n v="0.25510699945332144"/>
    <n v="0.2545771708524257"/>
    <n v="0.25404904155662894"/>
    <n v="0.2535226055428681"/>
    <n v="0.25299785680978337"/>
    <n v="0.25247478937763962"/>
    <n v="0.2519533972882485"/>
    <n v="0.25143367460489058"/>
    <n v="0.25091561541223761"/>
    <n v="0.2503992138162755"/>
    <n v="0.249884463944227"/>
  </r>
  <r>
    <s v="WAExtra Large General ServiceParent-Time-of-Use Opt-inWinter Peak Reduction @Generation (MW)Market Potential0"/>
    <x v="0"/>
    <s v="Extra Large General Service"/>
    <x v="23"/>
    <x v="5"/>
    <s v="Market Potential"/>
    <n v="0"/>
    <n v="0"/>
    <n v="3.1531446525752391E-2"/>
    <n v="8.782424590585923E-2"/>
    <n v="0.19432018499035669"/>
    <n v="0.24931547018007835"/>
    <n v="0.27643599023472204"/>
    <n v="0.27585666105479584"/>
    <n v="0.27527919491879754"/>
    <n v="0.2747035852202207"/>
    <n v="0.27412982537636621"/>
    <n v="0.27355790882825598"/>
    <n v="0.27298782904054808"/>
    <n v="0.27241957950145024"/>
    <n v="0.2718531537226358"/>
    <n v="0.2712885452391578"/>
    <n v="0.27072574760936585"/>
    <n v="0.27016475441482107"/>
    <n v="0.26960555926021246"/>
    <n v="0.26904815577327323"/>
    <n v="0.26849253760469788"/>
    <n v="0.26793869842805901"/>
    <n v="0.26738663193972467"/>
    <n v="0.26683633185877609"/>
    <n v="0.26628779192692564"/>
  </r>
  <r>
    <s v="WAExtra Large General ServiceParent-Time-of-Use Opt-inNon-Incentive CostsMarket Potential0"/>
    <x v="0"/>
    <s v="Extra Large General Service"/>
    <x v="23"/>
    <x v="6"/>
    <s v="Market Potential"/>
    <n v="0"/>
    <n v="0"/>
    <n v="361.47"/>
    <n v="372.41"/>
    <n v="396.07"/>
    <n v="372.36"/>
    <n v="359.5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  <n v="346.64"/>
  </r>
  <r>
    <s v="WAExtra Large General ServiceParent-Time-of-Use Opt-inIncentive CostsMarket Potential0"/>
    <x v="0"/>
    <s v="Extra Large General Service"/>
    <x v="23"/>
    <x v="7"/>
    <s v="Market Potential"/>
    <n v="0"/>
    <n v="0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  <n v="2649.6"/>
  </r>
  <r>
    <s v="WAExtra Large General ServiceParent-Time-of-Use Opt-inProgram Annual BenefitsMarket Potential0"/>
    <x v="0"/>
    <s v="Extra Large General Service"/>
    <x v="2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Parent-Time-of-Use Opt-inProgram Annual CostsMarket Potential0"/>
    <x v="0"/>
    <s v="Extra Large General Service"/>
    <x v="23"/>
    <x v="9"/>
    <s v="Market Potential"/>
    <n v="0"/>
    <n v="0"/>
    <n v="3011.07"/>
    <n v="3022.01"/>
    <n v="3045.67"/>
    <n v="3021.96"/>
    <n v="3009.1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  <n v="2996.24"/>
  </r>
  <r>
    <s v="WAResidentialTime-of-Use Opt-OutParticipantsMarket Potential0"/>
    <x v="0"/>
    <s v="Residential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ew ParticipantsMarket Potential0"/>
    <x v="0"/>
    <s v="Residential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Meter  (MW)Market Potential0"/>
    <x v="0"/>
    <s v="Residential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Summer Peak Reduction @Generation (MW)Market Potential0"/>
    <x v="0"/>
    <s v="Residential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Meter  (MW)Market Potential0"/>
    <x v="0"/>
    <s v="Residential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Winter Peak Reduction @Generation (MW)Market Potential0"/>
    <x v="0"/>
    <s v="Residential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Non-Incentive CostsMarket Potential0"/>
    <x v="0"/>
    <s v="Residential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Incentive CostsMarket Potential0"/>
    <x v="0"/>
    <s v="Residential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BenefitsMarket Potential0"/>
    <x v="0"/>
    <s v="Residential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Time-of-Use Opt-OutProgram Annual CostsMarket Potential0"/>
    <x v="0"/>
    <s v="Residential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articipantsMarket Potential0"/>
    <x v="0"/>
    <s v="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ew ParticipantsMarket Potential0"/>
    <x v="0"/>
    <s v="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Meter  (MW)Market Potential0"/>
    <x v="0"/>
    <s v="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Summer Peak Reduction @Generation (MW)Market Potential0"/>
    <x v="0"/>
    <s v="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Meter  (MW)Market Potential0"/>
    <x v="0"/>
    <s v="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Winter Peak Reduction @Generation (MW)Market Potential0"/>
    <x v="0"/>
    <s v="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Non-Incentive CostsMarket Potential0"/>
    <x v="0"/>
    <s v="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Incentive CostsMarket Potential0"/>
    <x v="0"/>
    <s v="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BenefitsMarket Potential0"/>
    <x v="0"/>
    <s v="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Time-of-Use Opt-OutProgram Annual CostsMarket Potential0"/>
    <x v="0"/>
    <s v="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articipantsMarket Potential0"/>
    <x v="0"/>
    <s v="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ew ParticipantsMarket Potential0"/>
    <x v="0"/>
    <s v="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Meter  (MW)Market Potential0"/>
    <x v="0"/>
    <s v="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Summer Peak Reduction @Generation (MW)Market Potential0"/>
    <x v="0"/>
    <s v="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Meter  (MW)Market Potential0"/>
    <x v="0"/>
    <s v="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Winter Peak Reduction @Generation (MW)Market Potential0"/>
    <x v="0"/>
    <s v="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Non-Incentive CostsMarket Potential0"/>
    <x v="0"/>
    <s v="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Incentive CostsMarket Potential0"/>
    <x v="0"/>
    <s v="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BenefitsMarket Potential0"/>
    <x v="0"/>
    <s v="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Large General ServiceTime-of-Use Opt-OutProgram Annual CostsMarket Potential0"/>
    <x v="0"/>
    <s v="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articipantsMarket Potential0"/>
    <x v="0"/>
    <s v="Extra Large General Service"/>
    <x v="24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ew ParticipantsMarket Potential0"/>
    <x v="0"/>
    <s v="Extra Large General Service"/>
    <x v="24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Meter  (MW)Market Potential0"/>
    <x v="0"/>
    <s v="Extra Large General Service"/>
    <x v="24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Summer Peak Reduction @Generation (MW)Market Potential0"/>
    <x v="0"/>
    <s v="Extra Large General Service"/>
    <x v="24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Meter  (MW)Market Potential0"/>
    <x v="0"/>
    <s v="Extra Large General Service"/>
    <x v="24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Winter Peak Reduction @Generation (MW)Market Potential0"/>
    <x v="0"/>
    <s v="Extra Large General Service"/>
    <x v="24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Non-Incentive CostsMarket Potential0"/>
    <x v="0"/>
    <s v="Extra Large General Service"/>
    <x v="24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Incentive CostsMarket Potential0"/>
    <x v="0"/>
    <s v="Extra Large General Service"/>
    <x v="24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BenefitsMarket Potential0"/>
    <x v="0"/>
    <s v="Extra Large General Service"/>
    <x v="24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Extra Large General ServiceTime-of-Use Opt-OutProgram Annual CostsMarket Potential0"/>
    <x v="0"/>
    <s v="Extra Large General Service"/>
    <x v="24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Electric Vehicle TOU Opt-inParticipantsMarket Potential0"/>
    <x v="0"/>
    <s v="General Service"/>
    <x v="25"/>
    <x v="0"/>
    <s v="Market Potential"/>
    <n v="0"/>
    <n v="2878.6119197549997"/>
    <n v="2699.4686050143296"/>
    <n v="2600.1036759784374"/>
    <n v="2538.7593981464674"/>
    <n v="2563.4122655437709"/>
    <n v="2588.2129197617728"/>
    <n v="2613.254464413315"/>
    <n v="2638.5392392835288"/>
    <n v="2664.0696068840361"/>
    <n v="2689.847952673696"/>
    <n v="2715.8766852814902"/>
    <n v="2742.1582367315782"/>
    <n v="2768.6950626705334"/>
    <n v="2795.4896425967936"/>
    <n v="2822.5444800923301"/>
    <n v="2849.8621030565791"/>
    <n v="2877.4450639426336"/>
    <n v="2905.2959399957372"/>
    <n v="2933.4173334940915"/>
    <n v="2961.8118719920035"/>
    <n v="2990.4822085653914"/>
    <n v="3019.4310220596822"/>
    <n v="3048.6610173401095"/>
    <n v="3078.1749255444461"/>
  </r>
  <r>
    <s v="WAGeneral ServiceElectric Vehicle TOU Opt-inNew ParticipantsMarket Potential0"/>
    <x v="0"/>
    <s v="General Service"/>
    <x v="25"/>
    <x v="1"/>
    <s v="Market Potential"/>
    <n v="0"/>
    <n v="2878.6119197549997"/>
    <n v="0"/>
    <n v="0"/>
    <n v="0"/>
    <n v="24.652867397303453"/>
    <n v="24.80065421800191"/>
    <n v="25.041544651542154"/>
    <n v="25.284774870213823"/>
    <n v="25.530367600507361"/>
    <n v="25.778345789659852"/>
    <n v="26.028732607794154"/>
    <n v="26.281551450088045"/>
    <n v="26.536825938955189"/>
    <n v="26.794579926260212"/>
    <n v="27.054837495536503"/>
    <n v="27.31762296424904"/>
    <n v="27.582960886054479"/>
    <n v="27.850876053103548"/>
    <n v="28.121393498354337"/>
    <n v="28.394538497911981"/>
    <n v="28.670336573387885"/>
    <n v="28.948813494290789"/>
    <n v="29.229995280427374"/>
    <n v="29.513908204336531"/>
  </r>
  <r>
    <s v="WAGeneral ServiceElectric Vehicle TOU Opt-inSummer Peak Reduction @Meter  (MW)Market Potential0"/>
    <x v="0"/>
    <s v="General Service"/>
    <x v="25"/>
    <x v="2"/>
    <s v="Market Potential"/>
    <n v="0"/>
    <n v="2.8721912320826284E-2"/>
    <n v="2.6838515115531068E-2"/>
    <n v="2.5797627140995E-2"/>
    <n v="2.5177064523250844E-2"/>
    <n v="2.539138633234644E-2"/>
    <n v="2.5607551243679839E-2"/>
    <n v="2.5825575097908424E-2"/>
    <n v="2.6045473871837831E-2"/>
    <n v="2.6267263679592142E-2"/>
    <n v="2.6490960773794092E-2"/>
    <n v="2.6716581546755484E-2"/>
    <n v="2.6944142531677762E-2"/>
    <n v="2.7173660403862921E-2"/>
    <n v="2.7405151981934901E-2"/>
    <n v="2.763863422907132E-2"/>
    <n v="2.7874124254246027E-2"/>
    <n v="2.8111639313482029E-2"/>
    <n v="2.8351196811115517E-2"/>
    <n v="2.8592814301070482E-2"/>
    <n v="2.883650948814449E-2"/>
    <n v="2.9082300229305275E-2"/>
    <n v="2.9330204534998811E-2"/>
    <n v="2.9580240570468271E-2"/>
    <n v="2.9832426657084552E-2"/>
  </r>
  <r>
    <s v="WAGeneral ServiceElectric Vehicle TOU Opt-inSummer Peak Reduction @Generation (MW)Market Potential0"/>
    <x v="0"/>
    <s v="General Service"/>
    <x v="25"/>
    <x v="3"/>
    <s v="Market Potential"/>
    <n v="0"/>
    <n v="3.0607323445040798E-2"/>
    <n v="2.860029317511836E-2"/>
    <n v="2.7491077515979328E-2"/>
    <n v="2.6829778903719997E-2"/>
    <n v="2.7058169578374296E-2"/>
    <n v="2.7288524343222334E-2"/>
    <n v="2.7520860078760041E-2"/>
    <n v="2.7755193810568873E-2"/>
    <n v="2.7991542710562811E-2"/>
    <n v="2.822992409824605E-2"/>
    <n v="2.8470355441981548E-2"/>
    <n v="2.8712854360270421E-2"/>
    <n v="2.8957438623042328E-2"/>
    <n v="2.9204126152957054E-2"/>
    <n v="2.9452935026717093E-2"/>
    <n v="2.970388347639176E-2"/>
    <n v="2.9956989890752374E-2"/>
    <n v="3.0212272816619264E-2"/>
    <n v="3.0469750960220036E-2"/>
    <n v="3.0729443188559771E-2"/>
    <n v="3.0991368530802723E-2"/>
    <n v="3.1255546179666249E-2"/>
    <n v="3.1521995492826374E-2"/>
    <n v="3.1790735994335628E-2"/>
  </r>
  <r>
    <s v="WAGeneral ServiceElectric Vehicle TOU Opt-inWinter Peak Reduction @Meter  (MW)Market Potential0"/>
    <x v="0"/>
    <s v="General Service"/>
    <x v="25"/>
    <x v="4"/>
    <s v="Market Potential"/>
    <n v="0"/>
    <n v="2.8570775484193407E-2"/>
    <n v="2.6697288854926504E-2"/>
    <n v="2.5661878110249069E-2"/>
    <n v="2.504458093910647E-2"/>
    <n v="2.5257774970918776E-2"/>
    <n v="2.547280240642797E-2"/>
    <n v="2.5689679002936717E-2"/>
    <n v="2.5908420653179515E-2"/>
    <n v="2.6129043386486726E-2"/>
    <n v="2.635156336995859E-2"/>
    <n v="2.6575996909649329E-2"/>
    <n v="2.6802360451761459E-2"/>
    <n v="2.7030670583850301E-2"/>
    <n v="2.7260944036038941E-2"/>
    <n v="2.7493197682243509E-2"/>
    <n v="2.7727448541409142E-2"/>
    <n v="2.7963713778756383E-2"/>
    <n v="2.8202010707038518E-2"/>
    <n v="2.8442356787809476E-2"/>
    <n v="2.8684769632702854E-2"/>
    <n v="2.8929267004721732E-2"/>
    <n v="2.9175866819539743E-2"/>
    <n v="2.9424587146813206E-2"/>
    <n v="2.9675446211504624E-2"/>
  </r>
  <r>
    <s v="WAGeneral ServiceElectric Vehicle TOU Opt-inWinter Peak Reduction @Generation (MW)Market Potential0"/>
    <x v="0"/>
    <s v="General Service"/>
    <x v="25"/>
    <x v="5"/>
    <s v="Market Potential"/>
    <n v="0"/>
    <n v="3.0446265434988712E-2"/>
    <n v="2.8449796307466437E-2"/>
    <n v="2.7346417423539077E-2"/>
    <n v="2.6688598613711072E-2"/>
    <n v="2.6915787479666213E-2"/>
    <n v="2.7144930100626567E-2"/>
    <n v="2.7376043268261634E-2"/>
    <n v="2.7609143918562996E-2"/>
    <n v="2.7844249133084746E-2"/>
    <n v="2.8081376140194576E-2"/>
    <n v="2.8320542316335601E-2"/>
    <n v="2.8561765187299082E-2"/>
    <n v="2.8805062429507994E-2"/>
    <n v="2.9050451871311743E-2"/>
    <n v="2.9297951494291888E-2"/>
    <n v="2.9547579434579221E-2"/>
    <n v="2.9799353984181993E-2"/>
    <n v="3.0053293592325784E-2"/>
    <n v="3.0309416866804641E-2"/>
    <n v="3.0567742575344049E-2"/>
    <n v="3.0828289646975416E-2"/>
    <n v="3.1091077173422573E-2"/>
    <n v="3.1356124410500008E-2"/>
    <n v="3.1623450779523256E-2"/>
  </r>
  <r>
    <s v="WAGeneral ServiceElectric Vehicle TOU Opt-inNon-Incentive CostsMarket Potential0"/>
    <x v="0"/>
    <s v="General Service"/>
    <x v="25"/>
    <x v="6"/>
    <s v="Market Potential"/>
    <n v="0"/>
    <n v="172716.72"/>
    <n v="0"/>
    <n v="0"/>
    <n v="0"/>
    <n v="1479.17"/>
    <n v="1488.04"/>
    <n v="1502.49"/>
    <n v="1517.09"/>
    <n v="1531.82"/>
    <n v="1546.7"/>
    <n v="1561.72"/>
    <n v="1576.89"/>
    <n v="1592.21"/>
    <n v="1607.67"/>
    <n v="1623.29"/>
    <n v="1639.06"/>
    <n v="1654.98"/>
    <n v="1671.05"/>
    <n v="1687.28"/>
    <n v="1703.67"/>
    <n v="1720.22"/>
    <n v="1736.93"/>
    <n v="1753.8"/>
    <n v="1770.83"/>
  </r>
  <r>
    <s v="WAGeneral ServiceElectric Vehicle TOU Opt-inIncentive CostsMarket Potential0"/>
    <x v="0"/>
    <s v="General Service"/>
    <x v="25"/>
    <x v="7"/>
    <s v="Market Potential"/>
    <n v="0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  <n v="4853.1899999999996"/>
  </r>
  <r>
    <s v="WAGeneral ServiceElectric Vehicle TOU Opt-inProgram Annual BenefitsMarket Potential0"/>
    <x v="0"/>
    <s v="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Electric Vehicle TOU Opt-inProgram Annual CostsMarket Potential0"/>
    <x v="0"/>
    <s v="General Service"/>
    <x v="25"/>
    <x v="9"/>
    <s v="Market Potential"/>
    <n v="0"/>
    <n v="177569.91"/>
    <n v="4853.1899999999996"/>
    <n v="4853.1899999999996"/>
    <n v="4853.1899999999996"/>
    <n v="6332.36"/>
    <n v="6341.23"/>
    <n v="6355.68"/>
    <n v="6370.28"/>
    <n v="6385.01"/>
    <n v="6399.89"/>
    <n v="6414.92"/>
    <n v="6430.09"/>
    <n v="6445.4"/>
    <n v="6460.87"/>
    <n v="6476.48"/>
    <n v="6492.25"/>
    <n v="6508.17"/>
    <n v="6524.24"/>
    <n v="6540.48"/>
    <n v="6556.86"/>
    <n v="6573.41"/>
    <n v="6590.12"/>
    <n v="6606.99"/>
    <n v="6624.03"/>
  </r>
  <r>
    <s v="WALarge General ServiceElectric Vehicle TOU Opt-inParticipantsMarket Potential0"/>
    <x v="0"/>
    <s v="Large General Service"/>
    <x v="25"/>
    <x v="0"/>
    <s v="Market Potential"/>
    <n v="0"/>
    <n v="147.74079582479379"/>
    <n v="131.2017105430192"/>
    <n v="121.35988160077491"/>
    <n v="114.78310617122516"/>
    <n v="114.64260750040721"/>
    <n v="114.50056088927683"/>
    <n v="114.36336657029301"/>
    <n v="114.23085892902884"/>
    <n v="114.10287800367246"/>
    <n v="113.9792692920964"/>
    <n v="113.85988356551246"/>
    <n v="113.74457668848616"/>
    <n v="113.63320944509483"/>
    <n v="113.52564737101874"/>
    <n v="113.42176059136334"/>
    <n v="113.32142366401688"/>
    <n v="113.22451542835415"/>
    <n v="113.13091885910447"/>
    <n v="113.04052092520712"/>
    <n v="112.95321245348428"/>
    <n v="112.86888799696695"/>
    <n v="112.78744570771492"/>
    <n v="112.7087872139781"/>
    <n v="112.63281750154954"/>
  </r>
  <r>
    <s v="WALarge General ServiceElectric Vehicle TOU Opt-inNew ParticipantsMarket Potential0"/>
    <x v="0"/>
    <s v="Large General Service"/>
    <x v="25"/>
    <x v="1"/>
    <s v="Market Potential"/>
    <n v="0"/>
    <n v="147.7407958247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Summer Peak Reduction @Meter  (MW)Market Potential0"/>
    <x v="0"/>
    <s v="Large General Service"/>
    <x v="25"/>
    <x v="2"/>
    <s v="Market Potential"/>
    <n v="0"/>
    <n v="0.48822150844625412"/>
    <n v="0.43139778324954664"/>
    <n v="0.39976006545294435"/>
    <n v="0.37739944866401343"/>
    <n v="0.37751841837711347"/>
    <n v="0.37766012973306295"/>
    <n v="0.37782396457975342"/>
    <n v="0.37800932335815518"/>
    <n v="0.37821562454760821"/>
    <n v="0.3784423041276711"/>
    <n v="0.3786888150560378"/>
    <n v="0.37895462676203789"/>
    <n v="0.37923922465525906"/>
    <n v="0.37954210964883772"/>
    <n v="0.37986279769698172"/>
    <n v="0.38020081934629907"/>
    <n v="0.38055571930052051"/>
    <n v="0.38092705599821808"/>
    <n v="0.38131440120312793"/>
    <n v="0.38171733960670656"/>
    <n v="0.38213546844254881"/>
    <n v="0.38256839711231888"/>
    <n v="0.38301574682284906"/>
    <n v="0.38347715023407014"/>
  </r>
  <r>
    <s v="WALarge General ServiceElectric Vehicle TOU Opt-inSummer Peak Reduction @Generation (MW)Market Potential0"/>
    <x v="0"/>
    <s v="Large General Service"/>
    <x v="25"/>
    <x v="3"/>
    <s v="Market Potential"/>
    <n v="0"/>
    <n v="0.52027014966565865"/>
    <n v="0.45971630781068484"/>
    <n v="0.42600177477935247"/>
    <n v="0.40217332551578583"/>
    <n v="0.40230010483494616"/>
    <n v="0.40245111864137145"/>
    <n v="0.40262570820519333"/>
    <n v="0.4028232346101398"/>
    <n v="0.40304307816241286"/>
    <n v="0.4032846378172113"/>
    <n v="0.40354733062237619"/>
    <n v="0.40383059117864223"/>
    <n v="0.40413387111600496"/>
    <n v="0.40445663858571795"/>
    <n v="0.40479837776745708"/>
    <n v="0.40515858839119678"/>
    <n v="0.40553678527335946"/>
    <n v="0.40593249786681379"/>
    <n v="0.40634526982430513"/>
    <n v="0.40677465857492173"/>
    <n v="0.40722023491320203"/>
    <n v="0.40768158260051029"/>
    <n v="0.40815829797831316"/>
    <n v="0.40864998959299886"/>
  </r>
  <r>
    <s v="WALarge General ServiceElectric Vehicle TOU Opt-inWinter Peak Reduction @Meter  (MW)Market Potential0"/>
    <x v="0"/>
    <s v="Large General Service"/>
    <x v="25"/>
    <x v="4"/>
    <s v="Market Potential"/>
    <n v="0"/>
    <n v="0.48565245059458767"/>
    <n v="0.4291277360617955"/>
    <n v="0.39765649828687999"/>
    <n v="0.37541354472485711"/>
    <n v="0.3755318884104874"/>
    <n v="0.3756728540707529"/>
    <n v="0.37583582680630739"/>
    <n v="0.37602021021304538"/>
    <n v="0.37622542583031154"/>
    <n v="0.37645091260558217"/>
    <n v="0.37669612637512828"/>
    <n v="0.37696053936018192"/>
    <n v="0.37724363967814384"/>
    <n v="0.3775449308683822"/>
    <n v="0.37786393143219021"/>
    <n v="0.37820017438647435"/>
    <n v="0.37855320683076815"/>
    <n v="0.37892258952717239"/>
    <n v="0.37930789649283492"/>
    <n v="0.3797087146045961"/>
    <n v="0.38012464321543771"/>
    <n v="0.3805552937823814"/>
    <n v="0.38100028950549719"/>
    <n v="0.38145926497768684"/>
  </r>
  <r>
    <s v="WALarge General ServiceElectric Vehicle TOU Opt-inWinter Peak Reduction @Generation (MW)Market Potential0"/>
    <x v="0"/>
    <s v="Large General Service"/>
    <x v="25"/>
    <x v="5"/>
    <s v="Market Potential"/>
    <n v="0"/>
    <n v="0.51753244948272348"/>
    <n v="0.45729724644266356"/>
    <n v="0.42376012178908778"/>
    <n v="0.40005705959596877"/>
    <n v="0.400183171792932"/>
    <n v="0.40033339095348774"/>
    <n v="0.40050706181405304"/>
    <n v="0.40070354882038084"/>
    <n v="0.4009222355395477"/>
    <n v="0.40116252408949504"/>
    <n v="0.40142383458560132"/>
    <n v="0.40170560460377441"/>
    <n v="0.40200728865957358"/>
    <n v="0.40232835770287956"/>
    <n v="0.40266829862765369"/>
    <n v="0.40302661379632815"/>
    <n v="0.40340282057839744"/>
    <n v="0.40379645090278388"/>
    <n v="0.40420705082356662"/>
    <n v="0.40463418009867441"/>
    <n v="0.40507741178115697"/>
    <n v="0.40553633182265708"/>
    <n v="0.4060105386887225"/>
    <n v="0.40649964298559976"/>
  </r>
  <r>
    <s v="WALarge General ServiceElectric Vehicle TOU Opt-inNon-Incentive CostsMarket Potential0"/>
    <x v="0"/>
    <s v="Large General Service"/>
    <x v="25"/>
    <x v="6"/>
    <s v="Market Potential"/>
    <n v="0"/>
    <n v="8864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Incentive CostsMarket Potential0"/>
    <x v="0"/>
    <s v="Large General Service"/>
    <x v="25"/>
    <x v="7"/>
    <s v="Market Potential"/>
    <n v="0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Large General ServiceElectric Vehicle TOU Opt-inProgram Annual BenefitsMarket Potential0"/>
    <x v="0"/>
    <s v="Large General Service"/>
    <x v="2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Electric Vehicle TOU Opt-inProgram Annual CostsMarket Potential0"/>
    <x v="0"/>
    <s v="Large General Service"/>
    <x v="25"/>
    <x v="9"/>
    <s v="Market Potential"/>
    <n v="0"/>
    <n v="79011.259999999995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  <n v="70146.81"/>
  </r>
  <r>
    <s v="WAResidentialPilot-Peak Time RebateParticipantsMarket Potential0"/>
    <x v="0"/>
    <s v="Residential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ew ParticipantsMarket Potential0"/>
    <x v="0"/>
    <s v="Residential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Meter  (MW)Market Potential0"/>
    <x v="0"/>
    <s v="Residential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Summer Peak Reduction @Generation (MW)Market Potential0"/>
    <x v="0"/>
    <s v="Residential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Meter  (MW)Market Potential0"/>
    <x v="0"/>
    <s v="Residential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Winter Peak Reduction @Generation (MW)Market Potential0"/>
    <x v="0"/>
    <s v="Residential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Non-Incentive CostsMarket Potential0"/>
    <x v="0"/>
    <s v="Residential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Incentive CostsMarket Potential0"/>
    <x v="0"/>
    <s v="Residential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BenefitsMarket Potential0"/>
    <x v="0"/>
    <s v="Residential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ilot-Peak Time RebateProgram Annual CostsMarket Potential0"/>
    <x v="0"/>
    <s v="Residential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articipantsMarket Potential0"/>
    <x v="0"/>
    <s v="General Service"/>
    <x v="26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ew ParticipantsMarket Potential0"/>
    <x v="0"/>
    <s v="General Service"/>
    <x v="26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Meter  (MW)Market Potential0"/>
    <x v="0"/>
    <s v="General Service"/>
    <x v="26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Summer Peak Reduction @Generation (MW)Market Potential0"/>
    <x v="0"/>
    <s v="General Service"/>
    <x v="26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Meter  (MW)Market Potential0"/>
    <x v="0"/>
    <s v="General Service"/>
    <x v="26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Winter Peak Reduction @Generation (MW)Market Potential0"/>
    <x v="0"/>
    <s v="General Service"/>
    <x v="26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Non-Incentive CostsMarket Potential0"/>
    <x v="0"/>
    <s v="General Service"/>
    <x v="26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Incentive CostsMarket Potential0"/>
    <x v="0"/>
    <s v="General Service"/>
    <x v="26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BenefitsMarket Potential0"/>
    <x v="0"/>
    <s v="General Service"/>
    <x v="26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General ServicePilot-Peak Time RebateProgram Annual CostsMarket Potential0"/>
    <x v="0"/>
    <s v="General Service"/>
    <x v="26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WAResidentialParent-Peak Time RebateParticipantsMarket Potential0"/>
    <x v="0"/>
    <s v="Residential"/>
    <x v="27"/>
    <x v="0"/>
    <s v="Market Potential"/>
    <n v="0"/>
    <n v="0"/>
    <n v="3389.912957071243"/>
    <n v="9591.7382106268324"/>
    <n v="19721.935066049879"/>
    <n v="23440.078245813445"/>
    <n v="24646.751462691678"/>
    <n v="24062.943562798264"/>
    <n v="23280.037571993791"/>
    <n v="22479.344926193549"/>
    <n v="21660.565642628233"/>
    <n v="20673.407731458061"/>
    <n v="20800.07885417551"/>
    <n v="20925.91950262144"/>
    <n v="21050.860985601958"/>
    <n v="21174.832202915266"/>
    <n v="21297.759576863318"/>
    <n v="21419.566982264547"/>
    <n v="21540.175674961203"/>
    <n v="21659.504218817212"/>
    <n v="21777.468411204645"/>
    <n v="21893.981206979599"/>
    <n v="22008.952640951058"/>
    <n v="22212.505638590334"/>
    <n v="22417.941225715989"/>
  </r>
  <r>
    <s v="WAResidentialParent-Peak Time RebateNew ParticipantsMarket Potential0"/>
    <x v="0"/>
    <s v="Residential"/>
    <x v="27"/>
    <x v="1"/>
    <s v="Market Potential"/>
    <n v="0"/>
    <n v="0"/>
    <n v="3389.912957071243"/>
    <n v="6201.8252535555894"/>
    <n v="10130.196855423046"/>
    <n v="3718.1431797635669"/>
    <n v="1206.6732168782328"/>
    <n v="0"/>
    <n v="0"/>
    <n v="0"/>
    <n v="0"/>
    <n v="0"/>
    <n v="126.67112271744918"/>
    <n v="125.84064844593013"/>
    <n v="124.94148298051732"/>
    <n v="123.97121731330844"/>
    <n v="122.92737394805226"/>
    <n v="121.80740540122861"/>
    <n v="120.60869269665636"/>
    <n v="119.32854385600876"/>
    <n v="117.96419238743329"/>
    <n v="116.5127957749537"/>
    <n v="114.97143397145919"/>
    <n v="203.55299763927542"/>
    <n v="205.43558712565573"/>
  </r>
  <r>
    <s v="WAResidentialParent-Peak Time RebateSummer Peak Reduction @Meter  (MW)Market Potential0"/>
    <x v="0"/>
    <s v="Residential"/>
    <x v="27"/>
    <x v="2"/>
    <s v="Market Potential"/>
    <n v="0"/>
    <n v="0"/>
    <n v="0.61060334678571293"/>
    <n v="1.7192429683194757"/>
    <n v="3.5219566794069559"/>
    <n v="4.1771704821263276"/>
    <n v="4.3830311501534513"/>
    <n v="4.2678200011517538"/>
    <n v="4.1179729477487799"/>
    <n v="3.9657554895090517"/>
    <n v="3.8111368778734165"/>
    <n v="3.6277662304832354"/>
    <n v="3.6402790437181474"/>
    <n v="3.652554585354796"/>
    <n v="3.6645824577797059"/>
    <n v="3.6763519647942586"/>
    <n v="3.6878521045070571"/>
    <n v="3.6990715621167896"/>
    <n v="3.7099987025877574"/>
    <n v="3.7206215632206678"/>
    <n v="3.7309278461216437"/>
    <n v="3.7409049105728132"/>
    <n v="3.7505397653082713"/>
    <n v="3.7751518054416269"/>
    <n v="3.7999253563327482"/>
  </r>
  <r>
    <s v="WAResidentialParent-Peak Time RebateSummer Peak Reduction @Generation (MW)Market Potential0"/>
    <x v="0"/>
    <s v="Residential"/>
    <x v="27"/>
    <x v="3"/>
    <s v="Market Potential"/>
    <n v="0"/>
    <n v="0"/>
    <n v="0.6506855784161476"/>
    <n v="1.832100349871564"/>
    <n v="3.7531507666314532"/>
    <n v="4.4513751940817645"/>
    <n v="4.6707493074951527"/>
    <n v="4.5479752782947074"/>
    <n v="4.3882917175498504"/>
    <n v="4.2260821499457073"/>
    <n v="4.061313808475508"/>
    <n v="3.8659060427144452"/>
    <n v="3.8792402426663974"/>
    <n v="3.8923215956466284"/>
    <n v="3.9051390215043753"/>
    <n v="3.9176811219035153"/>
    <n v="3.9299361727483557"/>
    <n v="3.9418921164927423"/>
    <n v="3.95353655433478"/>
    <n v="3.9648567382999444"/>
    <n v="3.9758395632157328"/>
    <n v="3.986471558581429"/>
    <n v="3.9967388803370323"/>
    <n v="4.0229665445882636"/>
    <n v="4.0493663217527152"/>
  </r>
  <r>
    <s v="WAResidentialParent-Peak Time RebateWinter Peak Reduction @Meter  (MW)Market Potential0"/>
    <x v="0"/>
    <s v="Residential"/>
    <x v="27"/>
    <x v="4"/>
    <s v="Market Potential"/>
    <n v="0"/>
    <n v="0"/>
    <n v="0.5671244692884172"/>
    <n v="1.596821833877377"/>
    <n v="3.2711707578740743"/>
    <n v="3.8797291322979133"/>
    <n v="4.0709311994284327"/>
    <n v="3.9639238237275811"/>
    <n v="3.8247468423321314"/>
    <n v="3.6833682441389355"/>
    <n v="3.5397594700836157"/>
    <n v="3.3694459897667022"/>
    <n v="3.3810678103848009"/>
    <n v="3.3924692546653787"/>
    <n v="3.4036406653717801"/>
    <n v="3.4145721079433784"/>
    <n v="3.4252533638940639"/>
    <n v="3.4356739241090026"/>
    <n v="3.445822982041717"/>
    <n v="3.4556894268138878"/>
    <n v="3.4652618362206185"/>
    <n v="3.4745284696442824"/>
    <n v="3.4834772608804947"/>
    <n v="3.506336765782017"/>
    <n v="3.5293462808386842"/>
  </r>
  <r>
    <s v="WAResidentialParent-Peak Time RebateWinter Peak Reduction @Generation (MW)Market Potential0"/>
    <x v="0"/>
    <s v="Residential"/>
    <x v="27"/>
    <x v="5"/>
    <s v="Market Potential"/>
    <n v="0"/>
    <n v="0"/>
    <n v="0.6043525887557728"/>
    <n v="1.7016430454788758"/>
    <n v="3.4859023421505482"/>
    <n v="4.1344087087573671"/>
    <n v="4.3381619772255249"/>
    <n v="4.2241302469390254"/>
    <n v="4.075817180660839"/>
    <n v="3.9251579754251229"/>
    <n v="3.7721221974463082"/>
    <n v="3.5906287188477219"/>
    <n v="3.6030134381764714"/>
    <n v="3.6151633148608044"/>
    <n v="3.6270680577278132"/>
    <n v="3.6387170800760638"/>
    <n v="3.6500994926407331"/>
    <n v="3.6612040964503438"/>
    <n v="3.6720193755772774"/>
    <n v="3.6825334897846203"/>
    <n v="3.6927342670722703"/>
    <n v="3.7026091961256204"/>
    <n v="3.712145418670604"/>
    <n v="3.7365055048827971"/>
    <n v="3.7610254484640708"/>
  </r>
  <r>
    <s v="WAResidentialParent-Peak Time RebateNon-Incentive CostsMarket Potential0"/>
    <x v="0"/>
    <s v="Residential"/>
    <x v="27"/>
    <x v="6"/>
    <s v="Market Potential"/>
    <n v="0"/>
    <n v="0"/>
    <n v="175370.05"/>
    <n v="315965.67"/>
    <n v="512384.25"/>
    <n v="191781.56"/>
    <n v="66208.070000000007"/>
    <n v="5874.4"/>
    <n v="5874.4"/>
    <n v="5874.4"/>
    <n v="5874.4"/>
    <n v="5874.4"/>
    <n v="12207.96"/>
    <n v="12166.44"/>
    <n v="12121.48"/>
    <n v="12072.97"/>
    <n v="12020.77"/>
    <n v="11964.77"/>
    <n v="11904.84"/>
    <n v="11840.83"/>
    <n v="11772.61"/>
    <n v="11700.04"/>
    <n v="11622.98"/>
    <n v="16052.05"/>
    <n v="16146.18"/>
  </r>
  <r>
    <s v="WAResidentialParent-Peak Time RebateIncentive CostsMarket Potential0"/>
    <x v="0"/>
    <s v="Residential"/>
    <x v="27"/>
    <x v="7"/>
    <s v="Market Potential"/>
    <n v="0"/>
    <n v="0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  <n v="44901.54"/>
  </r>
  <r>
    <s v="WAResidentialParent-Peak Time RebateProgram Annual BenefitsMarket Potential0"/>
    <x v="0"/>
    <s v="Residential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ResidentialParent-Peak Time RebateProgram Annual CostsMarket Potential0"/>
    <x v="0"/>
    <s v="Residential"/>
    <x v="27"/>
    <x v="9"/>
    <s v="Market Potential"/>
    <n v="0"/>
    <n v="0"/>
    <n v="220271.59"/>
    <n v="360867.21"/>
    <n v="557285.79"/>
    <n v="236683.1"/>
    <n v="111109.6"/>
    <n v="50775.94"/>
    <n v="50775.94"/>
    <n v="50775.94"/>
    <n v="50775.94"/>
    <n v="50775.94"/>
    <n v="57109.5"/>
    <n v="57067.98"/>
    <n v="57023.02"/>
    <n v="56974.5"/>
    <n v="56922.31"/>
    <n v="56866.31"/>
    <n v="56806.38"/>
    <n v="56742.37"/>
    <n v="56674.15"/>
    <n v="56601.58"/>
    <n v="56524.52"/>
    <n v="60953.59"/>
    <n v="61047.72"/>
  </r>
  <r>
    <s v="WAGeneral ServiceParent-Peak Time RebateParticipantsMarket Potential0"/>
    <x v="0"/>
    <s v="General Service"/>
    <x v="27"/>
    <x v="0"/>
    <s v="Market Potential"/>
    <n v="0"/>
    <n v="0"/>
    <n v="278.60663188349162"/>
    <n v="755.14398899903756"/>
    <n v="1516.9006483108224"/>
    <n v="1819.6392653142846"/>
    <n v="1922.7045933007114"/>
    <n v="1878.1672136077195"/>
    <n v="1814.8107807462025"/>
    <n v="1750.0531204549868"/>
    <n v="1683.8729601844366"/>
    <n v="1603.3382120650349"/>
    <n v="1618.8537234800574"/>
    <n v="1634.5199381080743"/>
    <n v="1650.3383197396213"/>
    <n v="1666.310346383131"/>
    <n v="1682.4375104030339"/>
    <n v="1698.7213186591971"/>
    <n v="1715.1632926477178"/>
    <n v="1731.7649686430896"/>
    <n v="1748.527897841745"/>
    <n v="1765.4536465069928"/>
    <n v="1782.5437961153607"/>
    <n v="1799.7999435043696"/>
    <n v="1817.2237010217282"/>
  </r>
  <r>
    <s v="WAGeneral ServiceParent-Peak Time RebateNew ParticipantsMarket Potential0"/>
    <x v="0"/>
    <s v="General Service"/>
    <x v="27"/>
    <x v="1"/>
    <s v="Market Potential"/>
    <n v="0"/>
    <n v="0"/>
    <n v="278.60663188349162"/>
    <n v="476.53735711554594"/>
    <n v="761.7566593117848"/>
    <n v="302.7386170034622"/>
    <n v="103.06532798642684"/>
    <n v="0"/>
    <n v="0"/>
    <n v="0"/>
    <n v="0"/>
    <n v="0"/>
    <n v="15.515511415022502"/>
    <n v="15.66621462801686"/>
    <n v="15.818381631547027"/>
    <n v="15.972026643509707"/>
    <n v="16.127164019902921"/>
    <n v="16.283808256163184"/>
    <n v="16.441973988520658"/>
    <n v="16.601675995371806"/>
    <n v="16.762929198655456"/>
    <n v="16.925748665247738"/>
    <n v="17.090149608367938"/>
    <n v="17.256147389008902"/>
    <n v="17.423757517358581"/>
  </r>
  <r>
    <s v="WAGeneral ServiceParent-Peak Time RebateSummer Peak Reduction @Meter  (MW)Market Potential0"/>
    <x v="0"/>
    <s v="General Service"/>
    <x v="27"/>
    <x v="2"/>
    <s v="Market Potential"/>
    <n v="0"/>
    <n v="0"/>
    <n v="5.678393884176261E-2"/>
    <n v="0.15359346111532068"/>
    <n v="0.30838592395884262"/>
    <n v="0.36949376654662763"/>
    <n v="0.38997294174728753"/>
    <n v="0.38050153790249963"/>
    <n v="0.36724333085694161"/>
    <n v="0.35373200696960821"/>
    <n v="0.33996418127840922"/>
    <n v="0.32333286139135226"/>
    <n v="0.32608687931341263"/>
    <n v="0.32886458012907321"/>
    <n v="0.33166616738285493"/>
    <n v="0.33449184636871565"/>
    <n v="0.33734182414508673"/>
    <n v="0.34021630955003712"/>
    <n v="0.3431155132165703"/>
    <n v="0.34603964758805095"/>
    <n v="0.34898892693376526"/>
    <n v="0.35196356736461309"/>
    <n v="0.35496378684893776"/>
    <n v="0.35798980522849011"/>
    <n v="0.36104184423452951"/>
  </r>
  <r>
    <s v="WAGeneral ServiceParent-Peak Time RebateSummer Peak Reduction @Generation (MW)Market Potential0"/>
    <x v="0"/>
    <s v="General Service"/>
    <x v="27"/>
    <x v="3"/>
    <s v="Market Potential"/>
    <n v="0"/>
    <n v="0"/>
    <n v="6.0511443778519407E-2"/>
    <n v="0.16367589632919935"/>
    <n v="0.3286295012349133"/>
    <n v="0.39374868557824766"/>
    <n v="0.41557218856275313"/>
    <n v="0.40547904721067735"/>
    <n v="0.39135052307858226"/>
    <n v="0.37695226659165409"/>
    <n v="0.36228067058654007"/>
    <n v="0.34455761017833786"/>
    <n v="0.34749241188556335"/>
    <n v="0.35045245111793821"/>
    <n v="0.35343794478138846"/>
    <n v="0.35644911164611642"/>
    <n v="0.35948617236262437"/>
    <n v="0.36254934947787415"/>
    <n v="0.36563886745158813"/>
    <n v="0.36875495267268854"/>
    <n v="0.37189783347587946"/>
    <n v="0.37506774015836858"/>
    <n v="0.37826490499673676"/>
    <n v="0.38148956226394937"/>
    <n v="0.38474194824651481"/>
  </r>
  <r>
    <s v="WAGeneral ServiceParent-Peak Time RebateWinter Peak Reduction @Meter  (MW)Market Potential0"/>
    <x v="0"/>
    <s v="General Service"/>
    <x v="27"/>
    <x v="4"/>
    <s v="Market Potential"/>
    <n v="0"/>
    <n v="0"/>
    <n v="5.6485137536604731E-2"/>
    <n v="0.15278524091113824"/>
    <n v="0.30676317431429961"/>
    <n v="0.3675494628941548"/>
    <n v="0.38792087515333284"/>
    <n v="0.3784993105392892"/>
    <n v="0.36531086916427236"/>
    <n v="0.35187064286710784"/>
    <n v="0.33817526449762741"/>
    <n v="0.32163145985150143"/>
    <n v="0.32437098592663605"/>
    <n v="0.32713407027422503"/>
    <n v="0.32992091536772317"/>
    <n v="0.33273172542081597"/>
    <n v="0.33556670640237807"/>
    <n v="0.33842606605155712"/>
    <n v="0.34131001389299009"/>
    <n v="0.34421876125214862"/>
    <n v="0.34715252127081808"/>
    <n v="0.35011150892270693"/>
    <n v="0.35309594102919273"/>
    <n v="0.3561060362752026"/>
    <n v="0.3591420152252297"/>
  </r>
  <r>
    <s v="WAGeneral ServiceParent-Peak Time RebateWinter Peak Reduction @Generation (MW)Market Potential0"/>
    <x v="0"/>
    <s v="General Service"/>
    <x v="27"/>
    <x v="5"/>
    <s v="Market Potential"/>
    <n v="0"/>
    <n v="0"/>
    <n v="6.0193028065435562E-2"/>
    <n v="0.16281462160180971"/>
    <n v="0.32690022838267224"/>
    <n v="0.39167675073972164"/>
    <n v="0.41338541683006486"/>
    <n v="0.40334538633769096"/>
    <n v="0.38929120754930985"/>
    <n v="0.37496871575778756"/>
    <n v="0.3603743227809329"/>
    <n v="0.34274452243339881"/>
    <n v="0.34566388099598894"/>
    <n v="0.348608344281996"/>
    <n v="0.351578128055971"/>
    <n v="0.35457344993693091"/>
    <n v="0.35759452941429887"/>
    <n v="0.36064158786397815"/>
    <n v="0.36371484856456743"/>
    <n v="0.36681453671371334"/>
    <n v="0.3699408794446058"/>
    <n v="0.37309410584261182"/>
    <n v="0.37627444696205531"/>
    <n v="0.37948213584314"/>
    <n v="0.38271740752901717"/>
  </r>
  <r>
    <s v="WAGeneral ServiceParent-Peak Time RebateNon-Incentive CostsMarket Potential0"/>
    <x v="0"/>
    <s v="General Service"/>
    <x v="27"/>
    <x v="6"/>
    <s v="Market Potential"/>
    <n v="0"/>
    <n v="0"/>
    <n v="14626.63"/>
    <n v="24523.17"/>
    <n v="38784.129999999997"/>
    <n v="15833.23"/>
    <n v="5849.56"/>
    <n v="696.3"/>
    <n v="696.3"/>
    <n v="696.3"/>
    <n v="696.3"/>
    <n v="696.3"/>
    <n v="1472.07"/>
    <n v="1479.61"/>
    <n v="1487.22"/>
    <n v="1494.9"/>
    <n v="1502.66"/>
    <n v="1510.49"/>
    <n v="1518.4"/>
    <n v="1526.38"/>
    <n v="1534.44"/>
    <n v="1542.59"/>
    <n v="1550.81"/>
    <n v="1559.11"/>
    <n v="1567.49"/>
  </r>
  <r>
    <s v="WAGeneral ServiceParent-Peak Time RebateIncentive CostsMarket Potential0"/>
    <x v="0"/>
    <s v="General Service"/>
    <x v="27"/>
    <x v="7"/>
    <s v="Market Potential"/>
    <n v="0"/>
    <n v="0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  <n v="5322.21"/>
  </r>
  <r>
    <s v="WAGeneral ServiceParent-Peak Time RebateProgram Annual BenefitsMarket Potential0"/>
    <x v="0"/>
    <s v="General Service"/>
    <x v="2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General ServiceParent-Peak Time RebateProgram Annual CostsMarket Potential0"/>
    <x v="0"/>
    <s v="General Service"/>
    <x v="27"/>
    <x v="9"/>
    <s v="Market Potential"/>
    <n v="0"/>
    <n v="0"/>
    <n v="19948.84"/>
    <n v="29845.38"/>
    <n v="44106.34"/>
    <n v="21155.439999999999"/>
    <n v="11171.78"/>
    <n v="6018.51"/>
    <n v="6018.51"/>
    <n v="6018.51"/>
    <n v="6018.51"/>
    <n v="6018.51"/>
    <n v="6794.29"/>
    <n v="6801.82"/>
    <n v="6809.43"/>
    <n v="6817.11"/>
    <n v="6824.87"/>
    <n v="6832.7"/>
    <n v="6840.61"/>
    <n v="6848.6"/>
    <n v="6856.66"/>
    <n v="6864.8"/>
    <n v="6873.02"/>
    <n v="6881.32"/>
    <n v="6889.7"/>
  </r>
  <r>
    <s v="WALarge General ServiceVariable Peak Pricing RatesParticipantsMarket Potential0"/>
    <x v="0"/>
    <s v="Large General Service"/>
    <x v="28"/>
    <x v="0"/>
    <s v="Market Potential"/>
    <n v="0"/>
    <n v="0"/>
    <n v="35.197647395813583"/>
    <n v="94.890278410148341"/>
    <n v="197.13355879415636"/>
    <n v="245.26364072247929"/>
    <n v="267.80317572166035"/>
    <n v="267.48229454841999"/>
    <n v="267.172374956216"/>
    <n v="266.87304281342085"/>
    <n v="266.58393675795844"/>
    <n v="266.30470776146529"/>
    <n v="266.03501870832565"/>
    <n v="265.77454398907594"/>
    <n v="265.52296910768609"/>
    <n v="265.27999030224498"/>
    <n v="265.04531417859249"/>
    <n v="264.8186573564555"/>
    <n v="264.59974612766285"/>
    <n v="264.38831612602473"/>
    <n v="264.18411200847999"/>
    <n v="263.98688714712586"/>
    <n v="263.79640333175996"/>
    <n v="263.61243048257393"/>
    <n v="263.43474637265319"/>
  </r>
  <r>
    <s v="WALarge General ServiceVariable Peak Pricing RatesNew ParticipantsMarket Potential0"/>
    <x v="0"/>
    <s v="Large General Service"/>
    <x v="28"/>
    <x v="1"/>
    <s v="Market Potential"/>
    <n v="0"/>
    <n v="0"/>
    <n v="35.197647395813583"/>
    <n v="59.692631014334758"/>
    <n v="102.24328038400802"/>
    <n v="48.130081928322937"/>
    <n v="22.53953499918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Summer Peak Reduction @Meter  (MW)Market Potential0"/>
    <x v="0"/>
    <s v="Large General Service"/>
    <x v="28"/>
    <x v="2"/>
    <s v="Market Potential"/>
    <n v="0"/>
    <n v="0"/>
    <n v="0.17804865265280537"/>
    <n v="0.48087547431701361"/>
    <n v="0.99717296096367503"/>
    <n v="1.242544363267706"/>
    <n v="1.358926256651811"/>
    <n v="1.3595157800285034"/>
    <n v="1.3601827525020052"/>
    <n v="1.3609250815991338"/>
    <n v="1.3617407378173636"/>
    <n v="1.3626277527462256"/>
    <n v="1.3635842172447794"/>
    <n v="1.3646082796735015"/>
    <n v="1.3656981441789517"/>
    <n v="1.3668520690296508"/>
    <n v="1.3680683650016374"/>
    <n v="1.3693453938122162"/>
    <n v="1.3706815666004746"/>
    <n v="1.3720753424531502"/>
    <n v="1.3735252269745146"/>
    <n v="1.3750297708989441"/>
    <n v="1.3765875687449167"/>
    <n v="1.3781972575091894"/>
    <n v="1.3798575153999555"/>
  </r>
  <r>
    <s v="WALarge General ServiceVariable Peak Pricing RatesSummer Peak Reduction @Generation (MW)Market Potential0"/>
    <x v="0"/>
    <s v="Large General Service"/>
    <x v="28"/>
    <x v="3"/>
    <s v="Market Potential"/>
    <n v="0"/>
    <n v="0"/>
    <n v="0.18973641587042345"/>
    <n v="0.51244189505223103"/>
    <n v="1.0626310325699861"/>
    <n v="1.3241095090235571"/>
    <n v="1.4481311345394405"/>
    <n v="1.4487593563816106"/>
    <n v="1.449470111361898"/>
    <n v="1.4502611696495458"/>
    <n v="1.4511303685180772"/>
    <n v="1.4520756103433776"/>
    <n v="1.4530948606615297"/>
    <n v="1.4541861462846351"/>
    <n v="1.4553475534728813"/>
    <n v="1.4565772261611796"/>
    <n v="1.457873364238744"/>
    <n v="1.4592342218800258"/>
    <n v="1.4606581059254844"/>
    <n v="1.4621433743106886"/>
    <n v="1.4636884345423216"/>
    <n v="1.4652917422196761"/>
    <n v="1.4669517996002948"/>
    <n v="1.4686671542084286"/>
    <n v="1.4704363974850336"/>
  </r>
  <r>
    <s v="WALarge General ServiceVariable Peak Pricing RatesWinter Peak Reduction @Meter  (MW)Market Potential0"/>
    <x v="0"/>
    <s v="Large General Service"/>
    <x v="28"/>
    <x v="4"/>
    <s v="Market Potential"/>
    <n v="0"/>
    <n v="0"/>
    <n v="0.17711174741376384"/>
    <n v="0.47834507184273756"/>
    <n v="0.99192576275443489"/>
    <n v="1.2360060025087676"/>
    <n v="1.3517754857228621"/>
    <n v="1.3523619069837456"/>
    <n v="1.3530253697985368"/>
    <n v="1.3537637927048021"/>
    <n v="1.3545751568794093"/>
    <n v="1.3554575042698116"/>
    <n v="1.3564089357811102"/>
    <n v="1.3574276095172462"/>
    <n v="1.3585117390746928"/>
    <n v="1.3596595918870926"/>
    <n v="1.3608694876193055"/>
    <n v="1.3621397966094011"/>
    <n v="1.3634689383571716"/>
    <n v="1.3648553800577552"/>
    <n v="1.3662976351790435"/>
    <n v="1.3677942620815566"/>
    <n v="1.3693438626795218"/>
    <n v="1.370945081141919"/>
    <n v="1.3725966026323091"/>
  </r>
  <r>
    <s v="WALarge General ServiceVariable Peak Pricing RatesWinter Peak Reduction @Generation (MW)Market Potential0"/>
    <x v="0"/>
    <s v="Large General Service"/>
    <x v="28"/>
    <x v="5"/>
    <s v="Market Potential"/>
    <n v="0"/>
    <n v="0"/>
    <n v="0.18873800875294527"/>
    <n v="0.50974538772670241"/>
    <n v="1.0570393891245045"/>
    <n v="1.3171419464074676"/>
    <n v="1.4405109609152409"/>
    <n v="1.4411358770074014"/>
    <n v="1.4418428919421749"/>
    <n v="1.4426297876223382"/>
    <n v="1.4434944127018428"/>
    <n v="1.4444346805944284"/>
    <n v="1.4454485675416775"/>
    <n v="1.4465341107387533"/>
    <n v="1.4476894065160835"/>
    <n v="1.4489126085753332"/>
    <n v="1.4502019262780323"/>
    <n v="1.4515556229852953"/>
    <n v="1.4529720144471139"/>
    <n v="1.4544494672397221"/>
    <n v="1.4559863972496201"/>
    <n v="1.4575812682028524"/>
    <n v="1.4592325902381946"/>
    <n v="1.4609389185229316"/>
    <n v="1.4626988519099628"/>
  </r>
  <r>
    <s v="WALarge General ServiceVariable Peak Pricing RatesNon-Incentive CostsMarket Potential0"/>
    <x v="0"/>
    <s v="Large General Service"/>
    <x v="28"/>
    <x v="6"/>
    <s v="Market Potential"/>
    <n v="0"/>
    <n v="0"/>
    <n v="12172.36"/>
    <n v="17071.36"/>
    <n v="25581.49"/>
    <n v="14758.85"/>
    <n v="9640.74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  <n v="5132.83"/>
  </r>
  <r>
    <s v="WALarge General ServiceVariable Peak Pricing RatesIncentive CostsMarket Potential0"/>
    <x v="0"/>
    <s v="Large General Service"/>
    <x v="28"/>
    <x v="7"/>
    <s v="Market Potential"/>
    <n v="0"/>
    <n v="0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  <n v="39233.269999999997"/>
  </r>
  <r>
    <s v="WALarge General ServiceVariable Peak Pricing RatesProgram Annual BenefitsMarket Potential0"/>
    <x v="0"/>
    <s v="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Large General ServiceVariable Peak Pricing RatesProgram Annual CostsMarket Potential0"/>
    <x v="0"/>
    <s v="Large General Service"/>
    <x v="28"/>
    <x v="9"/>
    <s v="Market Potential"/>
    <n v="0"/>
    <n v="0"/>
    <n v="51405.64"/>
    <n v="56304.63"/>
    <n v="64814.76"/>
    <n v="53992.12"/>
    <n v="48874.02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  <n v="44366.11"/>
  </r>
  <r>
    <s v="WAExtra Large General ServiceVariable Peak Pricing RatesParticipantsMarket Potential0"/>
    <x v="0"/>
    <s v="Extra Large General Service"/>
    <x v="28"/>
    <x v="0"/>
    <s v="Market Potential"/>
    <n v="0"/>
    <n v="0"/>
    <n v="0.46437026768537704"/>
    <n v="1.2382775611894801"/>
    <n v="2.5989883396228497"/>
    <n v="3.24702877713164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  <n v="3.5552943859649999"/>
  </r>
  <r>
    <s v="WAExtra Large General ServiceVariable Peak Pricing RatesNew ParticipantsMarket Potential0"/>
    <x v="0"/>
    <s v="Extra Large General Service"/>
    <x v="28"/>
    <x v="1"/>
    <s v="Market Potential"/>
    <n v="0"/>
    <n v="0"/>
    <n v="0.46437026768537704"/>
    <n v="0.77390729350410303"/>
    <n v="1.3607107784333696"/>
    <n v="0.64804043750880025"/>
    <n v="0.3082656088333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Summer Peak Reduction @Meter  (MW)Market Potential0"/>
    <x v="0"/>
    <s v="Extra Large General Service"/>
    <x v="28"/>
    <x v="2"/>
    <s v="Market Potential"/>
    <n v="0"/>
    <n v="0"/>
    <n v="6.413541142945571E-2"/>
    <n v="0.17397773377182776"/>
    <n v="0.36433088837174527"/>
    <n v="0.45421831541560942"/>
    <n v="0.49629732954190786"/>
    <n v="0.4952572351436389"/>
    <n v="0.49422048554763476"/>
    <n v="0.49318706889295272"/>
    <n v="0.49215697336139191"/>
    <n v="0.49113018717733914"/>
    <n v="0.49010669860761635"/>
    <n v="0.48908649596132492"/>
    <n v="0.48806956758969483"/>
    <n v="0.48705590188593145"/>
    <n v="0.48604548728506469"/>
    <n v="0.48503831226379712"/>
    <n v="0.48403436534035421"/>
    <n v="0.4830336350743335"/>
    <n v="0.482036110066556"/>
    <n v="0.4810417789589162"/>
    <n v="0.48005063043423502"/>
    <n v="0.47906265321611097"/>
    <n v="0.47807783606877313"/>
  </r>
  <r>
    <s v="WAExtra Large General ServiceVariable Peak Pricing RatesSummer Peak Reduction @Generation (MW)Market Potential0"/>
    <x v="0"/>
    <s v="Extra Large General Service"/>
    <x v="28"/>
    <x v="3"/>
    <s v="Market Potential"/>
    <n v="0"/>
    <n v="0"/>
    <n v="6.8345493850656122E-2"/>
    <n v="0.18539826702027681"/>
    <n v="0.38824689724184275"/>
    <n v="0.48403486297486087"/>
    <n v="0.52887609712479522"/>
    <n v="0.52776772713516507"/>
    <n v="0.52666292151282479"/>
    <n v="0.52556166761823608"/>
    <n v="0.52446395285740821"/>
    <n v="0.52336976468173391"/>
    <n v="0.52227909058782651"/>
    <n v="0.52119191811735388"/>
    <n v="0.52010823485687852"/>
    <n v="0.51902802843769336"/>
    <n v="0.51795128653566147"/>
    <n v="0.51687799687105407"/>
    <n v="0.51580814720839108"/>
    <n v="0.51474172535628038"/>
    <n v="0.51367871916725916"/>
    <n v="0.51261911653763448"/>
    <n v="0.5115629054073263"/>
    <n v="0.51051007375970903"/>
    <n v="0.50946060962145479"/>
  </r>
  <r>
    <s v="WAExtra Large General ServiceVariable Peak Pricing RatesWinter Peak Reduction @Meter  (MW)Market Potential0"/>
    <x v="0"/>
    <s v="Extra Large General Service"/>
    <x v="28"/>
    <x v="4"/>
    <s v="Market Potential"/>
    <n v="0"/>
    <n v="0"/>
    <n v="7.1745072636797205E-2"/>
    <n v="0.19462017734733783"/>
    <n v="0.40755871783578812"/>
    <n v="0.50811128058796207"/>
    <n v="0.55518296622448027"/>
    <n v="0.55401946471276065"/>
    <n v="0.55285970486381519"/>
    <n v="0.55170367340940096"/>
    <n v="0.55055135712908909"/>
    <n v="0.5494027428500905"/>
    <n v="0.54825781744708646"/>
    <n v="0.54711656784205442"/>
    <n v="0.54597898100409881"/>
    <n v="0.54484504394927968"/>
    <n v="0.54371474374044404"/>
    <n v="0.54258806748705646"/>
    <n v="0.5414650023450307"/>
    <n v="0.54034553551656173"/>
    <n v="0.53922965424995828"/>
    <n v="0.53811734583947735"/>
    <n v="0.53700859762515707"/>
    <n v="0.53590339699265199"/>
    <n v="0.53480173137306786"/>
  </r>
  <r>
    <s v="WAExtra Large General ServiceVariable Peak Pricing RatesWinter Peak Reduction @Generation (MW)Market Potential0"/>
    <x v="0"/>
    <s v="Extra Large General Service"/>
    <x v="28"/>
    <x v="5"/>
    <s v="Market Potential"/>
    <n v="0"/>
    <n v="0"/>
    <n v="7.6454680985504272E-2"/>
    <n v="0.20739575591148532"/>
    <n v="0.43431235916004701"/>
    <n v="0.54146555902382998"/>
    <n v="0.59162720185899431"/>
    <n v="0.59038732386270321"/>
    <n v="0.58915143314558316"/>
    <n v="0.58791951556841537"/>
    <n v="0.58669155704293385"/>
    <n v="0.58546754353163943"/>
    <n v="0.58424746104761982"/>
    <n v="0.58303129565436318"/>
    <n v="0.58181903346557839"/>
    <n v="0.58061066064501243"/>
    <n v="0.57940616340627027"/>
    <n v="0.57820552801263481"/>
    <n v="0.57700874077688691"/>
    <n v="0.5758157880611271"/>
    <n v="0.57462665627659659"/>
    <n v="0.57344133188350099"/>
    <n v="0.57225980139083232"/>
    <n v="0.5710820513561935"/>
    <n v="0.56990806838562214"/>
  </r>
  <r>
    <s v="WAExtra Large General ServiceVariable Peak Pricing RatesNon-Incentive CostsMarket Potential0"/>
    <x v="0"/>
    <s v="Extra Large General Service"/>
    <x v="28"/>
    <x v="6"/>
    <s v="Market Potential"/>
    <n v="0"/>
    <n v="0"/>
    <n v="1790.33"/>
    <n v="1914.14"/>
    <n v="2148.86"/>
    <n v="1863.8"/>
    <n v="1727.89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  <n v="1604.58"/>
  </r>
  <r>
    <s v="WAExtra Large General ServiceVariable Peak Pricing RatesIncentive CostsMarket Potential0"/>
    <x v="0"/>
    <s v="Extra Large General Service"/>
    <x v="28"/>
    <x v="7"/>
    <s v="Market Potential"/>
    <n v="0"/>
    <n v="0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  <n v="12264.74"/>
  </r>
  <r>
    <s v="WAExtra Large General ServiceVariable Peak Pricing RatesProgram Annual BenefitsMarket Potential0"/>
    <x v="0"/>
    <s v="Extra Large General Service"/>
    <x v="2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AExtra Large General ServiceVariable Peak Pricing RatesProgram Annual CostsMarket Potential0"/>
    <x v="0"/>
    <s v="Extra Large General Service"/>
    <x v="28"/>
    <x v="9"/>
    <s v="Market Potential"/>
    <n v="0"/>
    <n v="0"/>
    <n v="14055.07"/>
    <n v="14178.88"/>
    <n v="14413.61"/>
    <n v="14128.54"/>
    <n v="13992.63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  <n v="13869.32"/>
  </r>
  <r>
    <s v="IDResidentialDLC Central ACParticipantsMarket Potential0"/>
    <x v="1"/>
    <s v="Residential"/>
    <x v="0"/>
    <x v="0"/>
    <s v="Market Potential"/>
    <n v="0"/>
    <n v="0"/>
    <n v="553.60847208893858"/>
    <n v="1672.8709678410858"/>
    <n v="3849.4586679152153"/>
    <n v="4972.1114853184854"/>
    <n v="5603.6213357578799"/>
    <n v="5744.0491735251799"/>
    <n v="5888.4737502568696"/>
    <n v="6037.0102290489604"/>
    <n v="6189.7766851743381"/>
    <n v="6346.8941447587895"/>
    <n v="6508.4866210437449"/>
    <n v="6674.6811479253793"/>
    <n v="6845.6078104353828"/>
    <n v="7021.3997718026494"/>
    <n v="7202.193296707298"/>
    <n v="7388.1277703088235"/>
    <n v="7579.3457125983477"/>
    <n v="7775.9927875913027"/>
    <n v="7978.2178068406083"/>
    <n v="8186.1727267120741"/>
    <n v="8400.0126388226145"/>
    <n v="8504.2258506744383"/>
    <n v="8609.7319645719454"/>
  </r>
  <r>
    <s v="IDResidentialDLC Central ACNew ParticipantsMarket Potential0"/>
    <x v="1"/>
    <s v="Residential"/>
    <x v="0"/>
    <x v="1"/>
    <s v="Market Potential"/>
    <n v="0"/>
    <n v="0"/>
    <n v="553.60847208893858"/>
    <n v="1119.2624957521471"/>
    <n v="2176.5877000741293"/>
    <n v="1122.6528174032701"/>
    <n v="631.50985043939454"/>
    <n v="140.42783776729993"/>
    <n v="144.42457673168974"/>
    <n v="148.53647879209075"/>
    <n v="152.76645612537777"/>
    <n v="157.11745958445135"/>
    <n v="161.59247628495541"/>
    <n v="166.19452688163437"/>
    <n v="170.92666251000355"/>
    <n v="175.79196136726659"/>
    <n v="180.79352490464862"/>
    <n v="185.9344736015255"/>
    <n v="191.21794228952422"/>
    <n v="196.64707499295491"/>
    <n v="202.22501924930566"/>
    <n v="207.95491987146579"/>
    <n v="213.83991211054035"/>
    <n v="104.21321185182387"/>
    <n v="105.50611389750702"/>
  </r>
  <r>
    <s v="IDResidentialDLC Central ACSummer Peak Reduction @Meter  (MW)Market Potential0"/>
    <x v="1"/>
    <s v="Residential"/>
    <x v="0"/>
    <x v="2"/>
    <s v="Market Potential"/>
    <n v="0"/>
    <n v="0"/>
    <n v="0.2768042360444693"/>
    <n v="0.8364354839205429"/>
    <n v="1.9247293339576077"/>
    <n v="2.4860557426592429"/>
    <n v="2.8018106678789398"/>
    <n v="2.8720245867625898"/>
    <n v="2.9442368751284347"/>
    <n v="3.0185051145244803"/>
    <n v="3.0948883425871689"/>
    <n v="3.1734470723793948"/>
    <n v="3.2542433105218724"/>
    <n v="3.3373405739626896"/>
    <n v="3.4228039052176915"/>
    <n v="3.5106998859013245"/>
    <n v="3.6010966483536491"/>
    <n v="3.6940638851544119"/>
    <n v="3.7896728562991737"/>
    <n v="3.8879963937956514"/>
    <n v="3.9891089034203042"/>
    <n v="4.0930863633560373"/>
    <n v="4.2000063194113073"/>
    <n v="4.2521129253372187"/>
    <n v="4.3048659822859729"/>
  </r>
  <r>
    <s v="IDResidentialDLC Central ACSummer Peak Reduction @Generation (MW)Market Potential0"/>
    <x v="1"/>
    <s v="Residential"/>
    <x v="0"/>
    <x v="3"/>
    <s v="Market Potential"/>
    <n v="0"/>
    <n v="0"/>
    <n v="0.29497467609171918"/>
    <n v="0.89134216104064667"/>
    <n v="2.0510755903214064"/>
    <n v="2.6492495126377267"/>
    <n v="2.9857317432640023"/>
    <n v="3.0605547599771841"/>
    <n v="3.1375073264369506"/>
    <n v="3.2166508040542201"/>
    <n v="3.2980481059113052"/>
    <n v="3.3817637173693464"/>
    <n v="3.4678637153898895"/>
    <n v="3.5564157864052532"/>
    <n v="3.6474892425593475"/>
    <n v="3.7411550361267309"/>
    <n v="3.8374857719028657"/>
    <n v="3.9365557173427237"/>
    <n v="4.0384408102079856"/>
    <n v="4.1432186634651016"/>
    <n v="4.2509685671571873"/>
    <n v="4.361771486952299"/>
    <n v="4.4757100590487076"/>
    <n v="4.5312371327122962"/>
    <n v="4.5874530928026136"/>
  </r>
  <r>
    <s v="IDResidentialDLC Central ACWinter Peak Reduction @Meter  (MW)Market Potential0"/>
    <x v="1"/>
    <s v="Residential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Winter Peak Reduction @Generation (MW)Market Potential0"/>
    <x v="1"/>
    <s v="Residential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Non-Incentive CostsMarket Potential0"/>
    <x v="1"/>
    <s v="Residential"/>
    <x v="0"/>
    <x v="6"/>
    <s v="Market Potential"/>
    <n v="0"/>
    <n v="0"/>
    <n v="181047.76"/>
    <n v="362057.05"/>
    <n v="700401.11"/>
    <n v="363141.95"/>
    <n v="205976.2"/>
    <n v="48829.96"/>
    <n v="50108.91"/>
    <n v="51424.72"/>
    <n v="52778.31"/>
    <n v="54170.63"/>
    <n v="55602.64"/>
    <n v="57075.3"/>
    <n v="58589.58"/>
    <n v="60146.48"/>
    <n v="61746.98"/>
    <n v="63392.08"/>
    <n v="65082.79"/>
    <n v="66820.11"/>
    <n v="68605.05"/>
    <n v="70438.62"/>
    <n v="72321.820000000007"/>
    <n v="37241.279999999999"/>
    <n v="37655"/>
  </r>
  <r>
    <s v="IDResidentialDLC Central ACIncentive CostsMarket Potential0"/>
    <x v="1"/>
    <s v="Residential"/>
    <x v="0"/>
    <x v="7"/>
    <s v="Market Potential"/>
    <n v="0"/>
    <n v="0"/>
    <n v="48208.33"/>
    <n v="85143.99"/>
    <n v="156971.38"/>
    <n v="194018.93"/>
    <n v="214858.75"/>
    <n v="219492.87"/>
    <n v="224258.88"/>
    <n v="229160.58"/>
    <n v="234201.88"/>
    <n v="239386.75"/>
    <n v="244719.3"/>
    <n v="250203.72"/>
    <n v="255844.3"/>
    <n v="261645.44"/>
    <n v="267611.62"/>
    <n v="273747.46000000002"/>
    <n v="280057.65000000002"/>
    <n v="286547.01"/>
    <n v="293220.43"/>
    <n v="300082.95"/>
    <n v="307139.65999999997"/>
    <n v="310578.7"/>
    <n v="314060.40000000002"/>
  </r>
  <r>
    <s v="IDResidentialDLC Central ACProgram Annual BenefitsMarket Potential0"/>
    <x v="1"/>
    <s v="Residential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Central ACProgram Annual CostsMarket Potential0"/>
    <x v="1"/>
    <s v="Residential"/>
    <x v="0"/>
    <x v="9"/>
    <s v="Market Potential"/>
    <n v="0"/>
    <n v="0"/>
    <n v="229256.08"/>
    <n v="447201.03"/>
    <n v="857372.49"/>
    <n v="557160.87"/>
    <n v="420834.95"/>
    <n v="268322.82"/>
    <n v="274367.78999999998"/>
    <n v="280585.3"/>
    <n v="286980.19"/>
    <n v="293557.39"/>
    <n v="300321.94"/>
    <n v="307279.02"/>
    <n v="314433.88"/>
    <n v="321791.90999999997"/>
    <n v="329358.59999999998"/>
    <n v="337139.54"/>
    <n v="345140.44"/>
    <n v="353367.12"/>
    <n v="361825.49"/>
    <n v="370521.57"/>
    <n v="379461.48"/>
    <n v="347819.97"/>
    <n v="351715.4"/>
  </r>
  <r>
    <s v="IDGeneral ServiceDLC Central ACParticipantsMarket Potential0"/>
    <x v="1"/>
    <s v="General Service"/>
    <x v="0"/>
    <x v="0"/>
    <s v="Market Potential"/>
    <n v="0"/>
    <n v="0"/>
    <n v="30.621559630756977"/>
    <n v="92.306109311002274"/>
    <n v="214.74093601007283"/>
    <n v="277.30406929863767"/>
    <n v="310.5740770704686"/>
    <n v="314.21156080678213"/>
    <n v="317.89192281285636"/>
    <n v="321.61566853315543"/>
    <n v="325.38330937026831"/>
    <n v="329.19536275514349"/>
    <n v="333.05235221814996"/>
    <n v="336.95480746097678"/>
    <n v="340.90326442938022"/>
    <n v="344.89826538678756"/>
    <n v="348.94035898876962"/>
    <n v="353.03010035839026"/>
    <n v="357.16805116244518"/>
    <n v="361.35477968859772"/>
    <n v="365.59086092342579"/>
    <n v="369.87687663138786"/>
    <n v="374.21341543471908"/>
    <n v="378.60107289427151"/>
    <n v="383.04045159130419"/>
  </r>
  <r>
    <s v="IDGeneral ServiceDLC Central ACNew ParticipantsMarket Potential0"/>
    <x v="1"/>
    <s v="General Service"/>
    <x v="0"/>
    <x v="1"/>
    <s v="Market Potential"/>
    <n v="0"/>
    <n v="0"/>
    <n v="30.621559630756977"/>
    <n v="61.684549680245297"/>
    <n v="122.43482669907056"/>
    <n v="62.563133288564842"/>
    <n v="33.270007771830933"/>
    <n v="3.6374837363135271"/>
    <n v="3.6803620060742332"/>
    <n v="3.723745720299064"/>
    <n v="3.7676408371128787"/>
    <n v="3.8120533848751847"/>
    <n v="3.8569894630064709"/>
    <n v="3.902455242826818"/>
    <n v="3.9484569684034341"/>
    <n v="3.995000957407342"/>
    <n v="4.0420936019820601"/>
    <n v="4.0897413696206399"/>
    <n v="4.137950804054924"/>
    <n v="4.1867285261525353"/>
    <n v="4.2360812348280774"/>
    <n v="4.2860157079620649"/>
    <n v="4.3365388033312229"/>
    <n v="4.3876574595524289"/>
    <n v="4.4393786970326801"/>
  </r>
  <r>
    <s v="IDGeneral ServiceDLC Central ACSummer Peak Reduction @Meter  (MW)Market Potential0"/>
    <x v="1"/>
    <s v="General Service"/>
    <x v="0"/>
    <x v="2"/>
    <s v="Market Potential"/>
    <n v="0"/>
    <n v="0"/>
    <n v="3.8276949538446216E-2"/>
    <n v="0.11538263663875284"/>
    <n v="0.26842617001259106"/>
    <n v="0.34663008662329708"/>
    <n v="0.38821759633808572"/>
    <n v="0.39276445100847762"/>
    <n v="0.39736490351607046"/>
    <n v="0.4020195856664443"/>
    <n v="0.40672913671283539"/>
    <n v="0.41149420344392934"/>
    <n v="0.41631544027268746"/>
    <n v="0.42119350932622096"/>
    <n v="0.42612908053672527"/>
    <n v="0.43112283173348442"/>
    <n v="0.43617544873596203"/>
    <n v="0.44128762544798783"/>
    <n v="0.44646006395305649"/>
    <n v="0.45169347461074716"/>
    <n v="0.45698857615428223"/>
    <n v="0.4623460957892348"/>
    <n v="0.46776676929339883"/>
    <n v="0.4732513411178394"/>
    <n v="0.47880056448913022"/>
  </r>
  <r>
    <s v="IDGeneral ServiceDLC Central ACSummer Peak Reduction @Generation (MW)Market Potential0"/>
    <x v="1"/>
    <s v="General Service"/>
    <x v="0"/>
    <x v="3"/>
    <s v="Market Potential"/>
    <n v="0"/>
    <n v="0"/>
    <n v="4.0789588169699721E-2"/>
    <n v="0.12295677391171445"/>
    <n v="0.28604664323592399"/>
    <n v="0.36938415028058086"/>
    <n v="0.41370161587605042"/>
    <n v="0.41854694267740583"/>
    <n v="0.42344938567356188"/>
    <n v="0.42840961814412221"/>
    <n v="0.43342832130523806"/>
    <n v="0.43850618440316425"/>
    <n v="0.44364390480891674"/>
    <n v="0.44884218811404619"/>
    <n v="0.45410174822754185"/>
    <n v="0.45942330747387511"/>
    <n v="0.46480759669220167"/>
    <n v="0.47025535533673041"/>
    <n v="0.47576733157827844"/>
    <n v="0.48134428240701954"/>
    <n v="0.48698697373644739"/>
    <n v="0.49269618050856223"/>
    <n v="0.4984726868002971"/>
    <n v="0.5043172859312014"/>
    <n v="0.51023078057238935"/>
  </r>
  <r>
    <s v="IDGeneral ServiceDLC Central ACWinter Peak Reduction @Meter  (MW)Market Potential0"/>
    <x v="1"/>
    <s v="General Service"/>
    <x v="0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Winter Peak Reduction @Generation (MW)Market Potential0"/>
    <x v="1"/>
    <s v="General Service"/>
    <x v="0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Non-Incentive CostsMarket Potential0"/>
    <x v="1"/>
    <s v="General Service"/>
    <x v="0"/>
    <x v="6"/>
    <s v="Market Potential"/>
    <n v="0"/>
    <n v="0"/>
    <n v="10666.3"/>
    <n v="21072.400000000001"/>
    <n v="41423.74"/>
    <n v="21366.720000000001"/>
    <n v="11553.53"/>
    <n v="1626.63"/>
    <n v="1641"/>
    <n v="1655.53"/>
    <n v="1670.23"/>
    <n v="1685.11"/>
    <n v="1700.17"/>
    <n v="1715.4"/>
    <n v="1730.81"/>
    <n v="1746.4"/>
    <n v="1762.18"/>
    <n v="1778.14"/>
    <n v="1794.29"/>
    <n v="1810.63"/>
    <n v="1827.16"/>
    <n v="1843.89"/>
    <n v="1860.81"/>
    <n v="1877.94"/>
    <n v="1895.27"/>
  </r>
  <r>
    <s v="IDGeneral ServiceDLC Central ACIncentive CostsMarket Potential0"/>
    <x v="1"/>
    <s v="General Service"/>
    <x v="0"/>
    <x v="7"/>
    <s v="Market Potential"/>
    <n v="0"/>
    <n v="0"/>
    <n v="4699.97"/>
    <n v="7845.88"/>
    <n v="14090.06"/>
    <n v="17280.78"/>
    <n v="18977.55"/>
    <n v="19163.060000000001"/>
    <n v="19350.759999999998"/>
    <n v="19540.669999999998"/>
    <n v="19732.82"/>
    <n v="19927.23"/>
    <n v="20123.939999999999"/>
    <n v="20322.96"/>
    <n v="20524.34"/>
    <n v="20728.080000000002"/>
    <n v="20934.23"/>
    <n v="21142.799999999999"/>
    <n v="21353.84"/>
    <n v="21567.360000000001"/>
    <n v="21783.4"/>
    <n v="22001.99"/>
    <n v="22223.15"/>
    <n v="22446.92"/>
    <n v="22673.33"/>
  </r>
  <r>
    <s v="IDGeneral ServiceDLC Central ACProgram Annual BenefitsMarket Potential0"/>
    <x v="1"/>
    <s v="General Service"/>
    <x v="0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Central ACProgram Annual CostsMarket Potential0"/>
    <x v="1"/>
    <s v="General Service"/>
    <x v="0"/>
    <x v="9"/>
    <s v="Market Potential"/>
    <n v="0"/>
    <n v="0"/>
    <n v="15366.26"/>
    <n v="28918.28"/>
    <n v="55513.8"/>
    <n v="38647.5"/>
    <n v="30531.07"/>
    <n v="20789.689999999999"/>
    <n v="20991.75"/>
    <n v="21196.2"/>
    <n v="21403.05"/>
    <n v="21612.34"/>
    <n v="21824.1"/>
    <n v="22038.36"/>
    <n v="22255.14"/>
    <n v="22474.48"/>
    <n v="22696.400000000001"/>
    <n v="22920.94"/>
    <n v="23148.13"/>
    <n v="23377.99"/>
    <n v="23610.560000000001"/>
    <n v="23845.88"/>
    <n v="24083.97"/>
    <n v="24324.86"/>
    <n v="24568.6"/>
  </r>
  <r>
    <s v="IDResidentialDLC Smart Thermostats - CoolingParticipantsMarket Potential0"/>
    <x v="1"/>
    <s v="Residential"/>
    <x v="1"/>
    <x v="0"/>
    <s v="Market Potential"/>
    <n v="0"/>
    <n v="0"/>
    <n v="1117.3594005509556"/>
    <n v="3440.7046786114161"/>
    <n v="8236.5875333215754"/>
    <n v="10869.007329708256"/>
    <n v="12395.349814151947"/>
    <n v="12724.871312511463"/>
    <n v="13064.680874225127"/>
    <n v="13415.126187858101"/>
    <n v="13776.567088159114"/>
    <n v="14149.375985934697"/>
    <n v="14533.938313214585"/>
    <n v="14930.652984253084"/>
    <n v="15339.932872930956"/>
    <n v="15762.205307142392"/>
    <n v="16197.912580772425"/>
    <n v="16647.512483891929"/>
    <n v="17111.47885181944"/>
    <n v="17590.302133722507"/>
    <n v="18084.48998145499"/>
    <n v="18594.567859351802"/>
    <n v="19121.079675728164"/>
    <n v="19358.301833927391"/>
    <n v="19598.467045201811"/>
  </r>
  <r>
    <s v="IDResidentialDLC Smart Thermostats - CoolingNew ParticipantsMarket Potential0"/>
    <x v="1"/>
    <s v="Residential"/>
    <x v="1"/>
    <x v="1"/>
    <s v="Market Potential"/>
    <n v="0"/>
    <n v="0"/>
    <n v="1117.3594005509556"/>
    <n v="2323.3452780604603"/>
    <n v="4795.8828547101593"/>
    <n v="2632.4197963866809"/>
    <n v="1526.3424844436904"/>
    <n v="329.52149835951604"/>
    <n v="339.80956171366415"/>
    <n v="350.44531363297392"/>
    <n v="361.44090030101324"/>
    <n v="372.80889777558332"/>
    <n v="384.56232727988754"/>
    <n v="396.71467103849864"/>
    <n v="409.2798886778728"/>
    <n v="422.27243421143612"/>
    <n v="435.70727363003243"/>
    <n v="449.59990311950423"/>
    <n v="463.96636792751087"/>
    <n v="478.82328190306725"/>
    <n v="494.18784773248262"/>
    <n v="510.07787789681242"/>
    <n v="526.51181637636182"/>
    <n v="237.22215819922712"/>
    <n v="240.16521127441956"/>
  </r>
  <r>
    <s v="IDResidentialDLC Smart Thermostats - CoolingSummer Peak Reduction @Meter  (MW)Market Potential0"/>
    <x v="1"/>
    <s v="Residential"/>
    <x v="1"/>
    <x v="2"/>
    <s v="Market Potential"/>
    <n v="0"/>
    <n v="0"/>
    <n v="0.55867970027547775"/>
    <n v="1.7203523393057081"/>
    <n v="4.1182937666607877"/>
    <n v="5.4345036648541285"/>
    <n v="6.1976749070759736"/>
    <n v="6.3624356562557312"/>
    <n v="6.5323404371125635"/>
    <n v="6.7075630939290507"/>
    <n v="6.8882835440795569"/>
    <n v="7.0746879929673483"/>
    <n v="7.266969156607292"/>
    <n v="7.4653264921265414"/>
    <n v="7.6699664364654785"/>
    <n v="7.8811026535711965"/>
    <n v="8.0989562903862122"/>
    <n v="8.323756241945965"/>
    <n v="8.5557394259097208"/>
    <n v="8.7951510668612531"/>
    <n v="9.0422449907274949"/>
    <n v="9.2972839296759009"/>
    <n v="9.5605398378640825"/>
    <n v="9.679150916963696"/>
    <n v="9.7992335226009057"/>
  </r>
  <r>
    <s v="IDResidentialDLC Smart Thermostats - CoolingSummer Peak Reduction @Generation (MW)Market Potential0"/>
    <x v="1"/>
    <s v="Residential"/>
    <x v="1"/>
    <x v="3"/>
    <s v="Market Potential"/>
    <n v="0"/>
    <n v="0"/>
    <n v="0.59535347429185603"/>
    <n v="1.8332825440171654"/>
    <n v="4.3886335961858354"/>
    <n v="5.7912443146356871"/>
    <n v="6.6045129018286159"/>
    <n v="6.7800891477575993"/>
    <n v="6.9611470983722965"/>
    <n v="7.1478720097283146"/>
    <n v="7.3404556096329463"/>
    <n v="7.5390963266915474"/>
    <n v="7.7439995275013764"/>
    <n v="7.9553777622831854"/>
    <n v="8.1734510192513632"/>
    <n v="8.3984469880340971"/>
    <n v="8.6306013324661262"/>
    <n v="8.8701579730881974"/>
    <n v="9.1173693796991913"/>
    <n v="9.3724968743193227"/>
    <n v="9.6358109449355229"/>
    <n v="9.9075915704133646"/>
    <n v="10.188128556973659"/>
    <n v="10.31452570008919"/>
    <n v="10.442490966113498"/>
  </r>
  <r>
    <s v="IDResidentialDLC Smart Thermostats - CoolingWinter Peak Reduction @Meter  (MW)Market Potential0"/>
    <x v="1"/>
    <s v="Residential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Winter Peak Reduction @Generation (MW)Market Potential0"/>
    <x v="1"/>
    <s v="Residential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Non-Incentive CostsMarket Potential0"/>
    <x v="1"/>
    <s v="Residential"/>
    <x v="1"/>
    <x v="6"/>
    <s v="Market Potential"/>
    <n v="0"/>
    <n v="0"/>
    <n v="70305.66"/>
    <n v="142664.81"/>
    <n v="291017.06"/>
    <n v="161209.28"/>
    <n v="94844.64"/>
    <n v="23035.38"/>
    <n v="23652.66"/>
    <n v="24290.81"/>
    <n v="24950.54"/>
    <n v="25632.62"/>
    <n v="26337.83"/>
    <n v="27066.97"/>
    <n v="27820.880000000001"/>
    <n v="28600.44"/>
    <n v="29406.53"/>
    <n v="30240.09"/>
    <n v="31102.07"/>
    <n v="31993.49"/>
    <n v="32915.360000000001"/>
    <n v="33868.76"/>
    <n v="34854.800000000003"/>
    <n v="17497.419999999998"/>
    <n v="17674"/>
  </r>
  <r>
    <s v="IDResidentialDLC Smart Thermostats - CoolingIncentive CostsMarket Potential0"/>
    <x v="1"/>
    <s v="Residential"/>
    <x v="1"/>
    <x v="7"/>
    <s v="Market Potential"/>
    <n v="0"/>
    <n v="0"/>
    <n v="101450.25"/>
    <n v="250144.35"/>
    <n v="557080.85"/>
    <n v="725555.72"/>
    <n v="823241.63"/>
    <n v="844331.01"/>
    <n v="866078.82"/>
    <n v="888507.32"/>
    <n v="911639.54"/>
    <n v="935499.31"/>
    <n v="960111.3"/>
    <n v="985501.04"/>
    <n v="1011694.95"/>
    <n v="1038720.39"/>
    <n v="1066605.6499999999"/>
    <n v="1095380.05"/>
    <n v="1125073.8899999999"/>
    <n v="1155718.58"/>
    <n v="1187346.6100000001"/>
    <n v="1219991.5900000001"/>
    <n v="1253688.3500000001"/>
    <n v="1268870.56"/>
    <n v="1284241.1399999999"/>
  </r>
  <r>
    <s v="IDResidentialDLC Smart Thermostats - CoolingProgram Annual BenefitsMarket Potential0"/>
    <x v="1"/>
    <s v="Residential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CoolingProgram Annual CostsMarket Potential0"/>
    <x v="1"/>
    <s v="Residential"/>
    <x v="1"/>
    <x v="9"/>
    <s v="Market Potential"/>
    <n v="0"/>
    <n v="0"/>
    <n v="171755.9"/>
    <n v="392809.15"/>
    <n v="848097.91"/>
    <n v="886764.99"/>
    <n v="918086.27"/>
    <n v="867366.39"/>
    <n v="889731.49"/>
    <n v="912798.13"/>
    <n v="936590.08"/>
    <n v="961131.93"/>
    <n v="986449.13"/>
    <n v="1012568.01"/>
    <n v="1039515.83"/>
    <n v="1067320.82"/>
    <n v="1096012.18"/>
    <n v="1125620.1299999999"/>
    <n v="1156175.97"/>
    <n v="1187712.07"/>
    <n v="1220261.97"/>
    <n v="1253860.3500000001"/>
    <n v="1288543.1499999999"/>
    <n v="1286367.98"/>
    <n v="1301915.1399999999"/>
  </r>
  <r>
    <s v="IDGeneral ServiceDLC Smart Thermostats - CoolingParticipantsMarket Potential0"/>
    <x v="1"/>
    <s v="General Service"/>
    <x v="1"/>
    <x v="0"/>
    <s v="Market Potential"/>
    <n v="0"/>
    <n v="0"/>
    <n v="61.462572849601443"/>
    <n v="186.61111700709648"/>
    <n v="440.49136683031423"/>
    <n v="573.02203879252806"/>
    <n v="644.14759838304553"/>
    <n v="651.69193831960786"/>
    <n v="659.32521012952475"/>
    <n v="667.04846213222027"/>
    <n v="674.8627550045951"/>
    <n v="682.76916192669671"/>
    <n v="690.76876872910418"/>
    <n v="698.86267404205103"/>
    <n v="707.05198944630729"/>
    <n v="715.33783962583789"/>
    <n v="723.72136252226244"/>
    <n v="732.20370949113465"/>
    <n v="740.78604546006466"/>
    <n v="749.46954908870464"/>
    <n v="758.25541293062122"/>
    <n v="767.1448435970749"/>
    <n v="776.13906192273032"/>
    <n v="785.23930313332187"/>
    <n v="794.44681701529225"/>
  </r>
  <r>
    <s v="IDGeneral ServiceDLC Smart Thermostats - CoolingNew ParticipantsMarket Potential0"/>
    <x v="1"/>
    <s v="General Service"/>
    <x v="1"/>
    <x v="1"/>
    <s v="Market Potential"/>
    <n v="0"/>
    <n v="0"/>
    <n v="61.462572849601443"/>
    <n v="125.14854415749504"/>
    <n v="253.88024982321775"/>
    <n v="132.53067196221383"/>
    <n v="71.125559590517469"/>
    <n v="7.5443399365623236"/>
    <n v="7.6332718099168915"/>
    <n v="7.7232520026955171"/>
    <n v="7.8142928723748355"/>
    <n v="7.9064069221016098"/>
    <n v="7.9996068024074702"/>
    <n v="8.0939053129468448"/>
    <n v="8.1893154042562628"/>
    <n v="8.2858501795305983"/>
    <n v="8.3835228964245516"/>
    <n v="8.4823469688722071"/>
    <n v="8.5823359689300105"/>
    <n v="8.6835036286399827"/>
    <n v="8.78586384191658"/>
    <n v="8.8894306664536771"/>
    <n v="8.9942183256554245"/>
    <n v="9.1002412105915482"/>
    <n v="9.2075138819703852"/>
  </r>
  <r>
    <s v="IDGeneral ServiceDLC Smart Thermostats - CoolingSummer Peak Reduction @Meter  (MW)Market Potential0"/>
    <x v="1"/>
    <s v="General Service"/>
    <x v="1"/>
    <x v="2"/>
    <s v="Market Potential"/>
    <n v="0"/>
    <n v="0"/>
    <n v="7.6828216062001797E-2"/>
    <n v="0.23326389625887059"/>
    <n v="0.55061420853789278"/>
    <n v="0.71627754849066017"/>
    <n v="0.80518449797880687"/>
    <n v="0.81461492289950976"/>
    <n v="0.82415651266190593"/>
    <n v="0.83381057766527533"/>
    <n v="0.84357844375574387"/>
    <n v="0.8534614524083709"/>
    <n v="0.86346096091138025"/>
    <n v="0.87357834255256372"/>
    <n v="0.88381498680788406"/>
    <n v="0.89417229953229727"/>
    <n v="0.90465170315282806"/>
    <n v="0.91525463686391828"/>
    <n v="0.92598255682508079"/>
    <n v="0.93683693636088083"/>
    <n v="0.9478192661632765"/>
    <n v="0.95893105449634364"/>
    <n v="0.97017382740341296"/>
    <n v="0.98154912891665236"/>
    <n v="0.99305852126911531"/>
  </r>
  <r>
    <s v="IDGeneral ServiceDLC Smart Thermostats - CoolingSummer Peak Reduction @Generation (MW)Market Potential0"/>
    <x v="1"/>
    <s v="General Service"/>
    <x v="1"/>
    <x v="3"/>
    <s v="Market Potential"/>
    <n v="0"/>
    <n v="0"/>
    <n v="8.1871500492329274E-2"/>
    <n v="0.24857618953417582"/>
    <n v="0.58675853424754132"/>
    <n v="0.76329662030121503"/>
    <n v="0.85803974635422731"/>
    <n v="0.86808921877611867"/>
    <n v="0.87825715330552634"/>
    <n v="0.88854494636112036"/>
    <n v="0.89895401082240389"/>
    <n v="0.90948577622375415"/>
    <n v="0.92014168895074622"/>
    <n v="0.93092321243879339"/>
    <n v="0.94183182737413051"/>
    <n v="0.95286903189716243"/>
    <n v="0.96403634180821407"/>
    <n v="0.97533529077570147"/>
    <n v="0.9867674305467613"/>
    <n v="0.99833433116035897"/>
    <n v="1.0100375811629119"/>
    <n v="1.0218787878264532"/>
    <n v="1.033859577369366"/>
    <n v="1.0459815951797233"/>
    <n v="1.0582465060412567"/>
  </r>
  <r>
    <s v="IDGeneral ServiceDLC Smart Thermostats - CoolingWinter Peak Reduction @Meter  (MW)Market Potential0"/>
    <x v="1"/>
    <s v="General Service"/>
    <x v="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Winter Peak Reduction @Generation (MW)Market Potential0"/>
    <x v="1"/>
    <s v="General Service"/>
    <x v="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Non-Incentive CostsMarket Potential0"/>
    <x v="1"/>
    <s v="General Service"/>
    <x v="1"/>
    <x v="6"/>
    <s v="Market Potential"/>
    <n v="0"/>
    <n v="0"/>
    <n v="4951.84"/>
    <n v="9728.2900000000009"/>
    <n v="19383.16"/>
    <n v="10281.950000000001"/>
    <n v="5676.56"/>
    <n v="907.97"/>
    <n v="914.64"/>
    <n v="921.39"/>
    <n v="928.22"/>
    <n v="935.13"/>
    <n v="942.12"/>
    <n v="949.19"/>
    <n v="956.34"/>
    <n v="963.58"/>
    <n v="970.91"/>
    <n v="978.32"/>
    <n v="985.82"/>
    <n v="993.41"/>
    <n v="1001.09"/>
    <n v="1008.85"/>
    <n v="1016.71"/>
    <n v="1024.6600000000001"/>
    <n v="1032.71"/>
  </r>
  <r>
    <s v="IDGeneral ServiceDLC Smart Thermostats - CoolingIncentive CostsMarket Potential0"/>
    <x v="1"/>
    <s v="General Service"/>
    <x v="1"/>
    <x v="7"/>
    <s v="Market Potential"/>
    <n v="0"/>
    <n v="0"/>
    <n v="7071.87"/>
    <n v="15081.38"/>
    <n v="31329.72"/>
    <n v="39811.68"/>
    <n v="44363.72"/>
    <n v="44846.55"/>
    <n v="45335.08"/>
    <n v="45829.37"/>
    <n v="46329.49"/>
    <n v="46835.5"/>
    <n v="47347.47"/>
    <n v="47865.48"/>
    <n v="48389.599999999999"/>
    <n v="48919.89"/>
    <n v="49456.44"/>
    <n v="49999.31"/>
    <n v="50548.58"/>
    <n v="51104.32"/>
    <n v="51666.62"/>
    <n v="52235.54"/>
    <n v="52811.17"/>
    <n v="53393.58"/>
    <n v="53982.87"/>
  </r>
  <r>
    <s v="IDGeneral ServiceDLC Smart Thermostats - CoolingProgram Annual BenefitsMarket Potential0"/>
    <x v="1"/>
    <s v="General Service"/>
    <x v="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CoolingProgram Annual CostsMarket Potential0"/>
    <x v="1"/>
    <s v="General Service"/>
    <x v="1"/>
    <x v="9"/>
    <s v="Market Potential"/>
    <n v="0"/>
    <n v="0"/>
    <n v="12023.71"/>
    <n v="24809.67"/>
    <n v="50712.88"/>
    <n v="50093.63"/>
    <n v="50040.28"/>
    <n v="45754.52"/>
    <n v="46249.72"/>
    <n v="46750.76"/>
    <n v="47257.7"/>
    <n v="47770.62"/>
    <n v="48289.59"/>
    <n v="48814.67"/>
    <n v="49345.94"/>
    <n v="49883.48"/>
    <n v="50427.35"/>
    <n v="50977.63"/>
    <n v="51534.400000000001"/>
    <n v="52097.73"/>
    <n v="52667.7"/>
    <n v="53244.39"/>
    <n v="53827.88"/>
    <n v="54418.25"/>
    <n v="55015.57"/>
  </r>
  <r>
    <s v="IDResidentialAncillary CoolingParticipantsMarket Potential0"/>
    <x v="1"/>
    <s v="Residential"/>
    <x v="2"/>
    <x v="0"/>
    <s v="Market Potential"/>
    <n v="0"/>
    <n v="0"/>
    <n v="558.67970027547778"/>
    <n v="1720.352339305708"/>
    <n v="4118.2937666607877"/>
    <n v="5434.5036648541281"/>
    <n v="6197.6749070759734"/>
    <n v="6362.4356562557314"/>
    <n v="6532.3404371125634"/>
    <n v="6707.5630939290504"/>
    <n v="6888.283544079557"/>
    <n v="7074.6879929673487"/>
    <n v="7266.9691566072925"/>
    <n v="7465.3264921265418"/>
    <n v="7669.9664364654782"/>
    <n v="7881.1026535711962"/>
    <n v="8098.9562903862125"/>
    <n v="8323.7562419459646"/>
    <n v="8555.73942590972"/>
    <n v="8795.1510668612536"/>
    <n v="9042.244990727495"/>
    <n v="9297.2839296759012"/>
    <n v="9560.5398378640821"/>
    <n v="9679.1509169636956"/>
    <n v="9799.2335226009054"/>
  </r>
  <r>
    <s v="IDResidentialAncillary CoolingNew ParticipantsMarket Potential0"/>
    <x v="1"/>
    <s v="Residential"/>
    <x v="2"/>
    <x v="1"/>
    <s v="Market Potential"/>
    <n v="0"/>
    <n v="0"/>
    <n v="558.67970027547778"/>
    <n v="1161.6726390302301"/>
    <n v="2397.9414273550797"/>
    <n v="1316.2098981933405"/>
    <n v="763.1712422218452"/>
    <n v="164.76074917975802"/>
    <n v="169.90478085683208"/>
    <n v="175.22265681648696"/>
    <n v="180.72045015050662"/>
    <n v="186.40444888779166"/>
    <n v="192.28116363994377"/>
    <n v="198.35733551924932"/>
    <n v="204.6399443389364"/>
    <n v="211.13621710571806"/>
    <n v="217.85363681501622"/>
    <n v="224.79995155975212"/>
    <n v="231.98318396375544"/>
    <n v="239.41164095153363"/>
    <n v="247.09392386624131"/>
    <n v="255.03893894840621"/>
    <n v="263.25590818818091"/>
    <n v="118.61107909961356"/>
    <n v="120.08260563720978"/>
  </r>
  <r>
    <s v="IDResidentialAncillary CoolingSummer Peak Reduction @Meter  (MW)Market Potential0"/>
    <x v="1"/>
    <s v="Residential"/>
    <x v="2"/>
    <x v="2"/>
    <s v="Market Potential"/>
    <n v="0"/>
    <n v="0"/>
    <n v="0.13966992506886944"/>
    <n v="0.43008808482642702"/>
    <n v="1.0295734416651969"/>
    <n v="1.3586259162135321"/>
    <n v="1.5494187267689934"/>
    <n v="1.5906089140639328"/>
    <n v="1.6330851092781409"/>
    <n v="1.6768907734822627"/>
    <n v="1.7220708860198892"/>
    <n v="1.7686719982418371"/>
    <n v="1.816742289151823"/>
    <n v="1.8663316230316354"/>
    <n v="1.9174916091163696"/>
    <n v="1.9702756633927991"/>
    <n v="2.0247390725965531"/>
    <n v="2.0809390604864912"/>
    <n v="2.1389348564774302"/>
    <n v="2.1987877667153133"/>
    <n v="2.2605612476818737"/>
    <n v="2.3243209824189752"/>
    <n v="2.3901349594660206"/>
    <n v="2.419787729240924"/>
    <n v="2.4498083806502264"/>
  </r>
  <r>
    <s v="IDResidentialAncillary CoolingSummer Peak Reduction @Generation (MW)Market Potential0"/>
    <x v="1"/>
    <s v="Residential"/>
    <x v="2"/>
    <x v="3"/>
    <s v="Market Potential"/>
    <n v="0"/>
    <n v="0"/>
    <n v="0.14883836857296401"/>
    <n v="0.45832063600429135"/>
    <n v="1.0971583990464588"/>
    <n v="1.4478110786589218"/>
    <n v="1.651128225457154"/>
    <n v="1.6950222869393998"/>
    <n v="1.7402867745930741"/>
    <n v="1.7869680024320787"/>
    <n v="1.8351139024082366"/>
    <n v="1.8847740816728868"/>
    <n v="1.9359998818753441"/>
    <n v="1.9888444405707963"/>
    <n v="2.0433627548128408"/>
    <n v="2.0996117470085243"/>
    <n v="2.1576503331165315"/>
    <n v="2.2175394932720494"/>
    <n v="2.2793423449247978"/>
    <n v="2.3431242185798307"/>
    <n v="2.4089527362338807"/>
    <n v="2.4768978926033411"/>
    <n v="2.5470321392434148"/>
    <n v="2.5786314250222975"/>
    <n v="2.6106227415283745"/>
  </r>
  <r>
    <s v="IDResidentialAncillary CoolingWinter Peak Reduction @Meter  (MW)Market Potential0"/>
    <x v="1"/>
    <s v="Residential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Winter Peak Reduction @Generation (MW)Market Potential0"/>
    <x v="1"/>
    <s v="Residential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Non-Incentive CostsMarket Potential0"/>
    <x v="1"/>
    <s v="Residential"/>
    <x v="2"/>
    <x v="6"/>
    <s v="Market Potential"/>
    <n v="0"/>
    <n v="0"/>
    <n v="35152.83"/>
    <n v="71332.399999999994"/>
    <n v="145508.53"/>
    <n v="80604.639999999999"/>
    <n v="47422.32"/>
    <n v="11517.69"/>
    <n v="11826.33"/>
    <n v="12145.4"/>
    <n v="12475.27"/>
    <n v="12816.31"/>
    <n v="13168.92"/>
    <n v="13533.49"/>
    <n v="13910.44"/>
    <n v="14300.22"/>
    <n v="14703.26"/>
    <n v="15120.04"/>
    <n v="15551.04"/>
    <n v="15996.74"/>
    <n v="16457.68"/>
    <n v="16934.38"/>
    <n v="17427.400000000001"/>
    <n v="8748.7099999999991"/>
    <n v="8837"/>
  </r>
  <r>
    <s v="IDResidentialAncillary CoolingIncentive CostsMarket Potential0"/>
    <x v="1"/>
    <s v="Residential"/>
    <x v="2"/>
    <x v="7"/>
    <s v="Market Potential"/>
    <n v="0"/>
    <n v="0"/>
    <n v="21153.34"/>
    <n v="44386.8"/>
    <n v="92345.62"/>
    <n v="118669.82"/>
    <n v="133933.25"/>
    <n v="137228.46"/>
    <n v="140626.56"/>
    <n v="144131.01"/>
    <n v="147745.42000000001"/>
    <n v="151473.51"/>
    <n v="155319.13"/>
    <n v="159286.28"/>
    <n v="163379.07999999999"/>
    <n v="167601.79999999999"/>
    <n v="171958.87"/>
    <n v="176454.87"/>
    <n v="181094.54"/>
    <n v="185882.77"/>
    <n v="190824.65"/>
    <n v="195925.43"/>
    <n v="201190.55"/>
    <n v="203562.77"/>
    <n v="205964.42"/>
  </r>
  <r>
    <s v="IDResidentialAncillary CoolingProgram Annual BenefitsMarket Potential0"/>
    <x v="1"/>
    <s v="Residential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CoolingProgram Annual CostsMarket Potential0"/>
    <x v="1"/>
    <s v="Residential"/>
    <x v="2"/>
    <x v="9"/>
    <s v="Market Potential"/>
    <n v="0"/>
    <n v="0"/>
    <n v="56306.17"/>
    <n v="115719.2"/>
    <n v="237854.16"/>
    <n v="199274.46"/>
    <n v="181355.57"/>
    <n v="148746.15"/>
    <n v="152452.89000000001"/>
    <n v="156276.42000000001"/>
    <n v="160220.69"/>
    <n v="164289.82"/>
    <n v="168488.05"/>
    <n v="172819.76"/>
    <n v="177289.52"/>
    <n v="181902.02"/>
    <n v="186662.14"/>
    <n v="191574.92"/>
    <n v="196645.57"/>
    <n v="201879.51"/>
    <n v="207282.33"/>
    <n v="212859.81"/>
    <n v="218617.95"/>
    <n v="212311.48"/>
    <n v="214801.42"/>
  </r>
  <r>
    <s v="IDGeneral ServiceAncillary CoolingParticipantsMarket Potential0"/>
    <x v="1"/>
    <s v="General Service"/>
    <x v="2"/>
    <x v="0"/>
    <s v="Market Potential"/>
    <n v="0"/>
    <n v="0"/>
    <n v="30.731286424800722"/>
    <n v="93.305558503548241"/>
    <n v="220.24568341515712"/>
    <n v="286.51101939626403"/>
    <n v="322.07379919152277"/>
    <n v="325.84596915980393"/>
    <n v="329.66260506476237"/>
    <n v="333.52423106611013"/>
    <n v="337.43137750229755"/>
    <n v="341.38458096334836"/>
    <n v="345.38438436455209"/>
    <n v="349.43133702102551"/>
    <n v="353.52599472315364"/>
    <n v="357.66891981291894"/>
    <n v="361.86068126113122"/>
    <n v="366.10185474556732"/>
    <n v="370.39302273003233"/>
    <n v="374.73477454435232"/>
    <n v="379.12770646531061"/>
    <n v="383.57242179853745"/>
    <n v="388.06953096136516"/>
    <n v="392.61965156666093"/>
    <n v="397.22340850764613"/>
  </r>
  <r>
    <s v="IDGeneral ServiceAncillary CoolingNew ParticipantsMarket Potential0"/>
    <x v="1"/>
    <s v="General Service"/>
    <x v="2"/>
    <x v="1"/>
    <s v="Market Potential"/>
    <n v="0"/>
    <n v="0"/>
    <n v="30.731286424800722"/>
    <n v="62.574272078747519"/>
    <n v="126.94012491160888"/>
    <n v="66.265335981106915"/>
    <n v="35.562779795258734"/>
    <n v="3.7721699682811618"/>
    <n v="3.8166359049584457"/>
    <n v="3.8616260013477586"/>
    <n v="3.9071464361874177"/>
    <n v="3.9532034610508049"/>
    <n v="3.9998034012037351"/>
    <n v="4.0469526564734224"/>
    <n v="4.0946577021281314"/>
    <n v="4.1429250897652992"/>
    <n v="4.1917614482122758"/>
    <n v="4.2411734844361035"/>
    <n v="4.2911679844650052"/>
    <n v="4.3417518143199914"/>
    <n v="4.39293192095829"/>
    <n v="4.4447153332268385"/>
    <n v="4.4971091628277122"/>
    <n v="4.5501206052957741"/>
    <n v="4.6037569409851926"/>
  </r>
  <r>
    <s v="IDGeneral ServiceAncillary CoolingSummer Peak Reduction @Meter  (MW)Market Potential0"/>
    <x v="1"/>
    <s v="General Service"/>
    <x v="2"/>
    <x v="2"/>
    <s v="Market Potential"/>
    <n v="0"/>
    <n v="0"/>
    <n v="1.9207054015500449E-2"/>
    <n v="5.8315974064717647E-2"/>
    <n v="0.13765355213447319"/>
    <n v="0.17906938712266504"/>
    <n v="0.20129612449470172"/>
    <n v="0.20365373072487744"/>
    <n v="0.20603912816547648"/>
    <n v="0.20845264441631883"/>
    <n v="0.21089461093893597"/>
    <n v="0.21336536310209273"/>
    <n v="0.21586524022784506"/>
    <n v="0.21839458563814093"/>
    <n v="0.22095374670197102"/>
    <n v="0.22354307488307432"/>
    <n v="0.22616292578820701"/>
    <n v="0.22881365921597957"/>
    <n v="0.2314956392062702"/>
    <n v="0.23420923409022021"/>
    <n v="0.23695481654081912"/>
    <n v="0.23973276362408591"/>
    <n v="0.24254345685085324"/>
    <n v="0.24538728222916309"/>
    <n v="0.24826463031727883"/>
  </r>
  <r>
    <s v="IDGeneral ServiceAncillary CoolingSummer Peak Reduction @Generation (MW)Market Potential0"/>
    <x v="1"/>
    <s v="General Service"/>
    <x v="2"/>
    <x v="3"/>
    <s v="Market Potential"/>
    <n v="0"/>
    <n v="0"/>
    <n v="2.0467875123082319E-2"/>
    <n v="6.2144047383543954E-2"/>
    <n v="0.14668963356188533"/>
    <n v="0.19082415507530376"/>
    <n v="0.21450993658855683"/>
    <n v="0.21702230469402967"/>
    <n v="0.21956428832638158"/>
    <n v="0.22213623659028009"/>
    <n v="0.22473850270560097"/>
    <n v="0.22737144405593854"/>
    <n v="0.23003542223768655"/>
    <n v="0.23273080310969835"/>
    <n v="0.23545795684353263"/>
    <n v="0.23821725797429061"/>
    <n v="0.24100908545205352"/>
    <n v="0.24383382269392537"/>
    <n v="0.24669185763669033"/>
    <n v="0.24958358279008974"/>
    <n v="0.25250939529072797"/>
    <n v="0.25546969695661331"/>
    <n v="0.25846489434234149"/>
    <n v="0.26149539879493083"/>
    <n v="0.26456162651031417"/>
  </r>
  <r>
    <s v="IDGeneral ServiceAncillary CoolingWinter Peak Reduction @Meter  (MW)Market Potential0"/>
    <x v="1"/>
    <s v="General Service"/>
    <x v="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Winter Peak Reduction @Generation (MW)Market Potential0"/>
    <x v="1"/>
    <s v="General Service"/>
    <x v="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Non-Incentive CostsMarket Potential0"/>
    <x v="1"/>
    <s v="General Service"/>
    <x v="2"/>
    <x v="6"/>
    <s v="Market Potential"/>
    <n v="0"/>
    <n v="0"/>
    <n v="2475.92"/>
    <n v="4864.1400000000003"/>
    <n v="9691.58"/>
    <n v="5140.97"/>
    <n v="2838.28"/>
    <n v="453.99"/>
    <n v="457.32"/>
    <n v="460.7"/>
    <n v="464.11"/>
    <n v="467.56"/>
    <n v="471.06"/>
    <n v="474.59"/>
    <n v="478.17"/>
    <n v="481.79"/>
    <n v="485.46"/>
    <n v="489.16"/>
    <n v="492.91"/>
    <n v="496.7"/>
    <n v="500.54"/>
    <n v="504.43"/>
    <n v="508.36"/>
    <n v="512.33000000000004"/>
    <n v="516.35"/>
  </r>
  <r>
    <s v="IDGeneral ServiceAncillary CoolingIncentive CostsMarket Potential0"/>
    <x v="1"/>
    <s v="General Service"/>
    <x v="2"/>
    <x v="7"/>
    <s v="Market Potential"/>
    <n v="0"/>
    <n v="0"/>
    <n v="1660.72"/>
    <n v="2912.2"/>
    <n v="5451"/>
    <n v="6776.31"/>
    <n v="7487.57"/>
    <n v="7563.01"/>
    <n v="7639.34"/>
    <n v="7716.57"/>
    <n v="7794.72"/>
    <n v="7873.78"/>
    <n v="7953.78"/>
    <n v="8034.72"/>
    <n v="8116.61"/>
    <n v="8199.4699999999993"/>
    <n v="8283.2999999999993"/>
    <n v="8368.1299999999992"/>
    <n v="8453.9500000000007"/>
    <n v="8540.7900000000009"/>
    <n v="8628.64"/>
    <n v="8717.5400000000009"/>
    <n v="8807.48"/>
    <n v="8898.48"/>
    <n v="8990.56"/>
  </r>
  <r>
    <s v="IDGeneral ServiceAncillary CoolingProgram Annual BenefitsMarket Potential0"/>
    <x v="1"/>
    <s v="General Service"/>
    <x v="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CoolingProgram Annual CostsMarket Potential0"/>
    <x v="1"/>
    <s v="General Service"/>
    <x v="2"/>
    <x v="9"/>
    <s v="Market Potential"/>
    <n v="0"/>
    <n v="0"/>
    <n v="4136.63"/>
    <n v="7776.34"/>
    <n v="15142.59"/>
    <n v="11917.28"/>
    <n v="10325.85"/>
    <n v="8016.99"/>
    <n v="8096.66"/>
    <n v="8177.27"/>
    <n v="8258.83"/>
    <n v="8341.34"/>
    <n v="8424.84"/>
    <n v="8509.31"/>
    <n v="8594.7800000000007"/>
    <n v="8681.26"/>
    <n v="8768.76"/>
    <n v="8857.2900000000009"/>
    <n v="8946.86"/>
    <n v="9037.49"/>
    <n v="9129.19"/>
    <n v="9221.9599999999991"/>
    <n v="9315.84"/>
    <n v="9410.81"/>
    <n v="9506.91"/>
  </r>
  <r>
    <s v="IDResidentialDLC Smart Thermostats - HeatingParticipantsMarket Potential0"/>
    <x v="1"/>
    <s v="Residential"/>
    <x v="3"/>
    <x v="0"/>
    <s v="Market Potential"/>
    <n v="0"/>
    <n v="0"/>
    <n v="0"/>
    <n v="135.06087899792851"/>
    <n v="410.09828463974753"/>
    <n v="968.78042205031318"/>
    <n v="1260.9344326304947"/>
    <n v="1418.4199819496121"/>
    <n v="1436.0173485762525"/>
    <n v="1453.8330336953939"/>
    <n v="1471.8697458352599"/>
    <n v="1490.130227126931"/>
    <n v="1508.6172537212326"/>
    <n v="1527.3336362107957"/>
    <n v="1546.282220057351"/>
    <n v="1565.4658860243262"/>
    <n v="1584.8875506148124"/>
    <n v="1604.5501665149582"/>
    <n v="1624.4567230428706"/>
    <n v="1644.6102466030825"/>
    <n v="1665.0138011466563"/>
    <n v="1685.6704886370017"/>
    <n v="1706.5834495214651"/>
    <n v="1727.7558632087769"/>
    <n v="1749.1909485524156"/>
  </r>
  <r>
    <s v="IDResidentialDLC Smart Thermostats - HeatingNew ParticipantsMarket Potential0"/>
    <x v="1"/>
    <s v="Residential"/>
    <x v="3"/>
    <x v="1"/>
    <s v="Market Potential"/>
    <n v="0"/>
    <n v="0"/>
    <n v="0"/>
    <n v="135.06087899792851"/>
    <n v="275.03740564181902"/>
    <n v="558.6821374105657"/>
    <n v="292.15401058018153"/>
    <n v="157.48554931911735"/>
    <n v="17.597366626640451"/>
    <n v="17.815685119141335"/>
    <n v="18.03671213986604"/>
    <n v="18.260481291671113"/>
    <n v="18.487026594301597"/>
    <n v="18.716382489563102"/>
    <n v="18.948583846555266"/>
    <n v="19.183665966975241"/>
    <n v="19.421664590486216"/>
    <n v="19.662615900145738"/>
    <n v="19.906556527912471"/>
    <n v="20.153523560211852"/>
    <n v="20.403554543573819"/>
    <n v="20.656687490345348"/>
    <n v="20.912960884463473"/>
    <n v="21.172413687311746"/>
    <n v="21.435085343638775"/>
  </r>
  <r>
    <s v="IDResidentialDLC Smart Thermostats - HeatingSummer Peak Reduction @Meter  (MW)Market Potential0"/>
    <x v="1"/>
    <s v="Residential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Summer Peak Reduction @Generation (MW)Market Potential0"/>
    <x v="1"/>
    <s v="Residential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Winter Peak Reduction @Meter  (MW)Market Potential0"/>
    <x v="1"/>
    <s v="Residential"/>
    <x v="3"/>
    <x v="4"/>
    <s v="Market Potential"/>
    <n v="0"/>
    <n v="0"/>
    <n v="0"/>
    <n v="0.14721635810774208"/>
    <n v="0.44700713025732486"/>
    <n v="1.0559706600348413"/>
    <n v="1.3744185315672395"/>
    <n v="1.5460777803250774"/>
    <n v="1.5652589099481153"/>
    <n v="1.5846780067279795"/>
    <n v="1.6043380229604334"/>
    <n v="1.6242419475683547"/>
    <n v="1.6443928065561435"/>
    <n v="1.6647936634697673"/>
    <n v="1.6854476198625128"/>
    <n v="1.7063578157665156"/>
    <n v="1.7275274301701455"/>
    <n v="1.7489596815013044"/>
    <n v="1.7706578281167291"/>
    <n v="1.79262516879736"/>
    <n v="1.8148650432498554"/>
    <n v="1.8373808326143319"/>
    <n v="1.8601759599783971"/>
    <n v="1.8832538908975669"/>
    <n v="1.9066181339221333"/>
  </r>
  <r>
    <s v="IDResidentialDLC Smart Thermostats - HeatingWinter Peak Reduction @Generation (MW)Market Potential0"/>
    <x v="1"/>
    <s v="Residential"/>
    <x v="3"/>
    <x v="5"/>
    <s v="Market Potential"/>
    <n v="0"/>
    <n v="0"/>
    <n v="0"/>
    <n v="0.15688017701166035"/>
    <n v="0.47635030931087474"/>
    <n v="1.1252884271471029"/>
    <n v="1.4646403789079705"/>
    <n v="1.6475679670983348"/>
    <n v="1.6680082160572414"/>
    <n v="1.6887020532054342"/>
    <n v="1.7096526246381429"/>
    <n v="1.7308631154820489"/>
    <n v="1.752336750379522"/>
    <n v="1.7740767939788653"/>
    <n v="1.7960865514306401"/>
    <n v="1.8183693688901488"/>
    <n v="1.8409286340261568"/>
    <n v="1.8637677765359169"/>
    <n v="1.8868902686665912"/>
    <n v="1.9102996257431373"/>
    <n v="1.9339994067027444"/>
    <n v="1.9579932146359036"/>
    <n v="1.9822846973341828"/>
    <n v="2.0068775478448071"/>
    <n v="2.0317755050321114"/>
  </r>
  <r>
    <s v="IDResidentialDLC Smart Thermostats - HeatingNon-Incentive CostsMarket Potential0"/>
    <x v="1"/>
    <s v="Residential"/>
    <x v="3"/>
    <x v="6"/>
    <s v="Market Potential"/>
    <n v="0"/>
    <n v="0"/>
    <n v="0"/>
    <n v="8103.65"/>
    <n v="16502.240000000002"/>
    <n v="33520.93"/>
    <n v="17529.240000000002"/>
    <n v="9449.1299999999992"/>
    <n v="1055.8399999999999"/>
    <n v="1068.94"/>
    <n v="1082.2"/>
    <n v="1095.6300000000001"/>
    <n v="1109.22"/>
    <n v="1122.98"/>
    <n v="1136.92"/>
    <n v="1151.02"/>
    <n v="1165.3"/>
    <n v="1179.76"/>
    <n v="1194.3900000000001"/>
    <n v="1209.21"/>
    <n v="1224.21"/>
    <n v="1239.4000000000001"/>
    <n v="1254.78"/>
    <n v="1270.3399999999999"/>
    <n v="1286.1099999999999"/>
  </r>
  <r>
    <s v="IDResidentialDLC Smart Thermostats - HeatingIncentive CostsMarket Potential0"/>
    <x v="1"/>
    <s v="Residential"/>
    <x v="3"/>
    <x v="7"/>
    <s v="Market Potential"/>
    <n v="0"/>
    <n v="0"/>
    <n v="0"/>
    <n v="2701.22"/>
    <n v="8201.9699999999993"/>
    <n v="19375.61"/>
    <n v="25218.69"/>
    <n v="28368.400000000001"/>
    <n v="28720.35"/>
    <n v="29076.66"/>
    <n v="29437.39"/>
    <n v="29802.6"/>
    <n v="30172.35"/>
    <n v="30546.67"/>
    <n v="30925.64"/>
    <n v="31309.32"/>
    <n v="31697.75"/>
    <n v="32091"/>
    <n v="32489.13"/>
    <n v="32892.199999999997"/>
    <n v="33300.28"/>
    <n v="33713.410000000003"/>
    <n v="34131.67"/>
    <n v="34555.120000000003"/>
    <n v="34983.82"/>
  </r>
  <r>
    <s v="IDResidentialDLC Smart Thermostats - HeatingProgram Annual BenefitsMarket Potential0"/>
    <x v="1"/>
    <s v="Residential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Thermostats - HeatingProgram Annual CostsMarket Potential0"/>
    <x v="1"/>
    <s v="Residential"/>
    <x v="3"/>
    <x v="9"/>
    <s v="Market Potential"/>
    <n v="0"/>
    <n v="0"/>
    <n v="0"/>
    <n v="10804.87"/>
    <n v="24704.21"/>
    <n v="52896.54"/>
    <n v="42747.93"/>
    <n v="37817.53"/>
    <n v="29776.19"/>
    <n v="30145.599999999999"/>
    <n v="30519.599999999999"/>
    <n v="30898.23"/>
    <n v="31281.57"/>
    <n v="31669.66"/>
    <n v="32062.560000000001"/>
    <n v="32460.34"/>
    <n v="32863.050000000003"/>
    <n v="33270.76"/>
    <n v="33683.53"/>
    <n v="34101.42"/>
    <n v="34524.49"/>
    <n v="34952.81"/>
    <n v="35386.449999999997"/>
    <n v="35825.46"/>
    <n v="36269.919999999998"/>
  </r>
  <r>
    <s v="IDGeneral ServiceDLC Smart Thermostats - HeatingParticipantsMarket Potential0"/>
    <x v="1"/>
    <s v="General Service"/>
    <x v="3"/>
    <x v="0"/>
    <s v="Market Potential"/>
    <n v="0"/>
    <n v="0"/>
    <n v="0"/>
    <n v="5.2504243559304618"/>
    <n v="15.934511866694486"/>
    <n v="37.618805746940303"/>
    <n v="48.933474022004688"/>
    <n v="55.007321327807325"/>
    <n v="55.651622431659042"/>
    <n v="56.303518488104586"/>
    <n v="56.963099025633817"/>
    <n v="57.630454628088962"/>
    <n v="58.305676947104878"/>
    <n v="58.988858714696057"/>
    <n v="59.680093755992154"/>
    <n v="60.379477002123373"/>
    <n v="61.087104503257954"/>
    <n v="61.803073441793259"/>
    <n v="62.527482145702393"/>
    <n v="63.26043010203805"/>
    <n v="64.00201797059573"/>
    <n v="64.752347597737852"/>
    <n v="65.511522030380831"/>
    <n v="66.27964553014715"/>
    <n v="67.056823587684164"/>
  </r>
  <r>
    <s v="IDGeneral ServiceDLC Smart Thermostats - HeatingNew ParticipantsMarket Potential0"/>
    <x v="1"/>
    <s v="General Service"/>
    <x v="3"/>
    <x v="1"/>
    <s v="Market Potential"/>
    <n v="0"/>
    <n v="0"/>
    <n v="0"/>
    <n v="5.2504243559304618"/>
    <n v="10.684087510764023"/>
    <n v="21.684293880245818"/>
    <n v="11.314668275064385"/>
    <n v="6.0738473058026372"/>
    <n v="0.64430110385171702"/>
    <n v="0.65189605644554405"/>
    <n v="0.65958053752923007"/>
    <n v="0.66735560245514591"/>
    <n v="0.67522231901591567"/>
    <n v="0.68318176759117932"/>
    <n v="0.69123504129609614"/>
    <n v="0.69938324613121949"/>
    <n v="0.70762750113458139"/>
    <n v="0.71596893853530474"/>
    <n v="0.72440870390913403"/>
    <n v="0.73294795633565712"/>
    <n v="0.74158786855768"/>
    <n v="0.75032962714212204"/>
    <n v="0.75917443264297901"/>
    <n v="0.76812349976631822"/>
    <n v="0.77717805753701441"/>
  </r>
  <r>
    <s v="IDGeneral ServiceDLC Smart Thermostats - HeatingSummer Peak Reduction @Meter  (MW)Market Potential0"/>
    <x v="1"/>
    <s v="General Service"/>
    <x v="3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Summer Peak Reduction @Generation (MW)Market Potential0"/>
    <x v="1"/>
    <s v="General Service"/>
    <x v="3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Winter Peak Reduction @Meter  (MW)Market Potential0"/>
    <x v="1"/>
    <s v="General Service"/>
    <x v="3"/>
    <x v="4"/>
    <s v="Market Potential"/>
    <n v="0"/>
    <n v="0"/>
    <n v="0"/>
    <n v="7.0880728805061237E-3"/>
    <n v="2.1511591020037555E-2"/>
    <n v="5.078538775836941E-2"/>
    <n v="6.6060189929706345E-2"/>
    <n v="7.4259883792539894E-2"/>
    <n v="7.5129690282739719E-2"/>
    <n v="7.6009749958941206E-2"/>
    <n v="7.6900183684605647E-2"/>
    <n v="7.7801113747920092E-2"/>
    <n v="7.8712663878591591E-2"/>
    <n v="7.9634959264839683E-2"/>
    <n v="8.0568126570589413E-2"/>
    <n v="8.1512293952866563E-2"/>
    <n v="8.2467591079398245E-2"/>
    <n v="8.3434149146420902E-2"/>
    <n v="8.4412100896698233E-2"/>
    <n v="8.5401580637751384E-2"/>
    <n v="8.6402724260304237E-2"/>
    <n v="8.7415669256946105E-2"/>
    <n v="8.844055474101413E-2"/>
    <n v="8.9477521465698664E-2"/>
    <n v="9.0526711843373631E-2"/>
  </r>
  <r>
    <s v="IDGeneral ServiceDLC Smart Thermostats - HeatingWinter Peak Reduction @Generation (MW)Market Potential0"/>
    <x v="1"/>
    <s v="General Service"/>
    <x v="3"/>
    <x v="5"/>
    <s v="Market Potential"/>
    <n v="0"/>
    <n v="0"/>
    <n v="0"/>
    <n v="7.553359847086662E-3"/>
    <n v="2.2923690345308563E-2"/>
    <n v="5.4119125914715911E-2"/>
    <n v="7.0396621834725434E-2"/>
    <n v="7.9134573521461943E-2"/>
    <n v="8.0061477283396978E-2"/>
    <n v="8.0999307287874259E-2"/>
    <n v="8.1948192332273712E-2"/>
    <n v="8.2908262732225166E-2"/>
    <n v="8.3879650339505105E-2"/>
    <n v="8.4862488560144583E-2"/>
    <n v="8.5856912372750865E-2"/>
    <n v="8.6863058347044497E-2"/>
    <n v="8.7881064662615346E-2"/>
    <n v="8.8911071127899505E-2"/>
    <n v="8.9953219199380041E-2"/>
    <n v="9.1007652001013836E-2"/>
    <n v="9.207451434388772E-2"/>
    <n v="9.3153952746106244E-2"/>
    <n v="9.4246115452913601E-2"/>
    <n v="9.535115245705314E-2"/>
    <n v="9.6469215519366616E-2"/>
  </r>
  <r>
    <s v="IDGeneral ServiceDLC Smart Thermostats - HeatingNon-Incentive CostsMarket Potential0"/>
    <x v="1"/>
    <s v="General Service"/>
    <x v="3"/>
    <x v="6"/>
    <s v="Market Potential"/>
    <n v="0"/>
    <n v="0"/>
    <n v="0"/>
    <n v="393.78"/>
    <n v="801.31"/>
    <n v="1626.32"/>
    <n v="848.6"/>
    <n v="455.54"/>
    <n v="48.32"/>
    <n v="48.89"/>
    <n v="49.47"/>
    <n v="50.05"/>
    <n v="50.64"/>
    <n v="51.24"/>
    <n v="51.84"/>
    <n v="52.45"/>
    <n v="53.07"/>
    <n v="53.7"/>
    <n v="54.33"/>
    <n v="54.97"/>
    <n v="55.62"/>
    <n v="56.27"/>
    <n v="56.94"/>
    <n v="57.61"/>
    <n v="58.29"/>
  </r>
  <r>
    <s v="IDGeneral ServiceDLC Smart Thermostats - HeatingIncentive CostsMarket Potential0"/>
    <x v="1"/>
    <s v="General Service"/>
    <x v="3"/>
    <x v="7"/>
    <s v="Market Potential"/>
    <n v="0"/>
    <n v="0"/>
    <n v="0"/>
    <n v="105.01"/>
    <n v="318.69"/>
    <n v="752.38"/>
    <n v="978.67"/>
    <n v="1100.1500000000001"/>
    <n v="1113.03"/>
    <n v="1126.07"/>
    <n v="1139.26"/>
    <n v="1152.6099999999999"/>
    <n v="1166.1099999999999"/>
    <n v="1179.78"/>
    <n v="1193.5999999999999"/>
    <n v="1207.5899999999999"/>
    <n v="1221.74"/>
    <n v="1236.06"/>
    <n v="1250.55"/>
    <n v="1265.21"/>
    <n v="1280.04"/>
    <n v="1295.05"/>
    <n v="1310.23"/>
    <n v="1325.59"/>
    <n v="1341.14"/>
  </r>
  <r>
    <s v="IDGeneral ServiceDLC Smart Thermostats - HeatingProgram Annual BenefitsMarket Potential0"/>
    <x v="1"/>
    <s v="General Service"/>
    <x v="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Thermostats - HeatingProgram Annual CostsMarket Potential0"/>
    <x v="1"/>
    <s v="General Service"/>
    <x v="3"/>
    <x v="9"/>
    <s v="Market Potential"/>
    <n v="0"/>
    <n v="0"/>
    <n v="0"/>
    <n v="498.79"/>
    <n v="1120"/>
    <n v="2378.6999999999998"/>
    <n v="1827.27"/>
    <n v="1555.69"/>
    <n v="1161.3599999999999"/>
    <n v="1174.96"/>
    <n v="1188.73"/>
    <n v="1202.6600000000001"/>
    <n v="1216.76"/>
    <n v="1231.02"/>
    <n v="1245.44"/>
    <n v="1260.04"/>
    <n v="1274.81"/>
    <n v="1289.76"/>
    <n v="1304.8800000000001"/>
    <n v="1320.18"/>
    <n v="1335.66"/>
    <n v="1351.32"/>
    <n v="1367.17"/>
    <n v="1383.2"/>
    <n v="1399.42"/>
  </r>
  <r>
    <s v="IDResidentialAncillary HeatingParticipantsMarket Potential0"/>
    <x v="1"/>
    <s v="Residential"/>
    <x v="4"/>
    <x v="0"/>
    <s v="Market Potential"/>
    <n v="0"/>
    <n v="0"/>
    <n v="0"/>
    <n v="67.530439498964256"/>
    <n v="205.04914231987377"/>
    <n v="484.39021102515659"/>
    <n v="630.46721631524736"/>
    <n v="709.20999097480603"/>
    <n v="718.00867428812626"/>
    <n v="726.91651684769693"/>
    <n v="735.93487291762995"/>
    <n v="745.0651135634655"/>
    <n v="754.3086268606163"/>
    <n v="763.66681810539785"/>
    <n v="773.14111002867548"/>
    <n v="782.7329430121631"/>
    <n v="792.44377530740621"/>
    <n v="802.27508325747908"/>
    <n v="812.22836152143532"/>
    <n v="822.30512330154124"/>
    <n v="832.50690057332815"/>
    <n v="842.83524431850083"/>
    <n v="853.29172476073256"/>
    <n v="863.87793160438844"/>
    <n v="874.59547427620782"/>
  </r>
  <r>
    <s v="IDResidentialAncillary HeatingNew ParticipantsMarket Potential0"/>
    <x v="1"/>
    <s v="Residential"/>
    <x v="4"/>
    <x v="1"/>
    <s v="Market Potential"/>
    <n v="0"/>
    <n v="0"/>
    <n v="0"/>
    <n v="67.530439498964256"/>
    <n v="137.51870282090951"/>
    <n v="279.34106870528285"/>
    <n v="146.07700529009077"/>
    <n v="78.742774659558677"/>
    <n v="8.7986833133202254"/>
    <n v="8.9078425595706676"/>
    <n v="9.0183560699330201"/>
    <n v="9.1302406458355563"/>
    <n v="9.2435132971507983"/>
    <n v="9.3581912447815512"/>
    <n v="9.474291923277633"/>
    <n v="9.5918329834876204"/>
    <n v="9.7108322952431081"/>
    <n v="9.8313079500728691"/>
    <n v="9.9532782639562356"/>
    <n v="10.076761780105926"/>
    <n v="10.201777271786909"/>
    <n v="10.328343745172674"/>
    <n v="10.456480442231737"/>
    <n v="10.586206843655873"/>
    <n v="10.717542671819388"/>
  </r>
  <r>
    <s v="IDResidentialAncillary HeatingSummer Peak Reduction @Meter  (MW)Market Potential0"/>
    <x v="1"/>
    <s v="Residential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Summer Peak Reduction @Generation (MW)Market Potential0"/>
    <x v="1"/>
    <s v="Residential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Winter Peak Reduction @Meter  (MW)Market Potential0"/>
    <x v="1"/>
    <s v="Residential"/>
    <x v="4"/>
    <x v="4"/>
    <s v="Market Potential"/>
    <n v="0"/>
    <n v="0"/>
    <n v="0"/>
    <n v="3.6804089526935521E-2"/>
    <n v="0.11175178256433121"/>
    <n v="0.26399266500871033"/>
    <n v="0.34360463289180987"/>
    <n v="0.38651944508126934"/>
    <n v="0.39131472748702884"/>
    <n v="0.39616950168199488"/>
    <n v="0.40108450574010834"/>
    <n v="0.40606048689208868"/>
    <n v="0.41109820163903588"/>
    <n v="0.41619841586744183"/>
    <n v="0.4213619049656282"/>
    <n v="0.42658945394162889"/>
    <n v="0.43188185754253638"/>
    <n v="0.43723992037532611"/>
    <n v="0.44266445702918228"/>
    <n v="0.44815629219934"/>
    <n v="0.45371626081246386"/>
    <n v="0.45934520815358298"/>
    <n v="0.46504398999459928"/>
    <n v="0.47081347272439172"/>
    <n v="0.47665453348053333"/>
  </r>
  <r>
    <s v="IDResidentialAncillary HeatingWinter Peak Reduction @Generation (MW)Market Potential0"/>
    <x v="1"/>
    <s v="Residential"/>
    <x v="4"/>
    <x v="5"/>
    <s v="Market Potential"/>
    <n v="0"/>
    <n v="0"/>
    <n v="0"/>
    <n v="3.9220044252915087E-2"/>
    <n v="0.11908757732771869"/>
    <n v="0.28132210678677572"/>
    <n v="0.36616009472699262"/>
    <n v="0.41189199177458369"/>
    <n v="0.41700205401431034"/>
    <n v="0.42217551330135855"/>
    <n v="0.42741315615953573"/>
    <n v="0.43271577887051221"/>
    <n v="0.43808418759488049"/>
    <n v="0.44351919849471633"/>
    <n v="0.44902163785766003"/>
    <n v="0.45459234222253719"/>
    <n v="0.4602321585065392"/>
    <n v="0.46594194413397921"/>
    <n v="0.47172256716664779"/>
    <n v="0.47757490643578432"/>
    <n v="0.4834998516756861"/>
    <n v="0.4894983036589759"/>
    <n v="0.49557117433354569"/>
    <n v="0.50171938696120177"/>
    <n v="0.50794387625802784"/>
  </r>
  <r>
    <s v="IDResidentialAncillary HeatingNon-Incentive CostsMarket Potential0"/>
    <x v="1"/>
    <s v="Residential"/>
    <x v="4"/>
    <x v="6"/>
    <s v="Market Potential"/>
    <n v="0"/>
    <n v="0"/>
    <n v="0"/>
    <n v="4051.83"/>
    <n v="8251.1200000000008"/>
    <n v="16760.46"/>
    <n v="8764.6200000000008"/>
    <n v="4724.57"/>
    <n v="527.91999999999996"/>
    <n v="534.47"/>
    <n v="541.1"/>
    <n v="547.80999999999995"/>
    <n v="554.61"/>
    <n v="561.49"/>
    <n v="568.46"/>
    <n v="575.51"/>
    <n v="582.65"/>
    <n v="589.88"/>
    <n v="597.20000000000005"/>
    <n v="604.61"/>
    <n v="612.11"/>
    <n v="619.70000000000005"/>
    <n v="627.39"/>
    <n v="635.16999999999996"/>
    <n v="643.04999999999995"/>
  </r>
  <r>
    <s v="IDResidentialAncillary HeatingIncentive CostsMarket Potential0"/>
    <x v="1"/>
    <s v="Residential"/>
    <x v="4"/>
    <x v="7"/>
    <s v="Market Potential"/>
    <n v="0"/>
    <n v="0"/>
    <n v="0"/>
    <n v="1350.61"/>
    <n v="4100.9799999999996"/>
    <n v="9687.7999999999993"/>
    <n v="12609.34"/>
    <n v="14184.2"/>
    <n v="14360.17"/>
    <n v="14538.33"/>
    <n v="14718.7"/>
    <n v="14901.3"/>
    <n v="15086.17"/>
    <n v="15273.34"/>
    <n v="15462.82"/>
    <n v="15654.66"/>
    <n v="15848.88"/>
    <n v="16045.5"/>
    <n v="16244.57"/>
    <n v="16446.099999999999"/>
    <n v="16650.14"/>
    <n v="16856.7"/>
    <n v="17065.830000000002"/>
    <n v="17277.560000000001"/>
    <n v="17491.91"/>
  </r>
  <r>
    <s v="IDResidentialAncillary HeatingProgram Annual BenefitsMarket Potential0"/>
    <x v="1"/>
    <s v="Residential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HeatingProgram Annual CostsMarket Potential0"/>
    <x v="1"/>
    <s v="Residential"/>
    <x v="4"/>
    <x v="9"/>
    <s v="Market Potential"/>
    <n v="0"/>
    <n v="0"/>
    <n v="0"/>
    <n v="5402.44"/>
    <n v="12352.11"/>
    <n v="26448.27"/>
    <n v="21373.96"/>
    <n v="18908.77"/>
    <n v="14888.09"/>
    <n v="15072.8"/>
    <n v="15259.8"/>
    <n v="15449.12"/>
    <n v="15640.78"/>
    <n v="15834.83"/>
    <n v="16031.28"/>
    <n v="16230.17"/>
    <n v="16431.53"/>
    <n v="16635.38"/>
    <n v="16841.759999999998"/>
    <n v="17050.71"/>
    <n v="17262.240000000002"/>
    <n v="17476.41"/>
    <n v="17693.22"/>
    <n v="17912.73"/>
    <n v="18134.96"/>
  </r>
  <r>
    <s v="IDGeneral ServiceAncillary HeatingParticipantsMarket Potential0"/>
    <x v="1"/>
    <s v="General Service"/>
    <x v="4"/>
    <x v="0"/>
    <s v="Market Potential"/>
    <n v="0"/>
    <n v="0"/>
    <n v="0"/>
    <n v="2.6252121779652309"/>
    <n v="7.9672559333472428"/>
    <n v="18.809402873470152"/>
    <n v="24.466737011002344"/>
    <n v="27.503660663903663"/>
    <n v="27.825811215829521"/>
    <n v="28.151759244052293"/>
    <n v="28.481549512816908"/>
    <n v="28.815227314044481"/>
    <n v="29.152838473552439"/>
    <n v="29.494429357348029"/>
    <n v="29.840046877996077"/>
    <n v="30.189738501061687"/>
    <n v="30.543552251628977"/>
    <n v="30.90153672089663"/>
    <n v="31.263741072851197"/>
    <n v="31.630215051019025"/>
    <n v="32.001008985297865"/>
    <n v="32.376173798868926"/>
    <n v="32.755761015190416"/>
    <n v="33.139822765073575"/>
    <n v="33.528411793842082"/>
  </r>
  <r>
    <s v="IDGeneral ServiceAncillary HeatingNew ParticipantsMarket Potential0"/>
    <x v="1"/>
    <s v="General Service"/>
    <x v="4"/>
    <x v="1"/>
    <s v="Market Potential"/>
    <n v="0"/>
    <n v="0"/>
    <n v="0"/>
    <n v="2.6252121779652309"/>
    <n v="5.3420437553820115"/>
    <n v="10.842146940122909"/>
    <n v="5.6573341375321924"/>
    <n v="3.0369236529013186"/>
    <n v="0.32215055192585851"/>
    <n v="0.32594802822277202"/>
    <n v="0.32979026876461504"/>
    <n v="0.33367780122757296"/>
    <n v="0.33761115950795784"/>
    <n v="0.34159088379558966"/>
    <n v="0.34561752064804807"/>
    <n v="0.34969162306560975"/>
    <n v="0.3538137505672907"/>
    <n v="0.35798446926765237"/>
    <n v="0.36220435195456702"/>
    <n v="0.36647397816782856"/>
    <n v="0.37079393427884"/>
    <n v="0.37516481357106102"/>
    <n v="0.37958721632148951"/>
    <n v="0.38406174988315911"/>
    <n v="0.38858902876850721"/>
  </r>
  <r>
    <s v="IDGeneral ServiceAncillary HeatingSummer Peak Reduction @Meter  (MW)Market Potential0"/>
    <x v="1"/>
    <s v="General Service"/>
    <x v="4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Summer Peak Reduction @Generation (MW)Market Potential0"/>
    <x v="1"/>
    <s v="General Service"/>
    <x v="4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Winter Peak Reduction @Meter  (MW)Market Potential0"/>
    <x v="1"/>
    <s v="General Service"/>
    <x v="4"/>
    <x v="4"/>
    <s v="Market Potential"/>
    <n v="0"/>
    <n v="0"/>
    <n v="0"/>
    <n v="1.7720182201265309E-3"/>
    <n v="5.3778977550093887E-3"/>
    <n v="1.2696346939592353E-2"/>
    <n v="1.6515047482426586E-2"/>
    <n v="1.8564970948134973E-2"/>
    <n v="1.878242257068493E-2"/>
    <n v="1.9002437489735301E-2"/>
    <n v="1.9225045921151412E-2"/>
    <n v="1.9450278436980023E-2"/>
    <n v="1.9678165969647898E-2"/>
    <n v="1.9908739816209921E-2"/>
    <n v="2.0142031642647353E-2"/>
    <n v="2.0378073488216641E-2"/>
    <n v="2.0616897769849561E-2"/>
    <n v="2.0858537286605226E-2"/>
    <n v="2.1103025224174558E-2"/>
    <n v="2.1350395159437846E-2"/>
    <n v="2.1600681065076059E-2"/>
    <n v="2.1853917314236526E-2"/>
    <n v="2.2110138685253532E-2"/>
    <n v="2.2369380366424666E-2"/>
    <n v="2.2631677960843408E-2"/>
  </r>
  <r>
    <s v="IDGeneral ServiceAncillary HeatingWinter Peak Reduction @Generation (MW)Market Potential0"/>
    <x v="1"/>
    <s v="General Service"/>
    <x v="4"/>
    <x v="5"/>
    <s v="Market Potential"/>
    <n v="0"/>
    <n v="0"/>
    <n v="0"/>
    <n v="1.8883399617716655E-3"/>
    <n v="5.7309225863271408E-3"/>
    <n v="1.3529781478678978E-2"/>
    <n v="1.7599155458681359E-2"/>
    <n v="1.9783643380365486E-2"/>
    <n v="2.0015369320849245E-2"/>
    <n v="2.0249826821968565E-2"/>
    <n v="2.0487048083068428E-2"/>
    <n v="2.0727065683056291E-2"/>
    <n v="2.0969912584876276E-2"/>
    <n v="2.1215622140036146E-2"/>
    <n v="2.1464228093187716E-2"/>
    <n v="2.1715764586761124E-2"/>
    <n v="2.1970266165653837E-2"/>
    <n v="2.2227767781974876E-2"/>
    <n v="2.248830479984501E-2"/>
    <n v="2.2751913000253459E-2"/>
    <n v="2.301862858597193E-2"/>
    <n v="2.3288488186526561E-2"/>
    <n v="2.35615288632284E-2"/>
    <n v="2.3837788114263285E-2"/>
    <n v="2.4117303879841654E-2"/>
  </r>
  <r>
    <s v="IDGeneral ServiceAncillary HeatingNon-Incentive CostsMarket Potential0"/>
    <x v="1"/>
    <s v="General Service"/>
    <x v="4"/>
    <x v="6"/>
    <s v="Market Potential"/>
    <n v="0"/>
    <n v="0"/>
    <n v="0"/>
    <n v="196.89"/>
    <n v="400.65"/>
    <n v="813.16"/>
    <n v="424.3"/>
    <n v="227.77"/>
    <n v="24.16"/>
    <n v="24.45"/>
    <n v="24.73"/>
    <n v="25.03"/>
    <n v="25.32"/>
    <n v="25.62"/>
    <n v="25.92"/>
    <n v="26.23"/>
    <n v="26.54"/>
    <n v="26.85"/>
    <n v="27.17"/>
    <n v="27.49"/>
    <n v="27.81"/>
    <n v="28.14"/>
    <n v="28.47"/>
    <n v="28.8"/>
    <n v="29.14"/>
  </r>
  <r>
    <s v="IDGeneral ServiceAncillary HeatingIncentive CostsMarket Potential0"/>
    <x v="1"/>
    <s v="General Service"/>
    <x v="4"/>
    <x v="7"/>
    <s v="Market Potential"/>
    <n v="0"/>
    <n v="0"/>
    <n v="0"/>
    <n v="52.5"/>
    <n v="159.35"/>
    <n v="376.19"/>
    <n v="489.33"/>
    <n v="550.07000000000005"/>
    <n v="556.52"/>
    <n v="563.04"/>
    <n v="569.63"/>
    <n v="576.29999999999995"/>
    <n v="583.05999999999995"/>
    <n v="589.89"/>
    <n v="596.79999999999995"/>
    <n v="603.79"/>
    <n v="610.87"/>
    <n v="618.03"/>
    <n v="625.27"/>
    <n v="632.6"/>
    <n v="640.02"/>
    <n v="647.52"/>
    <n v="655.12"/>
    <n v="662.8"/>
    <n v="670.57"/>
  </r>
  <r>
    <s v="IDGeneral ServiceAncillary HeatingProgram Annual BenefitsMarket Potential0"/>
    <x v="1"/>
    <s v="General Service"/>
    <x v="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HeatingProgram Annual CostsMarket Potential0"/>
    <x v="1"/>
    <s v="General Service"/>
    <x v="4"/>
    <x v="9"/>
    <s v="Market Potential"/>
    <n v="0"/>
    <n v="0"/>
    <n v="0"/>
    <n v="249.4"/>
    <n v="560"/>
    <n v="1189.3499999999999"/>
    <n v="913.63"/>
    <n v="777.84"/>
    <n v="580.67999999999995"/>
    <n v="587.48"/>
    <n v="594.37"/>
    <n v="601.33000000000004"/>
    <n v="608.38"/>
    <n v="615.51"/>
    <n v="622.72"/>
    <n v="630.02"/>
    <n v="637.41"/>
    <n v="644.88"/>
    <n v="652.44000000000005"/>
    <n v="660.09"/>
    <n v="667.83"/>
    <n v="675.66"/>
    <n v="683.58"/>
    <n v="691.6"/>
    <n v="699.71"/>
  </r>
  <r>
    <s v="IDResidentialDLC Water HeatingParticipantsMarket Potential0"/>
    <x v="1"/>
    <s v="Residential"/>
    <x v="5"/>
    <x v="0"/>
    <s v="Market Potential"/>
    <n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DLC Water HeatingNew ParticipantsMarket Potential0"/>
    <x v="1"/>
    <s v="Residential"/>
    <x v="5"/>
    <x v="1"/>
    <s v="Market Potential"/>
    <n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DLC Water HeatingSummer Peak Reduction @Meter  (MW)Market Potential0"/>
    <x v="1"/>
    <s v="Residential"/>
    <x v="5"/>
    <x v="2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Summer Peak Reduction @Generation (MW)Market Potential0"/>
    <x v="1"/>
    <s v="Residential"/>
    <x v="5"/>
    <x v="3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Winter Peak Reduction @Meter  (MW)Market Potential0"/>
    <x v="1"/>
    <s v="Residential"/>
    <x v="5"/>
    <x v="4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DLC Water HeatingWinter Peak Reduction @Generation (MW)Market Potential0"/>
    <x v="1"/>
    <s v="Residential"/>
    <x v="5"/>
    <x v="5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DLC Water HeatingNon-Incentive CostsMarket Potential0"/>
    <x v="1"/>
    <s v="Residential"/>
    <x v="5"/>
    <x v="6"/>
    <s v="Market Potential"/>
    <n v="0"/>
    <n v="0"/>
    <n v="447367.12"/>
    <n v="895748.01"/>
    <n v="1798595.73"/>
    <n v="933199.44"/>
    <n v="496411.28"/>
    <n v="48998.7"/>
    <n v="49328.53"/>
    <n v="49661.22"/>
    <n v="49996.79"/>
    <n v="50335.27"/>
    <n v="50676.69"/>
    <n v="51021.06"/>
    <n v="51368.42"/>
    <n v="51718.79"/>
    <n v="52072.21"/>
    <n v="52428.68"/>
    <n v="52788.25"/>
    <n v="53150.94"/>
    <n v="53516.78"/>
    <n v="53885.79"/>
    <n v="54258"/>
    <n v="74764.899999999994"/>
    <n v="75561.36"/>
  </r>
  <r>
    <s v="IDResidentialDLC Water HeatingIncentive CostsMarket Potential0"/>
    <x v="1"/>
    <s v="Residential"/>
    <x v="5"/>
    <x v="7"/>
    <s v="Market Potential"/>
    <n v="0"/>
    <n v="0"/>
    <n v="120744.03"/>
    <n v="200750.78"/>
    <n v="362361.08"/>
    <n v="445752.87"/>
    <n v="489665.73"/>
    <n v="493139.37"/>
    <n v="496642.83"/>
    <n v="500176.36"/>
    <n v="503740.21"/>
    <n v="507334.66"/>
    <n v="510959.97"/>
    <n v="514616.41"/>
    <n v="518304.24"/>
    <n v="522023.74"/>
    <n v="525775.18000000005"/>
    <n v="529558.84"/>
    <n v="533375"/>
    <n v="537223.94999999995"/>
    <n v="541105.96"/>
    <n v="545021.31999999995"/>
    <n v="548970.31999999995"/>
    <n v="554772.84"/>
    <n v="560647.34"/>
  </r>
  <r>
    <s v="IDResidentialDLC Water HeatingProgram Annual BenefitsMarket Potential0"/>
    <x v="1"/>
    <s v="Residential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Water HeatingProgram Annual CostsMarket Potential0"/>
    <x v="1"/>
    <s v="Residential"/>
    <x v="5"/>
    <x v="9"/>
    <s v="Market Potential"/>
    <n v="0"/>
    <n v="0"/>
    <n v="568111.14"/>
    <n v="1096498.79"/>
    <n v="2160956.8199999998"/>
    <n v="1378952.31"/>
    <n v="986077.01"/>
    <n v="542138.07999999996"/>
    <n v="545971.36"/>
    <n v="549837.57999999996"/>
    <n v="553737"/>
    <n v="557669.93000000005"/>
    <n v="561636.66"/>
    <n v="565637.47"/>
    <n v="569672.66"/>
    <n v="573742.53"/>
    <n v="577847.39"/>
    <n v="581987.53"/>
    <n v="586163.26"/>
    <n v="590374.89"/>
    <n v="594622.73"/>
    <n v="598907.11"/>
    <n v="603228.31999999995"/>
    <n v="629537.73"/>
    <n v="636208.68999999994"/>
  </r>
  <r>
    <s v="IDGeneral ServiceDLC Water HeatingParticipantsMarket Potential0"/>
    <x v="1"/>
    <s v="General Service"/>
    <x v="5"/>
    <x v="0"/>
    <s v="Market Potential"/>
    <n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DLC Water HeatingNew ParticipantsMarket Potential0"/>
    <x v="1"/>
    <s v="General Service"/>
    <x v="5"/>
    <x v="1"/>
    <s v="Market Potential"/>
    <n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DLC Water HeatingSummer Peak Reduction @Meter  (MW)Market Potential0"/>
    <x v="1"/>
    <s v="General Service"/>
    <x v="5"/>
    <x v="2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Summer Peak Reduction @Generation (MW)Market Potential0"/>
    <x v="1"/>
    <s v="General Service"/>
    <x v="5"/>
    <x v="3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Winter Peak Reduction @Meter  (MW)Market Potential0"/>
    <x v="1"/>
    <s v="General Service"/>
    <x v="5"/>
    <x v="4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DLC Water HeatingWinter Peak Reduction @Generation (MW)Market Potential0"/>
    <x v="1"/>
    <s v="General Service"/>
    <x v="5"/>
    <x v="5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DLC Water HeatingNon-Incentive CostsMarket Potential0"/>
    <x v="1"/>
    <s v="General Service"/>
    <x v="5"/>
    <x v="6"/>
    <s v="Market Potential"/>
    <n v="0"/>
    <n v="0"/>
    <n v="20081.52"/>
    <n v="39712.43"/>
    <n v="79393.399999999994"/>
    <n v="41987.94"/>
    <n v="23060.09"/>
    <n v="3461.46"/>
    <n v="3488.88"/>
    <n v="3516.61"/>
    <n v="3544.68"/>
    <n v="3573.07"/>
    <n v="3601.8"/>
    <n v="3630.86"/>
    <n v="3660.27"/>
    <n v="3690.03"/>
    <n v="3720.14"/>
    <n v="3750.6"/>
    <n v="3781.42"/>
    <n v="3812.61"/>
    <n v="3844.16"/>
    <n v="3876.08"/>
    <n v="3908.38"/>
    <n v="3941.06"/>
    <n v="3974.13"/>
  </r>
  <r>
    <s v="IDGeneral ServiceDLC Water HeatingIncentive CostsMarket Potential0"/>
    <x v="1"/>
    <s v="General Service"/>
    <x v="5"/>
    <x v="7"/>
    <s v="Market Potential"/>
    <n v="0"/>
    <n v="0"/>
    <n v="10368.36"/>
    <n v="13692.13"/>
    <n v="20434.849999999999"/>
    <n v="23954.69"/>
    <n v="25843.68"/>
    <n v="26044.05"/>
    <n v="26246.78"/>
    <n v="26451.9"/>
    <n v="26659.439999999999"/>
    <n v="26869.42"/>
    <n v="27081.88"/>
    <n v="27296.84"/>
    <n v="27514.34"/>
    <n v="27734.400000000001"/>
    <n v="27957.06"/>
    <n v="28182.34"/>
    <n v="28410.27"/>
    <n v="28640.89"/>
    <n v="28874.23"/>
    <n v="29110.33"/>
    <n v="29349.200000000001"/>
    <n v="29590.89"/>
    <n v="29835.43"/>
  </r>
  <r>
    <s v="IDGeneral ServiceDLC Water HeatingProgram Annual BenefitsMarket Potential0"/>
    <x v="1"/>
    <s v="General Service"/>
    <x v="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Water HeatingProgram Annual CostsMarket Potential0"/>
    <x v="1"/>
    <s v="General Service"/>
    <x v="5"/>
    <x v="9"/>
    <s v="Market Potential"/>
    <n v="0"/>
    <n v="0"/>
    <n v="30449.87"/>
    <n v="53404.56"/>
    <n v="99828.24"/>
    <n v="65942.62"/>
    <n v="48903.77"/>
    <n v="29505.52"/>
    <n v="29735.66"/>
    <n v="29968.51"/>
    <n v="30204.11"/>
    <n v="30442.49"/>
    <n v="30683.68"/>
    <n v="30927.71"/>
    <n v="31174.61"/>
    <n v="31424.43"/>
    <n v="31677.19"/>
    <n v="31932.94"/>
    <n v="32191.69"/>
    <n v="32453.5"/>
    <n v="32718.39"/>
    <n v="32986.410000000003"/>
    <n v="33257.58"/>
    <n v="33531.949999999997"/>
    <n v="33809.56"/>
  </r>
  <r>
    <s v="IDResidentialAncillary DLC WHParticipantsMarket Potential0"/>
    <x v="1"/>
    <s v="Residential"/>
    <x v="6"/>
    <x v="0"/>
    <s v="Market Potential"/>
    <n v="0"/>
    <n v="0"/>
    <n v="840.0004381421254"/>
    <n v="2542.2718188021781"/>
    <n v="5980.7888307992089"/>
    <n v="7755.0821979549164"/>
    <n v="8689.3983453893707"/>
    <n v="8763.3056805955439"/>
    <n v="8837.8473026185675"/>
    <n v="8913.0287088533842"/>
    <n v="8988.8554448536797"/>
    <n v="9065.3331047586944"/>
    <n v="9142.4673317237684"/>
    <n v="9220.263818354837"/>
    <n v="9298.7283071467682"/>
    <n v="9377.8665909256561"/>
    <n v="9457.6845132951039"/>
    <n v="9538.1879690864353"/>
    <n v="9619.3829048130701"/>
    <n v="9701.2753191288466"/>
    <n v="9783.8712632905663"/>
    <n v="9867.1768416246287"/>
    <n v="9951.198211997882"/>
    <n v="10074.655922365304"/>
    <n v="10199.645288109739"/>
  </r>
  <r>
    <s v="IDResidentialAncillary DLC WHNew ParticipantsMarket Potential0"/>
    <x v="1"/>
    <s v="Residential"/>
    <x v="6"/>
    <x v="1"/>
    <s v="Market Potential"/>
    <n v="0"/>
    <n v="0"/>
    <n v="840.0004381421254"/>
    <n v="1702.2713806600527"/>
    <n v="3438.5170119970307"/>
    <n v="1774.2933671557075"/>
    <n v="934.31614743445425"/>
    <n v="73.907335206173229"/>
    <n v="74.541622023023592"/>
    <n v="75.181406234816677"/>
    <n v="75.826736000295568"/>
    <n v="76.477659905014661"/>
    <n v="77.134226965074049"/>
    <n v="77.796486631068547"/>
    <n v="78.464488791931217"/>
    <n v="79.138283778887853"/>
    <n v="79.817922369447842"/>
    <n v="80.503455791331362"/>
    <n v="81.194935726634867"/>
    <n v="81.892414315776477"/>
    <n v="82.595944161719672"/>
    <n v="83.305578334062375"/>
    <n v="84.021370373253376"/>
    <n v="123.4577103674219"/>
    <n v="124.98936574443542"/>
  </r>
  <r>
    <s v="IDResidentialAncillary DLC WHSummer Peak Reduction @Meter  (MW)Market Potential0"/>
    <x v="1"/>
    <s v="Residential"/>
    <x v="6"/>
    <x v="2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Summer Peak Reduction @Generation (MW)Market Potential0"/>
    <x v="1"/>
    <s v="Residential"/>
    <x v="6"/>
    <x v="3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Winter Peak Reduction @Meter  (MW)Market Potential0"/>
    <x v="1"/>
    <s v="Residential"/>
    <x v="6"/>
    <x v="4"/>
    <s v="Market Potential"/>
    <n v="0"/>
    <n v="0"/>
    <n v="0.42000021907106272"/>
    <n v="1.271135909401089"/>
    <n v="2.9903944153996043"/>
    <n v="3.8775410989774581"/>
    <n v="4.3446991726946855"/>
    <n v="4.3816528402977717"/>
    <n v="4.4189236513092833"/>
    <n v="4.4565143544266919"/>
    <n v="4.4944277224268401"/>
    <n v="4.5326665523793475"/>
    <n v="4.5712336658618842"/>
    <n v="4.6101319091774187"/>
    <n v="4.6493641535733845"/>
    <n v="4.688933295462828"/>
    <n v="4.7288422566475523"/>
    <n v="4.7690939845432174"/>
    <n v="4.8096914524065353"/>
    <n v="4.8506376595644234"/>
    <n v="4.8919356316452829"/>
    <n v="4.9335884208123142"/>
    <n v="4.9755991059989411"/>
    <n v="5.037327961182652"/>
    <n v="5.0998226440548695"/>
  </r>
  <r>
    <s v="IDResidentialAncillary DLC WHWinter Peak Reduction @Generation (MW)Market Potential0"/>
    <x v="1"/>
    <s v="Residential"/>
    <x v="6"/>
    <x v="5"/>
    <s v="Market Potential"/>
    <n v="0"/>
    <n v="0"/>
    <n v="0.44757056593250505"/>
    <n v="1.3545779085689353"/>
    <n v="3.1866948160694846"/>
    <n v="4.1320770449461399"/>
    <n v="4.6299010791716597"/>
    <n v="4.6692805203514194"/>
    <n v="4.7089979233901147"/>
    <n v="4.7490562174197484"/>
    <n v="4.7894583572323528"/>
    <n v="4.8302073235074037"/>
    <n v="4.8713061230412231"/>
    <n v="4.9127577889784941"/>
    <n v="4.9545653810458061"/>
    <n v="4.9967319857873269"/>
    <n v="5.039260716802592"/>
    <n v="5.0821547149863786"/>
    <n v="5.1254171487708176"/>
    <n v="5.1690512143695901"/>
    <n v="5.2130601360243851"/>
    <n v="5.2574471662535318"/>
    <n v="5.3022155861028786"/>
    <n v="5.3679965485748635"/>
    <n v="5.434593610459153"/>
  </r>
  <r>
    <s v="IDResidentialAncillary DLC WHNon-Incentive CostsMarket Potential0"/>
    <x v="1"/>
    <s v="Residential"/>
    <x v="6"/>
    <x v="6"/>
    <s v="Market Potential"/>
    <n v="0"/>
    <n v="0"/>
    <n v="60966.91"/>
    <n v="112703.17"/>
    <n v="216877.91"/>
    <n v="117024.49"/>
    <n v="66625.86"/>
    <n v="15001.33"/>
    <n v="15039.38"/>
    <n v="15077.77"/>
    <n v="15116.49"/>
    <n v="15155.55"/>
    <n v="15194.94"/>
    <n v="15234.68"/>
    <n v="15274.76"/>
    <n v="15315.18"/>
    <n v="15355.96"/>
    <n v="15397.09"/>
    <n v="15438.58"/>
    <n v="15480.43"/>
    <n v="15522.64"/>
    <n v="15565.22"/>
    <n v="15608.17"/>
    <n v="17974.349999999999"/>
    <n v="18066.25"/>
  </r>
  <r>
    <s v="IDResidentialAncillary DLC WHIncentive CostsMarket Potential0"/>
    <x v="1"/>
    <s v="Residential"/>
    <x v="6"/>
    <x v="7"/>
    <s v="Market Potential"/>
    <n v="0"/>
    <n v="0"/>
    <n v="74336.02"/>
    <n v="115190.53"/>
    <n v="197714.94"/>
    <n v="240297.98"/>
    <n v="262721.57"/>
    <n v="264495.34000000003"/>
    <n v="266284.34000000003"/>
    <n v="268088.69"/>
    <n v="269908.53999999998"/>
    <n v="271744"/>
    <n v="273595.21999999997"/>
    <n v="275462.34000000003"/>
    <n v="277345.48"/>
    <n v="279244.79999999999"/>
    <n v="281160.43"/>
    <n v="283092.52"/>
    <n v="285041.19"/>
    <n v="287006.61"/>
    <n v="288988.92"/>
    <n v="290988.25"/>
    <n v="293004.76"/>
    <n v="295967.75"/>
    <n v="298967.49"/>
  </r>
  <r>
    <s v="IDResidentialAncillary DLC WHProgram Annual BenefitsMarket Potential0"/>
    <x v="1"/>
    <s v="Residential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DLC WHProgram Annual CostsMarket Potential0"/>
    <x v="1"/>
    <s v="Residential"/>
    <x v="6"/>
    <x v="9"/>
    <s v="Market Potential"/>
    <n v="0"/>
    <n v="0"/>
    <n v="135302.93"/>
    <n v="227893.7"/>
    <n v="414592.84"/>
    <n v="357322.47"/>
    <n v="329347.42"/>
    <n v="279496.67"/>
    <n v="281323.71999999997"/>
    <n v="283166.46999999997"/>
    <n v="285025.03000000003"/>
    <n v="286899.55"/>
    <n v="288790.15999999997"/>
    <n v="290697.01"/>
    <n v="292620.24"/>
    <n v="294559.99"/>
    <n v="296516.40000000002"/>
    <n v="298489.61"/>
    <n v="300479.78000000003"/>
    <n v="302487.03999999998"/>
    <n v="304511.56"/>
    <n v="306553.46999999997"/>
    <n v="308612.93"/>
    <n v="313942.09999999998"/>
    <n v="317033.74"/>
  </r>
  <r>
    <s v="IDGeneral ServiceAncillary DLC WHParticipantsMarket Potential0"/>
    <x v="1"/>
    <s v="General Service"/>
    <x v="6"/>
    <x v="0"/>
    <s v="Market Potential"/>
    <n v="0"/>
    <n v="0"/>
    <n v="33.8313581563688"/>
    <n v="102.71791828298097"/>
    <n v="242.46334810114328"/>
    <n v="315.41331459261198"/>
    <n v="354.56355137926732"/>
    <n v="358.71624552488657"/>
    <n v="362.91789118554146"/>
    <n v="367.16906539646249"/>
    <n v="371.47035199490966"/>
    <n v="375.8223417003544"/>
    <n v="380.22563219560624"/>
    <n v="384.68082820889543"/>
    <n v="389.18854159692455"/>
    <n v="393.74939142889718"/>
    <n v="398.36400407153889"/>
    <n v="403.03301327511906"/>
    <n v="407.75706026048766"/>
    <n v="412.53679380713743"/>
    <n v="417.37287034230474"/>
    <n v="422.26595403111997"/>
    <n v="427.21671686782082"/>
    <n v="432.22583876804191"/>
    <n v="437.29400766219004"/>
  </r>
  <r>
    <s v="IDGeneral ServiceAncillary DLC WHNew ParticipantsMarket Potential0"/>
    <x v="1"/>
    <s v="General Service"/>
    <x v="6"/>
    <x v="1"/>
    <s v="Market Potential"/>
    <n v="0"/>
    <n v="0"/>
    <n v="33.8313581563688"/>
    <n v="68.886560126612181"/>
    <n v="139.74542981816231"/>
    <n v="72.9499664914687"/>
    <n v="39.150236786655341"/>
    <n v="4.1526941456192503"/>
    <n v="4.20164566065489"/>
    <n v="4.2511742109210218"/>
    <n v="4.3012865984471773"/>
    <n v="4.351989705444737"/>
    <n v="4.4032904952518379"/>
    <n v="4.4551960132891963"/>
    <n v="4.5077133880291171"/>
    <n v="4.5608498319726323"/>
    <n v="4.6146126426417027"/>
    <n v="4.669009203580174"/>
    <n v="4.7240469853686022"/>
    <n v="4.7797335466497657"/>
    <n v="4.8360765351673081"/>
    <n v="4.8930836888152385"/>
    <n v="4.9507628367008465"/>
    <n v="5.0091219002210892"/>
    <n v="5.0681688941481298"/>
  </r>
  <r>
    <s v="IDGeneral ServiceAncillary DLC WHSummer Peak Reduction @Meter  (MW)Market Potential0"/>
    <x v="1"/>
    <s v="General Service"/>
    <x v="6"/>
    <x v="2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Summer Peak Reduction @Generation (MW)Market Potential0"/>
    <x v="1"/>
    <s v="General Service"/>
    <x v="6"/>
    <x v="3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Winter Peak Reduction @Meter  (MW)Market Potential0"/>
    <x v="1"/>
    <s v="General Service"/>
    <x v="6"/>
    <x v="4"/>
    <s v="Market Potential"/>
    <n v="0"/>
    <n v="0"/>
    <n v="4.2627511277024688E-2"/>
    <n v="0.12942457703655602"/>
    <n v="0.30550381860744058"/>
    <n v="0.3974207763866911"/>
    <n v="0.44675007473787687"/>
    <n v="0.45198246936135705"/>
    <n v="0.45727654289378222"/>
    <n v="0.46263302239954274"/>
    <n v="0.46805264351358616"/>
    <n v="0.47353615054244652"/>
    <n v="0.4790842965664639"/>
    <n v="0.48469784354320827"/>
    <n v="0.49037756241212493"/>
    <n v="0.49612423320041044"/>
    <n v="0.50193864513013897"/>
    <n v="0.50782159672664995"/>
    <n v="0.51377389592821443"/>
    <n v="0.51979636019699316"/>
    <n v="0.52588981663130396"/>
    <n v="0.53205510207921125"/>
    <n v="0.53829306325345416"/>
    <n v="0.5446045568477329"/>
    <n v="0.5509904496543595"/>
  </r>
  <r>
    <s v="IDGeneral ServiceAncillary DLC WHWinter Peak Reduction @Generation (MW)Market Potential0"/>
    <x v="1"/>
    <s v="General Service"/>
    <x v="6"/>
    <x v="5"/>
    <s v="Market Potential"/>
    <n v="0"/>
    <n v="0"/>
    <n v="4.5425736654970891E-2"/>
    <n v="0.137920478512954"/>
    <n v="0.32555820397212337"/>
    <n v="0.42350892624327696"/>
    <n v="0.47607637972919531"/>
    <n v="0.48165224782753308"/>
    <n v="0.4872938436634508"/>
    <n v="0.49300194202849823"/>
    <n v="0.49877732684738507"/>
    <n v="0.50462079128564208"/>
    <n v="0.51053313785855059"/>
    <n v="0.51651517854135576"/>
    <n v="0.52256773488078101"/>
    <n v="0.52869163810785424"/>
    <n v="0.53488772925206629"/>
    <n v="0.54115685925687329"/>
    <n v="0.54749988909656266"/>
    <n v="0.55391768989449397"/>
    <n v="0.56041114304273654"/>
    <n v="0.56698114032311508"/>
    <n v="0.57362858402968264"/>
    <n v="0.58035438709263953"/>
    <n v="0.58715947320370787"/>
  </r>
  <r>
    <s v="IDGeneral ServiceAncillary DLC WHNon-Incentive CostsMarket Potential0"/>
    <x v="1"/>
    <s v="General Service"/>
    <x v="6"/>
    <x v="6"/>
    <s v="Market Potential"/>
    <n v="0"/>
    <n v="0"/>
    <n v="3673.31"/>
    <n v="6302.45"/>
    <n v="11616.86"/>
    <n v="6607.2"/>
    <n v="4072.22"/>
    <n v="1447.41"/>
    <n v="1451.08"/>
    <n v="1454.79"/>
    <n v="1458.55"/>
    <n v="1462.35"/>
    <n v="1466.2"/>
    <n v="1470.09"/>
    <n v="1474.03"/>
    <n v="1478.02"/>
    <n v="1482.05"/>
    <n v="1486.13"/>
    <n v="1490.26"/>
    <n v="1494.43"/>
    <n v="1498.66"/>
    <n v="1502.94"/>
    <n v="1507.26"/>
    <n v="1511.64"/>
    <n v="1516.07"/>
  </r>
  <r>
    <s v="IDGeneral ServiceAncillary DLC WHIncentive CostsMarket Potential0"/>
    <x v="1"/>
    <s v="General Service"/>
    <x v="6"/>
    <x v="7"/>
    <s v="Market Potential"/>
    <n v="0"/>
    <n v="0"/>
    <n v="6635.95"/>
    <n v="8289.23"/>
    <n v="11643.12"/>
    <n v="13393.91"/>
    <n v="14333.52"/>
    <n v="14433.19"/>
    <n v="14534.02"/>
    <n v="14636.05"/>
    <n v="14739.28"/>
    <n v="14843.73"/>
    <n v="14949.41"/>
    <n v="15056.34"/>
    <n v="15164.52"/>
    <n v="15273.98"/>
    <n v="15384.73"/>
    <n v="15496.79"/>
    <n v="15610.16"/>
    <n v="15724.88"/>
    <n v="15840.94"/>
    <n v="15958.38"/>
    <n v="16077.2"/>
    <n v="16197.42"/>
    <n v="16319.05"/>
  </r>
  <r>
    <s v="IDGeneral ServiceAncillary DLC WHProgram Annual BenefitsMarket Potential0"/>
    <x v="1"/>
    <s v="General Service"/>
    <x v="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DLC WHProgram Annual CostsMarket Potential0"/>
    <x v="1"/>
    <s v="General Service"/>
    <x v="6"/>
    <x v="9"/>
    <s v="Market Potential"/>
    <n v="0"/>
    <n v="0"/>
    <n v="10309.25"/>
    <n v="14591.67"/>
    <n v="23259.98"/>
    <n v="20001.12"/>
    <n v="18405.740000000002"/>
    <n v="15880.59"/>
    <n v="15985.1"/>
    <n v="16090.85"/>
    <n v="16197.84"/>
    <n v="16306.09"/>
    <n v="16415.61"/>
    <n v="16526.43"/>
    <n v="16638.55"/>
    <n v="16752"/>
    <n v="16866.78"/>
    <n v="16982.919999999998"/>
    <n v="17100.419999999998"/>
    <n v="17219.310000000001"/>
    <n v="17339.599999999999"/>
    <n v="17461.310000000001"/>
    <n v="17584.46"/>
    <n v="17709.05"/>
    <n v="17835.12"/>
  </r>
  <r>
    <s v="IDResidentialPilot-CTA-2045 HPWHParticipantsMarket Potential0"/>
    <x v="1"/>
    <s v="Residential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ew ParticipantsMarket Potential0"/>
    <x v="1"/>
    <s v="Residential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Meter  (MW)Market Potential0"/>
    <x v="1"/>
    <s v="Residential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Summer Peak Reduction @Generation (MW)Market Potential0"/>
    <x v="1"/>
    <s v="Residential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Meter  (MW)Market Potential0"/>
    <x v="1"/>
    <s v="Residential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Winter Peak Reduction @Generation (MW)Market Potential0"/>
    <x v="1"/>
    <s v="Residential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Non-Incentive CostsMarket Potential0"/>
    <x v="1"/>
    <s v="Residential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Incentive CostsMarket Potential0"/>
    <x v="1"/>
    <s v="Residential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BenefitsMarket Potential0"/>
    <x v="1"/>
    <s v="Residential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HPWHProgram Annual CostsMarket Potential0"/>
    <x v="1"/>
    <s v="Residential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articipantsMarket Potential0"/>
    <x v="1"/>
    <s v="General Service"/>
    <x v="7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ew ParticipantsMarket Potential0"/>
    <x v="1"/>
    <s v="General Service"/>
    <x v="7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Meter  (MW)Market Potential0"/>
    <x v="1"/>
    <s v="General Service"/>
    <x v="7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Summer Peak Reduction @Generation (MW)Market Potential0"/>
    <x v="1"/>
    <s v="General Service"/>
    <x v="7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Meter  (MW)Market Potential0"/>
    <x v="1"/>
    <s v="General Service"/>
    <x v="7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Winter Peak Reduction @Generation (MW)Market Potential0"/>
    <x v="1"/>
    <s v="General Service"/>
    <x v="7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Non-Incentive CostsMarket Potential0"/>
    <x v="1"/>
    <s v="General Service"/>
    <x v="7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Incentive CostsMarket Potential0"/>
    <x v="1"/>
    <s v="General Service"/>
    <x v="7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BenefitsMarket Potential0"/>
    <x v="1"/>
    <s v="General Service"/>
    <x v="7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HPWHProgram Annual CostsMarket Potential0"/>
    <x v="1"/>
    <s v="General Service"/>
    <x v="7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CTA-2045 HPWHParticipantsMarket Potential0"/>
    <x v="1"/>
    <s v="Residential"/>
    <x v="8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ew ParticipantsMarket Potential0"/>
    <x v="1"/>
    <s v="Residential"/>
    <x v="8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Meter  (MW)Market Potential0"/>
    <x v="1"/>
    <s v="Residential"/>
    <x v="8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Summer Peak Reduction @Generation (MW)Market Potential0"/>
    <x v="1"/>
    <s v="Residential"/>
    <x v="8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Meter  (MW)Market Potential0"/>
    <x v="1"/>
    <s v="Residential"/>
    <x v="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Winter Peak Reduction @Generation (MW)Market Potential0"/>
    <x v="1"/>
    <s v="Residential"/>
    <x v="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Non-Incentive CostsMarket Potential0"/>
    <x v="1"/>
    <s v="Residential"/>
    <x v="8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Incentive CostsMarket Potential0"/>
    <x v="1"/>
    <s v="Residential"/>
    <x v="8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BenefitsMarket Potential0"/>
    <x v="1"/>
    <s v="Residential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HPWHProgram Annual CostsMarket Potential0"/>
    <x v="1"/>
    <s v="Residential"/>
    <x v="8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articipantsMarket Potential0"/>
    <x v="1"/>
    <s v="General Service"/>
    <x v="8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ew ParticipantsMarket Potential0"/>
    <x v="1"/>
    <s v="General Service"/>
    <x v="8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Meter  (MW)Market Potential0"/>
    <x v="1"/>
    <s v="General Service"/>
    <x v="8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Summer Peak Reduction @Generation (MW)Market Potential0"/>
    <x v="1"/>
    <s v="General Service"/>
    <x v="8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Meter  (MW)Market Potential0"/>
    <x v="1"/>
    <s v="General Service"/>
    <x v="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Winter Peak Reduction @Generation (MW)Market Potential0"/>
    <x v="1"/>
    <s v="General Service"/>
    <x v="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Non-Incentive CostsMarket Potential0"/>
    <x v="1"/>
    <s v="General Service"/>
    <x v="8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Incentive CostsMarket Potential0"/>
    <x v="1"/>
    <s v="General Service"/>
    <x v="8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BenefitsMarket Potential0"/>
    <x v="1"/>
    <s v="General Service"/>
    <x v="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HPWHProgram Annual CostsMarket Potential0"/>
    <x v="1"/>
    <s v="General Service"/>
    <x v="8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articipantsMarket Potential0"/>
    <x v="1"/>
    <s v="Residential"/>
    <x v="9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ew ParticipantsMarket Potential0"/>
    <x v="1"/>
    <s v="Residential"/>
    <x v="9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Meter  (MW)Market Potential0"/>
    <x v="1"/>
    <s v="Residential"/>
    <x v="9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Summer Peak Reduction @Generation (MW)Market Potential0"/>
    <x v="1"/>
    <s v="Residential"/>
    <x v="9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Meter  (MW)Market Potential0"/>
    <x v="1"/>
    <s v="Residential"/>
    <x v="9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Winter Peak Reduction @Generation (MW)Market Potential0"/>
    <x v="1"/>
    <s v="Residential"/>
    <x v="9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Non-Incentive CostsMarket Potential0"/>
    <x v="1"/>
    <s v="Residential"/>
    <x v="9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Incentive CostsMarket Potential0"/>
    <x v="1"/>
    <s v="Residential"/>
    <x v="9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BenefitsMarket Potential0"/>
    <x v="1"/>
    <s v="Residential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HPWHProgram Annual CostsMarket Potential0"/>
    <x v="1"/>
    <s v="Residential"/>
    <x v="9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articipantsMarket Potential0"/>
    <x v="1"/>
    <s v="General Service"/>
    <x v="9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ew ParticipantsMarket Potential0"/>
    <x v="1"/>
    <s v="General Service"/>
    <x v="9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Meter  (MW)Market Potential0"/>
    <x v="1"/>
    <s v="General Service"/>
    <x v="9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Summer Peak Reduction @Generation (MW)Market Potential0"/>
    <x v="1"/>
    <s v="General Service"/>
    <x v="9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Meter  (MW)Market Potential0"/>
    <x v="1"/>
    <s v="General Service"/>
    <x v="9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Winter Peak Reduction @Generation (MW)Market Potential0"/>
    <x v="1"/>
    <s v="General Service"/>
    <x v="9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Non-Incentive CostsMarket Potential0"/>
    <x v="1"/>
    <s v="General Service"/>
    <x v="9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Incentive CostsMarket Potential0"/>
    <x v="1"/>
    <s v="General Service"/>
    <x v="9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BenefitsMarket Potential0"/>
    <x v="1"/>
    <s v="General Service"/>
    <x v="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HPWHProgram Annual CostsMarket Potential0"/>
    <x v="1"/>
    <s v="General Service"/>
    <x v="9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ilot-CTA-2045 ERWHParticipantsMarket Potential0"/>
    <x v="1"/>
    <s v="Residential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ew ParticipantsMarket Potential0"/>
    <x v="1"/>
    <s v="Residential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Meter  (MW)Market Potential0"/>
    <x v="1"/>
    <s v="Residential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Summer Peak Reduction @Generation (MW)Market Potential0"/>
    <x v="1"/>
    <s v="Residential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Meter  (MW)Market Potential0"/>
    <x v="1"/>
    <s v="Residential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Winter Peak Reduction @Generation (MW)Market Potential0"/>
    <x v="1"/>
    <s v="Residential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Non-Incentive CostsMarket Potential0"/>
    <x v="1"/>
    <s v="Residential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Incentive CostsMarket Potential0"/>
    <x v="1"/>
    <s v="Residential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BenefitsMarket Potential0"/>
    <x v="1"/>
    <s v="Residential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ilot-CTA-2045 ERWHProgram Annual CostsMarket Potential0"/>
    <x v="1"/>
    <s v="Residential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articipantsMarket Potential0"/>
    <x v="1"/>
    <s v="General Service"/>
    <x v="10"/>
    <x v="0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ew ParticipantsMarket Potential0"/>
    <x v="1"/>
    <s v="General Service"/>
    <x v="10"/>
    <x v="1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Meter  (MW)Market Potential0"/>
    <x v="1"/>
    <s v="General Service"/>
    <x v="10"/>
    <x v="2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Summer Peak Reduction @Generation (MW)Market Potential0"/>
    <x v="1"/>
    <s v="General Service"/>
    <x v="10"/>
    <x v="3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Meter  (MW)Market Potential0"/>
    <x v="1"/>
    <s v="General Service"/>
    <x v="10"/>
    <x v="4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Winter Peak Reduction @Generation (MW)Market Potential0"/>
    <x v="1"/>
    <s v="General Service"/>
    <x v="10"/>
    <x v="5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Non-Incentive CostsMarket Potential0"/>
    <x v="1"/>
    <s v="General Service"/>
    <x v="10"/>
    <x v="6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Incentive CostsMarket Potential0"/>
    <x v="1"/>
    <s v="General Service"/>
    <x v="10"/>
    <x v="7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BenefitsMarket Potential0"/>
    <x v="1"/>
    <s v="General Service"/>
    <x v="10"/>
    <x v="8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General ServicePilot-CTA-2045 ERWHProgram Annual CostsMarket Potential0"/>
    <x v="1"/>
    <s v="General Service"/>
    <x v="10"/>
    <x v="9"/>
    <s v="Market Potential"/>
    <n v="0"/>
    <m/>
    <m/>
    <m/>
    <m/>
    <m/>
    <m/>
    <m/>
    <m/>
    <m/>
    <m/>
    <m/>
    <m/>
    <m/>
    <m/>
    <m/>
    <m/>
    <m/>
    <m/>
    <m/>
    <m/>
    <m/>
    <m/>
    <m/>
    <m/>
  </r>
  <r>
    <s v="IDResidentialParent-CTA-2045 ERWHParticipantsMarket Potential0"/>
    <x v="1"/>
    <s v="Residential"/>
    <x v="11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ew ParticipantsMarket Potential0"/>
    <x v="1"/>
    <s v="Residential"/>
    <x v="11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Meter  (MW)Market Potential0"/>
    <x v="1"/>
    <s v="Residential"/>
    <x v="11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Summer Peak Reduction @Generation (MW)Market Potential0"/>
    <x v="1"/>
    <s v="Residential"/>
    <x v="11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Meter  (MW)Market Potential0"/>
    <x v="1"/>
    <s v="Residential"/>
    <x v="1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Winter Peak Reduction @Generation (MW)Market Potential0"/>
    <x v="1"/>
    <s v="Residential"/>
    <x v="1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Non-Incentive CostsMarket Potential0"/>
    <x v="1"/>
    <s v="Residential"/>
    <x v="11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Incentive CostsMarket Potential0"/>
    <x v="1"/>
    <s v="Residential"/>
    <x v="11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BenefitsMarket Potential0"/>
    <x v="1"/>
    <s v="Residential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CTA-2045 ERWHProgram Annual CostsMarket Potential0"/>
    <x v="1"/>
    <s v="Residential"/>
    <x v="11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articipantsMarket Potential0"/>
    <x v="1"/>
    <s v="General Service"/>
    <x v="11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ew ParticipantsMarket Potential0"/>
    <x v="1"/>
    <s v="General Service"/>
    <x v="11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Meter  (MW)Market Potential0"/>
    <x v="1"/>
    <s v="General Service"/>
    <x v="11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Summer Peak Reduction @Generation (MW)Market Potential0"/>
    <x v="1"/>
    <s v="General Service"/>
    <x v="11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Meter  (MW)Market Potential0"/>
    <x v="1"/>
    <s v="General Service"/>
    <x v="11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Winter Peak Reduction @Generation (MW)Market Potential0"/>
    <x v="1"/>
    <s v="General Service"/>
    <x v="11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Non-Incentive CostsMarket Potential0"/>
    <x v="1"/>
    <s v="General Service"/>
    <x v="11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Incentive CostsMarket Potential0"/>
    <x v="1"/>
    <s v="General Service"/>
    <x v="11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BenefitsMarket Potential0"/>
    <x v="1"/>
    <s v="General Service"/>
    <x v="11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CTA-2045 ERWHProgram Annual CostsMarket Potential0"/>
    <x v="1"/>
    <s v="General Service"/>
    <x v="11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articipantsMarket Potential0"/>
    <x v="1"/>
    <s v="Residential"/>
    <x v="12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ew ParticipantsMarket Potential0"/>
    <x v="1"/>
    <s v="Residential"/>
    <x v="12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Meter  (MW)Market Potential0"/>
    <x v="1"/>
    <s v="Residential"/>
    <x v="12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Summer Peak Reduction @Generation (MW)Market Potential0"/>
    <x v="1"/>
    <s v="Residential"/>
    <x v="12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Meter  (MW)Market Potential0"/>
    <x v="1"/>
    <s v="Residential"/>
    <x v="1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Winter Peak Reduction @Generation (MW)Market Potential0"/>
    <x v="1"/>
    <s v="Residential"/>
    <x v="1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Non-Incentive CostsMarket Potential0"/>
    <x v="1"/>
    <s v="Residential"/>
    <x v="12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Incentive CostsMarket Potential0"/>
    <x v="1"/>
    <s v="Residential"/>
    <x v="12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BenefitsMarket Potential0"/>
    <x v="1"/>
    <s v="Residential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Parent-Ancillary ERWHProgram Annual CostsMarket Potential0"/>
    <x v="1"/>
    <s v="Residential"/>
    <x v="12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articipantsMarket Potential0"/>
    <x v="1"/>
    <s v="General Service"/>
    <x v="12"/>
    <x v="0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ew ParticipantsMarket Potential0"/>
    <x v="1"/>
    <s v="General Service"/>
    <x v="12"/>
    <x v="1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Meter  (MW)Market Potential0"/>
    <x v="1"/>
    <s v="General Service"/>
    <x v="12"/>
    <x v="2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Summer Peak Reduction @Generation (MW)Market Potential0"/>
    <x v="1"/>
    <s v="General Service"/>
    <x v="12"/>
    <x v="3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Meter  (MW)Market Potential0"/>
    <x v="1"/>
    <s v="General Service"/>
    <x v="12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Winter Peak Reduction @Generation (MW)Market Potential0"/>
    <x v="1"/>
    <s v="General Service"/>
    <x v="12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Non-Incentive CostsMarket Potential0"/>
    <x v="1"/>
    <s v="General Service"/>
    <x v="12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Incentive CostsMarket Potential0"/>
    <x v="1"/>
    <s v="General Service"/>
    <x v="12"/>
    <x v="7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BenefitsMarket Potential0"/>
    <x v="1"/>
    <s v="General Service"/>
    <x v="12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Parent-Ancillary ERWHProgram Annual CostsMarket Potential0"/>
    <x v="1"/>
    <s v="General Service"/>
    <x v="12"/>
    <x v="9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articipantsMarket Potential0"/>
    <x v="1"/>
    <s v="Residential"/>
    <x v="13"/>
    <x v="0"/>
    <s v="Market Potential"/>
    <n v="0"/>
    <n v="0"/>
    <n v="609.32335532660863"/>
    <n v="1851.2624799543896"/>
    <n v="4372.0176918736443"/>
    <n v="5690.9791663557817"/>
    <n v="6401.2850603500756"/>
    <n v="6480.7014261106497"/>
    <n v="6561.1030564065713"/>
    <n v="6642.5021747410865"/>
    <n v="6724.9111562660864"/>
    <n v="6808.3425296635069"/>
    <n v="6892.8089790500699"/>
    <n v="6978.3233459056637"/>
    <n v="7064.8986310256314"/>
    <n v="7152.5479964972919"/>
    <n v="7241.2847677009831"/>
    <n v="7331.1224353359185"/>
    <n v="7422.0746574711939"/>
    <n v="7514.155261622228"/>
    <n v="7607.3782468529616"/>
    <n v="7701.7577859041521"/>
    <n v="7797.3082273480559"/>
    <n v="7894.0440977698527"/>
    <n v="7991.9801039761287"/>
  </r>
  <r>
    <s v="IDResidentialDLC Smart AppliancesNew ParticipantsMarket Potential0"/>
    <x v="1"/>
    <s v="Residential"/>
    <x v="13"/>
    <x v="1"/>
    <s v="Market Potential"/>
    <n v="0"/>
    <n v="0"/>
    <n v="609.32335532660863"/>
    <n v="1241.939124627781"/>
    <n v="2520.7552119192546"/>
    <n v="1318.9614744821374"/>
    <n v="710.30589399429391"/>
    <n v="79.416365760574081"/>
    <n v="80.401630295921677"/>
    <n v="81.399118334515151"/>
    <n v="82.408981524999945"/>
    <n v="83.43137339742043"/>
    <n v="84.466449386562999"/>
    <n v="85.514366855593835"/>
    <n v="86.575285119967702"/>
    <n v="87.649365471660531"/>
    <n v="88.736771203691205"/>
    <n v="89.837667634935315"/>
    <n v="90.952222135275406"/>
    <n v="92.080604151034095"/>
    <n v="93.222985230733684"/>
    <n v="94.379539051190477"/>
    <n v="95.550441443903765"/>
    <n v="96.73587042179679"/>
    <n v="97.936006206276033"/>
  </r>
  <r>
    <s v="IDResidentialDLC Smart AppliancesSummer Peak Reduction @Meter  (MW)Market Potential0"/>
    <x v="1"/>
    <s v="Residential"/>
    <x v="13"/>
    <x v="2"/>
    <s v="Market Potential"/>
    <n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Summer Peak Reduction @Generation (MW)Market Potential0"/>
    <x v="1"/>
    <s v="Residential"/>
    <x v="13"/>
    <x v="3"/>
    <s v="Market Potential"/>
    <n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Winter Peak Reduction @Meter  (MW)Market Potential0"/>
    <x v="1"/>
    <s v="Residential"/>
    <x v="13"/>
    <x v="4"/>
    <s v="Market Potential"/>
    <n v="0"/>
    <n v="0"/>
    <n v="8.5305269745725207E-2"/>
    <n v="0.25917674719361455"/>
    <n v="0.61208247686231032"/>
    <n v="0.79673708328980952"/>
    <n v="0.89617990844901063"/>
    <n v="0.90729819965549108"/>
    <n v="0.9185544278969201"/>
    <n v="0.92995030446375226"/>
    <n v="0.94148756187725224"/>
    <n v="0.95316795415289102"/>
    <n v="0.96499325706700989"/>
    <n v="0.9769652684267931"/>
    <n v="0.9890858083435885"/>
    <n v="1.0013567195096209"/>
    <n v="1.0137798674781378"/>
    <n v="1.0263571409470287"/>
    <n v="1.0390904520459672"/>
    <n v="1.051981736627112"/>
    <n v="1.0650329545594148"/>
    <n v="1.0782460900265813"/>
    <n v="1.091623151828728"/>
    <n v="1.1051661736877796"/>
    <n v="1.1188772145566581"/>
  </r>
  <r>
    <s v="IDResidentialDLC Smart AppliancesWinter Peak Reduction @Generation (MW)Market Potential0"/>
    <x v="1"/>
    <s v="Residential"/>
    <x v="13"/>
    <x v="5"/>
    <s v="Market Potential"/>
    <n v="0"/>
    <n v="0"/>
    <n v="9.0905018910619362E-2"/>
    <n v="0.27619005455415019"/>
    <n v="0.65226180398796918"/>
    <n v="0.84903781254242272"/>
    <n v="0.95500842758845972"/>
    <n v="0.96685656399775266"/>
    <n v="0.97885169213226775"/>
    <n v="0.99099563561780935"/>
    <n v="1.0032902407046593"/>
    <n v="1.015737376548264"/>
    <n v="1.0283389354934036"/>
    <n v="1.0410968333618853"/>
    <n v="1.054013009743807"/>
    <n v="1.0670894282924348"/>
    <n v="1.0803280770227384"/>
    <n v="1.0937309686136281"/>
    <n v="1.1073001407139462"/>
    <n v="1.1210376562522506"/>
    <n v="1.134945603750442"/>
    <n v="1.1490260976412845"/>
    <n v="1.1632812785898636"/>
    <n v="1.1777133138190319"/>
    <n v="1.192324397438894"/>
  </r>
  <r>
    <s v="IDResidentialDLC Smart AppliancesNon-Incentive CostsMarket Potential0"/>
    <x v="1"/>
    <s v="Residential"/>
    <x v="13"/>
    <x v="6"/>
    <s v="Market Potential"/>
    <n v="0"/>
    <n v="0"/>
    <n v="216969.74"/>
    <n v="438385.26"/>
    <n v="885970.89"/>
    <n v="465343.08"/>
    <n v="252313.63"/>
    <n v="31502.29"/>
    <n v="31847.14"/>
    <n v="32196.26"/>
    <n v="32549.71"/>
    <n v="32907.550000000003"/>
    <n v="33269.82"/>
    <n v="33636.589999999997"/>
    <n v="34007.919999999998"/>
    <n v="34383.839999999997"/>
    <n v="34764.44"/>
    <n v="35149.75"/>
    <n v="35539.839999999997"/>
    <n v="35934.78"/>
    <n v="36334.61"/>
    <n v="36739.4"/>
    <n v="37149.22"/>
    <n v="37564.120000000003"/>
    <n v="37984.17"/>
  </r>
  <r>
    <s v="IDResidentialDLC Smart AppliancesIncentive CostsMarket Potential0"/>
    <x v="1"/>
    <s v="Residential"/>
    <x v="13"/>
    <x v="7"/>
    <s v="Market Potential"/>
    <n v="0"/>
    <n v="0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  <n v="28505.119999999999"/>
  </r>
  <r>
    <s v="IDResidentialDLC Smart AppliancesProgram Annual BenefitsMarket Potential0"/>
    <x v="1"/>
    <s v="Residential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Smart AppliancesProgram Annual CostsMarket Potential0"/>
    <x v="1"/>
    <s v="Residential"/>
    <x v="13"/>
    <x v="9"/>
    <s v="Market Potential"/>
    <n v="0"/>
    <n v="0"/>
    <n v="245474.86"/>
    <n v="466890.38"/>
    <n v="914476.01"/>
    <n v="493848.2"/>
    <n v="280818.75"/>
    <n v="60007.42"/>
    <n v="60352.26"/>
    <n v="60701.38"/>
    <n v="61054.83"/>
    <n v="61412.67"/>
    <n v="61774.95"/>
    <n v="62141.72"/>
    <n v="62513.04"/>
    <n v="62888.97"/>
    <n v="63269.56"/>
    <n v="63654.87"/>
    <n v="64044.97"/>
    <n v="64439.9"/>
    <n v="64839.73"/>
    <n v="65244.53"/>
    <n v="65654.34"/>
    <n v="66069.240000000005"/>
    <n v="66489.289999999994"/>
  </r>
  <r>
    <s v="IDGeneral ServiceDLC Smart AppliancesParticipantsMarket Potential0"/>
    <x v="1"/>
    <s v="General Service"/>
    <x v="13"/>
    <x v="0"/>
    <s v="Market Potential"/>
    <n v="0"/>
    <n v="0"/>
    <n v="85.208708940972244"/>
    <n v="258.70853784654918"/>
    <n v="610.67571575794636"/>
    <n v="794.40976608176027"/>
    <n v="893.01476786458886"/>
    <n v="903.47387225937769"/>
    <n v="914.05626745962604"/>
    <n v="924.76340680417957"/>
    <n v="935.59676076368635"/>
    <n v="946.5578171425459"/>
    <n v="957.64808128323716"/>
    <n v="968.86907627305482"/>
    <n v="980.22234315328467"/>
    <n v="991.70944113084192"/>
    <n v="1003.3319477924069"/>
    <n v="1015.0914593210829"/>
    <n v="1026.989590715609"/>
    <n v="1039.0279760121571"/>
    <n v="1051.2082685087432"/>
    <n v="1063.5321409922838"/>
    <n v="1076.0012859683275"/>
    <n v="1088.6174158934998"/>
    <n v="1101.38226341068"/>
  </r>
  <r>
    <s v="IDGeneral ServiceDLC Smart AppliancesNew ParticipantsMarket Potential0"/>
    <x v="1"/>
    <s v="General Service"/>
    <x v="13"/>
    <x v="1"/>
    <s v="Market Potential"/>
    <n v="0"/>
    <n v="0"/>
    <n v="85.208708940972244"/>
    <n v="173.49982890557692"/>
    <n v="351.96717791139719"/>
    <n v="183.7340503238139"/>
    <n v="98.605001782828595"/>
    <n v="10.459104394788824"/>
    <n v="10.582395200248357"/>
    <n v="10.707139344553525"/>
    <n v="10.83335395950678"/>
    <n v="10.961056378859553"/>
    <n v="11.090264140691261"/>
    <n v="11.220994989817655"/>
    <n v="11.353266880229853"/>
    <n v="11.487097977557255"/>
    <n v="11.622506661565012"/>
    <n v="11.759511528675944"/>
    <n v="11.898131394526104"/>
    <n v="12.038385296548086"/>
    <n v="12.180292496586162"/>
    <n v="12.323872483540526"/>
    <n v="12.469144976043708"/>
    <n v="12.616129925172345"/>
    <n v="12.764847517180215"/>
  </r>
  <r>
    <s v="IDGeneral ServiceDLC Smart AppliancesSummer Peak Reduction @Meter  (MW)Market Potential0"/>
    <x v="1"/>
    <s v="General Service"/>
    <x v="13"/>
    <x v="2"/>
    <s v="Market Potential"/>
    <n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Summer Peak Reduction @Generation (MW)Market Potential0"/>
    <x v="1"/>
    <s v="General Service"/>
    <x v="13"/>
    <x v="3"/>
    <s v="Market Potential"/>
    <n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Winter Peak Reduction @Meter  (MW)Market Potential0"/>
    <x v="1"/>
    <s v="General Service"/>
    <x v="13"/>
    <x v="4"/>
    <s v="Market Potential"/>
    <n v="0"/>
    <n v="0"/>
    <n v="1.1929219251736114E-2"/>
    <n v="3.6219195298516887E-2"/>
    <n v="8.5494600206112492E-2"/>
    <n v="0.11121736725144644"/>
    <n v="0.12502206750104244"/>
    <n v="0.12648634211631288"/>
    <n v="0.12796787744434768"/>
    <n v="0.12946687695258516"/>
    <n v="0.1309835465069161"/>
    <n v="0.13251809439995643"/>
    <n v="0.13407073137965322"/>
    <n v="0.13564167067822769"/>
    <n v="0.13723112804145987"/>
    <n v="0.13883932175831787"/>
    <n v="0.14046647269093698"/>
    <n v="0.14211280430495163"/>
    <n v="0.14377854270018528"/>
    <n v="0.14546391664170202"/>
    <n v="0.14716915759122406"/>
    <n v="0.14889449973891974"/>
    <n v="0.15064018003556587"/>
    <n v="0.15240643822509001"/>
    <n v="0.15419351687749522"/>
  </r>
  <r>
    <s v="IDGeneral ServiceDLC Smart AppliancesWinter Peak Reduction @Generation (MW)Market Potential0"/>
    <x v="1"/>
    <s v="General Service"/>
    <x v="13"/>
    <x v="5"/>
    <s v="Market Potential"/>
    <n v="0"/>
    <n v="0"/>
    <n v="1.2712296730324077E-2"/>
    <n v="3.8596755433202137E-2"/>
    <n v="9.1106777713248599E-2"/>
    <n v="0.11851808104374088"/>
    <n v="0.13322897218781163"/>
    <n v="0.13478936713162071"/>
    <n v="0.13636815584436027"/>
    <n v="0.13796555514981368"/>
    <n v="0.13958178442765995"/>
    <n v="0.14121706564360234"/>
    <n v="0.14287162337985213"/>
    <n v="0.14454568486597152"/>
    <n v="0.14623948001008086"/>
    <n v="0.14795324143043251"/>
    <n v="0.14968720448735826"/>
    <n v="0.15144160731559211"/>
    <n v="0.15321669085697492"/>
    <n v="0.15501269889354435"/>
    <n v="0.15682987808101456"/>
    <n v="0.15866847798265105"/>
    <n v="0.1605287511035442"/>
    <n v="0.16241095292528773"/>
    <n v="0.16431534194106481"/>
  </r>
  <r>
    <s v="IDGeneral ServiceDLC Smart AppliancesNon-Incentive CostsMarket Potential0"/>
    <x v="1"/>
    <s v="General Service"/>
    <x v="13"/>
    <x v="6"/>
    <s v="Market Potential"/>
    <n v="0"/>
    <n v="0"/>
    <n v="30335.23"/>
    <n v="61237.120000000003"/>
    <n v="123700.7"/>
    <n v="64819.1"/>
    <n v="35023.93"/>
    <n v="4172.87"/>
    <n v="4216.0200000000004"/>
    <n v="4259.68"/>
    <n v="4303.8599999999997"/>
    <n v="4348.55"/>
    <n v="4393.78"/>
    <n v="4439.53"/>
    <n v="4485.83"/>
    <n v="4532.67"/>
    <n v="4580.0600000000004"/>
    <n v="4628.01"/>
    <n v="4676.53"/>
    <n v="4725.62"/>
    <n v="4775.29"/>
    <n v="4825.54"/>
    <n v="4876.38"/>
    <n v="4927.83"/>
    <n v="4979.88"/>
  </r>
  <r>
    <s v="IDGeneral ServiceDLC Smart AppliancesIncentive CostsMarket Potential0"/>
    <x v="1"/>
    <s v="General Service"/>
    <x v="13"/>
    <x v="7"/>
    <s v="Market Potential"/>
    <n v="0"/>
    <n v="0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  <n v="3938.92"/>
  </r>
  <r>
    <s v="IDGeneral ServiceDLC Smart AppliancesProgram Annual BenefitsMarket Potential0"/>
    <x v="1"/>
    <s v="General Service"/>
    <x v="13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DLC Smart AppliancesProgram Annual CostsMarket Potential0"/>
    <x v="1"/>
    <s v="General Service"/>
    <x v="13"/>
    <x v="9"/>
    <s v="Market Potential"/>
    <n v="0"/>
    <n v="0"/>
    <n v="34274.15"/>
    <n v="65176.04"/>
    <n v="127639.61"/>
    <n v="68758.02"/>
    <n v="38962.85"/>
    <n v="8111.79"/>
    <n v="8154.94"/>
    <n v="8198.6"/>
    <n v="8242.77"/>
    <n v="8287.4699999999993"/>
    <n v="8332.69"/>
    <n v="8378.4500000000007"/>
    <n v="8424.74"/>
    <n v="8471.58"/>
    <n v="8518.98"/>
    <n v="8566.93"/>
    <n v="8615.44"/>
    <n v="8664.5300000000007"/>
    <n v="8714.2000000000007"/>
    <n v="8764.4500000000007"/>
    <n v="8815.2999999999993"/>
    <n v="8866.74"/>
    <n v="8918.7999999999993"/>
  </r>
  <r>
    <s v="IDResidentialDLC Electric Vehicle ChargingParticipantsMarket Potential0"/>
    <x v="1"/>
    <s v="Residential"/>
    <x v="14"/>
    <x v="0"/>
    <s v="Market Potential"/>
    <n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DLC Electric Vehicle ChargingNew ParticipantsMarket Potential0"/>
    <x v="1"/>
    <s v="Residential"/>
    <x v="14"/>
    <x v="1"/>
    <s v="Market Potential"/>
    <n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DLC Electric Vehicle ChargingSummer Peak Reduction @Meter  (MW)Market Potential0"/>
    <x v="1"/>
    <s v="Residential"/>
    <x v="14"/>
    <x v="2"/>
    <s v="Market Potential"/>
    <n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Summer Peak Reduction @Generation (MW)Market Potential0"/>
    <x v="1"/>
    <s v="Residential"/>
    <x v="14"/>
    <x v="3"/>
    <s v="Market Potential"/>
    <n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Winter Peak Reduction @Meter  (MW)Market Potential0"/>
    <x v="1"/>
    <s v="Residential"/>
    <x v="14"/>
    <x v="4"/>
    <s v="Market Potential"/>
    <n v="0"/>
    <n v="0"/>
    <n v="9.494995173833622E-3"/>
    <n v="3.4187418839389083E-2"/>
    <n v="9.5682301725234828E-2"/>
    <n v="0.14760058853071401"/>
    <n v="0.19675222436856982"/>
    <n v="0.23606189377407982"/>
    <n v="0.28322535041747049"/>
    <n v="0.33981172410600613"/>
    <n v="0.40770364541765841"/>
    <n v="0.4891598808844918"/>
    <n v="0.5868904822320401"/>
    <n v="0.70414694989242421"/>
    <n v="0.84483041053436225"/>
    <n v="1.0136214076801728"/>
    <n v="1.2161356235480183"/>
    <n v="1.4591107129903778"/>
    <n v="1.7506304655002376"/>
    <n v="2.1003937531625736"/>
    <n v="2.5200372124586243"/>
    <n v="3.0235223955575568"/>
    <n v="3.6276002716321805"/>
    <n v="3.6726054272047"/>
    <n v="3.7181689309623662"/>
  </r>
  <r>
    <s v="IDResidentialDLC Electric Vehicle ChargingWinter Peak Reduction @Generation (MW)Market Potential0"/>
    <x v="1"/>
    <s v="Residential"/>
    <x v="14"/>
    <x v="5"/>
    <s v="Market Potential"/>
    <n v="0"/>
    <n v="0"/>
    <n v="1.0118281302039239E-2"/>
    <n v="3.6431605753824682E-2"/>
    <n v="0.10196323713260318"/>
    <n v="0.15728962972156224"/>
    <n v="0.20966775827852707"/>
    <n v="0.2515578578155156"/>
    <n v="0.30181729584129419"/>
    <n v="0.36211820556906021"/>
    <n v="0.43446680031719781"/>
    <n v="0.5212701202946417"/>
    <n v="0.62541611491052862"/>
    <n v="0.75036972494930121"/>
    <n v="0.90028816126850197"/>
    <n v="1.0801592153454527"/>
    <n v="1.2959672032694143"/>
    <n v="1.5548920641414938"/>
    <n v="1.8655482368928362"/>
    <n v="2.2382712629609691"/>
    <n v="2.6854616501050983"/>
    <n v="3.2219974377211815"/>
    <n v="3.8657291897188624"/>
    <n v="3.9136886479163469"/>
    <n v="3.9622431063111319"/>
  </r>
  <r>
    <s v="IDResidentialDLC Electric Vehicle ChargingNon-Incentive CostsMarket Potential0"/>
    <x v="1"/>
    <s v="Residential"/>
    <x v="14"/>
    <x v="6"/>
    <s v="Market Potential"/>
    <n v="0"/>
    <n v="0"/>
    <n v="19697.72"/>
    <n v="42493.86"/>
    <n v="97697.55"/>
    <n v="83332.66"/>
    <n v="79182.679999999993"/>
    <n v="64419.73"/>
    <n v="76200.41"/>
    <n v="90334.79"/>
    <n v="107293.11"/>
    <n v="127639.58"/>
    <n v="152051.13"/>
    <n v="181339.93"/>
    <n v="216480.42"/>
    <n v="258641.72"/>
    <n v="309226.55"/>
    <n v="369917.86"/>
    <n v="442734.85"/>
    <n v="530100.16"/>
    <n v="634920.41"/>
    <n v="760683"/>
    <n v="911572.04"/>
    <n v="72962.960000000006"/>
    <n v="73800.479999999996"/>
  </r>
  <r>
    <s v="IDResidentialDLC Electric Vehicle ChargingIncentive CostsMarket Potential0"/>
    <x v="1"/>
    <s v="Residential"/>
    <x v="14"/>
    <x v="7"/>
    <s v="Market Potential"/>
    <n v="0"/>
    <n v="0"/>
    <n v="28063.67"/>
    <n v="28310.6"/>
    <n v="28925.54"/>
    <n v="29444.73"/>
    <n v="29936.240000000002"/>
    <n v="30329.34"/>
    <n v="30800.98"/>
    <n v="31366.84"/>
    <n v="32045.759999999998"/>
    <n v="32860.32"/>
    <n v="33837.629999999997"/>
    <n v="35010.19"/>
    <n v="36417.03"/>
    <n v="38104.94"/>
    <n v="40130.080000000002"/>
    <n v="42559.83"/>
    <n v="45475.03"/>
    <n v="48972.66"/>
    <n v="53169.09"/>
    <n v="58203.95"/>
    <n v="64244.72"/>
    <n v="64694.78"/>
    <n v="65150.41"/>
  </r>
  <r>
    <s v="IDResidentialDLC Electric Vehicle ChargingProgram Annual BenefitsMarket Potential0"/>
    <x v="1"/>
    <s v="Residential"/>
    <x v="14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DLC Electric Vehicle ChargingProgram Annual CostsMarket Potential0"/>
    <x v="1"/>
    <s v="Residential"/>
    <x v="14"/>
    <x v="9"/>
    <s v="Market Potential"/>
    <n v="0"/>
    <n v="0"/>
    <n v="47761.39"/>
    <n v="70804.460000000006"/>
    <n v="126623.09"/>
    <n v="112777.38"/>
    <n v="109118.92"/>
    <n v="94749.07"/>
    <n v="107001.39"/>
    <n v="121701.63"/>
    <n v="139338.87"/>
    <n v="160499.9"/>
    <n v="185888.75"/>
    <n v="216350.12"/>
    <n v="252897.44"/>
    <n v="296746.65999999997"/>
    <n v="349356.63"/>
    <n v="412477.69"/>
    <n v="488209.88"/>
    <n v="579072.81999999995"/>
    <n v="688089.51"/>
    <n v="818886.95"/>
    <n v="975816.76"/>
    <n v="137657.73000000001"/>
    <n v="138950.89000000001"/>
  </r>
  <r>
    <s v="IDResidentialAncillary EVParticipantsMarket Potential0"/>
    <x v="1"/>
    <s v="Residential"/>
    <x v="15"/>
    <x v="0"/>
    <s v="Market Potential"/>
    <n v="0"/>
    <n v="0"/>
    <n v="18.989990347667245"/>
    <n v="68.374837678778164"/>
    <n v="191.36460345046964"/>
    <n v="295.20117706142798"/>
    <n v="393.50444873713963"/>
    <n v="472.12378754815967"/>
    <n v="566.45070083494102"/>
    <n v="679.62344821201225"/>
    <n v="815.40729083531687"/>
    <n v="978.31976176898365"/>
    <n v="1173.7809644640802"/>
    <n v="1408.2938997848485"/>
    <n v="1689.6608210687245"/>
    <n v="2027.2428153603455"/>
    <n v="2432.2712470960364"/>
    <n v="2918.2214259807556"/>
    <n v="3501.260931000475"/>
    <n v="4200.7875063251468"/>
    <n v="5040.0744249172485"/>
    <n v="6047.0447911151132"/>
    <n v="7255.2005432643609"/>
    <n v="7345.2108544093999"/>
    <n v="7436.3378619247324"/>
  </r>
  <r>
    <s v="IDResidentialAncillary EVNew ParticipantsMarket Potential0"/>
    <x v="1"/>
    <s v="Residential"/>
    <x v="15"/>
    <x v="1"/>
    <s v="Market Potential"/>
    <n v="0"/>
    <n v="0"/>
    <n v="18.989990347667245"/>
    <n v="49.384847331110919"/>
    <n v="122.98976577169148"/>
    <n v="103.83657361095834"/>
    <n v="98.303271675711642"/>
    <n v="78.619338811020043"/>
    <n v="94.326913286781348"/>
    <n v="113.17274737707123"/>
    <n v="135.78384262330462"/>
    <n v="162.91247093366678"/>
    <n v="195.46120269509652"/>
    <n v="234.51293532076829"/>
    <n v="281.36692128387608"/>
    <n v="337.58199429162096"/>
    <n v="405.0284317356909"/>
    <n v="485.95017888471921"/>
    <n v="583.0395050197194"/>
    <n v="699.52657532467174"/>
    <n v="839.28691859210176"/>
    <n v="1006.9703661978647"/>
    <n v="1208.1557521492477"/>
    <n v="90.010311145038941"/>
    <n v="91.12700751533248"/>
  </r>
  <r>
    <s v="IDResidentialAncillary EVSummer Peak Reduction @Meter  (MW)Market Potential0"/>
    <x v="1"/>
    <s v="Residential"/>
    <x v="15"/>
    <x v="2"/>
    <s v="Market Potential"/>
    <n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Summer Peak Reduction @Generation (MW)Market Potential0"/>
    <x v="1"/>
    <s v="Residential"/>
    <x v="15"/>
    <x v="3"/>
    <s v="Market Potential"/>
    <n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Winter Peak Reduction @Meter  (MW)Market Potential0"/>
    <x v="1"/>
    <s v="Residential"/>
    <x v="15"/>
    <x v="4"/>
    <s v="Market Potential"/>
    <n v="0"/>
    <n v="0"/>
    <n v="4.747497586916811E-3"/>
    <n v="1.7093709419694542E-2"/>
    <n v="4.7841150862617414E-2"/>
    <n v="7.3800294265357003E-2"/>
    <n v="9.8376112184284908E-2"/>
    <n v="0.11803094688703991"/>
    <n v="0.14161267520873524"/>
    <n v="0.16990586205300306"/>
    <n v="0.20385182270882921"/>
    <n v="0.2445799404422459"/>
    <n v="0.29344524111602005"/>
    <n v="0.35207347494621211"/>
    <n v="0.42241520526718113"/>
    <n v="0.50681070384008642"/>
    <n v="0.60806781177400915"/>
    <n v="0.72955535649518888"/>
    <n v="0.8753152327501188"/>
    <n v="1.0501968765812868"/>
    <n v="1.2600186062293122"/>
    <n v="1.5117611977787784"/>
    <n v="1.8138001358160902"/>
    <n v="1.83630271360235"/>
    <n v="1.8590844654811831"/>
  </r>
  <r>
    <s v="IDResidentialAncillary EVWinter Peak Reduction @Generation (MW)Market Potential0"/>
    <x v="1"/>
    <s v="Residential"/>
    <x v="15"/>
    <x v="5"/>
    <s v="Market Potential"/>
    <n v="0"/>
    <n v="0"/>
    <n v="5.0591406510196195E-3"/>
    <n v="1.8215802876912341E-2"/>
    <n v="5.0981618566301588E-2"/>
    <n v="7.864481486078112E-2"/>
    <n v="0.10483387913926354"/>
    <n v="0.1257789289077578"/>
    <n v="0.15090864792064709"/>
    <n v="0.18105910278453011"/>
    <n v="0.2172334001585989"/>
    <n v="0.26063506014732085"/>
    <n v="0.31270805745526431"/>
    <n v="0.3751848624746506"/>
    <n v="0.45014408063425099"/>
    <n v="0.54007960767272634"/>
    <n v="0.64798360163470714"/>
    <n v="0.77744603207074692"/>
    <n v="0.93277411844641811"/>
    <n v="1.1191356314804846"/>
    <n v="1.3427308250525491"/>
    <n v="1.6109987188605908"/>
    <n v="1.9328645948594312"/>
    <n v="1.9568443239581734"/>
    <n v="1.9811215531555659"/>
  </r>
  <r>
    <s v="IDResidentialAncillary EVNon-Incentive CostsMarket Potential0"/>
    <x v="1"/>
    <s v="Residential"/>
    <x v="15"/>
    <x v="6"/>
    <s v="Market Potential"/>
    <n v="0"/>
    <n v="0"/>
    <n v="6404.73"/>
    <n v="7924.47"/>
    <n v="11604.71"/>
    <n v="10647.05"/>
    <n v="10370.39"/>
    <n v="9386.19"/>
    <n v="10171.57"/>
    <n v="11113.86"/>
    <n v="12244.42"/>
    <n v="13600.85"/>
    <n v="15228.29"/>
    <n v="17180.87"/>
    <n v="19523.57"/>
    <n v="22334.33"/>
    <n v="25706.65"/>
    <n v="29752.73"/>
    <n v="34607.199999999997"/>
    <n v="40431.550000000003"/>
    <n v="47419.57"/>
    <n v="55803.74"/>
    <n v="65863.009999999995"/>
    <n v="9955.74"/>
    <n v="10011.58"/>
  </r>
  <r>
    <s v="IDResidentialAncillary EVIncentive CostsMarket Potential0"/>
    <x v="1"/>
    <s v="Residential"/>
    <x v="15"/>
    <x v="7"/>
    <s v="Market Potential"/>
    <n v="0"/>
    <n v="0"/>
    <n v="28348.52"/>
    <n v="29336.22"/>
    <n v="31796.01"/>
    <n v="33872.75"/>
    <n v="35838.81"/>
    <n v="37411.199999999997"/>
    <n v="39297.74"/>
    <n v="41561.19"/>
    <n v="44276.87"/>
    <n v="47535.12"/>
    <n v="51444.34"/>
    <n v="56134.6"/>
    <n v="61761.94"/>
    <n v="68513.58"/>
    <n v="76614.149999999994"/>
    <n v="86333.15"/>
    <n v="97993.94"/>
    <n v="111984.47"/>
    <n v="128770.21"/>
    <n v="148909.62"/>
    <n v="173072.73"/>
    <n v="174872.94"/>
    <n v="176695.48"/>
  </r>
  <r>
    <s v="IDResidentialAncillary EVProgram Annual BenefitsMarket Potential0"/>
    <x v="1"/>
    <s v="Residential"/>
    <x v="15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Ancillary EVProgram Annual CostsMarket Potential0"/>
    <x v="1"/>
    <s v="Residential"/>
    <x v="15"/>
    <x v="9"/>
    <s v="Market Potential"/>
    <n v="0"/>
    <n v="0"/>
    <n v="34753.25"/>
    <n v="37260.69"/>
    <n v="43400.73"/>
    <n v="44519.8"/>
    <n v="46209.2"/>
    <n v="46797.39"/>
    <n v="49469.31"/>
    <n v="52675.05"/>
    <n v="56521.29"/>
    <n v="61135.97"/>
    <n v="66672.63"/>
    <n v="73315.47"/>
    <n v="81285.509999999995"/>
    <n v="90847.9"/>
    <n v="102320.79"/>
    <n v="116085.88"/>
    <n v="132601.14000000001"/>
    <n v="152416.03"/>
    <n v="176189.78"/>
    <n v="204713.36"/>
    <n v="238935.75"/>
    <n v="184828.68"/>
    <n v="186707.05"/>
  </r>
  <r>
    <s v="IDGeneral ServiceThird Party ContractsParticipantsMarket Potential0"/>
    <x v="1"/>
    <s v="General Service"/>
    <x v="16"/>
    <x v="0"/>
    <s v="Market Potential"/>
    <n v="0"/>
    <n v="0"/>
    <n v="835.04534762152787"/>
    <n v="2048.7625623403478"/>
    <n v="2590.7454607912882"/>
    <n v="2621.2847500340904"/>
    <n v="2651.9832500221123"/>
    <n v="2683.0436206490613"/>
    <n v="2714.4701276073738"/>
    <n v="2746.2670868730179"/>
    <n v="2778.4388652982198"/>
    <n v="2810.9898812111969"/>
    <n v="2843.9246050229467"/>
    <n v="2877.2475598411929"/>
    <n v="2910.9633220915725"/>
    <n v="2945.0765221461361"/>
    <n v="2979.5918449592691"/>
    <n v="3014.5140307110937"/>
    <n v="3049.8478754584748"/>
    <n v="3085.5982317936787"/>
    <n v="3121.7700095108135"/>
    <n v="3158.3681762801148"/>
    <n v="3195.3977583301848"/>
    <n v="3232.8638411382717"/>
    <n v="3270.7715701286857"/>
  </r>
  <r>
    <s v="IDGeneral ServiceThird Party ContractsNew ParticipantsMarket Potential0"/>
    <x v="1"/>
    <s v="General Service"/>
    <x v="16"/>
    <x v="1"/>
    <s v="Market Potential"/>
    <n v="0"/>
    <n v="0"/>
    <n v="835.04534762152787"/>
    <n v="1213.7172147188198"/>
    <n v="541.98289845094041"/>
    <n v="30.53928924280217"/>
    <n v="30.698499988021922"/>
    <n v="31.060370626948952"/>
    <n v="31.42650695831253"/>
    <n v="31.796959265644091"/>
    <n v="32.171778425201865"/>
    <n v="32.551015912977164"/>
    <n v="32.934723811749791"/>
    <n v="33.322954818246217"/>
    <n v="33.715762250379612"/>
    <n v="34.113200054563549"/>
    <n v="34.515322813133025"/>
    <n v="34.9221857518246"/>
    <n v="35.333844747381136"/>
    <n v="35.750356335203833"/>
    <n v="36.171777717134773"/>
    <n v="36.598166769301315"/>
    <n v="37.029582050070076"/>
    <n v="37.466082808086867"/>
    <n v="37.907728990413943"/>
  </r>
  <r>
    <s v="IDGeneral ServiceThird Party ContractsSummer Peak Reduction @Meter  (MW)Market Potential0"/>
    <x v="1"/>
    <s v="General Service"/>
    <x v="16"/>
    <x v="2"/>
    <s v="Market Potential"/>
    <n v="0"/>
    <n v="0"/>
    <n v="0.34418073726782467"/>
    <n v="0.83216125770997396"/>
    <n v="1.0423740928252443"/>
    <n v="1.0364329647134534"/>
    <n v="1.0305279441341002"/>
    <n v="1.0246588260252114"/>
    <n v="1.0188254065758096"/>
    <n v="1.0130274832188382"/>
    <n v="1.0072648546241278"/>
    <n v="1.0015373206914047"/>
    <n v="0.99584468254334668"/>
    <n v="0.99018674251867655"/>
    <n v="0.98456330416530091"/>
    <n v="0.97897417223349137"/>
    <n v="0.97341915266910417"/>
    <n v="0.9678980526068458"/>
    <n v="0.96241068036357869"/>
    <n v="0.95695684543166615"/>
    <n v="0.95153635847235951"/>
    <n v="0.94614903130922845"/>
    <n v="0.94079467692162777"/>
    <n v="0.93547310943820594"/>
    <n v="0.93018414413045636"/>
  </r>
  <r>
    <s v="IDGeneral ServiceThird Party ContractsSummer Peak Reduction @Generation (MW)Market Potential0"/>
    <x v="1"/>
    <s v="General Service"/>
    <x v="16"/>
    <x v="3"/>
    <s v="Market Potential"/>
    <n v="0"/>
    <n v="0"/>
    <n v="0.36677401669631782"/>
    <n v="0.88678735902597394"/>
    <n v="1.1107993316552049"/>
    <n v="1.1044682062163824"/>
    <n v="1.0981755585401749"/>
    <n v="1.0919211701035927"/>
    <n v="1.0857048237167621"/>
    <n v="1.0795263035153859"/>
    <n v="1.0733853949532479"/>
    <n v="1.067281884794762"/>
    <n v="1.0612155611075731"/>
    <n v="1.0551862132551966"/>
    <n v="1.0491936318897068"/>
    <n v="1.0432376089444708"/>
    <n v="1.0373179376269226"/>
    <n v="1.0314344124113872"/>
    <n v="1.0255868290319465"/>
    <n v="1.0197749844753476"/>
    <n v="1.0139986769739551"/>
    <n v="1.0082577059987516"/>
    <n v="1.0025518722523741"/>
    <n v="0.9968809776621973"/>
    <n v="0.99124482537346159"/>
  </r>
  <r>
    <s v="IDGeneral ServiceThird Party ContractsWinter Peak Reduction @Meter  (MW)Market Potential0"/>
    <x v="1"/>
    <s v="General Service"/>
    <x v="16"/>
    <x v="4"/>
    <s v="Market Potential"/>
    <n v="0"/>
    <n v="0"/>
    <n v="0.34786219360784471"/>
    <n v="0.84106229430613699"/>
    <n v="1.0535236264777272"/>
    <n v="1.0475189503477422"/>
    <n v="1.0415507679667662"/>
    <n v="1.035618872079423"/>
    <n v="1.0297230566947158"/>
    <n v="1.0238631170788717"/>
    <n v="1.0180388497482356"/>
    <n v="1.0122500524622036"/>
    <n v="1.0064965242162047"/>
    <n v="1.0007780652347193"/>
    <n v="0.9950944769643465"/>
    <n v="0.98944556206690959"/>
    <n v="0.98383112441260678"/>
    <n v="0.9782509690732013"/>
    <n v="0.97270490231525752"/>
    <n v="0.96719273159341401"/>
    <n v="0.96171426554370076"/>
    <n v="0.95626931397689763"/>
    <n v="0.9508576878719327"/>
    <n v="0.94547919936932145"/>
    <n v="0.94013366176464741"/>
  </r>
  <r>
    <s v="IDGeneral ServiceThird Party ContractsWinter Peak Reduction @Generation (MW)Market Potential0"/>
    <x v="1"/>
    <s v="General Service"/>
    <x v="16"/>
    <x v="5"/>
    <s v="Market Potential"/>
    <n v="0"/>
    <n v="0"/>
    <n v="0.37069713726326159"/>
    <n v="0.89627269214208971"/>
    <n v="1.1226807613786522"/>
    <n v="1.1162819163978497"/>
    <n v="1.1099219607488984"/>
    <n v="1.1036006735714228"/>
    <n v="1.0973178353524251"/>
    <n v="1.0910732279186612"/>
    <n v="1.0848666344290661"/>
    <n v="1.0786978393672246"/>
    <n v="1.0725666285338924"/>
    <n v="1.066472789039556"/>
    <n v="1.0604161092970443"/>
    <n v="1.0543963790141833"/>
    <n v="1.0484133891864948"/>
    <n v="1.0424669320899418"/>
    <n v="1.0365568012737185"/>
    <n v="1.0306827915530841"/>
    <n v="1.0248446990022386"/>
    <n v="1.0190423209472481"/>
    <n v="1.0132754559590076"/>
    <n v="1.0075439038462504"/>
    <n v="1.0018474656486012"/>
  </r>
  <r>
    <s v="IDGeneral ServiceThird Party ContractsNon-Incentive CostsMarket Potential0"/>
    <x v="1"/>
    <s v="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Incentive CostsMarket Potential0"/>
    <x v="1"/>
    <s v="General Service"/>
    <x v="16"/>
    <x v="7"/>
    <s v="Market Potential"/>
    <n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General ServiceThird Party ContractsProgram Annual BenefitsMarket Potential0"/>
    <x v="1"/>
    <s v="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ird Party ContractsProgram Annual CostsMarket Potential0"/>
    <x v="1"/>
    <s v="General Service"/>
    <x v="16"/>
    <x v="9"/>
    <s v="Market Potential"/>
    <n v="0"/>
    <n v="0"/>
    <n v="27828.98"/>
    <n v="67284.98"/>
    <n v="84281.89"/>
    <n v="83801.52"/>
    <n v="83324.06"/>
    <n v="82849.509999999995"/>
    <n v="82377.84"/>
    <n v="81909.05"/>
    <n v="81443.11"/>
    <n v="80980"/>
    <n v="80519.72"/>
    <n v="80062.25"/>
    <n v="79607.56"/>
    <n v="79155.649999999994"/>
    <n v="78706.490000000005"/>
    <n v="78260.08"/>
    <n v="77816.39"/>
    <n v="77375.42"/>
    <n v="76937.14"/>
    <n v="76501.55"/>
    <n v="76068.62"/>
    <n v="75638.34"/>
    <n v="75210.69"/>
  </r>
  <r>
    <s v="IDLarge General ServiceThird Party ContractsParticipantsMarket Potential0"/>
    <x v="1"/>
    <s v="Large General Service"/>
    <x v="16"/>
    <x v="0"/>
    <s v="Market Potential"/>
    <n v="0"/>
    <n v="0"/>
    <n v="61.262956642076205"/>
    <n v="148.03265680323577"/>
    <n v="184.58294115647678"/>
    <n v="184.11832942752221"/>
    <n v="183.65191261822272"/>
    <n v="183.21051390651576"/>
    <n v="182.79279186678994"/>
    <n v="182.39747699827447"/>
    <n v="182.02336786855807"/>
    <n v="181.66932746388539"/>
    <n v="181.33427973514375"/>
    <n v="181.01720632904832"/>
    <n v="180.71714349459501"/>
    <n v="180.43317915538378"/>
    <n v="180.16445013891902"/>
    <n v="179.91013955446965"/>
    <n v="179.66947431152357"/>
    <n v="179.44172277129863"/>
    <n v="179.22619252417468"/>
    <n v="179.02222828629644"/>
    <n v="178.82920990895622"/>
    <n v="178.6465504947102"/>
    <n v="178.47369461450529"/>
  </r>
  <r>
    <s v="IDLarge General ServiceThird Party ContractsNew ParticipantsMarket Potential0"/>
    <x v="1"/>
    <s v="Large General Service"/>
    <x v="16"/>
    <x v="1"/>
    <s v="Market Potential"/>
    <n v="0"/>
    <n v="0"/>
    <n v="61.262956642076205"/>
    <n v="86.769700161159562"/>
    <n v="36.55028435324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Summer Peak Reduction @Meter  (MW)Market Potential0"/>
    <x v="1"/>
    <s v="Large General Service"/>
    <x v="16"/>
    <x v="2"/>
    <s v="Market Potential"/>
    <n v="0"/>
    <n v="0"/>
    <n v="1.4563732879164097"/>
    <n v="3.5143803274246297"/>
    <n v="4.3726787163674024"/>
    <n v="4.3504209763514883"/>
    <n v="4.3291488197370569"/>
    <n v="4.3088093435064447"/>
    <n v="4.2893524956119728"/>
    <n v="4.2707309213243727"/>
    <n v="4.2528998178621968"/>
    <n v="4.2358167968559304"/>
    <n v="4.219441754224504"/>
    <n v="4.2037367470647888"/>
    <n v="4.1886658771760636"/>
    <n v="4.1741951808618785"/>
    <n v="4.1602925246710027"/>
    <n v="4.1469275067573736"/>
    <n v="4.1340713635561954"/>
    <n v="4.121696881489699"/>
    <n v="4.1097783134314794"/>
    <n v="4.0982912996729519"/>
    <n v="4.0872127931492734"/>
    <n v="4.0765209886952096"/>
    <n v="4.0661952561136916"/>
  </r>
  <r>
    <s v="IDLarge General ServiceThird Party ContractsSummer Peak Reduction @Generation (MW)Market Potential0"/>
    <x v="1"/>
    <s v="Large General Service"/>
    <x v="16"/>
    <x v="3"/>
    <s v="Market Potential"/>
    <n v="0"/>
    <n v="0"/>
    <n v="1.5519749444974529"/>
    <n v="3.7450770752606881"/>
    <n v="4.659717302181801"/>
    <n v="4.635998482898005"/>
    <n v="4.6133299443063267"/>
    <n v="4.5916553106419915"/>
    <n v="4.5709212442582832"/>
    <n v="4.551077281888718"/>
    <n v="4.5320756797337989"/>
    <n v="4.5138712668967713"/>
    <n v="4.4964213067183545"/>
    <n v="4.479685365584813"/>
    <n v="4.4636251888065468"/>
    <n v="4.4482045831861452"/>
    <n v="4.4333893059153908"/>
    <n v="4.4191469594601172"/>
    <n v="4.4054468921101826"/>
    <n v="4.3922601038892788"/>
    <n v="4.3795591575356774"/>
    <n v="4.3673180942806393"/>
    <n v="4.3555123541658922"/>
    <n v="4.3441187006555939"/>
    <n v="4.3331151493112658"/>
  </r>
  <r>
    <s v="IDLarge General ServiceThird Party ContractsWinter Peak Reduction @Meter  (MW)Market Potential0"/>
    <x v="1"/>
    <s v="Large General Service"/>
    <x v="16"/>
    <x v="4"/>
    <s v="Market Potential"/>
    <n v="0"/>
    <n v="0"/>
    <n v="1.4719510762516805"/>
    <n v="3.5519711520603821"/>
    <n v="4.4194501478862867"/>
    <n v="4.39695433266969"/>
    <n v="4.375454642938629"/>
    <n v="4.3548976098095231"/>
    <n v="4.3352326458635631"/>
    <n v="4.3164118898516559"/>
    <n v="4.2983900597688942"/>
    <n v="4.2811243138475454"/>
    <n v="4.2645741190417343"/>
    <n v="4.2487011266001087"/>
    <n v="4.2334690543444475"/>
    <n v="4.2188435752928166"/>
    <n v="4.2047922122853327"/>
    <n v="4.1912842382890263"/>
    <n v="4.178290582075725"/>
    <n v="4.1657837389833929"/>
    <n v="4.1537376864869371"/>
    <n v="4.1421278043193146"/>
    <n v="4.1309307988976354"/>
    <n v="4.1201246318223319"/>
    <n v="4.1096884522298076"/>
  </r>
  <r>
    <s v="IDLarge General ServiceThird Party ContractsWinter Peak Reduction @Generation (MW)Market Potential0"/>
    <x v="1"/>
    <s v="Large General Service"/>
    <x v="16"/>
    <x v="5"/>
    <s v="Market Potential"/>
    <n v="0"/>
    <n v="0"/>
    <n v="1.5685753156987219"/>
    <n v="3.7851354987855732"/>
    <n v="4.7095589811234939"/>
    <n v="4.6855864585141624"/>
    <n v="4.6626754507018635"/>
    <n v="4.6407689789104039"/>
    <n v="4.6198131349782212"/>
    <n v="4.5997569158691984"/>
    <n v="4.5805520671024018"/>
    <n v="4.5621529346201468"/>
    <n v="4.5445163246395293"/>
    <n v="4.5276013710572345"/>
    <n v="4.5113694100004764"/>
    <n v="4.4957838611389773"/>
    <n v="4.4808101153935773"/>
    <n v="4.4664154286967461"/>
    <n v="4.4525688214788204"/>
    <n v="4.4392409835713904"/>
    <n v="4.4264041842358663"/>
    <n v="4.4140321870410428"/>
    <n v="4.4021001693282562"/>
    <n v="4.3905846460169773"/>
    <n v="4.3794633975168455"/>
  </r>
  <r>
    <s v="IDLarge General ServiceThird Party ContractsNon-Incentive CostsMarket Potential0"/>
    <x v="1"/>
    <s v="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Incentive CostsMarket Potential0"/>
    <x v="1"/>
    <s v="Large General Service"/>
    <x v="16"/>
    <x v="7"/>
    <s v="Market Potential"/>
    <n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Large General ServiceThird Party ContractsProgram Annual BenefitsMarket Potential0"/>
    <x v="1"/>
    <s v="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ird Party ContractsProgram Annual CostsMarket Potential0"/>
    <x v="1"/>
    <s v="Large General Service"/>
    <x v="16"/>
    <x v="9"/>
    <s v="Market Potential"/>
    <n v="0"/>
    <n v="0"/>
    <n v="117756.09"/>
    <n v="284157.69"/>
    <n v="353556.01"/>
    <n v="351756.35"/>
    <n v="350036.37"/>
    <n v="348391.81"/>
    <n v="346818.61"/>
    <n v="345312.95"/>
    <n v="343871.2"/>
    <n v="342489.95"/>
    <n v="341165.93"/>
    <n v="339896.09"/>
    <n v="338677.52"/>
    <n v="337507.49"/>
    <n v="336383.38"/>
    <n v="335302.74"/>
    <n v="334263.25"/>
    <n v="333262.7"/>
    <n v="332299.01"/>
    <n v="331370.21999999997"/>
    <n v="330474.46000000002"/>
    <n v="329609.96999999997"/>
    <n v="328775.08"/>
  </r>
  <r>
    <s v="IDExtra Large General ServiceThird Party ContractsParticipantsMarket Potential0"/>
    <x v="1"/>
    <s v="Extra Large General Service"/>
    <x v="16"/>
    <x v="0"/>
    <s v="Market Potential"/>
    <n v="0"/>
    <n v="0"/>
    <n v="1.1380049999999999"/>
    <n v="1.8208080000000002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  <n v="2.2760099999999999"/>
  </r>
  <r>
    <s v="IDExtra Large General ServiceThird Party ContractsNew ParticipantsMarket Potential0"/>
    <x v="1"/>
    <s v="Extra Large General Service"/>
    <x v="16"/>
    <x v="1"/>
    <s v="Market Potential"/>
    <n v="0"/>
    <n v="0"/>
    <n v="1.1380049999999999"/>
    <n v="0.68280300000000027"/>
    <n v="0.45520199999999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Summer Peak Reduction @Meter  (MW)Market Potential0"/>
    <x v="1"/>
    <s v="Extra Large General Service"/>
    <x v="16"/>
    <x v="2"/>
    <s v="Market Potential"/>
    <n v="0"/>
    <n v="0"/>
    <n v="1.0722474554380599"/>
    <n v="1.707973889958871"/>
    <n v="2.1253698531356857"/>
    <n v="2.1160565825726865"/>
    <n v="2.1069684446432682"/>
    <n v="2.098099635321196"/>
    <n v="2.0894445003395417"/>
    <n v="2.0809975313264495"/>
    <n v="2.0727533620406118"/>
    <n v="2.0647067647038848"/>
    <n v="2.0568526464285317"/>
    <n v="2.049186045736652"/>
    <n v="2.0417021291694173"/>
    <n v="2.0343961879838117"/>
    <n v="2.0272636349345854"/>
    <n v="2.0203000011392636"/>
    <n v="2.0135009330240319"/>
    <n v="2.0068621893484409"/>
    <n v="2.0003796383068648"/>
    <n v="1.9940492547047703"/>
    <n v="1.9878671172078308"/>
    <n v="1.98182940566203"/>
    <n v="1.9759323984829118"/>
  </r>
  <r>
    <s v="IDExtra Large General ServiceThird Party ContractsSummer Peak Reduction @Generation (MW)Market Potential0"/>
    <x v="1"/>
    <s v="Extra Large General Service"/>
    <x v="16"/>
    <x v="3"/>
    <s v="Market Potential"/>
    <n v="0"/>
    <n v="0"/>
    <n v="1.1426336907907715"/>
    <n v="1.8200915280891634"/>
    <n v="2.2648868852682074"/>
    <n v="2.2549622576435278"/>
    <n v="2.245277541179953"/>
    <n v="2.2358265508537896"/>
    <n v="2.2266032612313955"/>
    <n v="2.2176018023512887"/>
    <n v="2.2088164557125021"/>
    <n v="2.2002416503664586"/>
    <n v="2.1918719591096885"/>
    <n v="2.1837020947747785"/>
    <n v="2.1757269066170259"/>
    <n v="2.1679413767943432"/>
    <n v="2.160340616937964"/>
    <n v="2.1529198648116621"/>
    <n v="2.1456744810571524"/>
    <n v="2.1385999460234877"/>
    <n v="2.1316918566782448"/>
    <n v="2.124945923598434"/>
    <n v="2.1183579680390352"/>
    <n v="2.1119239190771846"/>
    <n v="2.1056398108300423"/>
  </r>
  <r>
    <s v="IDExtra Large General ServiceThird Party ContractsWinter Peak Reduction @Meter  (MW)Market Potential0"/>
    <x v="1"/>
    <s v="Extra Large General Service"/>
    <x v="16"/>
    <x v="4"/>
    <s v="Market Potential"/>
    <n v="0"/>
    <n v="0"/>
    <n v="1.1084328649417807"/>
    <n v="1.7656133222712336"/>
    <n v="2.1970952539212325"/>
    <n v="2.1874676860312205"/>
    <n v="2.1780728483834348"/>
    <n v="2.1689047410816831"/>
    <n v="2.1599575190430413"/>
    <n v="2.151225488003218"/>
    <n v="2.1427031006249861"/>
    <n v="2.1343849527070344"/>
    <n v="2.1262657794906397"/>
    <n v="2.1183404520616329"/>
    <n v="2.1106039738452163"/>
    <n v="2.1030514771912157"/>
    <n v="2.0956782200474402"/>
    <n v="2.0884795827188953"/>
    <n v="2.0814510647105955"/>
    <n v="2.0745882816518622"/>
    <n v="2.0678869622999687"/>
    <n v="2.061342945621111"/>
    <n v="2.0549521779466877"/>
    <n v="2.0487107102029656"/>
    <n v="2.0426146952122264"/>
  </r>
  <r>
    <s v="IDExtra Large General ServiceThird Party ContractsWinter Peak Reduction @Generation (MW)Market Potential0"/>
    <x v="1"/>
    <s v="Extra Large General Service"/>
    <x v="16"/>
    <x v="5"/>
    <s v="Market Potential"/>
    <n v="0"/>
    <n v="0"/>
    <n v="1.1811944426063308"/>
    <n v="1.8815146230511866"/>
    <n v="2.341320603070367"/>
    <n v="2.331061046495333"/>
    <n v="2.3210494974248026"/>
    <n v="2.3112795621075053"/>
    <n v="2.301745011767947"/>
    <n v="2.2924397783495505"/>
    <n v="2.2833579503676322"/>
    <n v="2.2744937688693887"/>
    <n v="2.2658416234981242"/>
    <n v="2.2573960486590292"/>
    <n v="2.2491517197839048"/>
    <n v="2.2411034496922588"/>
    <n v="2.2332461850462919"/>
    <n v="2.2255750028973735"/>
    <n v="2.2180851073216066"/>
    <n v="2.2107718261422229"/>
    <n v="2.2036306077365397"/>
    <n v="2.1966570179253102"/>
    <n v="2.1898467369423358"/>
    <n v="2.1831955564822736"/>
    <n v="2.1766993768246232"/>
  </r>
  <r>
    <s v="IDExtra Large General ServiceThird Party ContractsNon-Incentive CostsMarket Potential0"/>
    <x v="1"/>
    <s v="Extra Large General Service"/>
    <x v="16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Incentive CostsMarket Potential0"/>
    <x v="1"/>
    <s v="Extra Large General Service"/>
    <x v="16"/>
    <x v="7"/>
    <s v="Market Potential"/>
    <n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Extra Large General ServiceThird Party ContractsProgram Annual BenefitsMarket Potential0"/>
    <x v="1"/>
    <s v="Extra Large General Service"/>
    <x v="16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ird Party ContractsProgram Annual CostsMarket Potential0"/>
    <x v="1"/>
    <s v="Extra Large General Service"/>
    <x v="16"/>
    <x v="9"/>
    <s v="Market Potential"/>
    <n v="0"/>
    <n v="0"/>
    <n v="88674.63"/>
    <n v="141249.07"/>
    <n v="175767.62"/>
    <n v="174997.41"/>
    <n v="174245.83"/>
    <n v="173512.38"/>
    <n v="172796.6"/>
    <n v="172098.04"/>
    <n v="171416.25"/>
    <n v="170750.8"/>
    <n v="170101.26"/>
    <n v="169467.24"/>
    <n v="168848.32"/>
    <n v="168244.12"/>
    <n v="167654.26"/>
    <n v="167078.37"/>
    <n v="166516.09"/>
    <n v="165967.06"/>
    <n v="165430.96"/>
    <n v="164907.44"/>
    <n v="164396.17000000001"/>
    <n v="163896.85999999999"/>
    <n v="163409.18"/>
  </r>
  <r>
    <s v="IDGeneral ServiceAncillary Third PartyParticipantsMarket Potential0"/>
    <x v="1"/>
    <s v="General Service"/>
    <x v="17"/>
    <x v="0"/>
    <s v="Market Potential"/>
    <n v="0"/>
    <n v="0"/>
    <n v="120.27245909647654"/>
    <n v="295.08542521591727"/>
    <n v="373.14779173361552"/>
    <n v="377.54639766172755"/>
    <n v="381.96793488081278"/>
    <n v="386.44159270836855"/>
    <n v="390.96798553656015"/>
    <n v="395.54773499994229"/>
    <n v="400.1814700608312"/>
    <n v="404.86982709568372"/>
    <n v="409.61344998249461"/>
    <n v="414.41299018922331"/>
    <n v="419.26910686326431"/>
    <n v="424.18246692197107"/>
    <n v="429.15374514424752"/>
    <n v="434.1836242632192"/>
    <n v="439.27279505999689"/>
    <n v="444.42195645854542"/>
    <n v="449.6318156216704"/>
    <n v="454.90308804813731"/>
    <n v="460.23649767093445"/>
    <n v="465.63277695669512"/>
    <n v="471.0926670062907"/>
  </r>
  <r>
    <s v="IDGeneral ServiceAncillary Third PartyNew ParticipantsMarket Potential0"/>
    <x v="1"/>
    <s v="General Service"/>
    <x v="17"/>
    <x v="1"/>
    <s v="Market Potential"/>
    <n v="0"/>
    <n v="0"/>
    <n v="120.27245909647654"/>
    <n v="174.81296611944072"/>
    <n v="78.062366517698251"/>
    <n v="4.3986059281120333"/>
    <n v="4.4215372190852236"/>
    <n v="4.473657827555769"/>
    <n v="4.5263928281916037"/>
    <n v="4.5797494633821429"/>
    <n v="4.6337350608889096"/>
    <n v="4.6883570348525154"/>
    <n v="4.7436228868108969"/>
    <n v="4.7995402067286932"/>
    <n v="4.8561166740410044"/>
    <n v="4.9133600587067576"/>
    <n v="4.9712782222764531"/>
    <n v="5.0298791189716781"/>
    <n v="5.0891707967776938"/>
    <n v="5.1491613985485287"/>
    <n v="5.2098591631249747"/>
    <n v="5.2712724264669077"/>
    <n v="5.3334096227971486"/>
    <n v="5.3962792857606701"/>
    <n v="5.4598900495955718"/>
  </r>
  <r>
    <s v="IDGeneral ServiceAncillary Third PartySummer Peak Reduction @Meter  (MW)Market Potential0"/>
    <x v="1"/>
    <s v="General Service"/>
    <x v="17"/>
    <x v="2"/>
    <s v="Market Potential"/>
    <n v="0"/>
    <n v="0"/>
    <n v="3.7179535006164839E-2"/>
    <n v="8.9892795446383844E-2"/>
    <n v="0.11260067713655413"/>
    <n v="0.11195889694175912"/>
    <n v="0.11132101720135008"/>
    <n v="0.11068701576385839"/>
    <n v="0.11005687061295211"/>
    <n v="0.10943055986667161"/>
    <n v="0.10880806177667"/>
    <n v="0.10818935472745772"/>
    <n v="0.10757441723565252"/>
    <n v="0.10696322794923317"/>
    <n v="0.10635576564679862"/>
    <n v="0.10575200923683113"/>
    <n v="0.10515193775696398"/>
    <n v="0.10455553037325405"/>
    <n v="0.10396276637945834"/>
    <n v="0.1033736251963157"/>
    <n v="0.10278808637083175"/>
    <n v="0.10220612957556975"/>
    <n v="0.10162773460794462"/>
    <n v="0.10105288138952181"/>
    <n v="0.10048154996532054"/>
  </r>
  <r>
    <s v="IDGeneral ServiceAncillary Third PartySummer Peak Reduction @Generation (MW)Market Potential0"/>
    <x v="1"/>
    <s v="General Service"/>
    <x v="17"/>
    <x v="3"/>
    <s v="Market Potential"/>
    <n v="0"/>
    <n v="0"/>
    <n v="3.9620135343312914E-2"/>
    <n v="9.5793686537067185E-2"/>
    <n v="0.11999219643707813"/>
    <n v="0.11930828744859241"/>
    <n v="0.11862853495455039"/>
    <n v="0.11795291534938021"/>
    <n v="0.11728140517151758"/>
    <n v="0.11661398110259122"/>
    <n v="0.11595061996661339"/>
    <n v="0.11529129872917489"/>
    <n v="0.11463599449664591"/>
    <n v="0.11398468451538062"/>
    <n v="0.11333734617092776"/>
    <n v="0.11269395698724545"/>
    <n v="0.11205449462592069"/>
    <n v="0.11141893688539434"/>
    <n v="0.11078726170019004"/>
    <n v="0.11015944714014887"/>
    <n v="0.10953547140966725"/>
    <n v="0.10891531284694134"/>
    <n v="0.10829894992321465"/>
    <n v="0.10768636124203092"/>
    <n v="0.10707752553849162"/>
  </r>
  <r>
    <s v="IDGeneral ServiceAncillary Third PartyWinter Peak Reduction @Meter  (MW)Market Potential0"/>
    <x v="1"/>
    <s v="General Service"/>
    <x v="17"/>
    <x v="4"/>
    <s v="Market Potential"/>
    <n v="0"/>
    <n v="0"/>
    <n v="3.7577218025714336E-2"/>
    <n v="9.0854314688701823E-2"/>
    <n v="0.1138050864246089"/>
    <n v="0.11315644156392417"/>
    <n v="0.11251173887800943"/>
    <n v="0.11187095597845748"/>
    <n v="0.11123407061344349"/>
    <n v="0.11060106066695204"/>
    <n v="0.10997190415800963"/>
    <n v="0.10934657923992119"/>
    <n v="0.10872506419951201"/>
    <n v="0.10810733745637356"/>
    <n v="0.10749337756211451"/>
    <n v="0.10688316319961617"/>
    <n v="0.10627667318229234"/>
    <n v="0.10567388645335403"/>
    <n v="0.1050747820850783"/>
    <n v="0.10447933927808224"/>
    <n v="0.10388753736060041"/>
    <n v="0.10329935578776793"/>
    <n v="0.10271477414090707"/>
    <n v="0.10213377212681848"/>
    <n v="0.10155632957707728"/>
  </r>
  <r>
    <s v="IDGeneral ServiceAncillary Third PartyWinter Peak Reduction @Generation (MW)Market Potential0"/>
    <x v="1"/>
    <s v="General Service"/>
    <x v="17"/>
    <x v="5"/>
    <s v="Market Potential"/>
    <n v="0"/>
    <n v="0"/>
    <n v="4.004392372731707E-2"/>
    <n v="9.6818323410807566E-2"/>
    <n v="0.1212756675454059"/>
    <n v="0.1205844432693139"/>
    <n v="0.11989741994672787"/>
    <n v="0.11921457371958384"/>
    <n v="0.11853588087536604"/>
    <n v="0.11786131784628308"/>
    <n v="0.11719086120845015"/>
    <n v="0.11652448768107544"/>
    <n v="0.11586217412565218"/>
    <n v="0.11520389754515512"/>
    <n v="0.11454963508324223"/>
    <n v="0.11389936402346139"/>
    <n v="0.11325306178846156"/>
    <n v="0.11261070593920933"/>
    <n v="0.1119722741742096"/>
    <n v="0.11133774432873214"/>
    <n v="0.11070709437404136"/>
    <n v="0.11008030241663248"/>
    <n v="0.1094573466974713"/>
    <n v="0.10883820559123879"/>
    <n v="0.10822285760558106"/>
  </r>
  <r>
    <s v="IDGeneral ServiceAncillary Third PartyNon-Incentive CostsMarket Potential0"/>
    <x v="1"/>
    <s v="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Incentive CostsMarket Potential0"/>
    <x v="1"/>
    <s v="General Service"/>
    <x v="17"/>
    <x v="7"/>
    <s v="Market Potential"/>
    <n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General ServiceAncillary Third PartyProgram Annual BenefitsMarket Potential0"/>
    <x v="1"/>
    <s v="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Ancillary Third PartyProgram Annual CostsMarket Potential0"/>
    <x v="1"/>
    <s v="General Service"/>
    <x v="17"/>
    <x v="9"/>
    <s v="Market Potential"/>
    <n v="0"/>
    <n v="0"/>
    <n v="1503.09"/>
    <n v="3634.17"/>
    <n v="4552.2"/>
    <n v="4526.26"/>
    <n v="4500.47"/>
    <n v="4474.84"/>
    <n v="4449.3599999999997"/>
    <n v="4424.04"/>
    <n v="4398.88"/>
    <n v="4373.8599999999997"/>
    <n v="4349"/>
    <n v="4324.29"/>
    <n v="4299.74"/>
    <n v="4275.33"/>
    <n v="4251.07"/>
    <n v="4226.96"/>
    <n v="4202.99"/>
    <n v="4179.17"/>
    <n v="4155.5"/>
    <n v="4131.97"/>
    <n v="4108.59"/>
    <n v="4085.35"/>
    <n v="4062.25"/>
  </r>
  <r>
    <s v="IDLarge General ServiceAncillary Third PartyParticipantsMarket Potential0"/>
    <x v="1"/>
    <s v="Large General Service"/>
    <x v="17"/>
    <x v="0"/>
    <s v="Market Potential"/>
    <n v="0"/>
    <n v="0"/>
    <n v="8.8237680358921988"/>
    <n v="21.321299149827059"/>
    <n v="26.585675021581736"/>
    <n v="26.51875650592795"/>
    <n v="26.451578002654848"/>
    <n v="26.388002882273394"/>
    <n v="26.327837937842869"/>
    <n v="26.270900321832929"/>
    <n v="26.217016990670626"/>
    <n v="26.166024179069698"/>
    <n v="26.117766902545466"/>
    <n v="26.07209848660397"/>
    <n v="26.028880121175128"/>
    <n v="25.987980438936415"/>
    <n v="25.949275116246028"/>
    <n v="25.912646495473385"/>
    <n v="25.877983227579463"/>
    <n v="25.84517993386148"/>
    <n v="25.814136885834088"/>
    <n v="25.784759702274862"/>
    <n v="25.75695906251363"/>
    <n v="25.730650435094695"/>
    <n v="25.705753820987749"/>
  </r>
  <r>
    <s v="IDLarge General ServiceAncillary Third PartyNew ParticipantsMarket Potential0"/>
    <x v="1"/>
    <s v="Large General Service"/>
    <x v="17"/>
    <x v="1"/>
    <s v="Market Potential"/>
    <n v="0"/>
    <n v="0"/>
    <n v="8.8237680358921988"/>
    <n v="12.49753111393486"/>
    <n v="5.2643758717546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Summer Peak Reduction @Meter  (MW)Market Potential0"/>
    <x v="1"/>
    <s v="Large General Service"/>
    <x v="17"/>
    <x v="2"/>
    <s v="Market Potential"/>
    <n v="0"/>
    <n v="0"/>
    <n v="0.15732223154021774"/>
    <n v="0.3796349192743621"/>
    <n v="0.47235113358301206"/>
    <n v="0.46994677931656198"/>
    <n v="0.46764889101002544"/>
    <n v="0.46545175390547383"/>
    <n v="0.46334996121613092"/>
    <n v="0.46133839752842509"/>
    <n v="0.45941222309858015"/>
    <n v="0.4575668589955354"/>
    <n v="0.45579797304457981"/>
    <n v="0.45410146652855038"/>
    <n v="0.45247346160576124"/>
    <n v="0.45091028940603944"/>
    <n v="0.44940847876831885"/>
    <n v="0.44796474558521759"/>
    <n v="0.44657598272188342"/>
    <n v="0.44523925047815999"/>
    <n v="0.44395176756478849"/>
    <n v="0.44271090256594586"/>
    <n v="0.44151416586190245"/>
    <n v="0.44035920198700784"/>
    <n v="0.43924378239953654"/>
  </r>
  <r>
    <s v="IDLarge General ServiceAncillary Third PartySummer Peak Reduction @Generation (MW)Market Potential0"/>
    <x v="1"/>
    <s v="Large General Service"/>
    <x v="17"/>
    <x v="3"/>
    <s v="Market Potential"/>
    <n v="0"/>
    <n v="0"/>
    <n v="0.1676494368501894"/>
    <n v="0.40455554057370213"/>
    <n v="0.50335798548914323"/>
    <n v="0.50079580063572249"/>
    <n v="0.49834707055629307"/>
    <n v="0.49600570535536426"/>
    <n v="0.49376594332494772"/>
    <n v="0.49162233325706001"/>
    <n v="0.48956971770948438"/>
    <n v="0.48760321717341792"/>
    <n v="0.4857182150943945"/>
    <n v="0.48391034370050123"/>
    <n v="0.48217547059437471"/>
    <n v="0.48050968606781697"/>
    <n v="0.47890929110008401"/>
    <n v="0.47737078600300253"/>
    <n v="0.47589085967805139"/>
    <n v="0.47446637945242964"/>
    <n v="0.47309438146290334"/>
    <n v="0.47177206155791329"/>
    <n v="0.4704967666900069"/>
    <n v="0.46926598677217374"/>
    <n v="0.46807734697307812"/>
  </r>
  <r>
    <s v="IDLarge General ServiceAncillary Third PartyWinter Peak Reduction @Meter  (MW)Market Potential0"/>
    <x v="1"/>
    <s v="Large General Service"/>
    <x v="17"/>
    <x v="4"/>
    <s v="Market Potential"/>
    <n v="0"/>
    <n v="0"/>
    <n v="0.15900499546049821"/>
    <n v="0.38369560376109457"/>
    <n v="0.47740353741376923"/>
    <n v="0.47497346548128089"/>
    <n v="0.47265099829929097"/>
    <n v="0.47043035998317351"/>
    <n v="0.46830608591360284"/>
    <n v="0.46627300596106985"/>
    <n v="0.4643262286145044"/>
    <n v="0.46246112596527955"/>
    <n v="0.46067331950049578"/>
    <n v="0.45895866666192991"/>
    <n v="0.45731324812938395"/>
    <n v="0.4557333557893925"/>
    <n v="0.45421548135235051"/>
    <n v="0.45275630558311736"/>
    <n v="0.45135268811203094"/>
    <n v="0.4500016577950548"/>
    <n v="0.44870040359345931"/>
    <n v="0.44744626594503911"/>
    <n v="0.44623672860037472"/>
    <n v="0.4450694108990762"/>
    <n v="0.44394206046229395"/>
  </r>
  <r>
    <s v="IDLarge General ServiceAncillary Third PartyWinter Peak Reduction @Generation (MW)Market Potential0"/>
    <x v="1"/>
    <s v="Large General Service"/>
    <x v="17"/>
    <x v="5"/>
    <s v="Market Potential"/>
    <n v="0"/>
    <n v="0"/>
    <n v="0.16944266353420526"/>
    <n v="0.40888278320662252"/>
    <n v="0.50874204754237984"/>
    <n v="0.50615245682148435"/>
    <n v="0.50367753441953422"/>
    <n v="0.50131112530176203"/>
    <n v="0.49904740613129034"/>
    <n v="0.49688086739244441"/>
    <n v="0.49480629647751961"/>
    <n v="0.49281876168508049"/>
    <n v="0.49091359708066473"/>
    <n v="0.4890863881734121"/>
    <n v="0.48733295836464613"/>
    <n v="0.4856493561268036"/>
    <n v="0.48403184287334877"/>
    <n v="0.48247688148243539"/>
    <n v="0.48098112543907817"/>
    <n v="0.4795414085625051"/>
    <n v="0.47815473528714758"/>
    <n v="0.476818271467433"/>
    <n v="0.4755293356781487"/>
    <n v="0.47428539098367029"/>
    <n v="0.47308403715078212"/>
  </r>
  <r>
    <s v="IDLarge General ServiceAncillary Third PartyNon-Incentive CostsMarket Potential0"/>
    <x v="1"/>
    <s v="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Incentive CostsMarket Potential0"/>
    <x v="1"/>
    <s v="Large General Service"/>
    <x v="17"/>
    <x v="7"/>
    <s v="Market Potential"/>
    <n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Large General ServiceAncillary Third PartyProgram Annual BenefitsMarket Potential0"/>
    <x v="1"/>
    <s v="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Ancillary Third PartyProgram Annual CostsMarket Potential0"/>
    <x v="1"/>
    <s v="Large General Service"/>
    <x v="17"/>
    <x v="9"/>
    <s v="Market Potential"/>
    <n v="0"/>
    <n v="0"/>
    <n v="6360.2"/>
    <n v="15347.82"/>
    <n v="19096.14"/>
    <n v="18998.939999999999"/>
    <n v="18906.04"/>
    <n v="18817.21"/>
    <n v="18732.240000000002"/>
    <n v="18650.919999999998"/>
    <n v="18573.05"/>
    <n v="18498.45"/>
    <n v="18426.93"/>
    <n v="18358.349999999999"/>
    <n v="18292.53"/>
    <n v="18229.330000000002"/>
    <n v="18168.62"/>
    <n v="18110.25"/>
    <n v="18054.11"/>
    <n v="18000.07"/>
    <n v="17948.02"/>
    <n v="17897.849999999999"/>
    <n v="17849.47"/>
    <n v="17802.78"/>
    <n v="17757.68"/>
  </r>
  <r>
    <s v="IDExtra Large General ServiceAncillary Third PartyParticipantsMarket Potential0"/>
    <x v="1"/>
    <s v="Extra Large General Service"/>
    <x v="17"/>
    <x v="0"/>
    <s v="Market Potential"/>
    <n v="0"/>
    <n v="0"/>
    <n v="0.1639080562557908"/>
    <n v="0.26225289000926533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  <n v="0.3278161125115816"/>
  </r>
  <r>
    <s v="IDExtra Large General ServiceAncillary Third PartyNew ParticipantsMarket Potential0"/>
    <x v="1"/>
    <s v="Extra Large General Service"/>
    <x v="17"/>
    <x v="1"/>
    <s v="Market Potential"/>
    <n v="0"/>
    <n v="0"/>
    <n v="0.1639080562557908"/>
    <n v="9.8344833753474525E-2"/>
    <n v="6.55632225023162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Summer Peak Reduction @Meter  (MW)Market Potential0"/>
    <x v="1"/>
    <s v="Extra Large General Service"/>
    <x v="17"/>
    <x v="2"/>
    <s v="Market Potential"/>
    <n v="0"/>
    <n v="0"/>
    <n v="0.11582769599830631"/>
    <n v="0.18450095590889354"/>
    <n v="0.22958944037073162"/>
    <n v="0.22858339025977067"/>
    <n v="0.22760165971619076"/>
    <n v="0.22664362176999273"/>
    <n v="0.22570866562867009"/>
    <n v="0.22479619625978195"/>
    <n v="0.22390563398429625"/>
    <n v="0.22303641408042774"/>
    <n v="0.22218798639769599"/>
    <n v="0.22135981498094337"/>
    <n v="0.22055137770405367"/>
    <n v="0.21976216591312228"/>
    <n v="0.2189916840788334"/>
    <n v="0.21823944945780688"/>
    <n v="0.21750499176268362"/>
    <n v="0.21678785284072369"/>
    <n v="0.21608758636069705"/>
    <n v="0.21540375750785401"/>
    <n v="0.21473594268676624"/>
    <n v="0.214083729231835"/>
    <n v="0.21344671512526975"/>
  </r>
  <r>
    <s v="IDExtra Large General ServiceAncillary Third PartySummer Peak Reduction @Generation (MW)Market Potential0"/>
    <x v="1"/>
    <s v="Extra Large General Service"/>
    <x v="17"/>
    <x v="3"/>
    <s v="Market Potential"/>
    <n v="0"/>
    <n v="0"/>
    <n v="0.12343104859154551"/>
    <n v="0.19661227185517213"/>
    <n v="0.24466052895431759"/>
    <n v="0.24358843804323388"/>
    <n v="0.24254226312467045"/>
    <n v="0.24152133607202975"/>
    <n v="0.24052500599815654"/>
    <n v="0.23955263881050931"/>
    <n v="0.23860361677780931"/>
    <n v="0.2376773381078727"/>
    <n v="0.23677321653633418"/>
    <n v="0.23589068092598398"/>
    <n v="0.23502917487644254"/>
    <n v="0.23418815634390694"/>
    <n v="0.23336709727070909"/>
    <n v="0.23256548322443188"/>
    <n v="0.23178281304633805"/>
    <n v="0.23101859850887008"/>
    <n v="0.23027236398198747"/>
    <n v="0.22954364610811381"/>
    <n v="0.22883199348547126"/>
    <n v="0.22813696635958547"/>
    <n v="0.22745813632275122"/>
  </r>
  <r>
    <s v="IDExtra Large General ServiceAncillary Third PartyWinter Peak Reduction @Meter  (MW)Market Potential0"/>
    <x v="1"/>
    <s v="Extra Large General Service"/>
    <x v="17"/>
    <x v="4"/>
    <s v="Market Potential"/>
    <n v="0"/>
    <n v="0"/>
    <n v="0.11973656292106238"/>
    <n v="0.1907273569225138"/>
    <n v="0.2373374540175916"/>
    <n v="0.23629745247586559"/>
    <n v="0.23528259122018969"/>
    <n v="0.2342922221220477"/>
    <n v="0.23332571377636205"/>
    <n v="0.2323824510699794"/>
    <n v="0.23146183476129129"/>
    <n v="0.23056328107070137"/>
    <n v="0.22968622128166047"/>
    <n v="0.22883010135199458"/>
    <n v="0.22799438153526397"/>
    <n v="0.22717853601189036"/>
    <n v="0.22638205252980309"/>
    <n v="0.22560443205435776"/>
    <n v="0.22484518842728721"/>
    <n v="0.22410384803445357"/>
    <n v="0.22337994948217252"/>
    <n v="0.22267304328188975"/>
    <n v="0.2219826915429933"/>
    <n v="0.22130846767355294"/>
    <n v="0.22064995608878074"/>
  </r>
  <r>
    <s v="IDExtra Large General ServiceAncillary Third PartyWinter Peak Reduction @Generation (MW)Market Potential0"/>
    <x v="1"/>
    <s v="Extra Large General Service"/>
    <x v="17"/>
    <x v="5"/>
    <s v="Market Potential"/>
    <n v="0"/>
    <n v="0"/>
    <n v="0.12759650780164364"/>
    <n v="0.20324739654999338"/>
    <n v="0.25291715048762958"/>
    <n v="0.25180887944998465"/>
    <n v="0.25072739899849711"/>
    <n v="0.24967201845913012"/>
    <n v="0.24864206497907293"/>
    <n v="0.24763688306690046"/>
    <n v="0.24665583414459855"/>
    <n v="0.2456982961111481"/>
    <n v="0.24476366291737048"/>
    <n v="0.24385134415174187"/>
    <n v="0.24296076463689681"/>
    <n v="0.2420913640365413"/>
    <n v="0.24124259647250967"/>
    <n v="0.24041393015170265"/>
    <n v="0.23960484700265047"/>
    <n v="0.23881484232145522"/>
    <n v="0.23804342442686754"/>
    <n v="0.23729011432426445"/>
    <n v="0.23655444537829634"/>
    <n v="0.23583596299398224"/>
    <n v="0.23513422430603234"/>
  </r>
  <r>
    <s v="IDExtra Large General ServiceAncillary Third PartyNon-Incentive CostsMarket Potential0"/>
    <x v="1"/>
    <s v="Extra Large General Service"/>
    <x v="17"/>
    <x v="6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Incentive CostsMarket Potential0"/>
    <x v="1"/>
    <s v="Extra Large General Service"/>
    <x v="17"/>
    <x v="7"/>
    <s v="Market Potential"/>
    <n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Extra Large General ServiceAncillary Third PartyProgram Annual BenefitsMarket Potential0"/>
    <x v="1"/>
    <s v="Extra Large General Service"/>
    <x v="17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Ancillary Third PartyProgram Annual CostsMarket Potential0"/>
    <x v="1"/>
    <s v="Extra Large General Service"/>
    <x v="17"/>
    <x v="9"/>
    <s v="Market Potential"/>
    <n v="0"/>
    <n v="0"/>
    <n v="4789.46"/>
    <n v="7629.09"/>
    <n v="9493.5"/>
    <n v="9451.9"/>
    <n v="9411.2999999999993"/>
    <n v="9371.69"/>
    <n v="9333.0300000000007"/>
    <n v="9295.2999999999993"/>
    <n v="9258.4699999999993"/>
    <n v="9222.5300000000007"/>
    <n v="9187.4500000000007"/>
    <n v="9153.2000000000007"/>
    <n v="9119.7800000000007"/>
    <n v="9087.14"/>
    <n v="9055.2800000000007"/>
    <n v="9024.18"/>
    <n v="8993.81"/>
    <n v="8964.15"/>
    <n v="8935.2000000000007"/>
    <n v="8906.92"/>
    <n v="8879.31"/>
    <n v="8852.34"/>
    <n v="8826"/>
  </r>
  <r>
    <s v="IDGeneral ServiceThermal Energy StorageParticipantsMarket Potential0"/>
    <x v="1"/>
    <s v="General Service"/>
    <x v="18"/>
    <x v="0"/>
    <s v="Market Potential"/>
    <n v="0"/>
    <n v="0"/>
    <n v="5.5826381993131502"/>
    <n v="25.296328714753749"/>
    <n v="57.901843061664138"/>
    <n v="74.080015700517151"/>
    <n v="82.578294217227707"/>
    <n v="83.518233249341321"/>
    <n v="84.496482845492693"/>
    <n v="85.486263943395741"/>
    <n v="86.487712475161359"/>
    <n v="87.500965975253692"/>
    <n v="88.526163599378378"/>
    <n v="89.563446143593708"/>
    <n v="90.612956063646877"/>
    <n v="91.674837494538153"/>
    <n v="92.749236270315834"/>
    <n v="93.836299944104411"/>
    <n v="94.936177808368839"/>
    <n v="96.049020915417657"/>
    <n v="97.174982098147922"/>
    <n v="98.314215991034644"/>
    <n v="99.466879051367272"/>
    <n v="100.63312958073736"/>
    <n v="101.81312774677845"/>
  </r>
  <r>
    <s v="IDGeneral ServiceThermal Energy StorageNew ParticipantsMarket Potential0"/>
    <x v="1"/>
    <s v="General Service"/>
    <x v="18"/>
    <x v="1"/>
    <s v="Market Potential"/>
    <n v="0"/>
    <n v="0"/>
    <n v="5.5826381993131502"/>
    <n v="19.713690515440597"/>
    <n v="32.60551434691039"/>
    <n v="16.178172638853013"/>
    <n v="8.4982785167105561"/>
    <n v="0.93993903211361385"/>
    <n v="0.97824959615137175"/>
    <n v="0.98978109790304813"/>
    <n v="1.0014485317656181"/>
    <n v="1.0132535000923326"/>
    <n v="1.0251976241246865"/>
    <n v="1.0372825442153299"/>
    <n v="1.0495099200531683"/>
    <n v="1.0618814308912761"/>
    <n v="1.0743987757776807"/>
    <n v="1.0870636737885775"/>
    <n v="1.0998778642644282"/>
    <n v="1.1128431070488176"/>
    <n v="1.1259611827302649"/>
    <n v="1.1392338928867218"/>
    <n v="1.1526630603326282"/>
    <n v="1.1662505293700889"/>
    <n v="1.1799981660410879"/>
  </r>
  <r>
    <s v="IDGeneral ServiceThermal Energy StorageSummer Peak Reduction @Meter  (MW)Market Potential0"/>
    <x v="1"/>
    <s v="General Service"/>
    <x v="18"/>
    <x v="2"/>
    <s v="Market Potential"/>
    <n v="0"/>
    <n v="0"/>
    <n v="9.3788321748460926E-3"/>
    <n v="4.2497832240786293E-2"/>
    <n v="9.7275096343595754E-2"/>
    <n v="0.12445442637686881"/>
    <n v="0.13873153428494253"/>
    <n v="0.14031063185889339"/>
    <n v="0.14195409118042773"/>
    <n v="0.14361692342490481"/>
    <n v="0.14529935695827109"/>
    <n v="0.14700162283842619"/>
    <n v="0.14872395484695569"/>
    <n v="0.15046658952123743"/>
    <n v="0.15222976618692674"/>
    <n v="0.15401372699082411"/>
    <n v="0.1558187169341306"/>
    <n v="0.15764498390609541"/>
    <n v="0.15949277871805964"/>
    <n v="0.16136235513790165"/>
    <n v="0.1632539699248885"/>
    <n v="0.16516788286493822"/>
    <n v="0.16710435680629701"/>
    <n v="0.16906365769563877"/>
    <n v="0.17104605461458777"/>
  </r>
  <r>
    <s v="IDGeneral ServiceThermal Energy StorageSummer Peak Reduction @Generation (MW)Market Potential0"/>
    <x v="1"/>
    <s v="General Service"/>
    <x v="18"/>
    <x v="3"/>
    <s v="Market Potential"/>
    <n v="0"/>
    <n v="0"/>
    <n v="9.9944929399468172E-3"/>
    <n v="4.5287545013625634E-2"/>
    <n v="0.10366058860144475"/>
    <n v="0.13262406902905882"/>
    <n v="0.14783837839401379"/>
    <n v="0.14952113369447292"/>
    <n v="0.15127247568246774"/>
    <n v="0.15304446230275448"/>
    <n v="0.15483733691205359"/>
    <n v="0.15665134573574829"/>
    <n v="0.15848673790170043"/>
    <n v="0.16034376547446444"/>
    <n v="0.16222268348990487"/>
    <n v="0.16412374999022178"/>
    <n v="0.16604722605938896"/>
    <n v="0.16799337585901045"/>
    <n v="0.16996246666459894"/>
    <n v="0.17195476890228223"/>
    <n v="0.17397055618594257"/>
    <n v="0.1760101053547935"/>
    <n v="0.1780736965113992"/>
    <n v="0.18016161306014361"/>
    <n v="0.18227414174615064"/>
  </r>
  <r>
    <s v="IDGeneral ServiceThermal Energy StorageWinter Peak Reduction @Meter  (MW)Market Potential0"/>
    <x v="1"/>
    <s v="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Winter Peak Reduction @Generation (MW)Market Potential0"/>
    <x v="1"/>
    <s v="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Non-Incentive CostsMarket Potential0"/>
    <x v="1"/>
    <s v="General Service"/>
    <x v="18"/>
    <x v="6"/>
    <s v="Market Potential"/>
    <n v="0"/>
    <n v="0"/>
    <n v="17786.169999999998"/>
    <n v="59082.76"/>
    <n v="96757.82"/>
    <n v="48750.559999999998"/>
    <n v="26306.84"/>
    <n v="4218.34"/>
    <n v="4330.3"/>
    <n v="4364"/>
    <n v="4398.1000000000004"/>
    <n v="4432.6000000000004"/>
    <n v="4467.5"/>
    <n v="4502.82"/>
    <n v="4538.55"/>
    <n v="4574.71"/>
    <n v="4611.29"/>
    <n v="4648.3"/>
    <n v="4685.75"/>
    <n v="4723.6400000000003"/>
    <n v="4761.97"/>
    <n v="4800.76"/>
    <n v="4840.01"/>
    <n v="4879.72"/>
    <n v="4919.8900000000003"/>
  </r>
  <r>
    <s v="IDGeneral ServiceThermal Energy StorageIncentive CostsMarket Potential0"/>
    <x v="1"/>
    <s v="General Service"/>
    <x v="18"/>
    <x v="7"/>
    <s v="Market Potential"/>
    <n v="0"/>
    <n v="0"/>
    <n v="14881.38"/>
    <n v="16537.330000000002"/>
    <n v="19276.189999999999"/>
    <n v="20635.16"/>
    <n v="21349.01"/>
    <n v="21427.97"/>
    <n v="21510.14"/>
    <n v="21593.279999999999"/>
    <n v="21677.4"/>
    <n v="21762.52"/>
    <n v="21848.63"/>
    <n v="21935.77"/>
    <n v="22023.93"/>
    <n v="22113.119999999999"/>
    <n v="22203.37"/>
    <n v="22294.69"/>
    <n v="22387.08"/>
    <n v="22480.55"/>
    <n v="22575.14"/>
    <n v="22670.83"/>
    <n v="22767.65"/>
    <n v="22865.62"/>
    <n v="22964.74"/>
  </r>
  <r>
    <s v="IDGeneral ServiceThermal Energy StorageProgram Annual BenefitsMarket Potential0"/>
    <x v="1"/>
    <s v="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General ServiceThermal Energy StorageProgram Annual CostsMarket Potential0"/>
    <x v="1"/>
    <s v="General Service"/>
    <x v="18"/>
    <x v="9"/>
    <s v="Market Potential"/>
    <n v="0"/>
    <n v="0"/>
    <n v="32667.55"/>
    <n v="75620.08"/>
    <n v="116034.01"/>
    <n v="69385.72"/>
    <n v="47655.85"/>
    <n v="25646.31"/>
    <n v="25840.44"/>
    <n v="25957.29"/>
    <n v="26075.5"/>
    <n v="26195.119999999999"/>
    <n v="26316.14"/>
    <n v="26438.59"/>
    <n v="26562.48"/>
    <n v="26687.83"/>
    <n v="26814.66"/>
    <n v="26942.99"/>
    <n v="27072.82"/>
    <n v="27204.19"/>
    <n v="27337.11"/>
    <n v="27471.59"/>
    <n v="27607.66"/>
    <n v="27745.34"/>
    <n v="27884.63"/>
  </r>
  <r>
    <s v="IDLarge General ServiceThermal Energy StorageParticipantsMarket Potential0"/>
    <x v="1"/>
    <s v="Large General Service"/>
    <x v="18"/>
    <x v="0"/>
    <s v="Market Potential"/>
    <n v="0"/>
    <n v="0"/>
    <n v="0.8316238458200389"/>
    <n v="3.7677995227067922"/>
    <n v="8.7697777472534213"/>
    <n v="11.247047272721948"/>
    <n v="12.465061942413307"/>
    <n v="12.435102753835912"/>
    <n v="12.406750579193888"/>
    <n v="12.379919253276547"/>
    <n v="12.354527230897606"/>
    <n v="12.330497339177741"/>
    <n v="12.307756543109305"/>
    <n v="12.286235723691062"/>
    <n v="12.265869467958936"/>
    <n v="12.246595870274918"/>
    <n v="12.228356344270523"/>
    <n v="12.211095444873505"/>
    <n v="12.194760699877165"/>
    <n v="12.17930245054063"/>
    <n v="12.164673700735838"/>
    <n v="12.150829974183015"/>
    <n v="12.137729179340919"/>
    <n v="12.125331481541417"/>
    <n v="12.113599181979996"/>
  </r>
  <r>
    <s v="IDLarge General ServiceThermal Energy StorageNew ParticipantsMarket Potential0"/>
    <x v="1"/>
    <s v="Large General Service"/>
    <x v="18"/>
    <x v="1"/>
    <s v="Market Potential"/>
    <n v="0"/>
    <n v="0"/>
    <n v="0.8316238458200389"/>
    <n v="2.9361756768867533"/>
    <n v="5.0019782245466295"/>
    <n v="2.4772695254685271"/>
    <n v="1.21801466969135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Summer Peak Reduction @Meter  (MW)Market Potential0"/>
    <x v="1"/>
    <s v="Large General Service"/>
    <x v="18"/>
    <x v="2"/>
    <s v="Market Potential"/>
    <n v="0"/>
    <n v="0"/>
    <n v="6.9856403048883268E-3"/>
    <n v="3.1649515990737051E-2"/>
    <n v="7.366613307692875E-2"/>
    <n v="9.4475197090864368E-2"/>
    <n v="0.10470652031627178"/>
    <n v="0.10445486313222166"/>
    <n v="0.10421670486522866"/>
    <n v="0.103991321727523"/>
    <n v="0.1037780287395399"/>
    <n v="0.10357617764909302"/>
    <n v="0.10338515496211817"/>
    <n v="0.10320438007900493"/>
    <n v="0.10303330353085506"/>
    <n v="0.10287140531030932"/>
    <n v="0.1027181932918724"/>
    <n v="0.10257320173693744"/>
    <n v="0.10243598987896818"/>
    <n v="0.10230614058454129"/>
    <n v="0.10218325908618103"/>
    <n v="0.10206697178313734"/>
    <n v="0.10195692510646373"/>
    <n v="0.10185278444494791"/>
    <n v="0.10175423312863197"/>
  </r>
  <r>
    <s v="IDLarge General ServiceThermal Energy StorageSummer Peak Reduction @Generation (MW)Market Potential0"/>
    <x v="1"/>
    <s v="Large General Service"/>
    <x v="18"/>
    <x v="3"/>
    <s v="Market Potential"/>
    <n v="0"/>
    <n v="0"/>
    <n v="7.4442032234530338E-3"/>
    <n v="3.3727105701978954E-2"/>
    <n v="7.8501846842421938E-2"/>
    <n v="0.10067689374559288"/>
    <n v="0.11157983835919841"/>
    <n v="0.11131166147934959"/>
    <n v="0.1110578696347279"/>
    <n v="0.11081769152549339"/>
    <n v="0.11059039720752334"/>
    <n v="0.11037529587499256"/>
    <n v="0.11017173376184801"/>
    <n v="0.10997909215580234"/>
    <n v="0.109796785518814"/>
    <n v="0.10962425970834326"/>
    <n v="0.10946099029398167"/>
    <n v="0.10930648096434084"/>
    <n v="0.1091602620193608"/>
    <n v="0.10902188894345832"/>
    <n v="0.10889094105518013"/>
    <n v="0.10876702022925974"/>
    <n v="0.10864974968719494"/>
    <n v="0.10853877285267254"/>
    <n v="0.10843375226836313"/>
  </r>
  <r>
    <s v="IDLarge General ServiceThermal Energy StorageWinter Peak Reduction @Meter  (MW)Market Potential0"/>
    <x v="1"/>
    <s v="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Winter Peak Reduction @Generation (MW)Market Potential0"/>
    <x v="1"/>
    <s v="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Non-Incentive CostsMarket Potential0"/>
    <x v="1"/>
    <s v="Large General Service"/>
    <x v="18"/>
    <x v="6"/>
    <s v="Market Potential"/>
    <n v="0"/>
    <n v="0"/>
    <n v="59613.94"/>
    <n v="208321.57"/>
    <n v="354291.18"/>
    <n v="175895.26"/>
    <n v="86916.31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  <n v="851.4"/>
  </r>
  <r>
    <s v="IDLarge General ServiceThermal Energy StorageIncentive CostsMarket Potential0"/>
    <x v="1"/>
    <s v="Large General Service"/>
    <x v="18"/>
    <x v="7"/>
    <s v="Market Potential"/>
    <n v="0"/>
    <n v="0"/>
    <n v="8688.3799999999992"/>
    <n v="9921.57"/>
    <n v="12022.41"/>
    <n v="13062.86"/>
    <n v="13574.42"/>
    <n v="13561.84"/>
    <n v="13549.93"/>
    <n v="13538.67"/>
    <n v="13528"/>
    <n v="13517.91"/>
    <n v="13508.36"/>
    <n v="13499.32"/>
    <n v="13490.76"/>
    <n v="13482.67"/>
    <n v="13475.01"/>
    <n v="13467.76"/>
    <n v="13460.9"/>
    <n v="13454.41"/>
    <n v="13448.26"/>
    <n v="13442.45"/>
    <n v="13436.95"/>
    <n v="13431.74"/>
    <n v="13426.81"/>
  </r>
  <r>
    <s v="IDLarge General ServiceThermal Energy StorageProgram Annual BenefitsMarket Potential0"/>
    <x v="1"/>
    <s v="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Large General ServiceThermal Energy StorageProgram Annual CostsMarket Potential0"/>
    <x v="1"/>
    <s v="Large General Service"/>
    <x v="18"/>
    <x v="9"/>
    <s v="Market Potential"/>
    <n v="0"/>
    <n v="0"/>
    <n v="68302.320000000007"/>
    <n v="218243.14"/>
    <n v="366313.58"/>
    <n v="188958.12"/>
    <n v="100490.74"/>
    <n v="14413.24"/>
    <n v="14401.33"/>
    <n v="14390.06"/>
    <n v="14379.4"/>
    <n v="14369.3"/>
    <n v="14359.75"/>
    <n v="14350.71"/>
    <n v="14342.16"/>
    <n v="14334.07"/>
    <n v="14326.41"/>
    <n v="14319.16"/>
    <n v="14312.29"/>
    <n v="14305.8"/>
    <n v="14299.66"/>
    <n v="14293.84"/>
    <n v="14288.34"/>
    <n v="14283.13"/>
    <n v="14278.21"/>
  </r>
  <r>
    <s v="IDExtra Large General ServiceThermal Energy StorageParticipantsMarket Potential0"/>
    <x v="1"/>
    <s v="Extra Large General Service"/>
    <x v="18"/>
    <x v="0"/>
    <s v="Market Potential"/>
    <n v="0"/>
    <n v="0"/>
    <n v="1.6335000000000002E-2"/>
    <n v="4.9005E-2"/>
    <n v="0.11434499999999999"/>
    <n v="0.14701500000000001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  <n v="0.16334999999999997"/>
  </r>
  <r>
    <s v="IDExtra Large General ServiceThermal Energy StorageNew ParticipantsMarket Potential0"/>
    <x v="1"/>
    <s v="Extra Large General Service"/>
    <x v="18"/>
    <x v="1"/>
    <s v="Market Potential"/>
    <n v="0"/>
    <n v="0"/>
    <n v="1.6335000000000002E-2"/>
    <n v="3.2669999999999998E-2"/>
    <n v="6.5339999999999981E-2"/>
    <n v="3.2670000000000018E-2"/>
    <n v="1.633499999999996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Summer Peak Reduction @Meter  (MW)Market Potential0"/>
    <x v="1"/>
    <s v="Extra Large General Service"/>
    <x v="18"/>
    <x v="2"/>
    <s v="Market Potential"/>
    <n v="0"/>
    <n v="0"/>
    <n v="1.3721400000000003E-4"/>
    <n v="4.1164199999999999E-4"/>
    <n v="9.6049799999999995E-4"/>
    <n v="1.2349260000000001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  <n v="1.3721399999999998E-3"/>
  </r>
  <r>
    <s v="IDExtra Large General ServiceThermal Energy StorageSummer Peak Reduction @Generation (MW)Market Potential0"/>
    <x v="1"/>
    <s v="Extra Large General Service"/>
    <x v="18"/>
    <x v="3"/>
    <s v="Market Potential"/>
    <n v="0"/>
    <n v="0"/>
    <n v="1.4622122762148341E-4"/>
    <n v="4.386636828644501E-4"/>
    <n v="1.0235485933503836E-3"/>
    <n v="1.3159910485933506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  <n v="1.4622122762148334E-3"/>
  </r>
  <r>
    <s v="IDExtra Large General ServiceThermal Energy StorageWinter Peak Reduction @Meter  (MW)Market Potential0"/>
    <x v="1"/>
    <s v="Extra Large General Service"/>
    <x v="18"/>
    <x v="4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Winter Peak Reduction @Generation (MW)Market Potential0"/>
    <x v="1"/>
    <s v="Extra Large General Service"/>
    <x v="18"/>
    <x v="5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Non-Incentive CostsMarket Potential0"/>
    <x v="1"/>
    <s v="Extra Large General Service"/>
    <x v="18"/>
    <x v="6"/>
    <s v="Market Potential"/>
    <n v="0"/>
    <n v="0"/>
    <n v="1165.6600000000001"/>
    <n v="2319.89"/>
    <n v="4628.3599999999997"/>
    <n v="2319.89"/>
    <n v="1165.6600000000001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  <n v="11.43"/>
  </r>
  <r>
    <s v="IDExtra Large General ServiceThermal Energy StorageIncentive CostsMarket Potential0"/>
    <x v="1"/>
    <s v="Extra Large General Service"/>
    <x v="18"/>
    <x v="7"/>
    <s v="Market Potential"/>
    <n v="0"/>
    <n v="0"/>
    <n v="118.84"/>
    <n v="132.56"/>
    <n v="160"/>
    <n v="173.73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  <n v="180.59"/>
  </r>
  <r>
    <s v="IDExtra Large General ServiceThermal Energy StorageProgram Annual BenefitsMarket Potential0"/>
    <x v="1"/>
    <s v="Extra Large General Service"/>
    <x v="18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Extra Large General ServiceThermal Energy StorageProgram Annual CostsMarket Potential0"/>
    <x v="1"/>
    <s v="Extra Large General Service"/>
    <x v="18"/>
    <x v="9"/>
    <s v="Market Potential"/>
    <n v="0"/>
    <n v="0"/>
    <n v="1284.5"/>
    <n v="2452.46"/>
    <n v="4788.3599999999997"/>
    <n v="2493.62"/>
    <n v="1346.25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  <n v="192.02"/>
  </r>
  <r>
    <s v="IDResidentialBattery Energy StorageParticipantsMarket Potential0"/>
    <x v="1"/>
    <s v="Residential"/>
    <x v="19"/>
    <x v="0"/>
    <s v="Market Potential"/>
    <n v="0"/>
    <n v="0"/>
    <n v="8.1243114043547813"/>
    <n v="24.932828012853729"/>
    <n v="50.470622705612051"/>
    <n v="76.646184058663692"/>
    <n v="103.45511208646586"/>
    <n v="144.01558724690332"/>
    <n v="185.56655109028688"/>
    <n v="228.12633731434036"/>
    <n v="285.29926117492488"/>
    <n v="343.85568331633868"/>
    <n v="403.82113210596367"/>
    <n v="479.31917931473237"/>
    <n v="556.62837698989813"/>
    <n v="635.78204413309254"/>
    <n v="731.44290582838198"/>
    <n v="740.51741771069885"/>
    <n v="749.70451085567618"/>
    <n v="759.00558198204328"/>
    <n v="768.42204513666275"/>
    <n v="777.95533190951028"/>
    <n v="787.60689165131873"/>
    <n v="797.37819169392446"/>
    <n v="807.27071757334636"/>
  </r>
  <r>
    <s v="IDResidentialBattery Energy StorageNew ParticipantsMarket Potential0"/>
    <x v="1"/>
    <s v="Residential"/>
    <x v="19"/>
    <x v="1"/>
    <s v="Market Potential"/>
    <n v="0"/>
    <n v="0"/>
    <n v="8.1243114043547813"/>
    <n v="16.808516608498948"/>
    <n v="25.537794692758322"/>
    <n v="26.175561353051641"/>
    <n v="26.808928027802168"/>
    <n v="40.560475160437463"/>
    <n v="41.550963843383556"/>
    <n v="42.559786224053482"/>
    <n v="57.172923860584518"/>
    <n v="58.556422141413805"/>
    <n v="59.965448789624986"/>
    <n v="75.498047208768696"/>
    <n v="77.309197675165763"/>
    <n v="79.153667143194411"/>
    <n v="95.660861695289441"/>
    <n v="9.0745118823168696"/>
    <n v="9.1870931449773252"/>
    <n v="9.3010711263671055"/>
    <n v="9.4164631546194641"/>
    <n v="9.5332867728475321"/>
    <n v="9.6515597418084553"/>
    <n v="9.7713000426057306"/>
    <n v="9.8925258794218962"/>
  </r>
  <r>
    <s v="IDResidentialBattery Energy StorageSummer Peak Reduction @Meter  (MW)Market Potential0"/>
    <x v="1"/>
    <s v="Residential"/>
    <x v="19"/>
    <x v="2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Summer Peak Reduction @Generation (MW)Market Potential0"/>
    <x v="1"/>
    <s v="Residential"/>
    <x v="19"/>
    <x v="3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Winter Peak Reduction @Meter  (MW)Market Potential0"/>
    <x v="1"/>
    <s v="Residential"/>
    <x v="19"/>
    <x v="4"/>
    <s v="Market Potential"/>
    <n v="0"/>
    <n v="0"/>
    <n v="1.6248622808709562E-2"/>
    <n v="4.9865656025707458E-2"/>
    <n v="0.1009412454112241"/>
    <n v="0.15329236811732738"/>
    <n v="0.20691022417293173"/>
    <n v="0.28803117449380666"/>
    <n v="0.37113310218057377"/>
    <n v="0.45625267462868074"/>
    <n v="0.57059852234984976"/>
    <n v="0.6877113666326774"/>
    <n v="0.80764226421192731"/>
    <n v="0.95863835862946478"/>
    <n v="1.1132567539797962"/>
    <n v="1.2715640882661852"/>
    <n v="1.462885811656764"/>
    <n v="1.4810348354213978"/>
    <n v="1.4994090217113523"/>
    <n v="1.5180111639640865"/>
    <n v="1.5368440902733256"/>
    <n v="1.5559106638190205"/>
    <n v="1.5752137833026374"/>
    <n v="1.5947563833878489"/>
    <n v="1.6145414351466927"/>
  </r>
  <r>
    <s v="IDResidentialBattery Energy StorageWinter Peak Reduction @Generation (MW)Market Potential0"/>
    <x v="1"/>
    <s v="Residential"/>
    <x v="19"/>
    <x v="5"/>
    <s v="Market Potential"/>
    <n v="0"/>
    <n v="0"/>
    <n v="1.7315241697260828E-2"/>
    <n v="5.3139019635238129E-2"/>
    <n v="0.10756739707078442"/>
    <n v="0.16335503848820054"/>
    <n v="0.22049256625418981"/>
    <n v="0.30693859174531829"/>
    <n v="0.39549563318475467"/>
    <n v="0.48620276494957454"/>
    <n v="0.60805469133615697"/>
    <n v="0.73285525003482244"/>
    <n v="0.86065884933069836"/>
    <n v="1.0215668783348943"/>
    <n v="1.1863349893220334"/>
    <n v="1.3550341946570601"/>
    <n v="1.5589149740587851"/>
    <n v="1.5782553659648313"/>
    <n v="1.5978357008859252"/>
    <n v="1.6176589556309533"/>
    <n v="1.6377281439400315"/>
    <n v="1.6580463169426902"/>
    <n v="1.6786165636217363"/>
    <n v="1.6994420112828739"/>
    <n v="1.7205258260301499"/>
  </r>
  <r>
    <s v="IDResidentialBattery Energy StorageNon-Incentive CostsMarket Potential0"/>
    <x v="1"/>
    <s v="Residential"/>
    <x v="19"/>
    <x v="6"/>
    <s v="Market Potential"/>
    <n v="0"/>
    <n v="0"/>
    <n v="58387.19"/>
    <n v="118412.42"/>
    <n v="178749.19"/>
    <n v="183157.43"/>
    <n v="187535.26"/>
    <n v="282585.96000000002"/>
    <n v="289432.21000000002"/>
    <n v="296405.19"/>
    <n v="397411.2"/>
    <n v="406973.94"/>
    <n v="416713.13"/>
    <n v="524074.45"/>
    <n v="536593.13"/>
    <n v="549342.1"/>
    <n v="663439.82999999996"/>
    <n v="64954.98"/>
    <n v="65733.14"/>
    <n v="66520.960000000006"/>
    <n v="67318.55"/>
    <n v="68126.03"/>
    <n v="68943.53"/>
    <n v="69771.179999999993"/>
    <n v="70609.09"/>
  </r>
  <r>
    <s v="IDResidentialBattery Energy StorageIncentive CostsMarket Potential0"/>
    <x v="1"/>
    <s v="Residential"/>
    <x v="19"/>
    <x v="7"/>
    <s v="Market Potential"/>
    <n v="0"/>
    <n v="0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  <n v="18273.22"/>
  </r>
  <r>
    <s v="IDResidentialBattery Energy StorageProgram Annual BenefitsMarket Potential0"/>
    <x v="1"/>
    <s v="Residential"/>
    <x v="19"/>
    <x v="8"/>
    <s v="Market Potent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DResidentialBattery Energy StorageProgram Annual CostsMarket Potential0"/>
    <x v="1"/>
    <s v="Residential"/>
    <x v="19"/>
    <x v="9"/>
    <s v="Market Potential"/>
    <n v="0"/>
    <n v="0"/>
    <n v="76660.42"/>
    <n v="136685.64000000001"/>
    <n v="197022.41"/>
    <n v="201430.65"/>
    <n v="205808.49"/>
    <n v="300859.18"/>
    <n v="307705.44"/>
    <n v="314678.42"/>
    <n v="415684.42"/>
    <n v="425247.16"/>
    <n v="434986.36"/>
    <n v="542347.68000000005"/>
    <n v="554866.35"/>
    <n v="567615.31999999995"/>
    <n v="681713.05"/>
    <n v="83228.2"/>
    <n v="84006.36"/>
    <n v="84794.18"/>
    <n v="85591.77"/>
    <n v="86399.25"/>
    <n v="87216.76"/>
    <n v="88044.4"/>
    <n v="88882.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9170BC-AA2A-4800-A780-32D7B3D1060D}" name="PivotTable3" cacheId="3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hartFormat="4" customListSort="0">
  <location ref="B64:Z66" firstHeaderRow="0" firstDataRow="1" firstDataCol="1" rowPageCount="2" colPageCount="1"/>
  <pivotFields count="29">
    <pivotField compact="0" outline="0" showAll="0"/>
    <pivotField axis="axisRow" compact="0" outline="0" showAll="0" defaultSubtotal="0">
      <items count="2">
        <item x="0"/>
        <item x="1"/>
      </items>
    </pivotField>
    <pivotField axis="axisPage" compact="0" outline="0" showAll="0" defaultSubtotal="0">
      <items count="5">
        <item x="1"/>
        <item x="0"/>
        <item x="2"/>
        <item x="3"/>
        <item x="4"/>
      </items>
    </pivotField>
    <pivotField axis="axisPage" compact="0" outline="0" showAll="0" defaultSubtotal="0">
      <items count="15">
        <item x="4"/>
        <item x="5"/>
        <item x="6"/>
        <item x="0"/>
        <item x="1"/>
        <item x="7"/>
        <item x="8"/>
        <item x="14"/>
        <item x="13"/>
        <item x="2"/>
        <item x="3"/>
        <item x="12"/>
        <item x="11"/>
        <item x="9"/>
        <item x="10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2">
    <i>
      <x/>
    </i>
    <i>
      <x v="1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3" item="3" hier="-1"/>
    <pageField fld="2" item="1" hier="-1"/>
  </pageFields>
  <dataFields count="24">
    <dataField name=" 2023" fld="5" baseField="1" baseItem="0"/>
    <dataField name=" 2024" fld="6" baseField="1" baseItem="0"/>
    <dataField name=" 2025" fld="7" baseField="1" baseItem="0"/>
    <dataField name=" 2026" fld="8" baseField="1" baseItem="0"/>
    <dataField name=" 2027" fld="9" baseField="1" baseItem="0"/>
    <dataField name=" 2028" fld="10" baseField="1" baseItem="0"/>
    <dataField name=" 2029" fld="11" baseField="1" baseItem="0"/>
    <dataField name=" 2030" fld="12" baseField="1" baseItem="0"/>
    <dataField name=" 2031" fld="13" baseField="1" baseItem="0"/>
    <dataField name=" 2032" fld="14" baseField="1" baseItem="0"/>
    <dataField name=" 2033" fld="15" baseField="1" baseItem="0"/>
    <dataField name=" 2034" fld="16" baseField="1" baseItem="0"/>
    <dataField name=" 2035" fld="17" baseField="1" baseItem="0"/>
    <dataField name="Sum of 2036" fld="18" baseField="0" baseItem="0"/>
    <dataField name="Sum of 2037" fld="19" baseField="0" baseItem="7"/>
    <dataField name="Sum of 2038" fld="20" baseField="0" baseItem="0"/>
    <dataField name="Sum of 2039" fld="21" baseField="0" baseItem="0"/>
    <dataField name="Sum of 2040" fld="22" baseField="0" baseItem="0"/>
    <dataField name="Sum of 2041" fld="23" baseField="0" baseItem="0"/>
    <dataField name="Sum of 2042" fld="24" baseField="0" baseItem="0"/>
    <dataField name="Sum of 2043" fld="25" baseField="0" baseItem="0"/>
    <dataField name="Sum of 2044" fld="26" baseField="0" baseItem="0"/>
    <dataField name="Sum of 2045" fld="27" baseField="0" baseItem="0"/>
    <dataField name="Sum of 2046" fld="28" baseField="0" baseItem="0"/>
  </dataFields>
  <formats count="22">
    <format dxfId="349">
      <pivotArea type="all" dataOnly="0" outline="0" fieldPosition="0"/>
    </format>
    <format dxfId="348">
      <pivotArea outline="0" collapsedLevelsAreSubtotals="1" fieldPosition="0"/>
    </format>
    <format dxfId="347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6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5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4">
      <pivotArea type="all" dataOnly="0" outline="0" fieldPosition="0"/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41">
      <pivotArea outline="0" collapsedLevelsAreSubtotals="1" fieldPosition="0"/>
    </format>
    <format dxfId="340">
      <pivotArea outline="0" collapsedLevelsAreSubtotals="1" fieldPosition="0"/>
    </format>
    <format dxfId="339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338">
      <pivotArea dataOnly="0" labelOnly="1" outline="0" fieldPosition="0">
        <references count="1">
          <reference field="2" count="1">
            <x v="1"/>
          </reference>
        </references>
      </pivotArea>
    </format>
    <format dxfId="337">
      <pivotArea field="2" type="button" dataOnly="0" labelOnly="1" outline="0" axis="axisPage" fieldPosition="1"/>
    </format>
    <format dxfId="336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34">
      <pivotArea type="all" dataOnly="0" outline="0" fieldPosition="0"/>
    </format>
    <format dxfId="333">
      <pivotArea outline="0" collapsedLevelsAreSubtotals="1" fieldPosition="0"/>
    </format>
    <format dxfId="332">
      <pivotArea field="1" type="button" dataOnly="0" labelOnly="1" outline="0" axis="axisRow" fieldPosition="0"/>
    </format>
    <format dxfId="331">
      <pivotArea dataOnly="0" labelOnly="1" grandRow="1" outline="0" fieldPosition="0"/>
    </format>
    <format dxfId="33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2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28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chartFormats count="24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3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3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3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3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3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3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3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3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3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</chart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16DF22-5EB9-4A24-B561-598BDA26CF06}" name="PivotTable6" cacheId="0" applyNumberFormats="0" applyBorderFormats="0" applyFontFormats="0" applyPatternFormats="0" applyAlignmentFormats="0" applyWidthHeightFormats="1" dataCaption="Values" updatedVersion="8" minRefreshableVersion="3" colGrandTotals="0" itemPrintTitles="1" createdVersion="6" indent="0" outline="1" outlineData="1" multipleFieldFilters="0">
  <location ref="B81:D87" firstHeaderRow="1" firstDataRow="2" firstDataCol="1" rowPageCount="1" colPageCount="1"/>
  <pivotFields count="31">
    <pivotField showAll="0"/>
    <pivotField axis="axisCol" showAll="0">
      <items count="4">
        <item x="0"/>
        <item x="1"/>
        <item x="2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h="1" x="2"/>
        <item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2">
    <i>
      <x/>
    </i>
    <i>
      <x v="1"/>
    </i>
  </colItems>
  <pageFields count="1">
    <pageField fld="4" hier="-1"/>
  </pageFields>
  <dataFields count="1">
    <dataField name="Sum of 2040" fld="24" baseField="0" baseItem="0"/>
  </dataFields>
  <formats count="1">
    <format dxfId="3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156417-88F0-4F1D-989B-195F55456320}" name="PivotTable27" cacheId="0" applyNumberFormats="0" applyBorderFormats="0" applyFontFormats="0" applyPatternFormats="0" applyAlignmentFormats="0" applyWidthHeightFormats="1" dataCaption="Values" updatedVersion="8" minRefreshableVersion="3" colGrandTotals="0" itemPrintTitles="1" createdVersion="6" indent="0" outline="1" outlineData="1" multipleFieldFilters="0">
  <location ref="B52:D58" firstHeaderRow="1" firstDataRow="2" firstDataCol="1" rowPageCount="1" colPageCount="1"/>
  <pivotFields count="31">
    <pivotField showAll="0"/>
    <pivotField axis="axisCol" showAll="0">
      <items count="4">
        <item x="0"/>
        <item x="1"/>
        <item x="2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x="3"/>
        <item h="1" x="2"/>
        <item h="1"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2">
    <i>
      <x/>
    </i>
    <i>
      <x v="1"/>
    </i>
  </colItems>
  <pageFields count="1">
    <pageField fld="4" hier="-1"/>
  </pageFields>
  <dataFields count="1">
    <dataField name="Sum of 2040" fld="24" baseField="0" baseItem="0"/>
  </dataFields>
  <formats count="1">
    <format dxfId="3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FF60C3-5B14-4732-BEBF-AEE61D1B9464}" name="PivotTable8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compact="0" compactData="0" multipleFieldFilters="0">
  <location ref="G94:AF102" firstHeaderRow="0" firstDataRow="1" firstDataCol="2" rowPageCount="3" colPageCount="1"/>
  <pivotFields count="3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2">
        <item h="1" x="20"/>
        <item h="1" x="2"/>
        <item h="1" x="6"/>
        <item h="1" x="15"/>
        <item h="1" x="4"/>
        <item h="1" x="17"/>
        <item x="19"/>
        <item x="21"/>
        <item x="0"/>
        <item x="14"/>
        <item x="13"/>
        <item x="1"/>
        <item x="3"/>
        <item x="5"/>
        <item x="25"/>
        <item h="1" x="12"/>
        <item h="1" x="9"/>
        <item x="11"/>
        <item x="8"/>
        <item x="27"/>
        <item x="23"/>
        <item m="1" x="30"/>
        <item m="1" x="31"/>
        <item h="1" x="10"/>
        <item h="1" x="7"/>
        <item h="1" x="26"/>
        <item h="1" x="22"/>
        <item x="18"/>
        <item x="16"/>
        <item x="24"/>
        <item x="28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8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5" item="0" hier="-1"/>
    <pageField fld="3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CE63B1-AB1E-4897-BA19-EC027CAE4EAD}" name="PivotTable26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compact="0" compactData="0" multipleFieldFilters="0">
  <location ref="G65:AF73" firstHeaderRow="0" firstDataRow="1" firstDataCol="2" rowPageCount="3" colPageCount="1"/>
  <pivotFields count="3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2">
        <item h="1" x="20"/>
        <item h="1" x="2"/>
        <item h="1" x="6"/>
        <item h="1" x="15"/>
        <item h="1" x="4"/>
        <item h="1" x="17"/>
        <item x="19"/>
        <item x="21"/>
        <item x="0"/>
        <item x="14"/>
        <item x="13"/>
        <item x="1"/>
        <item x="3"/>
        <item x="5"/>
        <item x="25"/>
        <item h="1" x="12"/>
        <item h="1" x="9"/>
        <item x="11"/>
        <item x="8"/>
        <item x="27"/>
        <item x="23"/>
        <item m="1" x="30"/>
        <item m="1" x="31"/>
        <item h="1" x="10"/>
        <item h="1" x="7"/>
        <item h="1" x="26"/>
        <item h="1" x="22"/>
        <item x="18"/>
        <item x="16"/>
        <item x="24"/>
        <item x="28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8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5" item="0" hier="-1"/>
    <pageField fld="3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A6A87C-B83E-4DB4-A120-3E13F40A19E6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B205:Z235" firstHeaderRow="0" firstDataRow="1" firstDataCol="1" rowPageCount="3" colPageCount="1"/>
  <pivotFields count="31"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Row" showAll="0">
      <items count="33">
        <item x="21"/>
        <item x="14"/>
        <item x="0"/>
        <item x="5"/>
        <item x="1"/>
        <item x="3"/>
        <item x="13"/>
        <item x="16"/>
        <item x="24"/>
        <item x="25"/>
        <item x="28"/>
        <item x="18"/>
        <item x="19"/>
        <item x="7"/>
        <item x="8"/>
        <item x="10"/>
        <item x="11"/>
        <item x="22"/>
        <item x="23"/>
        <item x="26"/>
        <item x="27"/>
        <item x="2"/>
        <item x="4"/>
        <item x="6"/>
        <item x="15"/>
        <item x="17"/>
        <item x="20"/>
        <item m="1" x="31"/>
        <item x="9"/>
        <item m="1" x="30"/>
        <item x="12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x="9"/>
        <item h="1" x="3"/>
        <item h="1" x="2"/>
        <item h="1" x="5"/>
        <item h="1" x="4"/>
        <item h="1" x="1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30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1" item="1" hier="-1"/>
    <pageField fld="5" item="0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formats count="1">
    <format dxfId="3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39224E-6ACF-483D-AE5C-548629FBA4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B166:Z196" firstHeaderRow="0" firstDataRow="1" firstDataCol="1" rowPageCount="3" colPageCount="1"/>
  <pivotFields count="31"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Row" showAll="0">
      <items count="33">
        <item x="21"/>
        <item x="14"/>
        <item x="0"/>
        <item x="5"/>
        <item x="1"/>
        <item x="3"/>
        <item x="13"/>
        <item x="16"/>
        <item x="24"/>
        <item x="25"/>
        <item x="28"/>
        <item x="18"/>
        <item x="19"/>
        <item x="7"/>
        <item x="8"/>
        <item x="10"/>
        <item x="11"/>
        <item x="22"/>
        <item x="23"/>
        <item x="26"/>
        <item x="27"/>
        <item x="2"/>
        <item x="4"/>
        <item x="6"/>
        <item x="15"/>
        <item x="17"/>
        <item x="20"/>
        <item m="1" x="31"/>
        <item x="9"/>
        <item m="1" x="30"/>
        <item x="12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x="9"/>
        <item h="1" x="3"/>
        <item h="1" x="2"/>
        <item h="1" x="5"/>
        <item h="1" x="4"/>
        <item h="1" x="1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30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1" item="0" hier="-1"/>
    <pageField fld="5" item="0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formats count="1">
    <format dxfId="3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98D78-3172-471D-8A09-E1CC8C6E4D78}" name="PivotTable37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C214:AB280" firstHeaderRow="0" firstDataRow="1" firstDataCol="2" rowPageCount="3" colPageCount="1"/>
  <pivotFields count="31">
    <pivotField showAll="0"/>
    <pivotField axis="axisPage" showAll="0">
      <items count="4">
        <item x="1"/>
        <item x="0"/>
        <item x="2"/>
        <item t="default"/>
      </items>
    </pivotField>
    <pivotField axis="axisRow" outline="0" showAll="0" defaultSubtotal="0">
      <items count="5">
        <item x="0"/>
        <item x="1"/>
        <item x="2"/>
        <item x="3"/>
        <item x="4"/>
      </items>
    </pivotField>
    <pivotField axis="axisRow" showAll="0">
      <items count="33">
        <item x="28"/>
        <item x="20"/>
        <item x="2"/>
        <item x="15"/>
        <item x="4"/>
        <item x="17"/>
        <item x="19"/>
        <item x="21"/>
        <item x="0"/>
        <item x="14"/>
        <item x="13"/>
        <item x="1"/>
        <item x="3"/>
        <item x="5"/>
        <item x="18"/>
        <item x="16"/>
        <item x="24"/>
        <item x="6"/>
        <item x="25"/>
        <item x="7"/>
        <item x="8"/>
        <item m="1" x="31"/>
        <item x="9"/>
        <item x="10"/>
        <item x="11"/>
        <item m="1" x="30"/>
        <item x="12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x="3"/>
        <item h="1" x="2"/>
        <item h="1" x="5"/>
        <item h="1" x="4"/>
        <item h="1" x="1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2"/>
    <field x="3"/>
  </rowFields>
  <rowItems count="66">
    <i>
      <x/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6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1"/>
      <x v="1"/>
    </i>
    <i r="1">
      <x v="2"/>
    </i>
    <i r="1">
      <x v="4"/>
    </i>
    <i r="1">
      <x v="5"/>
    </i>
    <i r="1">
      <x v="6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2"/>
      <x/>
    </i>
    <i r="1">
      <x v="1"/>
    </i>
    <i r="1">
      <x v="5"/>
    </i>
    <i r="1">
      <x v="6"/>
    </i>
    <i r="1">
      <x v="14"/>
    </i>
    <i r="1">
      <x v="15"/>
    </i>
    <i r="1">
      <x v="16"/>
    </i>
    <i r="1">
      <x v="18"/>
    </i>
    <i r="1">
      <x v="28"/>
    </i>
    <i>
      <x v="3"/>
      <x/>
    </i>
    <i r="1">
      <x v="1"/>
    </i>
    <i r="1">
      <x v="5"/>
    </i>
    <i r="1">
      <x v="6"/>
    </i>
    <i r="1">
      <x v="14"/>
    </i>
    <i r="1">
      <x v="15"/>
    </i>
    <i r="1">
      <x v="16"/>
    </i>
    <i r="1">
      <x v="28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1" hier="-1"/>
    <pageField fld="5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formats count="9">
    <format dxfId="312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0">
      <pivotArea field="2" type="button" dataOnly="0" labelOnly="1" outline="0" axis="axisRow" fieldPosition="0"/>
    </format>
    <format dxfId="309">
      <pivotArea dataOnly="0" labelOnly="1" fieldPosition="0">
        <references count="1">
          <reference field="2" count="0"/>
        </references>
      </pivotArea>
    </format>
    <format dxfId="308">
      <pivotArea outline="0" collapsedLevelsAreSubtotals="1" fieldPosition="0">
        <references count="1">
          <reference field="4294967294" count="5" selected="0">
            <x v="8"/>
            <x v="9"/>
            <x v="10"/>
            <x v="11"/>
            <x v="12"/>
          </reference>
        </references>
      </pivotArea>
    </format>
    <format dxfId="307">
      <pivotArea dataOnly="0" labelOnly="1" outline="0" fieldPosition="0">
        <references count="1">
          <reference field="4294967294" count="5">
            <x v="8"/>
            <x v="9"/>
            <x v="10"/>
            <x v="11"/>
            <x v="12"/>
          </reference>
        </references>
      </pivotArea>
    </format>
    <format dxfId="306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3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02AEDB-C54C-42CA-AC63-D470B6B63B43}" name="PivotTable36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C133:AB199" firstHeaderRow="0" firstDataRow="1" firstDataCol="2" rowPageCount="3" colPageCount="1"/>
  <pivotFields count="31">
    <pivotField showAll="0"/>
    <pivotField axis="axisPage" showAll="0">
      <items count="4">
        <item x="1"/>
        <item x="0"/>
        <item x="2"/>
        <item t="default"/>
      </items>
    </pivotField>
    <pivotField axis="axisRow" outline="0" showAll="0" defaultSubtotal="0">
      <items count="5">
        <item x="0"/>
        <item x="1"/>
        <item x="2"/>
        <item x="3"/>
        <item x="4"/>
      </items>
    </pivotField>
    <pivotField axis="axisRow" showAll="0">
      <items count="33">
        <item x="28"/>
        <item x="20"/>
        <item x="2"/>
        <item x="15"/>
        <item x="4"/>
        <item x="17"/>
        <item x="6"/>
        <item m="1" x="31"/>
        <item x="9"/>
        <item m="1" x="30"/>
        <item x="12"/>
        <item x="19"/>
        <item x="21"/>
        <item x="0"/>
        <item x="14"/>
        <item x="13"/>
        <item x="1"/>
        <item x="3"/>
        <item x="5"/>
        <item x="18"/>
        <item x="16"/>
        <item x="25"/>
        <item x="7"/>
        <item x="8"/>
        <item x="10"/>
        <item x="11"/>
        <item x="24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h="1" x="2"/>
        <item x="5"/>
        <item h="1" x="4"/>
        <item h="1" x="1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2"/>
    <field x="3"/>
  </rowFields>
  <rowItems count="66">
    <i>
      <x/>
      <x v="1"/>
    </i>
    <i r="1">
      <x v="2"/>
    </i>
    <i r="1">
      <x v="3"/>
    </i>
    <i r="1">
      <x v="4"/>
    </i>
    <i r="1">
      <x v="6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"/>
      <x v="1"/>
    </i>
    <i r="1">
      <x v="2"/>
    </i>
    <i r="1">
      <x v="4"/>
    </i>
    <i r="1">
      <x v="5"/>
    </i>
    <i r="1">
      <x v="6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2"/>
      <x/>
    </i>
    <i r="1">
      <x v="1"/>
    </i>
    <i r="1">
      <x v="5"/>
    </i>
    <i r="1">
      <x v="11"/>
    </i>
    <i r="1">
      <x v="19"/>
    </i>
    <i r="1">
      <x v="20"/>
    </i>
    <i r="1">
      <x v="21"/>
    </i>
    <i r="1">
      <x v="26"/>
    </i>
    <i r="1">
      <x v="28"/>
    </i>
    <i>
      <x v="3"/>
      <x/>
    </i>
    <i r="1">
      <x v="1"/>
    </i>
    <i r="1">
      <x v="5"/>
    </i>
    <i r="1">
      <x v="11"/>
    </i>
    <i r="1">
      <x v="19"/>
    </i>
    <i r="1">
      <x v="20"/>
    </i>
    <i r="1">
      <x v="26"/>
    </i>
    <i r="1">
      <x v="28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3">
    <pageField fld="4" hier="-1"/>
    <pageField fld="1" hier="-1"/>
    <pageField fld="5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formats count="9">
    <format dxfId="321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9">
      <pivotArea field="2" type="button" dataOnly="0" labelOnly="1" outline="0" axis="axisRow" fieldPosition="0"/>
    </format>
    <format dxfId="318">
      <pivotArea dataOnly="0" labelOnly="1" fieldPosition="0">
        <references count="1">
          <reference field="2" count="0"/>
        </references>
      </pivotArea>
    </format>
    <format dxfId="317">
      <pivotArea outline="0" collapsedLevelsAreSubtotals="1" fieldPosition="0">
        <references count="1">
          <reference field="4294967294" count="5" selected="0">
            <x v="8"/>
            <x v="9"/>
            <x v="10"/>
            <x v="11"/>
            <x v="12"/>
          </reference>
        </references>
      </pivotArea>
    </format>
    <format dxfId="316">
      <pivotArea dataOnly="0" labelOnly="1" outline="0" fieldPosition="0">
        <references count="1">
          <reference field="4294967294" count="5">
            <x v="8"/>
            <x v="9"/>
            <x v="10"/>
            <x v="11"/>
            <x v="12"/>
          </reference>
        </references>
      </pivotArea>
    </format>
    <format dxfId="315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31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606F01-D835-4722-A892-2072201C4E3E}" name="PivotTable1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14">
  <location ref="B4:C28" firstHeaderRow="1" firstDataRow="2" firstDataCol="1" rowPageCount="1" colPageCount="1"/>
  <pivotFields count="31">
    <pivotField showAll="0"/>
    <pivotField axis="axisPage" showAll="0">
      <items count="3">
        <item x="1"/>
        <item x="0"/>
        <item t="default"/>
      </items>
    </pivotField>
    <pivotField showAll="0"/>
    <pivotField axis="axisRow" showAll="0">
      <items count="40">
        <item x="18"/>
        <item x="2"/>
        <item x="0"/>
        <item h="1" x="6"/>
        <item h="1" x="5"/>
        <item m="1" x="37"/>
        <item x="1"/>
        <item x="3"/>
        <item x="13"/>
        <item x="16"/>
        <item m="1" x="38"/>
        <item x="24"/>
        <item x="25"/>
        <item x="28"/>
        <item x="21"/>
        <item x="19"/>
        <item x="14"/>
        <item x="4"/>
        <item m="1" x="32"/>
        <item x="15"/>
        <item x="17"/>
        <item x="20"/>
        <item m="1" x="33"/>
        <item m="1" x="34"/>
        <item m="1" x="35"/>
        <item m="1" x="36"/>
        <item m="1" x="30"/>
        <item h="1" x="7"/>
        <item x="8"/>
        <item h="1" m="1" x="31"/>
        <item x="9"/>
        <item h="1" x="10"/>
        <item x="11"/>
        <item h="1" m="1" x="29"/>
        <item x="12"/>
        <item h="1" x="22"/>
        <item x="23"/>
        <item h="1" x="26"/>
        <item x="27"/>
        <item t="default"/>
      </items>
    </pivotField>
    <pivotField axis="axisCol" showAll="0">
      <items count="11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8"/>
    </i>
    <i>
      <x v="30"/>
    </i>
    <i>
      <x v="32"/>
    </i>
    <i>
      <x v="34"/>
    </i>
    <i>
      <x v="36"/>
    </i>
    <i>
      <x v="38"/>
    </i>
  </rowItems>
  <colFields count="1">
    <field x="4"/>
  </colFields>
  <colItems count="1">
    <i>
      <x v="9"/>
    </i>
  </colItems>
  <pageFields count="1">
    <pageField fld="1" item="1" hier="-1"/>
  </pageFields>
  <dataFields count="1">
    <dataField name="Sum of 2042" fld="26" baseField="0" baseItem="0"/>
  </dataFields>
  <formats count="6">
    <format dxfId="298">
      <pivotArea outline="0" collapsedLevelsAreSubtotals="1" fieldPosition="0"/>
    </format>
    <format dxfId="297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296">
      <pivotArea outline="0" collapsedLevelsAreSubtotals="1" fieldPosition="0"/>
    </format>
    <format dxfId="295">
      <pivotArea field="3" type="button" dataOnly="0" labelOnly="1" outline="0" axis="axisRow" fieldPosition="0"/>
    </format>
    <format dxfId="294">
      <pivotArea dataOnly="0" labelOnly="1" fieldPosition="0">
        <references count="1">
          <reference field="4" count="0"/>
        </references>
      </pivotArea>
    </format>
    <format dxfId="293">
      <pivotArea outline="0" collapsedLevelsAreSubtotals="1" fieldPosition="0"/>
    </format>
  </formats>
  <chartFormats count="33">
    <chartFormat chart="13" format="103" series="1">
      <pivotArea type="data" outline="0" fieldPosition="0"/>
    </chartFormat>
    <chartFormat chart="13" format="10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0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3" format="10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3" format="108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3" format="109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3" format="110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3" format="11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3" format="112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3" format="113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3" format="11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3" format="115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3" format="1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3" format="1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3" format="1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3" format="1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3" format="1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3" format="1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3" format="1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3" format="1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3" format="124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3" format="125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3" format="126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13" format="1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13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13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13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13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3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13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13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13" format="141">
      <pivotArea type="data" outline="0" fieldPosition="0">
        <references count="2">
          <reference field="4294967294" count="1" selected="0">
            <x v="0"/>
          </reference>
          <reference field="3" count="1" selected="0">
            <x v="36"/>
          </reference>
        </references>
      </pivotArea>
    </chartFormat>
    <chartFormat chart="13" format="142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4BC5A1-E876-46E3-BE6B-5CEC576E5D3A}" name="PivotTable2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27">
  <location ref="G4:H28" firstHeaderRow="1" firstDataRow="2" firstDataCol="1" rowPageCount="1" colPageCount="1"/>
  <pivotFields count="31">
    <pivotField showAll="0"/>
    <pivotField axis="axisPage" showAll="0">
      <items count="3">
        <item x="1"/>
        <item x="0"/>
        <item t="default"/>
      </items>
    </pivotField>
    <pivotField showAll="0"/>
    <pivotField axis="axisRow" showAll="0">
      <items count="40">
        <item x="18"/>
        <item x="2"/>
        <item x="0"/>
        <item h="1" x="6"/>
        <item h="1" x="5"/>
        <item m="1" x="37"/>
        <item x="1"/>
        <item x="3"/>
        <item x="21"/>
        <item x="14"/>
        <item x="13"/>
        <item x="16"/>
        <item m="1" x="38"/>
        <item x="24"/>
        <item x="25"/>
        <item x="28"/>
        <item x="19"/>
        <item x="4"/>
        <item m="1" x="32"/>
        <item x="15"/>
        <item x="17"/>
        <item x="20"/>
        <item m="1" x="33"/>
        <item m="1" x="34"/>
        <item m="1" x="35"/>
        <item m="1" x="36"/>
        <item m="1" x="30"/>
        <item h="1" x="7"/>
        <item x="8"/>
        <item h="1" m="1" x="31"/>
        <item x="9"/>
        <item h="1" x="10"/>
        <item x="11"/>
        <item h="1" m="1" x="29"/>
        <item x="12"/>
        <item h="1" x="22"/>
        <item x="23"/>
        <item h="1" x="26"/>
        <item x="27"/>
        <item t="default"/>
      </items>
    </pivotField>
    <pivotField axis="axisCol" showAll="0">
      <items count="11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8"/>
    </i>
    <i>
      <x v="30"/>
    </i>
    <i>
      <x v="32"/>
    </i>
    <i>
      <x v="34"/>
    </i>
    <i>
      <x v="36"/>
    </i>
    <i>
      <x v="38"/>
    </i>
  </rowItems>
  <colFields count="1">
    <field x="4"/>
  </colFields>
  <colItems count="1">
    <i>
      <x v="9"/>
    </i>
  </colItems>
  <pageFields count="1">
    <pageField fld="1" item="1" hier="-1"/>
  </pageFields>
  <dataFields count="1">
    <dataField name="Sum of 2032" fld="16" baseField="0" baseItem="0"/>
  </dataFields>
  <formats count="5">
    <format dxfId="303">
      <pivotArea outline="0" collapsedLevelsAreSubtotals="1" fieldPosition="0"/>
    </format>
    <format dxfId="302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301">
      <pivotArea field="3" type="button" dataOnly="0" labelOnly="1" outline="0" axis="axisRow" fieldPosition="0"/>
    </format>
    <format dxfId="300">
      <pivotArea outline="0" collapsedLevelsAreSubtotals="1" fieldPosition="0"/>
    </format>
    <format dxfId="299">
      <pivotArea dataOnly="0" labelOnly="1" fieldPosition="0">
        <references count="1">
          <reference field="4" count="0"/>
        </references>
      </pivotArea>
    </format>
  </formats>
  <chartFormats count="35">
    <chartFormat chart="11" format="6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11" format="7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26" format="114" series="1">
      <pivotArea type="data" outline="0" fieldPosition="0"/>
    </chartFormat>
    <chartFormat chart="26" format="1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117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6" format="1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6" format="119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6" format="12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6" format="12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6" format="122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6" format="123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6" format="124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6" format="125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6" format="1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6" format="1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6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6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6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26" format="13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6" format="1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26" format="1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26" format="1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26" format="135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26" format="136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26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26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26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26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26" format="14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26" format="148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26" format="149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26" format="150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26" format="15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26" format="152">
      <pivotArea type="data" outline="0" fieldPosition="0">
        <references count="2">
          <reference field="4294967294" count="1" selected="0">
            <x v="0"/>
          </reference>
          <reference field="3" count="1" selected="0">
            <x v="36"/>
          </reference>
        </references>
      </pivotArea>
    </chartFormat>
    <chartFormat chart="26" format="153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6009DE-AC41-4BA9-BF42-9203745879CC}" name="PivotTable2" cacheId="3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ustomListSort="0">
  <location ref="B94:Z96" firstHeaderRow="0" firstDataRow="1" firstDataCol="1" rowPageCount="2" colPageCount="1"/>
  <pivotFields count="29">
    <pivotField compact="0" outline="0" showAll="0"/>
    <pivotField axis="axisRow" compact="0" outline="0" showAll="0" defaultSubtotal="0">
      <items count="2">
        <item x="0"/>
        <item x="1"/>
      </items>
    </pivotField>
    <pivotField axis="axisPage" compact="0" outline="0" showAll="0" defaultSubtotal="0">
      <items count="5">
        <item x="1"/>
        <item x="0"/>
        <item x="2"/>
        <item x="3"/>
        <item x="4"/>
      </items>
    </pivotField>
    <pivotField axis="axisPage" compact="0" outline="0" showAll="0" defaultSubtotal="0">
      <items count="15">
        <item x="4"/>
        <item x="5"/>
        <item x="6"/>
        <item x="0"/>
        <item x="1"/>
        <item x="7"/>
        <item x="8"/>
        <item x="14"/>
        <item x="13"/>
        <item x="2"/>
        <item x="3"/>
        <item x="12"/>
        <item x="11"/>
        <item x="9"/>
        <item x="10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2">
    <i>
      <x/>
    </i>
    <i>
      <x v="1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3" item="4" hier="-1"/>
    <pageField fld="2" item="1" hier="-1"/>
  </pageFields>
  <dataFields count="24">
    <dataField name=" 2023" fld="5" baseField="1" baseItem="0"/>
    <dataField name=" 2024" fld="6" baseField="1" baseItem="0"/>
    <dataField name=" 2025" fld="7" baseField="1" baseItem="0"/>
    <dataField name=" 2026" fld="8" baseField="1" baseItem="0"/>
    <dataField name=" 2027" fld="9" baseField="1" baseItem="0"/>
    <dataField name=" 2028" fld="10" baseField="1" baseItem="0"/>
    <dataField name=" 2029" fld="11" baseField="1" baseItem="0"/>
    <dataField name=" 2030" fld="12" baseField="1" baseItem="0"/>
    <dataField name=" 2031" fld="13" baseField="1" baseItem="0"/>
    <dataField name=" 2032" fld="14" baseField="1" baseItem="0"/>
    <dataField name=" 2033" fld="15" baseField="1" baseItem="0"/>
    <dataField name=" 2034" fld="16" baseField="1" baseItem="0"/>
    <dataField name=" 2035" fld="17" baseField="1" baseItem="0"/>
    <dataField name="Sum of 2036" fld="18" baseField="0" baseItem="0"/>
    <dataField name="Sum of 2037" fld="19" baseField="0" baseItem="7"/>
    <dataField name="Sum of 2038" fld="20" baseField="0" baseItem="0"/>
    <dataField name="Sum of 2039" fld="21" baseField="0" baseItem="0"/>
    <dataField name="Sum of 2040" fld="22" baseField="0" baseItem="0"/>
    <dataField name="Sum of 2041" fld="23" baseField="0" baseItem="0"/>
    <dataField name="Sum of 2042" fld="24" baseField="0" baseItem="0"/>
    <dataField name="Sum of 2043" fld="25" baseField="0" baseItem="0"/>
    <dataField name="Sum of 2044" fld="26" baseField="0" baseItem="0"/>
    <dataField name="Sum of 2045" fld="27" baseField="0" baseItem="0"/>
    <dataField name="Sum of 2046" fld="28" baseField="0" baseItem="0"/>
  </dataFields>
  <formats count="22">
    <format dxfId="371">
      <pivotArea type="all" dataOnly="0" outline="0" fieldPosition="0"/>
    </format>
    <format dxfId="370">
      <pivotArea outline="0" collapsedLevelsAreSubtotals="1" fieldPosition="0"/>
    </format>
    <format dxfId="36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68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67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66">
      <pivotArea type="all" dataOnly="0" outline="0" fieldPosition="0"/>
    </format>
    <format dxfId="365">
      <pivotArea outline="0" collapsedLevelsAreSubtotals="1" fieldPosition="0"/>
    </format>
    <format dxfId="36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63">
      <pivotArea outline="0" collapsedLevelsAreSubtotals="1" fieldPosition="0"/>
    </format>
    <format dxfId="362">
      <pivotArea outline="0" collapsedLevelsAreSubtotals="1" fieldPosition="0"/>
    </format>
    <format dxfId="361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360">
      <pivotArea dataOnly="0" labelOnly="1" outline="0" fieldPosition="0">
        <references count="1">
          <reference field="2" count="1">
            <x v="1"/>
          </reference>
        </references>
      </pivotArea>
    </format>
    <format dxfId="359">
      <pivotArea field="2" type="button" dataOnly="0" labelOnly="1" outline="0" axis="axisPage" fieldPosition="1"/>
    </format>
    <format dxfId="35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6">
      <pivotArea type="all" dataOnly="0" outline="0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grandRow="1" outline="0" fieldPosition="0"/>
    </format>
    <format dxfId="35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5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5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09B978-C1E6-42CB-B8B2-154DAD2EB6CB}" name="PivotTable1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15">
  <location ref="B4:C28" firstHeaderRow="1" firstDataRow="2" firstDataCol="1" rowPageCount="1" colPageCount="1"/>
  <pivotFields count="31">
    <pivotField showAll="0"/>
    <pivotField axis="axisPage" showAll="0">
      <items count="3">
        <item x="0"/>
        <item x="1"/>
        <item t="default"/>
      </items>
    </pivotField>
    <pivotField showAll="0"/>
    <pivotField axis="axisRow" showAll="0" sortType="ascending">
      <items count="30">
        <item h="1" x="6"/>
        <item h="1" x="5"/>
        <item x="4"/>
        <item x="3"/>
        <item x="1"/>
        <item x="0"/>
        <item x="13"/>
        <item x="21"/>
        <item x="14"/>
        <item x="16"/>
        <item x="24"/>
        <item x="25"/>
        <item x="28"/>
        <item x="18"/>
        <item x="19"/>
        <item x="2"/>
        <item x="15"/>
        <item x="17"/>
        <item x="20"/>
        <item h="1" x="7"/>
        <item x="8"/>
        <item x="9"/>
        <item h="1" x="10"/>
        <item x="11"/>
        <item x="12"/>
        <item h="1" x="22"/>
        <item x="23"/>
        <item h="1" x="26"/>
        <item x="2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7"/>
            </reference>
          </references>
        </pivotArea>
      </autoSortScope>
    </pivotField>
    <pivotField axis="axisCol" showAll="0">
      <items count="11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23">
    <i>
      <x v="3"/>
    </i>
    <i>
      <x v="2"/>
    </i>
    <i>
      <x v="10"/>
    </i>
    <i>
      <x v="13"/>
    </i>
    <i>
      <x v="11"/>
    </i>
    <i>
      <x v="20"/>
    </i>
    <i>
      <x v="21"/>
    </i>
    <i>
      <x v="7"/>
    </i>
    <i>
      <x v="16"/>
    </i>
    <i>
      <x v="12"/>
    </i>
    <i>
      <x v="17"/>
    </i>
    <i>
      <x v="6"/>
    </i>
    <i>
      <x v="8"/>
    </i>
    <i>
      <x v="18"/>
    </i>
    <i>
      <x v="14"/>
    </i>
    <i>
      <x v="26"/>
    </i>
    <i>
      <x v="28"/>
    </i>
    <i>
      <x v="15"/>
    </i>
    <i>
      <x v="5"/>
    </i>
    <i>
      <x v="9"/>
    </i>
    <i>
      <x v="4"/>
    </i>
    <i>
      <x v="24"/>
    </i>
    <i>
      <x v="23"/>
    </i>
  </rowItems>
  <colFields count="1">
    <field x="4"/>
  </colFields>
  <colItems count="1">
    <i>
      <x v="7"/>
    </i>
  </colItems>
  <pageFields count="1">
    <pageField fld="1" item="0" hier="-1"/>
  </pageFields>
  <dataFields count="1">
    <dataField name="Sum of 2042" fld="26" baseField="0" baseItem="0"/>
  </dataFields>
  <formats count="6">
    <format dxfId="287">
      <pivotArea outline="0" collapsedLevelsAreSubtotals="1" fieldPosition="0"/>
    </format>
    <format dxfId="286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285">
      <pivotArea outline="0" collapsedLevelsAreSubtotals="1" fieldPosition="0"/>
    </format>
    <format dxfId="284">
      <pivotArea field="3" type="button" dataOnly="0" labelOnly="1" outline="0" axis="axisRow" fieldPosition="0"/>
    </format>
    <format dxfId="283">
      <pivotArea dataOnly="0" labelOnly="1" fieldPosition="0">
        <references count="1">
          <reference field="4" count="0"/>
        </references>
      </pivotArea>
    </format>
    <format dxfId="282">
      <pivotArea outline="0" collapsedLevelsAreSubtotals="1" fieldPosition="0"/>
    </format>
  </formats>
  <chartFormats count="25">
    <chartFormat chart="14" format="121" series="1">
      <pivotArea type="data" outline="0" fieldPosition="0"/>
    </chartFormat>
    <chartFormat chart="14" format="1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3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4" format="124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4" format="125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4" format="12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4" format="127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4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4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4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4" format="1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4" format="1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4" format="1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4" format="1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4" format="1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4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4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4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4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4" format="152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4" format="153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4" format="154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14" format="1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14" format="156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14" format="157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DC70AB-C3B5-4A1D-918D-8F46B7BE033E}" name="PivotTable2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28">
  <location ref="G4:H28" firstHeaderRow="1" firstDataRow="2" firstDataCol="1" rowPageCount="1" colPageCount="1"/>
  <pivotFields count="31">
    <pivotField showAll="0"/>
    <pivotField axis="axisPage" showAll="0">
      <items count="3">
        <item x="0"/>
        <item x="1"/>
        <item t="default"/>
      </items>
    </pivotField>
    <pivotField showAll="0"/>
    <pivotField axis="axisRow" showAll="0" sortType="ascending">
      <items count="40">
        <item h="1" x="6"/>
        <item h="1" x="5"/>
        <item m="1" x="37"/>
        <item x="4"/>
        <item x="3"/>
        <item x="1"/>
        <item x="0"/>
        <item x="13"/>
        <item x="21"/>
        <item x="14"/>
        <item x="16"/>
        <item m="1" x="38"/>
        <item x="24"/>
        <item x="25"/>
        <item x="28"/>
        <item x="18"/>
        <item x="19"/>
        <item x="2"/>
        <item m="1" x="32"/>
        <item x="15"/>
        <item x="17"/>
        <item x="20"/>
        <item m="1" x="33"/>
        <item m="1" x="34"/>
        <item m="1" x="35"/>
        <item m="1" x="36"/>
        <item m="1" x="30"/>
        <item h="1" x="7"/>
        <item x="8"/>
        <item h="1" m="1" x="31"/>
        <item x="9"/>
        <item h="1" x="10"/>
        <item x="11"/>
        <item h="1" m="1" x="29"/>
        <item x="12"/>
        <item h="1" x="22"/>
        <item x="23"/>
        <item h="1" x="26"/>
        <item x="2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7"/>
            </reference>
          </references>
        </pivotArea>
      </autoSortScope>
    </pivotField>
    <pivotField axis="axisCol" showAll="0">
      <items count="11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 v="4"/>
    </i>
    <i>
      <x v="12"/>
    </i>
    <i>
      <x v="3"/>
    </i>
    <i>
      <x v="19"/>
    </i>
    <i>
      <x v="15"/>
    </i>
    <i>
      <x v="13"/>
    </i>
    <i>
      <x v="9"/>
    </i>
    <i>
      <x v="28"/>
    </i>
    <i>
      <x v="30"/>
    </i>
    <i>
      <x v="16"/>
    </i>
    <i>
      <x v="21"/>
    </i>
    <i>
      <x v="8"/>
    </i>
    <i>
      <x v="14"/>
    </i>
    <i>
      <x v="7"/>
    </i>
    <i>
      <x v="20"/>
    </i>
    <i>
      <x v="17"/>
    </i>
    <i>
      <x v="36"/>
    </i>
    <i>
      <x v="38"/>
    </i>
    <i>
      <x v="6"/>
    </i>
    <i>
      <x v="5"/>
    </i>
    <i>
      <x v="10"/>
    </i>
    <i>
      <x v="32"/>
    </i>
    <i>
      <x v="34"/>
    </i>
  </rowItems>
  <colFields count="1">
    <field x="4"/>
  </colFields>
  <colItems count="1">
    <i>
      <x v="7"/>
    </i>
  </colItems>
  <pageFields count="1">
    <pageField fld="1" item="0" hier="-1"/>
  </pageFields>
  <dataFields count="1">
    <dataField name="Sum of 2032" fld="16" baseField="0" baseItem="0"/>
  </dataFields>
  <formats count="5">
    <format dxfId="292">
      <pivotArea outline="0" collapsedLevelsAreSubtotals="1" fieldPosition="0"/>
    </format>
    <format dxfId="291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290">
      <pivotArea field="3" type="button" dataOnly="0" labelOnly="1" outline="0" axis="axisRow" fieldPosition="0"/>
    </format>
    <format dxfId="289">
      <pivotArea outline="0" collapsedLevelsAreSubtotals="1" fieldPosition="0"/>
    </format>
    <format dxfId="288">
      <pivotArea dataOnly="0" labelOnly="1" fieldPosition="0">
        <references count="1">
          <reference field="4" count="0"/>
        </references>
      </pivotArea>
    </format>
  </formats>
  <chartFormats count="33">
    <chartFormat chart="11" format="6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11" format="7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27" format="132" series="1">
      <pivotArea type="data" outline="0" fieldPosition="0"/>
    </chartFormat>
    <chartFormat chart="2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34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7" format="135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7" format="13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7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7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7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7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7" format="1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7" format="1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7" format="1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7" format="144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7" format="145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27" format="146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7" format="1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27" format="148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27" format="149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27" format="150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27" format="15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27" format="152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27" format="153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27" format="154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27" format="1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27" format="156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27" format="163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27" format="164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27" format="1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27" format="166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27" format="167">
      <pivotArea type="data" outline="0" fieldPosition="0">
        <references count="2">
          <reference field="4294967294" count="1" selected="0">
            <x v="0"/>
          </reference>
          <reference field="3" count="1" selected="0">
            <x v="36"/>
          </reference>
        </references>
      </pivotArea>
    </chartFormat>
    <chartFormat chart="27" format="168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FFE2CF-57AD-41C0-AB67-0B70FE885BA2}" name="PivotTable1" cacheId="2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ustomListSort="0">
  <location ref="K95:CC163" firstHeaderRow="1" firstDataRow="3" firstDataCol="2" rowPageCount="1" colPageCount="1"/>
  <pivotFields count="3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1"/>
        <item x="14"/>
        <item x="0"/>
        <item x="5"/>
        <item x="1"/>
        <item x="3"/>
        <item x="13"/>
        <item x="28"/>
        <item x="16"/>
        <item x="24"/>
        <item x="25"/>
        <item x="18"/>
        <item x="19"/>
        <item x="2"/>
        <item x="4"/>
        <item x="6"/>
        <item x="15"/>
        <item x="17"/>
        <item x="20"/>
        <item x="7"/>
        <item x="8"/>
        <item m="1" x="31"/>
        <item x="9"/>
        <item x="10"/>
        <item x="11"/>
        <item m="1" x="30"/>
        <item x="12"/>
        <item x="22"/>
        <item x="23"/>
        <item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1">
        <item h="1" x="1"/>
        <item h="1" x="0"/>
        <item h="1" x="8"/>
        <item h="1" x="6"/>
        <item h="1" x="2"/>
        <item x="3"/>
        <item h="1" x="4"/>
        <item x="9"/>
        <item x="5"/>
        <item h="1"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6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1"/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2"/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 r="1">
      <x v="28"/>
    </i>
    <i>
      <x v="3"/>
      <x v="7"/>
    </i>
    <i r="1">
      <x v="8"/>
    </i>
    <i r="1">
      <x v="9"/>
    </i>
    <i r="1">
      <x v="11"/>
    </i>
    <i r="1">
      <x v="12"/>
    </i>
    <i r="1">
      <x v="17"/>
    </i>
    <i r="1">
      <x v="18"/>
    </i>
    <i r="1">
      <x v="28"/>
    </i>
  </rowItems>
  <colFields count="2">
    <field x="4"/>
    <field x="-2"/>
  </colFields>
  <colItems count="69"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</colItems>
  <pageFields count="1">
    <pageField fld="1" item="0" hier="-1"/>
  </pageFields>
  <dataFields count="23">
    <dataField name=" 2023" fld="7" baseField="1" baseItem="0"/>
    <dataField name=" 2024" fld="8" baseField="1" baseItem="0"/>
    <dataField name=" 2025" fld="9" baseField="1" baseItem="0"/>
    <dataField name=" 2026" fld="10" baseField="1" baseItem="0"/>
    <dataField name=" 2027" fld="11" baseField="1" baseItem="0"/>
    <dataField name=" 2028" fld="12" baseField="1" baseItem="0"/>
    <dataField name=" 2029" fld="13" baseField="1" baseItem="0"/>
    <dataField name=" 2030" fld="14" baseField="1" baseItem="0"/>
    <dataField name=" 2031" fld="15" baseField="1" baseItem="0"/>
    <dataField name=" 2032" fld="16" baseField="1" baseItem="0"/>
    <dataField name=" 2033" fld="17" baseField="1" baseItem="0"/>
    <dataField name=" 2034" fld="18" baseField="1" baseItem="0"/>
    <dataField name="Sum of 2035" fld="19" baseField="1" baseItem="5"/>
    <dataField name="Sum of 2036" fld="20" baseField="1" baseItem="5"/>
    <dataField name="Sum of 2037" fld="21" baseField="0" baseItem="0"/>
    <dataField name="Sum of 2038" fld="22" baseField="0" baseItem="0"/>
    <dataField name="Sum of 2039" fld="23" baseField="0" baseItem="0"/>
    <dataField name="Sum of 2040" fld="24" baseField="1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</dataFields>
  <formats count="65">
    <format dxfId="281">
      <pivotArea type="all" dataOnly="0" outline="0" fieldPosition="0"/>
    </format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6">
      <pivotArea field="3" type="button" dataOnly="0" labelOnly="1" outline="0" axis="axisRow" fieldPosition="1"/>
    </format>
    <format dxfId="275">
      <pivotArea field="3" type="button" dataOnly="0" labelOnly="1" outline="0" axis="axisRow" fieldPosition="1"/>
    </format>
    <format dxfId="274">
      <pivotArea type="all" dataOnly="0" outline="0" fieldPosition="0"/>
    </format>
    <format dxfId="273">
      <pivotArea outline="0" collapsedLevelsAreSubtotals="1" fieldPosition="0"/>
    </format>
    <format dxfId="272">
      <pivotArea field="3" type="button" dataOnly="0" labelOnly="1" outline="0" axis="axisRow" fieldPosition="1"/>
    </format>
    <format dxfId="27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0">
      <pivotArea outline="0" collapsedLevelsAreSubtotals="1" fieldPosition="0"/>
    </format>
    <format dxfId="269">
      <pivotArea field="6" type="button" dataOnly="0" labelOnly="1" outline="0"/>
    </format>
    <format dxfId="268">
      <pivotArea field="6" type="button" dataOnly="0" labelOnly="1" outline="0"/>
    </format>
    <format dxfId="267">
      <pivotArea field="5" type="button" dataOnly="0" labelOnly="1" outline="0"/>
    </format>
    <format dxfId="266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265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264">
      <pivotArea type="origin" dataOnly="0" labelOnly="1" outline="0" fieldPosition="0"/>
    </format>
    <format dxfId="263">
      <pivotArea dataOnly="0" labelOnly="1" outline="0" fieldPosition="0">
        <references count="1">
          <reference field="4" count="0"/>
        </references>
      </pivotArea>
    </format>
    <format dxfId="262">
      <pivotArea type="origin" dataOnly="0" labelOnly="1" outline="0" fieldPosition="0"/>
    </format>
    <format dxfId="261">
      <pivotArea dataOnly="0" labelOnly="1" outline="0" fieldPosition="0">
        <references count="1">
          <reference field="4" count="0"/>
        </references>
      </pivotArea>
    </format>
    <format dxfId="260">
      <pivotArea field="1" type="button" dataOnly="0" labelOnly="1" outline="0" axis="axisPage" fieldPosition="0"/>
    </format>
    <format dxfId="259">
      <pivotArea field="2" type="button" dataOnly="0" labelOnly="1" outline="0" axis="axisRow" fieldPosition="0"/>
    </format>
    <format dxfId="25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5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5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5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5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5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5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5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5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49">
      <pivotArea type="all" dataOnly="0" outline="0" fieldPosition="0"/>
    </format>
    <format dxfId="248">
      <pivotArea outline="0" collapsedLevelsAreSubtotals="1" fieldPosition="0"/>
    </format>
    <format dxfId="247">
      <pivotArea dataOnly="0" labelOnly="1" outline="0" fieldPosition="0">
        <references count="1">
          <reference field="1" count="0"/>
        </references>
      </pivotArea>
    </format>
    <format dxfId="246">
      <pivotArea dataOnly="0" labelOnly="1" outline="0" fieldPosition="0">
        <references count="1">
          <reference field="4" count="0"/>
        </references>
      </pivotArea>
    </format>
    <format dxfId="24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4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4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42">
      <pivotArea type="all" dataOnly="0" outline="0" fieldPosition="0"/>
    </format>
    <format dxfId="241">
      <pivotArea outline="0" collapsedLevelsAreSubtotals="1" fieldPosition="0"/>
    </format>
    <format dxfId="240">
      <pivotArea type="origin" dataOnly="0" labelOnly="1" outline="0" fieldPosition="0"/>
    </format>
    <format dxfId="239">
      <pivotArea field="4" type="button" dataOnly="0" labelOnly="1" outline="0" axis="axisCol" fieldPosition="0"/>
    </format>
    <format dxfId="238">
      <pivotArea field="-2" type="button" dataOnly="0" labelOnly="1" outline="0" axis="axisCol" fieldPosition="1"/>
    </format>
    <format dxfId="237">
      <pivotArea type="topRight" dataOnly="0" labelOnly="1" outline="0" fieldPosition="0"/>
    </format>
    <format dxfId="236">
      <pivotArea field="1" type="button" dataOnly="0" labelOnly="1" outline="0" axis="axisPage" fieldPosition="0"/>
    </format>
    <format dxfId="235">
      <pivotArea field="3" type="button" dataOnly="0" labelOnly="1" outline="0" axis="axisRow" fieldPosition="1"/>
    </format>
    <format dxfId="234">
      <pivotArea field="2" type="button" dataOnly="0" labelOnly="1" outline="0" axis="axisRow" fieldPosition="0"/>
    </format>
    <format dxfId="233">
      <pivotArea dataOnly="0" labelOnly="1" outline="0" fieldPosition="0">
        <references count="1">
          <reference field="4" count="0"/>
        </references>
      </pivotArea>
    </format>
    <format dxfId="23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3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3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29">
      <pivotArea type="all" dataOnly="0" outline="0" fieldPosition="0"/>
    </format>
    <format dxfId="228">
      <pivotArea outline="0" collapsedLevelsAreSubtotals="1" fieldPosition="0"/>
    </format>
    <format dxfId="227">
      <pivotArea type="origin" dataOnly="0" labelOnly="1" outline="0" fieldPosition="0"/>
    </format>
    <format dxfId="226">
      <pivotArea field="4" type="button" dataOnly="0" labelOnly="1" outline="0" axis="axisCol" fieldPosition="0"/>
    </format>
    <format dxfId="225">
      <pivotArea field="-2" type="button" dataOnly="0" labelOnly="1" outline="0" axis="axisCol" fieldPosition="1"/>
    </format>
    <format dxfId="224">
      <pivotArea type="topRight" dataOnly="0" labelOnly="1" outline="0" fieldPosition="0"/>
    </format>
    <format dxfId="223">
      <pivotArea field="1" type="button" dataOnly="0" labelOnly="1" outline="0" axis="axisPage" fieldPosition="0"/>
    </format>
    <format dxfId="222">
      <pivotArea field="3" type="button" dataOnly="0" labelOnly="1" outline="0" axis="axisRow" fieldPosition="1"/>
    </format>
    <format dxfId="221">
      <pivotArea field="2" type="button" dataOnly="0" labelOnly="1" outline="0" axis="axisRow" fieldPosition="0"/>
    </format>
    <format dxfId="220">
      <pivotArea dataOnly="0" labelOnly="1" outline="0" fieldPosition="0">
        <references count="1">
          <reference field="4" count="0"/>
        </references>
      </pivotArea>
    </format>
    <format dxfId="21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1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1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028E58-6D3D-4DEC-9396-196757547694}" name="PivotTable1" cacheId="0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ustomListSort="0">
  <location ref="K99:CC167" firstHeaderRow="1" firstDataRow="3" firstDataCol="2" rowPageCount="1" colPageCount="1"/>
  <pivotFields count="3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1"/>
        <item x="14"/>
        <item x="0"/>
        <item x="5"/>
        <item x="1"/>
        <item x="3"/>
        <item x="13"/>
        <item x="28"/>
        <item x="16"/>
        <item x="24"/>
        <item x="25"/>
        <item x="18"/>
        <item x="19"/>
        <item x="2"/>
        <item x="4"/>
        <item x="6"/>
        <item x="15"/>
        <item x="17"/>
        <item x="20"/>
        <item x="7"/>
        <item x="8"/>
        <item m="1" x="31"/>
        <item x="9"/>
        <item x="10"/>
        <item x="11"/>
        <item m="1" x="30"/>
        <item x="12"/>
        <item x="22"/>
        <item x="23"/>
        <item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1">
        <item h="1" x="1"/>
        <item h="1" x="0"/>
        <item h="1" x="8"/>
        <item h="1" x="6"/>
        <item h="1" x="2"/>
        <item x="3"/>
        <item h="1" x="4"/>
        <item x="9"/>
        <item x="5"/>
        <item h="1"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6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1"/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>
      <x v="2"/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 r="1">
      <x v="28"/>
    </i>
    <i>
      <x v="3"/>
      <x v="7"/>
    </i>
    <i r="1">
      <x v="8"/>
    </i>
    <i r="1">
      <x v="9"/>
    </i>
    <i r="1">
      <x v="11"/>
    </i>
    <i r="1">
      <x v="12"/>
    </i>
    <i r="1">
      <x v="17"/>
    </i>
    <i r="1">
      <x v="18"/>
    </i>
    <i r="1">
      <x v="28"/>
    </i>
  </rowItems>
  <colFields count="2">
    <field x="4"/>
    <field x="-2"/>
  </colFields>
  <colItems count="69"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</colItems>
  <pageFields count="1">
    <pageField fld="1" item="0" hier="-1"/>
  </pageFields>
  <dataFields count="23">
    <dataField name=" 2023" fld="7" baseField="1" baseItem="0"/>
    <dataField name=" 2024" fld="8" baseField="1" baseItem="0"/>
    <dataField name=" 2025" fld="9" baseField="1" baseItem="0"/>
    <dataField name=" 2026" fld="10" baseField="1" baseItem="0"/>
    <dataField name=" 2027" fld="11" baseField="1" baseItem="0"/>
    <dataField name=" 2028" fld="12" baseField="1" baseItem="0"/>
    <dataField name=" 2029" fld="13" baseField="1" baseItem="0"/>
    <dataField name=" 2030" fld="14" baseField="1" baseItem="0"/>
    <dataField name=" 2031" fld="15" baseField="1" baseItem="0"/>
    <dataField name=" 2032" fld="16" baseField="1" baseItem="0"/>
    <dataField name=" 2033" fld="17" baseField="1" baseItem="0"/>
    <dataField name=" 2034" fld="18" baseField="1" baseItem="0"/>
    <dataField name="Sum of 2035" fld="19" baseField="1" baseItem="5"/>
    <dataField name="Sum of 2036" fld="20" baseField="1" baseItem="5"/>
    <dataField name="Sum of 2037" fld="21" baseField="0" baseItem="0"/>
    <dataField name="Sum of 2038" fld="22" baseField="0" baseItem="0"/>
    <dataField name="Sum of 2039" fld="23" baseField="0" baseItem="0"/>
    <dataField name="Sum of 2040" fld="24" baseField="1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</dataFields>
  <formats count="65">
    <format dxfId="216">
      <pivotArea type="all" dataOnly="0" outline="0" fieldPosition="0"/>
    </format>
    <format dxfId="215">
      <pivotArea outline="0" collapsedLevelsAreSubtotals="1" fieldPosition="0"/>
    </format>
    <format dxfId="2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1">
      <pivotArea field="3" type="button" dataOnly="0" labelOnly="1" outline="0" axis="axisRow" fieldPosition="1"/>
    </format>
    <format dxfId="210">
      <pivotArea field="3" type="button" dataOnly="0" labelOnly="1" outline="0" axis="axisRow" fieldPosition="1"/>
    </format>
    <format dxfId="209">
      <pivotArea type="all" dataOnly="0" outline="0" fieldPosition="0"/>
    </format>
    <format dxfId="208">
      <pivotArea outline="0" collapsedLevelsAreSubtotals="1" fieldPosition="0"/>
    </format>
    <format dxfId="207">
      <pivotArea field="3" type="button" dataOnly="0" labelOnly="1" outline="0" axis="axisRow" fieldPosition="1"/>
    </format>
    <format dxfId="20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5">
      <pivotArea outline="0" collapsedLevelsAreSubtotals="1" fieldPosition="0"/>
    </format>
    <format dxfId="204">
      <pivotArea field="6" type="button" dataOnly="0" labelOnly="1" outline="0"/>
    </format>
    <format dxfId="203">
      <pivotArea field="6" type="button" dataOnly="0" labelOnly="1" outline="0"/>
    </format>
    <format dxfId="202">
      <pivotArea field="5" type="button" dataOnly="0" labelOnly="1" outline="0"/>
    </format>
    <format dxfId="201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200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199">
      <pivotArea type="origin" dataOnly="0" labelOnly="1" outline="0" fieldPosition="0"/>
    </format>
    <format dxfId="198">
      <pivotArea dataOnly="0" labelOnly="1" outline="0" fieldPosition="0">
        <references count="1">
          <reference field="4" count="0"/>
        </references>
      </pivotArea>
    </format>
    <format dxfId="197">
      <pivotArea type="origin" dataOnly="0" labelOnly="1" outline="0" fieldPosition="0"/>
    </format>
    <format dxfId="196">
      <pivotArea dataOnly="0" labelOnly="1" outline="0" fieldPosition="0">
        <references count="1">
          <reference field="4" count="0"/>
        </references>
      </pivotArea>
    </format>
    <format dxfId="195">
      <pivotArea field="1" type="button" dataOnly="0" labelOnly="1" outline="0" axis="axisPage" fieldPosition="0"/>
    </format>
    <format dxfId="194">
      <pivotArea field="2" type="button" dataOnly="0" labelOnly="1" outline="0" axis="axisRow" fieldPosition="0"/>
    </format>
    <format dxfId="19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9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9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9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8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8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8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8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8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84">
      <pivotArea type="all" dataOnly="0" outline="0" fieldPosition="0"/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1" count="0"/>
        </references>
      </pivotArea>
    </format>
    <format dxfId="181">
      <pivotArea dataOnly="0" labelOnly="1" outline="0" fieldPosition="0">
        <references count="1">
          <reference field="4" count="0"/>
        </references>
      </pivotArea>
    </format>
    <format dxfId="18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7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7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type="origin" dataOnly="0" labelOnly="1" outline="0" fieldPosition="0"/>
    </format>
    <format dxfId="174">
      <pivotArea field="4" type="button" dataOnly="0" labelOnly="1" outline="0" axis="axisCol" fieldPosition="0"/>
    </format>
    <format dxfId="173">
      <pivotArea field="-2" type="button" dataOnly="0" labelOnly="1" outline="0" axis="axisCol" fieldPosition="1"/>
    </format>
    <format dxfId="172">
      <pivotArea type="topRight" dataOnly="0" labelOnly="1" outline="0" fieldPosition="0"/>
    </format>
    <format dxfId="171">
      <pivotArea field="1" type="button" dataOnly="0" labelOnly="1" outline="0" axis="axisPage" fieldPosition="0"/>
    </format>
    <format dxfId="170">
      <pivotArea field="3" type="button" dataOnly="0" labelOnly="1" outline="0" axis="axisRow" fieldPosition="1"/>
    </format>
    <format dxfId="169">
      <pivotArea field="2" type="button" dataOnly="0" labelOnly="1" outline="0" axis="axisRow" fieldPosition="0"/>
    </format>
    <format dxfId="168">
      <pivotArea dataOnly="0" labelOnly="1" outline="0" fieldPosition="0">
        <references count="1">
          <reference field="4" count="0"/>
        </references>
      </pivotArea>
    </format>
    <format dxfId="16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6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6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type="origin" dataOnly="0" labelOnly="1" outline="0" fieldPosition="0"/>
    </format>
    <format dxfId="161">
      <pivotArea field="4" type="button" dataOnly="0" labelOnly="1" outline="0" axis="axisCol" fieldPosition="0"/>
    </format>
    <format dxfId="160">
      <pivotArea field="-2" type="button" dataOnly="0" labelOnly="1" outline="0" axis="axisCol" fieldPosition="1"/>
    </format>
    <format dxfId="159">
      <pivotArea type="topRight" dataOnly="0" labelOnly="1" outline="0" fieldPosition="0"/>
    </format>
    <format dxfId="158">
      <pivotArea field="1" type="button" dataOnly="0" labelOnly="1" outline="0" axis="axisPage" fieldPosition="0"/>
    </format>
    <format dxfId="157">
      <pivotArea field="3" type="button" dataOnly="0" labelOnly="1" outline="0" axis="axisRow" fieldPosition="1"/>
    </format>
    <format dxfId="156">
      <pivotArea field="2" type="button" dataOnly="0" labelOnly="1" outline="0" axis="axisRow" fieldPosition="0"/>
    </format>
    <format dxfId="155">
      <pivotArea dataOnly="0" labelOnly="1" outline="0" fieldPosition="0">
        <references count="1">
          <reference field="4" count="0"/>
        </references>
      </pivotArea>
    </format>
    <format dxfId="15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5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5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693A8-E819-4202-8FCA-8DB7A5347614}" name="PivotTable2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28">
  <location ref="G4:H23" firstHeaderRow="1" firstDataRow="2" firstDataCol="1" rowPageCount="1" colPageCount="1"/>
  <pivotFields count="31">
    <pivotField showAll="0"/>
    <pivotField axis="axisPage" showAll="0">
      <items count="4">
        <item x="1"/>
        <item x="0"/>
        <item x="2"/>
        <item t="default"/>
      </items>
    </pivotField>
    <pivotField showAll="0"/>
    <pivotField axis="axisRow" showAll="0">
      <items count="33">
        <item x="18"/>
        <item x="2"/>
        <item h="1" x="14"/>
        <item x="0"/>
        <item x="1"/>
        <item x="3"/>
        <item x="5"/>
        <item x="13"/>
        <item x="21"/>
        <item x="16"/>
        <item x="24"/>
        <item h="1" x="25"/>
        <item x="28"/>
        <item x="19"/>
        <item x="4"/>
        <item x="6"/>
        <item h="1" x="15"/>
        <item x="17"/>
        <item x="20"/>
        <item h="1" x="7"/>
        <item h="1" x="8"/>
        <item h="1" m="1" x="31"/>
        <item h="1" x="9"/>
        <item h="1" x="10"/>
        <item h="1" x="11"/>
        <item h="1" m="1" x="30"/>
        <item h="1" x="12"/>
        <item h="1" x="22"/>
        <item x="23"/>
        <item h="1" x="26"/>
        <item x="27"/>
        <item h="1" x="29"/>
        <item t="default"/>
      </items>
    </pivotField>
    <pivotField axis="axisCol" showAll="0">
      <items count="12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8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7"/>
    </i>
    <i>
      <x v="18"/>
    </i>
    <i>
      <x v="28"/>
    </i>
    <i>
      <x v="30"/>
    </i>
  </rowItems>
  <colFields count="1">
    <field x="4"/>
  </colFields>
  <colItems count="1">
    <i>
      <x v="9"/>
    </i>
  </colItems>
  <pageFields count="1">
    <pageField fld="1" item="0" hier="-1"/>
  </pageFields>
  <dataFields count="1">
    <dataField name="Sum of 2032" fld="16" baseField="0" baseItem="0"/>
  </dataFields>
  <formats count="5">
    <format dxfId="145">
      <pivotArea outline="0" collapsedLevelsAreSubtotals="1" fieldPosition="0"/>
    </format>
    <format dxfId="144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143">
      <pivotArea field="3" type="button" dataOnly="0" labelOnly="1" outline="0" axis="axisRow" fieldPosition="0"/>
    </format>
    <format dxfId="142">
      <pivotArea outline="0" collapsedLevelsAreSubtotals="1" fieldPosition="0"/>
    </format>
    <format dxfId="141">
      <pivotArea dataOnly="0" labelOnly="1" fieldPosition="0">
        <references count="1">
          <reference field="4" count="0"/>
        </references>
      </pivotArea>
    </format>
  </formats>
  <chartFormats count="23">
    <chartFormat chart="11" format="6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11" format="7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26" format="114" series="1">
      <pivotArea type="data" outline="0" fieldPosition="0"/>
    </chartFormat>
    <chartFormat chart="26" format="1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18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7" format="1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7" format="12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7" format="12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7" format="12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7" format="123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7" format="124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7" format="1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7" format="126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7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7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7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7" format="13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27" format="1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7" format="1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27" format="1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27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27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5D2479-257D-4FAD-854A-0AF70F7477B9}" name="PivotTable1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15">
  <location ref="B4:C23" firstHeaderRow="1" firstDataRow="2" firstDataCol="1" rowPageCount="1" colPageCount="1"/>
  <pivotFields count="31">
    <pivotField showAll="0"/>
    <pivotField axis="axisPage" showAll="0">
      <items count="4">
        <item x="1"/>
        <item x="0"/>
        <item x="2"/>
        <item t="default"/>
      </items>
    </pivotField>
    <pivotField showAll="0"/>
    <pivotField axis="axisRow" showAll="0">
      <items count="33">
        <item h="1" x="15"/>
        <item h="1" x="14"/>
        <item x="18"/>
        <item x="2"/>
        <item x="0"/>
        <item x="1"/>
        <item x="3"/>
        <item x="5"/>
        <item x="13"/>
        <item x="21"/>
        <item x="16"/>
        <item x="24"/>
        <item h="1" x="25"/>
        <item x="28"/>
        <item x="19"/>
        <item x="4"/>
        <item x="6"/>
        <item x="17"/>
        <item x="20"/>
        <item h="1" x="7"/>
        <item h="1" x="8"/>
        <item h="1" m="1" x="31"/>
        <item h="1" x="9"/>
        <item h="1" x="10"/>
        <item h="1" x="11"/>
        <item h="1" m="1" x="30"/>
        <item h="1" x="12"/>
        <item h="1" x="22"/>
        <item x="23"/>
        <item h="1" x="26"/>
        <item x="27"/>
        <item h="1" x="29"/>
        <item t="default"/>
      </items>
    </pivotField>
    <pivotField axis="axisCol" showAll="0">
      <items count="12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18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28"/>
    </i>
    <i>
      <x v="30"/>
    </i>
  </rowItems>
  <colFields count="1">
    <field x="4"/>
  </colFields>
  <colItems count="1">
    <i>
      <x v="9"/>
    </i>
  </colItems>
  <pageFields count="1">
    <pageField fld="1" item="0" hier="-1"/>
  </pageFields>
  <dataFields count="1">
    <dataField name="Sum of 2042" fld="26" baseField="0" baseItem="0"/>
  </dataFields>
  <formats count="6">
    <format dxfId="151">
      <pivotArea outline="0" collapsedLevelsAreSubtotals="1" fieldPosition="0"/>
    </format>
    <format dxfId="150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149">
      <pivotArea outline="0" collapsedLevelsAreSubtotals="1" fieldPosition="0"/>
    </format>
    <format dxfId="148">
      <pivotArea field="3" type="button" dataOnly="0" labelOnly="1" outline="0" axis="axisRow" fieldPosition="0"/>
    </format>
    <format dxfId="147">
      <pivotArea dataOnly="0" labelOnly="1" fieldPosition="0">
        <references count="1">
          <reference field="4" count="0"/>
        </references>
      </pivotArea>
    </format>
    <format dxfId="146">
      <pivotArea outline="0" collapsedLevelsAreSubtotals="1" fieldPosition="0"/>
    </format>
  </formats>
  <chartFormats count="21">
    <chartFormat chart="13" format="103" series="1">
      <pivotArea type="data" outline="0" fieldPosition="0"/>
    </chartFormat>
    <chartFormat chart="13" format="10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0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07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4" format="108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4" format="109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4" format="110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4" format="11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4" format="112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4" format="113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4" format="11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4" format="115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4" format="1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4" format="1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4" format="1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4" format="1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4" format="1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4" format="1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4" format="1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4" format="1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4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DB6CEB-C13F-49EB-98D2-1F69115B4BAC}" name="PivotTable2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29">
  <location ref="G4:H23" firstHeaderRow="1" firstDataRow="2" firstDataCol="1" rowPageCount="1" colPageCount="1"/>
  <pivotFields count="31"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Row" showAll="0">
      <items count="33">
        <item x="4"/>
        <item x="3"/>
        <item x="21"/>
        <item h="1" x="14"/>
        <item x="0"/>
        <item x="5"/>
        <item x="1"/>
        <item x="13"/>
        <item x="16"/>
        <item x="24"/>
        <item h="1" x="25"/>
        <item x="28"/>
        <item x="18"/>
        <item x="19"/>
        <item x="2"/>
        <item x="6"/>
        <item h="1" x="15"/>
        <item x="17"/>
        <item x="20"/>
        <item h="1" x="7"/>
        <item h="1" x="8"/>
        <item h="1" m="1" x="31"/>
        <item h="1" x="9"/>
        <item h="1" x="10"/>
        <item h="1" x="11"/>
        <item h="1" m="1" x="30"/>
        <item h="1" x="12"/>
        <item h="1" x="22"/>
        <item x="23"/>
        <item h="1" x="26"/>
        <item x="27"/>
        <item h="1" x="29"/>
        <item t="default"/>
      </items>
    </pivotField>
    <pivotField axis="axisCol" showAll="0">
      <items count="12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7"/>
    </i>
    <i>
      <x v="18"/>
    </i>
    <i>
      <x v="28"/>
    </i>
    <i>
      <x v="30"/>
    </i>
  </rowItems>
  <colFields count="1">
    <field x="4"/>
  </colFields>
  <colItems count="1">
    <i>
      <x v="7"/>
    </i>
  </colItems>
  <pageFields count="1">
    <pageField fld="1" item="1" hier="-1"/>
  </pageFields>
  <dataFields count="1">
    <dataField name="Sum of 2032" fld="16" baseField="0" baseItem="0"/>
  </dataFields>
  <formats count="5">
    <format dxfId="134">
      <pivotArea outline="0" collapsedLevelsAreSubtotals="1" fieldPosition="0"/>
    </format>
    <format dxfId="133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132">
      <pivotArea field="3" type="button" dataOnly="0" labelOnly="1" outline="0" axis="axisRow" fieldPosition="0"/>
    </format>
    <format dxfId="131">
      <pivotArea outline="0" collapsedLevelsAreSubtotals="1" fieldPosition="0"/>
    </format>
    <format dxfId="130">
      <pivotArea dataOnly="0" labelOnly="1" fieldPosition="0">
        <references count="1">
          <reference field="4" count="0"/>
        </references>
      </pivotArea>
    </format>
  </formats>
  <chartFormats count="23">
    <chartFormat chart="11" format="6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11" format="7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27" format="132" series="1">
      <pivotArea type="data" outline="0" fieldPosition="0"/>
    </chartFormat>
    <chartFormat chart="2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3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8" format="1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8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8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8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8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8" format="14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8" format="142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8" format="14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8" format="145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8" format="146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8" format="1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8" format="148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28" format="14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8" format="15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28" format="15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28" format="1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28" format="1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D81F0B-C32B-49E6-9F81-77AA9A9EB698}" name="PivotTable1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7" indent="0" outline="1" outlineData="1" multipleFieldFilters="0" chartFormat="16">
  <location ref="B4:C23" firstHeaderRow="1" firstDataRow="2" firstDataCol="1" rowPageCount="1" colPageCount="1"/>
  <pivotFields count="31"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Row" showAll="0">
      <items count="33">
        <item x="4"/>
        <item x="3"/>
        <item x="21"/>
        <item h="1" x="14"/>
        <item x="0"/>
        <item x="5"/>
        <item x="1"/>
        <item x="13"/>
        <item x="16"/>
        <item x="24"/>
        <item h="1" x="25"/>
        <item x="28"/>
        <item x="18"/>
        <item x="19"/>
        <item x="2"/>
        <item x="6"/>
        <item h="1" x="15"/>
        <item x="17"/>
        <item x="20"/>
        <item h="1" x="7"/>
        <item h="1" x="8"/>
        <item h="1" m="1" x="31"/>
        <item h="1" x="9"/>
        <item h="1" x="10"/>
        <item h="1" x="11"/>
        <item h="1" m="1" x="30"/>
        <item h="1" x="12"/>
        <item h="1" x="22"/>
        <item x="23"/>
        <item h="1" x="26"/>
        <item x="27"/>
        <item h="1" x="29"/>
        <item t="default"/>
      </items>
    </pivotField>
    <pivotField axis="axisCol" showAll="0">
      <items count="12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7"/>
    </i>
    <i>
      <x v="18"/>
    </i>
    <i>
      <x v="28"/>
    </i>
    <i>
      <x v="30"/>
    </i>
  </rowItems>
  <colFields count="1">
    <field x="4"/>
  </colFields>
  <colItems count="1">
    <i>
      <x v="7"/>
    </i>
  </colItems>
  <pageFields count="1">
    <pageField fld="1" item="1" hier="-1"/>
  </pageFields>
  <dataFields count="1">
    <dataField name="Sum of 2042" fld="26" baseField="0" baseItem="0"/>
  </dataFields>
  <formats count="6">
    <format dxfId="140">
      <pivotArea outline="0" collapsedLevelsAreSubtotals="1" fieldPosition="0"/>
    </format>
    <format dxfId="139">
      <pivotArea outline="0" collapsedLevelsAreSubtotals="1" fieldPosition="0">
        <references count="1">
          <reference field="4" count="1" selected="0">
            <x v="5"/>
          </reference>
        </references>
      </pivotArea>
    </format>
    <format dxfId="138">
      <pivotArea outline="0" collapsedLevelsAreSubtotals="1" fieldPosition="0"/>
    </format>
    <format dxfId="137">
      <pivotArea field="3" type="button" dataOnly="0" labelOnly="1" outline="0" axis="axisRow" fieldPosition="0"/>
    </format>
    <format dxfId="136">
      <pivotArea dataOnly="0" labelOnly="1" fieldPosition="0">
        <references count="1">
          <reference field="4" count="0"/>
        </references>
      </pivotArea>
    </format>
    <format dxfId="135">
      <pivotArea outline="0" collapsedLevelsAreSubtotals="1" fieldPosition="0"/>
    </format>
  </formats>
  <chartFormats count="21">
    <chartFormat chart="14" format="121" series="1">
      <pivotArea type="data" outline="0" fieldPosition="0"/>
    </chartFormat>
    <chartFormat chart="14" format="1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24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5" format="125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5" format="12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5" format="12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5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5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5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5" format="1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5" format="133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5" format="1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5" format="1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5" format="1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5" format="1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5" format="1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5" format="1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5" format="1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5" format="1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5" format="145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88B07-75B5-461A-83F0-2D0F111D5841}" name="PivotTable1" cacheId="0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ustomListSort="0">
  <location ref="K88:CC140" firstHeaderRow="1" firstDataRow="3" firstDataCol="2" rowPageCount="1" colPageCount="1"/>
  <pivotFields count="3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1"/>
        <item x="14"/>
        <item x="0"/>
        <item x="5"/>
        <item x="1"/>
        <item x="3"/>
        <item x="13"/>
        <item x="28"/>
        <item x="16"/>
        <item x="24"/>
        <item x="25"/>
        <item x="18"/>
        <item x="19"/>
        <item x="2"/>
        <item x="4"/>
        <item x="6"/>
        <item x="15"/>
        <item x="17"/>
        <item x="20"/>
        <item h="1" x="7"/>
        <item h="1" x="8"/>
        <item h="1" m="1" x="31"/>
        <item h="1" x="9"/>
        <item h="1" x="10"/>
        <item h="1" x="11"/>
        <item h="1" m="1" x="30"/>
        <item h="1" x="12"/>
        <item h="1" x="22"/>
        <item x="23"/>
        <item h="1"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1">
        <item h="1" x="1"/>
        <item h="1" x="0"/>
        <item h="1" x="8"/>
        <item h="1" x="6"/>
        <item h="1" x="2"/>
        <item x="3"/>
        <item h="1" x="4"/>
        <item x="9"/>
        <item x="5"/>
        <item h="1"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28"/>
    </i>
    <i r="1">
      <x v="30"/>
    </i>
    <i>
      <x v="1"/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8"/>
    </i>
    <i r="1">
      <x v="30"/>
    </i>
    <i>
      <x v="2"/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 r="1">
      <x v="28"/>
    </i>
    <i>
      <x v="3"/>
      <x v="7"/>
    </i>
    <i r="1">
      <x v="8"/>
    </i>
    <i r="1">
      <x v="9"/>
    </i>
    <i r="1">
      <x v="11"/>
    </i>
    <i r="1">
      <x v="12"/>
    </i>
    <i r="1">
      <x v="17"/>
    </i>
    <i r="1">
      <x v="18"/>
    </i>
    <i r="1">
      <x v="28"/>
    </i>
  </rowItems>
  <colFields count="2">
    <field x="4"/>
    <field x="-2"/>
  </colFields>
  <colItems count="69"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</colItems>
  <pageFields count="1">
    <pageField fld="1" item="1" hier="-1"/>
  </pageFields>
  <dataFields count="23">
    <dataField name=" 2023" fld="7" baseField="1" baseItem="0"/>
    <dataField name=" 2024" fld="8" baseField="1" baseItem="0"/>
    <dataField name=" 2025" fld="9" baseField="1" baseItem="0"/>
    <dataField name=" 2026" fld="10" baseField="1" baseItem="0"/>
    <dataField name=" 2027" fld="11" baseField="1" baseItem="0"/>
    <dataField name=" 2028" fld="12" baseField="1" baseItem="0"/>
    <dataField name=" 2029" fld="13" baseField="1" baseItem="0"/>
    <dataField name=" 2030" fld="14" baseField="1" baseItem="0"/>
    <dataField name=" 2031" fld="15" baseField="1" baseItem="0"/>
    <dataField name=" 2032" fld="16" baseField="1" baseItem="0"/>
    <dataField name=" 2033" fld="17" baseField="1" baseItem="0"/>
    <dataField name=" 2034" fld="18" baseField="1" baseItem="0"/>
    <dataField name="Sum of 2035" fld="19" baseField="1" baseItem="5"/>
    <dataField name="Sum of 2036" fld="20" baseField="1" baseItem="5"/>
    <dataField name="Sum of 2037" fld="21" baseField="0" baseItem="0"/>
    <dataField name="Sum of 2038" fld="22" baseField="0" baseItem="0"/>
    <dataField name="Sum of 2039" fld="23" baseField="0" baseItem="0"/>
    <dataField name="Sum of 2040" fld="24" baseField="1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</dataFields>
  <formats count="65">
    <format dxfId="129">
      <pivotArea type="all" dataOnly="0" outline="0" fieldPosition="0"/>
    </format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4">
      <pivotArea field="3" type="button" dataOnly="0" labelOnly="1" outline="0" axis="axisRow" fieldPosition="1"/>
    </format>
    <format dxfId="123">
      <pivotArea field="3" type="button" dataOnly="0" labelOnly="1" outline="0" axis="axisRow" fieldPosition="1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3" type="button" dataOnly="0" labelOnly="1" outline="0" axis="axisRow" fieldPosition="1"/>
    </format>
    <format dxfId="11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8">
      <pivotArea outline="0" collapsedLevelsAreSubtotals="1" fieldPosition="0"/>
    </format>
    <format dxfId="117">
      <pivotArea field="6" type="button" dataOnly="0" labelOnly="1" outline="0"/>
    </format>
    <format dxfId="116">
      <pivotArea field="6" type="button" dataOnly="0" labelOnly="1" outline="0"/>
    </format>
    <format dxfId="115">
      <pivotArea field="5" type="button" dataOnly="0" labelOnly="1" outline="0"/>
    </format>
    <format dxfId="114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113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112">
      <pivotArea type="origin" dataOnly="0" labelOnly="1" outline="0" fieldPosition="0"/>
    </format>
    <format dxfId="111">
      <pivotArea dataOnly="0" labelOnly="1" outline="0" fieldPosition="0">
        <references count="1">
          <reference field="4" count="0"/>
        </references>
      </pivotArea>
    </format>
    <format dxfId="110">
      <pivotArea type="origin" dataOnly="0" labelOnly="1" outline="0" fieldPosition="0"/>
    </format>
    <format dxfId="109">
      <pivotArea dataOnly="0" labelOnly="1" outline="0" fieldPosition="0">
        <references count="1">
          <reference field="4" count="0"/>
        </references>
      </pivotArea>
    </format>
    <format dxfId="108">
      <pivotArea field="1" type="button" dataOnly="0" labelOnly="1" outline="0" axis="axisPage" fieldPosition="0"/>
    </format>
    <format dxfId="107">
      <pivotArea field="2" type="button" dataOnly="0" labelOnly="1" outline="0" axis="axisRow" fieldPosition="0"/>
    </format>
    <format dxfId="10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0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0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0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0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0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0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9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9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dataOnly="0" labelOnly="1" outline="0" fieldPosition="0">
        <references count="1">
          <reference field="1" count="0"/>
        </references>
      </pivotArea>
    </format>
    <format dxfId="94">
      <pivotArea dataOnly="0" labelOnly="1" outline="0" fieldPosition="0">
        <references count="1">
          <reference field="4" count="0"/>
        </references>
      </pivotArea>
    </format>
    <format dxfId="9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9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9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type="origin" dataOnly="0" labelOnly="1" outline="0" fieldPosition="0"/>
    </format>
    <format dxfId="87">
      <pivotArea field="4" type="button" dataOnly="0" labelOnly="1" outline="0" axis="axisCol" fieldPosition="0"/>
    </format>
    <format dxfId="86">
      <pivotArea field="-2" type="button" dataOnly="0" labelOnly="1" outline="0" axis="axisCol" fieldPosition="1"/>
    </format>
    <format dxfId="85">
      <pivotArea type="topRight" dataOnly="0" labelOnly="1" outline="0" fieldPosition="0"/>
    </format>
    <format dxfId="84">
      <pivotArea field="1" type="button" dataOnly="0" labelOnly="1" outline="0" axis="axisPage" fieldPosition="0"/>
    </format>
    <format dxfId="83">
      <pivotArea field="3" type="button" dataOnly="0" labelOnly="1" outline="0" axis="axisRow" fieldPosition="1"/>
    </format>
    <format dxfId="82">
      <pivotArea field="2" type="button" dataOnly="0" labelOnly="1" outline="0" axis="axisRow" fieldPosition="0"/>
    </format>
    <format dxfId="81">
      <pivotArea dataOnly="0" labelOnly="1" outline="0" fieldPosition="0">
        <references count="1">
          <reference field="4" count="0"/>
        </references>
      </pivotArea>
    </format>
    <format dxfId="8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7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7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4" type="button" dataOnly="0" labelOnly="1" outline="0" axis="axisCol" fieldPosition="0"/>
    </format>
    <format dxfId="73">
      <pivotArea field="-2" type="button" dataOnly="0" labelOnly="1" outline="0" axis="axisCol" fieldPosition="1"/>
    </format>
    <format dxfId="72">
      <pivotArea type="topRight" dataOnly="0" labelOnly="1" outline="0" fieldPosition="0"/>
    </format>
    <format dxfId="71">
      <pivotArea field="1" type="button" dataOnly="0" labelOnly="1" outline="0" axis="axisPage" fieldPosition="0"/>
    </format>
    <format dxfId="70">
      <pivotArea field="3" type="button" dataOnly="0" labelOnly="1" outline="0" axis="axisRow" fieldPosition="1"/>
    </format>
    <format dxfId="69">
      <pivotArea field="2" type="button" dataOnly="0" labelOnly="1" outline="0" axis="axisRow" fieldPosition="0"/>
    </format>
    <format dxfId="68">
      <pivotArea dataOnly="0" labelOnly="1" outline="0" fieldPosition="0">
        <references count="1">
          <reference field="4" count="0"/>
        </references>
      </pivotArea>
    </format>
    <format dxfId="6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6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6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1E7621-A93A-425E-B6F5-83C61F0561EF}" name="PivotTable1" cacheId="0" applyNumberFormats="0" applyBorderFormats="0" applyFontFormats="0" applyPatternFormats="0" applyAlignmentFormats="0" applyWidthHeightFormats="1" dataCaption="Values" updatedVersion="8" minRefreshableVersion="3" showCalcMbrs="0" showDrill="0" rowGrandTotals="0" colGrandTotals="0" itemPrintTitles="1" createdVersion="3" indent="0" compact="0" compactData="0" customListSort="0">
  <location ref="K87:CC145" firstHeaderRow="1" firstDataRow="3" firstDataCol="2" rowPageCount="1" colPageCount="1"/>
  <pivotFields count="3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1"/>
        <item x="14"/>
        <item x="0"/>
        <item x="5"/>
        <item x="1"/>
        <item x="3"/>
        <item x="13"/>
        <item x="28"/>
        <item x="16"/>
        <item x="24"/>
        <item x="25"/>
        <item x="18"/>
        <item x="19"/>
        <item x="2"/>
        <item x="4"/>
        <item x="6"/>
        <item x="15"/>
        <item x="17"/>
        <item x="20"/>
        <item h="1" x="7"/>
        <item h="1" x="8"/>
        <item h="1" m="1" x="31"/>
        <item h="1" x="9"/>
        <item h="1" x="10"/>
        <item h="1" x="11"/>
        <item h="1" m="1" x="30"/>
        <item x="12"/>
        <item x="22"/>
        <item x="23"/>
        <item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1">
        <item h="1" x="1"/>
        <item h="1" x="0"/>
        <item h="1" x="8"/>
        <item h="1" x="6"/>
        <item h="1" x="2"/>
        <item x="3"/>
        <item h="1" x="4"/>
        <item x="9"/>
        <item x="5"/>
        <item h="1"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26"/>
    </i>
    <i r="1">
      <x v="27"/>
    </i>
    <i r="1">
      <x v="28"/>
    </i>
    <i r="1">
      <x v="29"/>
    </i>
    <i r="1">
      <x v="30"/>
    </i>
    <i>
      <x v="1"/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6"/>
    </i>
    <i r="1">
      <x v="27"/>
    </i>
    <i r="1">
      <x v="28"/>
    </i>
    <i r="1">
      <x v="29"/>
    </i>
    <i r="1">
      <x v="30"/>
    </i>
    <i>
      <x v="2"/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8"/>
    </i>
    <i r="1">
      <x v="28"/>
    </i>
    <i>
      <x v="3"/>
      <x v="7"/>
    </i>
    <i r="1">
      <x v="8"/>
    </i>
    <i r="1">
      <x v="9"/>
    </i>
    <i r="1">
      <x v="11"/>
    </i>
    <i r="1">
      <x v="12"/>
    </i>
    <i r="1">
      <x v="17"/>
    </i>
    <i r="1">
      <x v="18"/>
    </i>
    <i r="1">
      <x v="28"/>
    </i>
  </rowItems>
  <colFields count="2">
    <field x="4"/>
    <field x="-2"/>
  </colFields>
  <colItems count="69"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</colItems>
  <pageFields count="1">
    <pageField fld="1" item="1" hier="-1"/>
  </pageFields>
  <dataFields count="23">
    <dataField name=" 2023" fld="7" baseField="1" baseItem="0"/>
    <dataField name=" 2024" fld="8" baseField="1" baseItem="0"/>
    <dataField name=" 2025" fld="9" baseField="1" baseItem="0"/>
    <dataField name=" 2026" fld="10" baseField="1" baseItem="0"/>
    <dataField name=" 2027" fld="11" baseField="1" baseItem="0"/>
    <dataField name=" 2028" fld="12" baseField="1" baseItem="0"/>
    <dataField name=" 2029" fld="13" baseField="1" baseItem="0"/>
    <dataField name=" 2030" fld="14" baseField="1" baseItem="0"/>
    <dataField name=" 2031" fld="15" baseField="1" baseItem="0"/>
    <dataField name=" 2032" fld="16" baseField="1" baseItem="0"/>
    <dataField name=" 2033" fld="17" baseField="1" baseItem="0"/>
    <dataField name=" 2034" fld="18" baseField="1" baseItem="0"/>
    <dataField name="Sum of 2035" fld="19" baseField="1" baseItem="5"/>
    <dataField name="Sum of 2036" fld="20" baseField="1" baseItem="5"/>
    <dataField name="Sum of 2037" fld="21" baseField="0" baseItem="0"/>
    <dataField name="Sum of 2038" fld="22" baseField="0" baseItem="0"/>
    <dataField name="Sum of 2039" fld="23" baseField="0" baseItem="0"/>
    <dataField name="Sum of 2040" fld="24" baseField="1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</dataFields>
  <formats count="65">
    <format dxfId="64">
      <pivotArea type="all" dataOnly="0" outline="0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9">
      <pivotArea field="3" type="button" dataOnly="0" labelOnly="1" outline="0" axis="axisRow" fieldPosition="1"/>
    </format>
    <format dxfId="58">
      <pivotArea field="3" type="button" dataOnly="0" labelOnly="1" outline="0" axis="axisRow" fieldPosition="1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field="3" type="button" dataOnly="0" labelOnly="1" outline="0" axis="axisRow" fieldPosition="1"/>
    </format>
    <format dxfId="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">
      <pivotArea outline="0" collapsedLevelsAreSubtotals="1" fieldPosition="0"/>
    </format>
    <format dxfId="52">
      <pivotArea field="6" type="button" dataOnly="0" labelOnly="1" outline="0"/>
    </format>
    <format dxfId="51">
      <pivotArea field="6" type="button" dataOnly="0" labelOnly="1" outline="0"/>
    </format>
    <format dxfId="50">
      <pivotArea field="5" type="button" dataOnly="0" labelOnly="1" outline="0"/>
    </format>
    <format dxfId="49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48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47">
      <pivotArea type="origin" dataOnly="0" labelOnly="1" outline="0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5">
      <pivotArea type="origin" dataOnly="0" labelOnly="1" outline="0" fieldPosition="0"/>
    </format>
    <format dxfId="44">
      <pivotArea dataOnly="0" labelOnly="1" outline="0" fieldPosition="0">
        <references count="1">
          <reference field="4" count="0"/>
        </references>
      </pivotArea>
    </format>
    <format dxfId="43">
      <pivotArea field="1" type="button" dataOnly="0" labelOnly="1" outline="0" axis="axisPage" fieldPosition="0"/>
    </format>
    <format dxfId="42">
      <pivotArea field="2" type="button" dataOnly="0" labelOnly="1" outline="0" axis="axisRow" fieldPosition="0"/>
    </format>
    <format dxfId="4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4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39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3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3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3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3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3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3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1" count="0"/>
        </references>
      </pivotArea>
    </format>
    <format dxfId="29">
      <pivotArea dataOnly="0" labelOnly="1" outline="0" fieldPosition="0">
        <references count="1">
          <reference field="4" count="0"/>
        </references>
      </pivotArea>
    </format>
    <format dxfId="28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27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26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origin" dataOnly="0" labelOnly="1" outline="0" fieldPosition="0"/>
    </format>
    <format dxfId="22">
      <pivotArea field="4" type="button" dataOnly="0" labelOnly="1" outline="0" axis="axisCol" fieldPosition="0"/>
    </format>
    <format dxfId="21">
      <pivotArea field="-2" type="button" dataOnly="0" labelOnly="1" outline="0" axis="axisCol" fieldPosition="1"/>
    </format>
    <format dxfId="20">
      <pivotArea type="topRight" dataOnly="0" labelOnly="1" outline="0" fieldPosition="0"/>
    </format>
    <format dxfId="19">
      <pivotArea field="1" type="button" dataOnly="0" labelOnly="1" outline="0" axis="axisPage" fieldPosition="0"/>
    </format>
    <format dxfId="18">
      <pivotArea field="3" type="button" dataOnly="0" labelOnly="1" outline="0" axis="axisRow" fieldPosition="1"/>
    </format>
    <format dxfId="17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" count="0"/>
        </references>
      </pivotArea>
    </format>
    <format dxfId="15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4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13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4" type="button" dataOnly="0" labelOnly="1" outline="0" axis="axisCol" fieldPosition="0"/>
    </format>
    <format dxfId="8">
      <pivotArea field="-2" type="button" dataOnly="0" labelOnly="1" outline="0" axis="axisCol" fieldPosition="1"/>
    </format>
    <format dxfId="7">
      <pivotArea type="topRight" dataOnly="0" labelOnly="1" outline="0" fieldPosition="0"/>
    </format>
    <format dxfId="6">
      <pivotArea field="1" type="button" dataOnly="0" labelOnly="1" outline="0" axis="axisPage" fieldPosition="0"/>
    </format>
    <format dxfId="5">
      <pivotArea field="3" type="button" dataOnly="0" labelOnly="1" outline="0" axis="axisRow" fieldPosition="1"/>
    </format>
    <format dxfId="4">
      <pivotArea field="2" type="button" dataOnly="0" labelOnly="1" outline="0" axis="axisRow" fieldPosition="0"/>
    </format>
    <format dxfId="3">
      <pivotArea dataOnly="0" labelOnly="1" outline="0" fieldPosition="0">
        <references count="1">
          <reference field="4" count="0"/>
        </references>
      </pivotArea>
    </format>
    <format dxfId="2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5"/>
          </reference>
        </references>
      </pivotArea>
    </format>
    <format dxfId="1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7"/>
          </reference>
        </references>
      </pivotArea>
    </format>
    <format dxfId="0">
      <pivotArea dataOnly="0" labelOnly="1" outline="0" fieldPosition="0">
        <references count="2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4" count="1" selected="0">
            <x v="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9C9EF3-A47B-4CC6-99E2-C13C942F1FD6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B86:Z88" firstHeaderRow="0" firstDataRow="1" firstDataCol="1" rowPageCount="2" colPageCount="1"/>
  <pivotFields count="31"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3">
        <item x="21"/>
        <item x="14"/>
        <item x="0"/>
        <item x="5"/>
        <item x="1"/>
        <item x="3"/>
        <item x="13"/>
        <item x="16"/>
        <item x="24"/>
        <item x="25"/>
        <item x="28"/>
        <item x="18"/>
        <item x="19"/>
        <item x="2"/>
        <item x="4"/>
        <item x="6"/>
        <item x="15"/>
        <item x="17"/>
        <item x="20"/>
        <item x="7"/>
        <item x="8"/>
        <item m="1" x="31"/>
        <item x="9"/>
        <item x="10"/>
        <item x="11"/>
        <item m="1" x="30"/>
        <item x="12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h="1" x="10"/>
        <item t="default"/>
      </items>
    </pivotField>
    <pivotField showAll="0">
      <items count="3">
        <item x="0"/>
        <item x="1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">
    <i>
      <x/>
    </i>
    <i>
      <x v="1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4" hier="-1"/>
    <pageField fld="3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formats count="6">
    <format dxfId="377">
      <pivotArea type="all" dataOnly="0" outline="0" fieldPosition="0"/>
    </format>
    <format dxfId="376">
      <pivotArea outline="0" collapsedLevelsAreSubtotals="1" fieldPosition="0"/>
    </format>
    <format dxfId="375">
      <pivotArea field="5" type="button" dataOnly="0" labelOnly="1" outline="0"/>
    </format>
    <format dxfId="374">
      <pivotArea dataOnly="0" labelOnly="1" grandRow="1" outline="0" fieldPosition="0"/>
    </format>
    <format dxfId="373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26A4B-1EFF-4758-8BAD-A1F7DE21FEEF}" name="PivotTable17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outline="1" outlineData="1" multipleFieldFilters="0">
  <location ref="B56:Z58" firstHeaderRow="0" firstDataRow="1" firstDataCol="1" rowPageCount="2" colPageCount="1"/>
  <pivotFields count="31"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3">
        <item x="21"/>
        <item x="14"/>
        <item x="0"/>
        <item x="5"/>
        <item x="1"/>
        <item x="3"/>
        <item x="13"/>
        <item x="16"/>
        <item x="24"/>
        <item x="25"/>
        <item x="28"/>
        <item x="18"/>
        <item x="19"/>
        <item x="2"/>
        <item x="4"/>
        <item x="6"/>
        <item x="15"/>
        <item x="17"/>
        <item x="20"/>
        <item x="7"/>
        <item x="8"/>
        <item m="1" x="31"/>
        <item x="9"/>
        <item x="10"/>
        <item x="11"/>
        <item m="1" x="30"/>
        <item x="12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h="1" x="10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">
    <i>
      <x/>
    </i>
    <i>
      <x v="1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4" hier="-1"/>
    <pageField fld="3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F7D65-49DF-4A05-BF1A-1ECE8533FBF1}" name="PivotTable9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outline="1" outlineData="1" multipleFieldFilters="0">
  <location ref="B225:Z227" firstHeaderRow="0" firstDataRow="1" firstDataCol="1" rowPageCount="1" colPageCount="1"/>
  <pivotFields count="31">
    <pivotField showAll="0"/>
    <pivotField showAll="0"/>
    <pivotField showAll="0"/>
    <pivotField axis="axisPage" multipleItemSelectionAllowed="1" showAll="0">
      <items count="33">
        <item h="1" x="21"/>
        <item h="1" x="14"/>
        <item h="1" x="0"/>
        <item h="1" x="5"/>
        <item h="1" x="1"/>
        <item h="1" x="3"/>
        <item h="1" x="13"/>
        <item h="1" x="16"/>
        <item h="1" x="24"/>
        <item h="1" x="25"/>
        <item h="1" x="28"/>
        <item h="1" x="18"/>
        <item h="1" x="19"/>
        <item x="2"/>
        <item x="4"/>
        <item x="6"/>
        <item x="15"/>
        <item x="17"/>
        <item x="20"/>
        <item h="1" x="7"/>
        <item h="1" x="8"/>
        <item m="1" x="31"/>
        <item x="9"/>
        <item h="1" x="10"/>
        <item h="1" x="11"/>
        <item m="1" x="30"/>
        <item x="12"/>
        <item h="1" x="22"/>
        <item h="1" x="23"/>
        <item h="1" x="26"/>
        <item h="1" x="27"/>
        <item h="1" x="29"/>
        <item t="default"/>
      </items>
    </pivotField>
    <pivotField axis="axisRow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x="4"/>
        <item x="2"/>
        <item h="1" x="5"/>
        <item h="1" x="10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4"/>
  </rowFields>
  <rowItems count="2">
    <i>
      <x v="7"/>
    </i>
    <i>
      <x v="8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1">
    <pageField fld="3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62148A-44F6-4164-AA1B-5B1A432626FA}" name="PivotTable26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compact="0" compactData="0" multipleFieldFilters="0">
  <location ref="G185:AG317" firstHeaderRow="0" firstDataRow="1" firstDataCol="3" rowPageCount="2" colPageCount="1"/>
  <pivotFields count="3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0"/>
        <item x="2"/>
        <item x="6"/>
        <item m="1" x="31"/>
        <item x="9"/>
        <item m="1" x="30"/>
        <item x="12"/>
        <item x="15"/>
        <item x="4"/>
        <item x="17"/>
        <item x="19"/>
        <item x="21"/>
        <item x="0"/>
        <item x="14"/>
        <item x="13"/>
        <item x="1"/>
        <item x="3"/>
        <item x="5"/>
        <item x="25"/>
        <item x="18"/>
        <item x="16"/>
        <item x="7"/>
        <item x="28"/>
        <item x="8"/>
        <item x="10"/>
        <item x="11"/>
        <item x="24"/>
        <item x="22"/>
        <item x="23"/>
        <item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h="1" x="7"/>
        <item h="1" x="1"/>
        <item h="1" x="6"/>
        <item h="1" x="0"/>
        <item h="1" x="8"/>
        <item h="1" x="9"/>
        <item h="1" x="3"/>
        <item x="2"/>
        <item h="1" x="5"/>
        <item h="1" x="4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2"/>
    <field x="3"/>
  </rowFields>
  <rowItems count="132">
    <i>
      <x/>
      <x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1"/>
      <x/>
    </i>
    <i r="2">
      <x v="1"/>
    </i>
    <i r="2">
      <x v="2"/>
    </i>
    <i r="2">
      <x v="4"/>
    </i>
    <i r="2">
      <x v="6"/>
    </i>
    <i r="2">
      <x v="8"/>
    </i>
    <i r="2">
      <x v="9"/>
    </i>
    <i r="2">
      <x v="10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2"/>
      <x/>
    </i>
    <i r="2">
      <x v="9"/>
    </i>
    <i r="2">
      <x v="10"/>
    </i>
    <i r="2">
      <x v="18"/>
    </i>
    <i r="2">
      <x v="19"/>
    </i>
    <i r="2">
      <x v="20"/>
    </i>
    <i r="2">
      <x v="22"/>
    </i>
    <i r="2">
      <x v="26"/>
    </i>
    <i r="2">
      <x v="28"/>
    </i>
    <i r="1">
      <x v="3"/>
      <x/>
    </i>
    <i r="2">
      <x v="9"/>
    </i>
    <i r="2">
      <x v="10"/>
    </i>
    <i r="2">
      <x v="19"/>
    </i>
    <i r="2">
      <x v="20"/>
    </i>
    <i r="2">
      <x v="22"/>
    </i>
    <i r="2">
      <x v="26"/>
    </i>
    <i r="2">
      <x v="28"/>
    </i>
    <i>
      <x v="1"/>
      <x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1"/>
      <x/>
    </i>
    <i r="2">
      <x v="1"/>
    </i>
    <i r="2">
      <x v="2"/>
    </i>
    <i r="2">
      <x v="4"/>
    </i>
    <i r="2">
      <x v="6"/>
    </i>
    <i r="2">
      <x v="8"/>
    </i>
    <i r="2">
      <x v="9"/>
    </i>
    <i r="2">
      <x v="10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2"/>
      <x/>
    </i>
    <i r="2">
      <x v="9"/>
    </i>
    <i r="2">
      <x v="10"/>
    </i>
    <i r="2">
      <x v="18"/>
    </i>
    <i r="2">
      <x v="19"/>
    </i>
    <i r="2">
      <x v="20"/>
    </i>
    <i r="2">
      <x v="22"/>
    </i>
    <i r="2">
      <x v="26"/>
    </i>
    <i r="2">
      <x v="28"/>
    </i>
    <i r="1">
      <x v="3"/>
      <x/>
    </i>
    <i r="2">
      <x v="9"/>
    </i>
    <i r="2">
      <x v="10"/>
    </i>
    <i r="2">
      <x v="19"/>
    </i>
    <i r="2">
      <x v="20"/>
    </i>
    <i r="2">
      <x v="22"/>
    </i>
    <i r="2">
      <x v="26"/>
    </i>
    <i r="2">
      <x v="28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4" hier="-1"/>
    <pageField fld="5" item="0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68D1D6-E044-404E-89A2-F394A0712CAD}" name="PivotTable27" cacheId="0" applyNumberFormats="0" applyBorderFormats="0" applyFontFormats="0" applyPatternFormats="0" applyAlignmentFormats="0" applyWidthHeightFormats="1" dataCaption="Values" updatedVersion="8" minRefreshableVersion="3" colGrandTotals="0" itemPrintTitles="1" createdVersion="6" indent="0" outline="1" outlineData="1" multipleFieldFilters="0">
  <location ref="B145:L177" firstHeaderRow="1" firstDataRow="3" firstDataCol="1" rowPageCount="1" colPageCount="1"/>
  <pivotFields count="31">
    <pivotField showAll="0"/>
    <pivotField axis="axisCol" showAll="0">
      <items count="4">
        <item x="0"/>
        <item x="1"/>
        <item x="2"/>
        <item t="default"/>
      </items>
    </pivotField>
    <pivotField axis="axisCol" showAll="0">
      <items count="6">
        <item x="3"/>
        <item x="1"/>
        <item x="2"/>
        <item x="0"/>
        <item x="4"/>
        <item t="default"/>
      </items>
    </pivotField>
    <pivotField axis="axisRow" showAll="0">
      <items count="33">
        <item x="20"/>
        <item x="2"/>
        <item x="6"/>
        <item m="1" x="31"/>
        <item x="9"/>
        <item m="1" x="30"/>
        <item x="12"/>
        <item x="15"/>
        <item x="4"/>
        <item x="17"/>
        <item x="19"/>
        <item x="21"/>
        <item x="0"/>
        <item x="14"/>
        <item x="13"/>
        <item x="1"/>
        <item x="3"/>
        <item x="5"/>
        <item x="7"/>
        <item x="8"/>
        <item x="10"/>
        <item x="11"/>
        <item x="25"/>
        <item x="18"/>
        <item x="16"/>
        <item x="24"/>
        <item x="28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x="3"/>
        <item h="1" x="2"/>
        <item h="1"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30">
    <i>
      <x/>
    </i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2">
    <field x="1"/>
    <field x="2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pageFields count="1">
    <pageField fld="4" hier="-1"/>
  </pageFields>
  <dataFields count="1">
    <dataField name="Sum of 2042" fld="26" baseField="0" baseItem="0"/>
  </dataFields>
  <formats count="1">
    <format dxfId="3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2F1D44-C149-4DFA-B739-86EE5D9A8309}" name="PivotTable2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6" indent="0" compact="0" compactData="0" multipleFieldFilters="0">
  <location ref="G374:AG506" firstHeaderRow="0" firstDataRow="1" firstDataCol="3" rowPageCount="2" colPageCount="1"/>
  <pivotFields count="3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20"/>
        <item x="2"/>
        <item x="6"/>
        <item m="1" x="31"/>
        <item x="9"/>
        <item m="1" x="30"/>
        <item x="12"/>
        <item x="15"/>
        <item x="4"/>
        <item x="17"/>
        <item x="19"/>
        <item x="21"/>
        <item x="0"/>
        <item x="14"/>
        <item x="13"/>
        <item x="1"/>
        <item x="3"/>
        <item x="5"/>
        <item x="25"/>
        <item x="18"/>
        <item x="16"/>
        <item x="7"/>
        <item x="28"/>
        <item x="8"/>
        <item x="10"/>
        <item x="11"/>
        <item x="24"/>
        <item x="22"/>
        <item x="23"/>
        <item x="26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h="1" x="7"/>
        <item h="1" x="1"/>
        <item h="1" x="6"/>
        <item h="1" x="0"/>
        <item h="1" x="8"/>
        <item h="1" x="9"/>
        <item h="1" x="3"/>
        <item h="1" x="2"/>
        <item h="1" x="5"/>
        <item x="4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2"/>
    <field x="3"/>
  </rowFields>
  <rowItems count="132">
    <i>
      <x/>
      <x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1"/>
      <x/>
    </i>
    <i r="2">
      <x v="1"/>
    </i>
    <i r="2">
      <x v="2"/>
    </i>
    <i r="2">
      <x v="4"/>
    </i>
    <i r="2">
      <x v="6"/>
    </i>
    <i r="2">
      <x v="8"/>
    </i>
    <i r="2">
      <x v="9"/>
    </i>
    <i r="2">
      <x v="10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2"/>
      <x/>
    </i>
    <i r="2">
      <x v="9"/>
    </i>
    <i r="2">
      <x v="10"/>
    </i>
    <i r="2">
      <x v="18"/>
    </i>
    <i r="2">
      <x v="19"/>
    </i>
    <i r="2">
      <x v="20"/>
    </i>
    <i r="2">
      <x v="22"/>
    </i>
    <i r="2">
      <x v="26"/>
    </i>
    <i r="2">
      <x v="28"/>
    </i>
    <i r="1">
      <x v="3"/>
      <x/>
    </i>
    <i r="2">
      <x v="9"/>
    </i>
    <i r="2">
      <x v="10"/>
    </i>
    <i r="2">
      <x v="19"/>
    </i>
    <i r="2">
      <x v="20"/>
    </i>
    <i r="2">
      <x v="22"/>
    </i>
    <i r="2">
      <x v="26"/>
    </i>
    <i r="2">
      <x v="28"/>
    </i>
    <i>
      <x v="1"/>
      <x/>
      <x/>
    </i>
    <i r="2">
      <x v="1"/>
    </i>
    <i r="2">
      <x v="2"/>
    </i>
    <i r="2">
      <x v="4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1"/>
      <x/>
    </i>
    <i r="2">
      <x v="1"/>
    </i>
    <i r="2">
      <x v="2"/>
    </i>
    <i r="2">
      <x v="4"/>
    </i>
    <i r="2">
      <x v="6"/>
    </i>
    <i r="2">
      <x v="8"/>
    </i>
    <i r="2">
      <x v="9"/>
    </i>
    <i r="2">
      <x v="10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2"/>
      <x/>
    </i>
    <i r="2">
      <x v="9"/>
    </i>
    <i r="2">
      <x v="10"/>
    </i>
    <i r="2">
      <x v="18"/>
    </i>
    <i r="2">
      <x v="19"/>
    </i>
    <i r="2">
      <x v="20"/>
    </i>
    <i r="2">
      <x v="22"/>
    </i>
    <i r="2">
      <x v="26"/>
    </i>
    <i r="2">
      <x v="28"/>
    </i>
    <i r="1">
      <x v="3"/>
      <x/>
    </i>
    <i r="2">
      <x v="9"/>
    </i>
    <i r="2">
      <x v="10"/>
    </i>
    <i r="2">
      <x v="19"/>
    </i>
    <i r="2">
      <x v="20"/>
    </i>
    <i r="2">
      <x v="22"/>
    </i>
    <i r="2">
      <x v="26"/>
    </i>
    <i r="2">
      <x v="28"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2">
    <pageField fld="4" hier="-1"/>
    <pageField fld="5" item="0" hier="-1"/>
  </pageFields>
  <dataFields count="24">
    <dataField name="Sum of 2023" fld="7" baseField="0" baseItem="0"/>
    <dataField name="Sum of 2024" fld="8" baseField="0" baseItem="0"/>
    <dataField name="Sum of 2025" fld="9" baseField="0" baseItem="0"/>
    <dataField name="Sum of 2026" fld="10" baseField="0" baseItem="0"/>
    <dataField name="Sum of 2027" fld="11" baseField="0" baseItem="0"/>
    <dataField name="Sum of 2028" fld="12" baseField="0" baseItem="0"/>
    <dataField name="Sum of 2029" fld="13" baseField="0" baseItem="0"/>
    <dataField name="Sum of 2030" fld="14" baseField="0" baseItem="0"/>
    <dataField name="Sum of 2031" fld="15" baseField="0" baseItem="0"/>
    <dataField name="Sum of 2032" fld="16" baseField="0" baseItem="0"/>
    <dataField name="Sum of 2033" fld="17" baseField="0" baseItem="0"/>
    <dataField name="Sum of 2034" fld="18" baseField="0" baseItem="0"/>
    <dataField name="Sum of 2035" fld="19" baseField="0" baseItem="0"/>
    <dataField name="Sum of 2036" fld="20" baseField="0" baseItem="0"/>
    <dataField name="Sum of 2037" fld="21" baseField="0" baseItem="0"/>
    <dataField name="Sum of 2038" fld="22" baseField="0" baseItem="0"/>
    <dataField name="Sum of 2039" fld="23" baseField="0" baseItem="0"/>
    <dataField name="Sum of 2040" fld="24" baseField="0" baseItem="0"/>
    <dataField name="Sum of 2041" fld="25" baseField="0" baseItem="0"/>
    <dataField name="Sum of 2042" fld="26" baseField="0" baseItem="0"/>
    <dataField name="Sum of 2043" fld="27" baseField="0" baseItem="0"/>
    <dataField name="Sum of 2044" fld="28" baseField="0" baseItem="0"/>
    <dataField name="Sum of 2045" fld="29" baseField="0" baseItem="0"/>
    <dataField name="Sum of 2046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599C7A-3EC5-42C5-AB4C-73A8A6E13908}" name="PivotTable1" cacheId="0" applyNumberFormats="0" applyBorderFormats="0" applyFontFormats="0" applyPatternFormats="0" applyAlignmentFormats="0" applyWidthHeightFormats="1" dataCaption="Values" updatedVersion="8" minRefreshableVersion="3" colGrandTotals="0" itemPrintTitles="1" createdVersion="6" indent="0" outline="1" outlineData="1" multipleFieldFilters="0">
  <location ref="B334:L366" firstHeaderRow="1" firstDataRow="3" firstDataCol="1" rowPageCount="1" colPageCount="1"/>
  <pivotFields count="31">
    <pivotField showAll="0"/>
    <pivotField axis="axisCol" showAll="0">
      <items count="4">
        <item x="0"/>
        <item x="1"/>
        <item x="2"/>
        <item t="default"/>
      </items>
    </pivotField>
    <pivotField axis="axisCol" showAll="0">
      <items count="6">
        <item x="3"/>
        <item x="1"/>
        <item x="2"/>
        <item x="0"/>
        <item x="4"/>
        <item t="default"/>
      </items>
    </pivotField>
    <pivotField axis="axisRow" showAll="0">
      <items count="33">
        <item x="20"/>
        <item x="2"/>
        <item x="6"/>
        <item m="1" x="31"/>
        <item x="9"/>
        <item m="1" x="30"/>
        <item x="12"/>
        <item x="15"/>
        <item x="4"/>
        <item x="17"/>
        <item x="19"/>
        <item x="21"/>
        <item x="0"/>
        <item x="14"/>
        <item x="13"/>
        <item x="1"/>
        <item x="3"/>
        <item x="5"/>
        <item x="7"/>
        <item x="8"/>
        <item x="10"/>
        <item x="11"/>
        <item x="25"/>
        <item x="18"/>
        <item x="16"/>
        <item x="24"/>
        <item x="28"/>
        <item x="22"/>
        <item x="23"/>
        <item x="26"/>
        <item x="27"/>
        <item x="29"/>
        <item t="default"/>
      </items>
    </pivotField>
    <pivotField axis="axisPage" multipleItemSelectionAllowed="1" showAll="0">
      <items count="12">
        <item h="1" x="7"/>
        <item h="1" x="1"/>
        <item h="1" x="6"/>
        <item h="1" x="0"/>
        <item h="1" x="8"/>
        <item h="1" x="9"/>
        <item h="1" x="3"/>
        <item h="1" x="2"/>
        <item x="5"/>
        <item h="1" x="4"/>
        <item h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30">
    <i>
      <x/>
    </i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2">
    <field x="1"/>
    <field x="2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pageFields count="1">
    <pageField fld="4" hier="-1"/>
  </pageFields>
  <dataFields count="1">
    <dataField name="Sum of 2042" fld="26" baseField="0" baseItem="0"/>
  </dataFields>
  <formats count="1">
    <format dxfId="3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EG Theme 2020">
      <a:dk1>
        <a:srgbClr val="19172B"/>
      </a:dk1>
      <a:lt1>
        <a:sysClr val="window" lastClr="FFFFFF"/>
      </a:lt1>
      <a:dk2>
        <a:srgbClr val="7140D1"/>
      </a:dk2>
      <a:lt2>
        <a:srgbClr val="BEBEC6"/>
      </a:lt2>
      <a:accent1>
        <a:srgbClr val="3CD39C"/>
      </a:accent1>
      <a:accent2>
        <a:srgbClr val="1E13A6"/>
      </a:accent2>
      <a:accent3>
        <a:srgbClr val="E03F3F"/>
      </a:accent3>
      <a:accent4>
        <a:srgbClr val="FFDA00"/>
      </a:accent4>
      <a:accent5>
        <a:srgbClr val="FFA35B"/>
      </a:accent5>
      <a:accent6>
        <a:srgbClr val="00B3FF"/>
      </a:accent6>
      <a:hlink>
        <a:srgbClr val="F26548"/>
      </a:hlink>
      <a:folHlink>
        <a:srgbClr val="7F7F7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nwcouncil.org/2021powerplan_total-demand-response-potential" TargetMode="External"/><Relationship Id="rId1" Type="http://schemas.openxmlformats.org/officeDocument/2006/relationships/pivotTable" Target="../pivotTables/pivotTable23.x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nwcouncil.org/2021powerplan_total-demand-response-potential" TargetMode="External"/><Relationship Id="rId1" Type="http://schemas.openxmlformats.org/officeDocument/2006/relationships/pivotTable" Target="../pivotTables/pivotTable28.x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nwcouncil.org/2021powerplan_total-demand-response-potential" TargetMode="External"/><Relationship Id="rId1" Type="http://schemas.openxmlformats.org/officeDocument/2006/relationships/pivotTable" Target="../pivotTables/pivotTable29.xml"/><Relationship Id="rId4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nwcouncil.org/2021powerplan_total-demand-response-potential" TargetMode="External"/><Relationship Id="rId1" Type="http://schemas.openxmlformats.org/officeDocument/2006/relationships/pivotTable" Target="../pivotTables/pivotTable2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7" tint="0.39997558519241921"/>
  </sheetPr>
  <dimension ref="A1:AH99"/>
  <sheetViews>
    <sheetView topLeftCell="H1" zoomScale="80" zoomScaleNormal="80" workbookViewId="0">
      <selection activeCell="Q15" sqref="Q15:V19"/>
    </sheetView>
  </sheetViews>
  <sheetFormatPr defaultColWidth="8.7265625" defaultRowHeight="14.5"/>
  <cols>
    <col min="1" max="1" width="4.7265625" style="1" customWidth="1"/>
    <col min="2" max="2" width="51" style="1" bestFit="1" customWidth="1"/>
    <col min="3" max="3" width="39" style="1" bestFit="1" customWidth="1"/>
    <col min="4" max="10" width="14.26953125" style="1" bestFit="1" customWidth="1"/>
    <col min="11" max="11" width="14" style="1" bestFit="1" customWidth="1"/>
    <col min="12" max="16" width="14.26953125" style="1" bestFit="1" customWidth="1"/>
    <col min="17" max="17" width="37.1796875" style="1" bestFit="1" customWidth="1"/>
    <col min="18" max="20" width="14.26953125" style="1" bestFit="1" customWidth="1"/>
    <col min="21" max="21" width="14" style="1" bestFit="1" customWidth="1"/>
    <col min="22" max="26" width="14.26953125" style="1" bestFit="1" customWidth="1"/>
    <col min="27" max="27" width="12.26953125" style="1" bestFit="1" customWidth="1"/>
    <col min="28" max="16384" width="8.7265625" style="1"/>
  </cols>
  <sheetData>
    <row r="1" spans="1:22" s="9" customFormat="1" ht="16.5">
      <c r="A1" s="1"/>
    </row>
    <row r="2" spans="1:22" s="9" customFormat="1" ht="17" thickBot="1">
      <c r="A2" s="1"/>
      <c r="B2" s="1"/>
      <c r="C2" s="1"/>
      <c r="D2" s="1"/>
      <c r="E2" s="1"/>
      <c r="F2" s="1"/>
      <c r="G2" s="1"/>
      <c r="H2" s="1"/>
      <c r="P2" s="130"/>
      <c r="Q2" s="1"/>
      <c r="R2" s="1"/>
      <c r="S2" s="1"/>
      <c r="T2" s="1"/>
      <c r="U2" s="1"/>
      <c r="V2" s="1"/>
    </row>
    <row r="3" spans="1:22" s="9" customFormat="1" ht="16.5">
      <c r="A3" s="1"/>
      <c r="C3" s="1"/>
      <c r="D3" s="11">
        <v>2023</v>
      </c>
      <c r="E3" s="12">
        <f>$D3+1</f>
        <v>2024</v>
      </c>
      <c r="F3" s="12">
        <v>2027</v>
      </c>
      <c r="G3" s="12">
        <v>2032</v>
      </c>
      <c r="H3" s="13">
        <v>2042</v>
      </c>
      <c r="I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9" customFormat="1" ht="16.5">
      <c r="A4" s="1"/>
      <c r="C4" s="1"/>
      <c r="D4" s="109"/>
      <c r="E4" s="110"/>
      <c r="F4" s="110"/>
      <c r="G4" s="110"/>
      <c r="H4" s="111"/>
      <c r="I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9" customFormat="1" ht="17" thickBot="1">
      <c r="A5" s="1"/>
      <c r="C5" s="1"/>
      <c r="D5" s="231" t="s">
        <v>57</v>
      </c>
      <c r="E5" s="232"/>
      <c r="F5" s="232"/>
      <c r="G5" s="232"/>
      <c r="H5" s="233"/>
      <c r="I5" s="1"/>
      <c r="J5" s="13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s="9" customFormat="1" ht="16.5">
      <c r="A6" s="1"/>
      <c r="C6" s="1"/>
      <c r="D6" s="1"/>
      <c r="E6" s="1"/>
      <c r="F6" s="1"/>
      <c r="G6" s="1"/>
      <c r="H6" s="1"/>
      <c r="I6" s="1"/>
      <c r="J6" s="131"/>
      <c r="K6" s="132"/>
      <c r="L6" s="132"/>
      <c r="M6" s="132"/>
      <c r="N6" s="132"/>
      <c r="O6" s="132"/>
      <c r="Q6" s="1"/>
      <c r="R6" s="1"/>
      <c r="S6" s="1"/>
      <c r="T6" s="1"/>
      <c r="U6" s="1"/>
      <c r="V6" s="1"/>
    </row>
    <row r="7" spans="1:22" s="9" customFormat="1" ht="16.5">
      <c r="A7" s="1"/>
      <c r="C7" s="155" t="s">
        <v>1004</v>
      </c>
      <c r="D7" s="156"/>
      <c r="E7" s="156"/>
      <c r="F7" s="156"/>
      <c r="G7" s="156"/>
      <c r="H7" s="156"/>
      <c r="Q7" s="179" t="s">
        <v>1068</v>
      </c>
      <c r="R7" s="178"/>
      <c r="S7" s="178"/>
      <c r="T7" s="178"/>
      <c r="U7" s="178"/>
      <c r="V7" s="178"/>
    </row>
    <row r="8" spans="1:22" s="9" customFormat="1" ht="19.899999999999999" customHeight="1">
      <c r="A8" s="1"/>
      <c r="C8" s="85" t="s">
        <v>79</v>
      </c>
      <c r="D8" s="86">
        <f>D$3</f>
        <v>2023</v>
      </c>
      <c r="E8" s="86">
        <f>E$3</f>
        <v>2024</v>
      </c>
      <c r="F8" s="86">
        <f>F$3</f>
        <v>2027</v>
      </c>
      <c r="G8" s="86">
        <f>G$3</f>
        <v>2032</v>
      </c>
      <c r="H8" s="86">
        <f>H$3</f>
        <v>2042</v>
      </c>
      <c r="I8" s="1"/>
      <c r="Q8" s="85" t="str">
        <f>C8</f>
        <v>Summer Potential</v>
      </c>
      <c r="R8" s="86">
        <f>D8</f>
        <v>2023</v>
      </c>
      <c r="S8" s="86">
        <f t="shared" ref="S8:V8" si="0">E8</f>
        <v>2024</v>
      </c>
      <c r="T8" s="86">
        <f t="shared" si="0"/>
        <v>2027</v>
      </c>
      <c r="U8" s="86">
        <f t="shared" si="0"/>
        <v>2032</v>
      </c>
      <c r="V8" s="86">
        <f t="shared" si="0"/>
        <v>2042</v>
      </c>
    </row>
    <row r="9" spans="1:22" s="9" customFormat="1" ht="20">
      <c r="A9" s="1"/>
      <c r="C9" s="107" t="s">
        <v>77</v>
      </c>
      <c r="D9" s="108">
        <f t="shared" ref="D9:H10" si="1">INDEX($C$42:$Z$44,MATCH($C9,$B$42:$B$44,0),MATCH(D$8,$C$41:$Z$41))</f>
        <v>938.0842243674457</v>
      </c>
      <c r="E9" s="108">
        <f t="shared" si="1"/>
        <v>940.53147173183936</v>
      </c>
      <c r="F9" s="108">
        <f t="shared" si="1"/>
        <v>952.02575608536051</v>
      </c>
      <c r="G9" s="108">
        <f t="shared" si="1"/>
        <v>974.82770216552342</v>
      </c>
      <c r="H9" s="108">
        <f t="shared" si="1"/>
        <v>1023.8025775671668</v>
      </c>
      <c r="I9" s="1"/>
      <c r="Q9" s="107" t="s">
        <v>1657</v>
      </c>
      <c r="R9" s="108">
        <f t="shared" ref="R9:V10" si="2">SUM(D9,D25)</f>
        <v>1400.3963157119022</v>
      </c>
      <c r="S9" s="108">
        <f t="shared" si="2"/>
        <v>1403.7529458230629</v>
      </c>
      <c r="T9" s="108">
        <f t="shared" si="2"/>
        <v>1419.8727545089603</v>
      </c>
      <c r="U9" s="108">
        <f t="shared" si="2"/>
        <v>1449.7619546215465</v>
      </c>
      <c r="V9" s="108">
        <f t="shared" si="2"/>
        <v>1516.3299730059312</v>
      </c>
    </row>
    <row r="10" spans="1:22" s="9" customFormat="1" ht="20">
      <c r="A10" s="1"/>
      <c r="C10" s="88" t="s">
        <v>119</v>
      </c>
      <c r="D10" s="89">
        <f t="shared" si="1"/>
        <v>0.51694342076708044</v>
      </c>
      <c r="E10" s="89">
        <f t="shared" si="1"/>
        <v>15.572209492235999</v>
      </c>
      <c r="F10" s="89">
        <f t="shared" si="1"/>
        <v>62.57801511698235</v>
      </c>
      <c r="G10" s="89">
        <f t="shared" si="1"/>
        <v>95.9294638083622</v>
      </c>
      <c r="H10" s="89">
        <f t="shared" si="1"/>
        <v>119.97198851607166</v>
      </c>
      <c r="I10" s="1"/>
      <c r="Q10" s="88" t="str">
        <f t="shared" ref="Q10:Q12" si="3">C10</f>
        <v>Market Potential</v>
      </c>
      <c r="R10" s="89">
        <f t="shared" si="2"/>
        <v>0.51694342076708044</v>
      </c>
      <c r="S10" s="89">
        <f t="shared" si="2"/>
        <v>21.743166235161496</v>
      </c>
      <c r="T10" s="89">
        <f t="shared" si="2"/>
        <v>97.328758216026529</v>
      </c>
      <c r="U10" s="89">
        <f t="shared" si="2"/>
        <v>136.56194261896883</v>
      </c>
      <c r="V10" s="89">
        <f t="shared" si="2"/>
        <v>170.82582795706992</v>
      </c>
    </row>
    <row r="11" spans="1:22" s="9" customFormat="1" ht="20">
      <c r="A11" s="1"/>
      <c r="C11" s="90" t="s">
        <v>100</v>
      </c>
      <c r="D11" s="91">
        <f>D10/D9</f>
        <v>5.510629081473549E-4</v>
      </c>
      <c r="E11" s="91">
        <f>E10/E9</f>
        <v>1.6556819160513839E-2</v>
      </c>
      <c r="F11" s="91">
        <f>F10/F9</f>
        <v>6.5731430811596117E-2</v>
      </c>
      <c r="G11" s="91">
        <f>G10/G9</f>
        <v>9.840658364063766E-2</v>
      </c>
      <c r="H11" s="91">
        <f>H10/H9</f>
        <v>0.11718273732144503</v>
      </c>
      <c r="I11" s="1"/>
      <c r="Q11" s="90" t="str">
        <f t="shared" si="3"/>
        <v>TRC Economic (% of baseline)</v>
      </c>
      <c r="R11" s="91">
        <f>R10/R9</f>
        <v>3.6914080319062274E-4</v>
      </c>
      <c r="S11" s="91">
        <f>S10/S9</f>
        <v>1.5489311206690162E-2</v>
      </c>
      <c r="T11" s="91">
        <f t="shared" ref="T11:V11" si="4">T10/T9</f>
        <v>6.8547521534551931E-2</v>
      </c>
      <c r="U11" s="91">
        <f t="shared" si="4"/>
        <v>9.419611418525442E-2</v>
      </c>
      <c r="V11" s="91">
        <f t="shared" si="4"/>
        <v>0.11265742351477064</v>
      </c>
    </row>
    <row r="12" spans="1:22" s="9" customFormat="1" ht="20">
      <c r="A12" s="1"/>
      <c r="C12" s="92" t="s">
        <v>1072</v>
      </c>
      <c r="D12" s="87">
        <f>INDEX($C$42:$Z$44,MATCH($C12,$B$42:$B$44,0),MATCH(D$8,$C$41:$Z$41))</f>
        <v>937.56728094667858</v>
      </c>
      <c r="E12" s="87">
        <f>INDEX($C$42:$Z$44,MATCH($C12,$B$42:$B$44,0),MATCH(E$8,$C$41:$Z$41))</f>
        <v>924.95926223960339</v>
      </c>
      <c r="F12" s="87">
        <f>INDEX($C$42:$Z$44,MATCH($C12,$B$42:$B$44,0),MATCH(F$8,$C$41:$Z$41))</f>
        <v>889.44774096837818</v>
      </c>
      <c r="G12" s="87">
        <f>INDEX($C$42:$Z$44,MATCH($C12,$B$42:$B$44,0),MATCH(G$8,$C$41:$Z$41))</f>
        <v>878.89823835716118</v>
      </c>
      <c r="H12" s="87">
        <f>INDEX($C$42:$Z$44,MATCH($C12,$B$42:$B$44,0),MATCH(H$8,$C$41:$Z$41))</f>
        <v>903.83058905109522</v>
      </c>
      <c r="I12" s="1"/>
      <c r="Q12" s="92" t="str">
        <f t="shared" si="3"/>
        <v>Potential Forecast</v>
      </c>
      <c r="R12" s="87">
        <f>SUM(D12,D28)</f>
        <v>1399.879372291135</v>
      </c>
      <c r="S12" s="87">
        <f>SUM(E12,E28)</f>
        <v>1382.0097795879014</v>
      </c>
      <c r="T12" s="87">
        <f>SUM(F12,F28)</f>
        <v>1322.5439962929338</v>
      </c>
      <c r="U12" s="87">
        <f>SUM(G12,G28)</f>
        <v>1313.2000120025775</v>
      </c>
      <c r="V12" s="87">
        <f>SUM(H12,H28)</f>
        <v>1345.5041450488611</v>
      </c>
    </row>
    <row r="13" spans="1:22" s="9" customFormat="1" ht="16.5">
      <c r="A13" s="1"/>
      <c r="C13" s="1"/>
      <c r="D13" s="1"/>
      <c r="E13" s="1"/>
      <c r="F13" s="1"/>
      <c r="G13" s="1"/>
      <c r="H13" s="1"/>
      <c r="I13" s="1"/>
      <c r="Q13" s="1"/>
      <c r="R13" s="1"/>
      <c r="S13" s="1"/>
      <c r="T13" s="1"/>
      <c r="U13" s="1"/>
      <c r="V13" s="1"/>
    </row>
    <row r="14" spans="1:22" s="9" customFormat="1" ht="17.5">
      <c r="A14" s="1"/>
      <c r="C14" s="126"/>
      <c r="D14" s="126"/>
      <c r="E14" s="126"/>
      <c r="F14" s="126"/>
      <c r="G14" s="126"/>
      <c r="H14" s="1"/>
      <c r="I14" s="1"/>
      <c r="J14" s="1"/>
      <c r="K14" s="1"/>
      <c r="L14" s="1"/>
      <c r="M14" s="1"/>
      <c r="N14" s="1"/>
      <c r="O14" s="1"/>
      <c r="P14" s="1"/>
      <c r="Q14" s="126"/>
      <c r="R14" s="126"/>
      <c r="S14" s="126"/>
      <c r="T14" s="126"/>
      <c r="U14" s="126"/>
      <c r="V14" s="1"/>
    </row>
    <row r="15" spans="1:22" s="9" customFormat="1" ht="19.899999999999999" customHeight="1">
      <c r="A15" s="1"/>
      <c r="C15" s="85" t="s">
        <v>88</v>
      </c>
      <c r="D15" s="86">
        <f>D$3</f>
        <v>2023</v>
      </c>
      <c r="E15" s="86">
        <f>E$3</f>
        <v>2024</v>
      </c>
      <c r="F15" s="86">
        <f>F$3</f>
        <v>2027</v>
      </c>
      <c r="G15" s="86">
        <f>G$3</f>
        <v>2032</v>
      </c>
      <c r="H15" s="86">
        <f>H$3</f>
        <v>2042</v>
      </c>
      <c r="I15" s="1"/>
      <c r="Q15" s="85" t="str">
        <f>C15</f>
        <v>Winter Potential</v>
      </c>
      <c r="R15" s="86">
        <f>D15</f>
        <v>2023</v>
      </c>
      <c r="S15" s="86">
        <f t="shared" ref="S15:V15" si="5">E15</f>
        <v>2024</v>
      </c>
      <c r="T15" s="86">
        <f t="shared" si="5"/>
        <v>2027</v>
      </c>
      <c r="U15" s="86">
        <f t="shared" si="5"/>
        <v>2032</v>
      </c>
      <c r="V15" s="86">
        <f t="shared" si="5"/>
        <v>2042</v>
      </c>
    </row>
    <row r="16" spans="1:22" s="9" customFormat="1" ht="20">
      <c r="A16" s="1"/>
      <c r="C16" s="107" t="s">
        <v>87</v>
      </c>
      <c r="D16" s="108">
        <f t="shared" ref="D16:H17" si="6">INDEX($C$72:$Z$74,MATCH($C16,$B$72:$B$74,0),MATCH(D$15,$C$71:$Z$71))</f>
        <v>907.95688184680205</v>
      </c>
      <c r="E16" s="108">
        <f t="shared" si="6"/>
        <v>910.14422214767967</v>
      </c>
      <c r="F16" s="108">
        <f t="shared" si="6"/>
        <v>920.90471179554584</v>
      </c>
      <c r="G16" s="108">
        <f t="shared" si="6"/>
        <v>942.32121728176037</v>
      </c>
      <c r="H16" s="108">
        <f t="shared" si="6"/>
        <v>988.39394494387659</v>
      </c>
      <c r="I16" s="1"/>
      <c r="J16" s="131"/>
      <c r="Q16" s="107" t="str">
        <f t="shared" ref="Q16:Q19" si="7">C16</f>
        <v>Baseline Forecast (Winter MW)</v>
      </c>
      <c r="R16" s="108">
        <f t="shared" ref="R16:V17" si="8">SUM(D16,D32)</f>
        <v>1362.5433926834862</v>
      </c>
      <c r="S16" s="108">
        <f t="shared" si="8"/>
        <v>1365.5182052069504</v>
      </c>
      <c r="T16" s="108">
        <f t="shared" si="8"/>
        <v>1380.5381172508071</v>
      </c>
      <c r="U16" s="108">
        <f t="shared" si="8"/>
        <v>1408.4063322839384</v>
      </c>
      <c r="V16" s="108">
        <f t="shared" si="8"/>
        <v>1470.7445125368272</v>
      </c>
    </row>
    <row r="17" spans="1:22" s="9" customFormat="1" ht="20">
      <c r="A17" s="1"/>
      <c r="C17" s="88" t="str">
        <f>C10</f>
        <v>Market Potential</v>
      </c>
      <c r="D17" s="89">
        <f t="shared" si="6"/>
        <v>0.51422322607878113</v>
      </c>
      <c r="E17" s="89">
        <f t="shared" si="6"/>
        <v>13.679402266856854</v>
      </c>
      <c r="F17" s="89">
        <f t="shared" si="6"/>
        <v>46.375779075067605</v>
      </c>
      <c r="G17" s="89">
        <f t="shared" si="6"/>
        <v>78.76508235799534</v>
      </c>
      <c r="H17" s="89">
        <f t="shared" si="6"/>
        <v>98.315002969104938</v>
      </c>
      <c r="I17" s="1"/>
      <c r="Q17" s="88" t="str">
        <f t="shared" si="7"/>
        <v>Market Potential</v>
      </c>
      <c r="R17" s="89">
        <f t="shared" si="8"/>
        <v>0.51422322607878113</v>
      </c>
      <c r="S17" s="89">
        <f t="shared" si="8"/>
        <v>18.760582126517892</v>
      </c>
      <c r="T17" s="89">
        <f t="shared" si="8"/>
        <v>71.749229359734912</v>
      </c>
      <c r="U17" s="89">
        <f t="shared" si="8"/>
        <v>108.04478948510938</v>
      </c>
      <c r="V17" s="89">
        <f t="shared" si="8"/>
        <v>134.28704106677293</v>
      </c>
    </row>
    <row r="18" spans="1:22" s="9" customFormat="1" ht="20">
      <c r="A18" s="1"/>
      <c r="C18" s="90" t="str">
        <f>C11</f>
        <v>TRC Economic (% of baseline)</v>
      </c>
      <c r="D18" s="91">
        <f>D17/D16</f>
        <v>5.663520331855859E-4</v>
      </c>
      <c r="E18" s="91">
        <f>E17/E16</f>
        <v>1.5029928152021208E-2</v>
      </c>
      <c r="F18" s="91">
        <f>F17/F16</f>
        <v>5.0358933428243442E-2</v>
      </c>
      <c r="G18" s="91">
        <f>G17/G16</f>
        <v>8.3586234623054284E-2</v>
      </c>
      <c r="H18" s="91">
        <f>H17/H16</f>
        <v>9.9469450892566424E-2</v>
      </c>
      <c r="I18" s="1"/>
      <c r="Q18" s="90" t="str">
        <f t="shared" si="7"/>
        <v>TRC Economic (% of baseline)</v>
      </c>
      <c r="R18" s="91">
        <f>R17/R16</f>
        <v>3.7739952271614245E-4</v>
      </c>
      <c r="S18" s="91">
        <f t="shared" ref="S18:V18" si="9">S17/S16</f>
        <v>1.3738800445853187E-2</v>
      </c>
      <c r="T18" s="91">
        <f t="shared" si="9"/>
        <v>5.1971929252207665E-2</v>
      </c>
      <c r="U18" s="91">
        <f t="shared" si="9"/>
        <v>7.671421734514558E-2</v>
      </c>
      <c r="V18" s="91">
        <f t="shared" si="9"/>
        <v>9.1305485026183575E-2</v>
      </c>
    </row>
    <row r="19" spans="1:22" s="9" customFormat="1" ht="20">
      <c r="A19" s="1"/>
      <c r="C19" s="92" t="str">
        <f>C12</f>
        <v>Potential Forecast</v>
      </c>
      <c r="D19" s="87">
        <f>INDEX($C$72:$Z$74,MATCH($C19,$B$72:$B$74,0),MATCH(D$15,$C$71:$Z$71))</f>
        <v>907.44265862072325</v>
      </c>
      <c r="E19" s="87">
        <f>INDEX($C$72:$Z$74,MATCH($C19,$B$72:$B$74,0),MATCH(E$15,$C$71:$Z$71))</f>
        <v>896.4648198808228</v>
      </c>
      <c r="F19" s="87">
        <f>INDEX($C$72:$Z$74,MATCH($C19,$B$72:$B$74,0),MATCH(F$15,$C$71:$Z$71))</f>
        <v>874.52893272047822</v>
      </c>
      <c r="G19" s="87">
        <f>INDEX($C$72:$Z$74,MATCH($C19,$B$72:$B$74,0),MATCH(G$15,$C$71:$Z$71))</f>
        <v>863.55613492376506</v>
      </c>
      <c r="H19" s="87">
        <f>INDEX($C$72:$Z$74,MATCH($C19,$B$72:$B$74,0),MATCH(H$15,$C$71:$Z$71))</f>
        <v>890.07894197477162</v>
      </c>
      <c r="I19" s="1"/>
      <c r="Q19" s="92" t="str">
        <f t="shared" si="7"/>
        <v>Potential Forecast</v>
      </c>
      <c r="R19" s="87">
        <f>SUM(D19,D35)</f>
        <v>1362.0291694574075</v>
      </c>
      <c r="S19" s="87">
        <f>SUM(E19,E35)</f>
        <v>1346.7576230804325</v>
      </c>
      <c r="T19" s="87">
        <f>SUM(F19,F35)</f>
        <v>1308.7888878910721</v>
      </c>
      <c r="U19" s="87">
        <f>SUM(G19,G35)</f>
        <v>1300.3615427988291</v>
      </c>
      <c r="V19" s="87">
        <f>SUM(H19,H35)</f>
        <v>1336.4574714700543</v>
      </c>
    </row>
    <row r="20" spans="1:22" s="9" customFormat="1" ht="17.5">
      <c r="A20" s="1"/>
      <c r="C20" s="127"/>
      <c r="D20" s="128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s="9" customFormat="1" ht="17.5">
      <c r="A21" s="1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s="9" customFormat="1" ht="17.5">
      <c r="A22" s="1"/>
      <c r="C22" s="127"/>
      <c r="D22" s="128"/>
      <c r="E22" s="126"/>
      <c r="F22" s="126"/>
      <c r="G22" s="126"/>
      <c r="P22" s="1"/>
      <c r="Q22" s="1"/>
      <c r="R22" s="1"/>
      <c r="S22" s="1"/>
      <c r="T22" s="1"/>
      <c r="U22" s="1"/>
      <c r="V22" s="1"/>
    </row>
    <row r="23" spans="1:22" s="9" customFormat="1" ht="16.5">
      <c r="A23" s="1"/>
      <c r="C23" s="153" t="s">
        <v>1005</v>
      </c>
      <c r="D23" s="154"/>
      <c r="E23" s="154"/>
      <c r="F23" s="154"/>
      <c r="G23" s="154"/>
      <c r="H23" s="154"/>
      <c r="Q23" s="1"/>
      <c r="R23" s="1"/>
      <c r="S23" s="1"/>
      <c r="T23" s="1"/>
      <c r="U23" s="1"/>
      <c r="V23" s="1"/>
    </row>
    <row r="24" spans="1:22" s="9" customFormat="1" ht="19.899999999999999" customHeight="1">
      <c r="A24" s="1"/>
      <c r="C24" s="85" t="s">
        <v>79</v>
      </c>
      <c r="D24" s="86">
        <f>D$3</f>
        <v>2023</v>
      </c>
      <c r="E24" s="86">
        <f>E$3</f>
        <v>2024</v>
      </c>
      <c r="F24" s="86">
        <f>F$3</f>
        <v>2027</v>
      </c>
      <c r="G24" s="86">
        <f>G$3</f>
        <v>2032</v>
      </c>
      <c r="H24" s="86">
        <f>H$3</f>
        <v>2042</v>
      </c>
      <c r="I24" s="1"/>
      <c r="Q24" s="1"/>
      <c r="R24" s="1"/>
      <c r="S24" s="1"/>
      <c r="T24" s="1"/>
      <c r="U24" s="1"/>
      <c r="V24" s="1"/>
    </row>
    <row r="25" spans="1:22" s="9" customFormat="1" ht="20">
      <c r="A25" s="1"/>
      <c r="C25" s="107" t="str">
        <f>C9</f>
        <v>Baseline Forecast (Summer MW)</v>
      </c>
      <c r="D25" s="108">
        <f t="shared" ref="D25:H26" si="10">INDEX($C$46:$Z$48,MATCH($C25,$B$46:$B$48,0),MATCH(D$24,$C$45:$Z$45))</f>
        <v>462.31209134445646</v>
      </c>
      <c r="E25" s="108">
        <f t="shared" si="10"/>
        <v>463.22147409122363</v>
      </c>
      <c r="F25" s="108">
        <f t="shared" si="10"/>
        <v>467.84699842359976</v>
      </c>
      <c r="G25" s="108">
        <f t="shared" si="10"/>
        <v>474.93425245602293</v>
      </c>
      <c r="H25" s="108">
        <f t="shared" si="10"/>
        <v>492.52739543876419</v>
      </c>
      <c r="I25" s="1"/>
      <c r="Q25" s="1"/>
      <c r="R25" s="1"/>
      <c r="S25" s="1"/>
      <c r="T25" s="1"/>
      <c r="U25" s="1"/>
      <c r="V25" s="1"/>
    </row>
    <row r="26" spans="1:22" s="9" customFormat="1" ht="20">
      <c r="A26" s="1"/>
      <c r="C26" s="88" t="str">
        <f t="shared" ref="C26:C28" si="11">C10</f>
        <v>Market Potential</v>
      </c>
      <c r="D26" s="89">
        <f t="shared" si="10"/>
        <v>0</v>
      </c>
      <c r="E26" s="89">
        <f t="shared" si="10"/>
        <v>6.1709567429254975</v>
      </c>
      <c r="F26" s="89">
        <f t="shared" si="10"/>
        <v>34.750743099044172</v>
      </c>
      <c r="G26" s="89">
        <f t="shared" si="10"/>
        <v>40.632478810606628</v>
      </c>
      <c r="H26" s="89">
        <f t="shared" si="10"/>
        <v>50.85383944099825</v>
      </c>
      <c r="I26" s="1"/>
      <c r="Q26" s="1"/>
      <c r="R26" s="1"/>
      <c r="S26" s="1"/>
      <c r="T26" s="1"/>
      <c r="U26" s="1"/>
      <c r="V26" s="1"/>
    </row>
    <row r="27" spans="1:22" s="9" customFormat="1" ht="20">
      <c r="A27" s="1"/>
      <c r="C27" s="90" t="str">
        <f t="shared" si="11"/>
        <v>TRC Economic (% of baseline)</v>
      </c>
      <c r="D27" s="91">
        <f>D26/D25</f>
        <v>0</v>
      </c>
      <c r="E27" s="91">
        <f>E26/E25</f>
        <v>1.3321827868692961E-2</v>
      </c>
      <c r="F27" s="91">
        <f>F26/F25</f>
        <v>7.4278008015731728E-2</v>
      </c>
      <c r="G27" s="91">
        <f>G26/G25</f>
        <v>8.5553902672810558E-2</v>
      </c>
      <c r="H27" s="91">
        <f>H26/H25</f>
        <v>0.10325078343245354</v>
      </c>
      <c r="I27" s="1"/>
      <c r="Q27" s="1"/>
      <c r="R27" s="1"/>
      <c r="S27" s="1"/>
      <c r="T27" s="1"/>
      <c r="U27" s="1"/>
      <c r="V27" s="1"/>
    </row>
    <row r="28" spans="1:22" s="9" customFormat="1" ht="20">
      <c r="A28" s="1"/>
      <c r="C28" s="92" t="str">
        <f t="shared" si="11"/>
        <v>Potential Forecast</v>
      </c>
      <c r="D28" s="87">
        <f>INDEX($C$46:$Z$48,MATCH($C28,$B$46:$B$48,0),MATCH(D$24,$C$45:$Z$45))</f>
        <v>462.31209134445646</v>
      </c>
      <c r="E28" s="87">
        <f>INDEX($C$46:$Z$48,MATCH($C28,$B$46:$B$48,0),MATCH(E$24,$C$45:$Z$45))</f>
        <v>457.05051734829811</v>
      </c>
      <c r="F28" s="87">
        <f>INDEX($C$46:$Z$48,MATCH($C28,$B$46:$B$48,0),MATCH(F$24,$C$45:$Z$45))</f>
        <v>433.09625532455561</v>
      </c>
      <c r="G28" s="87">
        <f>INDEX($C$46:$Z$48,MATCH($C28,$B$46:$B$48,0),MATCH(G$24,$C$45:$Z$45))</f>
        <v>434.30177364541629</v>
      </c>
      <c r="H28" s="87">
        <f>INDEX($C$46:$Z$48,MATCH($C28,$B$46:$B$48,0),MATCH(H$24,$C$45:$Z$45))</f>
        <v>441.67355599776596</v>
      </c>
      <c r="I28" s="1"/>
    </row>
    <row r="29" spans="1:22" s="9" customFormat="1" ht="16.5">
      <c r="A29" s="1"/>
      <c r="C29" s="1"/>
      <c r="D29" s="1"/>
      <c r="E29" s="1"/>
      <c r="F29" s="1"/>
      <c r="G29" s="1"/>
      <c r="H29" s="1"/>
      <c r="I29" s="1"/>
    </row>
    <row r="30" spans="1:22" s="9" customFormat="1" ht="17.5">
      <c r="A30" s="1"/>
      <c r="C30" s="126"/>
      <c r="D30" s="126"/>
      <c r="E30" s="126"/>
      <c r="F30" s="126"/>
      <c r="G30" s="1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9" customFormat="1" ht="19.899999999999999" customHeight="1">
      <c r="A31" s="1"/>
      <c r="C31" s="85" t="s">
        <v>88</v>
      </c>
      <c r="D31" s="86">
        <f>D$3</f>
        <v>2023</v>
      </c>
      <c r="E31" s="86">
        <f>E$3</f>
        <v>2024</v>
      </c>
      <c r="F31" s="86">
        <f>F$3</f>
        <v>2027</v>
      </c>
      <c r="G31" s="86">
        <f>G$3</f>
        <v>2032</v>
      </c>
      <c r="H31" s="86">
        <f>H$3</f>
        <v>2042</v>
      </c>
      <c r="I31" s="1"/>
      <c r="Q31" s="1"/>
      <c r="R31" s="1"/>
      <c r="S31" s="1"/>
      <c r="T31" s="1"/>
      <c r="U31" s="1"/>
      <c r="V31" s="1"/>
    </row>
    <row r="32" spans="1:22" s="9" customFormat="1" ht="20">
      <c r="A32" s="1"/>
      <c r="C32" s="107" t="str">
        <f>C16</f>
        <v>Baseline Forecast (Winter MW)</v>
      </c>
      <c r="D32" s="108">
        <f t="shared" ref="D32:H33" si="12">INDEX($C$76:$Z$78,MATCH($C32,$B$76:$B$78,0),MATCH(D$31,$C$75:$Z$75))</f>
        <v>454.58651083668417</v>
      </c>
      <c r="E32" s="108">
        <f t="shared" si="12"/>
        <v>455.3739830592707</v>
      </c>
      <c r="F32" s="108">
        <f t="shared" si="12"/>
        <v>459.63340545526131</v>
      </c>
      <c r="G32" s="108">
        <f t="shared" si="12"/>
        <v>466.08511500217799</v>
      </c>
      <c r="H32" s="108">
        <f t="shared" si="12"/>
        <v>482.35056759295071</v>
      </c>
      <c r="I32" s="1"/>
      <c r="J32" s="131"/>
      <c r="Q32" s="1"/>
      <c r="R32" s="1"/>
      <c r="S32" s="1"/>
      <c r="T32" s="1"/>
      <c r="U32" s="1"/>
      <c r="V32" s="1"/>
    </row>
    <row r="33" spans="1:26" s="9" customFormat="1" ht="20">
      <c r="A33" s="1"/>
      <c r="C33" s="88" t="str">
        <f>C17</f>
        <v>Market Potential</v>
      </c>
      <c r="D33" s="89">
        <f t="shared" si="12"/>
        <v>0</v>
      </c>
      <c r="E33" s="89">
        <f t="shared" si="12"/>
        <v>5.081179859661038</v>
      </c>
      <c r="F33" s="89">
        <f t="shared" si="12"/>
        <v>25.37345028466731</v>
      </c>
      <c r="G33" s="89">
        <f t="shared" si="12"/>
        <v>29.279707127114033</v>
      </c>
      <c r="H33" s="89">
        <f t="shared" si="12"/>
        <v>35.972038097667998</v>
      </c>
      <c r="I33" s="1"/>
      <c r="Q33" s="1"/>
      <c r="R33" s="1"/>
      <c r="S33" s="1"/>
      <c r="T33" s="1"/>
      <c r="U33" s="1"/>
      <c r="V33" s="1"/>
    </row>
    <row r="34" spans="1:26" s="9" customFormat="1" ht="20">
      <c r="A34" s="1"/>
      <c r="C34" s="90" t="str">
        <f>C18</f>
        <v>TRC Economic (% of baseline)</v>
      </c>
      <c r="D34" s="91">
        <f>D33/D32</f>
        <v>0</v>
      </c>
      <c r="E34" s="91">
        <f>E33/E32</f>
        <v>1.1158256836556427E-2</v>
      </c>
      <c r="F34" s="91">
        <f>F33/F32</f>
        <v>5.5203668801085543E-2</v>
      </c>
      <c r="G34" s="91">
        <f>G33/G32</f>
        <v>6.2820515362257842E-2</v>
      </c>
      <c r="H34" s="91">
        <f>H33/H32</f>
        <v>7.4576543523473843E-2</v>
      </c>
      <c r="I34" s="1"/>
      <c r="Q34" s="1"/>
      <c r="R34" s="1"/>
      <c r="S34" s="1"/>
      <c r="T34" s="1"/>
      <c r="U34" s="1"/>
      <c r="V34" s="1"/>
    </row>
    <row r="35" spans="1:26" s="9" customFormat="1" ht="20">
      <c r="A35" s="1"/>
      <c r="C35" s="92" t="str">
        <f>C19</f>
        <v>Potential Forecast</v>
      </c>
      <c r="D35" s="87">
        <f>INDEX($C$76:$Z$78,MATCH($C35,$B$76:$B$78,0),MATCH(D$31,$C$75:$Z$75))</f>
        <v>454.58651083668417</v>
      </c>
      <c r="E35" s="87">
        <f>INDEX($C$76:$Z$78,MATCH($C35,$B$76:$B$78,0),MATCH(E$31,$C$75:$Z$75))</f>
        <v>450.29280319960964</v>
      </c>
      <c r="F35" s="87">
        <f>INDEX($C$76:$Z$78,MATCH($C35,$B$76:$B$78,0),MATCH(F$31,$C$75:$Z$75))</f>
        <v>434.25995517059403</v>
      </c>
      <c r="G35" s="87">
        <f>INDEX($C$76:$Z$78,MATCH($C35,$B$76:$B$78,0),MATCH(G$31,$C$75:$Z$75))</f>
        <v>436.80540787506396</v>
      </c>
      <c r="H35" s="87">
        <f>INDEX($C$76:$Z$78,MATCH($C35,$B$76:$B$78,0),MATCH(H$31,$C$75:$Z$75))</f>
        <v>446.37852949528269</v>
      </c>
      <c r="I35" s="1"/>
      <c r="Q35" s="1"/>
      <c r="R35" s="1"/>
      <c r="S35" s="1"/>
      <c r="T35" s="1"/>
      <c r="U35" s="1"/>
      <c r="V35" s="1"/>
    </row>
    <row r="36" spans="1:26" s="9" customFormat="1" ht="17.5">
      <c r="A36" s="1"/>
      <c r="C36" s="127"/>
      <c r="D36" s="128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</row>
    <row r="37" spans="1:26" s="9" customFormat="1" ht="17.5">
      <c r="A37" s="1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</row>
    <row r="38" spans="1:26" s="9" customFormat="1" ht="17.5">
      <c r="A38" s="1"/>
      <c r="C38" s="127"/>
      <c r="D38" s="128"/>
      <c r="E38" s="126"/>
      <c r="F38" s="126"/>
      <c r="G38" s="126"/>
      <c r="P38" s="1"/>
      <c r="Q38" s="1"/>
      <c r="R38" s="1"/>
      <c r="S38" s="1"/>
      <c r="T38" s="1"/>
      <c r="U38" s="1"/>
      <c r="V38" s="1"/>
    </row>
    <row r="39" spans="1:26" s="9" customFormat="1" ht="17.5">
      <c r="A39" s="1"/>
      <c r="C39" s="127"/>
      <c r="D39" s="128"/>
      <c r="E39" s="126"/>
      <c r="F39" s="126"/>
      <c r="G39" s="126"/>
    </row>
    <row r="40" spans="1:26" s="9" customFormat="1" ht="25">
      <c r="A40" s="1"/>
      <c r="B40" s="129" t="s">
        <v>78</v>
      </c>
    </row>
    <row r="41" spans="1:26" s="9" customFormat="1" ht="16.5">
      <c r="A41" s="1"/>
      <c r="B41" s="58" t="s">
        <v>92</v>
      </c>
      <c r="C41" s="58">
        <v>2023</v>
      </c>
      <c r="D41" s="58">
        <f>C41+1</f>
        <v>2024</v>
      </c>
      <c r="E41" s="58">
        <f t="shared" ref="E41:V41" si="13">D41+1</f>
        <v>2025</v>
      </c>
      <c r="F41" s="58">
        <f t="shared" si="13"/>
        <v>2026</v>
      </c>
      <c r="G41" s="58">
        <f t="shared" si="13"/>
        <v>2027</v>
      </c>
      <c r="H41" s="58">
        <f t="shared" si="13"/>
        <v>2028</v>
      </c>
      <c r="I41" s="58">
        <f t="shared" si="13"/>
        <v>2029</v>
      </c>
      <c r="J41" s="58">
        <f t="shared" si="13"/>
        <v>2030</v>
      </c>
      <c r="K41" s="58">
        <f t="shared" si="13"/>
        <v>2031</v>
      </c>
      <c r="L41" s="58">
        <f t="shared" si="13"/>
        <v>2032</v>
      </c>
      <c r="M41" s="58">
        <f t="shared" si="13"/>
        <v>2033</v>
      </c>
      <c r="N41" s="58">
        <f t="shared" si="13"/>
        <v>2034</v>
      </c>
      <c r="O41" s="58">
        <f t="shared" si="13"/>
        <v>2035</v>
      </c>
      <c r="P41" s="58">
        <f t="shared" si="13"/>
        <v>2036</v>
      </c>
      <c r="Q41" s="58">
        <f t="shared" si="13"/>
        <v>2037</v>
      </c>
      <c r="R41" s="58">
        <f t="shared" si="13"/>
        <v>2038</v>
      </c>
      <c r="S41" s="58">
        <f t="shared" si="13"/>
        <v>2039</v>
      </c>
      <c r="T41" s="58">
        <f t="shared" si="13"/>
        <v>2040</v>
      </c>
      <c r="U41" s="58">
        <f t="shared" si="13"/>
        <v>2041</v>
      </c>
      <c r="V41" s="58">
        <f t="shared" si="13"/>
        <v>2042</v>
      </c>
      <c r="W41" s="58">
        <f t="shared" ref="W41" si="14">V41+1</f>
        <v>2043</v>
      </c>
      <c r="X41" s="58">
        <f t="shared" ref="X41" si="15">W41+1</f>
        <v>2044</v>
      </c>
      <c r="Y41" s="58">
        <f t="shared" ref="Y41" si="16">X41+1</f>
        <v>2045</v>
      </c>
      <c r="Z41" s="58">
        <f t="shared" ref="Z41" si="17">Y41+1</f>
        <v>2046</v>
      </c>
    </row>
    <row r="42" spans="1:26" s="9" customFormat="1" ht="16.5">
      <c r="A42" s="1"/>
      <c r="B42" s="9" t="s">
        <v>77</v>
      </c>
      <c r="C42" s="133">
        <f>C65</f>
        <v>938.0842243674457</v>
      </c>
      <c r="D42" s="133">
        <f t="shared" ref="D42:Z42" si="18">D65</f>
        <v>940.53147173183936</v>
      </c>
      <c r="E42" s="133">
        <f t="shared" si="18"/>
        <v>944.48129354427783</v>
      </c>
      <c r="F42" s="133">
        <f t="shared" si="18"/>
        <v>947.60165439575292</v>
      </c>
      <c r="G42" s="133">
        <f t="shared" si="18"/>
        <v>952.02575608536051</v>
      </c>
      <c r="H42" s="133">
        <f t="shared" si="18"/>
        <v>956.49546236907054</v>
      </c>
      <c r="I42" s="133">
        <f t="shared" si="18"/>
        <v>961.01063231085902</v>
      </c>
      <c r="J42" s="133">
        <f t="shared" si="18"/>
        <v>965.57113759631761</v>
      </c>
      <c r="K42" s="133">
        <f t="shared" si="18"/>
        <v>970.17686221714791</v>
      </c>
      <c r="L42" s="133">
        <f t="shared" si="18"/>
        <v>974.82770216552342</v>
      </c>
      <c r="M42" s="133">
        <f t="shared" si="18"/>
        <v>979.52356513803159</v>
      </c>
      <c r="N42" s="133">
        <f t="shared" si="18"/>
        <v>984.26437024890924</v>
      </c>
      <c r="O42" s="133">
        <f t="shared" si="18"/>
        <v>989.05004775229986</v>
      </c>
      <c r="P42" s="133">
        <f t="shared" si="18"/>
        <v>993.88053877326547</v>
      </c>
      <c r="Q42" s="133">
        <f t="shared" si="18"/>
        <v>998.75579504729842</v>
      </c>
      <c r="R42" s="133">
        <f t="shared" si="18"/>
        <v>1003.6757786680771</v>
      </c>
      <c r="S42" s="133">
        <f t="shared" si="18"/>
        <v>1008.6404618432292</v>
      </c>
      <c r="T42" s="133">
        <f t="shared" si="18"/>
        <v>1013.6498266578628</v>
      </c>
      <c r="U42" s="133">
        <f t="shared" si="18"/>
        <v>1018.7038648456396</v>
      </c>
      <c r="V42" s="133">
        <f t="shared" si="18"/>
        <v>1023.8025775671668</v>
      </c>
      <c r="W42" s="133">
        <f t="shared" si="18"/>
        <v>1028.9459751954946</v>
      </c>
      <c r="X42" s="133">
        <f t="shared" si="18"/>
        <v>1034.1340771085083</v>
      </c>
      <c r="Y42" s="133">
        <f t="shared" si="18"/>
        <v>1039.3669114880181</v>
      </c>
      <c r="Z42" s="133">
        <f t="shared" si="18"/>
        <v>1044.6445151253431</v>
      </c>
    </row>
    <row r="43" spans="1:26" s="9" customFormat="1" ht="16.5">
      <c r="A43" s="1"/>
      <c r="B43" s="9" t="s">
        <v>119</v>
      </c>
      <c r="C43" s="133">
        <f>C57</f>
        <v>0.51694342076708044</v>
      </c>
      <c r="D43" s="133">
        <f t="shared" ref="D43:V43" si="19">D57</f>
        <v>15.572209492235999</v>
      </c>
      <c r="E43" s="133">
        <f t="shared" si="19"/>
        <v>31.135006562207067</v>
      </c>
      <c r="F43" s="133">
        <f t="shared" si="19"/>
        <v>52.161056494919173</v>
      </c>
      <c r="G43" s="133">
        <f t="shared" si="19"/>
        <v>62.57801511698235</v>
      </c>
      <c r="H43" s="133">
        <f t="shared" si="19"/>
        <v>70.664349501746983</v>
      </c>
      <c r="I43" s="133">
        <f t="shared" si="19"/>
        <v>75.835780220202608</v>
      </c>
      <c r="J43" s="133">
        <f t="shared" si="19"/>
        <v>82.370684818316647</v>
      </c>
      <c r="K43" s="133">
        <f t="shared" si="19"/>
        <v>89.006937923694323</v>
      </c>
      <c r="L43" s="133">
        <f t="shared" si="19"/>
        <v>95.9294638083622</v>
      </c>
      <c r="M43" s="133">
        <f t="shared" si="19"/>
        <v>103.83692672679203</v>
      </c>
      <c r="N43" s="133">
        <f t="shared" si="19"/>
        <v>105.40845141746033</v>
      </c>
      <c r="O43" s="133">
        <f t="shared" si="19"/>
        <v>107.25794571208746</v>
      </c>
      <c r="P43" s="133">
        <f t="shared" si="19"/>
        <v>109.07908310148767</v>
      </c>
      <c r="Q43" s="133">
        <f t="shared" si="19"/>
        <v>111.03568429038145</v>
      </c>
      <c r="R43" s="133">
        <f t="shared" si="19"/>
        <v>113.15083380247582</v>
      </c>
      <c r="S43" s="133">
        <f t="shared" si="19"/>
        <v>114.71462122118822</v>
      </c>
      <c r="T43" s="133">
        <f t="shared" si="19"/>
        <v>116.33421397891107</v>
      </c>
      <c r="U43" s="133">
        <f t="shared" si="19"/>
        <v>118.12662286320476</v>
      </c>
      <c r="V43" s="133">
        <f t="shared" si="19"/>
        <v>119.97198851607166</v>
      </c>
      <c r="W43" s="133">
        <f t="shared" ref="W43:Z43" si="20">W57</f>
        <v>121.94199802904663</v>
      </c>
      <c r="X43" s="133">
        <f t="shared" si="20"/>
        <v>124.19230661375911</v>
      </c>
      <c r="Y43" s="133">
        <f t="shared" si="20"/>
        <v>125.12519713760122</v>
      </c>
      <c r="Z43" s="133">
        <f t="shared" si="20"/>
        <v>125.95488232506302</v>
      </c>
    </row>
    <row r="44" spans="1:26" s="9" customFormat="1" ht="16.5">
      <c r="A44" s="1"/>
      <c r="B44" s="9" t="s">
        <v>1072</v>
      </c>
      <c r="C44" s="133">
        <f>C42-C43</f>
        <v>937.56728094667858</v>
      </c>
      <c r="D44" s="133">
        <f t="shared" ref="D44:U44" si="21">D42-D43</f>
        <v>924.95926223960339</v>
      </c>
      <c r="E44" s="133">
        <f t="shared" si="21"/>
        <v>913.34628698207075</v>
      </c>
      <c r="F44" s="133">
        <f t="shared" si="21"/>
        <v>895.44059790083372</v>
      </c>
      <c r="G44" s="133">
        <f t="shared" si="21"/>
        <v>889.44774096837818</v>
      </c>
      <c r="H44" s="133">
        <f t="shared" si="21"/>
        <v>885.83111286732355</v>
      </c>
      <c r="I44" s="133">
        <f t="shared" si="21"/>
        <v>885.17485209065637</v>
      </c>
      <c r="J44" s="133">
        <f t="shared" si="21"/>
        <v>883.20045277800091</v>
      </c>
      <c r="K44" s="133">
        <f t="shared" si="21"/>
        <v>881.16992429345362</v>
      </c>
      <c r="L44" s="133">
        <f t="shared" si="21"/>
        <v>878.89823835716118</v>
      </c>
      <c r="M44" s="133">
        <f t="shared" si="21"/>
        <v>875.68663841123953</v>
      </c>
      <c r="N44" s="133">
        <f t="shared" si="21"/>
        <v>878.85591883144889</v>
      </c>
      <c r="O44" s="133">
        <f t="shared" si="21"/>
        <v>881.7921020402124</v>
      </c>
      <c r="P44" s="133">
        <f t="shared" si="21"/>
        <v>884.80145567177783</v>
      </c>
      <c r="Q44" s="133">
        <f t="shared" si="21"/>
        <v>887.72011075691694</v>
      </c>
      <c r="R44" s="133">
        <f t="shared" si="21"/>
        <v>890.52494486560124</v>
      </c>
      <c r="S44" s="133">
        <f t="shared" si="21"/>
        <v>893.92584062204105</v>
      </c>
      <c r="T44" s="133">
        <f t="shared" si="21"/>
        <v>897.31561267895177</v>
      </c>
      <c r="U44" s="133">
        <f t="shared" si="21"/>
        <v>900.57724198243488</v>
      </c>
      <c r="V44" s="133">
        <f>V42-V43</f>
        <v>903.83058905109522</v>
      </c>
      <c r="W44" s="133">
        <f t="shared" ref="W44:Z44" si="22">W42-W43</f>
        <v>907.00397716644795</v>
      </c>
      <c r="X44" s="133">
        <f t="shared" si="22"/>
        <v>909.94177049474922</v>
      </c>
      <c r="Y44" s="133">
        <f t="shared" si="22"/>
        <v>914.24171435041694</v>
      </c>
      <c r="Z44" s="133">
        <f t="shared" si="22"/>
        <v>918.68963280028004</v>
      </c>
    </row>
    <row r="45" spans="1:26" s="9" customFormat="1" ht="16.5">
      <c r="A45" s="1"/>
      <c r="B45" s="58" t="s">
        <v>544</v>
      </c>
      <c r="C45" s="58">
        <v>2023</v>
      </c>
      <c r="D45" s="58">
        <f>C45+1</f>
        <v>2024</v>
      </c>
      <c r="E45" s="58">
        <f t="shared" ref="E45" si="23">D45+1</f>
        <v>2025</v>
      </c>
      <c r="F45" s="58">
        <f t="shared" ref="F45" si="24">E45+1</f>
        <v>2026</v>
      </c>
      <c r="G45" s="58">
        <f t="shared" ref="G45" si="25">F45+1</f>
        <v>2027</v>
      </c>
      <c r="H45" s="58">
        <f t="shared" ref="H45" si="26">G45+1</f>
        <v>2028</v>
      </c>
      <c r="I45" s="58">
        <f t="shared" ref="I45" si="27">H45+1</f>
        <v>2029</v>
      </c>
      <c r="J45" s="58">
        <f t="shared" ref="J45" si="28">I45+1</f>
        <v>2030</v>
      </c>
      <c r="K45" s="58">
        <f t="shared" ref="K45" si="29">J45+1</f>
        <v>2031</v>
      </c>
      <c r="L45" s="58">
        <f t="shared" ref="L45" si="30">K45+1</f>
        <v>2032</v>
      </c>
      <c r="M45" s="58">
        <f t="shared" ref="M45" si="31">L45+1</f>
        <v>2033</v>
      </c>
      <c r="N45" s="58">
        <f t="shared" ref="N45" si="32">M45+1</f>
        <v>2034</v>
      </c>
      <c r="O45" s="58">
        <f t="shared" ref="O45" si="33">N45+1</f>
        <v>2035</v>
      </c>
      <c r="P45" s="58">
        <f t="shared" ref="P45" si="34">O45+1</f>
        <v>2036</v>
      </c>
      <c r="Q45" s="58">
        <f t="shared" ref="Q45" si="35">P45+1</f>
        <v>2037</v>
      </c>
      <c r="R45" s="58">
        <f t="shared" ref="R45" si="36">Q45+1</f>
        <v>2038</v>
      </c>
      <c r="S45" s="58">
        <f t="shared" ref="S45" si="37">R45+1</f>
        <v>2039</v>
      </c>
      <c r="T45" s="58">
        <f t="shared" ref="T45" si="38">S45+1</f>
        <v>2040</v>
      </c>
      <c r="U45" s="58">
        <f t="shared" ref="U45" si="39">T45+1</f>
        <v>2041</v>
      </c>
      <c r="V45" s="58">
        <f t="shared" ref="V45" si="40">U45+1</f>
        <v>2042</v>
      </c>
      <c r="W45" s="58">
        <f t="shared" ref="W45" si="41">V45+1</f>
        <v>2043</v>
      </c>
      <c r="X45" s="58">
        <f t="shared" ref="X45" si="42">W45+1</f>
        <v>2044</v>
      </c>
      <c r="Y45" s="58">
        <f t="shared" ref="Y45" si="43">X45+1</f>
        <v>2045</v>
      </c>
      <c r="Z45" s="58">
        <f t="shared" ref="Z45" si="44">Y45+1</f>
        <v>2046</v>
      </c>
    </row>
    <row r="46" spans="1:26" s="9" customFormat="1" ht="16.5">
      <c r="A46" s="1"/>
      <c r="B46" s="9" t="s">
        <v>77</v>
      </c>
      <c r="C46" s="133">
        <f>C66</f>
        <v>462.31209134445646</v>
      </c>
      <c r="D46" s="133">
        <f t="shared" ref="D46:Z46" si="45">D66</f>
        <v>463.22147409122363</v>
      </c>
      <c r="E46" s="133">
        <f t="shared" si="45"/>
        <v>464.72609074336066</v>
      </c>
      <c r="F46" s="133">
        <f t="shared" si="45"/>
        <v>466.57965135626938</v>
      </c>
      <c r="G46" s="133">
        <f t="shared" si="45"/>
        <v>467.84699842359976</v>
      </c>
      <c r="H46" s="133">
        <f t="shared" si="45"/>
        <v>469.16576526665494</v>
      </c>
      <c r="I46" s="133">
        <f t="shared" si="45"/>
        <v>470.53486333041974</v>
      </c>
      <c r="J46" s="133">
        <f t="shared" si="45"/>
        <v>471.95327162434847</v>
      </c>
      <c r="K46" s="133">
        <f t="shared" si="45"/>
        <v>473.42003330744052</v>
      </c>
      <c r="L46" s="133">
        <f t="shared" si="45"/>
        <v>474.93425245602293</v>
      </c>
      <c r="M46" s="133">
        <f t="shared" si="45"/>
        <v>476.49509100446943</v>
      </c>
      <c r="N46" s="133">
        <f t="shared" si="45"/>
        <v>478.10176584960851</v>
      </c>
      <c r="O46" s="133">
        <f t="shared" si="45"/>
        <v>479.75354611007197</v>
      </c>
      <c r="P46" s="133">
        <f t="shared" si="45"/>
        <v>481.44975053230542</v>
      </c>
      <c r="Q46" s="133">
        <f t="shared" si="45"/>
        <v>483.18974503540426</v>
      </c>
      <c r="R46" s="133">
        <f t="shared" si="45"/>
        <v>484.97294038736339</v>
      </c>
      <c r="S46" s="133">
        <f t="shared" si="45"/>
        <v>486.79879000572475</v>
      </c>
      <c r="T46" s="133">
        <f t="shared" si="45"/>
        <v>488.66678787598278</v>
      </c>
      <c r="U46" s="133">
        <f t="shared" si="45"/>
        <v>490.57646658146871</v>
      </c>
      <c r="V46" s="133">
        <f t="shared" si="45"/>
        <v>492.52739543876419</v>
      </c>
      <c r="W46" s="133">
        <f t="shared" si="45"/>
        <v>494.51917873302421</v>
      </c>
      <c r="X46" s="133">
        <f t="shared" si="45"/>
        <v>496.55145404788072</v>
      </c>
      <c r="Y46" s="133">
        <f t="shared" si="45"/>
        <v>498.62389068489273</v>
      </c>
      <c r="Z46" s="133">
        <f t="shared" si="45"/>
        <v>500.73618816777315</v>
      </c>
    </row>
    <row r="47" spans="1:26" s="9" customFormat="1" ht="16.5">
      <c r="A47" s="1"/>
      <c r="B47" s="9" t="s">
        <v>119</v>
      </c>
      <c r="C47" s="133">
        <f>C58</f>
        <v>0</v>
      </c>
      <c r="D47" s="133">
        <f t="shared" ref="D47:Z47" si="46">D58</f>
        <v>6.1709567429254975</v>
      </c>
      <c r="E47" s="133">
        <f t="shared" si="46"/>
        <v>16.083631199266975</v>
      </c>
      <c r="F47" s="133">
        <f t="shared" si="46"/>
        <v>29.046449975110995</v>
      </c>
      <c r="G47" s="133">
        <f t="shared" si="46"/>
        <v>34.750743099044172</v>
      </c>
      <c r="H47" s="133">
        <f t="shared" si="46"/>
        <v>37.890825769986634</v>
      </c>
      <c r="I47" s="133">
        <f t="shared" si="46"/>
        <v>38.511828190138786</v>
      </c>
      <c r="J47" s="133">
        <f t="shared" si="46"/>
        <v>39.166303919682335</v>
      </c>
      <c r="K47" s="133">
        <f t="shared" si="46"/>
        <v>39.850691542387956</v>
      </c>
      <c r="L47" s="133">
        <f t="shared" si="46"/>
        <v>40.632478810606628</v>
      </c>
      <c r="M47" s="133">
        <f t="shared" si="46"/>
        <v>41.45252685735548</v>
      </c>
      <c r="N47" s="133">
        <f t="shared" si="46"/>
        <v>42.315261153348857</v>
      </c>
      <c r="O47" s="133">
        <f t="shared" si="46"/>
        <v>43.292595319043215</v>
      </c>
      <c r="P47" s="133">
        <f t="shared" si="46"/>
        <v>44.325682423520014</v>
      </c>
      <c r="Q47" s="133">
        <f t="shared" si="46"/>
        <v>45.421977210041717</v>
      </c>
      <c r="R47" s="133">
        <f t="shared" si="46"/>
        <v>46.659404785474706</v>
      </c>
      <c r="S47" s="133">
        <f t="shared" si="46"/>
        <v>47.561902258313722</v>
      </c>
      <c r="T47" s="133">
        <f t="shared" si="46"/>
        <v>48.551394302817478</v>
      </c>
      <c r="U47" s="133">
        <f t="shared" si="46"/>
        <v>49.642770058179529</v>
      </c>
      <c r="V47" s="133">
        <f t="shared" si="46"/>
        <v>50.85383944099825</v>
      </c>
      <c r="W47" s="133">
        <f t="shared" si="46"/>
        <v>52.205914129993623</v>
      </c>
      <c r="X47" s="133">
        <f t="shared" si="46"/>
        <v>53.724504591497116</v>
      </c>
      <c r="Y47" s="133">
        <f t="shared" si="46"/>
        <v>54.225682632160172</v>
      </c>
      <c r="Z47" s="133">
        <f t="shared" si="46"/>
        <v>54.734011727009424</v>
      </c>
    </row>
    <row r="48" spans="1:26" s="9" customFormat="1" ht="16.5">
      <c r="A48" s="1"/>
      <c r="B48" s="9" t="s">
        <v>1072</v>
      </c>
      <c r="C48" s="133">
        <f>C46-C47</f>
        <v>462.31209134445646</v>
      </c>
      <c r="D48" s="133">
        <f t="shared" ref="D48:U48" si="47">D46-D47</f>
        <v>457.05051734829811</v>
      </c>
      <c r="E48" s="133">
        <f t="shared" si="47"/>
        <v>448.6424595440937</v>
      </c>
      <c r="F48" s="133">
        <f t="shared" si="47"/>
        <v>437.53320138115839</v>
      </c>
      <c r="G48" s="133">
        <f t="shared" si="47"/>
        <v>433.09625532455561</v>
      </c>
      <c r="H48" s="133">
        <f t="shared" si="47"/>
        <v>431.27493949666831</v>
      </c>
      <c r="I48" s="133">
        <f t="shared" si="47"/>
        <v>432.02303514028097</v>
      </c>
      <c r="J48" s="133">
        <f t="shared" si="47"/>
        <v>432.78696770466615</v>
      </c>
      <c r="K48" s="133">
        <f t="shared" si="47"/>
        <v>433.56934176505257</v>
      </c>
      <c r="L48" s="133">
        <f t="shared" si="47"/>
        <v>434.30177364541629</v>
      </c>
      <c r="M48" s="133">
        <f t="shared" si="47"/>
        <v>435.04256414711392</v>
      </c>
      <c r="N48" s="133">
        <f t="shared" si="47"/>
        <v>435.78650469625967</v>
      </c>
      <c r="O48" s="133">
        <f t="shared" si="47"/>
        <v>436.46095079102872</v>
      </c>
      <c r="P48" s="133">
        <f t="shared" si="47"/>
        <v>437.12406810878542</v>
      </c>
      <c r="Q48" s="133">
        <f t="shared" si="47"/>
        <v>437.76776782536251</v>
      </c>
      <c r="R48" s="133">
        <f t="shared" si="47"/>
        <v>438.3135356018887</v>
      </c>
      <c r="S48" s="133">
        <f t="shared" si="47"/>
        <v>439.23688774741106</v>
      </c>
      <c r="T48" s="133">
        <f t="shared" si="47"/>
        <v>440.11539357316531</v>
      </c>
      <c r="U48" s="133">
        <f t="shared" si="47"/>
        <v>440.9336965232892</v>
      </c>
      <c r="V48" s="133">
        <f>V46-V47</f>
        <v>441.67355599776596</v>
      </c>
      <c r="W48" s="133">
        <f t="shared" ref="W48:Z48" si="48">W46-W47</f>
        <v>442.31326460303058</v>
      </c>
      <c r="X48" s="133">
        <f t="shared" si="48"/>
        <v>442.8269494563836</v>
      </c>
      <c r="Y48" s="133">
        <f t="shared" si="48"/>
        <v>444.39820805273257</v>
      </c>
      <c r="Z48" s="133">
        <f t="shared" si="48"/>
        <v>446.00217644076372</v>
      </c>
    </row>
    <row r="49" spans="1:26" s="9" customFormat="1" ht="16.5">
      <c r="A49" s="1"/>
      <c r="H49" s="134"/>
    </row>
    <row r="50" spans="1:26" s="9" customFormat="1" ht="25">
      <c r="A50" s="1"/>
      <c r="B50" s="129" t="s">
        <v>83</v>
      </c>
    </row>
    <row r="51" spans="1:26" s="9" customFormat="1" ht="16.5">
      <c r="A51" s="1"/>
    </row>
    <row r="52" spans="1:26" s="9" customFormat="1" ht="16.5">
      <c r="A52" s="1"/>
      <c r="B52"/>
      <c r="C52"/>
    </row>
    <row r="53" spans="1:26" s="9" customFormat="1" ht="16.5">
      <c r="A53" s="1"/>
      <c r="B53" s="120" t="s">
        <v>0</v>
      </c>
      <c r="C53" s="117" t="s">
        <v>35</v>
      </c>
    </row>
    <row r="54" spans="1:26" s="9" customFormat="1" ht="16.5">
      <c r="A54" s="1"/>
      <c r="B54" s="120" t="s">
        <v>6</v>
      </c>
      <c r="C54" s="117" t="s">
        <v>13</v>
      </c>
    </row>
    <row r="55" spans="1:26" s="9" customFormat="1" ht="16.5">
      <c r="A55" s="1"/>
      <c r="B55" s="19"/>
      <c r="C55" s="10"/>
    </row>
    <row r="56" spans="1:26" s="9" customFormat="1" ht="16.5">
      <c r="A56" s="1"/>
      <c r="B56" s="120" t="s">
        <v>60</v>
      </c>
      <c r="C56" s="117" t="s">
        <v>64</v>
      </c>
      <c r="D56" s="117" t="s">
        <v>65</v>
      </c>
      <c r="E56" s="117" t="s">
        <v>62</v>
      </c>
      <c r="F56" s="117" t="s">
        <v>73</v>
      </c>
      <c r="G56" s="117" t="s">
        <v>72</v>
      </c>
      <c r="H56" s="117" t="s">
        <v>71</v>
      </c>
      <c r="I56" s="117" t="s">
        <v>70</v>
      </c>
      <c r="J56" s="117" t="s">
        <v>63</v>
      </c>
      <c r="K56" s="117" t="s">
        <v>69</v>
      </c>
      <c r="L56" s="117" t="s">
        <v>68</v>
      </c>
      <c r="M56" s="117" t="s">
        <v>67</v>
      </c>
      <c r="N56" s="117" t="s">
        <v>66</v>
      </c>
      <c r="O56" s="117" t="s">
        <v>48</v>
      </c>
      <c r="P56" s="117" t="s">
        <v>46</v>
      </c>
      <c r="Q56" s="117" t="s">
        <v>59</v>
      </c>
      <c r="R56" s="117" t="s">
        <v>75</v>
      </c>
      <c r="S56" s="117" t="s">
        <v>76</v>
      </c>
      <c r="T56" s="117" t="s">
        <v>82</v>
      </c>
      <c r="U56" s="117" t="s">
        <v>84</v>
      </c>
      <c r="V56" s="117" t="s">
        <v>997</v>
      </c>
      <c r="W56" s="117" t="s">
        <v>998</v>
      </c>
      <c r="X56" s="117" t="s">
        <v>999</v>
      </c>
      <c r="Y56" s="117" t="s">
        <v>1000</v>
      </c>
      <c r="Z56" s="117" t="s">
        <v>1001</v>
      </c>
    </row>
    <row r="57" spans="1:26" s="9" customFormat="1" ht="16.5">
      <c r="A57" s="1"/>
      <c r="B57" s="121" t="s">
        <v>92</v>
      </c>
      <c r="C57" s="97">
        <v>0.51694342076708044</v>
      </c>
      <c r="D57" s="97">
        <v>15.572209492235999</v>
      </c>
      <c r="E57" s="97">
        <v>31.135006562207067</v>
      </c>
      <c r="F57" s="97">
        <v>52.161056494919173</v>
      </c>
      <c r="G57" s="97">
        <v>62.57801511698235</v>
      </c>
      <c r="H57" s="97">
        <v>70.664349501746983</v>
      </c>
      <c r="I57" s="97">
        <v>75.835780220202608</v>
      </c>
      <c r="J57" s="97">
        <v>82.370684818316647</v>
      </c>
      <c r="K57" s="97">
        <v>89.006937923694323</v>
      </c>
      <c r="L57" s="97">
        <v>95.9294638083622</v>
      </c>
      <c r="M57" s="97">
        <v>103.83692672679203</v>
      </c>
      <c r="N57" s="97">
        <v>105.40845141746033</v>
      </c>
      <c r="O57" s="97">
        <v>107.25794571208746</v>
      </c>
      <c r="P57" s="97">
        <v>109.07908310148767</v>
      </c>
      <c r="Q57" s="97">
        <v>111.03568429038145</v>
      </c>
      <c r="R57" s="97">
        <v>113.15083380247582</v>
      </c>
      <c r="S57" s="97">
        <v>114.71462122118822</v>
      </c>
      <c r="T57" s="97">
        <v>116.33421397891107</v>
      </c>
      <c r="U57" s="97">
        <v>118.12662286320476</v>
      </c>
      <c r="V57" s="97">
        <v>119.97198851607166</v>
      </c>
      <c r="W57" s="97">
        <v>121.94199802904663</v>
      </c>
      <c r="X57" s="97">
        <v>124.19230661375911</v>
      </c>
      <c r="Y57" s="97">
        <v>125.12519713760122</v>
      </c>
      <c r="Z57" s="97">
        <v>125.95488232506302</v>
      </c>
    </row>
    <row r="58" spans="1:26" s="9" customFormat="1" ht="16.5">
      <c r="A58" s="1"/>
      <c r="B58" s="121" t="s">
        <v>544</v>
      </c>
      <c r="C58" s="97">
        <v>0</v>
      </c>
      <c r="D58" s="97">
        <v>6.1709567429254975</v>
      </c>
      <c r="E58" s="97">
        <v>16.083631199266975</v>
      </c>
      <c r="F58" s="97">
        <v>29.046449975110995</v>
      </c>
      <c r="G58" s="97">
        <v>34.750743099044172</v>
      </c>
      <c r="H58" s="97">
        <v>37.890825769986634</v>
      </c>
      <c r="I58" s="97">
        <v>38.511828190138786</v>
      </c>
      <c r="J58" s="97">
        <v>39.166303919682335</v>
      </c>
      <c r="K58" s="97">
        <v>39.850691542387956</v>
      </c>
      <c r="L58" s="97">
        <v>40.632478810606628</v>
      </c>
      <c r="M58" s="97">
        <v>41.45252685735548</v>
      </c>
      <c r="N58" s="97">
        <v>42.315261153348857</v>
      </c>
      <c r="O58" s="97">
        <v>43.292595319043215</v>
      </c>
      <c r="P58" s="97">
        <v>44.325682423520014</v>
      </c>
      <c r="Q58" s="97">
        <v>45.421977210041717</v>
      </c>
      <c r="R58" s="97">
        <v>46.659404785474706</v>
      </c>
      <c r="S58" s="97">
        <v>47.561902258313722</v>
      </c>
      <c r="T58" s="97">
        <v>48.551394302817478</v>
      </c>
      <c r="U58" s="97">
        <v>49.642770058179529</v>
      </c>
      <c r="V58" s="97">
        <v>50.85383944099825</v>
      </c>
      <c r="W58" s="97">
        <v>52.205914129993623</v>
      </c>
      <c r="X58" s="97">
        <v>53.724504591497116</v>
      </c>
      <c r="Y58" s="97">
        <v>54.225682632160172</v>
      </c>
      <c r="Z58" s="97">
        <v>54.734011727009424</v>
      </c>
    </row>
    <row r="59" spans="1:26" s="9" customFormat="1" ht="16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6" s="9" customFormat="1" ht="25">
      <c r="A60" s="1"/>
      <c r="B60" s="129" t="s">
        <v>77</v>
      </c>
    </row>
    <row r="61" spans="1:26" s="9" customFormat="1" ht="16.5">
      <c r="A61" s="1"/>
      <c r="B61" s="18" t="s">
        <v>3</v>
      </c>
      <c r="C61" s="10" t="s">
        <v>39</v>
      </c>
    </row>
    <row r="62" spans="1:26" s="9" customFormat="1" ht="16.5">
      <c r="A62" s="1"/>
      <c r="B62" s="98" t="s">
        <v>2</v>
      </c>
      <c r="C62" s="14" t="s">
        <v>9</v>
      </c>
    </row>
    <row r="63" spans="1:26" s="9" customFormat="1" ht="16.5">
      <c r="A63" s="1"/>
      <c r="B63" s="135"/>
    </row>
    <row r="64" spans="1:26" s="9" customFormat="1" ht="16.5">
      <c r="A64" s="1"/>
      <c r="B64" s="18" t="s">
        <v>8</v>
      </c>
      <c r="C64" s="59" t="s">
        <v>14</v>
      </c>
      <c r="D64" s="59" t="s">
        <v>15</v>
      </c>
      <c r="E64" s="59" t="s">
        <v>16</v>
      </c>
      <c r="F64" s="59" t="s">
        <v>17</v>
      </c>
      <c r="G64" s="59" t="s">
        <v>18</v>
      </c>
      <c r="H64" s="59" t="s">
        <v>19</v>
      </c>
      <c r="I64" s="59" t="s">
        <v>20</v>
      </c>
      <c r="J64" s="59" t="s">
        <v>21</v>
      </c>
      <c r="K64" s="59" t="s">
        <v>22</v>
      </c>
      <c r="L64" s="59" t="s">
        <v>23</v>
      </c>
      <c r="M64" s="59" t="s">
        <v>24</v>
      </c>
      <c r="N64" s="59" t="s">
        <v>25</v>
      </c>
      <c r="O64" s="59" t="s">
        <v>26</v>
      </c>
      <c r="P64" s="59" t="s">
        <v>46</v>
      </c>
      <c r="Q64" s="106" t="s">
        <v>59</v>
      </c>
      <c r="R64" s="10" t="s">
        <v>75</v>
      </c>
      <c r="S64" s="10" t="s">
        <v>76</v>
      </c>
      <c r="T64" s="10" t="s">
        <v>82</v>
      </c>
      <c r="U64" s="10" t="s">
        <v>84</v>
      </c>
      <c r="V64" s="10" t="s">
        <v>997</v>
      </c>
      <c r="W64" s="10" t="s">
        <v>998</v>
      </c>
      <c r="X64" s="10" t="s">
        <v>999</v>
      </c>
      <c r="Y64" s="10" t="s">
        <v>1000</v>
      </c>
      <c r="Z64" s="10" t="s">
        <v>1001</v>
      </c>
    </row>
    <row r="65" spans="1:34" s="9" customFormat="1" ht="16.5">
      <c r="A65" s="1"/>
      <c r="B65" s="10" t="s">
        <v>92</v>
      </c>
      <c r="C65" s="20">
        <v>938.0842243674457</v>
      </c>
      <c r="D65" s="20">
        <v>940.53147173183936</v>
      </c>
      <c r="E65" s="20">
        <v>944.48129354427783</v>
      </c>
      <c r="F65" s="20">
        <v>947.60165439575292</v>
      </c>
      <c r="G65" s="20">
        <v>952.02575608536051</v>
      </c>
      <c r="H65" s="20">
        <v>956.49546236907054</v>
      </c>
      <c r="I65" s="20">
        <v>961.01063231085902</v>
      </c>
      <c r="J65" s="20">
        <v>965.57113759631761</v>
      </c>
      <c r="K65" s="20">
        <v>970.17686221714791</v>
      </c>
      <c r="L65" s="20">
        <v>974.82770216552342</v>
      </c>
      <c r="M65" s="20">
        <v>979.52356513803159</v>
      </c>
      <c r="N65" s="20">
        <v>984.26437024890924</v>
      </c>
      <c r="O65" s="20">
        <v>989.05004775229986</v>
      </c>
      <c r="P65" s="20">
        <v>993.88053877326547</v>
      </c>
      <c r="Q65" s="20">
        <v>998.75579504729842</v>
      </c>
      <c r="R65" s="20">
        <v>1003.6757786680771</v>
      </c>
      <c r="S65" s="20">
        <v>1008.6404618432292</v>
      </c>
      <c r="T65" s="20">
        <v>1013.6498266578628</v>
      </c>
      <c r="U65" s="20">
        <v>1018.7038648456396</v>
      </c>
      <c r="V65" s="20">
        <v>1023.8025775671668</v>
      </c>
      <c r="W65" s="20">
        <v>1028.9459751954946</v>
      </c>
      <c r="X65" s="20">
        <v>1034.1340771085083</v>
      </c>
      <c r="Y65" s="20">
        <v>1039.3669114880181</v>
      </c>
      <c r="Z65" s="20">
        <v>1044.6445151253431</v>
      </c>
    </row>
    <row r="66" spans="1:34" s="9" customFormat="1" ht="16.5">
      <c r="A66" s="1"/>
      <c r="B66" s="10" t="s">
        <v>544</v>
      </c>
      <c r="C66" s="20">
        <v>462.31209134445646</v>
      </c>
      <c r="D66" s="20">
        <v>463.22147409122363</v>
      </c>
      <c r="E66" s="20">
        <v>464.72609074336066</v>
      </c>
      <c r="F66" s="20">
        <v>466.57965135626938</v>
      </c>
      <c r="G66" s="20">
        <v>467.84699842359976</v>
      </c>
      <c r="H66" s="20">
        <v>469.16576526665494</v>
      </c>
      <c r="I66" s="20">
        <v>470.53486333041974</v>
      </c>
      <c r="J66" s="20">
        <v>471.95327162434847</v>
      </c>
      <c r="K66" s="20">
        <v>473.42003330744052</v>
      </c>
      <c r="L66" s="20">
        <v>474.93425245602293</v>
      </c>
      <c r="M66" s="20">
        <v>476.49509100446943</v>
      </c>
      <c r="N66" s="20">
        <v>478.10176584960851</v>
      </c>
      <c r="O66" s="20">
        <v>479.75354611007197</v>
      </c>
      <c r="P66" s="20">
        <v>481.44975053230542</v>
      </c>
      <c r="Q66" s="20">
        <v>483.18974503540426</v>
      </c>
      <c r="R66" s="20">
        <v>484.97294038736339</v>
      </c>
      <c r="S66" s="20">
        <v>486.79879000572475</v>
      </c>
      <c r="T66" s="20">
        <v>488.66678787598278</v>
      </c>
      <c r="U66" s="20">
        <v>490.57646658146871</v>
      </c>
      <c r="V66" s="20">
        <v>492.52739543876419</v>
      </c>
      <c r="W66" s="20">
        <v>494.51917873302421</v>
      </c>
      <c r="X66" s="20">
        <v>496.55145404788072</v>
      </c>
      <c r="Y66" s="20">
        <v>498.62389068489273</v>
      </c>
      <c r="Z66" s="20">
        <v>500.73618816777315</v>
      </c>
    </row>
    <row r="67" spans="1:34" s="9" customFormat="1" ht="16.5">
      <c r="A67" s="1"/>
      <c r="B67" s="10"/>
      <c r="C67" s="58">
        <v>2023</v>
      </c>
      <c r="D67" s="58">
        <v>2024</v>
      </c>
      <c r="E67" s="58">
        <v>2025</v>
      </c>
      <c r="F67" s="58">
        <v>2026</v>
      </c>
      <c r="G67" s="58">
        <v>2027</v>
      </c>
      <c r="H67" s="58">
        <v>2028</v>
      </c>
      <c r="I67" s="58">
        <v>2029</v>
      </c>
      <c r="J67" s="58">
        <v>2030</v>
      </c>
      <c r="K67" s="58">
        <v>2031</v>
      </c>
      <c r="L67" s="58">
        <v>2032</v>
      </c>
      <c r="M67" s="58">
        <v>2033</v>
      </c>
      <c r="N67" s="58">
        <v>2034</v>
      </c>
      <c r="O67" s="58">
        <v>2035</v>
      </c>
      <c r="P67" s="58">
        <v>2036</v>
      </c>
      <c r="Q67" s="58">
        <v>2037</v>
      </c>
      <c r="R67" s="58">
        <v>2038</v>
      </c>
      <c r="S67" s="58">
        <v>2039</v>
      </c>
      <c r="T67" s="58">
        <v>2040</v>
      </c>
      <c r="U67" s="58">
        <v>2041</v>
      </c>
      <c r="V67" s="58">
        <v>2042</v>
      </c>
      <c r="W67" s="58">
        <v>2043</v>
      </c>
      <c r="X67" s="58">
        <v>2044</v>
      </c>
      <c r="Y67" s="58">
        <v>2045</v>
      </c>
      <c r="Z67" s="58">
        <v>2046</v>
      </c>
    </row>
    <row r="68" spans="1:34" s="9" customFormat="1" ht="16.5">
      <c r="A68" s="1"/>
      <c r="B68" s="9" t="s">
        <v>1657</v>
      </c>
      <c r="C68" s="230">
        <f>SUM(C65:C66)</f>
        <v>1400.3963157119022</v>
      </c>
      <c r="D68" s="230">
        <f t="shared" ref="D68:Z68" si="49">SUM(D65:D66)</f>
        <v>1403.7529458230629</v>
      </c>
      <c r="E68" s="230">
        <f t="shared" si="49"/>
        <v>1409.2073842876384</v>
      </c>
      <c r="F68" s="230">
        <f t="shared" si="49"/>
        <v>1414.1813057520224</v>
      </c>
      <c r="G68" s="230">
        <f t="shared" si="49"/>
        <v>1419.8727545089603</v>
      </c>
      <c r="H68" s="230">
        <f t="shared" si="49"/>
        <v>1425.6612276357255</v>
      </c>
      <c r="I68" s="230">
        <f t="shared" si="49"/>
        <v>1431.5454956412786</v>
      </c>
      <c r="J68" s="230">
        <f t="shared" si="49"/>
        <v>1437.524409220666</v>
      </c>
      <c r="K68" s="230">
        <f t="shared" si="49"/>
        <v>1443.5968955245885</v>
      </c>
      <c r="L68" s="230">
        <f t="shared" si="49"/>
        <v>1449.7619546215465</v>
      </c>
      <c r="M68" s="230">
        <f t="shared" si="49"/>
        <v>1456.018656142501</v>
      </c>
      <c r="N68" s="230">
        <f t="shared" si="49"/>
        <v>1462.3661360985177</v>
      </c>
      <c r="O68" s="230">
        <f t="shared" si="49"/>
        <v>1468.8035938623718</v>
      </c>
      <c r="P68" s="230">
        <f t="shared" si="49"/>
        <v>1475.3302893055709</v>
      </c>
      <c r="Q68" s="230">
        <f t="shared" si="49"/>
        <v>1481.9455400827028</v>
      </c>
      <c r="R68" s="230">
        <f t="shared" si="49"/>
        <v>1488.6487190554406</v>
      </c>
      <c r="S68" s="230">
        <f t="shared" si="49"/>
        <v>1495.439251848954</v>
      </c>
      <c r="T68" s="230">
        <f t="shared" si="49"/>
        <v>1502.3166145338455</v>
      </c>
      <c r="U68" s="230">
        <f t="shared" si="49"/>
        <v>1509.2803314271082</v>
      </c>
      <c r="V68" s="230">
        <f t="shared" si="49"/>
        <v>1516.3299730059312</v>
      </c>
      <c r="W68" s="230">
        <f t="shared" si="49"/>
        <v>1523.4651539285187</v>
      </c>
      <c r="X68" s="230">
        <f t="shared" si="49"/>
        <v>1530.6855311563891</v>
      </c>
      <c r="Y68" s="230">
        <f t="shared" si="49"/>
        <v>1537.9908021729109</v>
      </c>
      <c r="Z68" s="230">
        <f t="shared" si="49"/>
        <v>1545.3807032931163</v>
      </c>
    </row>
    <row r="69" spans="1:34" s="9" customFormat="1" ht="16.5">
      <c r="A69" s="1"/>
      <c r="B69" s="9" t="s">
        <v>1072</v>
      </c>
      <c r="C69" s="189">
        <f>C44+C48</f>
        <v>1399.879372291135</v>
      </c>
      <c r="D69" s="189">
        <f t="shared" ref="D69:Z69" si="50">D44+D48</f>
        <v>1382.0097795879014</v>
      </c>
      <c r="E69" s="189">
        <f t="shared" si="50"/>
        <v>1361.9887465261645</v>
      </c>
      <c r="F69" s="189">
        <f t="shared" si="50"/>
        <v>1332.9737992819921</v>
      </c>
      <c r="G69" s="189">
        <f t="shared" si="50"/>
        <v>1322.5439962929338</v>
      </c>
      <c r="H69" s="189">
        <f t="shared" si="50"/>
        <v>1317.1060523639919</v>
      </c>
      <c r="I69" s="189">
        <f t="shared" si="50"/>
        <v>1317.1978872309373</v>
      </c>
      <c r="J69" s="189">
        <f t="shared" si="50"/>
        <v>1315.9874204826669</v>
      </c>
      <c r="K69" s="189">
        <f t="shared" si="50"/>
        <v>1314.7392660585062</v>
      </c>
      <c r="L69" s="189">
        <f t="shared" si="50"/>
        <v>1313.2000120025775</v>
      </c>
      <c r="M69" s="189">
        <f t="shared" si="50"/>
        <v>1310.7292025583533</v>
      </c>
      <c r="N69" s="189">
        <f t="shared" si="50"/>
        <v>1314.6424235277086</v>
      </c>
      <c r="O69" s="189">
        <f t="shared" si="50"/>
        <v>1318.2530528312411</v>
      </c>
      <c r="P69" s="189">
        <f t="shared" si="50"/>
        <v>1321.9255237805633</v>
      </c>
      <c r="Q69" s="189">
        <f t="shared" si="50"/>
        <v>1325.4878785822793</v>
      </c>
      <c r="R69" s="189">
        <f t="shared" si="50"/>
        <v>1328.8384804674899</v>
      </c>
      <c r="S69" s="189">
        <f t="shared" si="50"/>
        <v>1333.162728369452</v>
      </c>
      <c r="T69" s="189">
        <f t="shared" si="50"/>
        <v>1337.4310062521172</v>
      </c>
      <c r="U69" s="189">
        <f t="shared" si="50"/>
        <v>1341.510938505724</v>
      </c>
      <c r="V69" s="189">
        <f t="shared" si="50"/>
        <v>1345.5041450488611</v>
      </c>
      <c r="W69" s="189">
        <f t="shared" si="50"/>
        <v>1349.3172417694786</v>
      </c>
      <c r="X69" s="189">
        <f t="shared" si="50"/>
        <v>1352.7687199511329</v>
      </c>
      <c r="Y69" s="189">
        <f t="shared" si="50"/>
        <v>1358.6399224031495</v>
      </c>
      <c r="Z69" s="189">
        <f t="shared" si="50"/>
        <v>1364.6918092410438</v>
      </c>
    </row>
    <row r="70" spans="1:34" s="9" customFormat="1" ht="25">
      <c r="A70" s="1"/>
      <c r="B70" s="129" t="s">
        <v>89</v>
      </c>
    </row>
    <row r="71" spans="1:34" s="9" customFormat="1" ht="16.5">
      <c r="A71" s="1"/>
      <c r="B71" s="58" t="s">
        <v>92</v>
      </c>
      <c r="C71" s="58">
        <v>2023</v>
      </c>
      <c r="D71" s="58">
        <f>C71+1</f>
        <v>2024</v>
      </c>
      <c r="E71" s="58">
        <f t="shared" ref="E71:V71" si="51">D71+1</f>
        <v>2025</v>
      </c>
      <c r="F71" s="58">
        <f t="shared" si="51"/>
        <v>2026</v>
      </c>
      <c r="G71" s="58">
        <f t="shared" si="51"/>
        <v>2027</v>
      </c>
      <c r="H71" s="58">
        <f t="shared" si="51"/>
        <v>2028</v>
      </c>
      <c r="I71" s="58">
        <f t="shared" si="51"/>
        <v>2029</v>
      </c>
      <c r="J71" s="58">
        <f t="shared" si="51"/>
        <v>2030</v>
      </c>
      <c r="K71" s="58">
        <f t="shared" si="51"/>
        <v>2031</v>
      </c>
      <c r="L71" s="58">
        <f t="shared" si="51"/>
        <v>2032</v>
      </c>
      <c r="M71" s="58">
        <f t="shared" si="51"/>
        <v>2033</v>
      </c>
      <c r="N71" s="58">
        <f t="shared" si="51"/>
        <v>2034</v>
      </c>
      <c r="O71" s="58">
        <f t="shared" si="51"/>
        <v>2035</v>
      </c>
      <c r="P71" s="58">
        <f t="shared" si="51"/>
        <v>2036</v>
      </c>
      <c r="Q71" s="58">
        <f t="shared" si="51"/>
        <v>2037</v>
      </c>
      <c r="R71" s="58">
        <f t="shared" si="51"/>
        <v>2038</v>
      </c>
      <c r="S71" s="58">
        <f t="shared" si="51"/>
        <v>2039</v>
      </c>
      <c r="T71" s="58">
        <f t="shared" si="51"/>
        <v>2040</v>
      </c>
      <c r="U71" s="58">
        <f t="shared" si="51"/>
        <v>2041</v>
      </c>
      <c r="V71" s="58">
        <f t="shared" si="51"/>
        <v>2042</v>
      </c>
      <c r="W71" s="58">
        <f t="shared" ref="W71" si="52">V71+1</f>
        <v>2043</v>
      </c>
      <c r="X71" s="58">
        <f t="shared" ref="X71" si="53">W71+1</f>
        <v>2044</v>
      </c>
      <c r="Y71" s="58">
        <f t="shared" ref="Y71:Z71" si="54">X71+1</f>
        <v>2045</v>
      </c>
      <c r="Z71" s="58">
        <f t="shared" si="54"/>
        <v>2046</v>
      </c>
    </row>
    <row r="72" spans="1:34" s="9" customFormat="1" ht="16.5">
      <c r="A72" s="1"/>
      <c r="B72" s="10" t="s">
        <v>87</v>
      </c>
      <c r="C72" s="16">
        <f>C95</f>
        <v>907.95688184680205</v>
      </c>
      <c r="D72" s="16">
        <f t="shared" ref="D72:Z72" si="55">D95</f>
        <v>910.14422214767967</v>
      </c>
      <c r="E72" s="16">
        <f t="shared" si="55"/>
        <v>913.85562853390707</v>
      </c>
      <c r="F72" s="16">
        <f t="shared" si="55"/>
        <v>916.75260604346886</v>
      </c>
      <c r="G72" s="16">
        <f t="shared" si="55"/>
        <v>920.90471179554584</v>
      </c>
      <c r="H72" s="16">
        <f t="shared" si="55"/>
        <v>925.10073736154686</v>
      </c>
      <c r="I72" s="16">
        <f t="shared" si="55"/>
        <v>929.34053244277573</v>
      </c>
      <c r="J72" s="16">
        <f t="shared" si="55"/>
        <v>933.62395923165104</v>
      </c>
      <c r="K72" s="16">
        <f t="shared" si="55"/>
        <v>937.95089209743264</v>
      </c>
      <c r="L72" s="16">
        <f t="shared" si="55"/>
        <v>942.32121728176037</v>
      </c>
      <c r="M72" s="16">
        <f t="shared" si="55"/>
        <v>946.7348326037195</v>
      </c>
      <c r="N72" s="16">
        <f t="shared" si="55"/>
        <v>951.19164717414844</v>
      </c>
      <c r="O72" s="16">
        <f t="shared" si="55"/>
        <v>955.6915811189175</v>
      </c>
      <c r="P72" s="16">
        <f t="shared" si="55"/>
        <v>960.23456531091483</v>
      </c>
      <c r="Q72" s="16">
        <f t="shared" si="55"/>
        <v>964.82054111048046</v>
      </c>
      <c r="R72" s="16">
        <f t="shared" si="55"/>
        <v>969.44946011404431</v>
      </c>
      <c r="S72" s="16">
        <f t="shared" si="55"/>
        <v>974.12128391072099</v>
      </c>
      <c r="T72" s="16">
        <f t="shared" si="55"/>
        <v>978.8359838466323</v>
      </c>
      <c r="U72" s="16">
        <f t="shared" si="55"/>
        <v>983.59354079672619</v>
      </c>
      <c r="V72" s="16">
        <f t="shared" si="55"/>
        <v>988.39394494387659</v>
      </c>
      <c r="W72" s="16">
        <f t="shared" si="55"/>
        <v>993.23719556504477</v>
      </c>
      <c r="X72" s="16">
        <f t="shared" si="55"/>
        <v>998.12330082429912</v>
      </c>
      <c r="Y72" s="16">
        <f t="shared" si="55"/>
        <v>1003.0522775724913</v>
      </c>
      <c r="Z72" s="16">
        <f t="shared" si="55"/>
        <v>1008.0241511533924</v>
      </c>
    </row>
    <row r="73" spans="1:34" s="9" customFormat="1" ht="16.5">
      <c r="A73" s="1"/>
      <c r="B73" s="10" t="s">
        <v>119</v>
      </c>
      <c r="C73" s="17">
        <f>C87</f>
        <v>0.51422322607878113</v>
      </c>
      <c r="D73" s="17">
        <f t="shared" ref="D73:V73" si="56">D87</f>
        <v>13.679402266856854</v>
      </c>
      <c r="E73" s="17">
        <f t="shared" si="56"/>
        <v>25.510459468024205</v>
      </c>
      <c r="F73" s="17">
        <f t="shared" si="56"/>
        <v>38.821859378065142</v>
      </c>
      <c r="G73" s="17">
        <f t="shared" si="56"/>
        <v>46.375779075067605</v>
      </c>
      <c r="H73" s="17">
        <f t="shared" si="56"/>
        <v>53.015323529157165</v>
      </c>
      <c r="I73" s="17">
        <f t="shared" si="56"/>
        <v>58.506817975175764</v>
      </c>
      <c r="J73" s="17">
        <f t="shared" si="56"/>
        <v>65.099957640388823</v>
      </c>
      <c r="K73" s="17">
        <f t="shared" si="56"/>
        <v>71.791151927691658</v>
      </c>
      <c r="L73" s="17">
        <f t="shared" si="56"/>
        <v>78.76508235799534</v>
      </c>
      <c r="M73" s="17">
        <f t="shared" si="56"/>
        <v>86.796315442264685</v>
      </c>
      <c r="N73" s="17">
        <f t="shared" si="56"/>
        <v>87.912582904411067</v>
      </c>
      <c r="O73" s="17">
        <f t="shared" si="56"/>
        <v>89.293395890245179</v>
      </c>
      <c r="P73" s="17">
        <f t="shared" si="56"/>
        <v>90.632020585816974</v>
      </c>
      <c r="Q73" s="17">
        <f t="shared" si="56"/>
        <v>92.091858207818703</v>
      </c>
      <c r="R73" s="17">
        <f t="shared" si="56"/>
        <v>93.695561267883235</v>
      </c>
      <c r="S73" s="17">
        <f t="shared" si="56"/>
        <v>94.732774464400336</v>
      </c>
      <c r="T73" s="17">
        <f t="shared" si="56"/>
        <v>95.810207114650908</v>
      </c>
      <c r="U73" s="17">
        <f t="shared" si="56"/>
        <v>97.044398295555283</v>
      </c>
      <c r="V73" s="17">
        <f t="shared" si="56"/>
        <v>98.315002969104938</v>
      </c>
      <c r="W73" s="17">
        <f t="shared" ref="W73:Y73" si="57">W87</f>
        <v>99.69320819513436</v>
      </c>
      <c r="X73" s="17">
        <f t="shared" si="57"/>
        <v>101.33415441102143</v>
      </c>
      <c r="Y73" s="17">
        <f t="shared" si="57"/>
        <v>102.05311328809773</v>
      </c>
      <c r="Z73" s="17">
        <f t="shared" ref="Z73" si="58">Z87</f>
        <v>102.66689039632415</v>
      </c>
    </row>
    <row r="74" spans="1:34" s="9" customFormat="1" ht="16.5">
      <c r="A74" s="1"/>
      <c r="B74" s="10" t="s">
        <v>1072</v>
      </c>
      <c r="C74" s="17">
        <f>C72-C73</f>
        <v>907.44265862072325</v>
      </c>
      <c r="D74" s="17">
        <f t="shared" ref="D74:V74" si="59">D72-D73</f>
        <v>896.4648198808228</v>
      </c>
      <c r="E74" s="17">
        <f t="shared" si="59"/>
        <v>888.34516906588283</v>
      </c>
      <c r="F74" s="17">
        <f t="shared" si="59"/>
        <v>877.93074666540372</v>
      </c>
      <c r="G74" s="17">
        <f t="shared" si="59"/>
        <v>874.52893272047822</v>
      </c>
      <c r="H74" s="17">
        <f t="shared" si="59"/>
        <v>872.08541383238969</v>
      </c>
      <c r="I74" s="17">
        <f t="shared" si="59"/>
        <v>870.83371446759998</v>
      </c>
      <c r="J74" s="17">
        <f t="shared" si="59"/>
        <v>868.52400159126228</v>
      </c>
      <c r="K74" s="17">
        <f t="shared" si="59"/>
        <v>866.15974016974099</v>
      </c>
      <c r="L74" s="17">
        <f t="shared" si="59"/>
        <v>863.55613492376506</v>
      </c>
      <c r="M74" s="17">
        <f t="shared" si="59"/>
        <v>859.9385171614548</v>
      </c>
      <c r="N74" s="17">
        <f t="shared" si="59"/>
        <v>863.27906426973732</v>
      </c>
      <c r="O74" s="17">
        <f t="shared" si="59"/>
        <v>866.39818522867233</v>
      </c>
      <c r="P74" s="17">
        <f t="shared" si="59"/>
        <v>869.60254472509791</v>
      </c>
      <c r="Q74" s="17">
        <f t="shared" si="59"/>
        <v>872.72868290266172</v>
      </c>
      <c r="R74" s="17">
        <f t="shared" si="59"/>
        <v>875.75389884616106</v>
      </c>
      <c r="S74" s="17">
        <f t="shared" si="59"/>
        <v>879.38850944632065</v>
      </c>
      <c r="T74" s="17">
        <f t="shared" si="59"/>
        <v>883.02577673198141</v>
      </c>
      <c r="U74" s="17">
        <f t="shared" si="59"/>
        <v>886.54914250117088</v>
      </c>
      <c r="V74" s="17">
        <f t="shared" si="59"/>
        <v>890.07894197477162</v>
      </c>
      <c r="W74" s="17">
        <f t="shared" ref="W74:Y74" si="60">W72-W73</f>
        <v>893.54398736991038</v>
      </c>
      <c r="X74" s="17">
        <f t="shared" si="60"/>
        <v>896.78914641327765</v>
      </c>
      <c r="Y74" s="17">
        <f t="shared" si="60"/>
        <v>900.9991642843936</v>
      </c>
      <c r="Z74" s="17">
        <f t="shared" ref="Z74" si="61">Z72-Z73</f>
        <v>905.35726075706827</v>
      </c>
    </row>
    <row r="75" spans="1:34" s="9" customFormat="1" ht="16.5">
      <c r="A75" s="1"/>
      <c r="B75" s="58" t="s">
        <v>544</v>
      </c>
      <c r="C75" s="58">
        <v>2023</v>
      </c>
      <c r="D75" s="58">
        <f>C75+1</f>
        <v>2024</v>
      </c>
      <c r="E75" s="58">
        <f t="shared" ref="E75" si="62">D75+1</f>
        <v>2025</v>
      </c>
      <c r="F75" s="58">
        <f t="shared" ref="F75" si="63">E75+1</f>
        <v>2026</v>
      </c>
      <c r="G75" s="58">
        <f t="shared" ref="G75" si="64">F75+1</f>
        <v>2027</v>
      </c>
      <c r="H75" s="58">
        <f t="shared" ref="H75" si="65">G75+1</f>
        <v>2028</v>
      </c>
      <c r="I75" s="58">
        <f t="shared" ref="I75" si="66">H75+1</f>
        <v>2029</v>
      </c>
      <c r="J75" s="58">
        <f t="shared" ref="J75" si="67">I75+1</f>
        <v>2030</v>
      </c>
      <c r="K75" s="58">
        <f t="shared" ref="K75" si="68">J75+1</f>
        <v>2031</v>
      </c>
      <c r="L75" s="58">
        <f t="shared" ref="L75" si="69">K75+1</f>
        <v>2032</v>
      </c>
      <c r="M75" s="58">
        <f t="shared" ref="M75" si="70">L75+1</f>
        <v>2033</v>
      </c>
      <c r="N75" s="58">
        <f t="shared" ref="N75" si="71">M75+1</f>
        <v>2034</v>
      </c>
      <c r="O75" s="58">
        <f t="shared" ref="O75" si="72">N75+1</f>
        <v>2035</v>
      </c>
      <c r="P75" s="58">
        <f t="shared" ref="P75" si="73">O75+1</f>
        <v>2036</v>
      </c>
      <c r="Q75" s="58">
        <f t="shared" ref="Q75" si="74">P75+1</f>
        <v>2037</v>
      </c>
      <c r="R75" s="58">
        <f t="shared" ref="R75" si="75">Q75+1</f>
        <v>2038</v>
      </c>
      <c r="S75" s="58">
        <f t="shared" ref="S75" si="76">R75+1</f>
        <v>2039</v>
      </c>
      <c r="T75" s="58">
        <f t="shared" ref="T75" si="77">S75+1</f>
        <v>2040</v>
      </c>
      <c r="U75" s="58">
        <f t="shared" ref="U75" si="78">T75+1</f>
        <v>2041</v>
      </c>
      <c r="V75" s="58">
        <f t="shared" ref="V75" si="79">U75+1</f>
        <v>2042</v>
      </c>
      <c r="W75" s="58">
        <f t="shared" ref="W75" si="80">V75+1</f>
        <v>2043</v>
      </c>
      <c r="X75" s="58">
        <f t="shared" ref="X75" si="81">W75+1</f>
        <v>2044</v>
      </c>
      <c r="Y75" s="58">
        <f t="shared" ref="Y75" si="82">X75+1</f>
        <v>2045</v>
      </c>
      <c r="Z75" s="58">
        <f t="shared" ref="Z75" si="83">Y75+1</f>
        <v>2046</v>
      </c>
    </row>
    <row r="76" spans="1:34" s="9" customFormat="1" ht="16.5">
      <c r="A76" s="1"/>
      <c r="B76" s="10" t="s">
        <v>87</v>
      </c>
      <c r="C76" s="16">
        <f>C96</f>
        <v>454.58651083668417</v>
      </c>
      <c r="D76" s="16">
        <f t="shared" ref="D76:Z76" si="84">D96</f>
        <v>455.3739830592707</v>
      </c>
      <c r="E76" s="16">
        <f t="shared" si="84"/>
        <v>456.75673196879478</v>
      </c>
      <c r="F76" s="16">
        <f t="shared" si="84"/>
        <v>458.49128819542466</v>
      </c>
      <c r="G76" s="16">
        <f t="shared" si="84"/>
        <v>459.63340545526131</v>
      </c>
      <c r="H76" s="16">
        <f t="shared" si="84"/>
        <v>460.82635092366843</v>
      </c>
      <c r="I76" s="16">
        <f t="shared" si="84"/>
        <v>462.06900944272854</v>
      </c>
      <c r="J76" s="16">
        <f t="shared" si="84"/>
        <v>463.36033410920112</v>
      </c>
      <c r="K76" s="16">
        <f t="shared" si="84"/>
        <v>464.69934281996728</v>
      </c>
      <c r="L76" s="16">
        <f t="shared" si="84"/>
        <v>466.08511500217799</v>
      </c>
      <c r="M76" s="16">
        <f t="shared" si="84"/>
        <v>467.51678851822976</v>
      </c>
      <c r="N76" s="16">
        <f t="shared" si="84"/>
        <v>468.99355673622108</v>
      </c>
      <c r="O76" s="16">
        <f t="shared" si="84"/>
        <v>470.51466575704461</v>
      </c>
      <c r="P76" s="16">
        <f t="shared" si="84"/>
        <v>472.07941178974778</v>
      </c>
      <c r="Q76" s="16">
        <f t="shared" si="84"/>
        <v>473.68713866723965</v>
      </c>
      <c r="R76" s="16">
        <f t="shared" si="84"/>
        <v>475.33723549485188</v>
      </c>
      <c r="S76" s="16">
        <f t="shared" si="84"/>
        <v>477.02913442466138</v>
      </c>
      <c r="T76" s="16">
        <f t="shared" si="84"/>
        <v>478.76230854886347</v>
      </c>
      <c r="U76" s="16">
        <f t="shared" si="84"/>
        <v>480.53626990584547</v>
      </c>
      <c r="V76" s="16">
        <f t="shared" si="84"/>
        <v>482.35056759295071</v>
      </c>
      <c r="W76" s="16">
        <f t="shared" si="84"/>
        <v>484.2047859802471</v>
      </c>
      <c r="X76" s="16">
        <f t="shared" si="84"/>
        <v>486.09854301991612</v>
      </c>
      <c r="Y76" s="16">
        <f t="shared" si="84"/>
        <v>488.03148864617344</v>
      </c>
      <c r="Z76" s="16">
        <f t="shared" si="84"/>
        <v>490.00330326089738</v>
      </c>
    </row>
    <row r="77" spans="1:34" s="9" customFormat="1" ht="16.5">
      <c r="A77" s="1"/>
      <c r="B77" s="10" t="s">
        <v>119</v>
      </c>
      <c r="C77" s="17">
        <f>C88</f>
        <v>0</v>
      </c>
      <c r="D77" s="17">
        <f t="shared" ref="D77:Z77" si="85">D88</f>
        <v>5.081179859661038</v>
      </c>
      <c r="E77" s="17">
        <f t="shared" si="85"/>
        <v>12.839259010483284</v>
      </c>
      <c r="F77" s="17">
        <f t="shared" si="85"/>
        <v>21.43125863049103</v>
      </c>
      <c r="G77" s="17">
        <f t="shared" si="85"/>
        <v>25.37345028466731</v>
      </c>
      <c r="H77" s="17">
        <f t="shared" si="85"/>
        <v>27.474121534496259</v>
      </c>
      <c r="I77" s="17">
        <f t="shared" si="85"/>
        <v>28.02415827665785</v>
      </c>
      <c r="J77" s="17">
        <f t="shared" si="85"/>
        <v>28.39895772356078</v>
      </c>
      <c r="K77" s="17">
        <f t="shared" si="85"/>
        <v>28.795072194770043</v>
      </c>
      <c r="L77" s="17">
        <f t="shared" si="85"/>
        <v>29.279707127114033</v>
      </c>
      <c r="M77" s="17">
        <f t="shared" si="85"/>
        <v>29.793432042463408</v>
      </c>
      <c r="N77" s="17">
        <f t="shared" si="85"/>
        <v>30.34037120916679</v>
      </c>
      <c r="O77" s="17">
        <f t="shared" si="85"/>
        <v>30.992127149976739</v>
      </c>
      <c r="P77" s="17">
        <f t="shared" si="85"/>
        <v>31.689531628105378</v>
      </c>
      <c r="Q77" s="17">
        <f t="shared" si="85"/>
        <v>32.439707551059776</v>
      </c>
      <c r="R77" s="17">
        <f t="shared" si="85"/>
        <v>33.320237329267428</v>
      </c>
      <c r="S77" s="17">
        <f t="shared" si="85"/>
        <v>33.854704174043626</v>
      </c>
      <c r="T77" s="17">
        <f t="shared" si="85"/>
        <v>34.464667312229999</v>
      </c>
      <c r="U77" s="17">
        <f t="shared" si="85"/>
        <v>35.164638526249654</v>
      </c>
      <c r="V77" s="17">
        <f t="shared" si="85"/>
        <v>35.972038097667998</v>
      </c>
      <c r="W77" s="17">
        <f t="shared" si="85"/>
        <v>36.907775413034869</v>
      </c>
      <c r="X77" s="17">
        <f t="shared" si="85"/>
        <v>37.99694560036739</v>
      </c>
      <c r="Y77" s="17">
        <f t="shared" si="85"/>
        <v>38.303736196157224</v>
      </c>
      <c r="Z77" s="17">
        <f t="shared" si="85"/>
        <v>38.615296397024188</v>
      </c>
    </row>
    <row r="78" spans="1:34" s="9" customFormat="1" ht="16.5">
      <c r="A78" s="1"/>
      <c r="B78" s="10" t="s">
        <v>1072</v>
      </c>
      <c r="C78" s="17">
        <f>C76-C77</f>
        <v>454.58651083668417</v>
      </c>
      <c r="D78" s="17">
        <f>D76-D77</f>
        <v>450.29280319960964</v>
      </c>
      <c r="E78" s="17">
        <f>E76-E77</f>
        <v>443.91747295831152</v>
      </c>
      <c r="F78" s="17">
        <f t="shared" ref="F78:Z78" si="86">F76-F77</f>
        <v>437.06002956493364</v>
      </c>
      <c r="G78" s="17">
        <f t="shared" si="86"/>
        <v>434.25995517059403</v>
      </c>
      <c r="H78" s="17">
        <f t="shared" si="86"/>
        <v>433.35222938917218</v>
      </c>
      <c r="I78" s="17">
        <f t="shared" si="86"/>
        <v>434.04485116607071</v>
      </c>
      <c r="J78" s="17">
        <f t="shared" si="86"/>
        <v>434.96137638564034</v>
      </c>
      <c r="K78" s="17">
        <f t="shared" si="86"/>
        <v>435.90427062519723</v>
      </c>
      <c r="L78" s="17">
        <f t="shared" si="86"/>
        <v>436.80540787506396</v>
      </c>
      <c r="M78" s="17">
        <f t="shared" si="86"/>
        <v>437.72335647576637</v>
      </c>
      <c r="N78" s="17">
        <f t="shared" si="86"/>
        <v>438.65318552705429</v>
      </c>
      <c r="O78" s="17">
        <f t="shared" si="86"/>
        <v>439.52253860706787</v>
      </c>
      <c r="P78" s="17">
        <f t="shared" si="86"/>
        <v>440.3898801616424</v>
      </c>
      <c r="Q78" s="17">
        <f t="shared" si="86"/>
        <v>441.24743111617988</v>
      </c>
      <c r="R78" s="17">
        <f t="shared" si="86"/>
        <v>442.01699816558448</v>
      </c>
      <c r="S78" s="17">
        <f t="shared" si="86"/>
        <v>443.17443025061777</v>
      </c>
      <c r="T78" s="17">
        <f t="shared" si="86"/>
        <v>444.29764123663347</v>
      </c>
      <c r="U78" s="17">
        <f t="shared" si="86"/>
        <v>445.37163137959584</v>
      </c>
      <c r="V78" s="17">
        <f t="shared" si="86"/>
        <v>446.37852949528269</v>
      </c>
      <c r="W78" s="17">
        <f t="shared" si="86"/>
        <v>447.29701056721223</v>
      </c>
      <c r="X78" s="17">
        <f t="shared" si="86"/>
        <v>448.10159741954874</v>
      </c>
      <c r="Y78" s="17">
        <f t="shared" si="86"/>
        <v>449.72775245001623</v>
      </c>
      <c r="Z78" s="17">
        <f t="shared" si="86"/>
        <v>451.38800686387322</v>
      </c>
    </row>
    <row r="80" spans="1:34" ht="25">
      <c r="B80" s="129" t="s">
        <v>86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2" spans="1:34" s="9" customFormat="1" ht="16.5">
      <c r="A82" s="1"/>
      <c r="B82"/>
      <c r="C82"/>
    </row>
    <row r="83" spans="1:34" s="9" customFormat="1" ht="16.5">
      <c r="A83" s="1"/>
      <c r="B83" s="18" t="s">
        <v>0</v>
      </c>
      <c r="C83" s="10" t="s">
        <v>37</v>
      </c>
    </row>
    <row r="84" spans="1:34" s="9" customFormat="1" ht="16.5">
      <c r="A84" s="1"/>
      <c r="B84" s="18" t="s">
        <v>6</v>
      </c>
      <c r="C84" s="10" t="s">
        <v>13</v>
      </c>
    </row>
    <row r="85" spans="1:34" s="9" customFormat="1" ht="16.5">
      <c r="A85" s="1"/>
      <c r="B85" s="1"/>
      <c r="C85" s="1"/>
    </row>
    <row r="86" spans="1:34" ht="16.5">
      <c r="B86" s="18" t="s">
        <v>60</v>
      </c>
      <c r="C86" s="10" t="s">
        <v>64</v>
      </c>
      <c r="D86" s="10" t="s">
        <v>65</v>
      </c>
      <c r="E86" s="10" t="s">
        <v>62</v>
      </c>
      <c r="F86" s="10" t="s">
        <v>73</v>
      </c>
      <c r="G86" s="10" t="s">
        <v>72</v>
      </c>
      <c r="H86" s="10" t="s">
        <v>71</v>
      </c>
      <c r="I86" s="10" t="s">
        <v>70</v>
      </c>
      <c r="J86" s="10" t="s">
        <v>63</v>
      </c>
      <c r="K86" s="10" t="s">
        <v>69</v>
      </c>
      <c r="L86" s="10" t="s">
        <v>68</v>
      </c>
      <c r="M86" s="10" t="s">
        <v>67</v>
      </c>
      <c r="N86" s="10" t="s">
        <v>66</v>
      </c>
      <c r="O86" s="10" t="s">
        <v>48</v>
      </c>
      <c r="P86" s="10" t="s">
        <v>46</v>
      </c>
      <c r="Q86" s="10" t="s">
        <v>59</v>
      </c>
      <c r="R86" s="10" t="s">
        <v>75</v>
      </c>
      <c r="S86" s="10" t="s">
        <v>76</v>
      </c>
      <c r="T86" s="10" t="s">
        <v>82</v>
      </c>
      <c r="U86" s="10" t="s">
        <v>84</v>
      </c>
      <c r="V86" s="10" t="s">
        <v>997</v>
      </c>
      <c r="W86" s="10" t="s">
        <v>998</v>
      </c>
      <c r="X86" s="10" t="s">
        <v>999</v>
      </c>
      <c r="Y86" s="10" t="s">
        <v>1000</v>
      </c>
      <c r="Z86" s="10" t="s">
        <v>1001</v>
      </c>
      <c r="AA86" s="9"/>
      <c r="AB86" s="9"/>
      <c r="AC86" s="9"/>
      <c r="AD86" s="9"/>
      <c r="AE86" s="9"/>
      <c r="AF86" s="9"/>
      <c r="AG86" s="9"/>
      <c r="AH86" s="9"/>
    </row>
    <row r="87" spans="1:34" ht="16.5">
      <c r="B87" s="228" t="s">
        <v>92</v>
      </c>
      <c r="C87" s="229">
        <v>0.51422322607878113</v>
      </c>
      <c r="D87" s="229">
        <v>13.679402266856854</v>
      </c>
      <c r="E87" s="229">
        <v>25.510459468024205</v>
      </c>
      <c r="F87" s="229">
        <v>38.821859378065142</v>
      </c>
      <c r="G87" s="229">
        <v>46.375779075067605</v>
      </c>
      <c r="H87" s="229">
        <v>53.015323529157165</v>
      </c>
      <c r="I87" s="229">
        <v>58.506817975175764</v>
      </c>
      <c r="J87" s="229">
        <v>65.099957640388823</v>
      </c>
      <c r="K87" s="229">
        <v>71.791151927691658</v>
      </c>
      <c r="L87" s="229">
        <v>78.76508235799534</v>
      </c>
      <c r="M87" s="229">
        <v>86.796315442264685</v>
      </c>
      <c r="N87" s="229">
        <v>87.912582904411067</v>
      </c>
      <c r="O87" s="229">
        <v>89.293395890245179</v>
      </c>
      <c r="P87" s="229">
        <v>90.632020585816974</v>
      </c>
      <c r="Q87" s="229">
        <v>92.091858207818703</v>
      </c>
      <c r="R87" s="229">
        <v>93.695561267883235</v>
      </c>
      <c r="S87" s="229">
        <v>94.732774464400336</v>
      </c>
      <c r="T87" s="229">
        <v>95.810207114650908</v>
      </c>
      <c r="U87" s="229">
        <v>97.044398295555283</v>
      </c>
      <c r="V87" s="229">
        <v>98.315002969104938</v>
      </c>
      <c r="W87" s="229">
        <v>99.69320819513436</v>
      </c>
      <c r="X87" s="229">
        <v>101.33415441102143</v>
      </c>
      <c r="Y87" s="229">
        <v>102.05311328809773</v>
      </c>
      <c r="Z87" s="229">
        <v>102.66689039632415</v>
      </c>
      <c r="AA87" s="9"/>
      <c r="AB87" s="9"/>
      <c r="AC87" s="9"/>
      <c r="AD87" s="9"/>
      <c r="AE87" s="9"/>
      <c r="AF87" s="9"/>
      <c r="AG87" s="9"/>
      <c r="AH87" s="9"/>
    </row>
    <row r="88" spans="1:34" ht="16.5">
      <c r="B88" s="228" t="s">
        <v>544</v>
      </c>
      <c r="C88" s="229">
        <v>0</v>
      </c>
      <c r="D88" s="229">
        <v>5.081179859661038</v>
      </c>
      <c r="E88" s="229">
        <v>12.839259010483284</v>
      </c>
      <c r="F88" s="229">
        <v>21.43125863049103</v>
      </c>
      <c r="G88" s="229">
        <v>25.37345028466731</v>
      </c>
      <c r="H88" s="229">
        <v>27.474121534496259</v>
      </c>
      <c r="I88" s="229">
        <v>28.02415827665785</v>
      </c>
      <c r="J88" s="229">
        <v>28.39895772356078</v>
      </c>
      <c r="K88" s="229">
        <v>28.795072194770043</v>
      </c>
      <c r="L88" s="229">
        <v>29.279707127114033</v>
      </c>
      <c r="M88" s="229">
        <v>29.793432042463408</v>
      </c>
      <c r="N88" s="229">
        <v>30.34037120916679</v>
      </c>
      <c r="O88" s="229">
        <v>30.992127149976739</v>
      </c>
      <c r="P88" s="229">
        <v>31.689531628105378</v>
      </c>
      <c r="Q88" s="229">
        <v>32.439707551059776</v>
      </c>
      <c r="R88" s="229">
        <v>33.320237329267428</v>
      </c>
      <c r="S88" s="229">
        <v>33.854704174043626</v>
      </c>
      <c r="T88" s="229">
        <v>34.464667312229999</v>
      </c>
      <c r="U88" s="229">
        <v>35.164638526249654</v>
      </c>
      <c r="V88" s="229">
        <v>35.972038097667998</v>
      </c>
      <c r="W88" s="229">
        <v>36.907775413034869</v>
      </c>
      <c r="X88" s="229">
        <v>37.99694560036739</v>
      </c>
      <c r="Y88" s="229">
        <v>38.303736196157224</v>
      </c>
      <c r="Z88" s="229">
        <v>38.615296397024188</v>
      </c>
      <c r="AA88" s="9"/>
      <c r="AB88" s="9"/>
      <c r="AC88" s="9"/>
      <c r="AD88" s="9"/>
      <c r="AE88" s="9"/>
      <c r="AF88" s="9"/>
      <c r="AG88" s="9"/>
      <c r="AH88" s="9"/>
    </row>
    <row r="90" spans="1:34" s="9" customFormat="1" ht="25">
      <c r="A90" s="1"/>
      <c r="B90" s="15" t="s">
        <v>87</v>
      </c>
      <c r="C90" s="10"/>
    </row>
    <row r="91" spans="1:34" s="9" customFormat="1" ht="16.5">
      <c r="A91" s="1"/>
      <c r="B91" s="18" t="s">
        <v>3</v>
      </c>
      <c r="C91" s="10" t="s">
        <v>40</v>
      </c>
    </row>
    <row r="92" spans="1:34" s="9" customFormat="1" ht="16.5">
      <c r="A92" s="1"/>
      <c r="B92" s="98" t="s">
        <v>2</v>
      </c>
      <c r="C92" s="14" t="s">
        <v>9</v>
      </c>
    </row>
    <row r="94" spans="1:34" ht="16.5">
      <c r="B94" s="18" t="s">
        <v>8</v>
      </c>
      <c r="C94" s="59" t="s">
        <v>14</v>
      </c>
      <c r="D94" s="59" t="s">
        <v>15</v>
      </c>
      <c r="E94" s="59" t="s">
        <v>16</v>
      </c>
      <c r="F94" s="59" t="s">
        <v>17</v>
      </c>
      <c r="G94" s="59" t="s">
        <v>18</v>
      </c>
      <c r="H94" s="59" t="s">
        <v>19</v>
      </c>
      <c r="I94" s="59" t="s">
        <v>20</v>
      </c>
      <c r="J94" s="59" t="s">
        <v>21</v>
      </c>
      <c r="K94" s="59" t="s">
        <v>22</v>
      </c>
      <c r="L94" s="59" t="s">
        <v>23</v>
      </c>
      <c r="M94" s="59" t="s">
        <v>24</v>
      </c>
      <c r="N94" s="59" t="s">
        <v>25</v>
      </c>
      <c r="O94" s="59" t="s">
        <v>26</v>
      </c>
      <c r="P94" s="59" t="s">
        <v>46</v>
      </c>
      <c r="Q94" s="106" t="s">
        <v>59</v>
      </c>
      <c r="R94" s="10" t="s">
        <v>75</v>
      </c>
      <c r="S94" s="10" t="s">
        <v>76</v>
      </c>
      <c r="T94" s="10" t="s">
        <v>82</v>
      </c>
      <c r="U94" s="10" t="s">
        <v>84</v>
      </c>
      <c r="V94" s="10" t="s">
        <v>997</v>
      </c>
      <c r="W94" s="10" t="s">
        <v>998</v>
      </c>
      <c r="X94" s="10" t="s">
        <v>999</v>
      </c>
      <c r="Y94" s="10" t="s">
        <v>1000</v>
      </c>
      <c r="Z94" s="10" t="s">
        <v>1001</v>
      </c>
      <c r="AB94" s="9"/>
      <c r="AC94" s="9"/>
      <c r="AD94" s="9"/>
      <c r="AE94" s="9"/>
      <c r="AF94" s="9"/>
      <c r="AG94" s="9"/>
      <c r="AH94" s="9"/>
    </row>
    <row r="95" spans="1:34" ht="16.5">
      <c r="B95" s="10" t="s">
        <v>92</v>
      </c>
      <c r="C95" s="20">
        <v>907.95688184680205</v>
      </c>
      <c r="D95" s="20">
        <v>910.14422214767967</v>
      </c>
      <c r="E95" s="20">
        <v>913.85562853390707</v>
      </c>
      <c r="F95" s="20">
        <v>916.75260604346886</v>
      </c>
      <c r="G95" s="20">
        <v>920.90471179554584</v>
      </c>
      <c r="H95" s="20">
        <v>925.10073736154686</v>
      </c>
      <c r="I95" s="20">
        <v>929.34053244277573</v>
      </c>
      <c r="J95" s="20">
        <v>933.62395923165104</v>
      </c>
      <c r="K95" s="20">
        <v>937.95089209743264</v>
      </c>
      <c r="L95" s="20">
        <v>942.32121728176037</v>
      </c>
      <c r="M95" s="20">
        <v>946.7348326037195</v>
      </c>
      <c r="N95" s="20">
        <v>951.19164717414844</v>
      </c>
      <c r="O95" s="20">
        <v>955.6915811189175</v>
      </c>
      <c r="P95" s="20">
        <v>960.23456531091483</v>
      </c>
      <c r="Q95" s="20">
        <v>964.82054111048046</v>
      </c>
      <c r="R95" s="20">
        <v>969.44946011404431</v>
      </c>
      <c r="S95" s="20">
        <v>974.12128391072099</v>
      </c>
      <c r="T95" s="20">
        <v>978.8359838466323</v>
      </c>
      <c r="U95" s="20">
        <v>983.59354079672619</v>
      </c>
      <c r="V95" s="20">
        <v>988.39394494387659</v>
      </c>
      <c r="W95" s="20">
        <v>993.23719556504477</v>
      </c>
      <c r="X95" s="20">
        <v>998.12330082429912</v>
      </c>
      <c r="Y95" s="20">
        <v>1003.0522775724913</v>
      </c>
      <c r="Z95" s="20">
        <v>1008.0241511533924</v>
      </c>
      <c r="AB95" s="9"/>
      <c r="AC95" s="9"/>
      <c r="AD95" s="9"/>
      <c r="AE95" s="9"/>
      <c r="AF95" s="9"/>
      <c r="AG95" s="9"/>
      <c r="AH95" s="9"/>
    </row>
    <row r="96" spans="1:34" ht="16.5">
      <c r="B96" s="10" t="s">
        <v>544</v>
      </c>
      <c r="C96" s="20">
        <v>454.58651083668417</v>
      </c>
      <c r="D96" s="20">
        <v>455.3739830592707</v>
      </c>
      <c r="E96" s="20">
        <v>456.75673196879478</v>
      </c>
      <c r="F96" s="20">
        <v>458.49128819542466</v>
      </c>
      <c r="G96" s="20">
        <v>459.63340545526131</v>
      </c>
      <c r="H96" s="20">
        <v>460.82635092366843</v>
      </c>
      <c r="I96" s="20">
        <v>462.06900944272854</v>
      </c>
      <c r="J96" s="20">
        <v>463.36033410920112</v>
      </c>
      <c r="K96" s="20">
        <v>464.69934281996728</v>
      </c>
      <c r="L96" s="20">
        <v>466.08511500217799</v>
      </c>
      <c r="M96" s="20">
        <v>467.51678851822976</v>
      </c>
      <c r="N96" s="20">
        <v>468.99355673622108</v>
      </c>
      <c r="O96" s="20">
        <v>470.51466575704461</v>
      </c>
      <c r="P96" s="20">
        <v>472.07941178974778</v>
      </c>
      <c r="Q96" s="20">
        <v>473.68713866723965</v>
      </c>
      <c r="R96" s="20">
        <v>475.33723549485188</v>
      </c>
      <c r="S96" s="20">
        <v>477.02913442466138</v>
      </c>
      <c r="T96" s="20">
        <v>478.76230854886347</v>
      </c>
      <c r="U96" s="20">
        <v>480.53626990584547</v>
      </c>
      <c r="V96" s="20">
        <v>482.35056759295071</v>
      </c>
      <c r="W96" s="20">
        <v>484.2047859802471</v>
      </c>
      <c r="X96" s="20">
        <v>486.09854301991612</v>
      </c>
      <c r="Y96" s="20">
        <v>488.03148864617344</v>
      </c>
      <c r="Z96" s="20">
        <v>490.00330326089738</v>
      </c>
      <c r="AB96" s="9"/>
      <c r="AC96" s="9"/>
      <c r="AD96" s="9"/>
      <c r="AE96" s="9"/>
      <c r="AF96" s="9"/>
      <c r="AG96" s="9"/>
      <c r="AH96" s="9"/>
    </row>
    <row r="97" spans="2:26" ht="16.5">
      <c r="B97" s="10"/>
      <c r="C97" s="58">
        <v>2023</v>
      </c>
      <c r="D97" s="58">
        <v>2024</v>
      </c>
      <c r="E97" s="58">
        <v>2025</v>
      </c>
      <c r="F97" s="58">
        <v>2026</v>
      </c>
      <c r="G97" s="58">
        <v>2027</v>
      </c>
      <c r="H97" s="58">
        <v>2028</v>
      </c>
      <c r="I97" s="58">
        <v>2029</v>
      </c>
      <c r="J97" s="58">
        <v>2030</v>
      </c>
      <c r="K97" s="58">
        <v>2031</v>
      </c>
      <c r="L97" s="58">
        <v>2032</v>
      </c>
      <c r="M97" s="58">
        <v>2033</v>
      </c>
      <c r="N97" s="58">
        <v>2034</v>
      </c>
      <c r="O97" s="58">
        <v>2035</v>
      </c>
      <c r="P97" s="58">
        <v>2036</v>
      </c>
      <c r="Q97" s="58">
        <v>2037</v>
      </c>
      <c r="R97" s="58">
        <v>2038</v>
      </c>
      <c r="S97" s="58">
        <v>2039</v>
      </c>
      <c r="T97" s="58">
        <v>2040</v>
      </c>
      <c r="U97" s="58">
        <v>2041</v>
      </c>
      <c r="V97" s="58">
        <v>2042</v>
      </c>
      <c r="W97" s="58">
        <v>2043</v>
      </c>
      <c r="X97" s="58">
        <v>2044</v>
      </c>
      <c r="Y97" s="58">
        <v>2045</v>
      </c>
      <c r="Z97" s="58">
        <v>2046</v>
      </c>
    </row>
    <row r="98" spans="2:26" ht="16.5">
      <c r="B98" s="9" t="s">
        <v>1657</v>
      </c>
      <c r="C98" s="230">
        <f>SUM(C95:C96)</f>
        <v>1362.5433926834862</v>
      </c>
      <c r="D98" s="230">
        <f t="shared" ref="D98" si="87">SUM(D95:D96)</f>
        <v>1365.5182052069504</v>
      </c>
      <c r="E98" s="230">
        <f t="shared" ref="E98" si="88">SUM(E95:E96)</f>
        <v>1370.6123605027019</v>
      </c>
      <c r="F98" s="230">
        <f t="shared" ref="F98" si="89">SUM(F95:F96)</f>
        <v>1375.2438942388935</v>
      </c>
      <c r="G98" s="230">
        <f t="shared" ref="G98" si="90">SUM(G95:G96)</f>
        <v>1380.5381172508071</v>
      </c>
      <c r="H98" s="230">
        <f t="shared" ref="H98" si="91">SUM(H95:H96)</f>
        <v>1385.9270882852152</v>
      </c>
      <c r="I98" s="230">
        <f t="shared" ref="I98" si="92">SUM(I95:I96)</f>
        <v>1391.4095418855043</v>
      </c>
      <c r="J98" s="230">
        <f t="shared" ref="J98" si="93">SUM(J95:J96)</f>
        <v>1396.9842933408522</v>
      </c>
      <c r="K98" s="230">
        <f t="shared" ref="K98" si="94">SUM(K95:K96)</f>
        <v>1402.6502349174</v>
      </c>
      <c r="L98" s="230">
        <f t="shared" ref="L98" si="95">SUM(L95:L96)</f>
        <v>1408.4063322839384</v>
      </c>
      <c r="M98" s="230">
        <f t="shared" ref="M98" si="96">SUM(M95:M96)</f>
        <v>1414.2516211219493</v>
      </c>
      <c r="N98" s="230">
        <f t="shared" ref="N98" si="97">SUM(N95:N96)</f>
        <v>1420.1852039103696</v>
      </c>
      <c r="O98" s="230">
        <f t="shared" ref="O98" si="98">SUM(O95:O96)</f>
        <v>1426.2062468759621</v>
      </c>
      <c r="P98" s="230">
        <f t="shared" ref="P98" si="99">SUM(P95:P96)</f>
        <v>1432.3139771006627</v>
      </c>
      <c r="Q98" s="230">
        <f t="shared" ref="Q98" si="100">SUM(Q95:Q96)</f>
        <v>1438.5076797777201</v>
      </c>
      <c r="R98" s="230">
        <f t="shared" ref="R98" si="101">SUM(R95:R96)</f>
        <v>1444.7866956088963</v>
      </c>
      <c r="S98" s="230">
        <f t="shared" ref="S98" si="102">SUM(S95:S96)</f>
        <v>1451.1504183353823</v>
      </c>
      <c r="T98" s="230">
        <f t="shared" ref="T98" si="103">SUM(T95:T96)</f>
        <v>1457.5982923954957</v>
      </c>
      <c r="U98" s="230">
        <f t="shared" ref="U98" si="104">SUM(U95:U96)</f>
        <v>1464.1298107025716</v>
      </c>
      <c r="V98" s="230">
        <f t="shared" ref="V98" si="105">SUM(V95:V96)</f>
        <v>1470.7445125368272</v>
      </c>
      <c r="W98" s="230">
        <f t="shared" ref="W98" si="106">SUM(W95:W96)</f>
        <v>1477.4419815452918</v>
      </c>
      <c r="X98" s="230">
        <f t="shared" ref="X98" si="107">SUM(X95:X96)</f>
        <v>1484.2218438442153</v>
      </c>
      <c r="Y98" s="230">
        <f t="shared" ref="Y98" si="108">SUM(Y95:Y96)</f>
        <v>1491.0837662186648</v>
      </c>
      <c r="Z98" s="230">
        <f t="shared" ref="Z98" si="109">SUM(Z95:Z96)</f>
        <v>1498.0274544142899</v>
      </c>
    </row>
    <row r="99" spans="2:26" ht="16.5">
      <c r="B99" s="9" t="s">
        <v>1072</v>
      </c>
      <c r="C99" s="189">
        <f>C74+C78</f>
        <v>1362.0291694574075</v>
      </c>
      <c r="D99" s="189">
        <f t="shared" ref="D99:Z99" si="110">D74+D78</f>
        <v>1346.7576230804325</v>
      </c>
      <c r="E99" s="189">
        <f t="shared" si="110"/>
        <v>1332.2626420241943</v>
      </c>
      <c r="F99" s="189">
        <f t="shared" si="110"/>
        <v>1314.9907762303374</v>
      </c>
      <c r="G99" s="189">
        <f t="shared" si="110"/>
        <v>1308.7888878910721</v>
      </c>
      <c r="H99" s="189">
        <f t="shared" si="110"/>
        <v>1305.4376432215618</v>
      </c>
      <c r="I99" s="189">
        <f t="shared" si="110"/>
        <v>1304.8785656336706</v>
      </c>
      <c r="J99" s="189">
        <f t="shared" si="110"/>
        <v>1303.4853779769026</v>
      </c>
      <c r="K99" s="189">
        <f t="shared" si="110"/>
        <v>1302.0640107949382</v>
      </c>
      <c r="L99" s="189">
        <f t="shared" si="110"/>
        <v>1300.3615427988291</v>
      </c>
      <c r="M99" s="189">
        <f t="shared" si="110"/>
        <v>1297.6618736372211</v>
      </c>
      <c r="N99" s="189">
        <f t="shared" si="110"/>
        <v>1301.9322497967917</v>
      </c>
      <c r="O99" s="189">
        <f t="shared" si="110"/>
        <v>1305.9207238357403</v>
      </c>
      <c r="P99" s="189">
        <f t="shared" si="110"/>
        <v>1309.9924248867403</v>
      </c>
      <c r="Q99" s="189">
        <f t="shared" si="110"/>
        <v>1313.9761140188416</v>
      </c>
      <c r="R99" s="189">
        <f t="shared" si="110"/>
        <v>1317.7708970117455</v>
      </c>
      <c r="S99" s="189">
        <f t="shared" si="110"/>
        <v>1322.5629396969384</v>
      </c>
      <c r="T99" s="189">
        <f t="shared" si="110"/>
        <v>1327.3234179686149</v>
      </c>
      <c r="U99" s="189">
        <f t="shared" si="110"/>
        <v>1331.9207738807668</v>
      </c>
      <c r="V99" s="189">
        <f t="shared" si="110"/>
        <v>1336.4574714700543</v>
      </c>
      <c r="W99" s="189">
        <f t="shared" si="110"/>
        <v>1340.8409979371227</v>
      </c>
      <c r="X99" s="189">
        <f t="shared" si="110"/>
        <v>1344.8907438328265</v>
      </c>
      <c r="Y99" s="189">
        <f t="shared" si="110"/>
        <v>1350.7269167344098</v>
      </c>
      <c r="Z99" s="189">
        <f t="shared" si="110"/>
        <v>1356.7452676209414</v>
      </c>
    </row>
  </sheetData>
  <mergeCells count="1">
    <mergeCell ref="D5:H5"/>
  </mergeCells>
  <pageMargins left="0.7" right="0.7" top="0.75" bottom="0.75" header="0.3" footer="0.3"/>
  <pageSetup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2DF6C-E296-4AB7-8603-67233AAC1255}">
  <sheetPr>
    <tabColor theme="9"/>
  </sheetPr>
  <dimension ref="A1:CG365"/>
  <sheetViews>
    <sheetView showGridLines="0" zoomScale="90" zoomScaleNormal="90" workbookViewId="0"/>
  </sheetViews>
  <sheetFormatPr defaultColWidth="9.26953125" defaultRowHeight="14.5"/>
  <cols>
    <col min="1" max="2" width="6.26953125" style="4" customWidth="1"/>
    <col min="3" max="3" width="4.26953125" style="4" customWidth="1"/>
    <col min="4" max="4" width="38.453125" style="4" customWidth="1"/>
    <col min="5" max="5" width="13.26953125" style="4" customWidth="1"/>
    <col min="6" max="6" width="16.26953125" style="4" customWidth="1"/>
    <col min="7" max="7" width="16.453125" style="4" customWidth="1"/>
    <col min="8" max="8" width="15.26953125" style="4" customWidth="1"/>
    <col min="9" max="11" width="15.7265625" style="4" customWidth="1"/>
    <col min="12" max="12" width="33.26953125" style="4" bestFit="1" customWidth="1"/>
    <col min="13" max="15" width="12.26953125" style="4" customWidth="1"/>
    <col min="16" max="16" width="23" style="4" customWidth="1"/>
    <col min="17" max="19" width="9.7265625" style="4" customWidth="1"/>
    <col min="20" max="21" width="5.7265625" style="4" customWidth="1"/>
    <col min="22" max="22" width="25.26953125" style="4" customWidth="1"/>
    <col min="23" max="23" width="11.453125" style="4" customWidth="1"/>
    <col min="24" max="25" width="13.453125" style="4" customWidth="1"/>
    <col min="26" max="27" width="5.7265625" style="4" customWidth="1"/>
    <col min="28" max="28" width="16.54296875" style="4" customWidth="1"/>
    <col min="29" max="29" width="5.453125" style="4" customWidth="1"/>
    <col min="30" max="30" width="14.7265625" style="4" customWidth="1"/>
    <col min="31" max="32" width="13.453125" style="4" customWidth="1"/>
    <col min="33" max="33" width="12.26953125" style="4" bestFit="1" customWidth="1"/>
    <col min="34" max="35" width="13.54296875" style="4" customWidth="1"/>
    <col min="36" max="37" width="12.26953125" style="4" bestFit="1" customWidth="1"/>
    <col min="38" max="39" width="13.54296875" style="4" customWidth="1"/>
    <col min="40" max="42" width="12.26953125" style="4" bestFit="1" customWidth="1"/>
    <col min="43" max="43" width="11.7265625" style="4" bestFit="1" customWidth="1"/>
    <col min="44" max="45" width="12.26953125" style="4" bestFit="1" customWidth="1"/>
    <col min="46" max="46" width="5.26953125" style="4" customWidth="1"/>
    <col min="47" max="47" width="12.26953125" style="4" bestFit="1" customWidth="1"/>
    <col min="48" max="49" width="13.26953125" style="4" customWidth="1"/>
    <col min="50" max="51" width="14.453125" style="4" customWidth="1"/>
    <col min="52" max="52" width="9.26953125" style="4" customWidth="1"/>
    <col min="53" max="55" width="15.7265625" style="4" customWidth="1"/>
    <col min="56" max="71" width="9.26953125" style="4" bestFit="1" customWidth="1"/>
    <col min="72" max="16384" width="9.26953125" style="4"/>
  </cols>
  <sheetData>
    <row r="1" spans="1:26" ht="16">
      <c r="A1" s="32"/>
      <c r="B1" s="24"/>
      <c r="C1" s="32"/>
      <c r="D1" s="48" t="s">
        <v>109</v>
      </c>
      <c r="E1" s="35" t="str">
        <f>E37</f>
        <v>Max Levelized $ / kW-year @ Gen 2023-2042</v>
      </c>
      <c r="F1" s="32"/>
      <c r="G1" s="32"/>
      <c r="H1" s="32"/>
      <c r="I1" s="32"/>
      <c r="J1" s="117"/>
      <c r="K1" s="117"/>
      <c r="L1" s="32"/>
      <c r="M1" s="32"/>
      <c r="N1" s="32"/>
      <c r="O1" s="32"/>
      <c r="P1" s="32"/>
      <c r="Q1" s="32"/>
      <c r="R1" s="32"/>
      <c r="S1" s="139"/>
      <c r="T1" s="32"/>
      <c r="U1" s="32"/>
      <c r="V1" s="4" t="s">
        <v>108</v>
      </c>
      <c r="W1" s="122" t="s">
        <v>107</v>
      </c>
      <c r="X1" s="32"/>
    </row>
    <row r="2" spans="1:26" ht="66">
      <c r="A2" s="8" t="s">
        <v>110</v>
      </c>
      <c r="B2" s="8" t="s">
        <v>111</v>
      </c>
      <c r="C2" s="41" t="s">
        <v>56</v>
      </c>
      <c r="D2" s="60" t="s">
        <v>6</v>
      </c>
      <c r="E2" s="61" t="s">
        <v>1016</v>
      </c>
      <c r="F2" s="61" t="s">
        <v>1017</v>
      </c>
      <c r="G2" s="61" t="str">
        <f>G38</f>
        <v>Max Levelized $ / kW-year @ Gen 2023-2042</v>
      </c>
      <c r="H2" s="61" t="s">
        <v>1018</v>
      </c>
      <c r="I2" s="61" t="s">
        <v>1019</v>
      </c>
      <c r="J2" s="117"/>
      <c r="K2" s="117"/>
      <c r="L2" s="32"/>
      <c r="M2" s="32"/>
      <c r="N2" s="32"/>
      <c r="O2" s="32"/>
      <c r="P2" s="32"/>
      <c r="Q2" s="32"/>
      <c r="R2" s="32"/>
      <c r="S2" s="140" t="s">
        <v>112</v>
      </c>
      <c r="T2" s="32"/>
      <c r="U2" s="117"/>
      <c r="V2" s="117"/>
      <c r="X2" s="125" t="s">
        <v>81</v>
      </c>
    </row>
    <row r="3" spans="1:26" ht="16.5">
      <c r="A3" s="32">
        <f t="shared" ref="A3:A31" si="0">IFERROR(RANK(E3,$E$3:$E$31,1),"")</f>
        <v>4</v>
      </c>
      <c r="B3" s="32">
        <f t="shared" ref="B3:B31" si="1">IFERROR(RANK(F3,$F$3:$F$31,1),"")</f>
        <v>4</v>
      </c>
      <c r="C3" s="103" t="str">
        <f>D3</f>
        <v>Ancillary Battery Storage</v>
      </c>
      <c r="D3" s="70" t="str">
        <f>'Potential by Option'!B6</f>
        <v>Ancillary Battery Storage</v>
      </c>
      <c r="E3" s="72">
        <f t="shared" ref="E3:E31" si="2">IFERROR(SUMIFS($G$102:$G$217,$L$102:$L$217,$C3)/SUMIFS($H$102:$H$217,$L$102:$L$217,$C3)/1000,"")</f>
        <v>39.557563770949919</v>
      </c>
      <c r="F3" s="72">
        <f t="shared" ref="F3:F31" si="3">IFERROR(SUMIFS($G$102:$G$217,$L$102:$L$217,$C3)/SUMIFS($I$102:$I$217,$L$102:$L$217,$C3)/1000,"")</f>
        <v>39.557563770949919</v>
      </c>
      <c r="G3" s="72">
        <f>MAX(E3:F3)</f>
        <v>39.557563770949919</v>
      </c>
      <c r="H3" s="93">
        <f t="shared" ref="H3:H31" si="4">IFERROR(SUMIFS($H$102:$H$217,$L$102:$L$217,$C3),"")</f>
        <v>15.969504362982569</v>
      </c>
      <c r="I3" s="93">
        <f t="shared" ref="I3:I31" si="5">IFERROR(SUMIFS($I$102:$I$217,$L$102:$L$217,$C3),"")</f>
        <v>15.969504362982569</v>
      </c>
      <c r="J3" s="117"/>
      <c r="K3" s="117"/>
      <c r="L3" s="32"/>
      <c r="M3" s="32"/>
      <c r="N3" s="32"/>
      <c r="O3" s="32"/>
      <c r="P3" s="32"/>
      <c r="Q3" s="32"/>
      <c r="R3" s="32"/>
      <c r="S3" s="139"/>
      <c r="T3" s="32"/>
      <c r="U3" s="117"/>
      <c r="V3" s="32"/>
      <c r="W3" s="32"/>
      <c r="X3" s="32"/>
      <c r="Y3" s="117"/>
    </row>
    <row r="4" spans="1:26" ht="16.5">
      <c r="A4" s="32">
        <f t="shared" si="0"/>
        <v>8</v>
      </c>
      <c r="B4" s="32" t="str">
        <f t="shared" si="1"/>
        <v/>
      </c>
      <c r="C4" s="24" t="str">
        <f t="shared" ref="C4:C31" si="6">D4</f>
        <v>Ancillary Cooling</v>
      </c>
      <c r="D4" s="68" t="str">
        <f>'Potential by Option'!B7</f>
        <v>Ancillary Cooling</v>
      </c>
      <c r="E4" s="72">
        <f t="shared" si="2"/>
        <v>97.710480974326742</v>
      </c>
      <c r="F4" s="72" t="str">
        <f t="shared" si="3"/>
        <v/>
      </c>
      <c r="G4" s="72">
        <f t="shared" ref="G4:G31" si="7">MAX(E4:F4)</f>
        <v>97.710480974326742</v>
      </c>
      <c r="H4" s="93">
        <f t="shared" si="4"/>
        <v>35.851738172938738</v>
      </c>
      <c r="I4" s="93">
        <f t="shared" si="5"/>
        <v>0</v>
      </c>
      <c r="J4" s="117"/>
      <c r="K4" s="117"/>
      <c r="L4" s="32"/>
      <c r="M4" s="32"/>
      <c r="N4" s="32"/>
      <c r="O4" s="32"/>
      <c r="P4" s="32"/>
      <c r="Q4" s="32"/>
      <c r="R4" s="32"/>
      <c r="S4" s="139"/>
      <c r="T4" s="32"/>
      <c r="U4" s="117"/>
      <c r="V4" s="32"/>
      <c r="W4" s="32"/>
      <c r="X4" s="32"/>
      <c r="Y4" s="32"/>
      <c r="Z4" s="32"/>
    </row>
    <row r="5" spans="1:26" ht="16.5">
      <c r="A5" s="32" t="str">
        <f t="shared" si="0"/>
        <v/>
      </c>
      <c r="B5" s="32" t="str">
        <f t="shared" si="1"/>
        <v/>
      </c>
      <c r="C5" s="24" t="str">
        <f t="shared" si="6"/>
        <v>Ancillary DLC WH</v>
      </c>
      <c r="D5" s="70" t="str">
        <f>'Potential by Option'!B8</f>
        <v>Ancillary DLC WH</v>
      </c>
      <c r="E5" s="72" t="str">
        <f t="shared" si="2"/>
        <v/>
      </c>
      <c r="F5" s="72" t="str">
        <f t="shared" si="3"/>
        <v/>
      </c>
      <c r="G5" s="72">
        <f t="shared" si="7"/>
        <v>0</v>
      </c>
      <c r="H5" s="93">
        <f t="shared" si="4"/>
        <v>0</v>
      </c>
      <c r="I5" s="93">
        <f t="shared" si="5"/>
        <v>0</v>
      </c>
      <c r="J5" s="117"/>
      <c r="K5" s="117"/>
      <c r="L5" s="32"/>
      <c r="M5" s="32"/>
      <c r="N5" s="32"/>
      <c r="O5" s="32"/>
      <c r="P5" s="32"/>
      <c r="Q5" s="32"/>
      <c r="R5" s="32"/>
      <c r="S5" s="139"/>
      <c r="T5" s="32"/>
      <c r="U5" s="117"/>
      <c r="V5" s="32"/>
      <c r="W5" s="32"/>
      <c r="X5" s="32"/>
      <c r="Y5" s="32"/>
      <c r="Z5" s="32"/>
    </row>
    <row r="6" spans="1:26" ht="16.5">
      <c r="A6" s="32">
        <f t="shared" si="0"/>
        <v>16</v>
      </c>
      <c r="B6" s="32">
        <f t="shared" si="1"/>
        <v>12</v>
      </c>
      <c r="C6" s="24" t="str">
        <f t="shared" si="6"/>
        <v>Parent-Ancillary HPWH</v>
      </c>
      <c r="D6" s="68" t="str">
        <f>'Potential by Option'!B9</f>
        <v>Parent-Ancillary HPWH</v>
      </c>
      <c r="E6" s="72">
        <f t="shared" si="2"/>
        <v>264.21879503113911</v>
      </c>
      <c r="F6" s="72">
        <f t="shared" si="3"/>
        <v>191.96826291849609</v>
      </c>
      <c r="G6" s="72">
        <f t="shared" si="7"/>
        <v>264.21879503113911</v>
      </c>
      <c r="H6" s="93">
        <f t="shared" si="4"/>
        <v>5.1331845254430206</v>
      </c>
      <c r="I6" s="93">
        <f t="shared" si="5"/>
        <v>7.0651461307480883</v>
      </c>
      <c r="J6" s="117"/>
      <c r="K6" s="117"/>
      <c r="L6" s="32"/>
      <c r="M6" s="32"/>
      <c r="N6" s="32"/>
      <c r="O6" s="32"/>
      <c r="P6" s="32"/>
      <c r="Q6" s="32"/>
      <c r="R6" s="32"/>
      <c r="S6" s="139"/>
      <c r="T6" s="32"/>
      <c r="U6" s="117"/>
      <c r="V6" s="32"/>
      <c r="W6" s="32"/>
      <c r="X6" s="32"/>
      <c r="Y6" s="32"/>
      <c r="Z6" s="32"/>
    </row>
    <row r="7" spans="1:26" ht="16.5">
      <c r="A7" s="32">
        <f t="shared" si="0"/>
        <v>7</v>
      </c>
      <c r="B7" s="32">
        <f t="shared" si="1"/>
        <v>8</v>
      </c>
      <c r="C7" s="24" t="str">
        <f t="shared" si="6"/>
        <v>Parent-Ancillary ERWH</v>
      </c>
      <c r="D7" s="70" t="str">
        <f>'Potential by Option'!B10</f>
        <v>Parent-Ancillary ERWH</v>
      </c>
      <c r="E7" s="72">
        <f t="shared" si="2"/>
        <v>79.036511285549196</v>
      </c>
      <c r="F7" s="72">
        <f t="shared" si="3"/>
        <v>73.876606456340014</v>
      </c>
      <c r="G7" s="72">
        <f t="shared" si="7"/>
        <v>79.036511285549196</v>
      </c>
      <c r="H7" s="93">
        <f t="shared" si="4"/>
        <v>166.33193179655822</v>
      </c>
      <c r="I7" s="93">
        <f t="shared" si="5"/>
        <v>177.94937037822842</v>
      </c>
      <c r="J7" s="117"/>
      <c r="K7" s="117"/>
      <c r="L7" s="32"/>
      <c r="M7" s="32"/>
      <c r="N7" s="32"/>
      <c r="O7" s="32"/>
      <c r="P7" s="32"/>
      <c r="Q7" s="32"/>
      <c r="R7" s="32"/>
      <c r="S7" s="139"/>
      <c r="T7" s="32"/>
      <c r="U7" s="117"/>
      <c r="V7" s="32"/>
      <c r="W7" s="32"/>
      <c r="X7" s="32"/>
      <c r="Y7" s="32"/>
      <c r="Z7" s="32"/>
    </row>
    <row r="8" spans="1:26" ht="16.5">
      <c r="A8" s="32">
        <f t="shared" si="0"/>
        <v>14</v>
      </c>
      <c r="B8" s="32">
        <f t="shared" si="1"/>
        <v>14</v>
      </c>
      <c r="C8" s="24" t="str">
        <f t="shared" si="6"/>
        <v>Ancillary EV</v>
      </c>
      <c r="D8" s="68" t="str">
        <f>'Potential by Option'!B11</f>
        <v>Ancillary EV</v>
      </c>
      <c r="E8" s="72">
        <f t="shared" si="2"/>
        <v>214.06583933213045</v>
      </c>
      <c r="F8" s="72">
        <f t="shared" si="3"/>
        <v>214.06583933213045</v>
      </c>
      <c r="G8" s="72">
        <f t="shared" si="7"/>
        <v>214.06583933213045</v>
      </c>
      <c r="H8" s="93">
        <f t="shared" si="4"/>
        <v>4.0987869203828788</v>
      </c>
      <c r="I8" s="93">
        <f t="shared" si="5"/>
        <v>4.0987869203828788</v>
      </c>
      <c r="J8" s="117"/>
      <c r="K8" s="117"/>
      <c r="L8" s="32"/>
      <c r="M8" s="32"/>
      <c r="N8" s="32"/>
      <c r="O8" s="32"/>
      <c r="P8" s="32"/>
      <c r="Q8" s="32"/>
      <c r="R8" s="32"/>
      <c r="S8" s="139"/>
      <c r="T8" s="32"/>
      <c r="U8" s="117"/>
      <c r="V8" s="32"/>
      <c r="W8" s="32"/>
      <c r="X8" s="32"/>
      <c r="Y8" s="32"/>
      <c r="Z8" s="32"/>
    </row>
    <row r="9" spans="1:26" ht="16.5">
      <c r="A9" s="32" t="str">
        <f t="shared" si="0"/>
        <v/>
      </c>
      <c r="B9" s="32">
        <f t="shared" si="1"/>
        <v>6</v>
      </c>
      <c r="C9" s="24" t="str">
        <f t="shared" si="6"/>
        <v>Ancillary Heating</v>
      </c>
      <c r="D9" s="70" t="str">
        <f>'Potential by Option'!B12</f>
        <v>Ancillary Heating</v>
      </c>
      <c r="E9" s="72" t="str">
        <f t="shared" si="2"/>
        <v/>
      </c>
      <c r="F9" s="72">
        <f t="shared" si="3"/>
        <v>43.717900406540423</v>
      </c>
      <c r="G9" s="72">
        <f t="shared" si="7"/>
        <v>43.717900406540423</v>
      </c>
      <c r="H9" s="93">
        <f t="shared" si="4"/>
        <v>0</v>
      </c>
      <c r="I9" s="93">
        <f t="shared" si="5"/>
        <v>7.1885492476567281</v>
      </c>
      <c r="J9" s="117"/>
      <c r="K9" s="117"/>
      <c r="L9" s="32"/>
      <c r="M9" s="32"/>
      <c r="N9" s="32"/>
      <c r="O9" s="32"/>
      <c r="P9" s="32"/>
      <c r="Q9" s="32"/>
      <c r="R9" s="32"/>
      <c r="S9" s="139"/>
      <c r="T9" s="32"/>
      <c r="U9" s="117"/>
      <c r="V9" s="32"/>
      <c r="W9" s="32"/>
      <c r="X9" s="32"/>
      <c r="Y9" s="32"/>
      <c r="Z9" s="32"/>
    </row>
    <row r="10" spans="1:26" ht="16.5">
      <c r="A10" s="32">
        <f t="shared" si="0"/>
        <v>2</v>
      </c>
      <c r="B10" s="32">
        <f t="shared" si="1"/>
        <v>3</v>
      </c>
      <c r="C10" s="24" t="str">
        <f t="shared" si="6"/>
        <v>Ancillary Third Party</v>
      </c>
      <c r="D10" s="68" t="str">
        <f>'Potential by Option'!B13</f>
        <v>Ancillary Third Party</v>
      </c>
      <c r="E10" s="72">
        <f t="shared" si="2"/>
        <v>38.455279574948271</v>
      </c>
      <c r="F10" s="72">
        <f t="shared" si="3"/>
        <v>37.689626814776723</v>
      </c>
      <c r="G10" s="72">
        <f t="shared" si="7"/>
        <v>38.455279574948271</v>
      </c>
      <c r="H10" s="93">
        <f t="shared" si="4"/>
        <v>23.812053252679416</v>
      </c>
      <c r="I10" s="93">
        <f t="shared" si="5"/>
        <v>24.295787527573268</v>
      </c>
      <c r="J10" s="117"/>
      <c r="K10" s="117"/>
      <c r="L10" s="32"/>
      <c r="M10" s="32"/>
      <c r="N10" s="32"/>
      <c r="O10" s="32"/>
      <c r="P10" s="32"/>
      <c r="Q10" s="32"/>
      <c r="R10" s="32"/>
      <c r="S10" s="139"/>
      <c r="T10" s="32"/>
      <c r="U10" s="117"/>
      <c r="V10" s="32"/>
      <c r="W10" s="32"/>
      <c r="X10" s="32"/>
      <c r="Y10" s="32"/>
      <c r="Z10" s="32"/>
    </row>
    <row r="11" spans="1:26" ht="16.5">
      <c r="A11" s="32">
        <f t="shared" si="0"/>
        <v>19</v>
      </c>
      <c r="B11" s="32">
        <f t="shared" si="1"/>
        <v>18</v>
      </c>
      <c r="C11" s="24" t="str">
        <f t="shared" si="6"/>
        <v>Battery Energy Storage</v>
      </c>
      <c r="D11" s="70" t="str">
        <f>'Potential by Option'!B14</f>
        <v>Battery Energy Storage</v>
      </c>
      <c r="E11" s="72">
        <f t="shared" si="2"/>
        <v>429.1208646894836</v>
      </c>
      <c r="F11" s="72">
        <f t="shared" si="3"/>
        <v>429.1208646894836</v>
      </c>
      <c r="G11" s="72">
        <f t="shared" si="7"/>
        <v>429.1208646894836</v>
      </c>
      <c r="H11" s="93">
        <f t="shared" si="4"/>
        <v>15.969504362982569</v>
      </c>
      <c r="I11" s="93">
        <f t="shared" si="5"/>
        <v>15.969504362982569</v>
      </c>
      <c r="J11" s="117"/>
      <c r="K11" s="117"/>
      <c r="L11" s="32"/>
      <c r="M11" s="32"/>
      <c r="N11" s="32"/>
      <c r="O11" s="32"/>
      <c r="P11" s="32"/>
      <c r="Q11" s="32"/>
      <c r="R11" s="32"/>
      <c r="S11" s="139"/>
      <c r="T11" s="32"/>
      <c r="U11" s="117"/>
      <c r="V11" s="32"/>
      <c r="W11" s="32"/>
      <c r="X11" s="32"/>
      <c r="Y11" s="32"/>
      <c r="Z11" s="32"/>
    </row>
    <row r="12" spans="1:26" ht="16.5">
      <c r="A12" s="32">
        <f t="shared" si="0"/>
        <v>12</v>
      </c>
      <c r="B12" s="32">
        <f t="shared" si="1"/>
        <v>11</v>
      </c>
      <c r="C12" s="24" t="str">
        <f t="shared" si="6"/>
        <v>Behavioral</v>
      </c>
      <c r="D12" s="68" t="str">
        <f>'Potential by Option'!B15</f>
        <v>Behavioral</v>
      </c>
      <c r="E12" s="72">
        <f t="shared" si="2"/>
        <v>141.93865967941207</v>
      </c>
      <c r="F12" s="72">
        <f t="shared" si="3"/>
        <v>152.82045711635703</v>
      </c>
      <c r="G12" s="72">
        <f t="shared" si="7"/>
        <v>152.82045711635703</v>
      </c>
      <c r="H12" s="93">
        <f t="shared" si="4"/>
        <v>17.56486706768036</v>
      </c>
      <c r="I12" s="93">
        <f t="shared" si="5"/>
        <v>16.314135790965018</v>
      </c>
      <c r="J12" s="117"/>
      <c r="K12" s="117"/>
      <c r="L12" s="32"/>
      <c r="M12" s="32"/>
      <c r="N12" s="32"/>
      <c r="O12" s="32"/>
      <c r="P12" s="32"/>
      <c r="Q12" s="32"/>
      <c r="R12" s="32"/>
      <c r="S12" s="139"/>
      <c r="T12" s="32"/>
      <c r="U12" s="117"/>
      <c r="V12" s="32"/>
      <c r="W12" s="32"/>
      <c r="X12" s="32"/>
      <c r="Y12" s="32"/>
      <c r="Z12" s="32"/>
    </row>
    <row r="13" spans="1:26" ht="16.5">
      <c r="A13" s="32">
        <f t="shared" si="0"/>
        <v>9</v>
      </c>
      <c r="B13" s="32" t="str">
        <f t="shared" si="1"/>
        <v/>
      </c>
      <c r="C13" s="24" t="str">
        <f t="shared" si="6"/>
        <v>DLC Central AC</v>
      </c>
      <c r="D13" s="70" t="str">
        <f>'Potential by Option'!B16</f>
        <v>DLC Central AC</v>
      </c>
      <c r="E13" s="72">
        <f t="shared" si="2"/>
        <v>123.12539743131869</v>
      </c>
      <c r="F13" s="72" t="str">
        <f t="shared" si="3"/>
        <v/>
      </c>
      <c r="G13" s="72">
        <f t="shared" si="7"/>
        <v>123.12539743131869</v>
      </c>
      <c r="H13" s="93">
        <f t="shared" si="4"/>
        <v>65.29895320357042</v>
      </c>
      <c r="I13" s="93">
        <f t="shared" si="5"/>
        <v>0</v>
      </c>
      <c r="J13" s="117"/>
      <c r="K13" s="117"/>
      <c r="L13" s="32"/>
      <c r="M13" s="32"/>
      <c r="N13" s="32"/>
      <c r="O13" s="32"/>
      <c r="P13" s="32"/>
      <c r="Q13" s="32"/>
      <c r="R13" s="32"/>
      <c r="S13" s="139"/>
      <c r="T13" s="32"/>
      <c r="U13" s="117"/>
      <c r="V13" s="32"/>
      <c r="W13" s="32"/>
      <c r="X13" s="32"/>
      <c r="Y13" s="32"/>
      <c r="Z13" s="32"/>
    </row>
    <row r="14" spans="1:26" ht="16.5">
      <c r="A14" s="32">
        <f t="shared" si="0"/>
        <v>17</v>
      </c>
      <c r="B14" s="32">
        <f t="shared" si="1"/>
        <v>17</v>
      </c>
      <c r="C14" s="24" t="str">
        <f t="shared" si="6"/>
        <v>DLC Electric Vehicle Charging</v>
      </c>
      <c r="D14" s="68" t="str">
        <f>'Potential by Option'!B17</f>
        <v>DLC Electric Vehicle Charging</v>
      </c>
      <c r="E14" s="72">
        <f t="shared" si="2"/>
        <v>313.58832972920186</v>
      </c>
      <c r="F14" s="72">
        <f t="shared" si="3"/>
        <v>313.58832972920186</v>
      </c>
      <c r="G14" s="72">
        <f t="shared" si="7"/>
        <v>313.58832972920186</v>
      </c>
      <c r="H14" s="93">
        <f t="shared" si="4"/>
        <v>8.1975738407657577</v>
      </c>
      <c r="I14" s="93">
        <f t="shared" si="5"/>
        <v>8.1975738407657577</v>
      </c>
      <c r="J14" s="117"/>
      <c r="K14" s="117"/>
      <c r="L14" s="32"/>
      <c r="M14" s="32"/>
      <c r="N14" s="32"/>
      <c r="O14" s="32"/>
      <c r="P14" s="32"/>
      <c r="Q14" s="32"/>
      <c r="R14" s="32"/>
      <c r="S14" s="139"/>
      <c r="T14" s="32"/>
      <c r="U14" s="117"/>
      <c r="V14" s="32"/>
      <c r="W14" s="32"/>
      <c r="X14" s="32"/>
      <c r="Y14" s="32"/>
      <c r="Z14" s="32"/>
    </row>
    <row r="15" spans="1:26" ht="16.5">
      <c r="A15" s="32">
        <f t="shared" si="0"/>
        <v>15</v>
      </c>
      <c r="B15" s="32">
        <f t="shared" si="1"/>
        <v>15</v>
      </c>
      <c r="C15" s="24" t="str">
        <f t="shared" si="6"/>
        <v>DLC Smart Appliances</v>
      </c>
      <c r="D15" s="70" t="str">
        <f>'Potential by Option'!B18</f>
        <v>DLC Smart Appliances</v>
      </c>
      <c r="E15" s="72">
        <f t="shared" si="2"/>
        <v>244.63225300646081</v>
      </c>
      <c r="F15" s="72">
        <f t="shared" si="3"/>
        <v>244.63225300646081</v>
      </c>
      <c r="G15" s="72">
        <f t="shared" si="7"/>
        <v>244.63225300646081</v>
      </c>
      <c r="H15" s="93">
        <f t="shared" si="4"/>
        <v>20.122597551691126</v>
      </c>
      <c r="I15" s="93">
        <f t="shared" si="5"/>
        <v>20.122597551691126</v>
      </c>
      <c r="J15" s="117"/>
      <c r="K15" s="117"/>
      <c r="L15" s="32"/>
      <c r="M15" s="32"/>
      <c r="N15" s="32"/>
      <c r="O15" s="32"/>
      <c r="P15" s="32"/>
      <c r="Q15" s="32"/>
      <c r="R15" s="32"/>
      <c r="S15" s="139"/>
      <c r="T15" s="32"/>
      <c r="U15" s="117"/>
      <c r="V15" s="32"/>
      <c r="W15" s="32"/>
      <c r="X15" s="32"/>
      <c r="Y15" s="32"/>
      <c r="Z15" s="32"/>
    </row>
    <row r="16" spans="1:26" ht="16.5">
      <c r="A16" s="32">
        <f t="shared" si="0"/>
        <v>11</v>
      </c>
      <c r="B16" s="32" t="str">
        <f t="shared" si="1"/>
        <v/>
      </c>
      <c r="C16" s="24" t="str">
        <f t="shared" si="6"/>
        <v>DLC Smart Thermostats - Cooling</v>
      </c>
      <c r="D16" s="68" t="str">
        <f>'Potential by Option'!B19</f>
        <v>DLC Smart Thermostats - Cooling</v>
      </c>
      <c r="E16" s="72">
        <f t="shared" si="2"/>
        <v>128.09431858478825</v>
      </c>
      <c r="F16" s="72" t="str">
        <f t="shared" si="3"/>
        <v/>
      </c>
      <c r="G16" s="72">
        <f t="shared" si="7"/>
        <v>128.09431858478825</v>
      </c>
      <c r="H16" s="93">
        <f t="shared" si="4"/>
        <v>143.40695269175495</v>
      </c>
      <c r="I16" s="93">
        <f t="shared" si="5"/>
        <v>0</v>
      </c>
      <c r="J16" s="117"/>
      <c r="K16" s="117"/>
      <c r="L16" s="32"/>
      <c r="M16" s="32"/>
      <c r="N16" s="32"/>
      <c r="O16" s="32"/>
      <c r="P16" s="32"/>
      <c r="Q16" s="32"/>
      <c r="R16" s="32"/>
      <c r="S16" s="139"/>
      <c r="T16" s="32"/>
      <c r="U16" s="117"/>
      <c r="V16" s="32"/>
      <c r="W16" s="32"/>
      <c r="X16" s="32"/>
      <c r="Y16" s="32"/>
      <c r="Z16" s="32"/>
    </row>
    <row r="17" spans="1:26" ht="16.5">
      <c r="A17" s="32" t="str">
        <f t="shared" si="0"/>
        <v/>
      </c>
      <c r="B17" s="32">
        <f t="shared" si="1"/>
        <v>1</v>
      </c>
      <c r="C17" s="103" t="str">
        <f t="shared" si="6"/>
        <v>DLC Smart Thermostats - Heating</v>
      </c>
      <c r="D17" s="70" t="str">
        <f>'Potential by Option'!B20</f>
        <v>DLC Smart Thermostats - Heating</v>
      </c>
      <c r="E17" s="72" t="str">
        <f t="shared" si="2"/>
        <v/>
      </c>
      <c r="F17" s="72">
        <f t="shared" si="3"/>
        <v>21.858949263873878</v>
      </c>
      <c r="G17" s="72">
        <f t="shared" si="7"/>
        <v>21.858949263873878</v>
      </c>
      <c r="H17" s="93">
        <f t="shared" si="4"/>
        <v>0</v>
      </c>
      <c r="I17" s="93">
        <f t="shared" si="5"/>
        <v>28.754196990626912</v>
      </c>
      <c r="J17" s="117"/>
      <c r="K17" s="117"/>
      <c r="L17" s="32"/>
      <c r="M17" s="32"/>
      <c r="N17" s="32"/>
      <c r="O17" s="32"/>
      <c r="P17" s="32"/>
      <c r="Q17" s="32"/>
      <c r="R17" s="32"/>
      <c r="S17" s="139"/>
      <c r="T17" s="32"/>
      <c r="U17" s="117"/>
      <c r="V17" s="32"/>
      <c r="W17" s="32"/>
      <c r="X17" s="32"/>
      <c r="Y17" s="32"/>
      <c r="Z17" s="32"/>
    </row>
    <row r="18" spans="1:26" ht="16.5">
      <c r="A18" s="32" t="str">
        <f t="shared" si="0"/>
        <v/>
      </c>
      <c r="B18" s="32" t="str">
        <f t="shared" si="1"/>
        <v/>
      </c>
      <c r="C18" s="103" t="str">
        <f t="shared" si="6"/>
        <v>DLC Water Heating</v>
      </c>
      <c r="D18" s="68" t="str">
        <f>'Potential by Option'!B21</f>
        <v>DLC Water Heating</v>
      </c>
      <c r="E18" s="72" t="str">
        <f t="shared" si="2"/>
        <v/>
      </c>
      <c r="F18" s="72" t="str">
        <f t="shared" si="3"/>
        <v/>
      </c>
      <c r="G18" s="72">
        <f t="shared" si="7"/>
        <v>0</v>
      </c>
      <c r="H18" s="93">
        <f t="shared" si="4"/>
        <v>0</v>
      </c>
      <c r="I18" s="93">
        <f t="shared" si="5"/>
        <v>0</v>
      </c>
      <c r="J18" s="117"/>
      <c r="K18" s="117"/>
      <c r="L18" s="32"/>
      <c r="M18" s="32"/>
      <c r="N18" s="32"/>
      <c r="O18" s="32"/>
      <c r="P18" s="32"/>
      <c r="Q18" s="32"/>
      <c r="R18" s="32"/>
      <c r="S18" s="139"/>
      <c r="T18" s="32"/>
      <c r="U18" s="117"/>
      <c r="V18" s="32"/>
      <c r="W18" s="32"/>
      <c r="X18" s="32"/>
      <c r="Y18" s="32"/>
      <c r="Z18" s="32"/>
    </row>
    <row r="19" spans="1:26" ht="16.5">
      <c r="A19" s="32" t="str">
        <f t="shared" si="0"/>
        <v/>
      </c>
      <c r="B19" s="32" t="str">
        <f t="shared" si="1"/>
        <v/>
      </c>
      <c r="C19" s="24" t="str">
        <f t="shared" si="6"/>
        <v>Pilot-CTA-2045 HPWH</v>
      </c>
      <c r="D19" s="70" t="str">
        <f>'Potential by Option'!B22</f>
        <v>Pilot-CTA-2045 HPWH</v>
      </c>
      <c r="E19" s="72" t="str">
        <f t="shared" si="2"/>
        <v/>
      </c>
      <c r="F19" s="72" t="str">
        <f t="shared" si="3"/>
        <v/>
      </c>
      <c r="G19" s="72">
        <f t="shared" si="7"/>
        <v>0</v>
      </c>
      <c r="H19" s="93">
        <f t="shared" si="4"/>
        <v>0</v>
      </c>
      <c r="I19" s="93">
        <f t="shared" si="5"/>
        <v>0</v>
      </c>
      <c r="J19" s="117"/>
      <c r="K19" s="117"/>
      <c r="L19" s="32"/>
      <c r="M19" s="32"/>
      <c r="N19" s="32"/>
      <c r="O19" s="32"/>
      <c r="P19" s="32"/>
      <c r="Q19" s="32"/>
      <c r="R19" s="32"/>
      <c r="S19" s="139"/>
      <c r="T19" s="32"/>
      <c r="U19" s="117"/>
      <c r="V19" s="32"/>
      <c r="W19" s="32"/>
      <c r="X19" s="32"/>
      <c r="Y19" s="32"/>
      <c r="Z19" s="32"/>
    </row>
    <row r="20" spans="1:26" ht="16.5">
      <c r="A20" s="32">
        <f t="shared" si="0"/>
        <v>18</v>
      </c>
      <c r="B20" s="32">
        <f t="shared" si="1"/>
        <v>16</v>
      </c>
      <c r="C20" s="24" t="str">
        <f t="shared" si="6"/>
        <v>Parent-CTA-2045 HPWH</v>
      </c>
      <c r="D20" s="68" t="str">
        <f>'Potential by Option'!B23</f>
        <v>Parent-CTA-2045 HPWH</v>
      </c>
      <c r="E20" s="72">
        <f t="shared" si="2"/>
        <v>403.91597272135738</v>
      </c>
      <c r="F20" s="72">
        <f t="shared" si="3"/>
        <v>293.46529886042129</v>
      </c>
      <c r="G20" s="72">
        <f t="shared" si="7"/>
        <v>403.91597272135738</v>
      </c>
      <c r="H20" s="93">
        <f t="shared" si="4"/>
        <v>5.1331845254430206</v>
      </c>
      <c r="I20" s="93">
        <f t="shared" si="5"/>
        <v>7.0651461307480883</v>
      </c>
      <c r="J20" s="117"/>
      <c r="K20" s="117"/>
      <c r="L20" s="32"/>
      <c r="M20" s="32"/>
      <c r="N20" s="32"/>
      <c r="O20" s="32"/>
      <c r="P20" s="32"/>
      <c r="Q20" s="32"/>
      <c r="R20" s="32"/>
      <c r="S20" s="139"/>
      <c r="T20" s="32"/>
      <c r="U20" s="117"/>
      <c r="V20" s="32"/>
      <c r="W20" s="32"/>
      <c r="X20" s="32"/>
      <c r="Y20" s="32"/>
      <c r="Z20" s="32"/>
    </row>
    <row r="21" spans="1:26" ht="16.5">
      <c r="A21" s="32" t="str">
        <f t="shared" si="0"/>
        <v/>
      </c>
      <c r="B21" s="32" t="str">
        <f t="shared" si="1"/>
        <v/>
      </c>
      <c r="C21" s="24" t="str">
        <f t="shared" si="6"/>
        <v>Pilot-CTA-2045 ERWH</v>
      </c>
      <c r="D21" s="70" t="str">
        <f>'Potential by Option'!B24</f>
        <v>Pilot-CTA-2045 ERWH</v>
      </c>
      <c r="E21" s="72" t="str">
        <f t="shared" si="2"/>
        <v/>
      </c>
      <c r="F21" s="72" t="str">
        <f t="shared" si="3"/>
        <v/>
      </c>
      <c r="G21" s="72">
        <f t="shared" si="7"/>
        <v>0</v>
      </c>
      <c r="H21" s="93">
        <f t="shared" si="4"/>
        <v>0</v>
      </c>
      <c r="I21" s="93">
        <f t="shared" si="5"/>
        <v>0</v>
      </c>
      <c r="J21" s="117"/>
      <c r="K21" s="117"/>
      <c r="L21" s="32"/>
      <c r="M21" s="32"/>
      <c r="N21" s="32"/>
      <c r="O21" s="32"/>
      <c r="P21" s="32"/>
      <c r="Q21" s="32"/>
      <c r="R21" s="32"/>
      <c r="S21" s="139"/>
      <c r="T21" s="32"/>
      <c r="U21" s="117"/>
      <c r="V21" s="32"/>
      <c r="W21" s="32"/>
      <c r="X21" s="32"/>
      <c r="Y21" s="32"/>
      <c r="Z21" s="32"/>
    </row>
    <row r="22" spans="1:26" ht="16.5">
      <c r="A22" s="32">
        <f t="shared" si="0"/>
        <v>10</v>
      </c>
      <c r="B22" s="32">
        <f t="shared" si="1"/>
        <v>10</v>
      </c>
      <c r="C22" s="24" t="str">
        <f t="shared" ref="C22:C27" si="8">D22</f>
        <v>Parent-CTA-2045 ERWH</v>
      </c>
      <c r="D22" s="68" t="str">
        <f>'Potential by Option'!B25</f>
        <v>Parent-CTA-2045 ERWH</v>
      </c>
      <c r="E22" s="72">
        <f t="shared" si="2"/>
        <v>124.07677699478988</v>
      </c>
      <c r="F22" s="72">
        <f t="shared" si="3"/>
        <v>115.97641489131756</v>
      </c>
      <c r="G22" s="72">
        <f t="shared" ref="G22:G27" si="9">MAX(E22:F22)</f>
        <v>124.07677699478988</v>
      </c>
      <c r="H22" s="93">
        <f t="shared" si="4"/>
        <v>166.33193179655822</v>
      </c>
      <c r="I22" s="93">
        <f t="shared" si="5"/>
        <v>177.94937037822842</v>
      </c>
      <c r="J22" s="117"/>
      <c r="K22" s="117"/>
      <c r="L22" s="32"/>
      <c r="M22" s="32"/>
      <c r="N22" s="32"/>
      <c r="O22" s="32"/>
      <c r="P22" s="32"/>
      <c r="Q22" s="32"/>
      <c r="R22" s="32"/>
      <c r="S22" s="139"/>
      <c r="T22" s="32"/>
      <c r="U22" s="117"/>
      <c r="V22" s="32"/>
      <c r="W22" s="32"/>
      <c r="X22" s="32"/>
      <c r="Y22" s="32"/>
      <c r="Z22" s="32"/>
    </row>
    <row r="23" spans="1:26" ht="16.5">
      <c r="A23" s="32">
        <f t="shared" si="0"/>
        <v>13</v>
      </c>
      <c r="B23" s="32">
        <f t="shared" si="1"/>
        <v>13</v>
      </c>
      <c r="C23" s="103" t="str">
        <f t="shared" si="8"/>
        <v>Electric Vehicle TOU Opt-in</v>
      </c>
      <c r="D23" s="70" t="str">
        <f>'Potential by Option'!B26</f>
        <v>Electric Vehicle TOU Opt-in</v>
      </c>
      <c r="E23" s="72">
        <f t="shared" si="2"/>
        <v>201.80959466536609</v>
      </c>
      <c r="F23" s="72">
        <f t="shared" si="3"/>
        <v>202.87714929848215</v>
      </c>
      <c r="G23" s="72">
        <f t="shared" si="9"/>
        <v>202.87714929848215</v>
      </c>
      <c r="H23" s="93">
        <f t="shared" si="4"/>
        <v>5.4730712210393406</v>
      </c>
      <c r="I23" s="93">
        <f t="shared" si="5"/>
        <v>5.4442715136321818</v>
      </c>
      <c r="J23" s="117"/>
      <c r="K23" s="117"/>
      <c r="L23" s="32"/>
      <c r="M23" s="32"/>
      <c r="N23" s="32"/>
      <c r="O23" s="32"/>
      <c r="P23" s="32"/>
      <c r="Q23" s="32"/>
      <c r="R23" s="32"/>
      <c r="S23" s="139"/>
      <c r="T23" s="32"/>
      <c r="U23" s="117"/>
      <c r="V23" s="32"/>
      <c r="W23" s="32"/>
      <c r="X23" s="32"/>
      <c r="Y23" s="32"/>
      <c r="Z23" s="32"/>
    </row>
    <row r="24" spans="1:26" ht="16.5">
      <c r="A24" s="32">
        <f t="shared" si="0"/>
        <v>20</v>
      </c>
      <c r="B24" s="32" t="str">
        <f t="shared" si="1"/>
        <v/>
      </c>
      <c r="C24" s="103" t="str">
        <f t="shared" si="8"/>
        <v>Thermal Energy Storage</v>
      </c>
      <c r="D24" s="68" t="str">
        <f>'Potential by Option'!B27</f>
        <v>Thermal Energy Storage</v>
      </c>
      <c r="E24" s="72">
        <f t="shared" si="2"/>
        <v>609.95991056956552</v>
      </c>
      <c r="F24" s="72" t="str">
        <f t="shared" si="3"/>
        <v/>
      </c>
      <c r="G24" s="72">
        <f t="shared" si="9"/>
        <v>609.95991056956552</v>
      </c>
      <c r="H24" s="93">
        <f t="shared" si="4"/>
        <v>4.0043539860338893</v>
      </c>
      <c r="I24" s="93">
        <f t="shared" si="5"/>
        <v>0</v>
      </c>
      <c r="J24" s="117"/>
      <c r="K24" s="117"/>
      <c r="L24" s="32"/>
      <c r="M24" s="32"/>
      <c r="N24" s="32"/>
      <c r="O24" s="32"/>
      <c r="P24" s="32"/>
      <c r="Q24" s="32"/>
      <c r="R24" s="32"/>
      <c r="S24" s="139"/>
      <c r="T24" s="32"/>
      <c r="U24" s="117"/>
      <c r="V24" s="32"/>
      <c r="W24" s="32"/>
      <c r="X24" s="32"/>
      <c r="Y24" s="32"/>
      <c r="Z24" s="32"/>
    </row>
    <row r="25" spans="1:26" ht="16.5">
      <c r="A25" s="32">
        <f t="shared" si="0"/>
        <v>6</v>
      </c>
      <c r="B25" s="32">
        <f t="shared" si="1"/>
        <v>9</v>
      </c>
      <c r="C25" s="103" t="str">
        <f t="shared" si="8"/>
        <v>Third Party Contracts</v>
      </c>
      <c r="D25" s="70" t="str">
        <f>'Potential by Option'!B28</f>
        <v>Third Party Contracts</v>
      </c>
      <c r="E25" s="72">
        <f t="shared" si="2"/>
        <v>76.910559009379924</v>
      </c>
      <c r="F25" s="72">
        <f t="shared" si="3"/>
        <v>75.379253491834547</v>
      </c>
      <c r="G25" s="72">
        <f t="shared" si="9"/>
        <v>76.910559009379924</v>
      </c>
      <c r="H25" s="93">
        <f t="shared" si="4"/>
        <v>173.99285434687522</v>
      </c>
      <c r="I25" s="93">
        <f t="shared" si="5"/>
        <v>177.52746374578231</v>
      </c>
      <c r="J25" s="117"/>
      <c r="K25" s="117"/>
      <c r="L25" s="32"/>
      <c r="M25" s="32"/>
      <c r="N25" s="32"/>
      <c r="O25" s="32"/>
      <c r="P25" s="32"/>
      <c r="Q25" s="32"/>
      <c r="R25" s="32"/>
      <c r="S25" s="139"/>
      <c r="T25" s="32"/>
      <c r="U25" s="117"/>
      <c r="V25" s="32"/>
      <c r="W25" s="32"/>
      <c r="X25" s="32"/>
      <c r="Y25" s="32"/>
      <c r="Z25" s="32"/>
    </row>
    <row r="26" spans="1:26" ht="16.5">
      <c r="A26" s="32" t="str">
        <f t="shared" si="0"/>
        <v/>
      </c>
      <c r="B26" s="32" t="str">
        <f t="shared" si="1"/>
        <v/>
      </c>
      <c r="C26" s="103" t="str">
        <f t="shared" si="8"/>
        <v>Time-of-Use Opt-Out</v>
      </c>
      <c r="D26" s="68" t="str">
        <f>'Potential by Option'!B29</f>
        <v>Time-of-Use Opt-Out</v>
      </c>
      <c r="E26" s="72" t="str">
        <f t="shared" si="2"/>
        <v/>
      </c>
      <c r="F26" s="72" t="str">
        <f t="shared" si="3"/>
        <v/>
      </c>
      <c r="G26" s="72">
        <f t="shared" si="9"/>
        <v>0</v>
      </c>
      <c r="H26" s="93">
        <f t="shared" si="4"/>
        <v>0</v>
      </c>
      <c r="I26" s="93">
        <f t="shared" si="5"/>
        <v>0</v>
      </c>
      <c r="J26" s="117"/>
      <c r="K26" s="117"/>
      <c r="L26" s="32"/>
      <c r="M26" s="32"/>
      <c r="N26" s="32"/>
      <c r="O26" s="32"/>
      <c r="P26" s="32"/>
      <c r="Q26" s="32"/>
      <c r="R26" s="32"/>
      <c r="S26" s="139"/>
      <c r="T26" s="32"/>
      <c r="U26" s="117"/>
      <c r="V26" s="32"/>
      <c r="W26" s="32"/>
      <c r="X26" s="32"/>
      <c r="Y26" s="32"/>
      <c r="Z26" s="32"/>
    </row>
    <row r="27" spans="1:26" ht="16.5">
      <c r="A27" s="32">
        <f t="shared" si="0"/>
        <v>1</v>
      </c>
      <c r="B27" s="32">
        <f t="shared" si="1"/>
        <v>2</v>
      </c>
      <c r="C27" s="103" t="str">
        <f t="shared" si="8"/>
        <v>Variable Peak Pricing Rates</v>
      </c>
      <c r="D27" s="70" t="str">
        <f>'Potential by Option'!B30</f>
        <v>Variable Peak Pricing Rates</v>
      </c>
      <c r="E27" s="72">
        <f t="shared" si="2"/>
        <v>36.788320472015116</v>
      </c>
      <c r="F27" s="72">
        <f t="shared" si="3"/>
        <v>35.802015662080613</v>
      </c>
      <c r="G27" s="72">
        <f t="shared" si="9"/>
        <v>36.788320472015116</v>
      </c>
      <c r="H27" s="93">
        <f t="shared" si="4"/>
        <v>19.106640882713464</v>
      </c>
      <c r="I27" s="93">
        <f t="shared" si="5"/>
        <v>19.63300710695572</v>
      </c>
      <c r="J27" s="117"/>
      <c r="K27" s="117"/>
      <c r="L27" s="32"/>
      <c r="M27" s="32"/>
      <c r="N27" s="32"/>
      <c r="O27" s="32"/>
      <c r="P27" s="32"/>
      <c r="Q27" s="32"/>
      <c r="R27" s="32"/>
      <c r="S27" s="139"/>
      <c r="T27" s="32"/>
      <c r="U27" s="117"/>
      <c r="V27" s="32"/>
      <c r="W27" s="32"/>
      <c r="X27" s="32"/>
      <c r="Y27" s="32"/>
      <c r="Z27" s="32"/>
    </row>
    <row r="28" spans="1:26" ht="16.5">
      <c r="A28" s="32" t="str">
        <f t="shared" si="0"/>
        <v/>
      </c>
      <c r="B28" s="32" t="str">
        <f t="shared" si="1"/>
        <v/>
      </c>
      <c r="C28" s="24" t="str">
        <f t="shared" si="6"/>
        <v>Pilot-Time-of-Use Opt-in</v>
      </c>
      <c r="D28" s="68" t="str">
        <f>'Potential by Option'!B31</f>
        <v>Pilot-Time-of-Use Opt-in</v>
      </c>
      <c r="E28" s="72" t="str">
        <f t="shared" si="2"/>
        <v/>
      </c>
      <c r="F28" s="72" t="str">
        <f t="shared" si="3"/>
        <v/>
      </c>
      <c r="G28" s="72">
        <f t="shared" si="7"/>
        <v>0</v>
      </c>
      <c r="H28" s="93">
        <f t="shared" si="4"/>
        <v>0</v>
      </c>
      <c r="I28" s="93">
        <f t="shared" si="5"/>
        <v>0</v>
      </c>
      <c r="J28" s="117"/>
      <c r="K28" s="117"/>
      <c r="L28" s="32"/>
      <c r="M28" s="32"/>
      <c r="N28" s="32"/>
      <c r="O28" s="32"/>
      <c r="P28" s="32"/>
      <c r="Q28" s="32"/>
      <c r="R28" s="32"/>
      <c r="S28" s="139"/>
      <c r="T28" s="32"/>
      <c r="U28" s="117"/>
      <c r="V28" s="32"/>
      <c r="W28" s="32"/>
      <c r="X28" s="32"/>
      <c r="Y28" s="32"/>
      <c r="Z28" s="32"/>
    </row>
    <row r="29" spans="1:26" ht="16.5">
      <c r="A29" s="32">
        <f t="shared" si="0"/>
        <v>5</v>
      </c>
      <c r="B29" s="32">
        <f t="shared" si="1"/>
        <v>7</v>
      </c>
      <c r="C29" s="103" t="str">
        <f t="shared" si="6"/>
        <v>Parent-Time-of-Use Opt-in</v>
      </c>
      <c r="D29" s="70" t="str">
        <f>'Potential by Option'!B32</f>
        <v>Parent-Time-of-Use Opt-in</v>
      </c>
      <c r="E29" s="72">
        <f t="shared" si="2"/>
        <v>48.870059516344774</v>
      </c>
      <c r="F29" s="72">
        <f t="shared" si="3"/>
        <v>51.346866499135629</v>
      </c>
      <c r="G29" s="72">
        <f t="shared" si="7"/>
        <v>51.346866499135629</v>
      </c>
      <c r="H29" s="93">
        <f t="shared" si="4"/>
        <v>37.155450818622064</v>
      </c>
      <c r="I29" s="93">
        <f t="shared" si="5"/>
        <v>35.363191888121321</v>
      </c>
      <c r="J29" s="117"/>
      <c r="K29" s="117"/>
      <c r="L29" s="32"/>
      <c r="M29" s="32"/>
      <c r="N29" s="32"/>
      <c r="O29" s="32"/>
      <c r="P29" s="32"/>
      <c r="Q29" s="32"/>
      <c r="R29" s="32"/>
      <c r="S29" s="139"/>
      <c r="T29" s="32"/>
      <c r="U29" s="117"/>
      <c r="V29" s="32"/>
      <c r="W29" s="32"/>
      <c r="X29" s="32"/>
      <c r="Y29" s="32"/>
      <c r="Z29" s="32"/>
    </row>
    <row r="30" spans="1:26" ht="16.5">
      <c r="A30" s="32" t="str">
        <f t="shared" si="0"/>
        <v/>
      </c>
      <c r="B30" s="32" t="str">
        <f t="shared" si="1"/>
        <v/>
      </c>
      <c r="C30" s="103" t="str">
        <f t="shared" si="6"/>
        <v>Pilot-Peak Time Rebate</v>
      </c>
      <c r="D30" s="68" t="str">
        <f>'Potential by Option'!B33</f>
        <v>Pilot-Peak Time Rebate</v>
      </c>
      <c r="E30" s="72" t="str">
        <f t="shared" si="2"/>
        <v/>
      </c>
      <c r="F30" s="72" t="str">
        <f t="shared" si="3"/>
        <v/>
      </c>
      <c r="G30" s="72">
        <f t="shared" si="7"/>
        <v>0</v>
      </c>
      <c r="H30" s="93">
        <f t="shared" si="4"/>
        <v>0</v>
      </c>
      <c r="I30" s="93">
        <f t="shared" si="5"/>
        <v>0</v>
      </c>
      <c r="J30" s="117"/>
      <c r="K30" s="117"/>
      <c r="L30" s="32"/>
      <c r="M30" s="32"/>
      <c r="N30" s="32"/>
      <c r="O30" s="32"/>
      <c r="P30" s="32"/>
      <c r="Q30" s="32"/>
      <c r="R30" s="32"/>
      <c r="S30" s="139"/>
      <c r="T30" s="32"/>
      <c r="U30" s="117"/>
      <c r="V30" s="32"/>
      <c r="W30" s="32"/>
      <c r="X30" s="32"/>
      <c r="Y30" s="32"/>
      <c r="Z30" s="32"/>
    </row>
    <row r="31" spans="1:26" ht="16.5">
      <c r="A31" s="32">
        <f t="shared" si="0"/>
        <v>3</v>
      </c>
      <c r="B31" s="32">
        <f t="shared" si="1"/>
        <v>5</v>
      </c>
      <c r="C31" s="103" t="str">
        <f t="shared" si="6"/>
        <v>Parent-Peak Time Rebate</v>
      </c>
      <c r="D31" s="70" t="str">
        <f>'Potential by Option'!B34</f>
        <v>Parent-Peak Time Rebate</v>
      </c>
      <c r="E31" s="72">
        <f t="shared" si="2"/>
        <v>39.268179717257787</v>
      </c>
      <c r="F31" s="72">
        <f t="shared" si="3"/>
        <v>42.032607971813803</v>
      </c>
      <c r="G31" s="72">
        <f t="shared" si="7"/>
        <v>42.032607971813803</v>
      </c>
      <c r="H31" s="93">
        <f t="shared" si="4"/>
        <v>45.088370288611507</v>
      </c>
      <c r="I31" s="93">
        <f t="shared" si="5"/>
        <v>42.122968644694836</v>
      </c>
      <c r="J31" s="117"/>
      <c r="K31" s="117"/>
      <c r="L31" s="32"/>
      <c r="M31" s="32"/>
      <c r="N31" s="32"/>
      <c r="O31" s="32"/>
      <c r="P31" s="32"/>
      <c r="Q31" s="32"/>
      <c r="R31" s="32"/>
      <c r="S31" s="139"/>
      <c r="T31" s="32"/>
      <c r="U31" s="117"/>
      <c r="V31" s="32"/>
      <c r="W31" s="32"/>
      <c r="X31" s="32"/>
      <c r="Y31" s="32"/>
      <c r="Z31" s="32"/>
    </row>
    <row r="32" spans="1:26" ht="16">
      <c r="A32" s="32"/>
      <c r="B32" s="24"/>
      <c r="C32" s="24"/>
      <c r="D32" s="24"/>
      <c r="E32" s="24"/>
      <c r="F32" s="24"/>
      <c r="G32" s="24"/>
      <c r="H32" s="24"/>
      <c r="I32" s="24"/>
      <c r="J32" s="117"/>
      <c r="K32" s="117"/>
      <c r="L32" s="32"/>
      <c r="M32" s="32"/>
      <c r="N32" s="32"/>
      <c r="O32" s="32"/>
      <c r="P32" s="32"/>
      <c r="Q32" s="32"/>
      <c r="R32" s="32"/>
      <c r="S32" s="139"/>
      <c r="T32" s="32"/>
      <c r="U32" s="117"/>
      <c r="V32" s="32"/>
      <c r="W32" s="32"/>
      <c r="X32" s="32"/>
      <c r="Y32" s="32"/>
      <c r="Z32" s="32"/>
    </row>
    <row r="33" spans="1:27" ht="16">
      <c r="A33" s="32"/>
      <c r="B33" s="24"/>
      <c r="C33" s="24"/>
      <c r="D33" s="24"/>
      <c r="E33" s="24"/>
      <c r="F33" s="24"/>
      <c r="G33" s="24"/>
      <c r="H33" s="24"/>
      <c r="I33" s="24"/>
      <c r="J33" s="117"/>
      <c r="K33" s="117"/>
      <c r="L33" s="32"/>
      <c r="M33" s="32"/>
      <c r="N33" s="32"/>
      <c r="O33" s="32"/>
      <c r="P33" s="32"/>
      <c r="Q33" s="32"/>
      <c r="R33" s="32"/>
      <c r="S33" s="139"/>
      <c r="T33" s="32"/>
      <c r="U33" s="117"/>
      <c r="V33" s="32"/>
      <c r="W33" s="32"/>
      <c r="X33" s="32"/>
      <c r="Y33" s="32"/>
      <c r="Z33" s="32"/>
    </row>
    <row r="34" spans="1:27" ht="16">
      <c r="A34" s="32"/>
      <c r="B34" s="24"/>
      <c r="C34" s="24"/>
      <c r="D34" s="24"/>
      <c r="E34" s="24"/>
      <c r="F34" s="24"/>
      <c r="G34" s="24"/>
      <c r="H34" s="24"/>
      <c r="I34" s="24"/>
      <c r="J34" s="117"/>
      <c r="K34" s="117"/>
      <c r="L34" s="32"/>
      <c r="M34" s="32"/>
      <c r="N34" s="32"/>
      <c r="O34" s="32"/>
      <c r="P34" s="32"/>
      <c r="Q34" s="32"/>
      <c r="R34" s="32"/>
      <c r="S34" s="139"/>
      <c r="T34" s="32"/>
      <c r="U34" s="117"/>
      <c r="V34" s="32"/>
      <c r="W34" s="32"/>
      <c r="X34" s="32"/>
      <c r="Y34" s="32"/>
      <c r="Z34" s="32"/>
    </row>
    <row r="35" spans="1:27" ht="16">
      <c r="A35" s="32"/>
      <c r="B35" s="24"/>
      <c r="C35" s="24"/>
      <c r="D35" s="24"/>
      <c r="E35" s="24"/>
      <c r="F35" s="24"/>
      <c r="G35" s="24"/>
      <c r="H35" s="24"/>
      <c r="I35" s="24"/>
      <c r="J35" s="117"/>
      <c r="K35" s="117"/>
      <c r="L35" s="32"/>
      <c r="M35" s="32"/>
      <c r="N35" s="32"/>
      <c r="O35" s="32"/>
      <c r="P35" s="32"/>
      <c r="Q35" s="32"/>
      <c r="R35" s="32"/>
      <c r="S35" s="139"/>
      <c r="T35" s="32"/>
      <c r="U35" s="117"/>
      <c r="V35" s="32"/>
      <c r="W35" s="32"/>
      <c r="X35" s="32"/>
      <c r="Y35" s="32"/>
      <c r="Z35" s="32"/>
    </row>
    <row r="36" spans="1:27" ht="16">
      <c r="A36" s="32"/>
      <c r="B36" s="32"/>
      <c r="C36" s="24"/>
      <c r="D36" s="24"/>
      <c r="E36" s="24"/>
      <c r="F36" s="24"/>
      <c r="G36" s="24"/>
      <c r="H36" s="24"/>
      <c r="I36" s="24"/>
      <c r="J36" s="117"/>
      <c r="K36" s="117"/>
      <c r="L36" s="32"/>
      <c r="M36" s="32"/>
      <c r="N36" s="32"/>
      <c r="O36" s="32"/>
      <c r="P36" s="32"/>
      <c r="Q36" s="32"/>
      <c r="R36" s="32"/>
      <c r="S36" s="139"/>
      <c r="T36" s="32"/>
      <c r="U36" s="117"/>
      <c r="V36" s="32"/>
      <c r="W36" s="32"/>
      <c r="X36" s="32"/>
      <c r="Y36" s="32"/>
      <c r="Z36" s="32"/>
    </row>
    <row r="37" spans="1:27" ht="16">
      <c r="A37" s="32"/>
      <c r="B37" s="24"/>
      <c r="C37" s="32"/>
      <c r="D37" s="48" t="s">
        <v>32</v>
      </c>
      <c r="E37" s="35" t="str">
        <f>D101</f>
        <v>Max Levelized $ / kW-year @ Gen 2023-2042</v>
      </c>
      <c r="F37" s="32"/>
      <c r="G37" s="32"/>
      <c r="H37" s="32"/>
      <c r="I37" s="32"/>
      <c r="J37" s="117"/>
      <c r="K37" s="117"/>
      <c r="L37" s="32"/>
      <c r="M37" s="32"/>
      <c r="N37" s="32"/>
      <c r="O37" s="32"/>
      <c r="P37" s="32"/>
      <c r="Q37" s="32"/>
      <c r="R37" s="32"/>
      <c r="S37" s="139"/>
      <c r="T37" s="32"/>
      <c r="U37" s="32"/>
      <c r="V37" s="32"/>
      <c r="W37" s="32"/>
      <c r="X37" s="32"/>
      <c r="Y37" s="32"/>
      <c r="Z37" s="32"/>
      <c r="AA37" s="32"/>
    </row>
    <row r="38" spans="1:27" ht="66">
      <c r="A38" s="32"/>
      <c r="B38" s="41" t="s">
        <v>56</v>
      </c>
      <c r="C38" s="32"/>
      <c r="D38" s="60" t="s">
        <v>6</v>
      </c>
      <c r="E38" s="61" t="s">
        <v>1016</v>
      </c>
      <c r="F38" s="61" t="s">
        <v>1017</v>
      </c>
      <c r="G38" s="61" t="str">
        <f>D101</f>
        <v>Max Levelized $ / kW-year @ Gen 2023-2042</v>
      </c>
      <c r="H38" s="61" t="s">
        <v>1018</v>
      </c>
      <c r="I38" s="61" t="s">
        <v>1019</v>
      </c>
      <c r="J38" s="117"/>
      <c r="K38" s="117"/>
      <c r="L38" s="32"/>
      <c r="M38" s="32"/>
      <c r="N38" s="32"/>
      <c r="O38" s="32"/>
      <c r="P38" s="32"/>
      <c r="Q38" s="32"/>
      <c r="R38" s="32"/>
      <c r="S38" s="139"/>
      <c r="T38" s="32"/>
      <c r="U38" s="117"/>
      <c r="V38" s="32"/>
      <c r="W38" s="32"/>
      <c r="X38" s="125" t="s">
        <v>91</v>
      </c>
      <c r="Y38" s="32"/>
    </row>
    <row r="39" spans="1:27" ht="16.5">
      <c r="A39" s="32"/>
      <c r="B39" s="24" t="str">
        <f>$D$37</f>
        <v>Residential</v>
      </c>
      <c r="C39" s="103" t="str">
        <f>D39</f>
        <v>Behavioral</v>
      </c>
      <c r="D39" s="70" t="str">
        <f t="shared" ref="D39:D62" si="10">L102</f>
        <v>Behavioral</v>
      </c>
      <c r="E39" s="72">
        <f t="shared" ref="E39:E62" si="11">IFERROR(SUMIFS($G$102:$G$217,$L$102:$L$217,$C39,$A$102:$A$217,$B39)/SUMIFS($H$102:$H$217,$L$102:$L$217,$C39,$A$102:$A$217,$B39)/1000,"")</f>
        <v>141.93865967941207</v>
      </c>
      <c r="F39" s="72">
        <f t="shared" ref="F39:F62" si="12">IFERROR(SUMIFS($G$102:$G$217,$L$102:$L$217,$C39,$A$102:$A$217,$B39)/SUMIFS($I$102:$I$217,$L$102:$L$217,$C39,$A$102:$A$217,$B39)/1000,"")</f>
        <v>152.82045711635703</v>
      </c>
      <c r="G39" s="72">
        <f>MAX(E39:F39)</f>
        <v>152.82045711635703</v>
      </c>
      <c r="H39" s="93">
        <f t="shared" ref="H39:H62" si="13">IFERROR(SUMIFS($H$102:$H$217,$L$102:$L$217,$C39,$A$102:$A$217,$B39),"")</f>
        <v>17.56486706768036</v>
      </c>
      <c r="I39" s="93">
        <f t="shared" ref="I39:I62" si="14">IFERROR(SUMIFS($I$102:$I$217,$L$102:$L$217,$C39,$A$102:$A$217,$B39),"")</f>
        <v>16.314135790965018</v>
      </c>
      <c r="J39" s="117"/>
      <c r="K39" s="117"/>
      <c r="L39" s="32"/>
      <c r="M39" s="32"/>
      <c r="N39" s="32"/>
      <c r="O39" s="32"/>
      <c r="P39" s="32"/>
      <c r="Q39" s="32"/>
      <c r="R39" s="32"/>
      <c r="S39" s="139"/>
      <c r="T39" s="32"/>
      <c r="U39" s="117"/>
      <c r="V39" s="32"/>
      <c r="W39" s="32"/>
      <c r="X39" s="32"/>
      <c r="Y39" s="32"/>
      <c r="Z39" s="32"/>
    </row>
    <row r="40" spans="1:27" ht="16.5">
      <c r="A40" s="32"/>
      <c r="B40" s="24" t="str">
        <f t="shared" ref="B40:B62" si="15">$D$37</f>
        <v>Residential</v>
      </c>
      <c r="C40" s="24" t="str">
        <f t="shared" ref="C40:C62" si="16">D40</f>
        <v>DLC Electric Vehicle Charging</v>
      </c>
      <c r="D40" s="68" t="str">
        <f t="shared" si="10"/>
        <v>DLC Electric Vehicle Charging</v>
      </c>
      <c r="E40" s="72">
        <f t="shared" si="11"/>
        <v>313.58832972920186</v>
      </c>
      <c r="F40" s="72">
        <f t="shared" si="12"/>
        <v>313.58832972920186</v>
      </c>
      <c r="G40" s="72">
        <f t="shared" ref="G40:G62" si="17">MAX(E40:F40)</f>
        <v>313.58832972920186</v>
      </c>
      <c r="H40" s="93">
        <f t="shared" si="13"/>
        <v>8.1975738407657577</v>
      </c>
      <c r="I40" s="93">
        <f t="shared" si="14"/>
        <v>8.1975738407657577</v>
      </c>
      <c r="J40" s="117"/>
      <c r="K40" s="117"/>
      <c r="L40" s="32"/>
      <c r="M40" s="32"/>
      <c r="N40" s="32"/>
      <c r="O40" s="32"/>
      <c r="P40" s="32"/>
      <c r="Q40" s="32"/>
      <c r="R40" s="32"/>
      <c r="S40" s="139"/>
      <c r="T40" s="32"/>
      <c r="U40" s="117"/>
      <c r="V40" s="32"/>
      <c r="W40" s="32"/>
      <c r="X40" s="32"/>
      <c r="Y40" s="32"/>
      <c r="Z40" s="32"/>
    </row>
    <row r="41" spans="1:27" ht="16.5">
      <c r="A41" s="32"/>
      <c r="B41" s="24" t="str">
        <f t="shared" si="15"/>
        <v>Residential</v>
      </c>
      <c r="C41" s="24" t="str">
        <f t="shared" si="16"/>
        <v>DLC Central AC</v>
      </c>
      <c r="D41" s="70" t="str">
        <f t="shared" si="10"/>
        <v>DLC Central AC</v>
      </c>
      <c r="E41" s="72">
        <f t="shared" si="11"/>
        <v>129.20786645968118</v>
      </c>
      <c r="F41" s="72" t="str">
        <f t="shared" si="12"/>
        <v/>
      </c>
      <c r="G41" s="72">
        <f t="shared" si="17"/>
        <v>129.20786645968118</v>
      </c>
      <c r="H41" s="93">
        <f t="shared" si="13"/>
        <v>58.584297192019442</v>
      </c>
      <c r="I41" s="93">
        <f t="shared" si="14"/>
        <v>0</v>
      </c>
      <c r="J41" s="117"/>
      <c r="K41" s="117"/>
      <c r="L41" s="32"/>
      <c r="M41" s="32"/>
      <c r="N41" s="32"/>
      <c r="O41" s="32"/>
      <c r="P41" s="32"/>
      <c r="Q41" s="32"/>
      <c r="R41" s="32"/>
      <c r="S41" s="139"/>
      <c r="T41" s="32"/>
      <c r="U41" s="117"/>
      <c r="V41" s="32"/>
      <c r="W41" s="32"/>
      <c r="X41" s="32"/>
      <c r="Y41" s="32"/>
      <c r="Z41" s="32"/>
    </row>
    <row r="42" spans="1:27" ht="16.5">
      <c r="A42" s="32"/>
      <c r="B42" s="24" t="str">
        <f t="shared" si="15"/>
        <v>Residential</v>
      </c>
      <c r="C42" s="24" t="str">
        <f t="shared" si="16"/>
        <v>DLC Water Heating</v>
      </c>
      <c r="D42" s="68" t="str">
        <f t="shared" si="10"/>
        <v>DLC Water Heating</v>
      </c>
      <c r="E42" s="72" t="str">
        <f t="shared" si="11"/>
        <v/>
      </c>
      <c r="F42" s="72" t="str">
        <f t="shared" si="12"/>
        <v/>
      </c>
      <c r="G42" s="72">
        <f t="shared" si="17"/>
        <v>0</v>
      </c>
      <c r="H42" s="93">
        <f t="shared" si="13"/>
        <v>0</v>
      </c>
      <c r="I42" s="93">
        <f t="shared" si="14"/>
        <v>0</v>
      </c>
      <c r="J42" s="117"/>
      <c r="K42" s="117"/>
      <c r="L42" s="32"/>
      <c r="M42" s="32"/>
      <c r="N42" s="32"/>
      <c r="O42" s="32"/>
      <c r="P42" s="32"/>
      <c r="Q42" s="32"/>
      <c r="R42" s="32"/>
      <c r="S42" s="139"/>
      <c r="T42" s="32"/>
      <c r="U42" s="117"/>
      <c r="V42" s="32"/>
      <c r="W42" s="32"/>
      <c r="X42" s="32"/>
      <c r="Y42" s="32"/>
      <c r="Z42" s="32"/>
    </row>
    <row r="43" spans="1:27" ht="16.5">
      <c r="A43" s="32"/>
      <c r="B43" s="24" t="str">
        <f t="shared" si="15"/>
        <v>Residential</v>
      </c>
      <c r="C43" s="24" t="str">
        <f t="shared" si="16"/>
        <v>DLC Smart Thermostats - Cooling</v>
      </c>
      <c r="D43" s="70" t="str">
        <f t="shared" si="10"/>
        <v>DLC Smart Thermostats - Cooling</v>
      </c>
      <c r="E43" s="72">
        <f t="shared" si="11"/>
        <v>135.72709609692899</v>
      </c>
      <c r="F43" s="72" t="str">
        <f t="shared" si="12"/>
        <v/>
      </c>
      <c r="G43" s="72">
        <f t="shared" si="17"/>
        <v>135.72709609692899</v>
      </c>
      <c r="H43" s="93">
        <f t="shared" si="13"/>
        <v>129.41497498928436</v>
      </c>
      <c r="I43" s="93">
        <f t="shared" si="14"/>
        <v>0</v>
      </c>
      <c r="J43" s="117"/>
      <c r="K43" s="117"/>
      <c r="L43" s="32"/>
      <c r="M43" s="32"/>
      <c r="N43" s="32"/>
      <c r="O43" s="32"/>
      <c r="P43" s="32"/>
      <c r="Q43" s="32"/>
      <c r="R43" s="32"/>
      <c r="S43" s="139"/>
      <c r="T43" s="32"/>
      <c r="U43" s="117"/>
      <c r="V43" s="32"/>
      <c r="W43" s="32"/>
      <c r="X43" s="32"/>
      <c r="Y43" s="32"/>
      <c r="Z43" s="32"/>
    </row>
    <row r="44" spans="1:27" ht="16.5">
      <c r="A44" s="32"/>
      <c r="B44" s="24" t="str">
        <f t="shared" si="15"/>
        <v>Residential</v>
      </c>
      <c r="C44" s="24" t="str">
        <f t="shared" si="16"/>
        <v>DLC Smart Thermostats - Heating</v>
      </c>
      <c r="D44" s="68" t="str">
        <f t="shared" si="10"/>
        <v>DLC Smart Thermostats - Heating</v>
      </c>
      <c r="E44" s="72" t="str">
        <f t="shared" si="11"/>
        <v/>
      </c>
      <c r="F44" s="72">
        <f t="shared" si="12"/>
        <v>21.977132855692687</v>
      </c>
      <c r="G44" s="72">
        <f t="shared" si="17"/>
        <v>21.977132855692687</v>
      </c>
      <c r="H44" s="93">
        <f t="shared" si="13"/>
        <v>0</v>
      </c>
      <c r="I44" s="93">
        <f t="shared" si="14"/>
        <v>27.713026309206985</v>
      </c>
      <c r="J44" s="117"/>
      <c r="K44" s="117"/>
      <c r="L44" s="32"/>
      <c r="M44" s="32"/>
      <c r="N44" s="32"/>
      <c r="O44" s="32"/>
      <c r="P44" s="32"/>
      <c r="Q44" s="32"/>
      <c r="R44" s="32"/>
      <c r="S44" s="139"/>
      <c r="T44" s="32"/>
      <c r="U44" s="117"/>
      <c r="V44" s="32"/>
      <c r="W44" s="32"/>
      <c r="X44" s="32"/>
      <c r="Y44" s="32"/>
      <c r="Z44" s="32"/>
    </row>
    <row r="45" spans="1:27" ht="16.5">
      <c r="A45" s="32"/>
      <c r="B45" s="24" t="str">
        <f t="shared" si="15"/>
        <v>Residential</v>
      </c>
      <c r="C45" s="24" t="str">
        <f t="shared" si="16"/>
        <v>DLC Smart Appliances</v>
      </c>
      <c r="D45" s="70" t="str">
        <f t="shared" si="10"/>
        <v>DLC Smart Appliances</v>
      </c>
      <c r="E45" s="72">
        <f t="shared" si="11"/>
        <v>244.58515796243114</v>
      </c>
      <c r="F45" s="72">
        <f t="shared" si="12"/>
        <v>244.58515796243114</v>
      </c>
      <c r="G45" s="72">
        <f t="shared" si="17"/>
        <v>244.58515796243114</v>
      </c>
      <c r="H45" s="93">
        <f t="shared" si="13"/>
        <v>18.288099273678764</v>
      </c>
      <c r="I45" s="93">
        <f t="shared" si="14"/>
        <v>18.288099273678764</v>
      </c>
      <c r="J45" s="117"/>
      <c r="K45" s="117"/>
      <c r="L45" s="32"/>
      <c r="M45" s="32"/>
      <c r="N45" s="32"/>
      <c r="O45" s="32"/>
      <c r="P45" s="32"/>
      <c r="Q45" s="32"/>
      <c r="R45" s="32"/>
      <c r="S45" s="139"/>
      <c r="T45" s="32"/>
      <c r="U45" s="117"/>
      <c r="V45" s="32"/>
      <c r="W45" s="32"/>
      <c r="X45" s="32"/>
      <c r="Y45" s="32"/>
      <c r="Z45" s="32"/>
    </row>
    <row r="46" spans="1:27" ht="16.5">
      <c r="A46" s="32"/>
      <c r="B46" s="24" t="str">
        <f t="shared" si="15"/>
        <v>Residential</v>
      </c>
      <c r="C46" s="24" t="str">
        <f t="shared" si="16"/>
        <v>Time-of-Use Opt-Out</v>
      </c>
      <c r="D46" s="68" t="str">
        <f t="shared" si="10"/>
        <v>Time-of-Use Opt-Out</v>
      </c>
      <c r="E46" s="72" t="str">
        <f t="shared" si="11"/>
        <v/>
      </c>
      <c r="F46" s="72" t="str">
        <f t="shared" si="12"/>
        <v/>
      </c>
      <c r="G46" s="72">
        <f t="shared" si="17"/>
        <v>0</v>
      </c>
      <c r="H46" s="93">
        <f t="shared" si="13"/>
        <v>0</v>
      </c>
      <c r="I46" s="93">
        <f t="shared" si="14"/>
        <v>0</v>
      </c>
      <c r="J46" s="117"/>
      <c r="K46" s="117"/>
      <c r="L46" s="32"/>
      <c r="M46" s="32"/>
      <c r="N46" s="32"/>
      <c r="O46" s="32"/>
      <c r="P46" s="32"/>
      <c r="Q46" s="32"/>
      <c r="R46" s="32"/>
      <c r="S46" s="139"/>
      <c r="T46" s="32"/>
      <c r="U46" s="117"/>
      <c r="V46" s="32"/>
      <c r="W46" s="32"/>
      <c r="X46" s="32"/>
      <c r="Y46" s="32"/>
      <c r="Z46" s="32"/>
    </row>
    <row r="47" spans="1:27" ht="16.5">
      <c r="A47" s="32"/>
      <c r="B47" s="24" t="str">
        <f t="shared" si="15"/>
        <v>Residential</v>
      </c>
      <c r="C47" s="24" t="str">
        <f t="shared" si="16"/>
        <v>Battery Energy Storage</v>
      </c>
      <c r="D47" s="70" t="str">
        <f t="shared" si="10"/>
        <v>Battery Energy Storage</v>
      </c>
      <c r="E47" s="72">
        <f t="shared" si="11"/>
        <v>432.44751261218704</v>
      </c>
      <c r="F47" s="72">
        <f t="shared" si="12"/>
        <v>432.44751261218704</v>
      </c>
      <c r="G47" s="72">
        <f t="shared" si="17"/>
        <v>432.44751261218704</v>
      </c>
      <c r="H47" s="93">
        <f t="shared" si="13"/>
        <v>13.898458012713791</v>
      </c>
      <c r="I47" s="93">
        <f t="shared" si="14"/>
        <v>13.898458012713791</v>
      </c>
      <c r="J47" s="117"/>
      <c r="K47" s="117"/>
      <c r="L47" s="32"/>
      <c r="M47" s="32"/>
      <c r="N47" s="32"/>
      <c r="O47" s="32"/>
      <c r="P47" s="32"/>
      <c r="Q47" s="32"/>
      <c r="R47" s="32"/>
      <c r="S47" s="139"/>
      <c r="T47" s="32"/>
      <c r="U47" s="117"/>
      <c r="V47" s="32"/>
      <c r="W47" s="32"/>
      <c r="X47" s="32"/>
      <c r="Y47" s="32"/>
      <c r="Z47" s="32"/>
    </row>
    <row r="48" spans="1:27" ht="16.5">
      <c r="A48" s="32"/>
      <c r="B48" s="24" t="str">
        <f t="shared" si="15"/>
        <v>Residential</v>
      </c>
      <c r="C48" s="24" t="str">
        <f t="shared" si="16"/>
        <v>Ancillary Cooling</v>
      </c>
      <c r="D48" s="68" t="str">
        <f t="shared" si="10"/>
        <v>Ancillary Cooling</v>
      </c>
      <c r="E48" s="72">
        <f t="shared" si="11"/>
        <v>103.27347963009699</v>
      </c>
      <c r="F48" s="72" t="str">
        <f t="shared" si="12"/>
        <v/>
      </c>
      <c r="G48" s="72">
        <f t="shared" si="17"/>
        <v>103.27347963009699</v>
      </c>
      <c r="H48" s="93">
        <f t="shared" si="13"/>
        <v>32.35374374732109</v>
      </c>
      <c r="I48" s="93">
        <f t="shared" si="14"/>
        <v>0</v>
      </c>
      <c r="J48" s="117"/>
      <c r="K48" s="117"/>
      <c r="L48" s="32"/>
      <c r="M48" s="32"/>
      <c r="N48" s="32"/>
      <c r="O48" s="32"/>
      <c r="P48" s="32"/>
      <c r="Q48" s="32"/>
      <c r="R48" s="32"/>
      <c r="S48" s="139"/>
      <c r="T48" s="32"/>
      <c r="U48" s="117"/>
      <c r="V48" s="32"/>
      <c r="W48" s="32"/>
      <c r="X48" s="32"/>
      <c r="Y48" s="32"/>
      <c r="Z48" s="32"/>
    </row>
    <row r="49" spans="1:26" ht="16.5">
      <c r="A49" s="32"/>
      <c r="B49" s="24" t="str">
        <f t="shared" si="15"/>
        <v>Residential</v>
      </c>
      <c r="C49" s="24" t="str">
        <f t="shared" si="16"/>
        <v>Ancillary Heating</v>
      </c>
      <c r="D49" s="70" t="str">
        <f t="shared" si="10"/>
        <v>Ancillary Heating</v>
      </c>
      <c r="E49" s="72" t="str">
        <f t="shared" si="11"/>
        <v/>
      </c>
      <c r="F49" s="72">
        <f t="shared" si="12"/>
        <v>43.954267281679265</v>
      </c>
      <c r="G49" s="72">
        <f t="shared" si="17"/>
        <v>43.954267281679265</v>
      </c>
      <c r="H49" s="93">
        <f t="shared" si="13"/>
        <v>0</v>
      </c>
      <c r="I49" s="93">
        <f t="shared" si="14"/>
        <v>6.9282565773017462</v>
      </c>
      <c r="J49" s="117"/>
      <c r="K49" s="117"/>
      <c r="L49" s="32"/>
      <c r="M49" s="32"/>
      <c r="N49" s="32"/>
      <c r="O49" s="32"/>
      <c r="P49" s="32"/>
      <c r="Q49" s="32"/>
      <c r="R49" s="32"/>
      <c r="S49" s="139"/>
      <c r="T49" s="32"/>
      <c r="U49" s="117"/>
      <c r="V49" s="32"/>
      <c r="W49" s="32"/>
      <c r="X49" s="32"/>
      <c r="Y49" s="32"/>
      <c r="Z49" s="32"/>
    </row>
    <row r="50" spans="1:26" ht="16.5">
      <c r="A50" s="32"/>
      <c r="B50" s="24" t="str">
        <f t="shared" si="15"/>
        <v>Residential</v>
      </c>
      <c r="C50" s="24" t="str">
        <f t="shared" si="16"/>
        <v>Ancillary DLC WH</v>
      </c>
      <c r="D50" s="68" t="str">
        <f t="shared" si="10"/>
        <v>Ancillary DLC WH</v>
      </c>
      <c r="E50" s="72" t="str">
        <f t="shared" si="11"/>
        <v/>
      </c>
      <c r="F50" s="72" t="str">
        <f t="shared" si="12"/>
        <v/>
      </c>
      <c r="G50" s="72">
        <f t="shared" si="17"/>
        <v>0</v>
      </c>
      <c r="H50" s="93">
        <f t="shared" si="13"/>
        <v>0</v>
      </c>
      <c r="I50" s="93">
        <f t="shared" si="14"/>
        <v>0</v>
      </c>
      <c r="J50" s="117"/>
      <c r="K50" s="117"/>
      <c r="L50" s="32"/>
      <c r="M50" s="32"/>
      <c r="N50" s="32"/>
      <c r="O50" s="32"/>
      <c r="P50" s="32"/>
      <c r="Q50" s="32"/>
      <c r="R50" s="32"/>
      <c r="S50" s="139"/>
      <c r="T50" s="32"/>
      <c r="U50" s="117"/>
      <c r="V50" s="32"/>
      <c r="W50" s="32"/>
      <c r="X50" s="32"/>
      <c r="Y50" s="32"/>
      <c r="Z50" s="32"/>
    </row>
    <row r="51" spans="1:26" ht="16.5">
      <c r="A51" s="32"/>
      <c r="B51" s="24" t="str">
        <f t="shared" si="15"/>
        <v>Residential</v>
      </c>
      <c r="C51" s="24" t="str">
        <f t="shared" si="16"/>
        <v>Ancillary EV</v>
      </c>
      <c r="D51" s="70" t="str">
        <f t="shared" si="10"/>
        <v>Ancillary EV</v>
      </c>
      <c r="E51" s="72">
        <f t="shared" si="11"/>
        <v>214.06583933213045</v>
      </c>
      <c r="F51" s="72">
        <f t="shared" si="12"/>
        <v>214.06583933213045</v>
      </c>
      <c r="G51" s="72">
        <f t="shared" si="17"/>
        <v>214.06583933213045</v>
      </c>
      <c r="H51" s="93">
        <f t="shared" si="13"/>
        <v>4.0987869203828788</v>
      </c>
      <c r="I51" s="93">
        <f t="shared" si="14"/>
        <v>4.0987869203828788</v>
      </c>
      <c r="J51" s="117"/>
      <c r="K51" s="117"/>
      <c r="L51" s="32"/>
      <c r="M51" s="32"/>
      <c r="N51" s="32"/>
      <c r="O51" s="32"/>
      <c r="P51" s="32"/>
      <c r="Q51" s="32"/>
      <c r="R51" s="32"/>
      <c r="S51" s="139"/>
      <c r="T51" s="32"/>
      <c r="U51" s="117"/>
      <c r="V51" s="32"/>
      <c r="W51" s="32"/>
      <c r="X51" s="32"/>
      <c r="Y51" s="32"/>
      <c r="Z51" s="32"/>
    </row>
    <row r="52" spans="1:26" ht="16.5">
      <c r="A52" s="32"/>
      <c r="B52" s="24" t="str">
        <f t="shared" si="15"/>
        <v>Residential</v>
      </c>
      <c r="C52" s="24" t="str">
        <f t="shared" si="16"/>
        <v>Ancillary Battery Storage</v>
      </c>
      <c r="D52" s="68" t="str">
        <f t="shared" si="10"/>
        <v>Ancillary Battery Storage</v>
      </c>
      <c r="E52" s="72">
        <f t="shared" si="11"/>
        <v>39.946621347147712</v>
      </c>
      <c r="F52" s="72">
        <f t="shared" si="12"/>
        <v>39.946621347147712</v>
      </c>
      <c r="G52" s="72">
        <f t="shared" si="17"/>
        <v>39.946621347147712</v>
      </c>
      <c r="H52" s="93">
        <f t="shared" si="13"/>
        <v>13.898458012713791</v>
      </c>
      <c r="I52" s="93">
        <f t="shared" si="14"/>
        <v>13.898458012713791</v>
      </c>
      <c r="J52" s="117"/>
      <c r="K52" s="117"/>
      <c r="L52" s="32"/>
      <c r="M52" s="32"/>
      <c r="N52" s="32"/>
      <c r="O52" s="32"/>
      <c r="P52" s="32"/>
      <c r="Q52" s="32"/>
      <c r="R52" s="32"/>
      <c r="S52" s="139"/>
      <c r="T52" s="32"/>
      <c r="U52" s="117"/>
      <c r="V52" s="32"/>
      <c r="W52" s="32"/>
      <c r="X52" s="32"/>
      <c r="Y52" s="32"/>
      <c r="Z52" s="32"/>
    </row>
    <row r="53" spans="1:26" ht="16.5">
      <c r="A53" s="32"/>
      <c r="B53" s="24" t="str">
        <f t="shared" si="15"/>
        <v>Residential</v>
      </c>
      <c r="C53" s="24" t="str">
        <f t="shared" ref="C53:C58" si="18">D53</f>
        <v>Pilot-CTA-2045 HPWH</v>
      </c>
      <c r="D53" s="70" t="str">
        <f t="shared" si="10"/>
        <v>Pilot-CTA-2045 HPWH</v>
      </c>
      <c r="E53" s="72" t="str">
        <f t="shared" si="11"/>
        <v/>
      </c>
      <c r="F53" s="72" t="str">
        <f t="shared" si="12"/>
        <v/>
      </c>
      <c r="G53" s="72">
        <f t="shared" ref="G53:G58" si="19">MAX(E53:F53)</f>
        <v>0</v>
      </c>
      <c r="H53" s="93">
        <f t="shared" si="13"/>
        <v>0</v>
      </c>
      <c r="I53" s="93">
        <f t="shared" si="14"/>
        <v>0</v>
      </c>
      <c r="J53" s="117"/>
      <c r="K53" s="117"/>
      <c r="L53" s="32"/>
      <c r="M53" s="32"/>
      <c r="N53" s="32"/>
      <c r="O53" s="32"/>
      <c r="P53" s="32"/>
      <c r="Q53" s="32"/>
      <c r="R53" s="32"/>
      <c r="S53" s="139"/>
      <c r="T53" s="32"/>
      <c r="U53" s="117"/>
      <c r="V53" s="32"/>
      <c r="W53" s="32"/>
      <c r="X53" s="32"/>
      <c r="Y53" s="32"/>
      <c r="Z53" s="32"/>
    </row>
    <row r="54" spans="1:26" ht="16.5">
      <c r="A54" s="32"/>
      <c r="B54" s="24" t="str">
        <f t="shared" si="15"/>
        <v>Residential</v>
      </c>
      <c r="C54" s="24" t="str">
        <f t="shared" si="18"/>
        <v>Parent-CTA-2045 HPWH</v>
      </c>
      <c r="D54" s="68" t="str">
        <f t="shared" si="10"/>
        <v>Parent-CTA-2045 HPWH</v>
      </c>
      <c r="E54" s="72">
        <f t="shared" si="11"/>
        <v>625.706340695569</v>
      </c>
      <c r="F54" s="72">
        <f t="shared" si="12"/>
        <v>238.49793255212273</v>
      </c>
      <c r="G54" s="72">
        <f t="shared" si="19"/>
        <v>625.706340695569</v>
      </c>
      <c r="H54" s="93">
        <f t="shared" si="13"/>
        <v>1.1899763510937018</v>
      </c>
      <c r="I54" s="93">
        <f t="shared" si="14"/>
        <v>3.1219379563987699</v>
      </c>
      <c r="J54" s="117"/>
      <c r="K54" s="117"/>
      <c r="L54" s="32"/>
      <c r="M54" s="32"/>
      <c r="N54" s="32"/>
      <c r="O54" s="32"/>
      <c r="P54" s="32"/>
      <c r="Q54" s="32"/>
      <c r="R54" s="32"/>
      <c r="S54" s="139"/>
      <c r="T54" s="32"/>
      <c r="U54" s="117"/>
      <c r="V54" s="32"/>
      <c r="W54" s="32"/>
      <c r="X54" s="32"/>
      <c r="Y54" s="32"/>
      <c r="Z54" s="32"/>
    </row>
    <row r="55" spans="1:26" ht="16.5">
      <c r="A55" s="32"/>
      <c r="B55" s="24" t="str">
        <f t="shared" si="15"/>
        <v>Residential</v>
      </c>
      <c r="C55" s="24" t="str">
        <f t="shared" si="18"/>
        <v>Parent-Ancillary HPWH</v>
      </c>
      <c r="D55" s="70" t="str">
        <f t="shared" si="10"/>
        <v>Parent-Ancillary HPWH</v>
      </c>
      <c r="E55" s="72">
        <f t="shared" si="11"/>
        <v>404.21983056325058</v>
      </c>
      <c r="F55" s="72">
        <f t="shared" si="12"/>
        <v>154.07482330886236</v>
      </c>
      <c r="G55" s="72">
        <f t="shared" si="19"/>
        <v>404.21983056325058</v>
      </c>
      <c r="H55" s="93">
        <f t="shared" si="13"/>
        <v>1.1899763510937018</v>
      </c>
      <c r="I55" s="93">
        <f t="shared" si="14"/>
        <v>3.1219379563987699</v>
      </c>
      <c r="J55" s="117"/>
      <c r="K55" s="117"/>
      <c r="L55" s="32"/>
      <c r="M55" s="32"/>
      <c r="N55" s="32"/>
      <c r="O55" s="32"/>
      <c r="P55" s="32"/>
      <c r="Q55" s="32"/>
      <c r="R55" s="32"/>
      <c r="S55" s="139"/>
      <c r="T55" s="32"/>
      <c r="U55" s="117"/>
      <c r="V55" s="32"/>
      <c r="W55" s="32"/>
      <c r="X55" s="32"/>
      <c r="Y55" s="32"/>
      <c r="Z55" s="32"/>
    </row>
    <row r="56" spans="1:26" ht="16.5">
      <c r="A56" s="32"/>
      <c r="B56" s="24" t="str">
        <f t="shared" si="15"/>
        <v>Residential</v>
      </c>
      <c r="C56" s="24" t="str">
        <f t="shared" si="18"/>
        <v>Pilot-CTA-2045 ERWH</v>
      </c>
      <c r="D56" s="68" t="str">
        <f t="shared" si="10"/>
        <v>Pilot-CTA-2045 ERWH</v>
      </c>
      <c r="E56" s="72" t="str">
        <f t="shared" si="11"/>
        <v/>
      </c>
      <c r="F56" s="72" t="str">
        <f t="shared" si="12"/>
        <v/>
      </c>
      <c r="G56" s="72">
        <f t="shared" si="19"/>
        <v>0</v>
      </c>
      <c r="H56" s="93">
        <f t="shared" si="13"/>
        <v>0</v>
      </c>
      <c r="I56" s="93">
        <f t="shared" si="14"/>
        <v>0</v>
      </c>
      <c r="J56" s="117"/>
      <c r="K56" s="117"/>
      <c r="L56" s="32"/>
      <c r="M56" s="32"/>
      <c r="N56" s="32"/>
      <c r="O56" s="32"/>
      <c r="P56" s="32"/>
      <c r="Q56" s="32"/>
      <c r="R56" s="32"/>
      <c r="S56" s="139"/>
      <c r="T56" s="32"/>
      <c r="U56" s="117"/>
      <c r="V56" s="32"/>
      <c r="W56" s="32"/>
      <c r="X56" s="32"/>
      <c r="Y56" s="32"/>
      <c r="Z56" s="32"/>
    </row>
    <row r="57" spans="1:26" ht="16.5">
      <c r="A57" s="32"/>
      <c r="B57" s="24" t="str">
        <f t="shared" si="15"/>
        <v>Residential</v>
      </c>
      <c r="C57" s="24" t="str">
        <f t="shared" si="18"/>
        <v>Parent-CTA-2045 ERWH</v>
      </c>
      <c r="D57" s="70" t="str">
        <f t="shared" si="10"/>
        <v>Parent-CTA-2045 ERWH</v>
      </c>
      <c r="E57" s="72">
        <f t="shared" si="11"/>
        <v>131.86346198445503</v>
      </c>
      <c r="F57" s="72">
        <f t="shared" si="12"/>
        <v>122.34390724226175</v>
      </c>
      <c r="G57" s="72">
        <f t="shared" si="19"/>
        <v>131.86346198445503</v>
      </c>
      <c r="H57" s="93">
        <f t="shared" si="13"/>
        <v>149.30559954961316</v>
      </c>
      <c r="I57" s="93">
        <f t="shared" si="14"/>
        <v>160.92303813128336</v>
      </c>
      <c r="J57" s="117"/>
      <c r="K57" s="117"/>
      <c r="L57" s="32"/>
      <c r="M57" s="32"/>
      <c r="N57" s="32"/>
      <c r="O57" s="32"/>
      <c r="P57" s="32"/>
      <c r="Q57" s="32"/>
      <c r="R57" s="32"/>
      <c r="S57" s="139"/>
      <c r="T57" s="32"/>
      <c r="U57" s="117"/>
      <c r="V57" s="32"/>
      <c r="W57" s="32"/>
      <c r="X57" s="32"/>
      <c r="Y57" s="32"/>
      <c r="Z57" s="32"/>
    </row>
    <row r="58" spans="1:26" ht="16.5">
      <c r="A58" s="32"/>
      <c r="B58" s="24" t="str">
        <f t="shared" si="15"/>
        <v>Residential</v>
      </c>
      <c r="C58" s="24" t="str">
        <f t="shared" si="18"/>
        <v>Parent-Ancillary ERWH</v>
      </c>
      <c r="D58" s="68" t="str">
        <f t="shared" si="10"/>
        <v>Parent-Ancillary ERWH</v>
      </c>
      <c r="E58" s="72">
        <f t="shared" si="11"/>
        <v>83.923574426483682</v>
      </c>
      <c r="F58" s="72">
        <f t="shared" si="12"/>
        <v>77.864920657726827</v>
      </c>
      <c r="G58" s="72">
        <f t="shared" si="19"/>
        <v>83.923574426483682</v>
      </c>
      <c r="H58" s="93">
        <f t="shared" si="13"/>
        <v>149.30559954961316</v>
      </c>
      <c r="I58" s="93">
        <f t="shared" si="14"/>
        <v>160.92303813128336</v>
      </c>
      <c r="J58" s="117"/>
      <c r="K58" s="117"/>
      <c r="L58" s="32"/>
      <c r="M58" s="32"/>
      <c r="N58" s="32"/>
      <c r="O58" s="32"/>
      <c r="P58" s="32"/>
      <c r="Q58" s="32"/>
      <c r="R58" s="32"/>
      <c r="S58" s="139"/>
      <c r="T58" s="32"/>
      <c r="U58" s="117"/>
      <c r="V58" s="32"/>
      <c r="W58" s="32"/>
      <c r="X58" s="32"/>
      <c r="Y58" s="32"/>
      <c r="Z58" s="32"/>
    </row>
    <row r="59" spans="1:26" ht="16.5">
      <c r="A59" s="32"/>
      <c r="B59" s="24" t="str">
        <f t="shared" si="15"/>
        <v>Residential</v>
      </c>
      <c r="C59" s="24" t="str">
        <f t="shared" si="16"/>
        <v>Pilot-Time-of-Use Opt-in</v>
      </c>
      <c r="D59" s="70" t="str">
        <f t="shared" si="10"/>
        <v>Pilot-Time-of-Use Opt-in</v>
      </c>
      <c r="E59" s="72" t="str">
        <f t="shared" si="11"/>
        <v/>
      </c>
      <c r="F59" s="72" t="str">
        <f t="shared" si="12"/>
        <v/>
      </c>
      <c r="G59" s="72">
        <f t="shared" si="17"/>
        <v>0</v>
      </c>
      <c r="H59" s="93">
        <f t="shared" si="13"/>
        <v>0</v>
      </c>
      <c r="I59" s="93">
        <f t="shared" si="14"/>
        <v>0</v>
      </c>
      <c r="J59" s="117"/>
      <c r="K59" s="117"/>
      <c r="L59" s="32"/>
      <c r="M59" s="32"/>
      <c r="N59" s="32"/>
      <c r="O59" s="32"/>
      <c r="P59" s="32"/>
      <c r="Q59" s="32"/>
      <c r="R59" s="32"/>
      <c r="S59" s="139"/>
      <c r="T59" s="32"/>
      <c r="U59" s="117"/>
      <c r="V59" s="32"/>
      <c r="W59" s="32"/>
      <c r="X59" s="32"/>
      <c r="Y59" s="32"/>
      <c r="Z59" s="32"/>
    </row>
    <row r="60" spans="1:26" ht="16.5">
      <c r="A60" s="32"/>
      <c r="B60" s="24" t="str">
        <f t="shared" si="15"/>
        <v>Residential</v>
      </c>
      <c r="C60" s="24" t="str">
        <f t="shared" si="16"/>
        <v>Parent-Time-of-Use Opt-in</v>
      </c>
      <c r="D60" s="68" t="str">
        <f t="shared" si="10"/>
        <v>Parent-Time-of-Use Opt-in</v>
      </c>
      <c r="E60" s="72">
        <f t="shared" si="11"/>
        <v>54.541804037672811</v>
      </c>
      <c r="F60" s="72">
        <f t="shared" si="12"/>
        <v>58.723278378236785</v>
      </c>
      <c r="G60" s="72">
        <f t="shared" si="17"/>
        <v>58.723278378236785</v>
      </c>
      <c r="H60" s="93">
        <f t="shared" si="13"/>
        <v>28.619381661477256</v>
      </c>
      <c r="I60" s="93">
        <f t="shared" si="14"/>
        <v>26.581497991402301</v>
      </c>
      <c r="J60" s="117"/>
      <c r="K60" s="117"/>
      <c r="L60" s="32"/>
      <c r="M60" s="32"/>
      <c r="N60" s="32"/>
      <c r="O60" s="32"/>
      <c r="P60" s="32"/>
      <c r="Q60" s="32"/>
      <c r="R60" s="32"/>
      <c r="S60" s="139"/>
      <c r="T60" s="32"/>
      <c r="U60" s="117"/>
      <c r="V60" s="32"/>
      <c r="W60" s="32"/>
      <c r="X60" s="32"/>
      <c r="Y60" s="32"/>
      <c r="Z60" s="32"/>
    </row>
    <row r="61" spans="1:26" ht="16.5">
      <c r="A61" s="32"/>
      <c r="B61" s="24" t="str">
        <f t="shared" si="15"/>
        <v>Residential</v>
      </c>
      <c r="C61" s="24" t="str">
        <f t="shared" si="16"/>
        <v>Pilot-Peak Time Rebate</v>
      </c>
      <c r="D61" s="70" t="str">
        <f t="shared" si="10"/>
        <v>Pilot-Peak Time Rebate</v>
      </c>
      <c r="E61" s="72" t="str">
        <f t="shared" si="11"/>
        <v/>
      </c>
      <c r="F61" s="72" t="str">
        <f t="shared" si="12"/>
        <v/>
      </c>
      <c r="G61" s="72">
        <f t="shared" si="17"/>
        <v>0</v>
      </c>
      <c r="H61" s="93">
        <f t="shared" si="13"/>
        <v>0</v>
      </c>
      <c r="I61" s="93">
        <f t="shared" si="14"/>
        <v>0</v>
      </c>
      <c r="J61" s="117"/>
      <c r="K61" s="117"/>
      <c r="L61" s="32"/>
      <c r="M61" s="32"/>
      <c r="N61" s="32"/>
      <c r="O61" s="32"/>
      <c r="P61" s="32"/>
      <c r="Q61" s="32"/>
      <c r="R61" s="32"/>
      <c r="S61" s="139"/>
      <c r="T61" s="32"/>
      <c r="U61" s="117"/>
      <c r="V61" s="32"/>
      <c r="W61" s="32"/>
      <c r="X61" s="32"/>
      <c r="Y61" s="32"/>
      <c r="Z61" s="32"/>
    </row>
    <row r="62" spans="1:26" ht="16.5">
      <c r="A62" s="32"/>
      <c r="B62" s="24" t="str">
        <f t="shared" si="15"/>
        <v>Residential</v>
      </c>
      <c r="C62" s="24" t="str">
        <f t="shared" si="16"/>
        <v>Parent-Peak Time Rebate</v>
      </c>
      <c r="D62" s="68" t="str">
        <f t="shared" si="10"/>
        <v>Parent-Peak Time Rebate</v>
      </c>
      <c r="E62" s="72">
        <f t="shared" si="11"/>
        <v>39.15028234142418</v>
      </c>
      <c r="F62" s="72">
        <f t="shared" si="12"/>
        <v>42.151758070452594</v>
      </c>
      <c r="G62" s="72">
        <f t="shared" si="17"/>
        <v>42.151758070452594</v>
      </c>
      <c r="H62" s="93">
        <f t="shared" si="13"/>
        <v>41.370390731796427</v>
      </c>
      <c r="I62" s="93">
        <f t="shared" si="14"/>
        <v>38.424553372548743</v>
      </c>
      <c r="J62" s="117"/>
      <c r="K62" s="117"/>
      <c r="L62" s="32"/>
      <c r="M62" s="32"/>
      <c r="N62" s="32"/>
      <c r="O62" s="32"/>
      <c r="P62" s="32"/>
      <c r="Q62" s="32"/>
      <c r="R62" s="32"/>
      <c r="S62" s="139"/>
      <c r="T62" s="32"/>
      <c r="U62" s="117"/>
      <c r="V62" s="32"/>
      <c r="W62" s="32"/>
      <c r="X62" s="32"/>
      <c r="Y62" s="32"/>
      <c r="Z62" s="32"/>
    </row>
    <row r="63" spans="1:26" ht="16">
      <c r="A63" s="32"/>
      <c r="B63" s="24"/>
      <c r="C63" s="24"/>
      <c r="D63" s="24"/>
      <c r="E63" s="24"/>
      <c r="F63" s="24"/>
      <c r="G63" s="24"/>
      <c r="H63" s="24"/>
      <c r="I63" s="24"/>
      <c r="J63" s="117"/>
      <c r="K63" s="117"/>
      <c r="L63" s="32"/>
      <c r="M63" s="32"/>
      <c r="N63" s="32"/>
      <c r="O63" s="32"/>
      <c r="P63" s="32"/>
      <c r="Q63" s="32"/>
      <c r="R63" s="32"/>
      <c r="S63" s="139"/>
      <c r="T63" s="32"/>
      <c r="U63" s="117"/>
      <c r="V63" s="32"/>
      <c r="W63" s="32"/>
      <c r="X63" s="32"/>
      <c r="Y63" s="32"/>
      <c r="Z63" s="32"/>
    </row>
    <row r="64" spans="1:26" ht="16">
      <c r="A64" s="32"/>
      <c r="B64" s="24"/>
      <c r="C64" s="24"/>
      <c r="D64" s="24"/>
      <c r="E64" s="24"/>
      <c r="F64" s="24"/>
      <c r="G64" s="24"/>
      <c r="H64" s="24"/>
      <c r="I64" s="24"/>
      <c r="J64" s="117"/>
      <c r="K64" s="117"/>
      <c r="L64" s="32"/>
      <c r="M64" s="32"/>
      <c r="N64" s="32"/>
      <c r="O64" s="32"/>
      <c r="P64" s="32"/>
      <c r="Q64" s="32"/>
      <c r="R64" s="32"/>
      <c r="S64" s="139"/>
      <c r="T64" s="32"/>
      <c r="U64" s="117"/>
      <c r="V64" s="32"/>
      <c r="W64" s="32"/>
      <c r="X64" s="32"/>
      <c r="Y64" s="32"/>
      <c r="Z64" s="32"/>
    </row>
    <row r="65" spans="1:26" ht="16">
      <c r="A65" s="32"/>
      <c r="B65" s="32"/>
      <c r="C65" s="24"/>
      <c r="D65" s="24"/>
      <c r="E65" s="24"/>
      <c r="F65" s="24"/>
      <c r="G65" s="24"/>
      <c r="H65" s="24"/>
      <c r="I65" s="24"/>
      <c r="J65" s="117"/>
      <c r="K65" s="117"/>
      <c r="L65" s="32"/>
      <c r="M65" s="32"/>
      <c r="N65" s="32"/>
      <c r="O65" s="32"/>
      <c r="P65" s="32"/>
      <c r="Q65" s="32"/>
      <c r="R65" s="32"/>
      <c r="S65" s="139"/>
      <c r="T65" s="32"/>
      <c r="U65" s="117"/>
      <c r="V65" s="32"/>
      <c r="W65" s="32"/>
      <c r="X65" s="32"/>
      <c r="Y65" s="32"/>
      <c r="Z65" s="32"/>
    </row>
    <row r="66" spans="1:26" ht="16">
      <c r="A66" s="32"/>
      <c r="B66" s="24"/>
      <c r="C66" s="32"/>
      <c r="D66" s="48" t="s">
        <v>1015</v>
      </c>
      <c r="E66" s="35" t="str">
        <f>E37</f>
        <v>Max Levelized $ / kW-year @ Gen 2023-2042</v>
      </c>
      <c r="F66" s="32"/>
      <c r="G66" s="32"/>
      <c r="H66" s="32"/>
      <c r="I66" s="32"/>
      <c r="J66" s="117"/>
      <c r="K66" s="117"/>
      <c r="L66" s="32"/>
      <c r="M66" s="32"/>
      <c r="N66" s="32"/>
      <c r="O66" s="32"/>
      <c r="P66" s="32"/>
      <c r="Q66" s="32"/>
      <c r="R66" s="32"/>
      <c r="S66" s="139"/>
      <c r="T66" s="32"/>
      <c r="U66" s="117"/>
      <c r="V66" s="32"/>
      <c r="W66" s="32"/>
      <c r="X66" s="32"/>
      <c r="Y66" s="32"/>
      <c r="Z66" s="32"/>
    </row>
    <row r="67" spans="1:26" ht="66">
      <c r="A67" s="32"/>
      <c r="B67" s="41" t="s">
        <v>56</v>
      </c>
      <c r="C67" s="32"/>
      <c r="D67" s="60" t="s">
        <v>6</v>
      </c>
      <c r="E67" s="61" t="str">
        <f>E38</f>
        <v>Levelized $ / Summer kW-year @ Gen 2022-2042</v>
      </c>
      <c r="F67" s="61" t="str">
        <f>F38</f>
        <v>Levelized $ / Winter kW-year @ Gen 2022-2042</v>
      </c>
      <c r="G67" s="61" t="str">
        <f>G38</f>
        <v>Max Levelized $ / kW-year @ Gen 2023-2042</v>
      </c>
      <c r="H67" s="61" t="str">
        <f>H38</f>
        <v xml:space="preserve"> System Summer Potential MW in Year 2042</v>
      </c>
      <c r="I67" s="61" t="str">
        <f>I38</f>
        <v xml:space="preserve"> System Winter Potential MW in Year 2042</v>
      </c>
      <c r="J67" s="117"/>
      <c r="K67" s="117"/>
      <c r="L67" s="32"/>
      <c r="M67" s="32"/>
      <c r="N67" s="32"/>
      <c r="O67" s="32"/>
      <c r="P67" s="32"/>
      <c r="Q67" s="32"/>
      <c r="R67" s="32"/>
      <c r="S67" s="139"/>
      <c r="T67" s="32"/>
      <c r="U67" s="117"/>
      <c r="V67" s="32"/>
      <c r="W67" s="32"/>
      <c r="X67" s="32"/>
      <c r="Y67" s="32"/>
      <c r="Z67" s="32"/>
    </row>
    <row r="68" spans="1:26" ht="16.5">
      <c r="A68" s="32"/>
      <c r="B68" s="24" t="str">
        <f>$D$66</f>
        <v>C&amp;I</v>
      </c>
      <c r="C68" s="103" t="str">
        <f>D68</f>
        <v>DLC Central AC</v>
      </c>
      <c r="D68" s="70" t="str">
        <f t="shared" ref="D68:D93" si="20">L126</f>
        <v>DLC Central AC</v>
      </c>
      <c r="E68" s="72">
        <f t="shared" ref="E68:E93" si="21">IFERROR(SUMIFS($G$102:$G$217,$L$102:$L$217,$C68,$A$102:$A$217,$B68)/SUMIFS($H$102:$H$217,$L$102:$L$217,$C68,$A$102:$A$217,$B68)/1000,"")</f>
        <v>70.056830313978992</v>
      </c>
      <c r="F68" s="72" t="str">
        <f t="shared" ref="F68:F93" si="22">IFERROR(SUMIFS($G$102:$G$217,$L$102:$L$217,$C68,$A$102:$A$217,$B68)/SUMIFS($I$102:$I$217,$L$102:$L$217,$C68,$A$102:$A$217,$B68)/1000,"")</f>
        <v/>
      </c>
      <c r="G68" s="72">
        <f>MAX(E68:F68)</f>
        <v>70.056830313978992</v>
      </c>
      <c r="H68" s="93">
        <f t="shared" ref="H68:H93" si="23">IFERROR(SUMIFS($H$102:$H$217,$L$102:$L$217,$C68,$A$102:$A$217,$B68),"")</f>
        <v>6.7146560115509795</v>
      </c>
      <c r="I68" s="93">
        <f t="shared" ref="I68:I93" si="24">IFERROR(SUMIFS($I$102:$I$217,$L$102:$L$217,$C68,$A$102:$A$217,$B68),"")</f>
        <v>0</v>
      </c>
      <c r="J68" s="117"/>
      <c r="K68" s="117"/>
      <c r="L68" s="32"/>
      <c r="M68" s="32"/>
      <c r="N68" s="32"/>
      <c r="O68" s="32"/>
      <c r="P68" s="32"/>
      <c r="Q68" s="32"/>
      <c r="R68" s="32"/>
      <c r="S68" s="139"/>
      <c r="T68" s="32"/>
      <c r="U68" s="117"/>
      <c r="V68" s="32"/>
      <c r="W68" s="32"/>
      <c r="X68" s="32"/>
      <c r="Y68" s="32"/>
      <c r="Z68" s="32"/>
    </row>
    <row r="69" spans="1:26" ht="16.5">
      <c r="A69" s="32"/>
      <c r="B69" s="24" t="str">
        <f t="shared" ref="B69:B93" si="25">$D$66</f>
        <v>C&amp;I</v>
      </c>
      <c r="C69" s="24" t="str">
        <f t="shared" ref="C69:C93" si="26">D69</f>
        <v>DLC Water Heating</v>
      </c>
      <c r="D69" s="68" t="str">
        <f t="shared" si="20"/>
        <v>DLC Water Heating</v>
      </c>
      <c r="E69" s="72" t="str">
        <f t="shared" si="21"/>
        <v/>
      </c>
      <c r="F69" s="72" t="str">
        <f t="shared" si="22"/>
        <v/>
      </c>
      <c r="G69" s="72">
        <f t="shared" ref="G69:G93" si="27">MAX(E69:F69)</f>
        <v>0</v>
      </c>
      <c r="H69" s="93">
        <f t="shared" si="23"/>
        <v>0</v>
      </c>
      <c r="I69" s="93">
        <f t="shared" si="24"/>
        <v>0</v>
      </c>
      <c r="J69" s="117"/>
      <c r="K69" s="117"/>
      <c r="L69" s="32"/>
      <c r="M69" s="32"/>
      <c r="N69" s="32"/>
      <c r="O69" s="32"/>
      <c r="P69" s="32"/>
      <c r="Q69" s="32"/>
      <c r="R69" s="32"/>
      <c r="S69" s="139"/>
      <c r="T69" s="32"/>
      <c r="U69" s="117"/>
      <c r="V69" s="32"/>
      <c r="W69" s="32"/>
      <c r="X69" s="32"/>
      <c r="Y69" s="32"/>
      <c r="Z69" s="32"/>
    </row>
    <row r="70" spans="1:26" ht="16.5">
      <c r="A70" s="32"/>
      <c r="B70" s="24" t="str">
        <f t="shared" si="25"/>
        <v>C&amp;I</v>
      </c>
      <c r="C70" s="24" t="str">
        <f t="shared" si="26"/>
        <v>DLC Smart Thermostats - Cooling</v>
      </c>
      <c r="D70" s="70" t="str">
        <f t="shared" si="20"/>
        <v>DLC Smart Thermostats - Cooling</v>
      </c>
      <c r="E70" s="72">
        <f t="shared" si="21"/>
        <v>57.497028349109506</v>
      </c>
      <c r="F70" s="72" t="str">
        <f t="shared" si="22"/>
        <v/>
      </c>
      <c r="G70" s="72">
        <f t="shared" si="27"/>
        <v>57.497028349109506</v>
      </c>
      <c r="H70" s="93">
        <f t="shared" si="23"/>
        <v>13.991977702470583</v>
      </c>
      <c r="I70" s="93">
        <f t="shared" si="24"/>
        <v>0</v>
      </c>
      <c r="J70" s="117"/>
      <c r="K70" s="117"/>
      <c r="L70" s="32"/>
      <c r="M70" s="32"/>
      <c r="N70" s="32"/>
      <c r="O70" s="32"/>
      <c r="P70" s="32"/>
      <c r="Q70" s="32"/>
      <c r="R70" s="32"/>
      <c r="S70" s="139"/>
      <c r="T70" s="32"/>
      <c r="U70" s="117"/>
      <c r="V70" s="32"/>
      <c r="W70" s="32"/>
      <c r="X70" s="32"/>
      <c r="Y70" s="32"/>
      <c r="Z70" s="32"/>
    </row>
    <row r="71" spans="1:26" ht="16.5">
      <c r="A71" s="32"/>
      <c r="B71" s="24" t="str">
        <f t="shared" si="25"/>
        <v>C&amp;I</v>
      </c>
      <c r="C71" s="24" t="str">
        <f t="shared" si="26"/>
        <v>DLC Smart Thermostats - Heating</v>
      </c>
      <c r="D71" s="68" t="str">
        <f t="shared" si="20"/>
        <v>DLC Smart Thermostats - Heating</v>
      </c>
      <c r="E71" s="72" t="str">
        <f t="shared" si="21"/>
        <v/>
      </c>
      <c r="F71" s="72">
        <f t="shared" si="22"/>
        <v>18.713235455524472</v>
      </c>
      <c r="G71" s="72">
        <f t="shared" si="27"/>
        <v>18.713235455524472</v>
      </c>
      <c r="H71" s="93">
        <f t="shared" si="23"/>
        <v>0</v>
      </c>
      <c r="I71" s="93">
        <f t="shared" si="24"/>
        <v>1.0411706814199269</v>
      </c>
      <c r="J71" s="117"/>
      <c r="K71" s="117"/>
      <c r="L71" s="32"/>
      <c r="M71" s="32"/>
      <c r="N71" s="32"/>
      <c r="O71" s="32"/>
      <c r="P71" s="32"/>
      <c r="Q71" s="32"/>
      <c r="R71" s="32"/>
      <c r="S71" s="139"/>
      <c r="T71" s="32"/>
      <c r="U71" s="117"/>
      <c r="V71" s="32"/>
      <c r="W71" s="32"/>
      <c r="X71" s="32"/>
      <c r="Y71" s="32"/>
      <c r="Z71" s="32"/>
    </row>
    <row r="72" spans="1:26" ht="16.5">
      <c r="A72" s="32"/>
      <c r="B72" s="24" t="str">
        <f t="shared" si="25"/>
        <v>C&amp;I</v>
      </c>
      <c r="C72" s="24" t="str">
        <f t="shared" si="26"/>
        <v>DLC Smart Appliances</v>
      </c>
      <c r="D72" s="70" t="str">
        <f t="shared" si="20"/>
        <v>DLC Smart Appliances</v>
      </c>
      <c r="E72" s="72">
        <f t="shared" si="21"/>
        <v>245.10174313945021</v>
      </c>
      <c r="F72" s="72">
        <f t="shared" si="22"/>
        <v>245.10174313945021</v>
      </c>
      <c r="G72" s="72">
        <f t="shared" si="27"/>
        <v>245.10174313945021</v>
      </c>
      <c r="H72" s="93">
        <f t="shared" si="23"/>
        <v>1.8344982780123611</v>
      </c>
      <c r="I72" s="93">
        <f t="shared" si="24"/>
        <v>1.8344982780123611</v>
      </c>
      <c r="J72" s="117"/>
      <c r="K72" s="117"/>
      <c r="L72" s="32"/>
      <c r="M72" s="32"/>
      <c r="N72" s="32"/>
      <c r="O72" s="32"/>
      <c r="P72" s="32"/>
      <c r="Q72" s="32"/>
      <c r="R72" s="32"/>
      <c r="S72" s="139"/>
      <c r="T72" s="32"/>
      <c r="U72" s="117"/>
      <c r="V72" s="32"/>
      <c r="W72" s="32"/>
      <c r="X72" s="32"/>
      <c r="Y72" s="32"/>
      <c r="Z72" s="32"/>
    </row>
    <row r="73" spans="1:26" ht="16.5">
      <c r="A73" s="32"/>
      <c r="B73" s="24" t="str">
        <f t="shared" si="25"/>
        <v>C&amp;I</v>
      </c>
      <c r="C73" s="24" t="str">
        <f t="shared" si="26"/>
        <v>Third Party Contracts</v>
      </c>
      <c r="D73" s="123" t="str">
        <f t="shared" si="20"/>
        <v>Third Party Contracts</v>
      </c>
      <c r="E73" s="72">
        <f t="shared" si="21"/>
        <v>76.910559009379924</v>
      </c>
      <c r="F73" s="72">
        <f t="shared" si="22"/>
        <v>75.379253491834547</v>
      </c>
      <c r="G73" s="72">
        <f t="shared" si="27"/>
        <v>76.910559009379924</v>
      </c>
      <c r="H73" s="93">
        <f t="shared" si="23"/>
        <v>173.99285434687522</v>
      </c>
      <c r="I73" s="93">
        <f t="shared" si="24"/>
        <v>177.52746374578231</v>
      </c>
      <c r="J73" s="117"/>
      <c r="K73" s="117"/>
      <c r="L73" s="32"/>
      <c r="M73" s="32"/>
      <c r="N73" s="32"/>
      <c r="O73" s="32"/>
      <c r="P73" s="32"/>
      <c r="Q73" s="32"/>
      <c r="R73" s="32"/>
      <c r="S73" s="139"/>
      <c r="T73" s="32"/>
      <c r="U73" s="117"/>
      <c r="V73" s="32"/>
      <c r="W73" s="32"/>
      <c r="X73" s="32"/>
      <c r="Y73" s="32"/>
      <c r="Z73" s="32"/>
    </row>
    <row r="74" spans="1:26" ht="16.5">
      <c r="A74" s="32"/>
      <c r="B74" s="24" t="str">
        <f t="shared" si="25"/>
        <v>C&amp;I</v>
      </c>
      <c r="C74" s="24" t="str">
        <f t="shared" si="26"/>
        <v>Time-of-Use Opt-Out</v>
      </c>
      <c r="D74" s="70" t="str">
        <f t="shared" si="20"/>
        <v>Time-of-Use Opt-Out</v>
      </c>
      <c r="E74" s="72" t="str">
        <f t="shared" si="21"/>
        <v/>
      </c>
      <c r="F74" s="72" t="str">
        <f t="shared" si="22"/>
        <v/>
      </c>
      <c r="G74" s="72">
        <f t="shared" si="27"/>
        <v>0</v>
      </c>
      <c r="H74" s="93">
        <f t="shared" si="23"/>
        <v>0</v>
      </c>
      <c r="I74" s="93">
        <f t="shared" si="24"/>
        <v>0</v>
      </c>
      <c r="J74" s="117"/>
      <c r="K74" s="117"/>
      <c r="L74" s="32"/>
      <c r="M74" s="32"/>
      <c r="N74" s="32"/>
      <c r="O74" s="32"/>
      <c r="P74" s="32"/>
      <c r="Q74" s="32"/>
      <c r="R74" s="32"/>
      <c r="S74" s="139"/>
      <c r="T74" s="32"/>
      <c r="U74" s="117"/>
      <c r="V74" s="32"/>
      <c r="W74" s="32"/>
      <c r="X74" s="32"/>
      <c r="Y74" s="32"/>
      <c r="Z74" s="32"/>
    </row>
    <row r="75" spans="1:26" ht="16.5">
      <c r="A75" s="32"/>
      <c r="B75" s="24" t="str">
        <f t="shared" si="25"/>
        <v>C&amp;I</v>
      </c>
      <c r="C75" s="24" t="str">
        <f t="shared" si="26"/>
        <v>Electric Vehicle TOU Opt-in</v>
      </c>
      <c r="D75" s="68" t="str">
        <f t="shared" si="20"/>
        <v>Electric Vehicle TOU Opt-in</v>
      </c>
      <c r="E75" s="72">
        <f t="shared" si="21"/>
        <v>201.80959466536609</v>
      </c>
      <c r="F75" s="72">
        <f t="shared" si="22"/>
        <v>202.87714929848215</v>
      </c>
      <c r="G75" s="72">
        <f t="shared" si="27"/>
        <v>202.87714929848215</v>
      </c>
      <c r="H75" s="93">
        <f t="shared" si="23"/>
        <v>5.4730712210393406</v>
      </c>
      <c r="I75" s="93">
        <f t="shared" si="24"/>
        <v>5.4442715136321818</v>
      </c>
      <c r="J75" s="117"/>
      <c r="K75" s="117"/>
      <c r="L75" s="32"/>
      <c r="M75" s="32"/>
      <c r="N75" s="32"/>
      <c r="O75" s="32"/>
      <c r="P75" s="32"/>
      <c r="Q75" s="32"/>
      <c r="R75" s="32"/>
      <c r="S75" s="139"/>
      <c r="T75" s="32"/>
      <c r="U75" s="117"/>
      <c r="V75" s="32"/>
      <c r="W75" s="32"/>
      <c r="X75" s="32"/>
      <c r="Y75" s="32"/>
      <c r="Z75" s="32"/>
    </row>
    <row r="76" spans="1:26" ht="16.5">
      <c r="A76" s="32"/>
      <c r="B76" s="24" t="str">
        <f t="shared" si="25"/>
        <v>C&amp;I</v>
      </c>
      <c r="C76" s="24" t="str">
        <f t="shared" si="26"/>
        <v>Thermal Energy Storage</v>
      </c>
      <c r="D76" s="70" t="str">
        <f t="shared" si="20"/>
        <v>Thermal Energy Storage</v>
      </c>
      <c r="E76" s="72">
        <f t="shared" si="21"/>
        <v>609.95991056956552</v>
      </c>
      <c r="F76" s="72" t="str">
        <f t="shared" si="22"/>
        <v/>
      </c>
      <c r="G76" s="72">
        <f t="shared" si="27"/>
        <v>609.95991056956552</v>
      </c>
      <c r="H76" s="93">
        <f t="shared" si="23"/>
        <v>4.0043539860338893</v>
      </c>
      <c r="I76" s="93">
        <f t="shared" si="24"/>
        <v>0</v>
      </c>
      <c r="J76" s="117"/>
      <c r="K76" s="117"/>
      <c r="L76" s="32"/>
      <c r="M76" s="32"/>
      <c r="N76" s="32"/>
      <c r="O76" s="32"/>
      <c r="P76" s="32"/>
      <c r="Q76" s="32"/>
      <c r="R76" s="32"/>
      <c r="S76" s="139"/>
      <c r="T76" s="32"/>
      <c r="U76" s="117"/>
      <c r="V76" s="32"/>
      <c r="W76" s="32"/>
      <c r="X76" s="32"/>
      <c r="Y76" s="32"/>
      <c r="Z76" s="32"/>
    </row>
    <row r="77" spans="1:26" ht="16.5">
      <c r="A77" s="32"/>
      <c r="B77" s="24" t="str">
        <f t="shared" si="25"/>
        <v>C&amp;I</v>
      </c>
      <c r="C77" s="24" t="str">
        <f t="shared" si="26"/>
        <v>Battery Energy Storage</v>
      </c>
      <c r="D77" s="68" t="str">
        <f t="shared" si="20"/>
        <v>Battery Energy Storage</v>
      </c>
      <c r="E77" s="72">
        <f t="shared" si="21"/>
        <v>406.79626704309351</v>
      </c>
      <c r="F77" s="72">
        <f t="shared" si="22"/>
        <v>406.79626704309351</v>
      </c>
      <c r="G77" s="72">
        <f t="shared" si="27"/>
        <v>406.79626704309351</v>
      </c>
      <c r="H77" s="93">
        <f t="shared" si="23"/>
        <v>2.0710463502687775</v>
      </c>
      <c r="I77" s="93">
        <f t="shared" si="24"/>
        <v>2.0710463502687775</v>
      </c>
      <c r="J77" s="117"/>
      <c r="K77" s="117"/>
      <c r="L77" s="32"/>
      <c r="M77" s="32"/>
      <c r="N77" s="32"/>
      <c r="O77" s="32"/>
      <c r="P77" s="32"/>
      <c r="Q77" s="32"/>
      <c r="R77" s="32"/>
      <c r="S77" s="139"/>
      <c r="T77" s="32"/>
      <c r="U77" s="117"/>
      <c r="V77" s="32"/>
      <c r="W77" s="32"/>
      <c r="X77" s="32"/>
      <c r="Y77" s="32"/>
      <c r="Z77" s="32"/>
    </row>
    <row r="78" spans="1:26" ht="16.5">
      <c r="A78" s="32"/>
      <c r="B78" s="24" t="str">
        <f t="shared" si="25"/>
        <v>C&amp;I</v>
      </c>
      <c r="C78" s="24" t="str">
        <f t="shared" si="26"/>
        <v>Ancillary Cooling</v>
      </c>
      <c r="D78" s="70" t="str">
        <f t="shared" si="20"/>
        <v>Ancillary Cooling</v>
      </c>
      <c r="E78" s="72">
        <f t="shared" si="21"/>
        <v>46.257044783186387</v>
      </c>
      <c r="F78" s="72" t="str">
        <f t="shared" si="22"/>
        <v/>
      </c>
      <c r="G78" s="72">
        <f t="shared" si="27"/>
        <v>46.257044783186387</v>
      </c>
      <c r="H78" s="93">
        <f t="shared" si="23"/>
        <v>3.4979944256176458</v>
      </c>
      <c r="I78" s="93">
        <f t="shared" si="24"/>
        <v>0</v>
      </c>
      <c r="J78" s="117"/>
      <c r="K78" s="117"/>
      <c r="L78" s="32"/>
      <c r="M78" s="32"/>
      <c r="N78" s="32"/>
      <c r="O78" s="32"/>
      <c r="P78" s="32"/>
      <c r="Q78" s="32"/>
      <c r="R78" s="32"/>
      <c r="S78" s="139"/>
      <c r="T78" s="32"/>
      <c r="U78" s="117"/>
      <c r="V78" s="32"/>
      <c r="W78" s="32"/>
      <c r="X78" s="32"/>
      <c r="Y78" s="32"/>
      <c r="Z78" s="32"/>
    </row>
    <row r="79" spans="1:26" ht="16.5">
      <c r="A79" s="32"/>
      <c r="B79" s="24" t="str">
        <f t="shared" si="25"/>
        <v>C&amp;I</v>
      </c>
      <c r="C79" s="24" t="str">
        <f t="shared" si="26"/>
        <v>Ancillary Heating</v>
      </c>
      <c r="D79" s="123" t="str">
        <f t="shared" si="20"/>
        <v>Ancillary Heating</v>
      </c>
      <c r="E79" s="72" t="str">
        <f t="shared" si="21"/>
        <v/>
      </c>
      <c r="F79" s="72">
        <f t="shared" si="22"/>
        <v>37.426481001208558</v>
      </c>
      <c r="G79" s="72">
        <f t="shared" si="27"/>
        <v>37.426481001208558</v>
      </c>
      <c r="H79" s="93">
        <f t="shared" si="23"/>
        <v>0</v>
      </c>
      <c r="I79" s="93">
        <f t="shared" si="24"/>
        <v>0.26029267035498171</v>
      </c>
      <c r="J79" s="117"/>
      <c r="K79" s="117"/>
      <c r="L79" s="32"/>
      <c r="M79" s="32"/>
      <c r="N79" s="32"/>
      <c r="O79" s="32"/>
      <c r="P79" s="32"/>
      <c r="Q79" s="32"/>
      <c r="R79" s="32"/>
      <c r="S79" s="139"/>
      <c r="T79" s="32"/>
      <c r="U79" s="117"/>
      <c r="V79" s="32"/>
      <c r="W79" s="32"/>
      <c r="X79" s="32"/>
      <c r="Y79" s="32"/>
      <c r="Z79" s="32"/>
    </row>
    <row r="80" spans="1:26" ht="16.5">
      <c r="A80" s="32"/>
      <c r="B80" s="24" t="str">
        <f t="shared" si="25"/>
        <v>C&amp;I</v>
      </c>
      <c r="C80" s="24" t="str">
        <f t="shared" si="26"/>
        <v>Ancillary DLC WH</v>
      </c>
      <c r="D80" s="70" t="str">
        <f t="shared" si="20"/>
        <v>Ancillary DLC WH</v>
      </c>
      <c r="E80" s="72" t="str">
        <f t="shared" si="21"/>
        <v/>
      </c>
      <c r="F80" s="72" t="str">
        <f t="shared" si="22"/>
        <v/>
      </c>
      <c r="G80" s="72">
        <f t="shared" si="27"/>
        <v>0</v>
      </c>
      <c r="H80" s="93">
        <f t="shared" si="23"/>
        <v>0</v>
      </c>
      <c r="I80" s="93">
        <f t="shared" si="24"/>
        <v>0</v>
      </c>
      <c r="J80" s="117"/>
      <c r="K80" s="117"/>
      <c r="L80" s="32"/>
      <c r="M80" s="32"/>
      <c r="N80" s="32"/>
      <c r="O80" s="32"/>
      <c r="P80" s="32"/>
      <c r="Q80" s="32"/>
      <c r="R80" s="32"/>
      <c r="S80" s="139"/>
      <c r="T80" s="32"/>
      <c r="U80" s="117"/>
      <c r="V80" s="32"/>
      <c r="W80" s="32"/>
      <c r="X80" s="32"/>
      <c r="Y80" s="32"/>
      <c r="Z80" s="32"/>
    </row>
    <row r="81" spans="1:73" ht="16.5">
      <c r="A81" s="32"/>
      <c r="B81" s="24" t="str">
        <f t="shared" si="25"/>
        <v>C&amp;I</v>
      </c>
      <c r="C81" s="24" t="str">
        <f t="shared" si="26"/>
        <v>Ancillary Third Party</v>
      </c>
      <c r="D81" s="68" t="str">
        <f t="shared" si="20"/>
        <v>Ancillary Third Party</v>
      </c>
      <c r="E81" s="72">
        <f t="shared" si="21"/>
        <v>38.455279574948271</v>
      </c>
      <c r="F81" s="72">
        <f t="shared" si="22"/>
        <v>37.689626814776723</v>
      </c>
      <c r="G81" s="72">
        <f t="shared" si="27"/>
        <v>38.455279574948271</v>
      </c>
      <c r="H81" s="93">
        <f t="shared" si="23"/>
        <v>23.812053252679416</v>
      </c>
      <c r="I81" s="93">
        <f t="shared" si="24"/>
        <v>24.295787527573268</v>
      </c>
      <c r="J81" s="117"/>
      <c r="K81" s="117"/>
      <c r="L81" s="32"/>
      <c r="M81" s="32"/>
      <c r="N81" s="32"/>
      <c r="O81" s="32"/>
      <c r="P81" s="32"/>
      <c r="Q81" s="32"/>
      <c r="R81" s="32"/>
      <c r="S81" s="139"/>
      <c r="T81" s="32"/>
      <c r="U81" s="117"/>
      <c r="V81" s="32"/>
      <c r="W81" s="32"/>
      <c r="X81" s="32"/>
      <c r="Y81" s="32"/>
      <c r="Z81" s="32"/>
    </row>
    <row r="82" spans="1:73" ht="16.5">
      <c r="A82" s="32"/>
      <c r="B82" s="24" t="str">
        <f t="shared" si="25"/>
        <v>C&amp;I</v>
      </c>
      <c r="C82" s="24" t="str">
        <f t="shared" si="26"/>
        <v>Ancillary Battery Storage</v>
      </c>
      <c r="D82" s="70" t="str">
        <f t="shared" si="20"/>
        <v>Ancillary Battery Storage</v>
      </c>
      <c r="E82" s="72">
        <f t="shared" si="21"/>
        <v>36.946661129098707</v>
      </c>
      <c r="F82" s="72">
        <f t="shared" si="22"/>
        <v>36.946661129098707</v>
      </c>
      <c r="G82" s="72">
        <f t="shared" si="27"/>
        <v>36.946661129098707</v>
      </c>
      <c r="H82" s="93">
        <f t="shared" si="23"/>
        <v>2.0710463502687775</v>
      </c>
      <c r="I82" s="93">
        <f t="shared" si="24"/>
        <v>2.0710463502687775</v>
      </c>
      <c r="J82" s="117"/>
      <c r="K82" s="117"/>
      <c r="L82" s="32"/>
      <c r="M82" s="32"/>
      <c r="N82" s="32"/>
      <c r="O82" s="32"/>
      <c r="P82" s="32"/>
      <c r="Q82" s="32"/>
      <c r="R82" s="32"/>
      <c r="S82" s="139"/>
      <c r="T82" s="32"/>
      <c r="U82" s="117"/>
      <c r="V82" s="32"/>
      <c r="W82" s="32"/>
      <c r="X82" s="32"/>
      <c r="Y82" s="32"/>
      <c r="Z82" s="32"/>
    </row>
    <row r="83" spans="1:73" ht="16.5">
      <c r="A83" s="32"/>
      <c r="B83" s="24" t="str">
        <f t="shared" si="25"/>
        <v>C&amp;I</v>
      </c>
      <c r="C83" s="24" t="str">
        <f t="shared" si="26"/>
        <v>Pilot-CTA-2045 HPWH</v>
      </c>
      <c r="D83" s="68" t="str">
        <f t="shared" si="20"/>
        <v>Pilot-CTA-2045 HPWH</v>
      </c>
      <c r="E83" s="72" t="str">
        <f t="shared" si="21"/>
        <v/>
      </c>
      <c r="F83" s="72" t="str">
        <f t="shared" si="22"/>
        <v/>
      </c>
      <c r="G83" s="72">
        <f t="shared" si="27"/>
        <v>0</v>
      </c>
      <c r="H83" s="93">
        <f t="shared" si="23"/>
        <v>0</v>
      </c>
      <c r="I83" s="93">
        <f t="shared" si="24"/>
        <v>0</v>
      </c>
      <c r="J83" s="117"/>
      <c r="K83" s="117"/>
      <c r="L83" s="32"/>
      <c r="M83" s="32"/>
      <c r="N83" s="32"/>
      <c r="O83" s="32"/>
      <c r="P83" s="32"/>
      <c r="Q83" s="32"/>
      <c r="R83" s="32"/>
      <c r="S83" s="139"/>
      <c r="T83" s="32"/>
      <c r="U83" s="117"/>
      <c r="V83" s="32"/>
      <c r="W83" s="32"/>
      <c r="X83" s="32"/>
      <c r="Y83" s="32"/>
      <c r="Z83" s="32"/>
    </row>
    <row r="84" spans="1:73" ht="16.5">
      <c r="A84" s="32"/>
      <c r="B84" s="24" t="str">
        <f t="shared" si="25"/>
        <v>C&amp;I</v>
      </c>
      <c r="C84" s="24" t="str">
        <f t="shared" ref="C84:C89" si="28">D84</f>
        <v>Parent-CTA-2045 HPWH</v>
      </c>
      <c r="D84" s="70" t="str">
        <f t="shared" si="20"/>
        <v>Parent-CTA-2045 HPWH</v>
      </c>
      <c r="E84" s="72">
        <f t="shared" si="21"/>
        <v>336.98435736649901</v>
      </c>
      <c r="F84" s="72">
        <f t="shared" si="22"/>
        <v>336.98435736649901</v>
      </c>
      <c r="G84" s="72">
        <f t="shared" ref="G84:G89" si="29">MAX(E84:F84)</f>
        <v>336.98435736649901</v>
      </c>
      <c r="H84" s="93">
        <f t="shared" si="23"/>
        <v>3.9432081743493184</v>
      </c>
      <c r="I84" s="93">
        <f t="shared" si="24"/>
        <v>3.9432081743493184</v>
      </c>
      <c r="J84" s="117"/>
      <c r="K84" s="117"/>
      <c r="L84" s="32"/>
      <c r="M84" s="32"/>
      <c r="N84" s="32"/>
      <c r="O84" s="32"/>
      <c r="P84" s="32"/>
      <c r="Q84" s="32"/>
      <c r="R84" s="32"/>
      <c r="S84" s="139"/>
      <c r="T84" s="32"/>
      <c r="U84" s="117"/>
      <c r="V84" s="32"/>
      <c r="W84" s="32"/>
      <c r="X84" s="32"/>
      <c r="Y84" s="32"/>
      <c r="Z84" s="32"/>
    </row>
    <row r="85" spans="1:73" ht="16.5">
      <c r="A85" s="32"/>
      <c r="B85" s="24" t="str">
        <f t="shared" si="25"/>
        <v>C&amp;I</v>
      </c>
      <c r="C85" s="24" t="str">
        <f t="shared" si="28"/>
        <v>Parent-Ancillary HPWH</v>
      </c>
      <c r="D85" s="123" t="str">
        <f t="shared" si="20"/>
        <v>Parent-Ancillary HPWH</v>
      </c>
      <c r="E85" s="72">
        <f t="shared" si="21"/>
        <v>221.96946046758094</v>
      </c>
      <c r="F85" s="72">
        <f t="shared" si="22"/>
        <v>221.96946046758094</v>
      </c>
      <c r="G85" s="72">
        <f t="shared" si="29"/>
        <v>221.96946046758094</v>
      </c>
      <c r="H85" s="93">
        <f t="shared" si="23"/>
        <v>3.9432081743493184</v>
      </c>
      <c r="I85" s="93">
        <f t="shared" si="24"/>
        <v>3.9432081743493184</v>
      </c>
      <c r="J85" s="117"/>
      <c r="K85" s="117"/>
      <c r="L85" s="32"/>
      <c r="M85" s="32"/>
      <c r="N85" s="32"/>
      <c r="O85" s="32"/>
      <c r="P85" s="32"/>
      <c r="Q85" s="32"/>
      <c r="R85" s="32"/>
      <c r="S85" s="139"/>
      <c r="T85" s="32"/>
      <c r="U85" s="117"/>
      <c r="V85" s="32"/>
      <c r="W85" s="32"/>
      <c r="X85" s="32"/>
      <c r="Y85" s="32"/>
      <c r="Z85" s="32"/>
    </row>
    <row r="86" spans="1:73" ht="16.5">
      <c r="A86" s="32"/>
      <c r="B86" s="24" t="str">
        <f t="shared" si="25"/>
        <v>C&amp;I</v>
      </c>
      <c r="C86" s="24" t="str">
        <f t="shared" si="28"/>
        <v>Pilot-CTA-2045 ERWH</v>
      </c>
      <c r="D86" s="70" t="str">
        <f t="shared" si="20"/>
        <v>Pilot-CTA-2045 ERWH</v>
      </c>
      <c r="E86" s="72" t="str">
        <f t="shared" si="21"/>
        <v/>
      </c>
      <c r="F86" s="72" t="str">
        <f t="shared" si="22"/>
        <v/>
      </c>
      <c r="G86" s="72">
        <f t="shared" si="29"/>
        <v>0</v>
      </c>
      <c r="H86" s="93">
        <f t="shared" si="23"/>
        <v>0</v>
      </c>
      <c r="I86" s="93">
        <f t="shared" si="24"/>
        <v>0</v>
      </c>
      <c r="J86" s="117"/>
      <c r="K86" s="117"/>
      <c r="L86" s="32"/>
      <c r="M86" s="32"/>
      <c r="N86" s="32"/>
      <c r="O86" s="32"/>
      <c r="P86" s="32"/>
      <c r="Q86" s="32"/>
      <c r="R86" s="32"/>
      <c r="S86" s="139"/>
      <c r="T86" s="32"/>
      <c r="U86" s="117"/>
      <c r="V86" s="32"/>
      <c r="W86" s="32"/>
      <c r="X86" s="32"/>
      <c r="Y86" s="32"/>
      <c r="Z86" s="32"/>
    </row>
    <row r="87" spans="1:73" ht="16.5">
      <c r="A87" s="32"/>
      <c r="B87" s="24" t="str">
        <f t="shared" si="25"/>
        <v>C&amp;I</v>
      </c>
      <c r="C87" s="24" t="str">
        <f t="shared" si="28"/>
        <v>Parent-CTA-2045 ERWH</v>
      </c>
      <c r="D87" s="123" t="str">
        <f t="shared" si="20"/>
        <v>Parent-CTA-2045 ERWH</v>
      </c>
      <c r="E87" s="72">
        <f t="shared" si="21"/>
        <v>55.794562480003393</v>
      </c>
      <c r="F87" s="72">
        <f t="shared" si="22"/>
        <v>55.794562480003393</v>
      </c>
      <c r="G87" s="72">
        <f t="shared" si="29"/>
        <v>55.794562480003393</v>
      </c>
      <c r="H87" s="93">
        <f t="shared" si="23"/>
        <v>17.026332246945064</v>
      </c>
      <c r="I87" s="93">
        <f t="shared" si="24"/>
        <v>17.026332246945064</v>
      </c>
      <c r="J87" s="117"/>
      <c r="K87" s="117"/>
      <c r="L87" s="32"/>
      <c r="M87" s="32"/>
      <c r="N87" s="32"/>
      <c r="O87" s="32"/>
      <c r="P87" s="32"/>
      <c r="Q87" s="32"/>
      <c r="R87" s="32"/>
      <c r="S87" s="139"/>
      <c r="T87" s="32"/>
      <c r="U87" s="117"/>
      <c r="V87" s="32"/>
      <c r="W87" s="32"/>
      <c r="X87" s="32"/>
      <c r="Y87" s="32"/>
      <c r="Z87" s="32"/>
    </row>
    <row r="88" spans="1:73" ht="16.5">
      <c r="A88" s="32"/>
      <c r="B88" s="24" t="str">
        <f t="shared" si="25"/>
        <v>C&amp;I</v>
      </c>
      <c r="C88" s="24" t="str">
        <f t="shared" si="28"/>
        <v>Parent-Ancillary ERWH</v>
      </c>
      <c r="D88" s="70" t="str">
        <f t="shared" si="20"/>
        <v>Parent-Ancillary ERWH</v>
      </c>
      <c r="E88" s="72">
        <f t="shared" si="21"/>
        <v>36.181368926573981</v>
      </c>
      <c r="F88" s="72">
        <f t="shared" si="22"/>
        <v>36.181368926573981</v>
      </c>
      <c r="G88" s="72">
        <f t="shared" si="29"/>
        <v>36.181368926573981</v>
      </c>
      <c r="H88" s="93">
        <f t="shared" si="23"/>
        <v>17.026332246945064</v>
      </c>
      <c r="I88" s="93">
        <f t="shared" si="24"/>
        <v>17.026332246945064</v>
      </c>
      <c r="J88" s="117"/>
      <c r="K88" s="117"/>
      <c r="L88" s="32"/>
      <c r="M88" s="32"/>
      <c r="N88" s="32"/>
      <c r="O88" s="32"/>
      <c r="P88" s="32"/>
      <c r="Q88" s="32"/>
      <c r="R88" s="32"/>
      <c r="S88" s="139"/>
      <c r="T88" s="32"/>
      <c r="U88" s="117"/>
      <c r="V88" s="32"/>
      <c r="W88" s="32"/>
      <c r="X88" s="32"/>
      <c r="Y88" s="32"/>
      <c r="Z88" s="32"/>
    </row>
    <row r="89" spans="1:73" ht="16.5">
      <c r="A89" s="32"/>
      <c r="B89" s="24" t="str">
        <f t="shared" si="25"/>
        <v>C&amp;I</v>
      </c>
      <c r="C89" s="24" t="str">
        <f t="shared" si="28"/>
        <v>Pilot-Time-of-Use Opt-in</v>
      </c>
      <c r="D89" s="123" t="str">
        <f t="shared" si="20"/>
        <v>Pilot-Time-of-Use Opt-in</v>
      </c>
      <c r="E89" s="72" t="str">
        <f t="shared" si="21"/>
        <v/>
      </c>
      <c r="F89" s="72" t="str">
        <f t="shared" si="22"/>
        <v/>
      </c>
      <c r="G89" s="72">
        <f t="shared" si="29"/>
        <v>0</v>
      </c>
      <c r="H89" s="93">
        <f t="shared" si="23"/>
        <v>0</v>
      </c>
      <c r="I89" s="93">
        <f t="shared" si="24"/>
        <v>0</v>
      </c>
      <c r="J89" s="117"/>
      <c r="K89" s="117"/>
      <c r="L89" s="32"/>
      <c r="M89" s="32"/>
      <c r="N89" s="32"/>
      <c r="O89" s="32"/>
      <c r="P89" s="32"/>
      <c r="Q89" s="32"/>
      <c r="R89" s="32"/>
      <c r="S89" s="139"/>
      <c r="T89" s="32"/>
      <c r="U89" s="117"/>
      <c r="V89" s="32"/>
      <c r="W89" s="32"/>
      <c r="X89" s="32"/>
      <c r="Y89" s="32"/>
      <c r="Z89" s="32"/>
    </row>
    <row r="90" spans="1:73" ht="16.5">
      <c r="A90" s="32"/>
      <c r="B90" s="24" t="str">
        <f t="shared" si="25"/>
        <v>C&amp;I</v>
      </c>
      <c r="C90" s="24" t="str">
        <f t="shared" si="26"/>
        <v>Parent-Time-of-Use Opt-in</v>
      </c>
      <c r="D90" s="70" t="str">
        <f t="shared" si="20"/>
        <v>Parent-Time-of-Use Opt-in</v>
      </c>
      <c r="E90" s="72">
        <f t="shared" si="21"/>
        <v>29.854067710981539</v>
      </c>
      <c r="F90" s="72">
        <f t="shared" si="22"/>
        <v>29.019046849063276</v>
      </c>
      <c r="G90" s="72">
        <f t="shared" si="27"/>
        <v>29.854067710981539</v>
      </c>
      <c r="H90" s="93">
        <f t="shared" si="23"/>
        <v>8.536069157144814</v>
      </c>
      <c r="I90" s="93">
        <f t="shared" si="24"/>
        <v>8.7816938967190232</v>
      </c>
      <c r="J90" s="117"/>
      <c r="K90" s="117"/>
      <c r="L90" s="32"/>
      <c r="M90" s="32"/>
      <c r="N90" s="32"/>
      <c r="O90" s="32"/>
      <c r="P90" s="32"/>
      <c r="Q90" s="32"/>
      <c r="R90" s="32"/>
      <c r="S90" s="139"/>
      <c r="T90" s="32"/>
      <c r="U90" s="117"/>
      <c r="V90" s="32"/>
      <c r="W90" s="32"/>
      <c r="X90" s="32"/>
      <c r="Y90" s="32"/>
      <c r="Z90" s="32"/>
    </row>
    <row r="91" spans="1:73" ht="16.5">
      <c r="A91" s="32"/>
      <c r="B91" s="24" t="str">
        <f t="shared" si="25"/>
        <v>C&amp;I</v>
      </c>
      <c r="C91" s="24" t="str">
        <f t="shared" si="26"/>
        <v>Pilot-Peak Time Rebate</v>
      </c>
      <c r="D91" s="123" t="str">
        <f t="shared" si="20"/>
        <v>Pilot-Peak Time Rebate</v>
      </c>
      <c r="E91" s="72" t="str">
        <f t="shared" si="21"/>
        <v/>
      </c>
      <c r="F91" s="72" t="str">
        <f t="shared" si="22"/>
        <v/>
      </c>
      <c r="G91" s="72">
        <f t="shared" si="27"/>
        <v>0</v>
      </c>
      <c r="H91" s="93">
        <f t="shared" si="23"/>
        <v>0</v>
      </c>
      <c r="I91" s="93">
        <f t="shared" si="24"/>
        <v>0</v>
      </c>
      <c r="J91" s="117"/>
      <c r="K91" s="117"/>
      <c r="L91" s="32"/>
      <c r="M91" s="32"/>
      <c r="N91" s="32"/>
      <c r="O91" s="32"/>
      <c r="P91" s="32"/>
      <c r="Q91" s="32"/>
      <c r="R91" s="32"/>
      <c r="S91" s="139"/>
      <c r="T91" s="32"/>
      <c r="U91" s="117"/>
      <c r="V91" s="32"/>
      <c r="W91" s="32"/>
      <c r="X91" s="32"/>
      <c r="Y91" s="32"/>
      <c r="Z91" s="32"/>
    </row>
    <row r="92" spans="1:73" ht="16.5">
      <c r="A92" s="32"/>
      <c r="B92" s="24" t="str">
        <f t="shared" si="25"/>
        <v>C&amp;I</v>
      </c>
      <c r="C92" s="24" t="str">
        <f t="shared" si="26"/>
        <v>Parent-Peak Time Rebate</v>
      </c>
      <c r="D92" s="70" t="str">
        <f t="shared" si="20"/>
        <v>Parent-Peak Time Rebate</v>
      </c>
      <c r="E92" s="72">
        <f t="shared" si="21"/>
        <v>40.580037523347499</v>
      </c>
      <c r="F92" s="72">
        <f t="shared" si="22"/>
        <v>40.794702277726003</v>
      </c>
      <c r="G92" s="72">
        <f t="shared" si="27"/>
        <v>40.794702277726003</v>
      </c>
      <c r="H92" s="93">
        <f t="shared" si="23"/>
        <v>3.7179795568150835</v>
      </c>
      <c r="I92" s="93">
        <f t="shared" si="24"/>
        <v>3.6984152721460961</v>
      </c>
      <c r="J92" s="117"/>
      <c r="K92" s="117"/>
      <c r="L92" s="32"/>
      <c r="M92" s="32"/>
      <c r="N92" s="32"/>
      <c r="O92" s="32"/>
      <c r="P92" s="32"/>
      <c r="Q92" s="32"/>
      <c r="R92" s="32"/>
      <c r="S92" s="139"/>
      <c r="T92" s="32"/>
      <c r="U92" s="117"/>
      <c r="V92" s="32"/>
      <c r="W92" s="32"/>
      <c r="X92" s="32"/>
      <c r="Y92" s="32"/>
      <c r="Z92" s="32"/>
    </row>
    <row r="93" spans="1:73" ht="16.5">
      <c r="A93" s="32"/>
      <c r="B93" s="24" t="str">
        <f t="shared" si="25"/>
        <v>C&amp;I</v>
      </c>
      <c r="C93" s="24" t="str">
        <f t="shared" si="26"/>
        <v>Variable Peak Pricing Rates</v>
      </c>
      <c r="D93" s="123" t="str">
        <f t="shared" si="20"/>
        <v>Variable Peak Pricing Rates</v>
      </c>
      <c r="E93" s="72">
        <f t="shared" si="21"/>
        <v>36.788320472015116</v>
      </c>
      <c r="F93" s="72">
        <f t="shared" si="22"/>
        <v>35.802015662080613</v>
      </c>
      <c r="G93" s="72">
        <f t="shared" si="27"/>
        <v>36.788320472015116</v>
      </c>
      <c r="H93" s="93">
        <f t="shared" si="23"/>
        <v>19.106640882713464</v>
      </c>
      <c r="I93" s="93">
        <f t="shared" si="24"/>
        <v>19.63300710695572</v>
      </c>
      <c r="J93" s="117"/>
      <c r="K93" s="117"/>
      <c r="L93" s="32"/>
      <c r="M93" s="32"/>
      <c r="N93" s="32"/>
      <c r="O93" s="32"/>
      <c r="P93" s="32"/>
      <c r="Q93" s="32"/>
      <c r="R93" s="32"/>
      <c r="S93" s="139"/>
      <c r="T93" s="32"/>
      <c r="U93" s="117"/>
      <c r="V93" s="32"/>
      <c r="W93" s="32"/>
      <c r="X93" s="32"/>
      <c r="Y93" s="32"/>
      <c r="Z93" s="32"/>
    </row>
    <row r="94" spans="1:73" ht="16">
      <c r="A94" s="32"/>
      <c r="B94" s="24"/>
      <c r="C94" s="24"/>
      <c r="D94" s="24"/>
      <c r="E94" s="24"/>
      <c r="F94" s="24"/>
      <c r="G94" s="24"/>
      <c r="H94" s="24"/>
      <c r="I94" s="24"/>
      <c r="J94" s="117"/>
      <c r="K94" s="117"/>
      <c r="L94" s="32"/>
      <c r="M94" s="32"/>
      <c r="N94" s="32"/>
      <c r="O94" s="32"/>
      <c r="P94" s="32"/>
      <c r="Q94" s="32"/>
      <c r="R94" s="32"/>
      <c r="S94" s="139"/>
      <c r="T94" s="32"/>
      <c r="U94" s="117"/>
      <c r="V94" s="32"/>
      <c r="W94" s="32"/>
      <c r="X94" s="32"/>
      <c r="Y94" s="32"/>
      <c r="Z94" s="32"/>
    </row>
    <row r="95" spans="1:73" ht="16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139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</row>
    <row r="96" spans="1:73" ht="1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</row>
    <row r="97" spans="1:85" ht="144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8" t="s">
        <v>8</v>
      </c>
      <c r="L97" s="32" t="s">
        <v>92</v>
      </c>
      <c r="M97" s="32"/>
      <c r="N97" s="42" t="s">
        <v>36</v>
      </c>
      <c r="O97" s="42" t="s">
        <v>36</v>
      </c>
      <c r="P97" s="42" t="s">
        <v>36</v>
      </c>
      <c r="Q97" s="42" t="s">
        <v>36</v>
      </c>
      <c r="R97" s="42" t="s">
        <v>36</v>
      </c>
      <c r="S97" s="42" t="s">
        <v>36</v>
      </c>
      <c r="T97" s="42" t="s">
        <v>36</v>
      </c>
      <c r="U97" s="42" t="s">
        <v>36</v>
      </c>
      <c r="V97" s="42" t="s">
        <v>36</v>
      </c>
      <c r="W97" s="42" t="s">
        <v>36</v>
      </c>
      <c r="X97" s="42" t="s">
        <v>36</v>
      </c>
      <c r="Y97" s="42" t="s">
        <v>36</v>
      </c>
      <c r="Z97" s="42" t="s">
        <v>36</v>
      </c>
      <c r="AA97" s="42" t="s">
        <v>36</v>
      </c>
      <c r="AB97" s="42" t="s">
        <v>36</v>
      </c>
      <c r="AC97" s="42" t="s">
        <v>36</v>
      </c>
      <c r="AD97" s="42" t="s">
        <v>36</v>
      </c>
      <c r="AE97" s="42" t="s">
        <v>36</v>
      </c>
      <c r="AF97" s="42" t="s">
        <v>36</v>
      </c>
      <c r="AG97" s="42" t="s">
        <v>36</v>
      </c>
      <c r="AH97" s="42" t="s">
        <v>36</v>
      </c>
      <c r="AI97" s="42" t="s">
        <v>36</v>
      </c>
      <c r="AJ97" s="43" t="s">
        <v>34</v>
      </c>
      <c r="AK97" s="43" t="s">
        <v>34</v>
      </c>
      <c r="AL97" s="43" t="s">
        <v>34</v>
      </c>
      <c r="AM97" s="43" t="s">
        <v>34</v>
      </c>
      <c r="AN97" s="43" t="s">
        <v>34</v>
      </c>
      <c r="AO97" s="43" t="s">
        <v>34</v>
      </c>
      <c r="AP97" s="43" t="s">
        <v>34</v>
      </c>
      <c r="AQ97" s="43" t="s">
        <v>34</v>
      </c>
      <c r="AR97" s="43" t="s">
        <v>34</v>
      </c>
      <c r="AS97" s="43" t="s">
        <v>34</v>
      </c>
      <c r="AT97" s="43" t="s">
        <v>34</v>
      </c>
      <c r="AU97" s="43" t="s">
        <v>34</v>
      </c>
      <c r="AV97" s="43" t="s">
        <v>34</v>
      </c>
      <c r="AW97" s="43" t="s">
        <v>34</v>
      </c>
      <c r="AX97" s="43" t="s">
        <v>34</v>
      </c>
      <c r="AY97" s="43" t="s">
        <v>34</v>
      </c>
      <c r="AZ97" s="43" t="s">
        <v>34</v>
      </c>
      <c r="BA97" s="43" t="s">
        <v>34</v>
      </c>
      <c r="BB97" s="43" t="s">
        <v>34</v>
      </c>
      <c r="BC97" s="43" t="s">
        <v>34</v>
      </c>
      <c r="BD97" s="43" t="s">
        <v>34</v>
      </c>
      <c r="BE97" s="43" t="s">
        <v>34</v>
      </c>
      <c r="BF97" s="44" t="s">
        <v>38</v>
      </c>
      <c r="BG97" s="44" t="s">
        <v>38</v>
      </c>
      <c r="BH97" s="44" t="s">
        <v>38</v>
      </c>
      <c r="BI97" s="44" t="s">
        <v>38</v>
      </c>
      <c r="BJ97" s="44" t="s">
        <v>38</v>
      </c>
      <c r="BK97" s="44" t="s">
        <v>38</v>
      </c>
      <c r="BL97" s="44" t="s">
        <v>38</v>
      </c>
      <c r="BM97" s="44" t="s">
        <v>38</v>
      </c>
      <c r="BN97" s="44" t="s">
        <v>38</v>
      </c>
      <c r="BO97" s="44" t="s">
        <v>38</v>
      </c>
      <c r="BP97" s="44" t="s">
        <v>38</v>
      </c>
      <c r="BQ97" s="44" t="s">
        <v>38</v>
      </c>
      <c r="BR97" s="44" t="s">
        <v>38</v>
      </c>
      <c r="BS97" s="44" t="s">
        <v>38</v>
      </c>
      <c r="BT97" s="44" t="s">
        <v>38</v>
      </c>
      <c r="BU97" s="44" t="s">
        <v>38</v>
      </c>
    </row>
    <row r="98" spans="1:85" ht="16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</row>
    <row r="99" spans="1:85" ht="16">
      <c r="A99" s="36"/>
      <c r="B99" s="36"/>
      <c r="C99" s="36"/>
      <c r="D99" s="49" t="s">
        <v>33</v>
      </c>
      <c r="E99" s="49"/>
      <c r="F99" s="49"/>
      <c r="G99" s="36"/>
      <c r="H99" s="36"/>
      <c r="I99" s="36"/>
      <c r="J99" s="36"/>
      <c r="K99" s="32"/>
      <c r="L99" s="32"/>
      <c r="M99" s="33" t="s">
        <v>0</v>
      </c>
      <c r="N99" s="33" t="s">
        <v>31</v>
      </c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117"/>
      <c r="CE99" s="117"/>
      <c r="CF99" s="117"/>
      <c r="CG99" s="117"/>
    </row>
    <row r="100" spans="1:85" ht="16">
      <c r="A100" s="50" t="s">
        <v>49</v>
      </c>
      <c r="B100" s="51"/>
      <c r="C100" s="51"/>
      <c r="D100" s="52">
        <v>5.21E-2</v>
      </c>
      <c r="E100" s="52"/>
      <c r="F100" s="52"/>
      <c r="G100" s="36"/>
      <c r="H100" s="36"/>
      <c r="I100" s="36"/>
      <c r="J100" s="36"/>
      <c r="K100" s="32"/>
      <c r="L100" s="32"/>
      <c r="M100" s="32" t="s">
        <v>36</v>
      </c>
      <c r="N100" s="32" t="s">
        <v>36</v>
      </c>
      <c r="O100" s="32" t="s">
        <v>36</v>
      </c>
      <c r="P100" s="32" t="s">
        <v>36</v>
      </c>
      <c r="Q100" s="32" t="s">
        <v>36</v>
      </c>
      <c r="R100" s="32" t="s">
        <v>36</v>
      </c>
      <c r="S100" s="32" t="s">
        <v>36</v>
      </c>
      <c r="T100" s="32" t="s">
        <v>36</v>
      </c>
      <c r="U100" s="32" t="s">
        <v>36</v>
      </c>
      <c r="V100" s="32" t="s">
        <v>36</v>
      </c>
      <c r="W100" s="32" t="s">
        <v>36</v>
      </c>
      <c r="X100" s="32" t="s">
        <v>36</v>
      </c>
      <c r="Y100" s="32" t="s">
        <v>36</v>
      </c>
      <c r="Z100" s="32" t="s">
        <v>36</v>
      </c>
      <c r="AA100" s="32" t="s">
        <v>36</v>
      </c>
      <c r="AB100" s="32" t="s">
        <v>36</v>
      </c>
      <c r="AC100" s="32" t="s">
        <v>36</v>
      </c>
      <c r="AD100" s="32" t="s">
        <v>36</v>
      </c>
      <c r="AE100" s="32" t="s">
        <v>36</v>
      </c>
      <c r="AF100" s="32" t="s">
        <v>36</v>
      </c>
      <c r="AG100" s="32" t="s">
        <v>36</v>
      </c>
      <c r="AH100" s="32" t="s">
        <v>36</v>
      </c>
      <c r="AI100" s="32" t="s">
        <v>36</v>
      </c>
      <c r="AJ100" s="32" t="s">
        <v>34</v>
      </c>
      <c r="AK100" s="32" t="s">
        <v>34</v>
      </c>
      <c r="AL100" s="32" t="s">
        <v>34</v>
      </c>
      <c r="AM100" s="32" t="s">
        <v>34</v>
      </c>
      <c r="AN100" s="32" t="s">
        <v>34</v>
      </c>
      <c r="AO100" s="32" t="s">
        <v>34</v>
      </c>
      <c r="AP100" s="32" t="s">
        <v>34</v>
      </c>
      <c r="AQ100" s="32" t="s">
        <v>34</v>
      </c>
      <c r="AR100" s="32" t="s">
        <v>34</v>
      </c>
      <c r="AS100" s="32" t="s">
        <v>34</v>
      </c>
      <c r="AT100" s="32" t="s">
        <v>34</v>
      </c>
      <c r="AU100" s="32" t="s">
        <v>34</v>
      </c>
      <c r="AV100" s="32" t="s">
        <v>34</v>
      </c>
      <c r="AW100" s="32" t="s">
        <v>34</v>
      </c>
      <c r="AX100" s="32" t="s">
        <v>34</v>
      </c>
      <c r="AY100" s="32" t="s">
        <v>34</v>
      </c>
      <c r="AZ100" s="32" t="s">
        <v>34</v>
      </c>
      <c r="BA100" s="32" t="s">
        <v>34</v>
      </c>
      <c r="BB100" s="32" t="s">
        <v>34</v>
      </c>
      <c r="BC100" s="32" t="s">
        <v>34</v>
      </c>
      <c r="BD100" s="32" t="s">
        <v>34</v>
      </c>
      <c r="BE100" s="32" t="s">
        <v>34</v>
      </c>
      <c r="BF100" s="32" t="s">
        <v>34</v>
      </c>
      <c r="BG100" s="32" t="s">
        <v>38</v>
      </c>
      <c r="BH100" s="32" t="s">
        <v>38</v>
      </c>
      <c r="BI100" s="32" t="s">
        <v>38</v>
      </c>
      <c r="BJ100" s="32" t="s">
        <v>38</v>
      </c>
      <c r="BK100" s="32" t="s">
        <v>38</v>
      </c>
      <c r="BL100" s="32" t="s">
        <v>38</v>
      </c>
      <c r="BM100" s="32" t="s">
        <v>38</v>
      </c>
      <c r="BN100" s="32" t="s">
        <v>38</v>
      </c>
      <c r="BO100" s="32" t="s">
        <v>38</v>
      </c>
      <c r="BP100" s="32" t="s">
        <v>38</v>
      </c>
      <c r="BQ100" s="32" t="s">
        <v>38</v>
      </c>
      <c r="BR100" s="32" t="s">
        <v>38</v>
      </c>
      <c r="BS100" s="32" t="s">
        <v>38</v>
      </c>
      <c r="BT100" s="32" t="s">
        <v>38</v>
      </c>
      <c r="BU100" s="32" t="s">
        <v>38</v>
      </c>
      <c r="BV100" s="32" t="s">
        <v>38</v>
      </c>
      <c r="BW100" s="32" t="s">
        <v>38</v>
      </c>
      <c r="BX100" s="32" t="s">
        <v>38</v>
      </c>
      <c r="BY100" s="32" t="s">
        <v>38</v>
      </c>
      <c r="BZ100" s="32" t="s">
        <v>38</v>
      </c>
      <c r="CA100" s="32" t="s">
        <v>38</v>
      </c>
      <c r="CB100" s="32" t="s">
        <v>38</v>
      </c>
      <c r="CC100" s="32" t="s">
        <v>38</v>
      </c>
      <c r="CD100" s="117"/>
      <c r="CE100" s="117"/>
      <c r="CF100" s="117"/>
      <c r="CG100" s="117"/>
    </row>
    <row r="101" spans="1:85" s="8" customFormat="1" ht="64">
      <c r="A101" s="37" t="s">
        <v>47</v>
      </c>
      <c r="B101" s="116" t="s">
        <v>8</v>
      </c>
      <c r="C101" s="116" t="s">
        <v>101</v>
      </c>
      <c r="D101" s="53" t="s">
        <v>1026</v>
      </c>
      <c r="E101" s="53" t="s">
        <v>1025</v>
      </c>
      <c r="F101" s="53" t="s">
        <v>1024</v>
      </c>
      <c r="G101" s="37" t="s">
        <v>1023</v>
      </c>
      <c r="H101" s="37" t="s">
        <v>1022</v>
      </c>
      <c r="I101" s="37" t="s">
        <v>1021</v>
      </c>
      <c r="J101" s="37" t="s">
        <v>1020</v>
      </c>
      <c r="K101" s="54" t="s">
        <v>2</v>
      </c>
      <c r="L101" s="38" t="s">
        <v>6</v>
      </c>
      <c r="M101" s="99" t="s">
        <v>14</v>
      </c>
      <c r="N101" s="99" t="s">
        <v>15</v>
      </c>
      <c r="O101" s="99" t="s">
        <v>16</v>
      </c>
      <c r="P101" s="99" t="s">
        <v>17</v>
      </c>
      <c r="Q101" s="99" t="s">
        <v>18</v>
      </c>
      <c r="R101" s="99" t="s">
        <v>19</v>
      </c>
      <c r="S101" s="99" t="s">
        <v>20</v>
      </c>
      <c r="T101" s="99" t="s">
        <v>21</v>
      </c>
      <c r="U101" s="99" t="s">
        <v>22</v>
      </c>
      <c r="V101" s="99" t="s">
        <v>23</v>
      </c>
      <c r="W101" s="99" t="s">
        <v>24</v>
      </c>
      <c r="X101" s="99" t="s">
        <v>25</v>
      </c>
      <c r="Y101" s="99" t="s">
        <v>48</v>
      </c>
      <c r="Z101" s="99" t="s">
        <v>46</v>
      </c>
      <c r="AA101" s="32" t="s">
        <v>59</v>
      </c>
      <c r="AB101" s="32" t="s">
        <v>75</v>
      </c>
      <c r="AC101" s="32" t="s">
        <v>76</v>
      </c>
      <c r="AD101" s="32" t="s">
        <v>82</v>
      </c>
      <c r="AE101" s="32" t="s">
        <v>84</v>
      </c>
      <c r="AF101" s="32" t="s">
        <v>997</v>
      </c>
      <c r="AG101" s="32" t="s">
        <v>998</v>
      </c>
      <c r="AH101" s="32" t="s">
        <v>999</v>
      </c>
      <c r="AI101" s="32" t="s">
        <v>1000</v>
      </c>
      <c r="AJ101" s="99" t="s">
        <v>14</v>
      </c>
      <c r="AK101" s="99" t="s">
        <v>15</v>
      </c>
      <c r="AL101" s="99" t="s">
        <v>16</v>
      </c>
      <c r="AM101" s="99" t="s">
        <v>17</v>
      </c>
      <c r="AN101" s="99" t="s">
        <v>18</v>
      </c>
      <c r="AO101" s="99" t="s">
        <v>19</v>
      </c>
      <c r="AP101" s="99" t="s">
        <v>20</v>
      </c>
      <c r="AQ101" s="99" t="s">
        <v>21</v>
      </c>
      <c r="AR101" s="99" t="s">
        <v>22</v>
      </c>
      <c r="AS101" s="99" t="s">
        <v>23</v>
      </c>
      <c r="AT101" s="99" t="s">
        <v>24</v>
      </c>
      <c r="AU101" s="99" t="s">
        <v>25</v>
      </c>
      <c r="AV101" s="99" t="s">
        <v>48</v>
      </c>
      <c r="AW101" s="99" t="s">
        <v>46</v>
      </c>
      <c r="AX101" s="32" t="s">
        <v>59</v>
      </c>
      <c r="AY101" s="32" t="s">
        <v>75</v>
      </c>
      <c r="AZ101" s="32" t="s">
        <v>76</v>
      </c>
      <c r="BA101" s="32" t="s">
        <v>82</v>
      </c>
      <c r="BB101" s="32" t="s">
        <v>84</v>
      </c>
      <c r="BC101" s="32" t="s">
        <v>997</v>
      </c>
      <c r="BD101" s="32" t="s">
        <v>998</v>
      </c>
      <c r="BE101" s="32" t="s">
        <v>999</v>
      </c>
      <c r="BF101" s="32" t="s">
        <v>1000</v>
      </c>
      <c r="BG101" s="99" t="s">
        <v>14</v>
      </c>
      <c r="BH101" s="99" t="s">
        <v>15</v>
      </c>
      <c r="BI101" s="99" t="s">
        <v>16</v>
      </c>
      <c r="BJ101" s="99" t="s">
        <v>17</v>
      </c>
      <c r="BK101" s="99" t="s">
        <v>18</v>
      </c>
      <c r="BL101" s="99" t="s">
        <v>19</v>
      </c>
      <c r="BM101" s="99" t="s">
        <v>20</v>
      </c>
      <c r="BN101" s="99" t="s">
        <v>21</v>
      </c>
      <c r="BO101" s="99" t="s">
        <v>22</v>
      </c>
      <c r="BP101" s="99" t="s">
        <v>23</v>
      </c>
      <c r="BQ101" s="99" t="s">
        <v>24</v>
      </c>
      <c r="BR101" s="99" t="s">
        <v>25</v>
      </c>
      <c r="BS101" s="99" t="s">
        <v>48</v>
      </c>
      <c r="BT101" s="99" t="s">
        <v>46</v>
      </c>
      <c r="BU101" s="32" t="s">
        <v>59</v>
      </c>
      <c r="BV101" s="32" t="s">
        <v>75</v>
      </c>
      <c r="BW101" s="32" t="s">
        <v>76</v>
      </c>
      <c r="BX101" s="32" t="s">
        <v>82</v>
      </c>
      <c r="BY101" s="32" t="s">
        <v>84</v>
      </c>
      <c r="BZ101" s="32" t="s">
        <v>997</v>
      </c>
      <c r="CA101" s="32" t="s">
        <v>998</v>
      </c>
      <c r="CB101" s="32" t="s">
        <v>999</v>
      </c>
      <c r="CC101" s="32" t="s">
        <v>1000</v>
      </c>
      <c r="CD101" s="117"/>
      <c r="CE101" s="117"/>
      <c r="CF101" s="117"/>
      <c r="CG101" s="117"/>
    </row>
    <row r="102" spans="1:85" ht="16">
      <c r="A102" s="31" t="str">
        <f>IF(K102="Residential",K102,"C&amp;I")</f>
        <v>Residential</v>
      </c>
      <c r="B102" s="31" t="s">
        <v>92</v>
      </c>
      <c r="C102" s="31" t="str">
        <f>L102</f>
        <v>Behavioral</v>
      </c>
      <c r="D102" s="45">
        <f>MAX(E102:F102)</f>
        <v>152.82045711635703</v>
      </c>
      <c r="E102" s="45">
        <f>IFERROR(G102 / H102 / 1000,"")</f>
        <v>141.93865967941207</v>
      </c>
      <c r="F102" s="45">
        <f>IFERROR(G102 / I102 / 1000,"n/a")</f>
        <v>152.82045711635703</v>
      </c>
      <c r="G102" s="46">
        <f>NPV($D$100,AJ102:BC102)</f>
        <v>2493133.6890335949</v>
      </c>
      <c r="H102" s="47">
        <f>NPV($D$100,M102:AF102)</f>
        <v>17.56486706768036</v>
      </c>
      <c r="I102" s="47">
        <f>NPV($D$100,BG102:BZ102)</f>
        <v>16.314135790965018</v>
      </c>
      <c r="J102" s="47">
        <f>MAX(H102:I102)</f>
        <v>17.56486706768036</v>
      </c>
      <c r="K102" s="32" t="s">
        <v>32</v>
      </c>
      <c r="L102" s="32" t="s">
        <v>118</v>
      </c>
      <c r="M102" s="34">
        <v>0</v>
      </c>
      <c r="N102" s="34">
        <v>1.0718196496489456</v>
      </c>
      <c r="O102" s="34">
        <v>1.6526210086871465</v>
      </c>
      <c r="P102" s="34">
        <v>1.9162599043184736</v>
      </c>
      <c r="Q102" s="34">
        <v>1.8191595748081137</v>
      </c>
      <c r="R102" s="34">
        <v>1.7433063975967704</v>
      </c>
      <c r="S102" s="34">
        <v>1.6974823260242689</v>
      </c>
      <c r="T102" s="34">
        <v>1.6378821730914555</v>
      </c>
      <c r="U102" s="34">
        <v>1.5773392155617227</v>
      </c>
      <c r="V102" s="34">
        <v>1.5158412235060434</v>
      </c>
      <c r="W102" s="34">
        <v>1.4429073994524377</v>
      </c>
      <c r="X102" s="34">
        <v>1.447884244612115</v>
      </c>
      <c r="Y102" s="34">
        <v>1.4527667173886061</v>
      </c>
      <c r="Z102" s="34">
        <v>1.4575506822361035</v>
      </c>
      <c r="AA102" s="34">
        <v>1.4622318848495759</v>
      </c>
      <c r="AB102" s="34">
        <v>1.4668059493377732</v>
      </c>
      <c r="AC102" s="34">
        <v>1.4712683753526852</v>
      </c>
      <c r="AD102" s="34">
        <v>1.4756145351763064</v>
      </c>
      <c r="AE102" s="34">
        <v>1.4798396707657449</v>
      </c>
      <c r="AF102" s="34">
        <v>1.4839388907578466</v>
      </c>
      <c r="AG102" s="34">
        <v>1.4879071674346729</v>
      </c>
      <c r="AH102" s="34">
        <v>1.4917393336513451</v>
      </c>
      <c r="AI102" s="34">
        <v>1.501528524180116</v>
      </c>
      <c r="AJ102" s="55">
        <v>0</v>
      </c>
      <c r="AK102" s="55">
        <v>184819.48</v>
      </c>
      <c r="AL102" s="55">
        <v>225702.94</v>
      </c>
      <c r="AM102" s="55">
        <v>244589.86</v>
      </c>
      <c r="AN102" s="55">
        <v>238058.49</v>
      </c>
      <c r="AO102" s="55">
        <v>232992.2</v>
      </c>
      <c r="AP102" s="55">
        <v>230088.68</v>
      </c>
      <c r="AQ102" s="55">
        <v>226194.97</v>
      </c>
      <c r="AR102" s="55">
        <v>222212.79</v>
      </c>
      <c r="AS102" s="55">
        <v>218140.67</v>
      </c>
      <c r="AT102" s="55">
        <v>213231.12</v>
      </c>
      <c r="AU102" s="55">
        <v>213861.11</v>
      </c>
      <c r="AV102" s="55">
        <v>214486.97</v>
      </c>
      <c r="AW102" s="55">
        <v>215108.35</v>
      </c>
      <c r="AX102" s="55">
        <v>215724.91</v>
      </c>
      <c r="AY102" s="55">
        <v>216336.28</v>
      </c>
      <c r="AZ102" s="55">
        <v>216942.07999999999</v>
      </c>
      <c r="BA102" s="55">
        <v>217541.92</v>
      </c>
      <c r="BB102" s="55">
        <v>218135.39</v>
      </c>
      <c r="BC102" s="55">
        <v>218722.07</v>
      </c>
      <c r="BD102" s="55">
        <v>219301.54</v>
      </c>
      <c r="BE102" s="55">
        <v>219873.34</v>
      </c>
      <c r="BF102" s="55">
        <v>220885.69</v>
      </c>
      <c r="BG102" s="34">
        <v>0</v>
      </c>
      <c r="BH102" s="34">
        <v>0.99549921103425976</v>
      </c>
      <c r="BI102" s="34">
        <v>1.5349437853892169</v>
      </c>
      <c r="BJ102" s="34">
        <v>1.7798098994643705</v>
      </c>
      <c r="BK102" s="34">
        <v>1.6896237366613369</v>
      </c>
      <c r="BL102" s="34">
        <v>1.6191717925370932</v>
      </c>
      <c r="BM102" s="34">
        <v>1.5766106889860028</v>
      </c>
      <c r="BN102" s="34">
        <v>1.5212544494903284</v>
      </c>
      <c r="BO102" s="34">
        <v>1.465022539136501</v>
      </c>
      <c r="BP102" s="34">
        <v>1.40790359884494</v>
      </c>
      <c r="BQ102" s="34">
        <v>1.3401631311955025</v>
      </c>
      <c r="BR102" s="34">
        <v>1.3447855930355337</v>
      </c>
      <c r="BS102" s="34">
        <v>1.3493204024117984</v>
      </c>
      <c r="BT102" s="34">
        <v>1.3537637182558957</v>
      </c>
      <c r="BU102" s="34">
        <v>1.3581115891966173</v>
      </c>
      <c r="BV102" s="34">
        <v>1.3623599509342579</v>
      </c>
      <c r="BW102" s="34">
        <v>1.3665046235744722</v>
      </c>
      <c r="BX102" s="34">
        <v>1.3705413089224781</v>
      </c>
      <c r="BY102" s="34">
        <v>1.3744655877385799</v>
      </c>
      <c r="BZ102" s="34">
        <v>1.378272916956075</v>
      </c>
      <c r="CA102" s="34">
        <v>1.3819586268628112</v>
      </c>
      <c r="CB102" s="34">
        <v>1.385517918247793</v>
      </c>
      <c r="CC102" s="34">
        <v>1.3946100555782168</v>
      </c>
      <c r="CD102" s="117"/>
      <c r="CE102" s="117"/>
      <c r="CF102" s="117"/>
      <c r="CG102" s="117"/>
    </row>
    <row r="103" spans="1:85" ht="16">
      <c r="A103" s="31" t="str">
        <f t="shared" ref="A103:A154" si="30">IF(K103="Residential",K103,"C&amp;I")</f>
        <v>Residential</v>
      </c>
      <c r="B103" s="31" t="s">
        <v>92</v>
      </c>
      <c r="C103" s="31" t="str">
        <f t="shared" ref="C103:C155" si="31">L103</f>
        <v>DLC Electric Vehicle Charging</v>
      </c>
      <c r="D103" s="45">
        <f t="shared" ref="D103:D155" si="32">MAX(E103:F103)</f>
        <v>313.58832972920186</v>
      </c>
      <c r="E103" s="45">
        <f>IFERROR(G103 / H103 / 1000,"")</f>
        <v>313.58832972920186</v>
      </c>
      <c r="F103" s="45">
        <f t="shared" ref="F103:F155" si="33">IFERROR(G103 / I103 / 1000,"n/a")</f>
        <v>313.58832972920186</v>
      </c>
      <c r="G103" s="46">
        <f t="shared" ref="G103:G155" si="34">NPV($D$100,AJ103:BC103)</f>
        <v>2570663.488557532</v>
      </c>
      <c r="H103" s="47">
        <f t="shared" ref="H103:H155" si="35">NPV($D$100,M103:AF103)</f>
        <v>8.1975738407657577</v>
      </c>
      <c r="I103" s="47">
        <f t="shared" ref="I103:I155" si="36">NPV($D$100,BG103:BZ103)</f>
        <v>8.1975738407657577</v>
      </c>
      <c r="J103" s="47">
        <f t="shared" ref="J103:J117" si="37">MAX(H103:I103)</f>
        <v>8.1975738407657577</v>
      </c>
      <c r="K103" s="32" t="s">
        <v>32</v>
      </c>
      <c r="L103" s="32" t="s">
        <v>130</v>
      </c>
      <c r="M103" s="34">
        <v>0</v>
      </c>
      <c r="N103" s="34">
        <v>1.2258263656588057E-2</v>
      </c>
      <c r="O103" s="34">
        <v>4.4042163304516484E-2</v>
      </c>
      <c r="P103" s="34">
        <v>0.12289127599468035</v>
      </c>
      <c r="Q103" s="34">
        <v>0.18887257463574372</v>
      </c>
      <c r="R103" s="34">
        <v>0.25085727393996488</v>
      </c>
      <c r="S103" s="34">
        <v>0.30003800123525476</v>
      </c>
      <c r="T103" s="34">
        <v>0.35886064123773825</v>
      </c>
      <c r="U103" s="34">
        <v>0.42921549703494272</v>
      </c>
      <c r="V103" s="34">
        <v>0.51336346683086609</v>
      </c>
      <c r="W103" s="34">
        <v>0.6140086993530679</v>
      </c>
      <c r="X103" s="34">
        <v>0.73438549339829728</v>
      </c>
      <c r="Y103" s="34">
        <v>0.87836223408903069</v>
      </c>
      <c r="Z103" s="34">
        <v>1.0505657058988709</v>
      </c>
      <c r="AA103" s="34">
        <v>1.256529777325244</v>
      </c>
      <c r="AB103" s="34">
        <v>1.5028732352862575</v>
      </c>
      <c r="AC103" s="34">
        <v>1.7975124840636008</v>
      </c>
      <c r="AD103" s="34">
        <v>2.1499159440077902</v>
      </c>
      <c r="AE103" s="34">
        <v>2.5714083252705606</v>
      </c>
      <c r="AF103" s="34">
        <v>3.0755345545950283</v>
      </c>
      <c r="AG103" s="34">
        <v>3.67849505018336</v>
      </c>
      <c r="AH103" s="34">
        <v>4.3996663324776781</v>
      </c>
      <c r="AI103" s="34">
        <v>4.4403572860727207</v>
      </c>
      <c r="AJ103" s="55">
        <v>0</v>
      </c>
      <c r="AK103" s="55">
        <v>55648.66</v>
      </c>
      <c r="AL103" s="55">
        <v>83431.199999999997</v>
      </c>
      <c r="AM103" s="55">
        <v>150420.12</v>
      </c>
      <c r="AN103" s="55">
        <v>132926.54999999999</v>
      </c>
      <c r="AO103" s="55">
        <v>127882.6</v>
      </c>
      <c r="AP103" s="55">
        <v>110321.24</v>
      </c>
      <c r="AQ103" s="55">
        <v>124445.19</v>
      </c>
      <c r="AR103" s="55">
        <v>141338.15</v>
      </c>
      <c r="AS103" s="55">
        <v>161542.98000000001</v>
      </c>
      <c r="AT103" s="55">
        <v>185708.98</v>
      </c>
      <c r="AU103" s="55">
        <v>214612.74</v>
      </c>
      <c r="AV103" s="55">
        <v>249183.11</v>
      </c>
      <c r="AW103" s="55">
        <v>290531.01</v>
      </c>
      <c r="AX103" s="55">
        <v>339985.2</v>
      </c>
      <c r="AY103" s="55">
        <v>399134.91</v>
      </c>
      <c r="AZ103" s="55">
        <v>469880.96</v>
      </c>
      <c r="BA103" s="55">
        <v>554496.81999999995</v>
      </c>
      <c r="BB103" s="55">
        <v>655701.67000000004</v>
      </c>
      <c r="BC103" s="55">
        <v>776747.79</v>
      </c>
      <c r="BD103" s="55">
        <v>921525.09</v>
      </c>
      <c r="BE103" s="55">
        <v>1094686.06</v>
      </c>
      <c r="BF103" s="55">
        <v>137223.79</v>
      </c>
      <c r="BG103" s="34">
        <v>0</v>
      </c>
      <c r="BH103" s="34">
        <v>1.2258263656588057E-2</v>
      </c>
      <c r="BI103" s="34">
        <v>4.4042163304516484E-2</v>
      </c>
      <c r="BJ103" s="34">
        <v>0.12289127599468035</v>
      </c>
      <c r="BK103" s="34">
        <v>0.18887257463574372</v>
      </c>
      <c r="BL103" s="34">
        <v>0.25085727393996488</v>
      </c>
      <c r="BM103" s="34">
        <v>0.30003800123525476</v>
      </c>
      <c r="BN103" s="34">
        <v>0.35886064123773825</v>
      </c>
      <c r="BO103" s="34">
        <v>0.42921549703494272</v>
      </c>
      <c r="BP103" s="34">
        <v>0.51336346683086609</v>
      </c>
      <c r="BQ103" s="34">
        <v>0.6140086993530679</v>
      </c>
      <c r="BR103" s="34">
        <v>0.73438549339829728</v>
      </c>
      <c r="BS103" s="34">
        <v>0.87836223408903069</v>
      </c>
      <c r="BT103" s="34">
        <v>1.0505657058988709</v>
      </c>
      <c r="BU103" s="34">
        <v>1.256529777325244</v>
      </c>
      <c r="BV103" s="34">
        <v>1.5028732352862575</v>
      </c>
      <c r="BW103" s="34">
        <v>1.7975124840636008</v>
      </c>
      <c r="BX103" s="34">
        <v>2.1499159440077902</v>
      </c>
      <c r="BY103" s="34">
        <v>2.5714083252705606</v>
      </c>
      <c r="BZ103" s="34">
        <v>3.0755345545950283</v>
      </c>
      <c r="CA103" s="34">
        <v>3.67849505018336</v>
      </c>
      <c r="CB103" s="34">
        <v>4.3996663324776781</v>
      </c>
      <c r="CC103" s="34">
        <v>4.4403572860727207</v>
      </c>
      <c r="CD103" s="117"/>
      <c r="CE103" s="117"/>
      <c r="CF103" s="117"/>
      <c r="CG103" s="117"/>
    </row>
    <row r="104" spans="1:85" ht="16">
      <c r="A104" s="31" t="str">
        <f t="shared" si="30"/>
        <v>Residential</v>
      </c>
      <c r="B104" s="31" t="s">
        <v>92</v>
      </c>
      <c r="C104" s="31" t="str">
        <f t="shared" si="31"/>
        <v>DLC Central AC</v>
      </c>
      <c r="D104" s="45">
        <f t="shared" si="32"/>
        <v>129.20786645968118</v>
      </c>
      <c r="E104" s="45">
        <f t="shared" ref="E104:E155" si="38">IFERROR(G104 / H104 / 1000,"")</f>
        <v>129.20786645968118</v>
      </c>
      <c r="F104" s="45" t="str">
        <f t="shared" si="33"/>
        <v>n/a</v>
      </c>
      <c r="G104" s="46">
        <f t="shared" si="34"/>
        <v>7569552.0482207229</v>
      </c>
      <c r="H104" s="47">
        <f t="shared" si="35"/>
        <v>58.584297192019442</v>
      </c>
      <c r="I104" s="47">
        <f t="shared" si="36"/>
        <v>0</v>
      </c>
      <c r="J104" s="47">
        <f t="shared" si="37"/>
        <v>58.584297192019442</v>
      </c>
      <c r="K104" s="32" t="s">
        <v>32</v>
      </c>
      <c r="L104" s="32" t="s">
        <v>141</v>
      </c>
      <c r="M104" s="34">
        <v>0</v>
      </c>
      <c r="N104" s="34">
        <v>0.54705345144470519</v>
      </c>
      <c r="O104" s="34">
        <v>1.6500253260844109</v>
      </c>
      <c r="P104" s="34">
        <v>3.7905119612551901</v>
      </c>
      <c r="Q104" s="34">
        <v>4.8805168697490302</v>
      </c>
      <c r="R104" s="34">
        <v>5.4810165248072984</v>
      </c>
      <c r="S104" s="34">
        <v>5.5984650463888794</v>
      </c>
      <c r="T104" s="34">
        <v>5.7189268322470204</v>
      </c>
      <c r="U104" s="34">
        <v>5.8424804095606326</v>
      </c>
      <c r="V104" s="34">
        <v>5.969206030856923</v>
      </c>
      <c r="W104" s="34">
        <v>6.0991856865317198</v>
      </c>
      <c r="X104" s="34">
        <v>6.2325031153670487</v>
      </c>
      <c r="Y104" s="34">
        <v>6.3692438128461104</v>
      </c>
      <c r="Z104" s="34">
        <v>6.5094950370517077</v>
      </c>
      <c r="AA104" s="34">
        <v>6.6533458119193485</v>
      </c>
      <c r="AB104" s="34">
        <v>6.8008869276002812</v>
      </c>
      <c r="AC104" s="34">
        <v>6.952210937672942</v>
      </c>
      <c r="AD104" s="34">
        <v>7.1074121529233008</v>
      </c>
      <c r="AE104" s="34">
        <v>7.2665866313956933</v>
      </c>
      <c r="AF104" s="34">
        <v>7.4298321643954504</v>
      </c>
      <c r="AG104" s="34">
        <v>7.5972482581032148</v>
      </c>
      <c r="AH104" s="34">
        <v>7.7689361104381032</v>
      </c>
      <c r="AI104" s="34">
        <v>7.8407882453191311</v>
      </c>
      <c r="AJ104" s="55">
        <v>0</v>
      </c>
      <c r="AK104" s="55">
        <v>421137.61</v>
      </c>
      <c r="AL104" s="55">
        <v>823320.77</v>
      </c>
      <c r="AM104" s="55">
        <v>1578996.99</v>
      </c>
      <c r="AN104" s="55">
        <v>1015611.68</v>
      </c>
      <c r="AO104" s="55">
        <v>758818.16</v>
      </c>
      <c r="AP104" s="55">
        <v>475983.34</v>
      </c>
      <c r="AQ104" s="55">
        <v>485253.77</v>
      </c>
      <c r="AR104" s="55">
        <v>494762.84</v>
      </c>
      <c r="AS104" s="55">
        <v>504516.57</v>
      </c>
      <c r="AT104" s="55">
        <v>514521.08</v>
      </c>
      <c r="AU104" s="55">
        <v>524782.6</v>
      </c>
      <c r="AV104" s="55">
        <v>535307.48</v>
      </c>
      <c r="AW104" s="55">
        <v>546102.19999999995</v>
      </c>
      <c r="AX104" s="55">
        <v>557173.31000000006</v>
      </c>
      <c r="AY104" s="55">
        <v>568527.51</v>
      </c>
      <c r="AZ104" s="55">
        <v>580171.59</v>
      </c>
      <c r="BA104" s="55">
        <v>592112.43999999994</v>
      </c>
      <c r="BB104" s="55">
        <v>604357.06000000006</v>
      </c>
      <c r="BC104" s="55">
        <v>616912.55000000005</v>
      </c>
      <c r="BD104" s="55">
        <v>629786.11</v>
      </c>
      <c r="BE104" s="55">
        <v>642985.01</v>
      </c>
      <c r="BF104" s="55">
        <v>587476.18999999994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117"/>
      <c r="CE104" s="117"/>
      <c r="CF104" s="117"/>
      <c r="CG104" s="117"/>
    </row>
    <row r="105" spans="1:85" ht="16">
      <c r="A105" s="31" t="str">
        <f t="shared" si="30"/>
        <v>Residential</v>
      </c>
      <c r="B105" s="31" t="s">
        <v>92</v>
      </c>
      <c r="C105" s="31" t="str">
        <f t="shared" si="31"/>
        <v>DLC Water Heating</v>
      </c>
      <c r="D105" s="45">
        <f t="shared" si="32"/>
        <v>0</v>
      </c>
      <c r="E105" s="45" t="str">
        <f t="shared" si="38"/>
        <v/>
      </c>
      <c r="F105" s="45" t="str">
        <f t="shared" si="33"/>
        <v>n/a</v>
      </c>
      <c r="G105" s="46">
        <f t="shared" si="34"/>
        <v>0</v>
      </c>
      <c r="H105" s="47">
        <f t="shared" si="35"/>
        <v>0</v>
      </c>
      <c r="I105" s="47">
        <f t="shared" si="36"/>
        <v>0</v>
      </c>
      <c r="J105" s="47">
        <f t="shared" si="37"/>
        <v>0</v>
      </c>
      <c r="K105" s="32" t="s">
        <v>32</v>
      </c>
      <c r="L105" s="32" t="s">
        <v>163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34">
        <v>0</v>
      </c>
      <c r="BH105" s="34">
        <v>0</v>
      </c>
      <c r="BI105" s="34">
        <v>0</v>
      </c>
      <c r="BJ105" s="34">
        <v>0</v>
      </c>
      <c r="BK105" s="34">
        <v>0</v>
      </c>
      <c r="BL105" s="34">
        <v>0</v>
      </c>
      <c r="BM105" s="34">
        <v>0</v>
      </c>
      <c r="BN105" s="34">
        <v>0</v>
      </c>
      <c r="BO105" s="34">
        <v>0</v>
      </c>
      <c r="BP105" s="34">
        <v>0</v>
      </c>
      <c r="BQ105" s="34">
        <v>0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117"/>
      <c r="CE105" s="117"/>
      <c r="CF105" s="117"/>
      <c r="CG105" s="117"/>
    </row>
    <row r="106" spans="1:85" ht="16">
      <c r="A106" s="31" t="str">
        <f t="shared" si="30"/>
        <v>Residential</v>
      </c>
      <c r="B106" s="31" t="s">
        <v>92</v>
      </c>
      <c r="C106" s="31" t="str">
        <f t="shared" si="31"/>
        <v>DLC Smart Thermostats - Cooling</v>
      </c>
      <c r="D106" s="45">
        <f t="shared" si="32"/>
        <v>135.72709609692899</v>
      </c>
      <c r="E106" s="45">
        <f t="shared" si="38"/>
        <v>135.72709609692899</v>
      </c>
      <c r="F106" s="45" t="str">
        <f t="shared" si="33"/>
        <v>n/a</v>
      </c>
      <c r="G106" s="46">
        <f t="shared" si="34"/>
        <v>17565118.746752258</v>
      </c>
      <c r="H106" s="47">
        <f t="shared" si="35"/>
        <v>129.41497498928436</v>
      </c>
      <c r="I106" s="47">
        <f t="shared" si="36"/>
        <v>0</v>
      </c>
      <c r="J106" s="47">
        <f t="shared" si="37"/>
        <v>129.41497498928436</v>
      </c>
      <c r="K106" s="32" t="s">
        <v>32</v>
      </c>
      <c r="L106" s="32" t="s">
        <v>185</v>
      </c>
      <c r="M106" s="34">
        <v>0</v>
      </c>
      <c r="N106" s="34">
        <v>1.1036776673152837</v>
      </c>
      <c r="O106" s="34">
        <v>3.389367285294941</v>
      </c>
      <c r="P106" s="34">
        <v>8.0846302342593166</v>
      </c>
      <c r="Q106" s="34">
        <v>10.623054376888382</v>
      </c>
      <c r="R106" s="34">
        <v>12.064260892861563</v>
      </c>
      <c r="S106" s="34">
        <v>12.339448678697035</v>
      </c>
      <c r="T106" s="34">
        <v>12.622418166612585</v>
      </c>
      <c r="U106" s="34">
        <v>12.913410336596954</v>
      </c>
      <c r="V106" s="34">
        <v>13.212673870372454</v>
      </c>
      <c r="W106" s="34">
        <v>13.520465400100033</v>
      </c>
      <c r="X106" s="34">
        <v>13.837049765142893</v>
      </c>
      <c r="Y106" s="34">
        <v>14.16270027715014</v>
      </c>
      <c r="Z106" s="34">
        <v>14.497698993730296</v>
      </c>
      <c r="AA106" s="34">
        <v>14.842337000993322</v>
      </c>
      <c r="AB106" s="34">
        <v>15.196914705248966</v>
      </c>
      <c r="AC106" s="34">
        <v>15.561742134158347</v>
      </c>
      <c r="AD106" s="34">
        <v>15.937139247645506</v>
      </c>
      <c r="AE106" s="34">
        <v>16.323436258885582</v>
      </c>
      <c r="AF106" s="34">
        <v>16.720973965696501</v>
      </c>
      <c r="AG106" s="34">
        <v>17.130104092671683</v>
      </c>
      <c r="AH106" s="34">
        <v>17.551189644402228</v>
      </c>
      <c r="AI106" s="34">
        <v>17.713514373004084</v>
      </c>
      <c r="AJ106" s="55">
        <v>0</v>
      </c>
      <c r="AK106" s="55">
        <v>314468.98</v>
      </c>
      <c r="AL106" s="55">
        <v>722119.05</v>
      </c>
      <c r="AM106" s="55">
        <v>1557428.73</v>
      </c>
      <c r="AN106" s="55">
        <v>1619454.75</v>
      </c>
      <c r="AO106" s="55">
        <v>1669010.08</v>
      </c>
      <c r="AP106" s="55">
        <v>1570761.27</v>
      </c>
      <c r="AQ106" s="55">
        <v>1605626.49</v>
      </c>
      <c r="AR106" s="55">
        <v>1641482.49</v>
      </c>
      <c r="AS106" s="55">
        <v>1678360.02</v>
      </c>
      <c r="AT106" s="55">
        <v>1716290.78</v>
      </c>
      <c r="AU106" s="55">
        <v>1755307.51</v>
      </c>
      <c r="AV106" s="55">
        <v>1795444.01</v>
      </c>
      <c r="AW106" s="55">
        <v>1836735.13</v>
      </c>
      <c r="AX106" s="55">
        <v>1879216.86</v>
      </c>
      <c r="AY106" s="55">
        <v>1922926.32</v>
      </c>
      <c r="AZ106" s="55">
        <v>1967901.84</v>
      </c>
      <c r="BA106" s="55">
        <v>2014182.97</v>
      </c>
      <c r="BB106" s="55">
        <v>2061810.53</v>
      </c>
      <c r="BC106" s="55">
        <v>2110826.64</v>
      </c>
      <c r="BD106" s="55">
        <v>2161274.79</v>
      </c>
      <c r="BE106" s="55">
        <v>2213199.84</v>
      </c>
      <c r="BF106" s="55">
        <v>2203558.9700000002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117"/>
      <c r="CE106" s="117"/>
      <c r="CF106" s="117"/>
      <c r="CG106" s="117"/>
    </row>
    <row r="107" spans="1:85" ht="16">
      <c r="A107" s="31" t="str">
        <f t="shared" si="30"/>
        <v>Residential</v>
      </c>
      <c r="B107" s="31" t="s">
        <v>92</v>
      </c>
      <c r="C107" s="31" t="str">
        <f t="shared" si="31"/>
        <v>DLC Smart Thermostats - Heating</v>
      </c>
      <c r="D107" s="45">
        <f t="shared" si="32"/>
        <v>21.977132855692687</v>
      </c>
      <c r="E107" s="45" t="str">
        <f t="shared" si="38"/>
        <v/>
      </c>
      <c r="F107" s="45">
        <f t="shared" si="33"/>
        <v>21.977132855692687</v>
      </c>
      <c r="G107" s="46">
        <f t="shared" si="34"/>
        <v>609052.8610307487</v>
      </c>
      <c r="H107" s="47">
        <f t="shared" si="35"/>
        <v>0</v>
      </c>
      <c r="I107" s="47">
        <f t="shared" si="36"/>
        <v>27.713026309206985</v>
      </c>
      <c r="J107" s="47">
        <f t="shared" si="37"/>
        <v>27.713026309206985</v>
      </c>
      <c r="K107" s="32" t="s">
        <v>32</v>
      </c>
      <c r="L107" s="32" t="s">
        <v>206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55">
        <v>0</v>
      </c>
      <c r="AK107" s="55">
        <v>0</v>
      </c>
      <c r="AL107" s="55">
        <v>20230.48</v>
      </c>
      <c r="AM107" s="55">
        <v>46069.48</v>
      </c>
      <c r="AN107" s="55">
        <v>98206.93</v>
      </c>
      <c r="AO107" s="55">
        <v>78823.8</v>
      </c>
      <c r="AP107" s="55">
        <v>69422.63</v>
      </c>
      <c r="AQ107" s="55">
        <v>54343.31</v>
      </c>
      <c r="AR107" s="55">
        <v>54845.91</v>
      </c>
      <c r="AS107" s="55">
        <v>55353.16</v>
      </c>
      <c r="AT107" s="55">
        <v>55865.1</v>
      </c>
      <c r="AU107" s="55">
        <v>56381.78</v>
      </c>
      <c r="AV107" s="55">
        <v>56903.24</v>
      </c>
      <c r="AW107" s="55">
        <v>57429.51</v>
      </c>
      <c r="AX107" s="55">
        <v>57960.66</v>
      </c>
      <c r="AY107" s="55">
        <v>58496.72</v>
      </c>
      <c r="AZ107" s="55">
        <v>59037.73</v>
      </c>
      <c r="BA107" s="55">
        <v>59583.75</v>
      </c>
      <c r="BB107" s="55">
        <v>60134.82</v>
      </c>
      <c r="BC107" s="55">
        <v>60690.99</v>
      </c>
      <c r="BD107" s="55">
        <v>61252.3</v>
      </c>
      <c r="BE107" s="55">
        <v>61818.8</v>
      </c>
      <c r="BF107" s="55">
        <v>62390.54</v>
      </c>
      <c r="BG107" s="34">
        <v>0</v>
      </c>
      <c r="BH107" s="34">
        <v>0</v>
      </c>
      <c r="BI107" s="34">
        <v>0.29373438640116006</v>
      </c>
      <c r="BJ107" s="34">
        <v>0.8892016928672184</v>
      </c>
      <c r="BK107" s="34">
        <v>2.0928063944712183</v>
      </c>
      <c r="BL107" s="34">
        <v>2.7140787234483814</v>
      </c>
      <c r="BM107" s="34">
        <v>3.0435336389228618</v>
      </c>
      <c r="BN107" s="34">
        <v>3.0716822021791614</v>
      </c>
      <c r="BO107" s="34">
        <v>3.1000911015143098</v>
      </c>
      <c r="BP107" s="34">
        <v>3.1287627446843698</v>
      </c>
      <c r="BQ107" s="34">
        <v>3.1576995617138919</v>
      </c>
      <c r="BR107" s="34">
        <v>3.1869040051018582</v>
      </c>
      <c r="BS107" s="34">
        <v>3.2163785500295488</v>
      </c>
      <c r="BT107" s="34">
        <v>3.2461256945703125</v>
      </c>
      <c r="BU107" s="34">
        <v>3.2761479599012961</v>
      </c>
      <c r="BV107" s="34">
        <v>3.3064478905171186</v>
      </c>
      <c r="BW107" s="34">
        <v>3.3370280544455251</v>
      </c>
      <c r="BX107" s="34">
        <v>3.3678910434650429</v>
      </c>
      <c r="BY107" s="34">
        <v>3.3990394733246374</v>
      </c>
      <c r="BZ107" s="34">
        <v>3.4304759839654082</v>
      </c>
      <c r="CA107" s="34">
        <v>3.4622032397443343</v>
      </c>
      <c r="CB107" s="34">
        <v>3.4942239296600879</v>
      </c>
      <c r="CC107" s="34">
        <v>3.526540767580935</v>
      </c>
      <c r="CD107" s="117"/>
      <c r="CE107" s="117"/>
      <c r="CF107" s="117"/>
      <c r="CG107" s="117"/>
    </row>
    <row r="108" spans="1:85" ht="16">
      <c r="A108" s="31" t="str">
        <f t="shared" si="30"/>
        <v>Residential</v>
      </c>
      <c r="B108" s="31" t="s">
        <v>92</v>
      </c>
      <c r="C108" s="31" t="str">
        <f t="shared" si="31"/>
        <v>DLC Smart Appliances</v>
      </c>
      <c r="D108" s="45">
        <f t="shared" si="32"/>
        <v>244.58515796243114</v>
      </c>
      <c r="E108" s="45">
        <f t="shared" si="38"/>
        <v>244.58515796243114</v>
      </c>
      <c r="F108" s="45">
        <f t="shared" si="33"/>
        <v>244.58515796243114</v>
      </c>
      <c r="G108" s="46">
        <f t="shared" si="34"/>
        <v>4472997.6496853428</v>
      </c>
      <c r="H108" s="47">
        <f t="shared" si="35"/>
        <v>18.288099273678764</v>
      </c>
      <c r="I108" s="47">
        <f t="shared" si="36"/>
        <v>18.288099273678764</v>
      </c>
      <c r="J108" s="47">
        <f t="shared" si="37"/>
        <v>18.288099273678764</v>
      </c>
      <c r="K108" s="32" t="s">
        <v>32</v>
      </c>
      <c r="L108" s="32" t="s">
        <v>227</v>
      </c>
      <c r="M108" s="34">
        <v>0</v>
      </c>
      <c r="N108" s="34">
        <v>0.17640102859412335</v>
      </c>
      <c r="O108" s="34">
        <v>0.53479754868293605</v>
      </c>
      <c r="P108" s="34">
        <v>1.259187571993289</v>
      </c>
      <c r="Q108" s="34">
        <v>1.6330026350054117</v>
      </c>
      <c r="R108" s="34">
        <v>1.8301778439992358</v>
      </c>
      <c r="S108" s="34">
        <v>1.8471045098173027</v>
      </c>
      <c r="T108" s="34">
        <v>1.864187724364585</v>
      </c>
      <c r="U108" s="34">
        <v>1.8814289355047609</v>
      </c>
      <c r="V108" s="34">
        <v>1.8988296044922843</v>
      </c>
      <c r="W108" s="34">
        <v>1.916391206096236</v>
      </c>
      <c r="X108" s="34">
        <v>1.9341152287253107</v>
      </c>
      <c r="Y108" s="34">
        <v>1.9520031745539681</v>
      </c>
      <c r="Z108" s="34">
        <v>1.9700565596497472</v>
      </c>
      <c r="AA108" s="34">
        <v>1.9882769141017578</v>
      </c>
      <c r="AB108" s="34">
        <v>2.0066657821503604</v>
      </c>
      <c r="AC108" s="34">
        <v>2.0252247223180477</v>
      </c>
      <c r="AD108" s="34">
        <v>2.0439553075415344</v>
      </c>
      <c r="AE108" s="34">
        <v>2.062859125305069</v>
      </c>
      <c r="AF108" s="34">
        <v>2.0819377777749781</v>
      </c>
      <c r="AG108" s="34">
        <v>2.1011928819354573</v>
      </c>
      <c r="AH108" s="34">
        <v>2.1206260697256147</v>
      </c>
      <c r="AI108" s="34">
        <v>2.1402389881777846</v>
      </c>
      <c r="AJ108" s="55">
        <v>0</v>
      </c>
      <c r="AK108" s="55">
        <v>472925.75</v>
      </c>
      <c r="AL108" s="55">
        <v>899887.17</v>
      </c>
      <c r="AM108" s="55">
        <v>1758507.93</v>
      </c>
      <c r="AN108" s="55">
        <v>936059.08</v>
      </c>
      <c r="AO108" s="55">
        <v>521661.98</v>
      </c>
      <c r="AP108" s="55">
        <v>98798.9</v>
      </c>
      <c r="AQ108" s="55">
        <v>99166.16</v>
      </c>
      <c r="AR108" s="55">
        <v>99536.82</v>
      </c>
      <c r="AS108" s="55">
        <v>99910.91</v>
      </c>
      <c r="AT108" s="55">
        <v>100288.46</v>
      </c>
      <c r="AU108" s="55">
        <v>100669.49</v>
      </c>
      <c r="AV108" s="55">
        <v>101054.06</v>
      </c>
      <c r="AW108" s="55">
        <v>101442.18</v>
      </c>
      <c r="AX108" s="55">
        <v>101833.89</v>
      </c>
      <c r="AY108" s="55">
        <v>102229.22</v>
      </c>
      <c r="AZ108" s="55">
        <v>102628.21</v>
      </c>
      <c r="BA108" s="55">
        <v>103030.89</v>
      </c>
      <c r="BB108" s="55">
        <v>103437.29</v>
      </c>
      <c r="BC108" s="55">
        <v>103847.46</v>
      </c>
      <c r="BD108" s="55">
        <v>104261.41</v>
      </c>
      <c r="BE108" s="55">
        <v>104679.2</v>
      </c>
      <c r="BF108" s="55">
        <v>105100.84</v>
      </c>
      <c r="BG108" s="34">
        <v>0</v>
      </c>
      <c r="BH108" s="34">
        <v>0.17640102859412335</v>
      </c>
      <c r="BI108" s="34">
        <v>0.53479754868293605</v>
      </c>
      <c r="BJ108" s="34">
        <v>1.259187571993289</v>
      </c>
      <c r="BK108" s="34">
        <v>1.6330026350054117</v>
      </c>
      <c r="BL108" s="34">
        <v>1.8301778439992358</v>
      </c>
      <c r="BM108" s="34">
        <v>1.8471045098173027</v>
      </c>
      <c r="BN108" s="34">
        <v>1.864187724364585</v>
      </c>
      <c r="BO108" s="34">
        <v>1.8814289355047609</v>
      </c>
      <c r="BP108" s="34">
        <v>1.8988296044922843</v>
      </c>
      <c r="BQ108" s="34">
        <v>1.916391206096236</v>
      </c>
      <c r="BR108" s="34">
        <v>1.9341152287253107</v>
      </c>
      <c r="BS108" s="34">
        <v>1.9520031745539681</v>
      </c>
      <c r="BT108" s="34">
        <v>1.9700565596497472</v>
      </c>
      <c r="BU108" s="34">
        <v>1.9882769141017578</v>
      </c>
      <c r="BV108" s="34">
        <v>2.0066657821503604</v>
      </c>
      <c r="BW108" s="34">
        <v>2.0252247223180477</v>
      </c>
      <c r="BX108" s="34">
        <v>2.0439553075415344</v>
      </c>
      <c r="BY108" s="34">
        <v>2.062859125305069</v>
      </c>
      <c r="BZ108" s="34">
        <v>2.0819377777749781</v>
      </c>
      <c r="CA108" s="34">
        <v>2.1011928819354573</v>
      </c>
      <c r="CB108" s="34">
        <v>2.1206260697256147</v>
      </c>
      <c r="CC108" s="34">
        <v>2.1402389881777846</v>
      </c>
      <c r="CD108" s="117"/>
      <c r="CE108" s="117"/>
      <c r="CF108" s="117"/>
      <c r="CG108" s="117"/>
    </row>
    <row r="109" spans="1:85" ht="16">
      <c r="A109" s="31" t="str">
        <f t="shared" si="30"/>
        <v>Residential</v>
      </c>
      <c r="B109" s="31" t="s">
        <v>92</v>
      </c>
      <c r="C109" s="31" t="str">
        <f t="shared" si="31"/>
        <v>Time-of-Use Opt-Out</v>
      </c>
      <c r="D109" s="45">
        <f t="shared" si="32"/>
        <v>0</v>
      </c>
      <c r="E109" s="45" t="str">
        <f t="shared" si="38"/>
        <v/>
      </c>
      <c r="F109" s="45" t="str">
        <f t="shared" si="33"/>
        <v>n/a</v>
      </c>
      <c r="G109" s="46">
        <f t="shared" si="34"/>
        <v>0</v>
      </c>
      <c r="H109" s="47">
        <f t="shared" si="35"/>
        <v>0</v>
      </c>
      <c r="I109" s="47">
        <f t="shared" si="36"/>
        <v>0</v>
      </c>
      <c r="J109" s="47">
        <f t="shared" si="37"/>
        <v>0</v>
      </c>
      <c r="K109" s="32" t="s">
        <v>32</v>
      </c>
      <c r="L109" s="32" t="s">
        <v>1314</v>
      </c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117"/>
      <c r="CE109" s="117"/>
      <c r="CF109" s="117"/>
      <c r="CG109" s="117"/>
    </row>
    <row r="110" spans="1:85" ht="16">
      <c r="A110" s="31" t="str">
        <f t="shared" si="30"/>
        <v>Residential</v>
      </c>
      <c r="B110" s="31" t="s">
        <v>92</v>
      </c>
      <c r="C110" s="31" t="str">
        <f t="shared" si="31"/>
        <v>Battery Energy Storage</v>
      </c>
      <c r="D110" s="45">
        <f t="shared" si="32"/>
        <v>432.44751261218704</v>
      </c>
      <c r="E110" s="45">
        <f t="shared" si="38"/>
        <v>432.44751261218704</v>
      </c>
      <c r="F110" s="45">
        <f t="shared" si="33"/>
        <v>432.44751261218704</v>
      </c>
      <c r="G110" s="46">
        <f t="shared" si="34"/>
        <v>6010353.5967429988</v>
      </c>
      <c r="H110" s="47">
        <f t="shared" si="35"/>
        <v>13.898458012713791</v>
      </c>
      <c r="I110" s="47">
        <f t="shared" si="36"/>
        <v>13.898458012713791</v>
      </c>
      <c r="J110" s="47">
        <f t="shared" si="37"/>
        <v>13.898458012713791</v>
      </c>
      <c r="K110" s="32" t="s">
        <v>32</v>
      </c>
      <c r="L110" s="32" t="s">
        <v>356</v>
      </c>
      <c r="M110" s="34">
        <v>0</v>
      </c>
      <c r="N110" s="34">
        <v>5.0909387761651749E-2</v>
      </c>
      <c r="O110" s="34">
        <v>0.10289515126174811</v>
      </c>
      <c r="P110" s="34">
        <v>0.20765822667380562</v>
      </c>
      <c r="Q110" s="34">
        <v>0.31419002116506228</v>
      </c>
      <c r="R110" s="34">
        <v>0.42255188317442666</v>
      </c>
      <c r="S110" s="34">
        <v>0.58638238406898491</v>
      </c>
      <c r="T110" s="34">
        <v>0.75320716135942833</v>
      </c>
      <c r="U110" s="34">
        <v>0.92306758740493322</v>
      </c>
      <c r="V110" s="34">
        <v>1.1508058209044152</v>
      </c>
      <c r="W110" s="34">
        <v>1.3826776378760719</v>
      </c>
      <c r="X110" s="34">
        <v>1.6187400182693792</v>
      </c>
      <c r="Y110" s="34">
        <v>1.9153855103848456</v>
      </c>
      <c r="Z110" s="34">
        <v>2.2173796775278531</v>
      </c>
      <c r="AA110" s="34">
        <v>2.5247960813990571</v>
      </c>
      <c r="AB110" s="34">
        <v>2.8956216192645878</v>
      </c>
      <c r="AC110" s="34">
        <v>2.922402196707139</v>
      </c>
      <c r="AD110" s="34">
        <v>2.9494304582128921</v>
      </c>
      <c r="AE110" s="34">
        <v>2.9767086945239081</v>
      </c>
      <c r="AF110" s="34">
        <v>3.0042392175685104</v>
      </c>
      <c r="AG110" s="34">
        <v>3.0320243606572248</v>
      </c>
      <c r="AH110" s="34">
        <v>3.06006647868054</v>
      </c>
      <c r="AI110" s="34">
        <v>3.0883679483084916</v>
      </c>
      <c r="AJ110" s="55">
        <v>0</v>
      </c>
      <c r="AK110" s="55">
        <v>202719.34</v>
      </c>
      <c r="AL110" s="55">
        <v>206210.15</v>
      </c>
      <c r="AM110" s="55">
        <v>377372.8</v>
      </c>
      <c r="AN110" s="55">
        <v>383108.95</v>
      </c>
      <c r="AO110" s="55">
        <v>389044.06</v>
      </c>
      <c r="AP110" s="55">
        <v>568934.98</v>
      </c>
      <c r="AQ110" s="55">
        <v>578645.75</v>
      </c>
      <c r="AR110" s="55">
        <v>588490.68999999994</v>
      </c>
      <c r="AS110" s="55">
        <v>776194.81</v>
      </c>
      <c r="AT110" s="55">
        <v>789600.48</v>
      </c>
      <c r="AU110" s="55">
        <v>803190.94</v>
      </c>
      <c r="AV110" s="55">
        <v>999668.66</v>
      </c>
      <c r="AW110" s="55">
        <v>1017015</v>
      </c>
      <c r="AX110" s="55">
        <v>1034599.91</v>
      </c>
      <c r="AY110" s="55">
        <v>1240242.73</v>
      </c>
      <c r="AZ110" s="55">
        <v>124466.95</v>
      </c>
      <c r="BA110" s="55">
        <v>125270.21</v>
      </c>
      <c r="BB110" s="55">
        <v>126080.91</v>
      </c>
      <c r="BC110" s="55">
        <v>126899.1</v>
      </c>
      <c r="BD110" s="55">
        <v>127724.86</v>
      </c>
      <c r="BE110" s="55">
        <v>128558.26</v>
      </c>
      <c r="BF110" s="55">
        <v>129399.37</v>
      </c>
      <c r="BG110" s="34">
        <v>0</v>
      </c>
      <c r="BH110" s="34">
        <v>5.0909387761651749E-2</v>
      </c>
      <c r="BI110" s="34">
        <v>0.10289515126174811</v>
      </c>
      <c r="BJ110" s="34">
        <v>0.20765822667380562</v>
      </c>
      <c r="BK110" s="34">
        <v>0.31419002116506228</v>
      </c>
      <c r="BL110" s="34">
        <v>0.42255188317442666</v>
      </c>
      <c r="BM110" s="34">
        <v>0.58638238406898491</v>
      </c>
      <c r="BN110" s="34">
        <v>0.75320716135942833</v>
      </c>
      <c r="BO110" s="34">
        <v>0.92306758740493322</v>
      </c>
      <c r="BP110" s="34">
        <v>1.1508058209044152</v>
      </c>
      <c r="BQ110" s="34">
        <v>1.3826776378760719</v>
      </c>
      <c r="BR110" s="34">
        <v>1.6187400182693792</v>
      </c>
      <c r="BS110" s="34">
        <v>1.9153855103848456</v>
      </c>
      <c r="BT110" s="34">
        <v>2.2173796775278531</v>
      </c>
      <c r="BU110" s="34">
        <v>2.5247960813990571</v>
      </c>
      <c r="BV110" s="34">
        <v>2.8956216192645878</v>
      </c>
      <c r="BW110" s="34">
        <v>2.922402196707139</v>
      </c>
      <c r="BX110" s="34">
        <v>2.9494304582128921</v>
      </c>
      <c r="BY110" s="34">
        <v>2.9767086945239081</v>
      </c>
      <c r="BZ110" s="34">
        <v>3.0042392175685104</v>
      </c>
      <c r="CA110" s="34">
        <v>3.0320243606572248</v>
      </c>
      <c r="CB110" s="34">
        <v>3.06006647868054</v>
      </c>
      <c r="CC110" s="34">
        <v>3.0883679483084916</v>
      </c>
      <c r="CD110" s="117"/>
      <c r="CE110" s="117"/>
      <c r="CF110" s="117"/>
      <c r="CG110" s="117"/>
    </row>
    <row r="111" spans="1:85" ht="16">
      <c r="A111" s="31" t="str">
        <f t="shared" si="30"/>
        <v>Residential</v>
      </c>
      <c r="B111" s="31" t="s">
        <v>92</v>
      </c>
      <c r="C111" s="31" t="str">
        <f t="shared" si="31"/>
        <v>Ancillary Cooling</v>
      </c>
      <c r="D111" s="45">
        <f t="shared" si="32"/>
        <v>103.27347963009699</v>
      </c>
      <c r="E111" s="45">
        <f t="shared" si="38"/>
        <v>103.27347963009699</v>
      </c>
      <c r="F111" s="45" t="str">
        <f t="shared" si="33"/>
        <v>n/a</v>
      </c>
      <c r="G111" s="46">
        <f t="shared" si="34"/>
        <v>3341283.6958463425</v>
      </c>
      <c r="H111" s="47">
        <f t="shared" si="35"/>
        <v>32.35374374732109</v>
      </c>
      <c r="I111" s="47">
        <f t="shared" si="36"/>
        <v>0</v>
      </c>
      <c r="J111" s="47">
        <f t="shared" si="37"/>
        <v>32.35374374732109</v>
      </c>
      <c r="K111" s="32" t="s">
        <v>32</v>
      </c>
      <c r="L111" s="32" t="s">
        <v>397</v>
      </c>
      <c r="M111" s="34">
        <v>0</v>
      </c>
      <c r="N111" s="34">
        <v>0.27591941682882093</v>
      </c>
      <c r="O111" s="34">
        <v>0.84734182132373526</v>
      </c>
      <c r="P111" s="34">
        <v>2.0211575585648291</v>
      </c>
      <c r="Q111" s="34">
        <v>2.6557635942220954</v>
      </c>
      <c r="R111" s="34">
        <v>3.0160652232153908</v>
      </c>
      <c r="S111" s="34">
        <v>3.0848621696742589</v>
      </c>
      <c r="T111" s="34">
        <v>3.1556045416531462</v>
      </c>
      <c r="U111" s="34">
        <v>3.2283525841492384</v>
      </c>
      <c r="V111" s="34">
        <v>3.3031684675931134</v>
      </c>
      <c r="W111" s="34">
        <v>3.3801163500250082</v>
      </c>
      <c r="X111" s="34">
        <v>3.4592624412857234</v>
      </c>
      <c r="Y111" s="34">
        <v>3.5406750692875351</v>
      </c>
      <c r="Z111" s="34">
        <v>3.624424748432574</v>
      </c>
      <c r="AA111" s="34">
        <v>3.7105842502483304</v>
      </c>
      <c r="AB111" s="34">
        <v>3.7992286763122416</v>
      </c>
      <c r="AC111" s="34">
        <v>3.8904355335395868</v>
      </c>
      <c r="AD111" s="34">
        <v>3.9842848119113765</v>
      </c>
      <c r="AE111" s="34">
        <v>4.0808590647213956</v>
      </c>
      <c r="AF111" s="34">
        <v>4.1802434914241253</v>
      </c>
      <c r="AG111" s="34">
        <v>4.2825260231679207</v>
      </c>
      <c r="AH111" s="34">
        <v>4.3877974111005571</v>
      </c>
      <c r="AI111" s="34">
        <v>4.4283785932510211</v>
      </c>
      <c r="AJ111" s="55">
        <v>0</v>
      </c>
      <c r="AK111" s="55">
        <v>103005.18</v>
      </c>
      <c r="AL111" s="55">
        <v>212455</v>
      </c>
      <c r="AM111" s="55">
        <v>436244.31</v>
      </c>
      <c r="AN111" s="55">
        <v>362446.81</v>
      </c>
      <c r="AO111" s="55">
        <v>327717.63</v>
      </c>
      <c r="AP111" s="55">
        <v>267230.83</v>
      </c>
      <c r="AQ111" s="55">
        <v>272979.75</v>
      </c>
      <c r="AR111" s="55">
        <v>278892.79999999999</v>
      </c>
      <c r="AS111" s="55">
        <v>284975.08</v>
      </c>
      <c r="AT111" s="55">
        <v>291231.88</v>
      </c>
      <c r="AU111" s="55">
        <v>297668.59999999998</v>
      </c>
      <c r="AV111" s="55">
        <v>304290.87</v>
      </c>
      <c r="AW111" s="55">
        <v>311104.46999999997</v>
      </c>
      <c r="AX111" s="55">
        <v>318115.37</v>
      </c>
      <c r="AY111" s="55">
        <v>325329.73</v>
      </c>
      <c r="AZ111" s="55">
        <v>332753.90999999997</v>
      </c>
      <c r="BA111" s="55">
        <v>340394.48</v>
      </c>
      <c r="BB111" s="55">
        <v>348258.21</v>
      </c>
      <c r="BC111" s="55">
        <v>356352.09</v>
      </c>
      <c r="BD111" s="55">
        <v>364683.34</v>
      </c>
      <c r="BE111" s="55">
        <v>373259.42</v>
      </c>
      <c r="BF111" s="55">
        <v>361736.66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117"/>
      <c r="CE111" s="117"/>
      <c r="CF111" s="117"/>
      <c r="CG111" s="117"/>
    </row>
    <row r="112" spans="1:85" ht="16">
      <c r="A112" s="31" t="str">
        <f t="shared" si="30"/>
        <v>Residential</v>
      </c>
      <c r="B112" s="31" t="s">
        <v>92</v>
      </c>
      <c r="C112" s="31" t="str">
        <f t="shared" si="31"/>
        <v>Ancillary Heating</v>
      </c>
      <c r="D112" s="45">
        <f t="shared" si="32"/>
        <v>43.954267281679265</v>
      </c>
      <c r="E112" s="45" t="str">
        <f t="shared" si="38"/>
        <v/>
      </c>
      <c r="F112" s="45">
        <f t="shared" si="33"/>
        <v>43.954267281679265</v>
      </c>
      <c r="G112" s="46">
        <f t="shared" si="34"/>
        <v>304526.44139477331</v>
      </c>
      <c r="H112" s="47">
        <f t="shared" si="35"/>
        <v>0</v>
      </c>
      <c r="I112" s="47">
        <f t="shared" si="36"/>
        <v>6.9282565773017462</v>
      </c>
      <c r="J112" s="47">
        <f t="shared" si="37"/>
        <v>6.9282565773017462</v>
      </c>
      <c r="K112" s="32" t="s">
        <v>32</v>
      </c>
      <c r="L112" s="32" t="s">
        <v>418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55">
        <v>0</v>
      </c>
      <c r="AK112" s="55">
        <v>0</v>
      </c>
      <c r="AL112" s="55">
        <v>10115.24</v>
      </c>
      <c r="AM112" s="55">
        <v>23034.74</v>
      </c>
      <c r="AN112" s="55">
        <v>49103.46</v>
      </c>
      <c r="AO112" s="55">
        <v>39411.9</v>
      </c>
      <c r="AP112" s="55">
        <v>34711.32</v>
      </c>
      <c r="AQ112" s="55">
        <v>27171.66</v>
      </c>
      <c r="AR112" s="55">
        <v>27422.959999999999</v>
      </c>
      <c r="AS112" s="55">
        <v>27676.58</v>
      </c>
      <c r="AT112" s="55">
        <v>27932.55</v>
      </c>
      <c r="AU112" s="55">
        <v>28190.89</v>
      </c>
      <c r="AV112" s="55">
        <v>28451.62</v>
      </c>
      <c r="AW112" s="55">
        <v>28714.76</v>
      </c>
      <c r="AX112" s="55">
        <v>28980.33</v>
      </c>
      <c r="AY112" s="55">
        <v>29248.36</v>
      </c>
      <c r="AZ112" s="55">
        <v>29518.87</v>
      </c>
      <c r="BA112" s="55">
        <v>29791.88</v>
      </c>
      <c r="BB112" s="55">
        <v>30067.41</v>
      </c>
      <c r="BC112" s="55">
        <v>30345.49</v>
      </c>
      <c r="BD112" s="55">
        <v>30626.15</v>
      </c>
      <c r="BE112" s="55">
        <v>30909.4</v>
      </c>
      <c r="BF112" s="55">
        <v>31195.27</v>
      </c>
      <c r="BG112" s="34">
        <v>0</v>
      </c>
      <c r="BH112" s="34">
        <v>0</v>
      </c>
      <c r="BI112" s="34">
        <v>7.3433596600290016E-2</v>
      </c>
      <c r="BJ112" s="34">
        <v>0.2223004232168046</v>
      </c>
      <c r="BK112" s="34">
        <v>0.52320159861780458</v>
      </c>
      <c r="BL112" s="34">
        <v>0.67851968086209535</v>
      </c>
      <c r="BM112" s="34">
        <v>0.76088340973071544</v>
      </c>
      <c r="BN112" s="34">
        <v>0.76792055054479036</v>
      </c>
      <c r="BO112" s="34">
        <v>0.77502277537857744</v>
      </c>
      <c r="BP112" s="34">
        <v>0.78219068617109244</v>
      </c>
      <c r="BQ112" s="34">
        <v>0.78942489042847297</v>
      </c>
      <c r="BR112" s="34">
        <v>0.79672600127546456</v>
      </c>
      <c r="BS112" s="34">
        <v>0.80409463750738719</v>
      </c>
      <c r="BT112" s="34">
        <v>0.81153142364257813</v>
      </c>
      <c r="BU112" s="34">
        <v>0.81903698997532404</v>
      </c>
      <c r="BV112" s="34">
        <v>0.82661197262927966</v>
      </c>
      <c r="BW112" s="34">
        <v>0.83425701361138127</v>
      </c>
      <c r="BX112" s="34">
        <v>0.84197276086626072</v>
      </c>
      <c r="BY112" s="34">
        <v>0.84975986833115935</v>
      </c>
      <c r="BZ112" s="34">
        <v>0.85761899599135205</v>
      </c>
      <c r="CA112" s="34">
        <v>0.86555080993608358</v>
      </c>
      <c r="CB112" s="34">
        <v>0.87355598241502197</v>
      </c>
      <c r="CC112" s="34">
        <v>0.88163519189523376</v>
      </c>
      <c r="CD112" s="117"/>
      <c r="CE112" s="117"/>
      <c r="CF112" s="117"/>
      <c r="CG112" s="117"/>
    </row>
    <row r="113" spans="1:85" ht="16">
      <c r="A113" s="31" t="str">
        <f t="shared" si="30"/>
        <v>Residential</v>
      </c>
      <c r="B113" s="31" t="s">
        <v>92</v>
      </c>
      <c r="C113" s="31" t="str">
        <f t="shared" si="31"/>
        <v>Ancillary DLC WH</v>
      </c>
      <c r="D113" s="45">
        <f t="shared" si="32"/>
        <v>0</v>
      </c>
      <c r="E113" s="45" t="str">
        <f t="shared" si="38"/>
        <v/>
      </c>
      <c r="F113" s="45" t="str">
        <f t="shared" si="33"/>
        <v>n/a</v>
      </c>
      <c r="G113" s="46">
        <f t="shared" si="34"/>
        <v>0</v>
      </c>
      <c r="H113" s="47">
        <f t="shared" si="35"/>
        <v>0</v>
      </c>
      <c r="I113" s="47">
        <f t="shared" si="36"/>
        <v>0</v>
      </c>
      <c r="J113" s="47">
        <f t="shared" si="37"/>
        <v>0</v>
      </c>
      <c r="K113" s="32" t="s">
        <v>32</v>
      </c>
      <c r="L113" s="32" t="s">
        <v>439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117"/>
      <c r="CE113" s="117"/>
      <c r="CF113" s="117"/>
      <c r="CG113" s="117"/>
    </row>
    <row r="114" spans="1:85" ht="16">
      <c r="A114" s="31" t="str">
        <f t="shared" si="30"/>
        <v>Residential</v>
      </c>
      <c r="B114" s="31" t="s">
        <v>92</v>
      </c>
      <c r="C114" s="31" t="str">
        <f t="shared" si="31"/>
        <v>Ancillary EV</v>
      </c>
      <c r="D114" s="45">
        <f t="shared" si="32"/>
        <v>214.06583933213045</v>
      </c>
      <c r="E114" s="45">
        <f t="shared" si="38"/>
        <v>214.06583933213045</v>
      </c>
      <c r="F114" s="45">
        <f t="shared" si="33"/>
        <v>214.06583933213045</v>
      </c>
      <c r="G114" s="46">
        <f t="shared" si="34"/>
        <v>877410.26235531911</v>
      </c>
      <c r="H114" s="47">
        <f t="shared" si="35"/>
        <v>4.0987869203828788</v>
      </c>
      <c r="I114" s="47">
        <f t="shared" si="36"/>
        <v>4.0987869203828788</v>
      </c>
      <c r="J114" s="47">
        <f t="shared" si="37"/>
        <v>4.0987869203828788</v>
      </c>
      <c r="K114" s="32" t="s">
        <v>32</v>
      </c>
      <c r="L114" s="32" t="s">
        <v>461</v>
      </c>
      <c r="M114" s="34">
        <v>0</v>
      </c>
      <c r="N114" s="34">
        <v>6.1291318282940283E-3</v>
      </c>
      <c r="O114" s="34">
        <v>2.2021081652258242E-2</v>
      </c>
      <c r="P114" s="34">
        <v>6.1445637997340173E-2</v>
      </c>
      <c r="Q114" s="34">
        <v>9.4436287317871861E-2</v>
      </c>
      <c r="R114" s="34">
        <v>0.12542863696998244</v>
      </c>
      <c r="S114" s="34">
        <v>0.15001900061762738</v>
      </c>
      <c r="T114" s="34">
        <v>0.17943032061886913</v>
      </c>
      <c r="U114" s="34">
        <v>0.21460774851747136</v>
      </c>
      <c r="V114" s="34">
        <v>0.25668173341543304</v>
      </c>
      <c r="W114" s="34">
        <v>0.30700434967653395</v>
      </c>
      <c r="X114" s="34">
        <v>0.36719274669914864</v>
      </c>
      <c r="Y114" s="34">
        <v>0.43918111704451535</v>
      </c>
      <c r="Z114" s="34">
        <v>0.52528285294943544</v>
      </c>
      <c r="AA114" s="34">
        <v>0.62826488866262198</v>
      </c>
      <c r="AB114" s="34">
        <v>0.75143661764312875</v>
      </c>
      <c r="AC114" s="34">
        <v>0.89875624203180038</v>
      </c>
      <c r="AD114" s="34">
        <v>1.0749579720038951</v>
      </c>
      <c r="AE114" s="34">
        <v>1.2857041626352803</v>
      </c>
      <c r="AF114" s="34">
        <v>1.5377672772975142</v>
      </c>
      <c r="AG114" s="34">
        <v>1.83924752509168</v>
      </c>
      <c r="AH114" s="34">
        <v>2.1998331662388391</v>
      </c>
      <c r="AI114" s="34">
        <v>2.2201786430363604</v>
      </c>
      <c r="AJ114" s="55">
        <v>0</v>
      </c>
      <c r="AK114" s="55">
        <v>39889.339999999997</v>
      </c>
      <c r="AL114" s="55">
        <v>42914.66</v>
      </c>
      <c r="AM114" s="55">
        <v>50290.94</v>
      </c>
      <c r="AN114" s="55">
        <v>51560.1</v>
      </c>
      <c r="AO114" s="55">
        <v>53511.72</v>
      </c>
      <c r="AP114" s="55">
        <v>54156.24</v>
      </c>
      <c r="AQ114" s="55">
        <v>57269</v>
      </c>
      <c r="AR114" s="55">
        <v>60992.03</v>
      </c>
      <c r="AS114" s="55">
        <v>65444.95</v>
      </c>
      <c r="AT114" s="55">
        <v>70770.87</v>
      </c>
      <c r="AU114" s="55">
        <v>77140.95</v>
      </c>
      <c r="AV114" s="55">
        <v>84759.88</v>
      </c>
      <c r="AW114" s="55">
        <v>93872.5</v>
      </c>
      <c r="AX114" s="55">
        <v>104771.67</v>
      </c>
      <c r="AY114" s="55">
        <v>117807.61</v>
      </c>
      <c r="AZ114" s="55">
        <v>133399.26999999999</v>
      </c>
      <c r="BA114" s="55">
        <v>152047.67999999999</v>
      </c>
      <c r="BB114" s="55">
        <v>174352.12</v>
      </c>
      <c r="BC114" s="55">
        <v>201029.37</v>
      </c>
      <c r="BD114" s="55">
        <v>232936.7</v>
      </c>
      <c r="BE114" s="55">
        <v>271099.48</v>
      </c>
      <c r="BF114" s="55">
        <v>208770.59</v>
      </c>
      <c r="BG114" s="34">
        <v>0</v>
      </c>
      <c r="BH114" s="34">
        <v>6.1291318282940283E-3</v>
      </c>
      <c r="BI114" s="34">
        <v>2.2021081652258242E-2</v>
      </c>
      <c r="BJ114" s="34">
        <v>6.1445637997340173E-2</v>
      </c>
      <c r="BK114" s="34">
        <v>9.4436287317871861E-2</v>
      </c>
      <c r="BL114" s="34">
        <v>0.12542863696998244</v>
      </c>
      <c r="BM114" s="34">
        <v>0.15001900061762738</v>
      </c>
      <c r="BN114" s="34">
        <v>0.17943032061886913</v>
      </c>
      <c r="BO114" s="34">
        <v>0.21460774851747136</v>
      </c>
      <c r="BP114" s="34">
        <v>0.25668173341543304</v>
      </c>
      <c r="BQ114" s="34">
        <v>0.30700434967653395</v>
      </c>
      <c r="BR114" s="34">
        <v>0.36719274669914864</v>
      </c>
      <c r="BS114" s="34">
        <v>0.43918111704451535</v>
      </c>
      <c r="BT114" s="34">
        <v>0.52528285294943544</v>
      </c>
      <c r="BU114" s="34">
        <v>0.62826488866262198</v>
      </c>
      <c r="BV114" s="34">
        <v>0.75143661764312875</v>
      </c>
      <c r="BW114" s="34">
        <v>0.89875624203180038</v>
      </c>
      <c r="BX114" s="34">
        <v>1.0749579720038951</v>
      </c>
      <c r="BY114" s="34">
        <v>1.2857041626352803</v>
      </c>
      <c r="BZ114" s="34">
        <v>1.5377672772975142</v>
      </c>
      <c r="CA114" s="34">
        <v>1.83924752509168</v>
      </c>
      <c r="CB114" s="34">
        <v>2.1998331662388391</v>
      </c>
      <c r="CC114" s="34">
        <v>2.2201786430363604</v>
      </c>
      <c r="CD114" s="117"/>
      <c r="CE114" s="117"/>
      <c r="CF114" s="117"/>
      <c r="CG114" s="117"/>
    </row>
    <row r="115" spans="1:85" ht="16">
      <c r="A115" s="31" t="str">
        <f t="shared" si="30"/>
        <v>Residential</v>
      </c>
      <c r="B115" s="31" t="s">
        <v>92</v>
      </c>
      <c r="C115" s="31" t="str">
        <f t="shared" si="31"/>
        <v>Ancillary Battery Storage</v>
      </c>
      <c r="D115" s="45">
        <f t="shared" si="32"/>
        <v>39.946621347147712</v>
      </c>
      <c r="E115" s="45">
        <f t="shared" si="38"/>
        <v>39.946621347147712</v>
      </c>
      <c r="F115" s="45">
        <f t="shared" si="33"/>
        <v>39.946621347147712</v>
      </c>
      <c r="G115" s="46">
        <f t="shared" si="34"/>
        <v>555196.43954310881</v>
      </c>
      <c r="H115" s="47">
        <f t="shared" si="35"/>
        <v>13.898458012713791</v>
      </c>
      <c r="I115" s="47">
        <f t="shared" si="36"/>
        <v>13.898458012713791</v>
      </c>
      <c r="J115" s="47">
        <f t="shared" si="37"/>
        <v>13.898458012713791</v>
      </c>
      <c r="K115" s="32" t="s">
        <v>32</v>
      </c>
      <c r="L115" s="32" t="s">
        <v>503</v>
      </c>
      <c r="M115" s="34">
        <v>0</v>
      </c>
      <c r="N115" s="34">
        <v>5.0909387761651749E-2</v>
      </c>
      <c r="O115" s="34">
        <v>0.10289515126174811</v>
      </c>
      <c r="P115" s="34">
        <v>0.20765822667380562</v>
      </c>
      <c r="Q115" s="34">
        <v>0.31419002116506228</v>
      </c>
      <c r="R115" s="34">
        <v>0.42255188317442666</v>
      </c>
      <c r="S115" s="34">
        <v>0.58638238406898491</v>
      </c>
      <c r="T115" s="34">
        <v>0.75320716135942833</v>
      </c>
      <c r="U115" s="34">
        <v>0.92306758740493322</v>
      </c>
      <c r="V115" s="34">
        <v>1.1508058209044152</v>
      </c>
      <c r="W115" s="34">
        <v>1.3826776378760719</v>
      </c>
      <c r="X115" s="34">
        <v>1.6187400182693792</v>
      </c>
      <c r="Y115" s="34">
        <v>1.9153855103848456</v>
      </c>
      <c r="Z115" s="34">
        <v>2.2173796775278531</v>
      </c>
      <c r="AA115" s="34">
        <v>2.5247960813990571</v>
      </c>
      <c r="AB115" s="34">
        <v>2.8956216192645878</v>
      </c>
      <c r="AC115" s="34">
        <v>2.922402196707139</v>
      </c>
      <c r="AD115" s="34">
        <v>2.9494304582128921</v>
      </c>
      <c r="AE115" s="34">
        <v>2.9767086945239081</v>
      </c>
      <c r="AF115" s="34">
        <v>3.0042392175685104</v>
      </c>
      <c r="AG115" s="34">
        <v>3.0320243606572248</v>
      </c>
      <c r="AH115" s="34">
        <v>3.06006647868054</v>
      </c>
      <c r="AI115" s="34">
        <v>3.0883679483084916</v>
      </c>
      <c r="AJ115" s="55">
        <v>0</v>
      </c>
      <c r="AK115" s="55">
        <v>38092.31</v>
      </c>
      <c r="AL115" s="55">
        <v>38580.14</v>
      </c>
      <c r="AM115" s="55">
        <v>39563.24</v>
      </c>
      <c r="AN115" s="55">
        <v>40562.94</v>
      </c>
      <c r="AO115" s="55">
        <v>41579.800000000003</v>
      </c>
      <c r="AP115" s="55">
        <v>43117.19</v>
      </c>
      <c r="AQ115" s="55">
        <v>44682.67</v>
      </c>
      <c r="AR115" s="55">
        <v>46276.639999999999</v>
      </c>
      <c r="AS115" s="55">
        <v>48413.74</v>
      </c>
      <c r="AT115" s="55">
        <v>50589.62</v>
      </c>
      <c r="AU115" s="55">
        <v>52804.83</v>
      </c>
      <c r="AV115" s="55">
        <v>55588.55</v>
      </c>
      <c r="AW115" s="55">
        <v>58422.47</v>
      </c>
      <c r="AX115" s="55">
        <v>61307.26</v>
      </c>
      <c r="AY115" s="55">
        <v>64787.09</v>
      </c>
      <c r="AZ115" s="55">
        <v>65038.400000000001</v>
      </c>
      <c r="BA115" s="55">
        <v>65292.03</v>
      </c>
      <c r="BB115" s="55">
        <v>65548.009999999995</v>
      </c>
      <c r="BC115" s="55">
        <v>65806.36</v>
      </c>
      <c r="BD115" s="55">
        <v>66067.09</v>
      </c>
      <c r="BE115" s="55">
        <v>66330.240000000005</v>
      </c>
      <c r="BF115" s="55">
        <v>66595.820000000007</v>
      </c>
      <c r="BG115" s="34">
        <v>0</v>
      </c>
      <c r="BH115" s="34">
        <v>5.0909387761651749E-2</v>
      </c>
      <c r="BI115" s="34">
        <v>0.10289515126174811</v>
      </c>
      <c r="BJ115" s="34">
        <v>0.20765822667380562</v>
      </c>
      <c r="BK115" s="34">
        <v>0.31419002116506228</v>
      </c>
      <c r="BL115" s="34">
        <v>0.42255188317442666</v>
      </c>
      <c r="BM115" s="34">
        <v>0.58638238406898491</v>
      </c>
      <c r="BN115" s="34">
        <v>0.75320716135942833</v>
      </c>
      <c r="BO115" s="34">
        <v>0.92306758740493322</v>
      </c>
      <c r="BP115" s="34">
        <v>1.1508058209044152</v>
      </c>
      <c r="BQ115" s="34">
        <v>1.3826776378760719</v>
      </c>
      <c r="BR115" s="34">
        <v>1.6187400182693792</v>
      </c>
      <c r="BS115" s="34">
        <v>1.9153855103848456</v>
      </c>
      <c r="BT115" s="34">
        <v>2.2173796775278531</v>
      </c>
      <c r="BU115" s="34">
        <v>2.5247960813990571</v>
      </c>
      <c r="BV115" s="34">
        <v>2.8956216192645878</v>
      </c>
      <c r="BW115" s="34">
        <v>2.922402196707139</v>
      </c>
      <c r="BX115" s="34">
        <v>2.9494304582128921</v>
      </c>
      <c r="BY115" s="34">
        <v>2.9767086945239081</v>
      </c>
      <c r="BZ115" s="34">
        <v>3.0042392175685104</v>
      </c>
      <c r="CA115" s="34">
        <v>3.0320243606572248</v>
      </c>
      <c r="CB115" s="34">
        <v>3.06006647868054</v>
      </c>
      <c r="CC115" s="34">
        <v>3.0883679483084916</v>
      </c>
      <c r="CD115" s="117"/>
      <c r="CE115" s="117"/>
      <c r="CF115" s="117"/>
      <c r="CG115" s="117"/>
    </row>
    <row r="116" spans="1:85" ht="16">
      <c r="A116" s="31" t="str">
        <f t="shared" si="30"/>
        <v>Residential</v>
      </c>
      <c r="B116" s="31" t="s">
        <v>92</v>
      </c>
      <c r="C116" s="31" t="str">
        <f t="shared" si="31"/>
        <v>Pilot-CTA-2045 HPWH</v>
      </c>
      <c r="D116" s="45">
        <f t="shared" si="32"/>
        <v>0</v>
      </c>
      <c r="E116" s="45" t="str">
        <f t="shared" si="38"/>
        <v/>
      </c>
      <c r="F116" s="45" t="str">
        <f t="shared" si="33"/>
        <v>n/a</v>
      </c>
      <c r="G116" s="46">
        <f t="shared" si="34"/>
        <v>0</v>
      </c>
      <c r="H116" s="47">
        <f t="shared" si="35"/>
        <v>0</v>
      </c>
      <c r="I116" s="47">
        <f t="shared" si="36"/>
        <v>0</v>
      </c>
      <c r="J116" s="47">
        <f t="shared" si="37"/>
        <v>0</v>
      </c>
      <c r="K116" s="32" t="s">
        <v>32</v>
      </c>
      <c r="L116" s="32" t="s">
        <v>1126</v>
      </c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117"/>
      <c r="CE116" s="117"/>
      <c r="CF116" s="117"/>
      <c r="CG116" s="117"/>
    </row>
    <row r="117" spans="1:85" ht="16">
      <c r="A117" s="31" t="str">
        <f t="shared" si="30"/>
        <v>Residential</v>
      </c>
      <c r="B117" s="31" t="s">
        <v>92</v>
      </c>
      <c r="C117" s="31" t="str">
        <f t="shared" si="31"/>
        <v>Parent-CTA-2045 HPWH</v>
      </c>
      <c r="D117" s="45">
        <f t="shared" si="32"/>
        <v>625.706340695569</v>
      </c>
      <c r="E117" s="45">
        <f t="shared" si="38"/>
        <v>625.706340695569</v>
      </c>
      <c r="F117" s="45">
        <f t="shared" si="33"/>
        <v>238.49793255212273</v>
      </c>
      <c r="G117" s="46">
        <f t="shared" si="34"/>
        <v>744575.74815710576</v>
      </c>
      <c r="H117" s="47">
        <f t="shared" si="35"/>
        <v>1.1899763510937018</v>
      </c>
      <c r="I117" s="47">
        <f t="shared" si="36"/>
        <v>3.1219379563987699</v>
      </c>
      <c r="J117" s="47">
        <f t="shared" si="37"/>
        <v>3.1219379563987699</v>
      </c>
      <c r="K117" s="32" t="s">
        <v>32</v>
      </c>
      <c r="L117" s="32" t="s">
        <v>1147</v>
      </c>
      <c r="M117" s="34">
        <v>0</v>
      </c>
      <c r="N117" s="34">
        <v>6.1533754122000371E-3</v>
      </c>
      <c r="O117" s="34">
        <v>1.5546064332303168E-2</v>
      </c>
      <c r="P117" s="34">
        <v>2.8236912043714472E-2</v>
      </c>
      <c r="Q117" s="34">
        <v>4.1140544124876451E-2</v>
      </c>
      <c r="R117" s="34">
        <v>5.7457682029831508E-2</v>
      </c>
      <c r="S117" s="34">
        <v>7.4097167685563473E-2</v>
      </c>
      <c r="T117" s="34">
        <v>9.5916641316785303E-2</v>
      </c>
      <c r="U117" s="34">
        <v>0.1181333780128551</v>
      </c>
      <c r="V117" s="34">
        <v>0.14075285968223597</v>
      </c>
      <c r="W117" s="34">
        <v>0.16712309760508115</v>
      </c>
      <c r="X117" s="34">
        <v>0.16866875986567323</v>
      </c>
      <c r="Y117" s="34">
        <v>0.17022871740835413</v>
      </c>
      <c r="Z117" s="34">
        <v>0.17180310244511809</v>
      </c>
      <c r="AA117" s="34">
        <v>0.17339204841074135</v>
      </c>
      <c r="AB117" s="34">
        <v>0.17499568997409096</v>
      </c>
      <c r="AC117" s="34">
        <v>0.17661416304953856</v>
      </c>
      <c r="AD117" s="34">
        <v>0.17824760480847962</v>
      </c>
      <c r="AE117" s="34">
        <v>0.17989615369095929</v>
      </c>
      <c r="AF117" s="34">
        <v>0.1815599494174055</v>
      </c>
      <c r="AG117" s="34">
        <v>0.18323913300047093</v>
      </c>
      <c r="AH117" s="34">
        <v>0.18493384675698421</v>
      </c>
      <c r="AI117" s="34">
        <v>0.18664423432001187</v>
      </c>
      <c r="AJ117" s="55">
        <v>0</v>
      </c>
      <c r="AK117" s="55">
        <v>27967.33</v>
      </c>
      <c r="AL117" s="55">
        <v>38681.29</v>
      </c>
      <c r="AM117" s="55">
        <v>50418.54</v>
      </c>
      <c r="AN117" s="55">
        <v>54377.79</v>
      </c>
      <c r="AO117" s="55">
        <v>67368.75</v>
      </c>
      <c r="AP117" s="55">
        <v>72596.05</v>
      </c>
      <c r="AQ117" s="55">
        <v>91530.37</v>
      </c>
      <c r="AR117" s="55">
        <v>98425.64</v>
      </c>
      <c r="AS117" s="55">
        <v>105441.55</v>
      </c>
      <c r="AT117" s="55">
        <v>121952.53</v>
      </c>
      <c r="AU117" s="55">
        <v>59327.5</v>
      </c>
      <c r="AV117" s="55">
        <v>59777.13</v>
      </c>
      <c r="AW117" s="55">
        <v>60230.91</v>
      </c>
      <c r="AX117" s="55">
        <v>60688.89</v>
      </c>
      <c r="AY117" s="55">
        <v>61151.11</v>
      </c>
      <c r="AZ117" s="55">
        <v>61617.599999999999</v>
      </c>
      <c r="BA117" s="55">
        <v>62088.41</v>
      </c>
      <c r="BB117" s="55">
        <v>62563.56</v>
      </c>
      <c r="BC117" s="55">
        <v>63043.12</v>
      </c>
      <c r="BD117" s="55">
        <v>63527.11</v>
      </c>
      <c r="BE117" s="55">
        <v>64015.57</v>
      </c>
      <c r="BF117" s="55">
        <v>64508.56</v>
      </c>
      <c r="BG117" s="34">
        <v>0</v>
      </c>
      <c r="BH117" s="34">
        <v>1.6143561375536568E-2</v>
      </c>
      <c r="BI117" s="34">
        <v>4.07855570129836E-2</v>
      </c>
      <c r="BJ117" s="34">
        <v>7.4080369244097971E-2</v>
      </c>
      <c r="BK117" s="34">
        <v>0.10793342752761706</v>
      </c>
      <c r="BL117" s="34">
        <v>0.15074191873708737</v>
      </c>
      <c r="BM117" s="34">
        <v>0.19439609875153704</v>
      </c>
      <c r="BN117" s="34">
        <v>0.251640129572272</v>
      </c>
      <c r="BO117" s="34">
        <v>0.30992639172784336</v>
      </c>
      <c r="BP117" s="34">
        <v>0.36926926716633668</v>
      </c>
      <c r="BQ117" s="34">
        <v>0.43845236195215409</v>
      </c>
      <c r="BR117" s="34">
        <v>0.44250745235347205</v>
      </c>
      <c r="BS117" s="34">
        <v>0.44660004684779964</v>
      </c>
      <c r="BT117" s="34">
        <v>0.4507304922971922</v>
      </c>
      <c r="BU117" s="34">
        <v>0.45489913877170957</v>
      </c>
      <c r="BV117" s="34">
        <v>0.45910633957908559</v>
      </c>
      <c r="BW117" s="34">
        <v>0.46335245129467167</v>
      </c>
      <c r="BX117" s="34">
        <v>0.4676378337916583</v>
      </c>
      <c r="BY117" s="34">
        <v>0.47196285027157553</v>
      </c>
      <c r="BZ117" s="34">
        <v>0.47632786729507565</v>
      </c>
      <c r="CA117" s="34">
        <v>0.48073325481300017</v>
      </c>
      <c r="CB117" s="34">
        <v>0.4851793861977351</v>
      </c>
      <c r="CC117" s="34">
        <v>0.48966663827485463</v>
      </c>
      <c r="CD117" s="117"/>
      <c r="CE117" s="117"/>
      <c r="CF117" s="117"/>
      <c r="CG117" s="117"/>
    </row>
    <row r="118" spans="1:85" ht="16">
      <c r="A118" s="31" t="str">
        <f t="shared" si="30"/>
        <v>Residential</v>
      </c>
      <c r="B118" s="31" t="s">
        <v>92</v>
      </c>
      <c r="C118" s="31" t="str">
        <f t="shared" si="31"/>
        <v>Parent-Ancillary HPWH</v>
      </c>
      <c r="D118" s="45">
        <f t="shared" si="32"/>
        <v>404.21983056325058</v>
      </c>
      <c r="E118" s="45">
        <f t="shared" si="38"/>
        <v>404.21983056325058</v>
      </c>
      <c r="F118" s="45">
        <f t="shared" si="33"/>
        <v>154.07482330886236</v>
      </c>
      <c r="G118" s="46">
        <f t="shared" si="34"/>
        <v>481012.03901337134</v>
      </c>
      <c r="H118" s="47">
        <f t="shared" si="35"/>
        <v>1.1899763510937018</v>
      </c>
      <c r="I118" s="47">
        <f t="shared" si="36"/>
        <v>3.1219379563987699</v>
      </c>
      <c r="J118" s="47">
        <f>MAX(H118:I118)</f>
        <v>3.1219379563987699</v>
      </c>
      <c r="K118" s="32" t="s">
        <v>32</v>
      </c>
      <c r="L118" s="32" t="s">
        <v>1168</v>
      </c>
      <c r="M118" s="34">
        <v>0</v>
      </c>
      <c r="N118" s="34">
        <v>6.1533754122000371E-3</v>
      </c>
      <c r="O118" s="34">
        <v>1.5546064332303168E-2</v>
      </c>
      <c r="P118" s="34">
        <v>2.8236912043714472E-2</v>
      </c>
      <c r="Q118" s="34">
        <v>4.1140544124876451E-2</v>
      </c>
      <c r="R118" s="34">
        <v>5.7457682029831508E-2</v>
      </c>
      <c r="S118" s="34">
        <v>7.4097167685563473E-2</v>
      </c>
      <c r="T118" s="34">
        <v>9.5916641316785303E-2</v>
      </c>
      <c r="U118" s="34">
        <v>0.1181333780128551</v>
      </c>
      <c r="V118" s="34">
        <v>0.14075285968223597</v>
      </c>
      <c r="W118" s="34">
        <v>0.16712309760508115</v>
      </c>
      <c r="X118" s="34">
        <v>0.16866875986567323</v>
      </c>
      <c r="Y118" s="34">
        <v>0.17022871740835413</v>
      </c>
      <c r="Z118" s="34">
        <v>0.17180310244511809</v>
      </c>
      <c r="AA118" s="34">
        <v>0.17339204841074135</v>
      </c>
      <c r="AB118" s="34">
        <v>0.17499568997409096</v>
      </c>
      <c r="AC118" s="34">
        <v>0.17661416304953856</v>
      </c>
      <c r="AD118" s="34">
        <v>0.17824760480847962</v>
      </c>
      <c r="AE118" s="34">
        <v>0.17989615369095929</v>
      </c>
      <c r="AF118" s="34">
        <v>0.1815599494174055</v>
      </c>
      <c r="AG118" s="34">
        <v>0.18323913300047093</v>
      </c>
      <c r="AH118" s="34">
        <v>0.18493384675698421</v>
      </c>
      <c r="AI118" s="34">
        <v>0.18664423432001187</v>
      </c>
      <c r="AJ118" s="55">
        <v>0</v>
      </c>
      <c r="AK118" s="55">
        <v>13258.8</v>
      </c>
      <c r="AL118" s="55">
        <v>17893.21</v>
      </c>
      <c r="AM118" s="55">
        <v>23440.48</v>
      </c>
      <c r="AN118" s="55">
        <v>27000.37</v>
      </c>
      <c r="AO118" s="55">
        <v>33584.870000000003</v>
      </c>
      <c r="AP118" s="55">
        <v>38207.19</v>
      </c>
      <c r="AQ118" s="55">
        <v>47419.7</v>
      </c>
      <c r="AR118" s="55">
        <v>53569.39</v>
      </c>
      <c r="AS118" s="55">
        <v>59829.43</v>
      </c>
      <c r="AT118" s="55">
        <v>69300.990000000005</v>
      </c>
      <c r="AU118" s="55">
        <v>53266.73</v>
      </c>
      <c r="AV118" s="55">
        <v>53689.52</v>
      </c>
      <c r="AW118" s="55">
        <v>54116.23</v>
      </c>
      <c r="AX118" s="55">
        <v>54546.879999999997</v>
      </c>
      <c r="AY118" s="55">
        <v>54981.52</v>
      </c>
      <c r="AZ118" s="55">
        <v>55420.17</v>
      </c>
      <c r="BA118" s="55">
        <v>55862.879999999997</v>
      </c>
      <c r="BB118" s="55">
        <v>56309.69</v>
      </c>
      <c r="BC118" s="55">
        <v>56760.63</v>
      </c>
      <c r="BD118" s="55">
        <v>57215.74</v>
      </c>
      <c r="BE118" s="55">
        <v>57675.06</v>
      </c>
      <c r="BF118" s="55">
        <v>58138.62</v>
      </c>
      <c r="BG118" s="34">
        <v>0</v>
      </c>
      <c r="BH118" s="34">
        <v>1.6143561375536568E-2</v>
      </c>
      <c r="BI118" s="34">
        <v>4.07855570129836E-2</v>
      </c>
      <c r="BJ118" s="34">
        <v>7.4080369244097971E-2</v>
      </c>
      <c r="BK118" s="34">
        <v>0.10793342752761706</v>
      </c>
      <c r="BL118" s="34">
        <v>0.15074191873708737</v>
      </c>
      <c r="BM118" s="34">
        <v>0.19439609875153704</v>
      </c>
      <c r="BN118" s="34">
        <v>0.251640129572272</v>
      </c>
      <c r="BO118" s="34">
        <v>0.30992639172784336</v>
      </c>
      <c r="BP118" s="34">
        <v>0.36926926716633668</v>
      </c>
      <c r="BQ118" s="34">
        <v>0.43845236195215409</v>
      </c>
      <c r="BR118" s="34">
        <v>0.44250745235347205</v>
      </c>
      <c r="BS118" s="34">
        <v>0.44660004684779964</v>
      </c>
      <c r="BT118" s="34">
        <v>0.4507304922971922</v>
      </c>
      <c r="BU118" s="34">
        <v>0.45489913877170957</v>
      </c>
      <c r="BV118" s="34">
        <v>0.45910633957908559</v>
      </c>
      <c r="BW118" s="34">
        <v>0.46335245129467167</v>
      </c>
      <c r="BX118" s="34">
        <v>0.4676378337916583</v>
      </c>
      <c r="BY118" s="34">
        <v>0.47196285027157553</v>
      </c>
      <c r="BZ118" s="34">
        <v>0.47632786729507565</v>
      </c>
      <c r="CA118" s="34">
        <v>0.48073325481300017</v>
      </c>
      <c r="CB118" s="34">
        <v>0.4851793861977351</v>
      </c>
      <c r="CC118" s="34">
        <v>0.48966663827485463</v>
      </c>
      <c r="CD118" s="117"/>
      <c r="CE118" s="117"/>
      <c r="CF118" s="117"/>
      <c r="CG118" s="117"/>
    </row>
    <row r="119" spans="1:85" ht="16">
      <c r="A119" s="31" t="str">
        <f t="shared" si="30"/>
        <v>Residential</v>
      </c>
      <c r="B119" s="31" t="s">
        <v>92</v>
      </c>
      <c r="C119" s="31" t="str">
        <f t="shared" si="31"/>
        <v>Pilot-CTA-2045 ERWH</v>
      </c>
      <c r="D119" s="45">
        <f t="shared" si="32"/>
        <v>0</v>
      </c>
      <c r="E119" s="45" t="str">
        <f t="shared" si="38"/>
        <v/>
      </c>
      <c r="F119" s="45" t="str">
        <f t="shared" si="33"/>
        <v>n/a</v>
      </c>
      <c r="G119" s="46">
        <f t="shared" si="34"/>
        <v>0</v>
      </c>
      <c r="H119" s="47">
        <f t="shared" si="35"/>
        <v>0</v>
      </c>
      <c r="I119" s="47">
        <f t="shared" si="36"/>
        <v>0</v>
      </c>
      <c r="J119" s="47">
        <f t="shared" ref="J119:J155" si="39">MAX(H119:I119)</f>
        <v>0</v>
      </c>
      <c r="K119" s="32" t="s">
        <v>32</v>
      </c>
      <c r="L119" s="32" t="s">
        <v>1189</v>
      </c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117"/>
      <c r="CE119" s="117"/>
      <c r="CF119" s="117"/>
      <c r="CG119" s="117"/>
    </row>
    <row r="120" spans="1:85" ht="16">
      <c r="A120" s="31" t="str">
        <f t="shared" si="30"/>
        <v>Residential</v>
      </c>
      <c r="B120" s="31" t="s">
        <v>92</v>
      </c>
      <c r="C120" s="31" t="str">
        <f t="shared" si="31"/>
        <v>Parent-CTA-2045 ERWH</v>
      </c>
      <c r="D120" s="45">
        <f t="shared" si="32"/>
        <v>131.86346198445503</v>
      </c>
      <c r="E120" s="45">
        <f t="shared" si="38"/>
        <v>131.86346198445503</v>
      </c>
      <c r="F120" s="45">
        <f t="shared" si="33"/>
        <v>122.34390724226175</v>
      </c>
      <c r="G120" s="46">
        <f t="shared" si="34"/>
        <v>19687953.250276681</v>
      </c>
      <c r="H120" s="47">
        <f t="shared" si="35"/>
        <v>149.30559954961316</v>
      </c>
      <c r="I120" s="47">
        <f t="shared" si="36"/>
        <v>160.92303813128336</v>
      </c>
      <c r="J120" s="47">
        <f t="shared" si="39"/>
        <v>160.92303813128336</v>
      </c>
      <c r="K120" s="32" t="s">
        <v>32</v>
      </c>
      <c r="L120" s="32" t="s">
        <v>1210</v>
      </c>
      <c r="M120" s="34">
        <v>0</v>
      </c>
      <c r="N120" s="34">
        <v>0.77206022147244435</v>
      </c>
      <c r="O120" s="34">
        <v>1.9505551128289695</v>
      </c>
      <c r="P120" s="34">
        <v>3.5428679555199905</v>
      </c>
      <c r="Q120" s="34">
        <v>5.161878721973288</v>
      </c>
      <c r="R120" s="34">
        <v>7.2091799608541258</v>
      </c>
      <c r="S120" s="34">
        <v>9.2969259734054468</v>
      </c>
      <c r="T120" s="34">
        <v>12.034601885512734</v>
      </c>
      <c r="U120" s="34">
        <v>14.822122149586786</v>
      </c>
      <c r="V120" s="34">
        <v>17.660174577304705</v>
      </c>
      <c r="W120" s="34">
        <v>20.968832081059016</v>
      </c>
      <c r="X120" s="34">
        <v>21.162765372512077</v>
      </c>
      <c r="Y120" s="34">
        <v>21.358492284200576</v>
      </c>
      <c r="Z120" s="34">
        <v>21.556029404681947</v>
      </c>
      <c r="AA120" s="34">
        <v>21.755393475935364</v>
      </c>
      <c r="AB120" s="34">
        <v>21.956601394780577</v>
      </c>
      <c r="AC120" s="34">
        <v>22.159670214310072</v>
      </c>
      <c r="AD120" s="34">
        <v>22.364617145334307</v>
      </c>
      <c r="AE120" s="34">
        <v>22.571459557840445</v>
      </c>
      <c r="AF120" s="34">
        <v>22.780214982464486</v>
      </c>
      <c r="AG120" s="34">
        <v>22.990901111977081</v>
      </c>
      <c r="AH120" s="34">
        <v>23.203535802783026</v>
      </c>
      <c r="AI120" s="34">
        <v>23.418137076434672</v>
      </c>
      <c r="AJ120" s="55">
        <v>0</v>
      </c>
      <c r="AK120" s="55">
        <v>576528</v>
      </c>
      <c r="AL120" s="55">
        <v>905816.76</v>
      </c>
      <c r="AM120" s="55">
        <v>1266556.21</v>
      </c>
      <c r="AN120" s="55">
        <v>1388242.03</v>
      </c>
      <c r="AO120" s="55">
        <v>1787513.75</v>
      </c>
      <c r="AP120" s="55">
        <v>1948172.71</v>
      </c>
      <c r="AQ120" s="55">
        <v>2530110.7799999998</v>
      </c>
      <c r="AR120" s="55">
        <v>2742034.19</v>
      </c>
      <c r="AS120" s="55">
        <v>2957665.14</v>
      </c>
      <c r="AT120" s="55">
        <v>3465123.05</v>
      </c>
      <c r="AU120" s="55">
        <v>1540369.54</v>
      </c>
      <c r="AV120" s="55">
        <v>1554188.57</v>
      </c>
      <c r="AW120" s="55">
        <v>1568135.41</v>
      </c>
      <c r="AX120" s="55">
        <v>1582211.24</v>
      </c>
      <c r="AY120" s="55">
        <v>1596417.25</v>
      </c>
      <c r="AZ120" s="55">
        <v>1610754.65</v>
      </c>
      <c r="BA120" s="55">
        <v>1625224.64</v>
      </c>
      <c r="BB120" s="55">
        <v>1639828.47</v>
      </c>
      <c r="BC120" s="55">
        <v>1654567.36</v>
      </c>
      <c r="BD120" s="55">
        <v>1669442.57</v>
      </c>
      <c r="BE120" s="55">
        <v>1684455.35</v>
      </c>
      <c r="BF120" s="55">
        <v>1699606.98</v>
      </c>
      <c r="BG120" s="34">
        <v>0</v>
      </c>
      <c r="BH120" s="34">
        <v>0.83213407155819652</v>
      </c>
      <c r="BI120" s="34">
        <v>2.1023274126744518</v>
      </c>
      <c r="BJ120" s="34">
        <v>3.818537796439414</v>
      </c>
      <c r="BK120" s="34">
        <v>5.5635234640288473</v>
      </c>
      <c r="BL120" s="34">
        <v>7.7701247993067524</v>
      </c>
      <c r="BM120" s="34">
        <v>10.020317907935553</v>
      </c>
      <c r="BN120" s="34">
        <v>12.971011830494993</v>
      </c>
      <c r="BO120" s="34">
        <v>15.975428483992674</v>
      </c>
      <c r="BP120" s="34">
        <v>19.034309198593547</v>
      </c>
      <c r="BQ120" s="34">
        <v>22.600412675262454</v>
      </c>
      <c r="BR120" s="34">
        <v>22.809435877001494</v>
      </c>
      <c r="BS120" s="34">
        <v>23.020392260204652</v>
      </c>
      <c r="BT120" s="34">
        <v>23.233299704181697</v>
      </c>
      <c r="BU120" s="34">
        <v>23.448176253601801</v>
      </c>
      <c r="BV120" s="34">
        <v>23.665040120022873</v>
      </c>
      <c r="BW120" s="34">
        <v>23.883909683435068</v>
      </c>
      <c r="BX120" s="34">
        <v>24.104803493818537</v>
      </c>
      <c r="BY120" s="34">
        <v>24.327740272715637</v>
      </c>
      <c r="BZ120" s="34">
        <v>24.552738914817631</v>
      </c>
      <c r="CA120" s="34">
        <v>24.779818489566075</v>
      </c>
      <c r="CB120" s="34">
        <v>25.008998242769025</v>
      </c>
      <c r="CC120" s="34">
        <v>25.240297598232186</v>
      </c>
      <c r="CD120" s="117"/>
      <c r="CE120" s="117"/>
      <c r="CF120" s="117"/>
      <c r="CG120" s="117"/>
    </row>
    <row r="121" spans="1:85" ht="16">
      <c r="A121" s="31" t="str">
        <f t="shared" si="30"/>
        <v>Residential</v>
      </c>
      <c r="B121" s="31" t="s">
        <v>92</v>
      </c>
      <c r="C121" s="31" t="str">
        <f t="shared" si="31"/>
        <v>Parent-Ancillary ERWH</v>
      </c>
      <c r="D121" s="45">
        <f t="shared" si="32"/>
        <v>83.923574426483682</v>
      </c>
      <c r="E121" s="45">
        <f t="shared" si="38"/>
        <v>83.923574426483682</v>
      </c>
      <c r="F121" s="45">
        <f t="shared" si="33"/>
        <v>77.864920657726827</v>
      </c>
      <c r="G121" s="46">
        <f t="shared" si="34"/>
        <v>12530259.596092729</v>
      </c>
      <c r="H121" s="47">
        <f t="shared" si="35"/>
        <v>149.30559954961316</v>
      </c>
      <c r="I121" s="47">
        <f t="shared" si="36"/>
        <v>160.92303813128336</v>
      </c>
      <c r="J121" s="47">
        <f t="shared" si="39"/>
        <v>160.92303813128336</v>
      </c>
      <c r="K121" s="32" t="s">
        <v>32</v>
      </c>
      <c r="L121" s="32" t="s">
        <v>1231</v>
      </c>
      <c r="M121" s="34">
        <v>0</v>
      </c>
      <c r="N121" s="34">
        <v>0.77206022147244435</v>
      </c>
      <c r="O121" s="34">
        <v>1.9505551128289695</v>
      </c>
      <c r="P121" s="34">
        <v>3.5428679555199905</v>
      </c>
      <c r="Q121" s="34">
        <v>5.161878721973288</v>
      </c>
      <c r="R121" s="34">
        <v>7.2091799608541258</v>
      </c>
      <c r="S121" s="34">
        <v>9.2969259734054468</v>
      </c>
      <c r="T121" s="34">
        <v>12.034601885512734</v>
      </c>
      <c r="U121" s="34">
        <v>14.822122149586786</v>
      </c>
      <c r="V121" s="34">
        <v>17.660174577304705</v>
      </c>
      <c r="W121" s="34">
        <v>20.968832081059016</v>
      </c>
      <c r="X121" s="34">
        <v>21.162765372512077</v>
      </c>
      <c r="Y121" s="34">
        <v>21.358492284200576</v>
      </c>
      <c r="Z121" s="34">
        <v>21.556029404681947</v>
      </c>
      <c r="AA121" s="34">
        <v>21.755393475935364</v>
      </c>
      <c r="AB121" s="34">
        <v>21.956601394780577</v>
      </c>
      <c r="AC121" s="34">
        <v>22.159670214310072</v>
      </c>
      <c r="AD121" s="34">
        <v>22.364617145334307</v>
      </c>
      <c r="AE121" s="34">
        <v>22.571459557840445</v>
      </c>
      <c r="AF121" s="34">
        <v>22.780214982464486</v>
      </c>
      <c r="AG121" s="34">
        <v>22.990901111977081</v>
      </c>
      <c r="AH121" s="34">
        <v>23.203535802783026</v>
      </c>
      <c r="AI121" s="34">
        <v>23.418137076434672</v>
      </c>
      <c r="AJ121" s="55">
        <v>0</v>
      </c>
      <c r="AK121" s="55">
        <v>207956.65</v>
      </c>
      <c r="AL121" s="55">
        <v>350393.21</v>
      </c>
      <c r="AM121" s="55">
        <v>520886.12</v>
      </c>
      <c r="AN121" s="55">
        <v>630297.97</v>
      </c>
      <c r="AO121" s="55">
        <v>832669.63</v>
      </c>
      <c r="AP121" s="55">
        <v>974734.72</v>
      </c>
      <c r="AQ121" s="55">
        <v>1257877.3500000001</v>
      </c>
      <c r="AR121" s="55">
        <v>1446885.57</v>
      </c>
      <c r="AS121" s="55">
        <v>1639285.12</v>
      </c>
      <c r="AT121" s="55">
        <v>1930389.47</v>
      </c>
      <c r="AU121" s="55">
        <v>1437583.29</v>
      </c>
      <c r="AV121" s="55">
        <v>1450577.74</v>
      </c>
      <c r="AW121" s="55">
        <v>1463692.36</v>
      </c>
      <c r="AX121" s="55">
        <v>1476928.27</v>
      </c>
      <c r="AY121" s="55">
        <v>1490286.6</v>
      </c>
      <c r="AZ121" s="55">
        <v>1503768.48</v>
      </c>
      <c r="BA121" s="55">
        <v>1517375.04</v>
      </c>
      <c r="BB121" s="55">
        <v>1531107.45</v>
      </c>
      <c r="BC121" s="55">
        <v>1544966.86</v>
      </c>
      <c r="BD121" s="55">
        <v>1558954.46</v>
      </c>
      <c r="BE121" s="55">
        <v>1573071.42</v>
      </c>
      <c r="BF121" s="55">
        <v>1587318.94</v>
      </c>
      <c r="BG121" s="34">
        <v>0</v>
      </c>
      <c r="BH121" s="34">
        <v>0.83213407155819652</v>
      </c>
      <c r="BI121" s="34">
        <v>2.1023274126744518</v>
      </c>
      <c r="BJ121" s="34">
        <v>3.818537796439414</v>
      </c>
      <c r="BK121" s="34">
        <v>5.5635234640288473</v>
      </c>
      <c r="BL121" s="34">
        <v>7.7701247993067524</v>
      </c>
      <c r="BM121" s="34">
        <v>10.020317907935553</v>
      </c>
      <c r="BN121" s="34">
        <v>12.971011830494993</v>
      </c>
      <c r="BO121" s="34">
        <v>15.975428483992674</v>
      </c>
      <c r="BP121" s="34">
        <v>19.034309198593547</v>
      </c>
      <c r="BQ121" s="34">
        <v>22.600412675262454</v>
      </c>
      <c r="BR121" s="34">
        <v>22.809435877001494</v>
      </c>
      <c r="BS121" s="34">
        <v>23.020392260204652</v>
      </c>
      <c r="BT121" s="34">
        <v>23.233299704181697</v>
      </c>
      <c r="BU121" s="34">
        <v>23.448176253601801</v>
      </c>
      <c r="BV121" s="34">
        <v>23.665040120022873</v>
      </c>
      <c r="BW121" s="34">
        <v>23.883909683435068</v>
      </c>
      <c r="BX121" s="34">
        <v>24.104803493818537</v>
      </c>
      <c r="BY121" s="34">
        <v>24.327740272715637</v>
      </c>
      <c r="BZ121" s="34">
        <v>24.552738914817631</v>
      </c>
      <c r="CA121" s="34">
        <v>24.779818489566075</v>
      </c>
      <c r="CB121" s="34">
        <v>25.008998242769025</v>
      </c>
      <c r="CC121" s="34">
        <v>25.240297598232186</v>
      </c>
      <c r="CD121" s="117"/>
      <c r="CE121" s="117"/>
      <c r="CF121" s="117"/>
      <c r="CG121" s="117"/>
    </row>
    <row r="122" spans="1:85" ht="16">
      <c r="A122" s="31" t="str">
        <f t="shared" si="30"/>
        <v>Residential</v>
      </c>
      <c r="B122" s="31" t="s">
        <v>92</v>
      </c>
      <c r="C122" s="31" t="str">
        <f t="shared" si="31"/>
        <v>Pilot-Time-of-Use Opt-in</v>
      </c>
      <c r="D122" s="45">
        <f t="shared" si="32"/>
        <v>0</v>
      </c>
      <c r="E122" s="45" t="str">
        <f t="shared" si="38"/>
        <v/>
      </c>
      <c r="F122" s="45" t="str">
        <f t="shared" si="33"/>
        <v>n/a</v>
      </c>
      <c r="G122" s="46">
        <f t="shared" si="34"/>
        <v>0</v>
      </c>
      <c r="H122" s="47">
        <f t="shared" si="35"/>
        <v>0</v>
      </c>
      <c r="I122" s="47">
        <f t="shared" si="36"/>
        <v>0</v>
      </c>
      <c r="J122" s="47">
        <f t="shared" si="39"/>
        <v>0</v>
      </c>
      <c r="K122" s="32" t="s">
        <v>32</v>
      </c>
      <c r="L122" s="32" t="s">
        <v>1252</v>
      </c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117"/>
      <c r="CE122" s="117"/>
      <c r="CF122" s="117"/>
      <c r="CG122" s="117"/>
    </row>
    <row r="123" spans="1:85" ht="16">
      <c r="A123" s="31" t="str">
        <f t="shared" si="30"/>
        <v>Residential</v>
      </c>
      <c r="B123" s="31" t="s">
        <v>92</v>
      </c>
      <c r="C123" s="31" t="str">
        <f t="shared" si="31"/>
        <v>Parent-Time-of-Use Opt-in</v>
      </c>
      <c r="D123" s="45">
        <f t="shared" si="32"/>
        <v>58.723278378236785</v>
      </c>
      <c r="E123" s="45">
        <f t="shared" si="38"/>
        <v>54.541804037672811</v>
      </c>
      <c r="F123" s="45">
        <f t="shared" si="33"/>
        <v>58.723278378236785</v>
      </c>
      <c r="G123" s="46">
        <f t="shared" si="34"/>
        <v>1560952.7062596593</v>
      </c>
      <c r="H123" s="47">
        <f t="shared" si="35"/>
        <v>28.619381661477256</v>
      </c>
      <c r="I123" s="47">
        <f t="shared" si="36"/>
        <v>26.581497991402301</v>
      </c>
      <c r="J123" s="47">
        <f t="shared" si="39"/>
        <v>28.619381661477256</v>
      </c>
      <c r="K123" s="32" t="s">
        <v>32</v>
      </c>
      <c r="L123" s="32" t="s">
        <v>1273</v>
      </c>
      <c r="M123" s="34">
        <v>0</v>
      </c>
      <c r="N123" s="34">
        <v>0.40116131468671934</v>
      </c>
      <c r="O123" s="34">
        <v>1.1597700055128863</v>
      </c>
      <c r="P123" s="34">
        <v>2.5102662557303379</v>
      </c>
      <c r="Q123" s="34">
        <v>3.063942717436571</v>
      </c>
      <c r="R123" s="34">
        <v>3.2624289291148338</v>
      </c>
      <c r="S123" s="34">
        <v>3.1766736212962847</v>
      </c>
      <c r="T123" s="34">
        <v>3.0651377126483705</v>
      </c>
      <c r="U123" s="34">
        <v>2.9518374365916431</v>
      </c>
      <c r="V123" s="34">
        <v>2.8367499059994854</v>
      </c>
      <c r="W123" s="34">
        <v>2.7002613243987597</v>
      </c>
      <c r="X123" s="34">
        <v>2.7095750076658196</v>
      </c>
      <c r="Y123" s="34">
        <v>2.7187120821660908</v>
      </c>
      <c r="Z123" s="34">
        <v>2.7276648086264874</v>
      </c>
      <c r="AA123" s="34">
        <v>2.7364252255275523</v>
      </c>
      <c r="AB123" s="34">
        <v>2.7449851438130035</v>
      </c>
      <c r="AC123" s="34">
        <v>2.7533361415177962</v>
      </c>
      <c r="AD123" s="34">
        <v>2.7614695583162923</v>
      </c>
      <c r="AE123" s="34">
        <v>2.7693764899924558</v>
      </c>
      <c r="AF123" s="34">
        <v>2.7770477828343076</v>
      </c>
      <c r="AG123" s="34">
        <v>2.7844740279551057</v>
      </c>
      <c r="AH123" s="34">
        <v>2.7916455555441075</v>
      </c>
      <c r="AI123" s="34">
        <v>2.8099650766665589</v>
      </c>
      <c r="AJ123" s="55">
        <v>0</v>
      </c>
      <c r="AK123" s="55">
        <v>195917.29</v>
      </c>
      <c r="AL123" s="55">
        <v>332003.46000000002</v>
      </c>
      <c r="AM123" s="55">
        <v>557658.04</v>
      </c>
      <c r="AN123" s="55">
        <v>257295.71</v>
      </c>
      <c r="AO123" s="55">
        <v>123354.73</v>
      </c>
      <c r="AP123" s="55">
        <v>45587.38</v>
      </c>
      <c r="AQ123" s="55">
        <v>45587.38</v>
      </c>
      <c r="AR123" s="55">
        <v>45587.38</v>
      </c>
      <c r="AS123" s="55">
        <v>45587.38</v>
      </c>
      <c r="AT123" s="55">
        <v>45587.38</v>
      </c>
      <c r="AU123" s="55">
        <v>51951.54</v>
      </c>
      <c r="AV123" s="55">
        <v>51909.81</v>
      </c>
      <c r="AW123" s="55">
        <v>51864.639999999999</v>
      </c>
      <c r="AX123" s="55">
        <v>51815.89</v>
      </c>
      <c r="AY123" s="55">
        <v>51763.44</v>
      </c>
      <c r="AZ123" s="55">
        <v>51707.18</v>
      </c>
      <c r="BA123" s="55">
        <v>51646.95</v>
      </c>
      <c r="BB123" s="55">
        <v>51582.63</v>
      </c>
      <c r="BC123" s="55">
        <v>51514.09</v>
      </c>
      <c r="BD123" s="55">
        <v>51441.17</v>
      </c>
      <c r="BE123" s="55">
        <v>51363.73</v>
      </c>
      <c r="BF123" s="55">
        <v>55814.21</v>
      </c>
      <c r="BG123" s="34">
        <v>0</v>
      </c>
      <c r="BH123" s="34">
        <v>0.37259605419521569</v>
      </c>
      <c r="BI123" s="34">
        <v>1.0771869370443325</v>
      </c>
      <c r="BJ123" s="34">
        <v>2.3315191859786926</v>
      </c>
      <c r="BK123" s="34">
        <v>2.845770329795029</v>
      </c>
      <c r="BL123" s="34">
        <v>3.0301230492022606</v>
      </c>
      <c r="BM123" s="34">
        <v>2.9504740697276581</v>
      </c>
      <c r="BN123" s="34">
        <v>2.8468802336775769</v>
      </c>
      <c r="BO123" s="34">
        <v>2.7416476645029224</v>
      </c>
      <c r="BP123" s="34">
        <v>2.6347551047873963</v>
      </c>
      <c r="BQ123" s="34">
        <v>2.507985386259461</v>
      </c>
      <c r="BR123" s="34">
        <v>2.5166358754972888</v>
      </c>
      <c r="BS123" s="34">
        <v>2.5251223316461</v>
      </c>
      <c r="BT123" s="34">
        <v>2.5334375665187303</v>
      </c>
      <c r="BU123" s="34">
        <v>2.541574185507006</v>
      </c>
      <c r="BV123" s="34">
        <v>2.549524582668016</v>
      </c>
      <c r="BW123" s="34">
        <v>2.5572809357346857</v>
      </c>
      <c r="BX123" s="34">
        <v>2.5648352010521451</v>
      </c>
      <c r="BY123" s="34">
        <v>2.5721791084416958</v>
      </c>
      <c r="BZ123" s="34">
        <v>2.579304155994405</v>
      </c>
      <c r="CA123" s="34">
        <v>2.5862016047966572</v>
      </c>
      <c r="CB123" s="34">
        <v>2.5928624735903019</v>
      </c>
      <c r="CC123" s="34">
        <v>2.6098775272235311</v>
      </c>
      <c r="CD123" s="117"/>
      <c r="CE123" s="117"/>
      <c r="CF123" s="117"/>
      <c r="CG123" s="117"/>
    </row>
    <row r="124" spans="1:85" ht="16">
      <c r="A124" s="31" t="str">
        <f t="shared" si="30"/>
        <v>Residential</v>
      </c>
      <c r="B124" s="31" t="s">
        <v>92</v>
      </c>
      <c r="C124" s="31" t="str">
        <f t="shared" si="31"/>
        <v>Pilot-Peak Time Rebate</v>
      </c>
      <c r="D124" s="45">
        <f t="shared" si="32"/>
        <v>0</v>
      </c>
      <c r="E124" s="45" t="str">
        <f t="shared" si="38"/>
        <v/>
      </c>
      <c r="F124" s="45" t="str">
        <f t="shared" si="33"/>
        <v>n/a</v>
      </c>
      <c r="G124" s="46">
        <f t="shared" si="34"/>
        <v>0</v>
      </c>
      <c r="H124" s="47">
        <f t="shared" si="35"/>
        <v>0</v>
      </c>
      <c r="I124" s="47">
        <f t="shared" si="36"/>
        <v>0</v>
      </c>
      <c r="J124" s="47">
        <f t="shared" si="39"/>
        <v>0</v>
      </c>
      <c r="K124" s="32" t="s">
        <v>32</v>
      </c>
      <c r="L124" s="32" t="s">
        <v>1355</v>
      </c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117"/>
      <c r="CE124" s="117"/>
      <c r="CF124" s="117"/>
      <c r="CG124" s="117"/>
    </row>
    <row r="125" spans="1:85" ht="16">
      <c r="A125" s="31" t="str">
        <f t="shared" si="30"/>
        <v>Residential</v>
      </c>
      <c r="B125" s="31" t="s">
        <v>92</v>
      </c>
      <c r="C125" s="31" t="str">
        <f t="shared" si="31"/>
        <v>Parent-Peak Time Rebate</v>
      </c>
      <c r="D125" s="45">
        <f t="shared" si="32"/>
        <v>42.151758070452594</v>
      </c>
      <c r="E125" s="45">
        <f t="shared" si="38"/>
        <v>39.15028234142418</v>
      </c>
      <c r="F125" s="45">
        <f t="shared" si="33"/>
        <v>42.151758070452594</v>
      </c>
      <c r="G125" s="46">
        <f t="shared" si="34"/>
        <v>1619662.4777248681</v>
      </c>
      <c r="H125" s="47">
        <f t="shared" si="35"/>
        <v>41.370390731796427</v>
      </c>
      <c r="I125" s="47">
        <f t="shared" si="36"/>
        <v>38.424553372548743</v>
      </c>
      <c r="J125" s="47">
        <f t="shared" si="39"/>
        <v>41.370390731796427</v>
      </c>
      <c r="K125" s="32" t="s">
        <v>32</v>
      </c>
      <c r="L125" s="32" t="s">
        <v>1376</v>
      </c>
      <c r="M125" s="34">
        <v>0</v>
      </c>
      <c r="N125" s="34">
        <v>0.6506855784161476</v>
      </c>
      <c r="O125" s="34">
        <v>1.832100349871564</v>
      </c>
      <c r="P125" s="34">
        <v>3.7531507666314532</v>
      </c>
      <c r="Q125" s="34">
        <v>4.4513751940817645</v>
      </c>
      <c r="R125" s="34">
        <v>4.6707493074951527</v>
      </c>
      <c r="S125" s="34">
        <v>4.5479752782947074</v>
      </c>
      <c r="T125" s="34">
        <v>4.3882917175498504</v>
      </c>
      <c r="U125" s="34">
        <v>4.2260821499457073</v>
      </c>
      <c r="V125" s="34">
        <v>4.061313808475508</v>
      </c>
      <c r="W125" s="34">
        <v>3.8659060427144452</v>
      </c>
      <c r="X125" s="34">
        <v>3.8792402426663974</v>
      </c>
      <c r="Y125" s="34">
        <v>3.8923215956466284</v>
      </c>
      <c r="Z125" s="34">
        <v>3.9051390215043753</v>
      </c>
      <c r="AA125" s="34">
        <v>3.9176811219035153</v>
      </c>
      <c r="AB125" s="34">
        <v>3.9299361727483557</v>
      </c>
      <c r="AC125" s="34">
        <v>3.9418921164927423</v>
      </c>
      <c r="AD125" s="34">
        <v>3.95353655433478</v>
      </c>
      <c r="AE125" s="34">
        <v>3.9648567382999444</v>
      </c>
      <c r="AF125" s="34">
        <v>3.9758395632157328</v>
      </c>
      <c r="AG125" s="34">
        <v>3.986471558581429</v>
      </c>
      <c r="AH125" s="34">
        <v>3.9967388803370323</v>
      </c>
      <c r="AI125" s="34">
        <v>4.0229665445882636</v>
      </c>
      <c r="AJ125" s="55">
        <v>0</v>
      </c>
      <c r="AK125" s="55">
        <v>220271.59</v>
      </c>
      <c r="AL125" s="55">
        <v>360867.21</v>
      </c>
      <c r="AM125" s="55">
        <v>557285.79</v>
      </c>
      <c r="AN125" s="55">
        <v>236683.1</v>
      </c>
      <c r="AO125" s="55">
        <v>111109.6</v>
      </c>
      <c r="AP125" s="55">
        <v>50775.94</v>
      </c>
      <c r="AQ125" s="55">
        <v>50775.94</v>
      </c>
      <c r="AR125" s="55">
        <v>50775.94</v>
      </c>
      <c r="AS125" s="55">
        <v>50775.94</v>
      </c>
      <c r="AT125" s="55">
        <v>50775.94</v>
      </c>
      <c r="AU125" s="55">
        <v>57109.5</v>
      </c>
      <c r="AV125" s="55">
        <v>57067.98</v>
      </c>
      <c r="AW125" s="55">
        <v>57023.02</v>
      </c>
      <c r="AX125" s="55">
        <v>56974.5</v>
      </c>
      <c r="AY125" s="55">
        <v>56922.31</v>
      </c>
      <c r="AZ125" s="55">
        <v>56866.31</v>
      </c>
      <c r="BA125" s="55">
        <v>56806.38</v>
      </c>
      <c r="BB125" s="55">
        <v>56742.37</v>
      </c>
      <c r="BC125" s="55">
        <v>56674.15</v>
      </c>
      <c r="BD125" s="55">
        <v>56601.58</v>
      </c>
      <c r="BE125" s="55">
        <v>56524.52</v>
      </c>
      <c r="BF125" s="55">
        <v>60953.59</v>
      </c>
      <c r="BG125" s="34">
        <v>0</v>
      </c>
      <c r="BH125" s="34">
        <v>0.6043525887557728</v>
      </c>
      <c r="BI125" s="34">
        <v>1.7016430454788758</v>
      </c>
      <c r="BJ125" s="34">
        <v>3.4859023421505482</v>
      </c>
      <c r="BK125" s="34">
        <v>4.1344087087573671</v>
      </c>
      <c r="BL125" s="34">
        <v>4.3381619772255249</v>
      </c>
      <c r="BM125" s="34">
        <v>4.2241302469390254</v>
      </c>
      <c r="BN125" s="34">
        <v>4.075817180660839</v>
      </c>
      <c r="BO125" s="34">
        <v>3.9251579754251229</v>
      </c>
      <c r="BP125" s="34">
        <v>3.7721221974463082</v>
      </c>
      <c r="BQ125" s="34">
        <v>3.5906287188477219</v>
      </c>
      <c r="BR125" s="34">
        <v>3.6030134381764714</v>
      </c>
      <c r="BS125" s="34">
        <v>3.6151633148608044</v>
      </c>
      <c r="BT125" s="34">
        <v>3.6270680577278132</v>
      </c>
      <c r="BU125" s="34">
        <v>3.6387170800760638</v>
      </c>
      <c r="BV125" s="34">
        <v>3.6500994926407331</v>
      </c>
      <c r="BW125" s="34">
        <v>3.6612040964503438</v>
      </c>
      <c r="BX125" s="34">
        <v>3.6720193755772774</v>
      </c>
      <c r="BY125" s="34">
        <v>3.6825334897846203</v>
      </c>
      <c r="BZ125" s="34">
        <v>3.6927342670722703</v>
      </c>
      <c r="CA125" s="34">
        <v>3.7026091961256204</v>
      </c>
      <c r="CB125" s="34">
        <v>3.712145418670604</v>
      </c>
      <c r="CC125" s="34">
        <v>3.7365055048827971</v>
      </c>
      <c r="CD125" s="117"/>
      <c r="CE125" s="117"/>
      <c r="CF125" s="117"/>
      <c r="CG125" s="117"/>
    </row>
    <row r="126" spans="1:85" ht="16">
      <c r="A126" s="31" t="str">
        <f t="shared" si="30"/>
        <v>C&amp;I</v>
      </c>
      <c r="B126" s="31" t="s">
        <v>92</v>
      </c>
      <c r="C126" s="31" t="str">
        <f t="shared" si="31"/>
        <v>DLC Central AC</v>
      </c>
      <c r="D126" s="45">
        <f t="shared" si="32"/>
        <v>70.056830313978992</v>
      </c>
      <c r="E126" s="45">
        <f t="shared" si="38"/>
        <v>70.056830313978992</v>
      </c>
      <c r="F126" s="45" t="str">
        <f t="shared" si="33"/>
        <v>n/a</v>
      </c>
      <c r="G126" s="46">
        <f t="shared" si="34"/>
        <v>470407.51681796589</v>
      </c>
      <c r="H126" s="47">
        <f t="shared" si="35"/>
        <v>6.7146560115509795</v>
      </c>
      <c r="I126" s="47">
        <f t="shared" si="36"/>
        <v>0</v>
      </c>
      <c r="J126" s="47">
        <f t="shared" si="39"/>
        <v>6.7146560115509795</v>
      </c>
      <c r="K126" s="32" t="s">
        <v>152</v>
      </c>
      <c r="L126" s="32" t="s">
        <v>141</v>
      </c>
      <c r="M126" s="34">
        <v>0</v>
      </c>
      <c r="N126" s="34">
        <v>6.6815314637811721E-2</v>
      </c>
      <c r="O126" s="34">
        <v>0.20099507478863604</v>
      </c>
      <c r="P126" s="34">
        <v>0.46559152625814421</v>
      </c>
      <c r="Q126" s="34">
        <v>0.59916303998817344</v>
      </c>
      <c r="R126" s="34">
        <v>0.66922287921162393</v>
      </c>
      <c r="S126" s="34">
        <v>0.67569776173912255</v>
      </c>
      <c r="T126" s="34">
        <v>0.68223553523900105</v>
      </c>
      <c r="U126" s="34">
        <v>0.68883681057554302</v>
      </c>
      <c r="V126" s="34">
        <v>0.69550220454639822</v>
      </c>
      <c r="W126" s="34">
        <v>0.70223233994021317</v>
      </c>
      <c r="X126" s="34">
        <v>0.70902784559482301</v>
      </c>
      <c r="Y126" s="34">
        <v>0.71588935645600849</v>
      </c>
      <c r="Z126" s="34">
        <v>0.72281751363682023</v>
      </c>
      <c r="AA126" s="34">
        <v>0.72981296447748489</v>
      </c>
      <c r="AB126" s="34">
        <v>0.73687636260588707</v>
      </c>
      <c r="AC126" s="34">
        <v>0.744008367998645</v>
      </c>
      <c r="AD126" s="34">
        <v>0.75120964704277415</v>
      </c>
      <c r="AE126" s="34">
        <v>0.75848087259795116</v>
      </c>
      <c r="AF126" s="34">
        <v>0.76582272405938601</v>
      </c>
      <c r="AG126" s="34">
        <v>0.77323588742129967</v>
      </c>
      <c r="AH126" s="34">
        <v>0.78072105534102132</v>
      </c>
      <c r="AI126" s="34">
        <v>0.78827892720370796</v>
      </c>
      <c r="AJ126" s="55">
        <v>0</v>
      </c>
      <c r="AK126" s="55">
        <v>24976.799999999999</v>
      </c>
      <c r="AL126" s="55">
        <v>47055.67</v>
      </c>
      <c r="AM126" s="55">
        <v>89984.85</v>
      </c>
      <c r="AN126" s="55">
        <v>62147.25</v>
      </c>
      <c r="AO126" s="55">
        <v>48856.98</v>
      </c>
      <c r="AP126" s="55">
        <v>33113.82</v>
      </c>
      <c r="AQ126" s="55">
        <v>33379.949999999997</v>
      </c>
      <c r="AR126" s="55">
        <v>33648.660000000003</v>
      </c>
      <c r="AS126" s="55">
        <v>33919.980000000003</v>
      </c>
      <c r="AT126" s="55">
        <v>34193.94</v>
      </c>
      <c r="AU126" s="55">
        <v>34470.559999999998</v>
      </c>
      <c r="AV126" s="55">
        <v>34749.86</v>
      </c>
      <c r="AW126" s="55">
        <v>35031.879999999997</v>
      </c>
      <c r="AX126" s="55">
        <v>35316.639999999999</v>
      </c>
      <c r="AY126" s="55">
        <v>35604.160000000003</v>
      </c>
      <c r="AZ126" s="55">
        <v>35894.47</v>
      </c>
      <c r="BA126" s="55">
        <v>36187.61</v>
      </c>
      <c r="BB126" s="55">
        <v>36483.589999999997</v>
      </c>
      <c r="BC126" s="55">
        <v>36782.449999999997</v>
      </c>
      <c r="BD126" s="55">
        <v>37084.21</v>
      </c>
      <c r="BE126" s="55">
        <v>37388.9</v>
      </c>
      <c r="BF126" s="55">
        <v>37696.550000000003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117"/>
      <c r="CE126" s="117"/>
      <c r="CF126" s="117"/>
      <c r="CG126" s="117"/>
    </row>
    <row r="127" spans="1:85" ht="16">
      <c r="A127" s="31" t="str">
        <f t="shared" si="30"/>
        <v>C&amp;I</v>
      </c>
      <c r="B127" s="31" t="s">
        <v>92</v>
      </c>
      <c r="C127" s="31" t="str">
        <f t="shared" si="31"/>
        <v>DLC Water Heating</v>
      </c>
      <c r="D127" s="45">
        <f t="shared" si="32"/>
        <v>0</v>
      </c>
      <c r="E127" s="45" t="str">
        <f t="shared" si="38"/>
        <v/>
      </c>
      <c r="F127" s="45" t="str">
        <f t="shared" si="33"/>
        <v>n/a</v>
      </c>
      <c r="G127" s="46">
        <f t="shared" si="34"/>
        <v>0</v>
      </c>
      <c r="H127" s="47">
        <f t="shared" si="35"/>
        <v>0</v>
      </c>
      <c r="I127" s="47">
        <f t="shared" si="36"/>
        <v>0</v>
      </c>
      <c r="J127" s="47">
        <f t="shared" si="39"/>
        <v>0</v>
      </c>
      <c r="K127" s="32" t="s">
        <v>152</v>
      </c>
      <c r="L127" s="32" t="s">
        <v>163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117"/>
      <c r="CE127" s="117"/>
      <c r="CF127" s="117"/>
      <c r="CG127" s="117"/>
    </row>
    <row r="128" spans="1:85" ht="16">
      <c r="A128" s="31" t="str">
        <f t="shared" si="30"/>
        <v>C&amp;I</v>
      </c>
      <c r="B128" s="31" t="s">
        <v>92</v>
      </c>
      <c r="C128" s="31" t="str">
        <f t="shared" si="31"/>
        <v>DLC Smart Thermostats - Cooling</v>
      </c>
      <c r="D128" s="45">
        <f t="shared" si="32"/>
        <v>57.497028349109506</v>
      </c>
      <c r="E128" s="45">
        <f t="shared" si="38"/>
        <v>57.497028349109506</v>
      </c>
      <c r="F128" s="45" t="str">
        <f t="shared" si="33"/>
        <v>n/a</v>
      </c>
      <c r="G128" s="46">
        <f t="shared" si="34"/>
        <v>804497.13861905923</v>
      </c>
      <c r="H128" s="47">
        <f t="shared" si="35"/>
        <v>13.991977702470583</v>
      </c>
      <c r="I128" s="47">
        <f t="shared" si="36"/>
        <v>0</v>
      </c>
      <c r="J128" s="47">
        <f t="shared" si="39"/>
        <v>13.991977702470583</v>
      </c>
      <c r="K128" s="32" t="s">
        <v>152</v>
      </c>
      <c r="L128" s="32" t="s">
        <v>185</v>
      </c>
      <c r="M128" s="34">
        <v>0</v>
      </c>
      <c r="N128" s="34">
        <v>0.13419808415316364</v>
      </c>
      <c r="O128" s="34">
        <v>0.40715509993022347</v>
      </c>
      <c r="P128" s="34">
        <v>0.95958623924747544</v>
      </c>
      <c r="Q128" s="34">
        <v>1.2457342205335775</v>
      </c>
      <c r="R128" s="34">
        <v>1.3975405827064298</v>
      </c>
      <c r="S128" s="34">
        <v>1.4110621035353295</v>
      </c>
      <c r="T128" s="34">
        <v>1.4247149598115323</v>
      </c>
      <c r="U128" s="34">
        <v>1.4385004272051527</v>
      </c>
      <c r="V128" s="34">
        <v>1.4524197937769747</v>
      </c>
      <c r="W128" s="34">
        <v>1.4664743600988035</v>
      </c>
      <c r="X128" s="34">
        <v>1.4806654393749883</v>
      </c>
      <c r="Y128" s="34">
        <v>1.4949943575651197</v>
      </c>
      <c r="Z128" s="34">
        <v>1.5094624535079237</v>
      </c>
      <c r="AA128" s="34">
        <v>1.5240710790463594</v>
      </c>
      <c r="AB128" s="34">
        <v>1.5388215991539265</v>
      </c>
      <c r="AC128" s="34">
        <v>1.553715392062206</v>
      </c>
      <c r="AD128" s="34">
        <v>1.5687538493896351</v>
      </c>
      <c r="AE128" s="34">
        <v>1.5839383762715364</v>
      </c>
      <c r="AF128" s="34">
        <v>1.5992703914914066</v>
      </c>
      <c r="AG128" s="34">
        <v>1.6147513276134817</v>
      </c>
      <c r="AH128" s="34">
        <v>1.6303826311165937</v>
      </c>
      <c r="AI128" s="34">
        <v>1.6461657625293193</v>
      </c>
      <c r="AJ128" s="55">
        <v>0</v>
      </c>
      <c r="AK128" s="55">
        <v>19514.39</v>
      </c>
      <c r="AL128" s="55">
        <v>40441.589999999997</v>
      </c>
      <c r="AM128" s="55">
        <v>82719.25</v>
      </c>
      <c r="AN128" s="55">
        <v>81474.73</v>
      </c>
      <c r="AO128" s="55">
        <v>81204.460000000006</v>
      </c>
      <c r="AP128" s="55">
        <v>74068.13</v>
      </c>
      <c r="AQ128" s="55">
        <v>74731.490000000005</v>
      </c>
      <c r="AR128" s="55">
        <v>75401.289999999994</v>
      </c>
      <c r="AS128" s="55">
        <v>76077.600000000006</v>
      </c>
      <c r="AT128" s="55">
        <v>76760.479999999996</v>
      </c>
      <c r="AU128" s="55">
        <v>77449.990000000005</v>
      </c>
      <c r="AV128" s="55">
        <v>78146.2</v>
      </c>
      <c r="AW128" s="55">
        <v>78849.17</v>
      </c>
      <c r="AX128" s="55">
        <v>79558.97</v>
      </c>
      <c r="AY128" s="55">
        <v>80275.67</v>
      </c>
      <c r="AZ128" s="55">
        <v>80999.320000000007</v>
      </c>
      <c r="BA128" s="55">
        <v>81730.009999999995</v>
      </c>
      <c r="BB128" s="55">
        <v>82467.789999999994</v>
      </c>
      <c r="BC128" s="55">
        <v>83212.740000000005</v>
      </c>
      <c r="BD128" s="55">
        <v>83964.92</v>
      </c>
      <c r="BE128" s="55">
        <v>84724.41</v>
      </c>
      <c r="BF128" s="55">
        <v>85491.27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117"/>
      <c r="CE128" s="117"/>
      <c r="CF128" s="117"/>
      <c r="CG128" s="117"/>
    </row>
    <row r="129" spans="1:85" ht="16">
      <c r="A129" s="31" t="str">
        <f t="shared" si="30"/>
        <v>C&amp;I</v>
      </c>
      <c r="B129" s="31" t="s">
        <v>92</v>
      </c>
      <c r="C129" s="31" t="str">
        <f t="shared" si="31"/>
        <v>DLC Smart Thermostats - Heating</v>
      </c>
      <c r="D129" s="45">
        <f t="shared" si="32"/>
        <v>18.713235455524472</v>
      </c>
      <c r="E129" s="45" t="str">
        <f t="shared" si="38"/>
        <v/>
      </c>
      <c r="F129" s="45">
        <f t="shared" si="33"/>
        <v>18.713235455524472</v>
      </c>
      <c r="G129" s="46">
        <f t="shared" si="34"/>
        <v>19483.672110799947</v>
      </c>
      <c r="H129" s="47">
        <f t="shared" si="35"/>
        <v>0</v>
      </c>
      <c r="I129" s="47">
        <f t="shared" si="36"/>
        <v>1.0411706814199269</v>
      </c>
      <c r="J129" s="47">
        <f t="shared" si="39"/>
        <v>1.0411706814199269</v>
      </c>
      <c r="K129" s="32" t="s">
        <v>152</v>
      </c>
      <c r="L129" s="32" t="s">
        <v>206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55">
        <v>0</v>
      </c>
      <c r="AK129" s="55">
        <v>0</v>
      </c>
      <c r="AL129" s="55">
        <v>724.9</v>
      </c>
      <c r="AM129" s="55">
        <v>1624.3</v>
      </c>
      <c r="AN129" s="55">
        <v>3441</v>
      </c>
      <c r="AO129" s="55">
        <v>2632.49</v>
      </c>
      <c r="AP129" s="55">
        <v>2233.0300000000002</v>
      </c>
      <c r="AQ129" s="55">
        <v>1659.62</v>
      </c>
      <c r="AR129" s="55">
        <v>1675.68</v>
      </c>
      <c r="AS129" s="55">
        <v>1691.9</v>
      </c>
      <c r="AT129" s="55">
        <v>1708.27</v>
      </c>
      <c r="AU129" s="55">
        <v>1724.81</v>
      </c>
      <c r="AV129" s="55">
        <v>1741.5</v>
      </c>
      <c r="AW129" s="55">
        <v>1758.36</v>
      </c>
      <c r="AX129" s="55">
        <v>1775.38</v>
      </c>
      <c r="AY129" s="55">
        <v>1792.56</v>
      </c>
      <c r="AZ129" s="55">
        <v>1809.91</v>
      </c>
      <c r="BA129" s="55">
        <v>1827.43</v>
      </c>
      <c r="BB129" s="55">
        <v>1845.12</v>
      </c>
      <c r="BC129" s="55">
        <v>1862.99</v>
      </c>
      <c r="BD129" s="55">
        <v>1881.02</v>
      </c>
      <c r="BE129" s="55">
        <v>1899.23</v>
      </c>
      <c r="BF129" s="55">
        <v>1917.62</v>
      </c>
      <c r="BG129" s="34">
        <v>0</v>
      </c>
      <c r="BH129" s="34">
        <v>0</v>
      </c>
      <c r="BI129" s="34">
        <v>1.0977482648832998E-2</v>
      </c>
      <c r="BJ129" s="34">
        <v>3.3263761731385795E-2</v>
      </c>
      <c r="BK129" s="34">
        <v>7.836913627686265E-2</v>
      </c>
      <c r="BL129" s="34">
        <v>0.1017351600185978</v>
      </c>
      <c r="BM129" s="34">
        <v>0.11413274519198802</v>
      </c>
      <c r="BN129" s="34">
        <v>0.1152370466700099</v>
      </c>
      <c r="BO129" s="34">
        <v>0.11635207430305777</v>
      </c>
      <c r="BP129" s="34">
        <v>0.11747793227500339</v>
      </c>
      <c r="BQ129" s="34">
        <v>0.1186147257816636</v>
      </c>
      <c r="BR129" s="34">
        <v>0.11976256104062923</v>
      </c>
      <c r="BS129" s="34">
        <v>0.12092154530118988</v>
      </c>
      <c r="BT129" s="34">
        <v>0.12209178685435479</v>
      </c>
      <c r="BU129" s="34">
        <v>0.12327339504297107</v>
      </c>
      <c r="BV129" s="34">
        <v>0.12446648027194028</v>
      </c>
      <c r="BW129" s="34">
        <v>0.1256711540185344</v>
      </c>
      <c r="BX129" s="34">
        <v>0.12688752884281168</v>
      </c>
      <c r="BY129" s="34">
        <v>0.12811571839813382</v>
      </c>
      <c r="BZ129" s="34">
        <v>0.12935583744178528</v>
      </c>
      <c r="CA129" s="34">
        <v>0.13060800184569599</v>
      </c>
      <c r="CB129" s="34">
        <v>0.13187232860726758</v>
      </c>
      <c r="CC129" s="34">
        <v>0.1331489358603056</v>
      </c>
      <c r="CD129" s="117"/>
      <c r="CE129" s="117"/>
      <c r="CF129" s="117"/>
      <c r="CG129" s="117"/>
    </row>
    <row r="130" spans="1:85" ht="16">
      <c r="A130" s="31" t="str">
        <f t="shared" si="30"/>
        <v>C&amp;I</v>
      </c>
      <c r="B130" s="31" t="s">
        <v>92</v>
      </c>
      <c r="C130" s="31" t="str">
        <f t="shared" si="31"/>
        <v>DLC Smart Appliances</v>
      </c>
      <c r="D130" s="45">
        <f t="shared" si="32"/>
        <v>245.10174313945021</v>
      </c>
      <c r="E130" s="45">
        <f t="shared" si="38"/>
        <v>245.10174313945021</v>
      </c>
      <c r="F130" s="45">
        <f t="shared" si="33"/>
        <v>245.10174313945021</v>
      </c>
      <c r="G130" s="46">
        <f t="shared" si="34"/>
        <v>449638.72572714946</v>
      </c>
      <c r="H130" s="47">
        <f t="shared" si="35"/>
        <v>1.8344982780123611</v>
      </c>
      <c r="I130" s="47">
        <f t="shared" si="36"/>
        <v>1.8344982780123611</v>
      </c>
      <c r="J130" s="47">
        <f t="shared" si="39"/>
        <v>1.8344982780123611</v>
      </c>
      <c r="K130" s="32" t="s">
        <v>152</v>
      </c>
      <c r="L130" s="32" t="s">
        <v>227</v>
      </c>
      <c r="M130" s="34">
        <v>0</v>
      </c>
      <c r="N130" s="34">
        <v>1.759480750516542E-2</v>
      </c>
      <c r="O130" s="34">
        <v>5.33823985135468E-2</v>
      </c>
      <c r="P130" s="34">
        <v>0.12581204322481315</v>
      </c>
      <c r="Q130" s="34">
        <v>0.1633291112253846</v>
      </c>
      <c r="R130" s="34">
        <v>0.18323255274875447</v>
      </c>
      <c r="S130" s="34">
        <v>0.1850053690871013</v>
      </c>
      <c r="T130" s="34">
        <v>0.18679540491057339</v>
      </c>
      <c r="U130" s="34">
        <v>0.18860282747319843</v>
      </c>
      <c r="V130" s="34">
        <v>0.19042780565355397</v>
      </c>
      <c r="W130" s="34">
        <v>0.19227050997054651</v>
      </c>
      <c r="X130" s="34">
        <v>0.19413111259934435</v>
      </c>
      <c r="Y130" s="34">
        <v>0.19600978738746486</v>
      </c>
      <c r="Z130" s="34">
        <v>0.19790670987101808</v>
      </c>
      <c r="AA130" s="34">
        <v>0.19982205729110836</v>
      </c>
      <c r="AB130" s="34">
        <v>0.20175600861039472</v>
      </c>
      <c r="AC130" s="34">
        <v>0.2037087445298128</v>
      </c>
      <c r="AD130" s="34">
        <v>0.20568044750545864</v>
      </c>
      <c r="AE130" s="34">
        <v>0.20767130176563672</v>
      </c>
      <c r="AF130" s="34">
        <v>0.20968149332807356</v>
      </c>
      <c r="AG130" s="34">
        <v>0.21171121001729845</v>
      </c>
      <c r="AH130" s="34">
        <v>0.21376064148219306</v>
      </c>
      <c r="AI130" s="34">
        <v>0.21582997921371153</v>
      </c>
      <c r="AJ130" s="55">
        <v>0</v>
      </c>
      <c r="AK130" s="55">
        <v>47228.54</v>
      </c>
      <c r="AL130" s="55">
        <v>89908.81</v>
      </c>
      <c r="AM130" s="55">
        <v>175871.06</v>
      </c>
      <c r="AN130" s="55">
        <v>93966.16</v>
      </c>
      <c r="AO130" s="55">
        <v>52644.59</v>
      </c>
      <c r="AP130" s="55">
        <v>10110.14</v>
      </c>
      <c r="AQ130" s="55">
        <v>10150.540000000001</v>
      </c>
      <c r="AR130" s="55">
        <v>10191.33</v>
      </c>
      <c r="AS130" s="55">
        <v>10232.52</v>
      </c>
      <c r="AT130" s="55">
        <v>10274.1</v>
      </c>
      <c r="AU130" s="55">
        <v>10316.09</v>
      </c>
      <c r="AV130" s="55">
        <v>10358.49</v>
      </c>
      <c r="AW130" s="55">
        <v>10401.299999999999</v>
      </c>
      <c r="AX130" s="55">
        <v>10444.52</v>
      </c>
      <c r="AY130" s="55">
        <v>10488.17</v>
      </c>
      <c r="AZ130" s="55">
        <v>10532.24</v>
      </c>
      <c r="BA130" s="55">
        <v>10576.73</v>
      </c>
      <c r="BB130" s="55">
        <v>10621.66</v>
      </c>
      <c r="BC130" s="55">
        <v>10667.03</v>
      </c>
      <c r="BD130" s="55">
        <v>10712.83</v>
      </c>
      <c r="BE130" s="55">
        <v>10759.08</v>
      </c>
      <c r="BF130" s="55">
        <v>10805.78</v>
      </c>
      <c r="BG130" s="34">
        <v>0</v>
      </c>
      <c r="BH130" s="34">
        <v>1.759480750516542E-2</v>
      </c>
      <c r="BI130" s="34">
        <v>5.33823985135468E-2</v>
      </c>
      <c r="BJ130" s="34">
        <v>0.12581204322481315</v>
      </c>
      <c r="BK130" s="34">
        <v>0.1633291112253846</v>
      </c>
      <c r="BL130" s="34">
        <v>0.18323255274875447</v>
      </c>
      <c r="BM130" s="34">
        <v>0.1850053690871013</v>
      </c>
      <c r="BN130" s="34">
        <v>0.18679540491057339</v>
      </c>
      <c r="BO130" s="34">
        <v>0.18860282747319843</v>
      </c>
      <c r="BP130" s="34">
        <v>0.19042780565355397</v>
      </c>
      <c r="BQ130" s="34">
        <v>0.19227050997054651</v>
      </c>
      <c r="BR130" s="34">
        <v>0.19413111259934435</v>
      </c>
      <c r="BS130" s="34">
        <v>0.19600978738746486</v>
      </c>
      <c r="BT130" s="34">
        <v>0.19790670987101808</v>
      </c>
      <c r="BU130" s="34">
        <v>0.19982205729110836</v>
      </c>
      <c r="BV130" s="34">
        <v>0.20175600861039472</v>
      </c>
      <c r="BW130" s="34">
        <v>0.2037087445298128</v>
      </c>
      <c r="BX130" s="34">
        <v>0.20568044750545864</v>
      </c>
      <c r="BY130" s="34">
        <v>0.20767130176563672</v>
      </c>
      <c r="BZ130" s="34">
        <v>0.20968149332807356</v>
      </c>
      <c r="CA130" s="34">
        <v>0.21171121001729845</v>
      </c>
      <c r="CB130" s="34">
        <v>0.21376064148219306</v>
      </c>
      <c r="CC130" s="34">
        <v>0.21582997921371153</v>
      </c>
      <c r="CD130" s="117"/>
      <c r="CE130" s="117"/>
      <c r="CF130" s="117"/>
      <c r="CG130" s="117"/>
    </row>
    <row r="131" spans="1:85" ht="16">
      <c r="A131" s="31" t="str">
        <f t="shared" si="30"/>
        <v>C&amp;I</v>
      </c>
      <c r="B131" s="31" t="s">
        <v>92</v>
      </c>
      <c r="C131" s="31" t="str">
        <f t="shared" si="31"/>
        <v>Third Party Contracts</v>
      </c>
      <c r="D131" s="45">
        <f t="shared" si="32"/>
        <v>75.469124244769091</v>
      </c>
      <c r="E131" s="45">
        <f t="shared" si="38"/>
        <v>75.072000105735725</v>
      </c>
      <c r="F131" s="45">
        <f t="shared" si="33"/>
        <v>75.469124244769091</v>
      </c>
      <c r="G131" s="46">
        <f t="shared" si="34"/>
        <v>1593498.8754106453</v>
      </c>
      <c r="H131" s="47">
        <f t="shared" si="35"/>
        <v>21.226274418774903</v>
      </c>
      <c r="I131" s="47">
        <f t="shared" si="36"/>
        <v>21.114580185698838</v>
      </c>
      <c r="J131" s="47">
        <f t="shared" si="39"/>
        <v>21.226274418774903</v>
      </c>
      <c r="K131" s="32" t="s">
        <v>152</v>
      </c>
      <c r="L131" s="32" t="s">
        <v>248</v>
      </c>
      <c r="M131" s="34">
        <v>0</v>
      </c>
      <c r="N131" s="34">
        <v>0.9276600026344316</v>
      </c>
      <c r="O131" s="34">
        <v>1.4979938006104576</v>
      </c>
      <c r="P131" s="34">
        <v>1.8904353455529537</v>
      </c>
      <c r="Q131" s="34">
        <v>1.906527830157861</v>
      </c>
      <c r="R131" s="34">
        <v>1.9227587052257467</v>
      </c>
      <c r="S131" s="34">
        <v>1.9391291601620944</v>
      </c>
      <c r="T131" s="34">
        <v>1.9556403945951637</v>
      </c>
      <c r="U131" s="34">
        <v>1.9722936184638533</v>
      </c>
      <c r="V131" s="34">
        <v>1.9890900521063195</v>
      </c>
      <c r="W131" s="34">
        <v>2.0060309263493559</v>
      </c>
      <c r="X131" s="34">
        <v>2.0231174825985416</v>
      </c>
      <c r="Y131" s="34">
        <v>2.0403509729291653</v>
      </c>
      <c r="Z131" s="34">
        <v>2.0577326601779289</v>
      </c>
      <c r="AA131" s="34">
        <v>2.075263818035439</v>
      </c>
      <c r="AB131" s="34">
        <v>2.0929457311394986</v>
      </c>
      <c r="AC131" s="34">
        <v>2.1107796951691884</v>
      </c>
      <c r="AD131" s="34">
        <v>2.1287670169397765</v>
      </c>
      <c r="AE131" s="34">
        <v>2.1469090144984206</v>
      </c>
      <c r="AF131" s="34">
        <v>2.1652070172207156</v>
      </c>
      <c r="AG131" s="34">
        <v>2.1836623659080465</v>
      </c>
      <c r="AH131" s="34">
        <v>2.2022764128858037</v>
      </c>
      <c r="AI131" s="34">
        <v>2.2210505221024239</v>
      </c>
      <c r="AJ131" s="55">
        <v>0</v>
      </c>
      <c r="AK131" s="55">
        <v>69641.289999999994</v>
      </c>
      <c r="AL131" s="55">
        <v>112457.39</v>
      </c>
      <c r="AM131" s="55">
        <v>141918.76</v>
      </c>
      <c r="AN131" s="55">
        <v>143126.85999999999</v>
      </c>
      <c r="AO131" s="55">
        <v>144345.34</v>
      </c>
      <c r="AP131" s="55">
        <v>145574.29999999999</v>
      </c>
      <c r="AQ131" s="55">
        <v>146813.84</v>
      </c>
      <c r="AR131" s="55">
        <v>148064.03</v>
      </c>
      <c r="AS131" s="55">
        <v>149324.97</v>
      </c>
      <c r="AT131" s="55">
        <v>150596.75</v>
      </c>
      <c r="AU131" s="55">
        <v>151879.48000000001</v>
      </c>
      <c r="AV131" s="55">
        <v>153173.23000000001</v>
      </c>
      <c r="AW131" s="55">
        <v>154478.10999999999</v>
      </c>
      <c r="AX131" s="55">
        <v>155794.21</v>
      </c>
      <c r="AY131" s="55">
        <v>157121.62</v>
      </c>
      <c r="AZ131" s="55">
        <v>158460.45000000001</v>
      </c>
      <c r="BA131" s="55">
        <v>159810.79999999999</v>
      </c>
      <c r="BB131" s="55">
        <v>161172.75</v>
      </c>
      <c r="BC131" s="55">
        <v>162546.42000000001</v>
      </c>
      <c r="BD131" s="55">
        <v>163931.9</v>
      </c>
      <c r="BE131" s="55">
        <v>165329.29</v>
      </c>
      <c r="BF131" s="55">
        <v>166738.70000000001</v>
      </c>
      <c r="BG131" s="34">
        <v>0</v>
      </c>
      <c r="BH131" s="34">
        <v>0.92277858677664204</v>
      </c>
      <c r="BI131" s="34">
        <v>1.490111245932662</v>
      </c>
      <c r="BJ131" s="34">
        <v>1.8804877343077755</v>
      </c>
      <c r="BK131" s="34">
        <v>1.8964955390630416</v>
      </c>
      <c r="BL131" s="34">
        <v>1.9126410060603873</v>
      </c>
      <c r="BM131" s="34">
        <v>1.9289253184465567</v>
      </c>
      <c r="BN131" s="34">
        <v>1.9453496695372758</v>
      </c>
      <c r="BO131" s="34">
        <v>1.9619152629046555</v>
      </c>
      <c r="BP131" s="34">
        <v>1.9786233124653418</v>
      </c>
      <c r="BQ131" s="34">
        <v>1.9954750425694263</v>
      </c>
      <c r="BR131" s="34">
        <v>2.0124716880901201</v>
      </c>
      <c r="BS131" s="34">
        <v>2.0296144945141981</v>
      </c>
      <c r="BT131" s="34">
        <v>2.0469047180332227</v>
      </c>
      <c r="BU131" s="34">
        <v>2.0643436256355443</v>
      </c>
      <c r="BV131" s="34">
        <v>2.0819324951991072</v>
      </c>
      <c r="BW131" s="34">
        <v>2.0996726155850323</v>
      </c>
      <c r="BX131" s="34">
        <v>2.1175652867320292</v>
      </c>
      <c r="BY131" s="34">
        <v>2.1356118197515932</v>
      </c>
      <c r="BZ131" s="34">
        <v>2.1538135370240448</v>
      </c>
      <c r="CA131" s="34">
        <v>2.1721717722953753</v>
      </c>
      <c r="CB131" s="34">
        <v>2.1906878707749367</v>
      </c>
      <c r="CC131" s="34">
        <v>2.2093631892339665</v>
      </c>
      <c r="CD131" s="117"/>
      <c r="CE131" s="117"/>
      <c r="CF131" s="117"/>
      <c r="CG131" s="117"/>
    </row>
    <row r="132" spans="1:85" ht="16">
      <c r="A132" s="31" t="str">
        <f t="shared" si="30"/>
        <v>C&amp;I</v>
      </c>
      <c r="B132" s="31" t="s">
        <v>92</v>
      </c>
      <c r="C132" s="31" t="str">
        <f t="shared" si="31"/>
        <v>Time-of-Use Opt-Out</v>
      </c>
      <c r="D132" s="45">
        <f t="shared" si="32"/>
        <v>0</v>
      </c>
      <c r="E132" s="45" t="str">
        <f t="shared" si="38"/>
        <v/>
      </c>
      <c r="F132" s="45" t="str">
        <f t="shared" si="33"/>
        <v>n/a</v>
      </c>
      <c r="G132" s="46">
        <f t="shared" si="34"/>
        <v>0</v>
      </c>
      <c r="H132" s="47">
        <f t="shared" si="35"/>
        <v>0</v>
      </c>
      <c r="I132" s="47">
        <f t="shared" si="36"/>
        <v>0</v>
      </c>
      <c r="J132" s="47">
        <f t="shared" si="39"/>
        <v>0</v>
      </c>
      <c r="K132" s="32" t="s">
        <v>152</v>
      </c>
      <c r="L132" s="32" t="s">
        <v>1314</v>
      </c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117"/>
      <c r="CE132" s="117"/>
      <c r="CF132" s="117"/>
      <c r="CG132" s="117"/>
    </row>
    <row r="133" spans="1:85" ht="16">
      <c r="A133" s="31" t="str">
        <f t="shared" si="30"/>
        <v>C&amp;I</v>
      </c>
      <c r="B133" s="31" t="s">
        <v>92</v>
      </c>
      <c r="C133" s="31" t="str">
        <f t="shared" si="31"/>
        <v>Electric Vehicle TOU Opt-in</v>
      </c>
      <c r="D133" s="45">
        <f t="shared" si="32"/>
        <v>682.19841185805865</v>
      </c>
      <c r="E133" s="45">
        <f t="shared" si="38"/>
        <v>678.60863312841013</v>
      </c>
      <c r="F133" s="45">
        <f t="shared" si="33"/>
        <v>682.19841185805865</v>
      </c>
      <c r="G133" s="46">
        <f t="shared" si="34"/>
        <v>237266.82779139193</v>
      </c>
      <c r="H133" s="47">
        <f t="shared" si="35"/>
        <v>0.34963720797005393</v>
      </c>
      <c r="I133" s="47">
        <f t="shared" si="36"/>
        <v>0.34779739100412732</v>
      </c>
      <c r="J133" s="47">
        <f t="shared" si="39"/>
        <v>0.34963720797005393</v>
      </c>
      <c r="K133" s="32" t="s">
        <v>152</v>
      </c>
      <c r="L133" s="32" t="s">
        <v>283</v>
      </c>
      <c r="M133" s="34">
        <v>3.0607323445040798E-2</v>
      </c>
      <c r="N133" s="34">
        <v>2.860029317511836E-2</v>
      </c>
      <c r="O133" s="34">
        <v>2.7491077515979328E-2</v>
      </c>
      <c r="P133" s="34">
        <v>2.6829778903719997E-2</v>
      </c>
      <c r="Q133" s="34">
        <v>2.7058169578374296E-2</v>
      </c>
      <c r="R133" s="34">
        <v>2.7288524343222334E-2</v>
      </c>
      <c r="S133" s="34">
        <v>2.7520860078760041E-2</v>
      </c>
      <c r="T133" s="34">
        <v>2.7755193810568873E-2</v>
      </c>
      <c r="U133" s="34">
        <v>2.7991542710562811E-2</v>
      </c>
      <c r="V133" s="34">
        <v>2.822992409824605E-2</v>
      </c>
      <c r="W133" s="34">
        <v>2.8470355441981548E-2</v>
      </c>
      <c r="X133" s="34">
        <v>2.8712854360270421E-2</v>
      </c>
      <c r="Y133" s="34">
        <v>2.8957438623042328E-2</v>
      </c>
      <c r="Z133" s="34">
        <v>2.9204126152957054E-2</v>
      </c>
      <c r="AA133" s="34">
        <v>2.9452935026717093E-2</v>
      </c>
      <c r="AB133" s="34">
        <v>2.970388347639176E-2</v>
      </c>
      <c r="AC133" s="34">
        <v>2.9956989890752374E-2</v>
      </c>
      <c r="AD133" s="34">
        <v>3.0212272816619264E-2</v>
      </c>
      <c r="AE133" s="34">
        <v>3.0469750960220036E-2</v>
      </c>
      <c r="AF133" s="34">
        <v>3.0729443188559771E-2</v>
      </c>
      <c r="AG133" s="34">
        <v>3.0991368530802723E-2</v>
      </c>
      <c r="AH133" s="34">
        <v>3.1255546179666249E-2</v>
      </c>
      <c r="AI133" s="34">
        <v>3.1521995492826374E-2</v>
      </c>
      <c r="AJ133" s="55">
        <v>177569.91</v>
      </c>
      <c r="AK133" s="55">
        <v>4853.1899999999996</v>
      </c>
      <c r="AL133" s="55">
        <v>4853.1899999999996</v>
      </c>
      <c r="AM133" s="55">
        <v>4853.1899999999996</v>
      </c>
      <c r="AN133" s="55">
        <v>6332.36</v>
      </c>
      <c r="AO133" s="55">
        <v>6341.23</v>
      </c>
      <c r="AP133" s="55">
        <v>6355.68</v>
      </c>
      <c r="AQ133" s="55">
        <v>6370.28</v>
      </c>
      <c r="AR133" s="55">
        <v>6385.01</v>
      </c>
      <c r="AS133" s="55">
        <v>6399.89</v>
      </c>
      <c r="AT133" s="55">
        <v>6414.92</v>
      </c>
      <c r="AU133" s="55">
        <v>6430.09</v>
      </c>
      <c r="AV133" s="55">
        <v>6445.4</v>
      </c>
      <c r="AW133" s="55">
        <v>6460.87</v>
      </c>
      <c r="AX133" s="55">
        <v>6476.48</v>
      </c>
      <c r="AY133" s="55">
        <v>6492.25</v>
      </c>
      <c r="AZ133" s="55">
        <v>6508.17</v>
      </c>
      <c r="BA133" s="55">
        <v>6524.24</v>
      </c>
      <c r="BB133" s="55">
        <v>6540.48</v>
      </c>
      <c r="BC133" s="55">
        <v>6556.86</v>
      </c>
      <c r="BD133" s="55">
        <v>6573.41</v>
      </c>
      <c r="BE133" s="55">
        <v>6590.12</v>
      </c>
      <c r="BF133" s="55">
        <v>6606.99</v>
      </c>
      <c r="BG133" s="34">
        <v>3.0446265434988712E-2</v>
      </c>
      <c r="BH133" s="34">
        <v>2.8449796307466437E-2</v>
      </c>
      <c r="BI133" s="34">
        <v>2.7346417423539077E-2</v>
      </c>
      <c r="BJ133" s="34">
        <v>2.6688598613711072E-2</v>
      </c>
      <c r="BK133" s="34">
        <v>2.6915787479666213E-2</v>
      </c>
      <c r="BL133" s="34">
        <v>2.7144930100626567E-2</v>
      </c>
      <c r="BM133" s="34">
        <v>2.7376043268261634E-2</v>
      </c>
      <c r="BN133" s="34">
        <v>2.7609143918562996E-2</v>
      </c>
      <c r="BO133" s="34">
        <v>2.7844249133084746E-2</v>
      </c>
      <c r="BP133" s="34">
        <v>2.8081376140194576E-2</v>
      </c>
      <c r="BQ133" s="34">
        <v>2.8320542316335601E-2</v>
      </c>
      <c r="BR133" s="34">
        <v>2.8561765187299082E-2</v>
      </c>
      <c r="BS133" s="34">
        <v>2.8805062429507994E-2</v>
      </c>
      <c r="BT133" s="34">
        <v>2.9050451871311743E-2</v>
      </c>
      <c r="BU133" s="34">
        <v>2.9297951494291888E-2</v>
      </c>
      <c r="BV133" s="34">
        <v>2.9547579434579221E-2</v>
      </c>
      <c r="BW133" s="34">
        <v>2.9799353984181993E-2</v>
      </c>
      <c r="BX133" s="34">
        <v>3.0053293592325784E-2</v>
      </c>
      <c r="BY133" s="34">
        <v>3.0309416866804641E-2</v>
      </c>
      <c r="BZ133" s="34">
        <v>3.0567742575344049E-2</v>
      </c>
      <c r="CA133" s="34">
        <v>3.0828289646975416E-2</v>
      </c>
      <c r="CB133" s="34">
        <v>3.1091077173422573E-2</v>
      </c>
      <c r="CC133" s="34">
        <v>3.1356124410500008E-2</v>
      </c>
      <c r="CD133" s="117"/>
      <c r="CE133" s="117"/>
      <c r="CF133" s="117"/>
      <c r="CG133" s="117"/>
    </row>
    <row r="134" spans="1:85" ht="16">
      <c r="A134" s="31" t="str">
        <f t="shared" si="30"/>
        <v>C&amp;I</v>
      </c>
      <c r="B134" s="31" t="s">
        <v>92</v>
      </c>
      <c r="C134" s="31" t="str">
        <f t="shared" si="31"/>
        <v>Thermal Energy Storage</v>
      </c>
      <c r="D134" s="45">
        <f t="shared" si="32"/>
        <v>335.21697809887763</v>
      </c>
      <c r="E134" s="45">
        <f t="shared" si="38"/>
        <v>335.21697809887763</v>
      </c>
      <c r="F134" s="45" t="str">
        <f t="shared" si="33"/>
        <v>n/a</v>
      </c>
      <c r="G134" s="46">
        <f t="shared" si="34"/>
        <v>588498.74879433739</v>
      </c>
      <c r="H134" s="47">
        <f t="shared" si="35"/>
        <v>1.7555756039920811</v>
      </c>
      <c r="I134" s="47">
        <f t="shared" si="36"/>
        <v>0</v>
      </c>
      <c r="J134" s="47">
        <f t="shared" si="39"/>
        <v>1.7555756039920811</v>
      </c>
      <c r="K134" s="32" t="s">
        <v>152</v>
      </c>
      <c r="L134" s="32" t="s">
        <v>325</v>
      </c>
      <c r="M134" s="34">
        <v>0</v>
      </c>
      <c r="N134" s="34">
        <v>2.0818201608475709E-2</v>
      </c>
      <c r="O134" s="34">
        <v>6.1597291883258291E-2</v>
      </c>
      <c r="P134" s="34">
        <v>0.13898653111311388</v>
      </c>
      <c r="Q134" s="34">
        <v>0.17474912824465208</v>
      </c>
      <c r="R134" s="34">
        <v>0.1903342381685004</v>
      </c>
      <c r="S134" s="34">
        <v>0.18785125636422853</v>
      </c>
      <c r="T134" s="34">
        <v>0.18408485371482666</v>
      </c>
      <c r="U134" s="34">
        <v>0.18022804477757245</v>
      </c>
      <c r="V134" s="34">
        <v>0.17627942663068208</v>
      </c>
      <c r="W134" s="34">
        <v>0.17135332465498818</v>
      </c>
      <c r="X134" s="34">
        <v>0.17301151158316125</v>
      </c>
      <c r="Y134" s="34">
        <v>0.17468580459325028</v>
      </c>
      <c r="Z134" s="34">
        <v>0.1763763601247223</v>
      </c>
      <c r="AA134" s="34">
        <v>0.17808333613655111</v>
      </c>
      <c r="AB134" s="34">
        <v>0.17980689212197695</v>
      </c>
      <c r="AC134" s="34">
        <v>0.18154718912340878</v>
      </c>
      <c r="AD134" s="34">
        <v>0.18330438974747124</v>
      </c>
      <c r="AE134" s="34">
        <v>0.18507865818019825</v>
      </c>
      <c r="AF134" s="34">
        <v>0.18687016020237379</v>
      </c>
      <c r="AG134" s="34">
        <v>0.18867906320502184</v>
      </c>
      <c r="AH134" s="34">
        <v>0.19050553620504682</v>
      </c>
      <c r="AI134" s="34">
        <v>0.19234974986102571</v>
      </c>
      <c r="AJ134" s="55">
        <v>0</v>
      </c>
      <c r="AK134" s="55">
        <v>56196.55</v>
      </c>
      <c r="AL134" s="55">
        <v>90693.45</v>
      </c>
      <c r="AM134" s="55">
        <v>154085.82999999999</v>
      </c>
      <c r="AN134" s="55">
        <v>87813.759999999995</v>
      </c>
      <c r="AO134" s="55">
        <v>55607.91</v>
      </c>
      <c r="AP134" s="55">
        <v>30050.75</v>
      </c>
      <c r="AQ134" s="55">
        <v>29874.03</v>
      </c>
      <c r="AR134" s="55">
        <v>29693.07</v>
      </c>
      <c r="AS134" s="55">
        <v>29507.8</v>
      </c>
      <c r="AT134" s="55">
        <v>29276.67</v>
      </c>
      <c r="AU134" s="55">
        <v>32061.25</v>
      </c>
      <c r="AV134" s="55">
        <v>32166.1</v>
      </c>
      <c r="AW134" s="55">
        <v>32271.96</v>
      </c>
      <c r="AX134" s="55">
        <v>32378.86</v>
      </c>
      <c r="AY134" s="55">
        <v>32486.79</v>
      </c>
      <c r="AZ134" s="55">
        <v>32595.77</v>
      </c>
      <c r="BA134" s="55">
        <v>32705.81</v>
      </c>
      <c r="BB134" s="55">
        <v>32816.92</v>
      </c>
      <c r="BC134" s="55">
        <v>32929.11</v>
      </c>
      <c r="BD134" s="55">
        <v>33042.39</v>
      </c>
      <c r="BE134" s="55">
        <v>33156.769999999997</v>
      </c>
      <c r="BF134" s="55">
        <v>33272.26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117"/>
      <c r="CE134" s="117"/>
      <c r="CF134" s="117"/>
      <c r="CG134" s="117"/>
    </row>
    <row r="135" spans="1:85" ht="16">
      <c r="A135" s="31" t="str">
        <f t="shared" si="30"/>
        <v>C&amp;I</v>
      </c>
      <c r="B135" s="31" t="s">
        <v>92</v>
      </c>
      <c r="C135" s="31" t="str">
        <f t="shared" si="31"/>
        <v>Battery Energy Storage</v>
      </c>
      <c r="D135" s="45">
        <f t="shared" si="32"/>
        <v>411.75468489970712</v>
      </c>
      <c r="E135" s="45">
        <f t="shared" si="38"/>
        <v>411.75468489970712</v>
      </c>
      <c r="F135" s="45">
        <f t="shared" si="33"/>
        <v>411.75468489970712</v>
      </c>
      <c r="G135" s="46">
        <f t="shared" si="34"/>
        <v>572733.66394712299</v>
      </c>
      <c r="H135" s="47">
        <f t="shared" si="35"/>
        <v>1.3909584637431054</v>
      </c>
      <c r="I135" s="47">
        <f t="shared" si="36"/>
        <v>1.3909584637431054</v>
      </c>
      <c r="J135" s="47">
        <f t="shared" si="39"/>
        <v>1.3909584637431054</v>
      </c>
      <c r="K135" s="32" t="s">
        <v>152</v>
      </c>
      <c r="L135" s="32" t="s">
        <v>356</v>
      </c>
      <c r="M135" s="34">
        <v>0</v>
      </c>
      <c r="N135" s="34">
        <v>5.0753881665229197E-3</v>
      </c>
      <c r="O135" s="34">
        <v>1.0256117722913181E-2</v>
      </c>
      <c r="P135" s="34">
        <v>2.0682039928464079E-2</v>
      </c>
      <c r="Q135" s="34">
        <v>3.1299731618427369E-2</v>
      </c>
      <c r="R135" s="34">
        <v>4.2123503380388901E-2</v>
      </c>
      <c r="S135" s="34">
        <v>5.8485867509396453E-2</v>
      </c>
      <c r="T135" s="34">
        <v>7.5166082783434215E-2</v>
      </c>
      <c r="U135" s="34">
        <v>9.2167664513833916E-2</v>
      </c>
      <c r="V135" s="34">
        <v>0.11497009273860752</v>
      </c>
      <c r="W135" s="34">
        <v>0.13821333153415918</v>
      </c>
      <c r="X135" s="34">
        <v>0.16187895420801873</v>
      </c>
      <c r="Y135" s="34">
        <v>0.19162577451889176</v>
      </c>
      <c r="Z135" s="34">
        <v>0.22193325073693043</v>
      </c>
      <c r="AA135" s="34">
        <v>0.25280947749783494</v>
      </c>
      <c r="AB135" s="34">
        <v>0.29006393243923728</v>
      </c>
      <c r="AC135" s="34">
        <v>0.29287137427803567</v>
      </c>
      <c r="AD135" s="34">
        <v>0.29570608498953865</v>
      </c>
      <c r="AE135" s="34">
        <v>0.29856832943815786</v>
      </c>
      <c r="AF135" s="34">
        <v>0.30145837506095058</v>
      </c>
      <c r="AG135" s="34">
        <v>0.30437649189260851</v>
      </c>
      <c r="AH135" s="34">
        <v>0.30732295259068859</v>
      </c>
      <c r="AI135" s="34">
        <v>0.31029803246108917</v>
      </c>
      <c r="AJ135" s="55">
        <v>0</v>
      </c>
      <c r="AK135" s="55">
        <v>19368.23</v>
      </c>
      <c r="AL135" s="55">
        <v>19691.59</v>
      </c>
      <c r="AM135" s="55">
        <v>35792.730000000003</v>
      </c>
      <c r="AN135" s="55">
        <v>36381.4</v>
      </c>
      <c r="AO135" s="55">
        <v>37014</v>
      </c>
      <c r="AP135" s="55">
        <v>54015.79</v>
      </c>
      <c r="AQ135" s="55">
        <v>54991.49</v>
      </c>
      <c r="AR135" s="55">
        <v>55977.99</v>
      </c>
      <c r="AS135" s="55">
        <v>73784.820000000007</v>
      </c>
      <c r="AT135" s="55">
        <v>75137.97</v>
      </c>
      <c r="AU135" s="55">
        <v>76434.559999999998</v>
      </c>
      <c r="AV135" s="55">
        <v>95101.97</v>
      </c>
      <c r="AW135" s="55">
        <v>96823.02</v>
      </c>
      <c r="AX135" s="55">
        <v>98568.91</v>
      </c>
      <c r="AY135" s="55">
        <v>118148.12</v>
      </c>
      <c r="AZ135" s="55">
        <v>12406.32</v>
      </c>
      <c r="BA135" s="55">
        <v>12490.03</v>
      </c>
      <c r="BB135" s="55">
        <v>12574.55</v>
      </c>
      <c r="BC135" s="55">
        <v>12659.89</v>
      </c>
      <c r="BD135" s="55">
        <v>12746.06</v>
      </c>
      <c r="BE135" s="55">
        <v>12833.07</v>
      </c>
      <c r="BF135" s="55">
        <v>12920.92</v>
      </c>
      <c r="BG135" s="34">
        <v>0</v>
      </c>
      <c r="BH135" s="34">
        <v>5.0753881665229197E-3</v>
      </c>
      <c r="BI135" s="34">
        <v>1.0256117722913181E-2</v>
      </c>
      <c r="BJ135" s="34">
        <v>2.0682039928464079E-2</v>
      </c>
      <c r="BK135" s="34">
        <v>3.1299731618427369E-2</v>
      </c>
      <c r="BL135" s="34">
        <v>4.2123503380388901E-2</v>
      </c>
      <c r="BM135" s="34">
        <v>5.8485867509396453E-2</v>
      </c>
      <c r="BN135" s="34">
        <v>7.5166082783434215E-2</v>
      </c>
      <c r="BO135" s="34">
        <v>9.2167664513833916E-2</v>
      </c>
      <c r="BP135" s="34">
        <v>0.11497009273860752</v>
      </c>
      <c r="BQ135" s="34">
        <v>0.13821333153415918</v>
      </c>
      <c r="BR135" s="34">
        <v>0.16187895420801873</v>
      </c>
      <c r="BS135" s="34">
        <v>0.19162577451889176</v>
      </c>
      <c r="BT135" s="34">
        <v>0.22193325073693043</v>
      </c>
      <c r="BU135" s="34">
        <v>0.25280947749783494</v>
      </c>
      <c r="BV135" s="34">
        <v>0.29006393243923728</v>
      </c>
      <c r="BW135" s="34">
        <v>0.29287137427803567</v>
      </c>
      <c r="BX135" s="34">
        <v>0.29570608498953865</v>
      </c>
      <c r="BY135" s="34">
        <v>0.29856832943815786</v>
      </c>
      <c r="BZ135" s="34">
        <v>0.30145837506095058</v>
      </c>
      <c r="CA135" s="34">
        <v>0.30437649189260851</v>
      </c>
      <c r="CB135" s="34">
        <v>0.30732295259068859</v>
      </c>
      <c r="CC135" s="34">
        <v>0.31029803246108917</v>
      </c>
      <c r="CD135" s="117"/>
      <c r="CE135" s="117"/>
      <c r="CF135" s="117"/>
      <c r="CG135" s="117"/>
    </row>
    <row r="136" spans="1:85" ht="16">
      <c r="A136" s="31" t="str">
        <f t="shared" si="30"/>
        <v>C&amp;I</v>
      </c>
      <c r="B136" s="31" t="s">
        <v>92</v>
      </c>
      <c r="C136" s="31" t="str">
        <f t="shared" si="31"/>
        <v>Ancillary Cooling</v>
      </c>
      <c r="D136" s="45">
        <f t="shared" si="32"/>
        <v>46.257044783186387</v>
      </c>
      <c r="E136" s="45">
        <f t="shared" si="38"/>
        <v>46.257044783186387</v>
      </c>
      <c r="F136" s="45" t="str">
        <f t="shared" si="33"/>
        <v>n/a</v>
      </c>
      <c r="G136" s="46">
        <f t="shared" si="34"/>
        <v>161806.88479713179</v>
      </c>
      <c r="H136" s="47">
        <f t="shared" si="35"/>
        <v>3.4979944256176458</v>
      </c>
      <c r="I136" s="47">
        <f t="shared" si="36"/>
        <v>0</v>
      </c>
      <c r="J136" s="47">
        <f t="shared" si="39"/>
        <v>3.4979944256176458</v>
      </c>
      <c r="K136" s="32" t="s">
        <v>152</v>
      </c>
      <c r="L136" s="32" t="s">
        <v>397</v>
      </c>
      <c r="M136" s="34">
        <v>0</v>
      </c>
      <c r="N136" s="34">
        <v>3.3549521038290911E-2</v>
      </c>
      <c r="O136" s="34">
        <v>0.10178877498255587</v>
      </c>
      <c r="P136" s="34">
        <v>0.23989655981186886</v>
      </c>
      <c r="Q136" s="34">
        <v>0.31143355513339438</v>
      </c>
      <c r="R136" s="34">
        <v>0.34938514567660744</v>
      </c>
      <c r="S136" s="34">
        <v>0.35276552588383236</v>
      </c>
      <c r="T136" s="34">
        <v>0.35617873995288307</v>
      </c>
      <c r="U136" s="34">
        <v>0.35962510680128817</v>
      </c>
      <c r="V136" s="34">
        <v>0.36310494844424368</v>
      </c>
      <c r="W136" s="34">
        <v>0.36661859002470087</v>
      </c>
      <c r="X136" s="34">
        <v>0.37016635984374707</v>
      </c>
      <c r="Y136" s="34">
        <v>0.37374858939127992</v>
      </c>
      <c r="Z136" s="34">
        <v>0.37736561337698094</v>
      </c>
      <c r="AA136" s="34">
        <v>0.38101776976158985</v>
      </c>
      <c r="AB136" s="34">
        <v>0.38470539978848162</v>
      </c>
      <c r="AC136" s="34">
        <v>0.3884288480155515</v>
      </c>
      <c r="AD136" s="34">
        <v>0.39218846234740878</v>
      </c>
      <c r="AE136" s="34">
        <v>0.39598459406788411</v>
      </c>
      <c r="AF136" s="34">
        <v>0.39981759787285165</v>
      </c>
      <c r="AG136" s="34">
        <v>0.40368783190337043</v>
      </c>
      <c r="AH136" s="34">
        <v>0.40759565777914841</v>
      </c>
      <c r="AI136" s="34">
        <v>0.41154144063232984</v>
      </c>
      <c r="AJ136" s="55">
        <v>0</v>
      </c>
      <c r="AK136" s="55">
        <v>6712.62</v>
      </c>
      <c r="AL136" s="55">
        <v>12668.11</v>
      </c>
      <c r="AM136" s="55">
        <v>24683.07</v>
      </c>
      <c r="AN136" s="55">
        <v>19334.84</v>
      </c>
      <c r="AO136" s="55">
        <v>16692.5</v>
      </c>
      <c r="AP136" s="55">
        <v>12901.01</v>
      </c>
      <c r="AQ136" s="55">
        <v>13007.2</v>
      </c>
      <c r="AR136" s="55">
        <v>13114.43</v>
      </c>
      <c r="AS136" s="55">
        <v>13222.69</v>
      </c>
      <c r="AT136" s="55">
        <v>13332.01</v>
      </c>
      <c r="AU136" s="55">
        <v>13442.39</v>
      </c>
      <c r="AV136" s="55">
        <v>13553.84</v>
      </c>
      <c r="AW136" s="55">
        <v>13666.37</v>
      </c>
      <c r="AX136" s="55">
        <v>13780</v>
      </c>
      <c r="AY136" s="55">
        <v>13894.73</v>
      </c>
      <c r="AZ136" s="55">
        <v>14010.57</v>
      </c>
      <c r="BA136" s="55">
        <v>14127.54</v>
      </c>
      <c r="BB136" s="55">
        <v>14245.64</v>
      </c>
      <c r="BC136" s="55">
        <v>14364.9</v>
      </c>
      <c r="BD136" s="55">
        <v>14485.31</v>
      </c>
      <c r="BE136" s="55">
        <v>14606.89</v>
      </c>
      <c r="BF136" s="55">
        <v>14729.65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117"/>
      <c r="CE136" s="117"/>
      <c r="CF136" s="117"/>
      <c r="CG136" s="117"/>
    </row>
    <row r="137" spans="1:85" ht="16">
      <c r="A137" s="31" t="str">
        <f t="shared" si="30"/>
        <v>C&amp;I</v>
      </c>
      <c r="B137" s="31" t="s">
        <v>92</v>
      </c>
      <c r="C137" s="31" t="str">
        <f t="shared" si="31"/>
        <v>Ancillary Heating</v>
      </c>
      <c r="D137" s="45">
        <f t="shared" si="32"/>
        <v>37.426481001208558</v>
      </c>
      <c r="E137" s="45" t="str">
        <f t="shared" si="38"/>
        <v/>
      </c>
      <c r="F137" s="45">
        <f t="shared" si="33"/>
        <v>37.426481001208558</v>
      </c>
      <c r="G137" s="46">
        <f t="shared" si="34"/>
        <v>9741.8386817945648</v>
      </c>
      <c r="H137" s="47">
        <f t="shared" si="35"/>
        <v>0</v>
      </c>
      <c r="I137" s="47">
        <f t="shared" si="36"/>
        <v>0.26029267035498171</v>
      </c>
      <c r="J137" s="47">
        <f t="shared" si="39"/>
        <v>0.26029267035498171</v>
      </c>
      <c r="K137" s="32" t="s">
        <v>152</v>
      </c>
      <c r="L137" s="32" t="s">
        <v>418</v>
      </c>
      <c r="M137" s="34">
        <v>0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55">
        <v>0</v>
      </c>
      <c r="AK137" s="55">
        <v>0</v>
      </c>
      <c r="AL137" s="55">
        <v>362.45</v>
      </c>
      <c r="AM137" s="55">
        <v>812.15</v>
      </c>
      <c r="AN137" s="55">
        <v>1720.5</v>
      </c>
      <c r="AO137" s="55">
        <v>1316.25</v>
      </c>
      <c r="AP137" s="55">
        <v>1116.51</v>
      </c>
      <c r="AQ137" s="55">
        <v>829.81</v>
      </c>
      <c r="AR137" s="55">
        <v>837.84</v>
      </c>
      <c r="AS137" s="55">
        <v>845.95</v>
      </c>
      <c r="AT137" s="55">
        <v>854.14</v>
      </c>
      <c r="AU137" s="55">
        <v>862.4</v>
      </c>
      <c r="AV137" s="55">
        <v>870.75</v>
      </c>
      <c r="AW137" s="55">
        <v>879.18</v>
      </c>
      <c r="AX137" s="55">
        <v>887.69</v>
      </c>
      <c r="AY137" s="55">
        <v>896.28</v>
      </c>
      <c r="AZ137" s="55">
        <v>904.96</v>
      </c>
      <c r="BA137" s="55">
        <v>913.72</v>
      </c>
      <c r="BB137" s="55">
        <v>922.56</v>
      </c>
      <c r="BC137" s="55">
        <v>931.49</v>
      </c>
      <c r="BD137" s="55">
        <v>940.51</v>
      </c>
      <c r="BE137" s="55">
        <v>949.62</v>
      </c>
      <c r="BF137" s="55">
        <v>958.81</v>
      </c>
      <c r="BG137" s="34">
        <v>0</v>
      </c>
      <c r="BH137" s="34">
        <v>0</v>
      </c>
      <c r="BI137" s="34">
        <v>2.7443706622082495E-3</v>
      </c>
      <c r="BJ137" s="34">
        <v>8.3159404328464488E-3</v>
      </c>
      <c r="BK137" s="34">
        <v>1.9592284069215662E-2</v>
      </c>
      <c r="BL137" s="34">
        <v>2.5433790004649449E-2</v>
      </c>
      <c r="BM137" s="34">
        <v>2.8533186297997004E-2</v>
      </c>
      <c r="BN137" s="34">
        <v>2.8809261667502476E-2</v>
      </c>
      <c r="BO137" s="34">
        <v>2.9088018575764443E-2</v>
      </c>
      <c r="BP137" s="34">
        <v>2.9369483068750847E-2</v>
      </c>
      <c r="BQ137" s="34">
        <v>2.96536814454159E-2</v>
      </c>
      <c r="BR137" s="34">
        <v>2.9940640260157306E-2</v>
      </c>
      <c r="BS137" s="34">
        <v>3.0230386325297471E-2</v>
      </c>
      <c r="BT137" s="34">
        <v>3.0522946713588697E-2</v>
      </c>
      <c r="BU137" s="34">
        <v>3.0818348760742766E-2</v>
      </c>
      <c r="BV137" s="34">
        <v>3.111662006798507E-2</v>
      </c>
      <c r="BW137" s="34">
        <v>3.1417788504633601E-2</v>
      </c>
      <c r="BX137" s="34">
        <v>3.172188221070292E-2</v>
      </c>
      <c r="BY137" s="34">
        <v>3.2028929599533455E-2</v>
      </c>
      <c r="BZ137" s="34">
        <v>3.2338959360446319E-2</v>
      </c>
      <c r="CA137" s="34">
        <v>3.2652000461423997E-2</v>
      </c>
      <c r="CB137" s="34">
        <v>3.2968082151816895E-2</v>
      </c>
      <c r="CC137" s="34">
        <v>3.32872339650764E-2</v>
      </c>
      <c r="CD137" s="117"/>
      <c r="CE137" s="117"/>
      <c r="CF137" s="117"/>
      <c r="CG137" s="117"/>
    </row>
    <row r="138" spans="1:85" ht="16">
      <c r="A138" s="31" t="str">
        <f t="shared" si="30"/>
        <v>C&amp;I</v>
      </c>
      <c r="B138" s="31" t="s">
        <v>92</v>
      </c>
      <c r="C138" s="31" t="str">
        <f t="shared" si="31"/>
        <v>Ancillary DLC WH</v>
      </c>
      <c r="D138" s="45">
        <f t="shared" si="32"/>
        <v>0</v>
      </c>
      <c r="E138" s="45" t="str">
        <f t="shared" si="38"/>
        <v/>
      </c>
      <c r="F138" s="45" t="str">
        <f t="shared" si="33"/>
        <v>n/a</v>
      </c>
      <c r="G138" s="46">
        <f t="shared" si="34"/>
        <v>0</v>
      </c>
      <c r="H138" s="47">
        <f t="shared" si="35"/>
        <v>0</v>
      </c>
      <c r="I138" s="47">
        <f t="shared" si="36"/>
        <v>0</v>
      </c>
      <c r="J138" s="47">
        <f t="shared" si="39"/>
        <v>0</v>
      </c>
      <c r="K138" s="32" t="s">
        <v>152</v>
      </c>
      <c r="L138" s="32" t="s">
        <v>439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55">
        <v>0</v>
      </c>
      <c r="AK138" s="55">
        <v>0</v>
      </c>
      <c r="AL138" s="55">
        <v>0</v>
      </c>
      <c r="AM138" s="55">
        <v>0</v>
      </c>
      <c r="AN138" s="55">
        <v>0</v>
      </c>
      <c r="AO138" s="55">
        <v>0</v>
      </c>
      <c r="AP138" s="55">
        <v>0</v>
      </c>
      <c r="AQ138" s="55">
        <v>0</v>
      </c>
      <c r="AR138" s="55">
        <v>0</v>
      </c>
      <c r="AS138" s="55">
        <v>0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117"/>
      <c r="CE138" s="117"/>
      <c r="CF138" s="117"/>
      <c r="CG138" s="117"/>
    </row>
    <row r="139" spans="1:85" ht="16">
      <c r="A139" s="31" t="str">
        <f t="shared" si="30"/>
        <v>C&amp;I</v>
      </c>
      <c r="B139" s="31" t="s">
        <v>92</v>
      </c>
      <c r="C139" s="31" t="str">
        <f t="shared" si="31"/>
        <v>Ancillary Third Party</v>
      </c>
      <c r="D139" s="45">
        <f t="shared" si="32"/>
        <v>37.7345613941918</v>
      </c>
      <c r="E139" s="45">
        <f t="shared" si="38"/>
        <v>37.535999328506918</v>
      </c>
      <c r="F139" s="45">
        <f t="shared" si="33"/>
        <v>37.7345613941918</v>
      </c>
      <c r="G139" s="46">
        <f t="shared" si="34"/>
        <v>109040.3381493833</v>
      </c>
      <c r="H139" s="47">
        <f t="shared" si="35"/>
        <v>2.9049536471664421</v>
      </c>
      <c r="I139" s="47">
        <f t="shared" si="36"/>
        <v>2.8896675652407895</v>
      </c>
      <c r="J139" s="47">
        <f t="shared" si="39"/>
        <v>2.9049536471664421</v>
      </c>
      <c r="K139" s="32" t="s">
        <v>152</v>
      </c>
      <c r="L139" s="32" t="s">
        <v>472</v>
      </c>
      <c r="M139" s="34">
        <v>0</v>
      </c>
      <c r="N139" s="34">
        <v>0.12695630211959061</v>
      </c>
      <c r="O139" s="34">
        <v>0.20501019013807828</v>
      </c>
      <c r="P139" s="34">
        <v>0.25871836684345301</v>
      </c>
      <c r="Q139" s="34">
        <v>0.26092072797959498</v>
      </c>
      <c r="R139" s="34">
        <v>0.26314202875027815</v>
      </c>
      <c r="S139" s="34">
        <v>0.26538243193337535</v>
      </c>
      <c r="T139" s="34">
        <v>0.26764210170581265</v>
      </c>
      <c r="U139" s="34">
        <v>0.26992120365559424</v>
      </c>
      <c r="V139" s="34">
        <v>0.27221990479393032</v>
      </c>
      <c r="W139" s="34">
        <v>0.27453837356746913</v>
      </c>
      <c r="X139" s="34">
        <v>0.2768767798706348</v>
      </c>
      <c r="Y139" s="34">
        <v>0.27923529505807027</v>
      </c>
      <c r="Z139" s="34">
        <v>0.28161409195718784</v>
      </c>
      <c r="AA139" s="34">
        <v>0.28401334488082752</v>
      </c>
      <c r="AB139" s="34">
        <v>0.28643322964002416</v>
      </c>
      <c r="AC139" s="34">
        <v>0.28887392355688318</v>
      </c>
      <c r="AD139" s="34">
        <v>0.29133560547756954</v>
      </c>
      <c r="AE139" s="34">
        <v>0.29381845578540561</v>
      </c>
      <c r="AF139" s="34">
        <v>0.29632265641408378</v>
      </c>
      <c r="AG139" s="34">
        <v>0.29884839086099024</v>
      </c>
      <c r="AH139" s="34">
        <v>0.3013958442006463</v>
      </c>
      <c r="AI139" s="34">
        <v>0.30396520309826247</v>
      </c>
      <c r="AJ139" s="55">
        <v>0</v>
      </c>
      <c r="AK139" s="55">
        <v>4765.43</v>
      </c>
      <c r="AL139" s="55">
        <v>7695.26</v>
      </c>
      <c r="AM139" s="55">
        <v>9711.25</v>
      </c>
      <c r="AN139" s="55">
        <v>9793.92</v>
      </c>
      <c r="AO139" s="55">
        <v>9877.2999999999993</v>
      </c>
      <c r="AP139" s="55">
        <v>9961.4</v>
      </c>
      <c r="AQ139" s="55">
        <v>10046.209999999999</v>
      </c>
      <c r="AR139" s="55">
        <v>10131.76</v>
      </c>
      <c r="AS139" s="55">
        <v>10218.049999999999</v>
      </c>
      <c r="AT139" s="55">
        <v>10305.07</v>
      </c>
      <c r="AU139" s="55">
        <v>10392.85</v>
      </c>
      <c r="AV139" s="55">
        <v>10481.379999999999</v>
      </c>
      <c r="AW139" s="55">
        <v>10570.67</v>
      </c>
      <c r="AX139" s="55">
        <v>10660.72</v>
      </c>
      <c r="AY139" s="55">
        <v>10751.56</v>
      </c>
      <c r="AZ139" s="55">
        <v>10843.17</v>
      </c>
      <c r="BA139" s="55">
        <v>10935.57</v>
      </c>
      <c r="BB139" s="55">
        <v>11028.77</v>
      </c>
      <c r="BC139" s="55">
        <v>11122.77</v>
      </c>
      <c r="BD139" s="55">
        <v>11217.57</v>
      </c>
      <c r="BE139" s="55">
        <v>11313.19</v>
      </c>
      <c r="BF139" s="55">
        <v>11409.64</v>
      </c>
      <c r="BG139" s="34">
        <v>0</v>
      </c>
      <c r="BH139" s="34">
        <v>0.12628824862514978</v>
      </c>
      <c r="BI139" s="34">
        <v>0.20393141128558226</v>
      </c>
      <c r="BJ139" s="34">
        <v>0.2573569715746859</v>
      </c>
      <c r="BK139" s="34">
        <v>0.25954774372289691</v>
      </c>
      <c r="BL139" s="34">
        <v>0.26175735584388504</v>
      </c>
      <c r="BM139" s="34">
        <v>0.26398596985897371</v>
      </c>
      <c r="BN139" s="34">
        <v>0.26623374908117786</v>
      </c>
      <c r="BO139" s="34">
        <v>0.26850085822716546</v>
      </c>
      <c r="BP139" s="34">
        <v>0.27078746342932108</v>
      </c>
      <c r="BQ139" s="34">
        <v>0.27309373224791439</v>
      </c>
      <c r="BR139" s="34">
        <v>0.27541983368337219</v>
      </c>
      <c r="BS139" s="34">
        <v>0.2777659381886568</v>
      </c>
      <c r="BT139" s="34">
        <v>0.28013221768174984</v>
      </c>
      <c r="BU139" s="34">
        <v>0.28251884555824391</v>
      </c>
      <c r="BV139" s="34">
        <v>0.28492599670404334</v>
      </c>
      <c r="BW139" s="34">
        <v>0.28735384750817144</v>
      </c>
      <c r="BX139" s="34">
        <v>0.28980257587569141</v>
      </c>
      <c r="BY139" s="34">
        <v>0.29227236124073519</v>
      </c>
      <c r="BZ139" s="34">
        <v>0.29476338457964629</v>
      </c>
      <c r="CA139" s="34">
        <v>0.29727582842423439</v>
      </c>
      <c r="CB139" s="34">
        <v>0.29980987687514477</v>
      </c>
      <c r="CC139" s="34">
        <v>0.30236571561534159</v>
      </c>
      <c r="CD139" s="117"/>
      <c r="CE139" s="117"/>
      <c r="CF139" s="117"/>
      <c r="CG139" s="117"/>
    </row>
    <row r="140" spans="1:85" ht="16">
      <c r="A140" s="31" t="str">
        <f t="shared" si="30"/>
        <v>C&amp;I</v>
      </c>
      <c r="B140" s="31" t="s">
        <v>92</v>
      </c>
      <c r="C140" s="31" t="str">
        <f t="shared" si="31"/>
        <v>Ancillary Battery Storage</v>
      </c>
      <c r="D140" s="45">
        <f t="shared" si="32"/>
        <v>40.140391914116329</v>
      </c>
      <c r="E140" s="45">
        <f t="shared" si="38"/>
        <v>40.140391914116329</v>
      </c>
      <c r="F140" s="45">
        <f t="shared" si="33"/>
        <v>40.140391914116329</v>
      </c>
      <c r="G140" s="46">
        <f t="shared" si="34"/>
        <v>55833.617870905415</v>
      </c>
      <c r="H140" s="47">
        <f t="shared" si="35"/>
        <v>1.3909584637431054</v>
      </c>
      <c r="I140" s="47">
        <f t="shared" si="36"/>
        <v>1.3909584637431054</v>
      </c>
      <c r="J140" s="47">
        <f t="shared" si="39"/>
        <v>1.3909584637431054</v>
      </c>
      <c r="K140" s="32" t="s">
        <v>152</v>
      </c>
      <c r="L140" s="32" t="s">
        <v>503</v>
      </c>
      <c r="M140" s="34">
        <v>0</v>
      </c>
      <c r="N140" s="34">
        <v>5.0753881665229197E-3</v>
      </c>
      <c r="O140" s="34">
        <v>1.0256117722913181E-2</v>
      </c>
      <c r="P140" s="34">
        <v>2.0682039928464079E-2</v>
      </c>
      <c r="Q140" s="34">
        <v>3.1299731618427369E-2</v>
      </c>
      <c r="R140" s="34">
        <v>4.2123503380388901E-2</v>
      </c>
      <c r="S140" s="34">
        <v>5.8485867509396453E-2</v>
      </c>
      <c r="T140" s="34">
        <v>7.5166082783434215E-2</v>
      </c>
      <c r="U140" s="34">
        <v>9.2167664513833916E-2</v>
      </c>
      <c r="V140" s="34">
        <v>0.11497009273860752</v>
      </c>
      <c r="W140" s="34">
        <v>0.13821333153415918</v>
      </c>
      <c r="X140" s="34">
        <v>0.16187895420801873</v>
      </c>
      <c r="Y140" s="34">
        <v>0.19162577451889176</v>
      </c>
      <c r="Z140" s="34">
        <v>0.22193325073693043</v>
      </c>
      <c r="AA140" s="34">
        <v>0.25280947749783494</v>
      </c>
      <c r="AB140" s="34">
        <v>0.29006393243923728</v>
      </c>
      <c r="AC140" s="34">
        <v>0.29287137427803567</v>
      </c>
      <c r="AD140" s="34">
        <v>0.29570608498953865</v>
      </c>
      <c r="AE140" s="34">
        <v>0.29856832943815786</v>
      </c>
      <c r="AF140" s="34">
        <v>0.30145837506095058</v>
      </c>
      <c r="AG140" s="34">
        <v>0.30437649189260851</v>
      </c>
      <c r="AH140" s="34">
        <v>0.30732295259068859</v>
      </c>
      <c r="AI140" s="34">
        <v>0.31029803246108917</v>
      </c>
      <c r="AJ140" s="55">
        <v>0</v>
      </c>
      <c r="AK140" s="55">
        <v>3835.96</v>
      </c>
      <c r="AL140" s="55">
        <v>3884.58</v>
      </c>
      <c r="AM140" s="55">
        <v>3982.42</v>
      </c>
      <c r="AN140" s="55">
        <v>4082.05</v>
      </c>
      <c r="AO140" s="55">
        <v>4183.62</v>
      </c>
      <c r="AP140" s="55">
        <v>4337.17</v>
      </c>
      <c r="AQ140" s="55">
        <v>4493.6899999999996</v>
      </c>
      <c r="AR140" s="55">
        <v>4653.24</v>
      </c>
      <c r="AS140" s="55">
        <v>4867.22</v>
      </c>
      <c r="AT140" s="55">
        <v>5085.33</v>
      </c>
      <c r="AU140" s="55">
        <v>5307.41</v>
      </c>
      <c r="AV140" s="55">
        <v>5586.55</v>
      </c>
      <c r="AW140" s="55">
        <v>5870.96</v>
      </c>
      <c r="AX140" s="55">
        <v>6160.7</v>
      </c>
      <c r="AY140" s="55">
        <v>6510.3</v>
      </c>
      <c r="AZ140" s="55">
        <v>6536.64</v>
      </c>
      <c r="BA140" s="55">
        <v>6563.24</v>
      </c>
      <c r="BB140" s="55">
        <v>6590.1</v>
      </c>
      <c r="BC140" s="55">
        <v>6617.22</v>
      </c>
      <c r="BD140" s="55">
        <v>6644.61</v>
      </c>
      <c r="BE140" s="55">
        <v>6672.25</v>
      </c>
      <c r="BF140" s="55">
        <v>6700.17</v>
      </c>
      <c r="BG140" s="34">
        <v>0</v>
      </c>
      <c r="BH140" s="34">
        <v>5.0753881665229197E-3</v>
      </c>
      <c r="BI140" s="34">
        <v>1.0256117722913181E-2</v>
      </c>
      <c r="BJ140" s="34">
        <v>2.0682039928464079E-2</v>
      </c>
      <c r="BK140" s="34">
        <v>3.1299731618427369E-2</v>
      </c>
      <c r="BL140" s="34">
        <v>4.2123503380388901E-2</v>
      </c>
      <c r="BM140" s="34">
        <v>5.8485867509396453E-2</v>
      </c>
      <c r="BN140" s="34">
        <v>7.5166082783434215E-2</v>
      </c>
      <c r="BO140" s="34">
        <v>9.2167664513833916E-2</v>
      </c>
      <c r="BP140" s="34">
        <v>0.11497009273860752</v>
      </c>
      <c r="BQ140" s="34">
        <v>0.13821333153415918</v>
      </c>
      <c r="BR140" s="34">
        <v>0.16187895420801873</v>
      </c>
      <c r="BS140" s="34">
        <v>0.19162577451889176</v>
      </c>
      <c r="BT140" s="34">
        <v>0.22193325073693043</v>
      </c>
      <c r="BU140" s="34">
        <v>0.25280947749783494</v>
      </c>
      <c r="BV140" s="34">
        <v>0.29006393243923728</v>
      </c>
      <c r="BW140" s="34">
        <v>0.29287137427803567</v>
      </c>
      <c r="BX140" s="34">
        <v>0.29570608498953865</v>
      </c>
      <c r="BY140" s="34">
        <v>0.29856832943815786</v>
      </c>
      <c r="BZ140" s="34">
        <v>0.30145837506095058</v>
      </c>
      <c r="CA140" s="34">
        <v>0.30437649189260851</v>
      </c>
      <c r="CB140" s="34">
        <v>0.30732295259068859</v>
      </c>
      <c r="CC140" s="34">
        <v>0.31029803246108917</v>
      </c>
      <c r="CD140" s="117"/>
      <c r="CE140" s="117"/>
      <c r="CF140" s="117"/>
      <c r="CG140" s="117"/>
    </row>
    <row r="141" spans="1:85" ht="16">
      <c r="A141" s="31" t="str">
        <f t="shared" si="30"/>
        <v>C&amp;I</v>
      </c>
      <c r="B141" s="31" t="s">
        <v>92</v>
      </c>
      <c r="C141" s="31" t="str">
        <f t="shared" si="31"/>
        <v>Pilot-CTA-2045 HPWH</v>
      </c>
      <c r="D141" s="45">
        <f t="shared" si="32"/>
        <v>0</v>
      </c>
      <c r="E141" s="45" t="str">
        <f t="shared" si="38"/>
        <v/>
      </c>
      <c r="F141" s="45" t="str">
        <f t="shared" si="33"/>
        <v>n/a</v>
      </c>
      <c r="G141" s="46">
        <f t="shared" si="34"/>
        <v>0</v>
      </c>
      <c r="H141" s="47">
        <f t="shared" si="35"/>
        <v>0</v>
      </c>
      <c r="I141" s="47">
        <f t="shared" si="36"/>
        <v>0</v>
      </c>
      <c r="J141" s="47">
        <f t="shared" si="39"/>
        <v>0</v>
      </c>
      <c r="K141" s="32" t="s">
        <v>152</v>
      </c>
      <c r="L141" s="32" t="s">
        <v>1126</v>
      </c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117"/>
      <c r="CE141" s="117"/>
      <c r="CF141" s="117"/>
      <c r="CG141" s="117"/>
    </row>
    <row r="142" spans="1:85" ht="16">
      <c r="A142" s="31" t="str">
        <f t="shared" si="30"/>
        <v>C&amp;I</v>
      </c>
      <c r="B142" s="31" t="s">
        <v>92</v>
      </c>
      <c r="C142" s="31" t="str">
        <f t="shared" si="31"/>
        <v>Parent-CTA-2045 HPWH</v>
      </c>
      <c r="D142" s="45">
        <f t="shared" si="32"/>
        <v>336.98435736649901</v>
      </c>
      <c r="E142" s="45">
        <f t="shared" si="38"/>
        <v>336.98435736649901</v>
      </c>
      <c r="F142" s="45">
        <f t="shared" si="33"/>
        <v>336.98435736649901</v>
      </c>
      <c r="G142" s="46">
        <f t="shared" si="34"/>
        <v>1328799.4725954309</v>
      </c>
      <c r="H142" s="47">
        <f t="shared" si="35"/>
        <v>3.9432081743493184</v>
      </c>
      <c r="I142" s="47">
        <f t="shared" si="36"/>
        <v>3.9432081743493184</v>
      </c>
      <c r="J142" s="47">
        <f t="shared" si="39"/>
        <v>3.9432081743493184</v>
      </c>
      <c r="K142" s="32" t="s">
        <v>152</v>
      </c>
      <c r="L142" s="32" t="s">
        <v>1147</v>
      </c>
      <c r="M142" s="34">
        <v>0</v>
      </c>
      <c r="N142" s="34">
        <v>1.4695191414314114E-2</v>
      </c>
      <c r="O142" s="34">
        <v>3.9263222076096504E-2</v>
      </c>
      <c r="P142" s="34">
        <v>7.7611255586906555E-2</v>
      </c>
      <c r="Q142" s="34">
        <v>0.11700334094438444</v>
      </c>
      <c r="R142" s="34">
        <v>0.16811179293698458</v>
      </c>
      <c r="S142" s="34">
        <v>0.22094954272138687</v>
      </c>
      <c r="T142" s="34">
        <v>0.28986527642694304</v>
      </c>
      <c r="U142" s="34">
        <v>0.36665155131350058</v>
      </c>
      <c r="V142" s="34">
        <v>0.44069512137180661</v>
      </c>
      <c r="W142" s="34">
        <v>0.5293995507136785</v>
      </c>
      <c r="X142" s="34">
        <v>0.55443088454476674</v>
      </c>
      <c r="Y142" s="34">
        <v>0.56294360427196644</v>
      </c>
      <c r="Z142" s="34">
        <v>0.58847390702101465</v>
      </c>
      <c r="AA142" s="34">
        <v>0.60415111010213718</v>
      </c>
      <c r="AB142" s="34">
        <v>0.62926903438487214</v>
      </c>
      <c r="AC142" s="34">
        <v>0.63682167872865869</v>
      </c>
      <c r="AD142" s="34">
        <v>0.65252228305506921</v>
      </c>
      <c r="AE142" s="34">
        <v>0.65898402400046008</v>
      </c>
      <c r="AF142" s="34">
        <v>0.68030863609762204</v>
      </c>
      <c r="AG142" s="34">
        <v>0.70813541743403363</v>
      </c>
      <c r="AH142" s="34">
        <v>0.72036417812028319</v>
      </c>
      <c r="AI142" s="34">
        <v>0.73255450749451867</v>
      </c>
      <c r="AJ142" s="55">
        <v>0</v>
      </c>
      <c r="AK142" s="55">
        <v>57457.07</v>
      </c>
      <c r="AL142" s="55">
        <v>70637.070000000007</v>
      </c>
      <c r="AM142" s="55">
        <v>89459.63</v>
      </c>
      <c r="AN142" s="55">
        <v>94722.04</v>
      </c>
      <c r="AO142" s="55">
        <v>112671.3</v>
      </c>
      <c r="AP142" s="55">
        <v>120082.92</v>
      </c>
      <c r="AQ142" s="55">
        <v>144585.95000000001</v>
      </c>
      <c r="AR142" s="55">
        <v>161107.20000000001</v>
      </c>
      <c r="AS142" s="55">
        <v>165948.51</v>
      </c>
      <c r="AT142" s="55">
        <v>191011.14</v>
      </c>
      <c r="AU142" s="55">
        <v>125300.55</v>
      </c>
      <c r="AV142" s="55">
        <v>108465.62</v>
      </c>
      <c r="AW142" s="55">
        <v>129415.49</v>
      </c>
      <c r="AX142" s="55">
        <v>120488.18</v>
      </c>
      <c r="AY142" s="55">
        <v>133262.19</v>
      </c>
      <c r="AZ142" s="55">
        <v>115202.89</v>
      </c>
      <c r="BA142" s="55">
        <v>125599.18</v>
      </c>
      <c r="BB142" s="55">
        <v>116362.2</v>
      </c>
      <c r="BC142" s="55">
        <v>134557.15</v>
      </c>
      <c r="BD142" s="55">
        <v>144461.93</v>
      </c>
      <c r="BE142" s="55">
        <v>129005.82</v>
      </c>
      <c r="BF142" s="55">
        <v>130246.3</v>
      </c>
      <c r="BG142" s="34">
        <v>0</v>
      </c>
      <c r="BH142" s="34">
        <v>1.4695191414314114E-2</v>
      </c>
      <c r="BI142" s="34">
        <v>3.9263222076096504E-2</v>
      </c>
      <c r="BJ142" s="34">
        <v>7.7611255586906555E-2</v>
      </c>
      <c r="BK142" s="34">
        <v>0.11700334094438444</v>
      </c>
      <c r="BL142" s="34">
        <v>0.16811179293698458</v>
      </c>
      <c r="BM142" s="34">
        <v>0.22094954272138687</v>
      </c>
      <c r="BN142" s="34">
        <v>0.28986527642694304</v>
      </c>
      <c r="BO142" s="34">
        <v>0.36665155131350058</v>
      </c>
      <c r="BP142" s="34">
        <v>0.44069512137180661</v>
      </c>
      <c r="BQ142" s="34">
        <v>0.5293995507136785</v>
      </c>
      <c r="BR142" s="34">
        <v>0.55443088454476674</v>
      </c>
      <c r="BS142" s="34">
        <v>0.56294360427196644</v>
      </c>
      <c r="BT142" s="34">
        <v>0.58847390702101465</v>
      </c>
      <c r="BU142" s="34">
        <v>0.60415111010213718</v>
      </c>
      <c r="BV142" s="34">
        <v>0.62926903438487214</v>
      </c>
      <c r="BW142" s="34">
        <v>0.63682167872865869</v>
      </c>
      <c r="BX142" s="34">
        <v>0.65252228305506921</v>
      </c>
      <c r="BY142" s="34">
        <v>0.65898402400046008</v>
      </c>
      <c r="BZ142" s="34">
        <v>0.68030863609762204</v>
      </c>
      <c r="CA142" s="34">
        <v>0.70813541743403363</v>
      </c>
      <c r="CB142" s="34">
        <v>0.72036417812028319</v>
      </c>
      <c r="CC142" s="34">
        <v>0.73255450749451867</v>
      </c>
      <c r="CD142" s="117"/>
      <c r="CE142" s="117"/>
      <c r="CF142" s="117"/>
      <c r="CG142" s="117"/>
    </row>
    <row r="143" spans="1:85" ht="16">
      <c r="A143" s="31" t="str">
        <f t="shared" si="30"/>
        <v>C&amp;I</v>
      </c>
      <c r="B143" s="31" t="s">
        <v>92</v>
      </c>
      <c r="C143" s="31" t="str">
        <f t="shared" si="31"/>
        <v>Parent-Ancillary HPWH</v>
      </c>
      <c r="D143" s="45">
        <f t="shared" si="32"/>
        <v>221.96946046758094</v>
      </c>
      <c r="E143" s="45">
        <f t="shared" si="38"/>
        <v>221.96946046758094</v>
      </c>
      <c r="F143" s="45">
        <f t="shared" si="33"/>
        <v>221.96946046758094</v>
      </c>
      <c r="G143" s="46">
        <f t="shared" si="34"/>
        <v>875271.79097167298</v>
      </c>
      <c r="H143" s="47">
        <f t="shared" si="35"/>
        <v>3.9432081743493184</v>
      </c>
      <c r="I143" s="47">
        <f t="shared" si="36"/>
        <v>3.9432081743493184</v>
      </c>
      <c r="J143" s="47">
        <f t="shared" si="39"/>
        <v>3.9432081743493184</v>
      </c>
      <c r="K143" s="32" t="s">
        <v>152</v>
      </c>
      <c r="L143" s="32" t="s">
        <v>1168</v>
      </c>
      <c r="M143" s="34">
        <v>0</v>
      </c>
      <c r="N143" s="34">
        <v>1.4695191414314114E-2</v>
      </c>
      <c r="O143" s="34">
        <v>3.9263222076096504E-2</v>
      </c>
      <c r="P143" s="34">
        <v>7.7611255586906555E-2</v>
      </c>
      <c r="Q143" s="34">
        <v>0.11700334094438444</v>
      </c>
      <c r="R143" s="34">
        <v>0.16811179293698458</v>
      </c>
      <c r="S143" s="34">
        <v>0.22094954272138687</v>
      </c>
      <c r="T143" s="34">
        <v>0.28986527642694304</v>
      </c>
      <c r="U143" s="34">
        <v>0.36665155131350058</v>
      </c>
      <c r="V143" s="34">
        <v>0.44069512137180661</v>
      </c>
      <c r="W143" s="34">
        <v>0.5293995507136785</v>
      </c>
      <c r="X143" s="34">
        <v>0.55443088454476674</v>
      </c>
      <c r="Y143" s="34">
        <v>0.56294360427196644</v>
      </c>
      <c r="Z143" s="34">
        <v>0.58847390702101465</v>
      </c>
      <c r="AA143" s="34">
        <v>0.60415111010213718</v>
      </c>
      <c r="AB143" s="34">
        <v>0.62926903438487214</v>
      </c>
      <c r="AC143" s="34">
        <v>0.63682167872865869</v>
      </c>
      <c r="AD143" s="34">
        <v>0.65252228305506921</v>
      </c>
      <c r="AE143" s="34">
        <v>0.65898402400046008</v>
      </c>
      <c r="AF143" s="34">
        <v>0.68030863609762204</v>
      </c>
      <c r="AG143" s="34">
        <v>0.70813541743403363</v>
      </c>
      <c r="AH143" s="34">
        <v>0.72036417812028319</v>
      </c>
      <c r="AI143" s="34">
        <v>0.73255450749451867</v>
      </c>
      <c r="AJ143" s="55">
        <v>0</v>
      </c>
      <c r="AK143" s="55">
        <v>34672.53</v>
      </c>
      <c r="AL143" s="55">
        <v>40499.61</v>
      </c>
      <c r="AM143" s="55">
        <v>49059.35</v>
      </c>
      <c r="AN143" s="55">
        <v>53544.19</v>
      </c>
      <c r="AO143" s="55">
        <v>62767.55</v>
      </c>
      <c r="AP143" s="55">
        <v>68891.259999999995</v>
      </c>
      <c r="AQ143" s="55">
        <v>81420.02</v>
      </c>
      <c r="AR143" s="55">
        <v>92079.58</v>
      </c>
      <c r="AS143" s="55">
        <v>98963.56</v>
      </c>
      <c r="AT143" s="55">
        <v>113107.34</v>
      </c>
      <c r="AU143" s="55">
        <v>94818.04</v>
      </c>
      <c r="AV143" s="55">
        <v>90285.55</v>
      </c>
      <c r="AW143" s="55">
        <v>98561.37</v>
      </c>
      <c r="AX143" s="55">
        <v>96972.27</v>
      </c>
      <c r="AY143" s="55">
        <v>102715.19</v>
      </c>
      <c r="AZ143" s="55">
        <v>97737.85</v>
      </c>
      <c r="BA143" s="55">
        <v>102065.84</v>
      </c>
      <c r="BB143" s="55">
        <v>99709.62</v>
      </c>
      <c r="BC143" s="55">
        <v>106835.27</v>
      </c>
      <c r="BD143" s="55">
        <v>111897.48</v>
      </c>
      <c r="BE143" s="55">
        <v>108058.18</v>
      </c>
      <c r="BF143" s="55">
        <v>109327.28</v>
      </c>
      <c r="BG143" s="34">
        <v>0</v>
      </c>
      <c r="BH143" s="34">
        <v>1.4695191414314114E-2</v>
      </c>
      <c r="BI143" s="34">
        <v>3.9263222076096504E-2</v>
      </c>
      <c r="BJ143" s="34">
        <v>7.7611255586906555E-2</v>
      </c>
      <c r="BK143" s="34">
        <v>0.11700334094438444</v>
      </c>
      <c r="BL143" s="34">
        <v>0.16811179293698458</v>
      </c>
      <c r="BM143" s="34">
        <v>0.22094954272138687</v>
      </c>
      <c r="BN143" s="34">
        <v>0.28986527642694304</v>
      </c>
      <c r="BO143" s="34">
        <v>0.36665155131350058</v>
      </c>
      <c r="BP143" s="34">
        <v>0.44069512137180661</v>
      </c>
      <c r="BQ143" s="34">
        <v>0.5293995507136785</v>
      </c>
      <c r="BR143" s="34">
        <v>0.55443088454476674</v>
      </c>
      <c r="BS143" s="34">
        <v>0.56294360427196644</v>
      </c>
      <c r="BT143" s="34">
        <v>0.58847390702101465</v>
      </c>
      <c r="BU143" s="34">
        <v>0.60415111010213718</v>
      </c>
      <c r="BV143" s="34">
        <v>0.62926903438487214</v>
      </c>
      <c r="BW143" s="34">
        <v>0.63682167872865869</v>
      </c>
      <c r="BX143" s="34">
        <v>0.65252228305506921</v>
      </c>
      <c r="BY143" s="34">
        <v>0.65898402400046008</v>
      </c>
      <c r="BZ143" s="34">
        <v>0.68030863609762204</v>
      </c>
      <c r="CA143" s="34">
        <v>0.70813541743403363</v>
      </c>
      <c r="CB143" s="34">
        <v>0.72036417812028319</v>
      </c>
      <c r="CC143" s="34">
        <v>0.73255450749451867</v>
      </c>
      <c r="CD143" s="117"/>
      <c r="CE143" s="117"/>
      <c r="CF143" s="117"/>
      <c r="CG143" s="117"/>
    </row>
    <row r="144" spans="1:85" ht="16">
      <c r="A144" s="31" t="str">
        <f t="shared" si="30"/>
        <v>C&amp;I</v>
      </c>
      <c r="B144" s="31" t="s">
        <v>92</v>
      </c>
      <c r="C144" s="31" t="str">
        <f t="shared" si="31"/>
        <v>Pilot-CTA-2045 ERWH</v>
      </c>
      <c r="D144" s="45">
        <f t="shared" si="32"/>
        <v>0</v>
      </c>
      <c r="E144" s="45" t="str">
        <f t="shared" si="38"/>
        <v/>
      </c>
      <c r="F144" s="45" t="str">
        <f t="shared" si="33"/>
        <v>n/a</v>
      </c>
      <c r="G144" s="46">
        <f t="shared" si="34"/>
        <v>0</v>
      </c>
      <c r="H144" s="47">
        <f t="shared" si="35"/>
        <v>0</v>
      </c>
      <c r="I144" s="47">
        <f t="shared" si="36"/>
        <v>0</v>
      </c>
      <c r="J144" s="47">
        <f t="shared" si="39"/>
        <v>0</v>
      </c>
      <c r="K144" s="32" t="s">
        <v>152</v>
      </c>
      <c r="L144" s="32" t="s">
        <v>1189</v>
      </c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117"/>
      <c r="CE144" s="117"/>
      <c r="CF144" s="117"/>
      <c r="CG144" s="117"/>
    </row>
    <row r="145" spans="1:85" ht="16">
      <c r="A145" s="31" t="str">
        <f t="shared" si="30"/>
        <v>C&amp;I</v>
      </c>
      <c r="B145" s="31" t="s">
        <v>92</v>
      </c>
      <c r="C145" s="31" t="str">
        <f t="shared" si="31"/>
        <v>Parent-CTA-2045 ERWH</v>
      </c>
      <c r="D145" s="45">
        <f t="shared" si="32"/>
        <v>55.794562480003393</v>
      </c>
      <c r="E145" s="45">
        <f t="shared" si="38"/>
        <v>55.794562480003393</v>
      </c>
      <c r="F145" s="45">
        <f t="shared" si="33"/>
        <v>55.794562480003393</v>
      </c>
      <c r="G145" s="46">
        <f t="shared" si="34"/>
        <v>949976.75835747283</v>
      </c>
      <c r="H145" s="47">
        <f t="shared" si="35"/>
        <v>17.026332246945064</v>
      </c>
      <c r="I145" s="47">
        <f t="shared" si="36"/>
        <v>17.026332246945064</v>
      </c>
      <c r="J145" s="47">
        <f t="shared" si="39"/>
        <v>17.026332246945064</v>
      </c>
      <c r="K145" s="32" t="s">
        <v>152</v>
      </c>
      <c r="L145" s="32" t="s">
        <v>1210</v>
      </c>
      <c r="M145" s="34">
        <v>0</v>
      </c>
      <c r="N145" s="34">
        <v>0.11018331395700849</v>
      </c>
      <c r="O145" s="34">
        <v>0.26996895939487298</v>
      </c>
      <c r="P145" s="34">
        <v>0.46541436054778318</v>
      </c>
      <c r="Q145" s="34">
        <v>0.6632412079355684</v>
      </c>
      <c r="R145" s="34">
        <v>0.9086856873360849</v>
      </c>
      <c r="S145" s="34">
        <v>1.155750978656028</v>
      </c>
      <c r="T145" s="34">
        <v>1.481485862222919</v>
      </c>
      <c r="U145" s="34">
        <v>1.7866465284589654</v>
      </c>
      <c r="V145" s="34">
        <v>2.1147274221517569</v>
      </c>
      <c r="W145" s="34">
        <v>2.4878311830553121</v>
      </c>
      <c r="X145" s="34">
        <v>2.4306330998622356</v>
      </c>
      <c r="Y145" s="34">
        <v>2.4413068074033371</v>
      </c>
      <c r="Z145" s="34">
        <v>2.3829499571021313</v>
      </c>
      <c r="AA145" s="34">
        <v>2.3652624450903823</v>
      </c>
      <c r="AB145" s="34">
        <v>2.3094844122430769</v>
      </c>
      <c r="AC145" s="34">
        <v>2.3258682560249393</v>
      </c>
      <c r="AD145" s="34">
        <v>2.3094478675332022</v>
      </c>
      <c r="AE145" s="34">
        <v>2.3312068508337105</v>
      </c>
      <c r="AF145" s="34">
        <v>2.2927579169061665</v>
      </c>
      <c r="AG145" s="34">
        <v>2.2282369433183473</v>
      </c>
      <c r="AH145" s="34">
        <v>2.2278692909028828</v>
      </c>
      <c r="AI145" s="34">
        <v>2.2281398545393216</v>
      </c>
      <c r="AJ145" s="55">
        <v>0</v>
      </c>
      <c r="AK145" s="55">
        <v>36457.269999999997</v>
      </c>
      <c r="AL145" s="55">
        <v>53614.09</v>
      </c>
      <c r="AM145" s="55">
        <v>68023.539999999994</v>
      </c>
      <c r="AN145" s="55">
        <v>73744.789999999994</v>
      </c>
      <c r="AO145" s="55">
        <v>92585.97</v>
      </c>
      <c r="AP145" s="55">
        <v>99375.39</v>
      </c>
      <c r="AQ145" s="55">
        <v>128448.67</v>
      </c>
      <c r="AR145" s="55">
        <v>130898.85</v>
      </c>
      <c r="AS145" s="55">
        <v>145374.91</v>
      </c>
      <c r="AT145" s="55">
        <v>166821.79</v>
      </c>
      <c r="AU145" s="55">
        <v>67252.09</v>
      </c>
      <c r="AV145" s="55">
        <v>70333.33</v>
      </c>
      <c r="AW145" s="55">
        <v>66023.990000000005</v>
      </c>
      <c r="AX145" s="55">
        <v>65568.44</v>
      </c>
      <c r="AY145" s="55">
        <v>64131.85</v>
      </c>
      <c r="AZ145" s="55">
        <v>68861.47</v>
      </c>
      <c r="BA145" s="55">
        <v>64130.91</v>
      </c>
      <c r="BB145" s="55">
        <v>70412.2</v>
      </c>
      <c r="BC145" s="55">
        <v>63701.05</v>
      </c>
      <c r="BD145" s="55">
        <v>62039.28</v>
      </c>
      <c r="BE145" s="55">
        <v>62029.81</v>
      </c>
      <c r="BF145" s="55">
        <v>62107.92</v>
      </c>
      <c r="BG145" s="34">
        <v>0</v>
      </c>
      <c r="BH145" s="34">
        <v>0.11018331395700849</v>
      </c>
      <c r="BI145" s="34">
        <v>0.26996895939487298</v>
      </c>
      <c r="BJ145" s="34">
        <v>0.46541436054778318</v>
      </c>
      <c r="BK145" s="34">
        <v>0.6632412079355684</v>
      </c>
      <c r="BL145" s="34">
        <v>0.9086856873360849</v>
      </c>
      <c r="BM145" s="34">
        <v>1.155750978656028</v>
      </c>
      <c r="BN145" s="34">
        <v>1.481485862222919</v>
      </c>
      <c r="BO145" s="34">
        <v>1.7866465284589654</v>
      </c>
      <c r="BP145" s="34">
        <v>2.1147274221517569</v>
      </c>
      <c r="BQ145" s="34">
        <v>2.4878311830553121</v>
      </c>
      <c r="BR145" s="34">
        <v>2.4306330998622356</v>
      </c>
      <c r="BS145" s="34">
        <v>2.4413068074033371</v>
      </c>
      <c r="BT145" s="34">
        <v>2.3829499571021313</v>
      </c>
      <c r="BU145" s="34">
        <v>2.3652624450903823</v>
      </c>
      <c r="BV145" s="34">
        <v>2.3094844122430769</v>
      </c>
      <c r="BW145" s="34">
        <v>2.3258682560249393</v>
      </c>
      <c r="BX145" s="34">
        <v>2.3094478675332022</v>
      </c>
      <c r="BY145" s="34">
        <v>2.3312068508337105</v>
      </c>
      <c r="BZ145" s="34">
        <v>2.2927579169061665</v>
      </c>
      <c r="CA145" s="34">
        <v>2.2282369433183473</v>
      </c>
      <c r="CB145" s="34">
        <v>2.2278692909028828</v>
      </c>
      <c r="CC145" s="34">
        <v>2.2281398545393216</v>
      </c>
      <c r="CD145" s="117"/>
      <c r="CE145" s="117"/>
      <c r="CF145" s="117"/>
      <c r="CG145" s="117"/>
    </row>
    <row r="146" spans="1:85" ht="16">
      <c r="A146" s="31" t="str">
        <f t="shared" si="30"/>
        <v>C&amp;I</v>
      </c>
      <c r="B146" s="31" t="s">
        <v>92</v>
      </c>
      <c r="C146" s="31" t="str">
        <f t="shared" si="31"/>
        <v>Parent-Ancillary ERWH</v>
      </c>
      <c r="D146" s="45">
        <f t="shared" si="32"/>
        <v>36.181368926573981</v>
      </c>
      <c r="E146" s="45">
        <f t="shared" si="38"/>
        <v>36.181368926573981</v>
      </c>
      <c r="F146" s="45">
        <f t="shared" si="33"/>
        <v>36.181368926573981</v>
      </c>
      <c r="G146" s="46">
        <f t="shared" si="34"/>
        <v>616036.00849314267</v>
      </c>
      <c r="H146" s="47">
        <f t="shared" si="35"/>
        <v>17.026332246945064</v>
      </c>
      <c r="I146" s="47">
        <f t="shared" si="36"/>
        <v>17.026332246945064</v>
      </c>
      <c r="J146" s="47">
        <f t="shared" si="39"/>
        <v>17.026332246945064</v>
      </c>
      <c r="K146" s="32" t="s">
        <v>152</v>
      </c>
      <c r="L146" s="32" t="s">
        <v>1231</v>
      </c>
      <c r="M146" s="34">
        <v>0</v>
      </c>
      <c r="N146" s="34">
        <v>0.11018331395700849</v>
      </c>
      <c r="O146" s="34">
        <v>0.26996895939487298</v>
      </c>
      <c r="P146" s="34">
        <v>0.46541436054778318</v>
      </c>
      <c r="Q146" s="34">
        <v>0.6632412079355684</v>
      </c>
      <c r="R146" s="34">
        <v>0.9086856873360849</v>
      </c>
      <c r="S146" s="34">
        <v>1.155750978656028</v>
      </c>
      <c r="T146" s="34">
        <v>1.481485862222919</v>
      </c>
      <c r="U146" s="34">
        <v>1.7866465284589654</v>
      </c>
      <c r="V146" s="34">
        <v>2.1147274221517569</v>
      </c>
      <c r="W146" s="34">
        <v>2.4878311830553121</v>
      </c>
      <c r="X146" s="34">
        <v>2.4306330998622356</v>
      </c>
      <c r="Y146" s="34">
        <v>2.4413068074033371</v>
      </c>
      <c r="Z146" s="34">
        <v>2.3829499571021313</v>
      </c>
      <c r="AA146" s="34">
        <v>2.3652624450903823</v>
      </c>
      <c r="AB146" s="34">
        <v>2.3094844122430769</v>
      </c>
      <c r="AC146" s="34">
        <v>2.3258682560249393</v>
      </c>
      <c r="AD146" s="34">
        <v>2.3094478675332022</v>
      </c>
      <c r="AE146" s="34">
        <v>2.3312068508337105</v>
      </c>
      <c r="AF146" s="34">
        <v>2.2927579169061665</v>
      </c>
      <c r="AG146" s="34">
        <v>2.2282369433183473</v>
      </c>
      <c r="AH146" s="34">
        <v>2.2278692909028828</v>
      </c>
      <c r="AI146" s="34">
        <v>2.2281398545393216</v>
      </c>
      <c r="AJ146" s="55">
        <v>0</v>
      </c>
      <c r="AK146" s="55">
        <v>14984.39</v>
      </c>
      <c r="AL146" s="55">
        <v>23092.02</v>
      </c>
      <c r="AM146" s="55">
        <v>30995.91</v>
      </c>
      <c r="AN146" s="55">
        <v>36282.71</v>
      </c>
      <c r="AO146" s="55">
        <v>46436.78</v>
      </c>
      <c r="AP146" s="55">
        <v>52930.51</v>
      </c>
      <c r="AQ146" s="55">
        <v>67651.75</v>
      </c>
      <c r="AR146" s="55">
        <v>73855.37</v>
      </c>
      <c r="AS146" s="55">
        <v>84149.99</v>
      </c>
      <c r="AT146" s="55">
        <v>97383.15</v>
      </c>
      <c r="AU146" s="55">
        <v>65880.44</v>
      </c>
      <c r="AV146" s="55">
        <v>67014.429999999993</v>
      </c>
      <c r="AW146" s="55">
        <v>64652.34</v>
      </c>
      <c r="AX146" s="55">
        <v>64196.79</v>
      </c>
      <c r="AY146" s="55">
        <v>62760.2</v>
      </c>
      <c r="AZ146" s="55">
        <v>64500.84</v>
      </c>
      <c r="BA146" s="55">
        <v>62759.26</v>
      </c>
      <c r="BB146" s="55">
        <v>65070.96</v>
      </c>
      <c r="BC146" s="55">
        <v>62329.4</v>
      </c>
      <c r="BD146" s="55">
        <v>60667.63</v>
      </c>
      <c r="BE146" s="55">
        <v>60658.16</v>
      </c>
      <c r="BF146" s="55">
        <v>60686.91</v>
      </c>
      <c r="BG146" s="34">
        <v>0</v>
      </c>
      <c r="BH146" s="34">
        <v>0.11018331395700849</v>
      </c>
      <c r="BI146" s="34">
        <v>0.26996895939487298</v>
      </c>
      <c r="BJ146" s="34">
        <v>0.46541436054778318</v>
      </c>
      <c r="BK146" s="34">
        <v>0.6632412079355684</v>
      </c>
      <c r="BL146" s="34">
        <v>0.9086856873360849</v>
      </c>
      <c r="BM146" s="34">
        <v>1.155750978656028</v>
      </c>
      <c r="BN146" s="34">
        <v>1.481485862222919</v>
      </c>
      <c r="BO146" s="34">
        <v>1.7866465284589654</v>
      </c>
      <c r="BP146" s="34">
        <v>2.1147274221517569</v>
      </c>
      <c r="BQ146" s="34">
        <v>2.4878311830553121</v>
      </c>
      <c r="BR146" s="34">
        <v>2.4306330998622356</v>
      </c>
      <c r="BS146" s="34">
        <v>2.4413068074033371</v>
      </c>
      <c r="BT146" s="34">
        <v>2.3829499571021313</v>
      </c>
      <c r="BU146" s="34">
        <v>2.3652624450903823</v>
      </c>
      <c r="BV146" s="34">
        <v>2.3094844122430769</v>
      </c>
      <c r="BW146" s="34">
        <v>2.3258682560249393</v>
      </c>
      <c r="BX146" s="34">
        <v>2.3094478675332022</v>
      </c>
      <c r="BY146" s="34">
        <v>2.3312068508337105</v>
      </c>
      <c r="BZ146" s="34">
        <v>2.2927579169061665</v>
      </c>
      <c r="CA146" s="34">
        <v>2.2282369433183473</v>
      </c>
      <c r="CB146" s="34">
        <v>2.2278692909028828</v>
      </c>
      <c r="CC146" s="34">
        <v>2.2281398545393216</v>
      </c>
      <c r="CD146" s="117"/>
      <c r="CE146" s="117"/>
      <c r="CF146" s="117"/>
      <c r="CG146" s="117"/>
    </row>
    <row r="147" spans="1:85" ht="16">
      <c r="A147" s="31" t="str">
        <f t="shared" si="30"/>
        <v>C&amp;I</v>
      </c>
      <c r="B147" s="31" t="s">
        <v>92</v>
      </c>
      <c r="C147" s="31" t="str">
        <f t="shared" si="31"/>
        <v>Pilot-Time-of-Use Opt-in</v>
      </c>
      <c r="D147" s="45">
        <f t="shared" si="32"/>
        <v>0</v>
      </c>
      <c r="E147" s="45" t="str">
        <f t="shared" si="38"/>
        <v/>
      </c>
      <c r="F147" s="45" t="str">
        <f t="shared" si="33"/>
        <v>n/a</v>
      </c>
      <c r="G147" s="46">
        <f t="shared" si="34"/>
        <v>0</v>
      </c>
      <c r="H147" s="47">
        <f t="shared" si="35"/>
        <v>0</v>
      </c>
      <c r="I147" s="47">
        <f t="shared" si="36"/>
        <v>0</v>
      </c>
      <c r="J147" s="47">
        <f t="shared" si="39"/>
        <v>0</v>
      </c>
      <c r="K147" s="32" t="s">
        <v>152</v>
      </c>
      <c r="L147" s="32" t="s">
        <v>1252</v>
      </c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117"/>
      <c r="CE147" s="117"/>
      <c r="CF147" s="117"/>
      <c r="CG147" s="117"/>
    </row>
    <row r="148" spans="1:85" s="117" customFormat="1" ht="16">
      <c r="A148" s="31" t="str">
        <f t="shared" si="30"/>
        <v>C&amp;I</v>
      </c>
      <c r="B148" s="31" t="s">
        <v>92</v>
      </c>
      <c r="C148" s="31" t="str">
        <f t="shared" si="31"/>
        <v>Parent-Time-of-Use Opt-in</v>
      </c>
      <c r="D148" s="45">
        <f t="shared" si="32"/>
        <v>562.66664432065033</v>
      </c>
      <c r="E148" s="45">
        <f t="shared" si="38"/>
        <v>559.70585063283806</v>
      </c>
      <c r="F148" s="45">
        <f t="shared" si="33"/>
        <v>562.66664432065033</v>
      </c>
      <c r="G148" s="46">
        <f t="shared" si="34"/>
        <v>122348.64810522512</v>
      </c>
      <c r="H148" s="47">
        <f t="shared" si="35"/>
        <v>0.21859454920274668</v>
      </c>
      <c r="I148" s="47">
        <f t="shared" si="36"/>
        <v>0.21744428844355224</v>
      </c>
      <c r="J148" s="47">
        <f t="shared" si="39"/>
        <v>0.21859454920274668</v>
      </c>
      <c r="K148" s="32" t="s">
        <v>152</v>
      </c>
      <c r="L148" s="32" t="s">
        <v>1273</v>
      </c>
      <c r="M148" s="34">
        <v>0</v>
      </c>
      <c r="N148" s="34">
        <v>2.9644455668637903E-3</v>
      </c>
      <c r="O148" s="34">
        <v>8.3015861330147898E-3</v>
      </c>
      <c r="P148" s="34">
        <v>1.7925261298854391E-2</v>
      </c>
      <c r="Q148" s="34">
        <v>2.2371753934908492E-2</v>
      </c>
      <c r="R148" s="34">
        <v>2.4194810760595646E-2</v>
      </c>
      <c r="S148" s="34">
        <v>2.3739398960233249E-2</v>
      </c>
      <c r="T148" s="34">
        <v>2.3088481127157105E-2</v>
      </c>
      <c r="U148" s="34">
        <v>2.2424773248263575E-2</v>
      </c>
      <c r="V148" s="34">
        <v>2.1748102858336657E-2</v>
      </c>
      <c r="W148" s="34">
        <v>2.0923674899477083E-2</v>
      </c>
      <c r="X148" s="34">
        <v>2.1101894259614371E-2</v>
      </c>
      <c r="Y148" s="34">
        <v>2.1281646198791835E-2</v>
      </c>
      <c r="Z148" s="34">
        <v>2.1462943888882469E-2</v>
      </c>
      <c r="AA148" s="34">
        <v>2.1645800614969683E-2</v>
      </c>
      <c r="AB148" s="34">
        <v>2.1830229776320362E-2</v>
      </c>
      <c r="AC148" s="34">
        <v>2.2016244887366178E-2</v>
      </c>
      <c r="AD148" s="34">
        <v>2.2203859578693492E-2</v>
      </c>
      <c r="AE148" s="34">
        <v>2.2393087598041619E-2</v>
      </c>
      <c r="AF148" s="34">
        <v>2.2583942811309828E-2</v>
      </c>
      <c r="AG148" s="34">
        <v>2.27764392035728E-2</v>
      </c>
      <c r="AH148" s="34">
        <v>2.2970590880105009E-2</v>
      </c>
      <c r="AI148" s="34">
        <v>2.3166412067413773E-2</v>
      </c>
      <c r="AJ148" s="55">
        <v>0</v>
      </c>
      <c r="AK148" s="55">
        <v>17163.5</v>
      </c>
      <c r="AL148" s="55">
        <v>30697.02</v>
      </c>
      <c r="AM148" s="55">
        <v>55035.9</v>
      </c>
      <c r="AN148" s="55">
        <v>25771.119999999999</v>
      </c>
      <c r="AO148" s="55">
        <v>10896.43</v>
      </c>
      <c r="AP148" s="55">
        <v>375.36</v>
      </c>
      <c r="AQ148" s="55">
        <v>375.36</v>
      </c>
      <c r="AR148" s="55">
        <v>375.36</v>
      </c>
      <c r="AS148" s="55">
        <v>375.36</v>
      </c>
      <c r="AT148" s="55">
        <v>375.36</v>
      </c>
      <c r="AU148" s="55">
        <v>1534.27</v>
      </c>
      <c r="AV148" s="55">
        <v>1545.52</v>
      </c>
      <c r="AW148" s="55">
        <v>1556.89</v>
      </c>
      <c r="AX148" s="55">
        <v>1568.37</v>
      </c>
      <c r="AY148" s="55">
        <v>1579.95</v>
      </c>
      <c r="AZ148" s="55">
        <v>1591.65</v>
      </c>
      <c r="BA148" s="55">
        <v>1603.47</v>
      </c>
      <c r="BB148" s="55">
        <v>1615.4</v>
      </c>
      <c r="BC148" s="55">
        <v>1627.44</v>
      </c>
      <c r="BD148" s="55">
        <v>1639.6</v>
      </c>
      <c r="BE148" s="55">
        <v>1651.88</v>
      </c>
      <c r="BF148" s="55">
        <v>1664.28</v>
      </c>
      <c r="BG148" s="34">
        <v>0</v>
      </c>
      <c r="BH148" s="34">
        <v>2.948846434036517E-3</v>
      </c>
      <c r="BI148" s="34">
        <v>8.2579025699858546E-3</v>
      </c>
      <c r="BJ148" s="34">
        <v>1.7830937242076302E-2</v>
      </c>
      <c r="BK148" s="34">
        <v>2.2254032103510891E-2</v>
      </c>
      <c r="BL148" s="34">
        <v>2.4067495868730544E-2</v>
      </c>
      <c r="BM148" s="34">
        <v>2.3614480479098154E-2</v>
      </c>
      <c r="BN148" s="34">
        <v>2.2966987824022001E-2</v>
      </c>
      <c r="BO148" s="34">
        <v>2.2306772425299836E-2</v>
      </c>
      <c r="BP148" s="34">
        <v>2.1633662725240446E-2</v>
      </c>
      <c r="BQ148" s="34">
        <v>2.0813572967554306E-2</v>
      </c>
      <c r="BR148" s="34">
        <v>2.0990854524177083E-2</v>
      </c>
      <c r="BS148" s="34">
        <v>2.1169660595295264E-2</v>
      </c>
      <c r="BT148" s="34">
        <v>2.1350004283470454E-2</v>
      </c>
      <c r="BU148" s="34">
        <v>2.1531898803878992E-2</v>
      </c>
      <c r="BV148" s="34">
        <v>2.1715357485279793E-2</v>
      </c>
      <c r="BW148" s="34">
        <v>2.1900393770990605E-2</v>
      </c>
      <c r="BX148" s="34">
        <v>2.2087021219872625E-2</v>
      </c>
      <c r="BY148" s="34">
        <v>2.227525350732355E-2</v>
      </c>
      <c r="BZ148" s="34">
        <v>2.2465104426279237E-2</v>
      </c>
      <c r="CA148" s="34">
        <v>2.2656587888223903E-2</v>
      </c>
      <c r="CB148" s="34">
        <v>2.2849717924208982E-2</v>
      </c>
      <c r="CC148" s="34">
        <v>2.3044508685880868E-2</v>
      </c>
    </row>
    <row r="149" spans="1:85" s="117" customFormat="1" ht="16">
      <c r="A149" s="31" t="str">
        <f t="shared" si="30"/>
        <v>C&amp;I</v>
      </c>
      <c r="B149" s="31" t="s">
        <v>92</v>
      </c>
      <c r="C149" s="31" t="str">
        <f t="shared" si="31"/>
        <v>Pilot-Peak Time Rebate</v>
      </c>
      <c r="D149" s="45">
        <f t="shared" si="32"/>
        <v>0</v>
      </c>
      <c r="E149" s="45" t="str">
        <f t="shared" si="38"/>
        <v/>
      </c>
      <c r="F149" s="45" t="str">
        <f t="shared" si="33"/>
        <v>n/a</v>
      </c>
      <c r="G149" s="46">
        <f t="shared" si="34"/>
        <v>0</v>
      </c>
      <c r="H149" s="47">
        <f t="shared" si="35"/>
        <v>0</v>
      </c>
      <c r="I149" s="47">
        <f t="shared" si="36"/>
        <v>0</v>
      </c>
      <c r="J149" s="47">
        <f t="shared" si="39"/>
        <v>0</v>
      </c>
      <c r="K149" s="32" t="s">
        <v>152</v>
      </c>
      <c r="L149" s="32" t="s">
        <v>1355</v>
      </c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</row>
    <row r="150" spans="1:85" s="117" customFormat="1" ht="16">
      <c r="A150" s="31" t="str">
        <f t="shared" si="30"/>
        <v>C&amp;I</v>
      </c>
      <c r="B150" s="31" t="s">
        <v>92</v>
      </c>
      <c r="C150" s="31" t="str">
        <f t="shared" si="31"/>
        <v>Parent-Peak Time Rebate</v>
      </c>
      <c r="D150" s="45">
        <f t="shared" si="32"/>
        <v>40.794702277726003</v>
      </c>
      <c r="E150" s="45">
        <f t="shared" si="38"/>
        <v>40.580037523347499</v>
      </c>
      <c r="F150" s="45">
        <f t="shared" si="33"/>
        <v>40.794702277726003</v>
      </c>
      <c r="G150" s="46">
        <f t="shared" si="34"/>
        <v>150875.74992659499</v>
      </c>
      <c r="H150" s="47">
        <f t="shared" si="35"/>
        <v>3.7179795568150835</v>
      </c>
      <c r="I150" s="47">
        <f t="shared" si="36"/>
        <v>3.6984152721460961</v>
      </c>
      <c r="J150" s="47">
        <f t="shared" si="39"/>
        <v>3.7179795568150835</v>
      </c>
      <c r="K150" s="32" t="s">
        <v>152</v>
      </c>
      <c r="L150" s="32" t="s">
        <v>1376</v>
      </c>
      <c r="M150" s="34">
        <v>0</v>
      </c>
      <c r="N150" s="34">
        <v>6.0511443778519407E-2</v>
      </c>
      <c r="O150" s="34">
        <v>0.16367589632919935</v>
      </c>
      <c r="P150" s="34">
        <v>0.3286295012349133</v>
      </c>
      <c r="Q150" s="34">
        <v>0.39374868557824766</v>
      </c>
      <c r="R150" s="34">
        <v>0.41557218856275313</v>
      </c>
      <c r="S150" s="34">
        <v>0.40547904721067735</v>
      </c>
      <c r="T150" s="34">
        <v>0.39135052307858226</v>
      </c>
      <c r="U150" s="34">
        <v>0.37695226659165409</v>
      </c>
      <c r="V150" s="34">
        <v>0.36228067058654007</v>
      </c>
      <c r="W150" s="34">
        <v>0.34455761017833786</v>
      </c>
      <c r="X150" s="34">
        <v>0.34749241188556335</v>
      </c>
      <c r="Y150" s="34">
        <v>0.35045245111793821</v>
      </c>
      <c r="Z150" s="34">
        <v>0.35343794478138846</v>
      </c>
      <c r="AA150" s="34">
        <v>0.35644911164611642</v>
      </c>
      <c r="AB150" s="34">
        <v>0.35948617236262437</v>
      </c>
      <c r="AC150" s="34">
        <v>0.36254934947787415</v>
      </c>
      <c r="AD150" s="34">
        <v>0.36563886745158813</v>
      </c>
      <c r="AE150" s="34">
        <v>0.36875495267268854</v>
      </c>
      <c r="AF150" s="34">
        <v>0.37189783347587946</v>
      </c>
      <c r="AG150" s="34">
        <v>0.37506774015836858</v>
      </c>
      <c r="AH150" s="34">
        <v>0.37826490499673676</v>
      </c>
      <c r="AI150" s="34">
        <v>0.38148956226394937</v>
      </c>
      <c r="AJ150" s="55">
        <v>0</v>
      </c>
      <c r="AK150" s="55">
        <v>19948.84</v>
      </c>
      <c r="AL150" s="55">
        <v>29845.38</v>
      </c>
      <c r="AM150" s="55">
        <v>44106.34</v>
      </c>
      <c r="AN150" s="55">
        <v>21155.439999999999</v>
      </c>
      <c r="AO150" s="55">
        <v>11171.78</v>
      </c>
      <c r="AP150" s="55">
        <v>6018.51</v>
      </c>
      <c r="AQ150" s="55">
        <v>6018.51</v>
      </c>
      <c r="AR150" s="55">
        <v>6018.51</v>
      </c>
      <c r="AS150" s="55">
        <v>6018.51</v>
      </c>
      <c r="AT150" s="55">
        <v>6018.51</v>
      </c>
      <c r="AU150" s="55">
        <v>6794.29</v>
      </c>
      <c r="AV150" s="55">
        <v>6801.82</v>
      </c>
      <c r="AW150" s="55">
        <v>6809.43</v>
      </c>
      <c r="AX150" s="55">
        <v>6817.11</v>
      </c>
      <c r="AY150" s="55">
        <v>6824.87</v>
      </c>
      <c r="AZ150" s="55">
        <v>6832.7</v>
      </c>
      <c r="BA150" s="55">
        <v>6840.61</v>
      </c>
      <c r="BB150" s="55">
        <v>6848.6</v>
      </c>
      <c r="BC150" s="55">
        <v>6856.66</v>
      </c>
      <c r="BD150" s="55">
        <v>6864.8</v>
      </c>
      <c r="BE150" s="55">
        <v>6873.02</v>
      </c>
      <c r="BF150" s="55">
        <v>6881.32</v>
      </c>
      <c r="BG150" s="34">
        <v>0</v>
      </c>
      <c r="BH150" s="34">
        <v>6.0193028065435562E-2</v>
      </c>
      <c r="BI150" s="34">
        <v>0.16281462160180971</v>
      </c>
      <c r="BJ150" s="34">
        <v>0.32690022838267224</v>
      </c>
      <c r="BK150" s="34">
        <v>0.39167675073972164</v>
      </c>
      <c r="BL150" s="34">
        <v>0.41338541683006486</v>
      </c>
      <c r="BM150" s="34">
        <v>0.40334538633769096</v>
      </c>
      <c r="BN150" s="34">
        <v>0.38929120754930985</v>
      </c>
      <c r="BO150" s="34">
        <v>0.37496871575778756</v>
      </c>
      <c r="BP150" s="34">
        <v>0.3603743227809329</v>
      </c>
      <c r="BQ150" s="34">
        <v>0.34274452243339881</v>
      </c>
      <c r="BR150" s="34">
        <v>0.34566388099598894</v>
      </c>
      <c r="BS150" s="34">
        <v>0.348608344281996</v>
      </c>
      <c r="BT150" s="34">
        <v>0.351578128055971</v>
      </c>
      <c r="BU150" s="34">
        <v>0.35457344993693091</v>
      </c>
      <c r="BV150" s="34">
        <v>0.35759452941429887</v>
      </c>
      <c r="BW150" s="34">
        <v>0.36064158786397815</v>
      </c>
      <c r="BX150" s="34">
        <v>0.36371484856456743</v>
      </c>
      <c r="BY150" s="34">
        <v>0.36681453671371334</v>
      </c>
      <c r="BZ150" s="34">
        <v>0.3699408794446058</v>
      </c>
      <c r="CA150" s="34">
        <v>0.37309410584261182</v>
      </c>
      <c r="CB150" s="34">
        <v>0.37627444696205531</v>
      </c>
      <c r="CC150" s="34">
        <v>0.37948213584314</v>
      </c>
    </row>
    <row r="151" spans="1:85" s="117" customFormat="1" ht="16">
      <c r="A151" s="31" t="str">
        <f t="shared" si="30"/>
        <v>C&amp;I</v>
      </c>
      <c r="B151" s="31" t="s">
        <v>92</v>
      </c>
      <c r="C151" s="31" t="str">
        <f t="shared" si="31"/>
        <v>Variable Peak Pricing Rates</v>
      </c>
      <c r="D151" s="45">
        <f t="shared" si="32"/>
        <v>39.010325642273102</v>
      </c>
      <c r="E151" s="45">
        <f t="shared" si="38"/>
        <v>38.805050410327176</v>
      </c>
      <c r="F151" s="45">
        <f t="shared" si="33"/>
        <v>39.010325642273102</v>
      </c>
      <c r="G151" s="46">
        <f t="shared" si="34"/>
        <v>545108.13016414363</v>
      </c>
      <c r="H151" s="47">
        <f t="shared" si="35"/>
        <v>14.047350136132646</v>
      </c>
      <c r="I151" s="47">
        <f t="shared" si="36"/>
        <v>13.973431936016535</v>
      </c>
      <c r="J151" s="47">
        <f t="shared" si="39"/>
        <v>14.047350136132646</v>
      </c>
      <c r="K151" s="32" t="s">
        <v>259</v>
      </c>
      <c r="L151" s="32" t="s">
        <v>303</v>
      </c>
      <c r="M151" s="34">
        <v>0</v>
      </c>
      <c r="N151" s="34">
        <v>0.18973641587042345</v>
      </c>
      <c r="O151" s="34">
        <v>0.51244189505223103</v>
      </c>
      <c r="P151" s="34">
        <v>1.0626310325699861</v>
      </c>
      <c r="Q151" s="34">
        <v>1.3241095090235571</v>
      </c>
      <c r="R151" s="34">
        <v>1.4481311345394405</v>
      </c>
      <c r="S151" s="34">
        <v>1.4487593563816106</v>
      </c>
      <c r="T151" s="34">
        <v>1.449470111361898</v>
      </c>
      <c r="U151" s="34">
        <v>1.4502611696495458</v>
      </c>
      <c r="V151" s="34">
        <v>1.4511303685180772</v>
      </c>
      <c r="W151" s="34">
        <v>1.4520756103433776</v>
      </c>
      <c r="X151" s="34">
        <v>1.4530948606615297</v>
      </c>
      <c r="Y151" s="34">
        <v>1.4541861462846351</v>
      </c>
      <c r="Z151" s="34">
        <v>1.4553475534728813</v>
      </c>
      <c r="AA151" s="34">
        <v>1.4565772261611796</v>
      </c>
      <c r="AB151" s="34">
        <v>1.457873364238744</v>
      </c>
      <c r="AC151" s="34">
        <v>1.4592342218800258</v>
      </c>
      <c r="AD151" s="34">
        <v>1.4606581059254844</v>
      </c>
      <c r="AE151" s="34">
        <v>1.4621433743106886</v>
      </c>
      <c r="AF151" s="34">
        <v>1.4636884345423216</v>
      </c>
      <c r="AG151" s="34">
        <v>1.4652917422196761</v>
      </c>
      <c r="AH151" s="34">
        <v>1.4669517996002948</v>
      </c>
      <c r="AI151" s="34">
        <v>1.4686671542084286</v>
      </c>
      <c r="AJ151" s="55">
        <v>0</v>
      </c>
      <c r="AK151" s="55">
        <v>51405.64</v>
      </c>
      <c r="AL151" s="55">
        <v>56304.63</v>
      </c>
      <c r="AM151" s="55">
        <v>64814.76</v>
      </c>
      <c r="AN151" s="55">
        <v>53992.12</v>
      </c>
      <c r="AO151" s="55">
        <v>48874.02</v>
      </c>
      <c r="AP151" s="55">
        <v>44366.11</v>
      </c>
      <c r="AQ151" s="55">
        <v>44366.11</v>
      </c>
      <c r="AR151" s="55">
        <v>44366.11</v>
      </c>
      <c r="AS151" s="55">
        <v>44366.11</v>
      </c>
      <c r="AT151" s="55">
        <v>44366.11</v>
      </c>
      <c r="AU151" s="55">
        <v>44366.11</v>
      </c>
      <c r="AV151" s="55">
        <v>44366.11</v>
      </c>
      <c r="AW151" s="55">
        <v>44366.11</v>
      </c>
      <c r="AX151" s="55">
        <v>44366.11</v>
      </c>
      <c r="AY151" s="55">
        <v>44366.11</v>
      </c>
      <c r="AZ151" s="55">
        <v>44366.11</v>
      </c>
      <c r="BA151" s="55">
        <v>44366.11</v>
      </c>
      <c r="BB151" s="55">
        <v>44366.11</v>
      </c>
      <c r="BC151" s="55">
        <v>44366.11</v>
      </c>
      <c r="BD151" s="55">
        <v>44366.11</v>
      </c>
      <c r="BE151" s="55">
        <v>44366.11</v>
      </c>
      <c r="BF151" s="55">
        <v>44366.11</v>
      </c>
      <c r="BG151" s="34">
        <v>0</v>
      </c>
      <c r="BH151" s="34">
        <v>0.18873800875294527</v>
      </c>
      <c r="BI151" s="34">
        <v>0.50974538772670241</v>
      </c>
      <c r="BJ151" s="34">
        <v>1.0570393891245045</v>
      </c>
      <c r="BK151" s="34">
        <v>1.3171419464074676</v>
      </c>
      <c r="BL151" s="34">
        <v>1.4405109609152409</v>
      </c>
      <c r="BM151" s="34">
        <v>1.4411358770074014</v>
      </c>
      <c r="BN151" s="34">
        <v>1.4418428919421749</v>
      </c>
      <c r="BO151" s="34">
        <v>1.4426297876223382</v>
      </c>
      <c r="BP151" s="34">
        <v>1.4434944127018428</v>
      </c>
      <c r="BQ151" s="34">
        <v>1.4444346805944284</v>
      </c>
      <c r="BR151" s="34">
        <v>1.4454485675416775</v>
      </c>
      <c r="BS151" s="34">
        <v>1.4465341107387533</v>
      </c>
      <c r="BT151" s="34">
        <v>1.4476894065160835</v>
      </c>
      <c r="BU151" s="34">
        <v>1.4489126085753332</v>
      </c>
      <c r="BV151" s="34">
        <v>1.4502019262780323</v>
      </c>
      <c r="BW151" s="34">
        <v>1.4515556229852953</v>
      </c>
      <c r="BX151" s="34">
        <v>1.4529720144471139</v>
      </c>
      <c r="BY151" s="34">
        <v>1.4544494672397221</v>
      </c>
      <c r="BZ151" s="34">
        <v>1.4559863972496201</v>
      </c>
      <c r="CA151" s="34">
        <v>1.4575812682028524</v>
      </c>
      <c r="CB151" s="34">
        <v>1.4592325902381946</v>
      </c>
      <c r="CC151" s="34">
        <v>1.4609389185229316</v>
      </c>
    </row>
    <row r="152" spans="1:85" s="117" customFormat="1" ht="16">
      <c r="A152" s="31" t="str">
        <f t="shared" si="30"/>
        <v>C&amp;I</v>
      </c>
      <c r="B152" s="31" t="s">
        <v>92</v>
      </c>
      <c r="C152" s="31" t="str">
        <f t="shared" si="31"/>
        <v>Third Party Contracts</v>
      </c>
      <c r="D152" s="45">
        <f t="shared" si="32"/>
        <v>75.469124205372822</v>
      </c>
      <c r="E152" s="45">
        <f t="shared" si="38"/>
        <v>75.072000066546707</v>
      </c>
      <c r="F152" s="45">
        <f t="shared" si="33"/>
        <v>75.469124205372822</v>
      </c>
      <c r="G152" s="46">
        <f t="shared" si="34"/>
        <v>8772358.408630399</v>
      </c>
      <c r="H152" s="47">
        <f t="shared" si="35"/>
        <v>116.85260018188197</v>
      </c>
      <c r="I152" s="47">
        <f t="shared" si="36"/>
        <v>116.23771311772921</v>
      </c>
      <c r="J152" s="47">
        <f t="shared" si="39"/>
        <v>116.85260018188197</v>
      </c>
      <c r="K152" s="32" t="s">
        <v>259</v>
      </c>
      <c r="L152" s="32" t="s">
        <v>248</v>
      </c>
      <c r="M152" s="34">
        <v>0</v>
      </c>
      <c r="N152" s="34">
        <v>5.4701315250111282</v>
      </c>
      <c r="O152" s="34">
        <v>8.7556274857510932</v>
      </c>
      <c r="P152" s="34">
        <v>10.911097880442153</v>
      </c>
      <c r="Q152" s="34">
        <v>10.914537446104047</v>
      </c>
      <c r="R152" s="34">
        <v>10.918634501574079</v>
      </c>
      <c r="S152" s="34">
        <v>10.92337117528888</v>
      </c>
      <c r="T152" s="34">
        <v>10.928730133234632</v>
      </c>
      <c r="U152" s="34">
        <v>10.934694562909721</v>
      </c>
      <c r="V152" s="34">
        <v>10.941248157766097</v>
      </c>
      <c r="W152" s="34">
        <v>10.948375102115191</v>
      </c>
      <c r="X152" s="34">
        <v>10.956060056484368</v>
      </c>
      <c r="Y152" s="34">
        <v>10.964288143410556</v>
      </c>
      <c r="Z152" s="34">
        <v>10.973044933658006</v>
      </c>
      <c r="AA152" s="34">
        <v>10.982316432847455</v>
      </c>
      <c r="AB152" s="34">
        <v>10.992089068484487</v>
      </c>
      <c r="AC152" s="34">
        <v>11.002349677375101</v>
      </c>
      <c r="AD152" s="34">
        <v>11.013085493417016</v>
      </c>
      <c r="AE152" s="34">
        <v>11.024284135755403</v>
      </c>
      <c r="AF152" s="34">
        <v>11.035933597292241</v>
      </c>
      <c r="AG152" s="34">
        <v>11.048022233538687</v>
      </c>
      <c r="AH152" s="34">
        <v>11.060538751800264</v>
      </c>
      <c r="AI152" s="34">
        <v>11.073472200684886</v>
      </c>
      <c r="AJ152" s="55">
        <v>0</v>
      </c>
      <c r="AK152" s="55">
        <v>410653.71</v>
      </c>
      <c r="AL152" s="55">
        <v>657302.47</v>
      </c>
      <c r="AM152" s="55">
        <v>819117.94</v>
      </c>
      <c r="AN152" s="55">
        <v>819376.16</v>
      </c>
      <c r="AO152" s="55">
        <v>819683.73</v>
      </c>
      <c r="AP152" s="55">
        <v>820039.32</v>
      </c>
      <c r="AQ152" s="55">
        <v>820441.63</v>
      </c>
      <c r="AR152" s="55">
        <v>820889.39</v>
      </c>
      <c r="AS152" s="55">
        <v>821381.38</v>
      </c>
      <c r="AT152" s="55">
        <v>821916.42</v>
      </c>
      <c r="AU152" s="55">
        <v>822493.34</v>
      </c>
      <c r="AV152" s="55">
        <v>823111.04</v>
      </c>
      <c r="AW152" s="55">
        <v>823768.43</v>
      </c>
      <c r="AX152" s="55">
        <v>824464.46</v>
      </c>
      <c r="AY152" s="55">
        <v>825198.11</v>
      </c>
      <c r="AZ152" s="55">
        <v>825968.4</v>
      </c>
      <c r="BA152" s="55">
        <v>826774.35</v>
      </c>
      <c r="BB152" s="55">
        <v>827615.06</v>
      </c>
      <c r="BC152" s="55">
        <v>828489.61</v>
      </c>
      <c r="BD152" s="55">
        <v>829397.13</v>
      </c>
      <c r="BE152" s="55">
        <v>830336.77</v>
      </c>
      <c r="BF152" s="55">
        <v>831307.71</v>
      </c>
      <c r="BG152" s="34">
        <v>0</v>
      </c>
      <c r="BH152" s="34">
        <v>5.4413472865028893</v>
      </c>
      <c r="BI152" s="34">
        <v>8.7095547233893793</v>
      </c>
      <c r="BJ152" s="34">
        <v>10.853682872714938</v>
      </c>
      <c r="BK152" s="34">
        <v>10.857104339126765</v>
      </c>
      <c r="BL152" s="34">
        <v>10.861179835586505</v>
      </c>
      <c r="BM152" s="34">
        <v>10.865891584572289</v>
      </c>
      <c r="BN152" s="34">
        <v>10.871222343283168</v>
      </c>
      <c r="BO152" s="34">
        <v>10.877155387686159</v>
      </c>
      <c r="BP152" s="34">
        <v>10.883674497039475</v>
      </c>
      <c r="BQ152" s="34">
        <v>10.890763938877884</v>
      </c>
      <c r="BR152" s="34">
        <v>10.898408454446184</v>
      </c>
      <c r="BS152" s="34">
        <v>10.906593244567635</v>
      </c>
      <c r="BT152" s="34">
        <v>10.915303955934181</v>
      </c>
      <c r="BU152" s="34">
        <v>10.924526667806038</v>
      </c>
      <c r="BV152" s="34">
        <v>10.934247879108257</v>
      </c>
      <c r="BW152" s="34">
        <v>10.944454495912538</v>
      </c>
      <c r="BX152" s="34">
        <v>10.955133819292779</v>
      </c>
      <c r="BY152" s="34">
        <v>10.96627353354314</v>
      </c>
      <c r="BZ152" s="34">
        <v>10.977861694747828</v>
      </c>
      <c r="CA152" s="34">
        <v>10.989886719692176</v>
      </c>
      <c r="CB152" s="34">
        <v>11.0023373751047</v>
      </c>
      <c r="CC152" s="34">
        <v>11.015202767220355</v>
      </c>
    </row>
    <row r="153" spans="1:85" s="117" customFormat="1" ht="16">
      <c r="A153" s="31" t="str">
        <f t="shared" si="30"/>
        <v>C&amp;I</v>
      </c>
      <c r="B153" s="31" t="s">
        <v>92</v>
      </c>
      <c r="C153" s="31" t="str">
        <f t="shared" si="31"/>
        <v>Time-of-Use Opt-Out</v>
      </c>
      <c r="D153" s="45">
        <f t="shared" si="32"/>
        <v>0</v>
      </c>
      <c r="E153" s="45" t="str">
        <f t="shared" si="38"/>
        <v/>
      </c>
      <c r="F153" s="45" t="str">
        <f t="shared" si="33"/>
        <v>n/a</v>
      </c>
      <c r="G153" s="46">
        <f t="shared" si="34"/>
        <v>0</v>
      </c>
      <c r="H153" s="47">
        <f t="shared" si="35"/>
        <v>0</v>
      </c>
      <c r="I153" s="47">
        <f t="shared" si="36"/>
        <v>0</v>
      </c>
      <c r="J153" s="47">
        <f t="shared" si="39"/>
        <v>0</v>
      </c>
      <c r="K153" s="32" t="s">
        <v>259</v>
      </c>
      <c r="L153" s="32" t="s">
        <v>1314</v>
      </c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</row>
    <row r="154" spans="1:85" s="117" customFormat="1" ht="16">
      <c r="A154" s="31" t="str">
        <f t="shared" si="30"/>
        <v>C&amp;I</v>
      </c>
      <c r="B154" s="31" t="s">
        <v>92</v>
      </c>
      <c r="C154" s="31" t="str">
        <f t="shared" si="31"/>
        <v>Electric Vehicle TOU Opt-in</v>
      </c>
      <c r="D154" s="45">
        <f t="shared" si="32"/>
        <v>170.16694994107604</v>
      </c>
      <c r="E154" s="45">
        <f t="shared" si="38"/>
        <v>169.27151880730375</v>
      </c>
      <c r="F154" s="45">
        <f t="shared" si="33"/>
        <v>170.16694994107604</v>
      </c>
      <c r="G154" s="46">
        <f t="shared" si="34"/>
        <v>867251.45690123748</v>
      </c>
      <c r="H154" s="47">
        <f t="shared" si="35"/>
        <v>5.1234340130692866</v>
      </c>
      <c r="I154" s="47">
        <f t="shared" si="36"/>
        <v>5.0964741226280541</v>
      </c>
      <c r="J154" s="47">
        <f t="shared" si="39"/>
        <v>5.1234340130692866</v>
      </c>
      <c r="K154" s="32" t="s">
        <v>259</v>
      </c>
      <c r="L154" s="32" t="s">
        <v>283</v>
      </c>
      <c r="M154" s="34">
        <v>0.52027014966565865</v>
      </c>
      <c r="N154" s="34">
        <v>0.45971630781068484</v>
      </c>
      <c r="O154" s="34">
        <v>0.42600177477935247</v>
      </c>
      <c r="P154" s="34">
        <v>0.40217332551578583</v>
      </c>
      <c r="Q154" s="34">
        <v>0.40230010483494616</v>
      </c>
      <c r="R154" s="34">
        <v>0.40245111864137145</v>
      </c>
      <c r="S154" s="34">
        <v>0.40262570820519333</v>
      </c>
      <c r="T154" s="34">
        <v>0.4028232346101398</v>
      </c>
      <c r="U154" s="34">
        <v>0.40304307816241286</v>
      </c>
      <c r="V154" s="34">
        <v>0.4032846378172113</v>
      </c>
      <c r="W154" s="34">
        <v>0.40354733062237619</v>
      </c>
      <c r="X154" s="34">
        <v>0.40383059117864223</v>
      </c>
      <c r="Y154" s="34">
        <v>0.40413387111600496</v>
      </c>
      <c r="Z154" s="34">
        <v>0.40445663858571795</v>
      </c>
      <c r="AA154" s="34">
        <v>0.40479837776745708</v>
      </c>
      <c r="AB154" s="34">
        <v>0.40515858839119678</v>
      </c>
      <c r="AC154" s="34">
        <v>0.40553678527335946</v>
      </c>
      <c r="AD154" s="34">
        <v>0.40593249786681379</v>
      </c>
      <c r="AE154" s="34">
        <v>0.40634526982430513</v>
      </c>
      <c r="AF154" s="34">
        <v>0.40677465857492173</v>
      </c>
      <c r="AG154" s="34">
        <v>0.40722023491320203</v>
      </c>
      <c r="AH154" s="34">
        <v>0.40768158260051029</v>
      </c>
      <c r="AI154" s="34">
        <v>0.40815829797831316</v>
      </c>
      <c r="AJ154" s="55">
        <v>79011.259999999995</v>
      </c>
      <c r="AK154" s="55">
        <v>70146.81</v>
      </c>
      <c r="AL154" s="55">
        <v>70146.81</v>
      </c>
      <c r="AM154" s="55">
        <v>70146.81</v>
      </c>
      <c r="AN154" s="55">
        <v>70146.81</v>
      </c>
      <c r="AO154" s="55">
        <v>70146.81</v>
      </c>
      <c r="AP154" s="55">
        <v>70146.81</v>
      </c>
      <c r="AQ154" s="55">
        <v>70146.81</v>
      </c>
      <c r="AR154" s="55">
        <v>70146.81</v>
      </c>
      <c r="AS154" s="55">
        <v>70146.81</v>
      </c>
      <c r="AT154" s="55">
        <v>70146.81</v>
      </c>
      <c r="AU154" s="55">
        <v>70146.81</v>
      </c>
      <c r="AV154" s="55">
        <v>70146.81</v>
      </c>
      <c r="AW154" s="55">
        <v>70146.81</v>
      </c>
      <c r="AX154" s="55">
        <v>70146.81</v>
      </c>
      <c r="AY154" s="55">
        <v>70146.81</v>
      </c>
      <c r="AZ154" s="55">
        <v>70146.81</v>
      </c>
      <c r="BA154" s="55">
        <v>70146.81</v>
      </c>
      <c r="BB154" s="55">
        <v>70146.81</v>
      </c>
      <c r="BC154" s="55">
        <v>70146.81</v>
      </c>
      <c r="BD154" s="55">
        <v>70146.81</v>
      </c>
      <c r="BE154" s="55">
        <v>70146.81</v>
      </c>
      <c r="BF154" s="55">
        <v>70146.81</v>
      </c>
      <c r="BG154" s="34">
        <v>0.51753244948272348</v>
      </c>
      <c r="BH154" s="34">
        <v>0.45729724644266356</v>
      </c>
      <c r="BI154" s="34">
        <v>0.42376012178908778</v>
      </c>
      <c r="BJ154" s="34">
        <v>0.40005705959596877</v>
      </c>
      <c r="BK154" s="34">
        <v>0.400183171792932</v>
      </c>
      <c r="BL154" s="34">
        <v>0.40033339095348774</v>
      </c>
      <c r="BM154" s="34">
        <v>0.40050706181405304</v>
      </c>
      <c r="BN154" s="34">
        <v>0.40070354882038084</v>
      </c>
      <c r="BO154" s="34">
        <v>0.4009222355395477</v>
      </c>
      <c r="BP154" s="34">
        <v>0.40116252408949504</v>
      </c>
      <c r="BQ154" s="34">
        <v>0.40142383458560132</v>
      </c>
      <c r="BR154" s="34">
        <v>0.40170560460377441</v>
      </c>
      <c r="BS154" s="34">
        <v>0.40200728865957358</v>
      </c>
      <c r="BT154" s="34">
        <v>0.40232835770287956</v>
      </c>
      <c r="BU154" s="34">
        <v>0.40266829862765369</v>
      </c>
      <c r="BV154" s="34">
        <v>0.40302661379632815</v>
      </c>
      <c r="BW154" s="34">
        <v>0.40340282057839744</v>
      </c>
      <c r="BX154" s="34">
        <v>0.40379645090278388</v>
      </c>
      <c r="BY154" s="34">
        <v>0.40420705082356662</v>
      </c>
      <c r="BZ154" s="34">
        <v>0.40463418009867441</v>
      </c>
      <c r="CA154" s="34">
        <v>0.40507741178115697</v>
      </c>
      <c r="CB154" s="34">
        <v>0.40553633182265708</v>
      </c>
      <c r="CC154" s="34">
        <v>0.4060105386887225</v>
      </c>
    </row>
    <row r="155" spans="1:85" s="117" customFormat="1" ht="16">
      <c r="A155" s="31" t="str">
        <f>IF(K155="Residential",K155,"C&amp;I")</f>
        <v>C&amp;I</v>
      </c>
      <c r="B155" s="31" t="s">
        <v>92</v>
      </c>
      <c r="C155" s="31" t="str">
        <f t="shared" si="31"/>
        <v>Thermal Energy Storage</v>
      </c>
      <c r="D155" s="45">
        <f t="shared" si="32"/>
        <v>824.47793528184445</v>
      </c>
      <c r="E155" s="45">
        <f t="shared" si="38"/>
        <v>824.47793528184445</v>
      </c>
      <c r="F155" s="45" t="str">
        <f t="shared" si="33"/>
        <v>n/a</v>
      </c>
      <c r="G155" s="46">
        <f t="shared" si="34"/>
        <v>1832070.1304718908</v>
      </c>
      <c r="H155" s="47">
        <f t="shared" si="35"/>
        <v>2.2220972230695355</v>
      </c>
      <c r="I155" s="47">
        <f t="shared" si="36"/>
        <v>0</v>
      </c>
      <c r="J155" s="47">
        <f t="shared" si="39"/>
        <v>2.2220972230695355</v>
      </c>
      <c r="K155" s="32" t="s">
        <v>259</v>
      </c>
      <c r="L155" s="32" t="s">
        <v>325</v>
      </c>
      <c r="M155" s="34">
        <v>0</v>
      </c>
      <c r="N155" s="34">
        <v>2.3486682511707546E-2</v>
      </c>
      <c r="O155" s="34">
        <v>7.0360125408383864E-2</v>
      </c>
      <c r="P155" s="34">
        <v>0.16397420279707825</v>
      </c>
      <c r="Q155" s="34">
        <v>0.21056591885909878</v>
      </c>
      <c r="R155" s="34">
        <v>0.2336722439628266</v>
      </c>
      <c r="S155" s="34">
        <v>0.23339225839658212</v>
      </c>
      <c r="T155" s="34">
        <v>0.23312183738173345</v>
      </c>
      <c r="U155" s="34">
        <v>0.23286065446891446</v>
      </c>
      <c r="V155" s="34">
        <v>0.23260839435085917</v>
      </c>
      <c r="W155" s="34">
        <v>0.232364752482109</v>
      </c>
      <c r="X155" s="34">
        <v>0.23212943471169969</v>
      </c>
      <c r="Y155" s="34">
        <v>0.23190215692838501</v>
      </c>
      <c r="Z155" s="34">
        <v>0.23168264471796915</v>
      </c>
      <c r="AA155" s="34">
        <v>0.23147063303233539</v>
      </c>
      <c r="AB155" s="34">
        <v>0.23126586586977049</v>
      </c>
      <c r="AC155" s="34">
        <v>0.23106809596620045</v>
      </c>
      <c r="AD155" s="34">
        <v>0.23087708449696456</v>
      </c>
      <c r="AE155" s="34">
        <v>0.23069260078876841</v>
      </c>
      <c r="AF155" s="34">
        <v>0.23051442204146802</v>
      </c>
      <c r="AG155" s="34">
        <v>0.2303423330593502</v>
      </c>
      <c r="AH155" s="34">
        <v>0.23017612599158405</v>
      </c>
      <c r="AI155" s="34">
        <v>0.23001560008153205</v>
      </c>
      <c r="AJ155" s="55">
        <v>0</v>
      </c>
      <c r="AK155" s="55">
        <v>205955.19</v>
      </c>
      <c r="AL155" s="55">
        <v>392763.3</v>
      </c>
      <c r="AM155" s="55">
        <v>766113.68</v>
      </c>
      <c r="AN155" s="55">
        <v>397117.88</v>
      </c>
      <c r="AO155" s="55">
        <v>212814.66</v>
      </c>
      <c r="AP155" s="55">
        <v>30406.39</v>
      </c>
      <c r="AQ155" s="55">
        <v>30393.71</v>
      </c>
      <c r="AR155" s="55">
        <v>30381.45</v>
      </c>
      <c r="AS155" s="55">
        <v>30369.61</v>
      </c>
      <c r="AT155" s="55">
        <v>30358.18</v>
      </c>
      <c r="AU155" s="55">
        <v>30347.14</v>
      </c>
      <c r="AV155" s="55">
        <v>30336.48</v>
      </c>
      <c r="AW155" s="55">
        <v>30326.18</v>
      </c>
      <c r="AX155" s="55">
        <v>30316.23</v>
      </c>
      <c r="AY155" s="55">
        <v>30306.62</v>
      </c>
      <c r="AZ155" s="55">
        <v>30297.34</v>
      </c>
      <c r="BA155" s="55">
        <v>30288.38</v>
      </c>
      <c r="BB155" s="55">
        <v>30279.73</v>
      </c>
      <c r="BC155" s="55">
        <v>30271.37</v>
      </c>
      <c r="BD155" s="55">
        <v>30263.29</v>
      </c>
      <c r="BE155" s="55">
        <v>30255.49</v>
      </c>
      <c r="BF155" s="55">
        <v>30247.96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</row>
    <row r="156" spans="1:85" s="117" customFormat="1" ht="16">
      <c r="A156" s="31" t="str">
        <f t="shared" ref="A156:A159" si="40">IF(K156="Residential",K156,"C&amp;I")</f>
        <v>C&amp;I</v>
      </c>
      <c r="B156" s="31" t="s">
        <v>92</v>
      </c>
      <c r="C156" s="31" t="str">
        <f t="shared" ref="C156:C159" si="41">L156</f>
        <v>Battery Energy Storage</v>
      </c>
      <c r="D156" s="45">
        <f t="shared" ref="D156:D159" si="42">MAX(E156:F156)</f>
        <v>396.64860815703861</v>
      </c>
      <c r="E156" s="45">
        <f t="shared" ref="E156:E159" si="43">IFERROR(G156 / H156 / 1000,"")</f>
        <v>396.64860815703861</v>
      </c>
      <c r="F156" s="45">
        <f t="shared" ref="F156:F159" si="44">IFERROR(G156 / I156 / 1000,"n/a")</f>
        <v>396.64860815703861</v>
      </c>
      <c r="G156" s="46">
        <f t="shared" ref="G156:G159" si="45">NPV($D$100,AJ156:BC156)</f>
        <v>266545.68176404451</v>
      </c>
      <c r="H156" s="47">
        <f t="shared" ref="H156:H159" si="46">NPV($D$100,M156:AF156)</f>
        <v>0.67199449659612931</v>
      </c>
      <c r="I156" s="47">
        <f t="shared" ref="I156:I159" si="47">NPV($D$100,BG156:BZ156)</f>
        <v>0.67199449659612931</v>
      </c>
      <c r="J156" s="47">
        <f t="shared" ref="J156:J159" si="48">MAX(H156:I156)</f>
        <v>0.67199449659612931</v>
      </c>
      <c r="K156" s="32" t="s">
        <v>259</v>
      </c>
      <c r="L156" s="32" t="s">
        <v>356</v>
      </c>
      <c r="M156" s="34">
        <v>0</v>
      </c>
      <c r="N156" s="34">
        <v>2.8200823458607097E-3</v>
      </c>
      <c r="O156" s="34">
        <v>5.6154137445638547E-3</v>
      </c>
      <c r="P156" s="34">
        <v>1.115025705758281E-2</v>
      </c>
      <c r="Q156" s="34">
        <v>1.6654778367287706E-2</v>
      </c>
      <c r="R156" s="34">
        <v>2.2145474857140801E-2</v>
      </c>
      <c r="S156" s="34">
        <v>3.0413542772406463E-2</v>
      </c>
      <c r="T156" s="34">
        <v>3.8663295975861066E-2</v>
      </c>
      <c r="U156" s="34">
        <v>4.6895688477042674E-2</v>
      </c>
      <c r="V156" s="34">
        <v>5.7867212044128521E-2</v>
      </c>
      <c r="W156" s="34">
        <v>6.8817380924648161E-2</v>
      </c>
      <c r="X156" s="34">
        <v>7.974731921092712E-2</v>
      </c>
      <c r="Y156" s="34">
        <v>9.340531429211095E-2</v>
      </c>
      <c r="Z156" s="34">
        <v>0.10703997282722925</v>
      </c>
      <c r="AA156" s="34">
        <v>0.1206525365776747</v>
      </c>
      <c r="AB156" s="34">
        <v>0.13698386710053173</v>
      </c>
      <c r="AC156" s="34">
        <v>0.13686672362981148</v>
      </c>
      <c r="AD156" s="34">
        <v>0.13675358332863438</v>
      </c>
      <c r="AE156" s="34">
        <v>0.13664430956412651</v>
      </c>
      <c r="AF156" s="34">
        <v>0.13653877036685441</v>
      </c>
      <c r="AG156" s="34">
        <v>0.13643683827165634</v>
      </c>
      <c r="AH156" s="34">
        <v>0.13633839016390636</v>
      </c>
      <c r="AI156" s="34">
        <v>0.13624330713102528</v>
      </c>
      <c r="AJ156" s="55">
        <v>0</v>
      </c>
      <c r="AK156" s="55">
        <v>10392.09</v>
      </c>
      <c r="AL156" s="55">
        <v>10316.120000000001</v>
      </c>
      <c r="AM156" s="55">
        <v>18725.580000000002</v>
      </c>
      <c r="AN156" s="55">
        <v>18632.5</v>
      </c>
      <c r="AO156" s="55">
        <v>18590.060000000001</v>
      </c>
      <c r="AP156" s="55">
        <v>27115.74</v>
      </c>
      <c r="AQ156" s="55">
        <v>27059.52</v>
      </c>
      <c r="AR156" s="55">
        <v>27006.23</v>
      </c>
      <c r="AS156" s="55">
        <v>35414.519999999997</v>
      </c>
      <c r="AT156" s="55">
        <v>35348.97</v>
      </c>
      <c r="AU156" s="55">
        <v>35286.870000000003</v>
      </c>
      <c r="AV156" s="55">
        <v>43661.17</v>
      </c>
      <c r="AW156" s="55">
        <v>43589.53</v>
      </c>
      <c r="AX156" s="55">
        <v>43521.71</v>
      </c>
      <c r="AY156" s="55">
        <v>51867.49</v>
      </c>
      <c r="AZ156" s="55">
        <v>1735.3</v>
      </c>
      <c r="BA156" s="55">
        <v>1735.3</v>
      </c>
      <c r="BB156" s="55">
        <v>1735.3</v>
      </c>
      <c r="BC156" s="55">
        <v>1735.3</v>
      </c>
      <c r="BD156" s="55">
        <v>1735.3</v>
      </c>
      <c r="BE156" s="55">
        <v>1735.3</v>
      </c>
      <c r="BF156" s="55">
        <v>1735.3</v>
      </c>
      <c r="BG156" s="34">
        <v>0</v>
      </c>
      <c r="BH156" s="34">
        <v>2.8200823458607097E-3</v>
      </c>
      <c r="BI156" s="34">
        <v>5.6154137445638547E-3</v>
      </c>
      <c r="BJ156" s="34">
        <v>1.115025705758281E-2</v>
      </c>
      <c r="BK156" s="34">
        <v>1.6654778367287706E-2</v>
      </c>
      <c r="BL156" s="34">
        <v>2.2145474857140801E-2</v>
      </c>
      <c r="BM156" s="34">
        <v>3.0413542772406463E-2</v>
      </c>
      <c r="BN156" s="34">
        <v>3.8663295975861066E-2</v>
      </c>
      <c r="BO156" s="34">
        <v>4.6895688477042674E-2</v>
      </c>
      <c r="BP156" s="34">
        <v>5.7867212044128521E-2</v>
      </c>
      <c r="BQ156" s="34">
        <v>6.8817380924648161E-2</v>
      </c>
      <c r="BR156" s="34">
        <v>7.974731921092712E-2</v>
      </c>
      <c r="BS156" s="34">
        <v>9.340531429211095E-2</v>
      </c>
      <c r="BT156" s="34">
        <v>0.10703997282722925</v>
      </c>
      <c r="BU156" s="34">
        <v>0.1206525365776747</v>
      </c>
      <c r="BV156" s="34">
        <v>0.13698386710053173</v>
      </c>
      <c r="BW156" s="34">
        <v>0.13686672362981148</v>
      </c>
      <c r="BX156" s="34">
        <v>0.13675358332863438</v>
      </c>
      <c r="BY156" s="34">
        <v>0.13664430956412651</v>
      </c>
      <c r="BZ156" s="34">
        <v>0.13653877036685441</v>
      </c>
      <c r="CA156" s="34">
        <v>0.13643683827165634</v>
      </c>
      <c r="CB156" s="34">
        <v>0.13633839016390636</v>
      </c>
      <c r="CC156" s="34">
        <v>0.13624330713102528</v>
      </c>
    </row>
    <row r="157" spans="1:85" s="117" customFormat="1" ht="16">
      <c r="A157" s="31" t="str">
        <f t="shared" si="40"/>
        <v>C&amp;I</v>
      </c>
      <c r="B157" s="31" t="s">
        <v>92</v>
      </c>
      <c r="C157" s="31" t="str">
        <f t="shared" si="41"/>
        <v>Ancillary Third Party</v>
      </c>
      <c r="D157" s="45">
        <f t="shared" si="42"/>
        <v>37.734562245446462</v>
      </c>
      <c r="E157" s="45">
        <f t="shared" si="43"/>
        <v>37.536000175282197</v>
      </c>
      <c r="F157" s="45">
        <f t="shared" si="44"/>
        <v>37.734562245446462</v>
      </c>
      <c r="G157" s="46">
        <f t="shared" si="45"/>
        <v>600277.14112826122</v>
      </c>
      <c r="H157" s="47">
        <f t="shared" si="46"/>
        <v>15.992037998858207</v>
      </c>
      <c r="I157" s="47">
        <f t="shared" si="47"/>
        <v>15.907886706720666</v>
      </c>
      <c r="J157" s="47">
        <f t="shared" si="48"/>
        <v>15.992037998858207</v>
      </c>
      <c r="K157" s="32" t="s">
        <v>259</v>
      </c>
      <c r="L157" s="32" t="s">
        <v>472</v>
      </c>
      <c r="M157" s="34">
        <v>0</v>
      </c>
      <c r="N157" s="34">
        <v>0.74862306076689034</v>
      </c>
      <c r="O157" s="34">
        <v>1.1982645421499911</v>
      </c>
      <c r="P157" s="34">
        <v>1.4932546784726743</v>
      </c>
      <c r="Q157" s="34">
        <v>1.4937254053942743</v>
      </c>
      <c r="R157" s="34">
        <v>1.4942861140704886</v>
      </c>
      <c r="S157" s="34">
        <v>1.4949343586616857</v>
      </c>
      <c r="T157" s="34">
        <v>1.4956677668953873</v>
      </c>
      <c r="U157" s="34">
        <v>1.4964840378714466</v>
      </c>
      <c r="V157" s="34">
        <v>1.4973809399327545</v>
      </c>
      <c r="W157" s="34">
        <v>1.4983563085995113</v>
      </c>
      <c r="X157" s="34">
        <v>1.4994080445651639</v>
      </c>
      <c r="Y157" s="34">
        <v>1.5005341117521735</v>
      </c>
      <c r="Z157" s="34">
        <v>1.5017325354258206</v>
      </c>
      <c r="AA157" s="34">
        <v>1.5030014003643271</v>
      </c>
      <c r="AB157" s="34">
        <v>1.5043388490835952</v>
      </c>
      <c r="AC157" s="34">
        <v>1.5057430801149516</v>
      </c>
      <c r="AD157" s="34">
        <v>1.507212346334307</v>
      </c>
      <c r="AE157" s="34">
        <v>1.508744953341189</v>
      </c>
      <c r="AF157" s="34">
        <v>1.5103392578861743</v>
      </c>
      <c r="AG157" s="34">
        <v>1.511993666345264</v>
      </c>
      <c r="AH157" s="34">
        <v>1.5137066332398048</v>
      </c>
      <c r="AI157" s="34">
        <v>1.5154766598005935</v>
      </c>
      <c r="AJ157" s="55">
        <v>0</v>
      </c>
      <c r="AK157" s="55">
        <v>28100.32</v>
      </c>
      <c r="AL157" s="55">
        <v>44978.06</v>
      </c>
      <c r="AM157" s="55">
        <v>56050.81</v>
      </c>
      <c r="AN157" s="55">
        <v>56068.480000000003</v>
      </c>
      <c r="AO157" s="55">
        <v>56089.52</v>
      </c>
      <c r="AP157" s="55">
        <v>56113.86</v>
      </c>
      <c r="AQ157" s="55">
        <v>56141.39</v>
      </c>
      <c r="AR157" s="55">
        <v>56172.02</v>
      </c>
      <c r="AS157" s="55">
        <v>56205.69</v>
      </c>
      <c r="AT157" s="55">
        <v>56242.3</v>
      </c>
      <c r="AU157" s="55">
        <v>56281.78</v>
      </c>
      <c r="AV157" s="55">
        <v>56324.05</v>
      </c>
      <c r="AW157" s="55">
        <v>56369.03</v>
      </c>
      <c r="AX157" s="55">
        <v>56416.66</v>
      </c>
      <c r="AY157" s="55">
        <v>56466.86</v>
      </c>
      <c r="AZ157" s="55">
        <v>56519.57</v>
      </c>
      <c r="BA157" s="55">
        <v>56574.720000000001</v>
      </c>
      <c r="BB157" s="55">
        <v>56632.25</v>
      </c>
      <c r="BC157" s="55">
        <v>56692.09</v>
      </c>
      <c r="BD157" s="55">
        <v>56754.19</v>
      </c>
      <c r="BE157" s="55">
        <v>56818.49</v>
      </c>
      <c r="BF157" s="55">
        <v>56884.93</v>
      </c>
      <c r="BG157" s="34">
        <v>0</v>
      </c>
      <c r="BH157" s="34">
        <v>0.74468375059941894</v>
      </c>
      <c r="BI157" s="34">
        <v>1.1919591850997069</v>
      </c>
      <c r="BJ157" s="34">
        <v>1.4853970614076779</v>
      </c>
      <c r="BK157" s="34">
        <v>1.4858653113292424</v>
      </c>
      <c r="BL157" s="34">
        <v>1.486423069514742</v>
      </c>
      <c r="BM157" s="34">
        <v>1.4870679029947369</v>
      </c>
      <c r="BN157" s="34">
        <v>1.4877974519798214</v>
      </c>
      <c r="BO157" s="34">
        <v>1.4886094276773565</v>
      </c>
      <c r="BP157" s="34">
        <v>1.4895016101733791</v>
      </c>
      <c r="BQ157" s="34">
        <v>1.4904718463777429</v>
      </c>
      <c r="BR157" s="34">
        <v>1.4915180480306014</v>
      </c>
      <c r="BS157" s="34">
        <v>1.492638189768408</v>
      </c>
      <c r="BT157" s="34">
        <v>1.4938303072476431</v>
      </c>
      <c r="BU157" s="34">
        <v>1.4950924953245679</v>
      </c>
      <c r="BV157" s="34">
        <v>1.4964229062893046</v>
      </c>
      <c r="BW157" s="34">
        <v>1.4978197481526418</v>
      </c>
      <c r="BX157" s="34">
        <v>1.4992812829839859</v>
      </c>
      <c r="BY157" s="34">
        <v>1.5008058252989271</v>
      </c>
      <c r="BZ157" s="34">
        <v>1.5023917404949421</v>
      </c>
      <c r="CA157" s="34">
        <v>1.5040374433337995</v>
      </c>
      <c r="CB157" s="34">
        <v>1.5057413964692701</v>
      </c>
      <c r="CC157" s="34">
        <v>1.5075021090187855</v>
      </c>
    </row>
    <row r="158" spans="1:85" s="117" customFormat="1" ht="16">
      <c r="A158" s="31" t="str">
        <f t="shared" si="40"/>
        <v>C&amp;I</v>
      </c>
      <c r="B158" s="31" t="s">
        <v>92</v>
      </c>
      <c r="C158" s="31" t="str">
        <f t="shared" si="41"/>
        <v>Ancillary Battery Storage</v>
      </c>
      <c r="D158" s="45">
        <f t="shared" si="42"/>
        <v>30.412749571424687</v>
      </c>
      <c r="E158" s="45">
        <f t="shared" si="43"/>
        <v>30.412749571424687</v>
      </c>
      <c r="F158" s="45">
        <f t="shared" si="44"/>
        <v>30.412749571424687</v>
      </c>
      <c r="G158" s="46">
        <f t="shared" si="45"/>
        <v>20437.200338353679</v>
      </c>
      <c r="H158" s="47">
        <f t="shared" si="46"/>
        <v>0.67199449659612931</v>
      </c>
      <c r="I158" s="47">
        <f t="shared" si="47"/>
        <v>0.67199449659612931</v>
      </c>
      <c r="J158" s="47">
        <f t="shared" si="48"/>
        <v>0.67199449659612931</v>
      </c>
      <c r="K158" s="32" t="s">
        <v>259</v>
      </c>
      <c r="L158" s="32" t="s">
        <v>503</v>
      </c>
      <c r="M158" s="34">
        <v>0</v>
      </c>
      <c r="N158" s="34">
        <v>2.8200823458607097E-3</v>
      </c>
      <c r="O158" s="34">
        <v>5.6154137445638547E-3</v>
      </c>
      <c r="P158" s="34">
        <v>1.115025705758281E-2</v>
      </c>
      <c r="Q158" s="34">
        <v>1.6654778367287706E-2</v>
      </c>
      <c r="R158" s="34">
        <v>2.2145474857140801E-2</v>
      </c>
      <c r="S158" s="34">
        <v>3.0413542772406463E-2</v>
      </c>
      <c r="T158" s="34">
        <v>3.8663295975861066E-2</v>
      </c>
      <c r="U158" s="34">
        <v>4.6895688477042674E-2</v>
      </c>
      <c r="V158" s="34">
        <v>5.7867212044128521E-2</v>
      </c>
      <c r="W158" s="34">
        <v>6.8817380924648161E-2</v>
      </c>
      <c r="X158" s="34">
        <v>7.974731921092712E-2</v>
      </c>
      <c r="Y158" s="34">
        <v>9.340531429211095E-2</v>
      </c>
      <c r="Z158" s="34">
        <v>0.10703997282722925</v>
      </c>
      <c r="AA158" s="34">
        <v>0.1206525365776747</v>
      </c>
      <c r="AB158" s="34">
        <v>0.13698386710053173</v>
      </c>
      <c r="AC158" s="34">
        <v>0.13686672362981148</v>
      </c>
      <c r="AD158" s="34">
        <v>0.13675358332863438</v>
      </c>
      <c r="AE158" s="34">
        <v>0.13664430956412651</v>
      </c>
      <c r="AF158" s="34">
        <v>0.13653877036685441</v>
      </c>
      <c r="AG158" s="34">
        <v>0.13643683827165634</v>
      </c>
      <c r="AH158" s="34">
        <v>0.13633839016390636</v>
      </c>
      <c r="AI158" s="34">
        <v>0.13624330713102528</v>
      </c>
      <c r="AJ158" s="55">
        <v>0</v>
      </c>
      <c r="AK158" s="55">
        <v>1738.83</v>
      </c>
      <c r="AL158" s="55">
        <v>1742.33</v>
      </c>
      <c r="AM158" s="55">
        <v>1749.25</v>
      </c>
      <c r="AN158" s="55">
        <v>1756.14</v>
      </c>
      <c r="AO158" s="55">
        <v>1763.01</v>
      </c>
      <c r="AP158" s="55">
        <v>1773.36</v>
      </c>
      <c r="AQ158" s="55">
        <v>1783.68</v>
      </c>
      <c r="AR158" s="55">
        <v>1793.98</v>
      </c>
      <c r="AS158" s="55">
        <v>1807.71</v>
      </c>
      <c r="AT158" s="55">
        <v>1821.41</v>
      </c>
      <c r="AU158" s="55">
        <v>1835.08</v>
      </c>
      <c r="AV158" s="55">
        <v>1852.17</v>
      </c>
      <c r="AW158" s="55">
        <v>1869.23</v>
      </c>
      <c r="AX158" s="55">
        <v>1886.26</v>
      </c>
      <c r="AY158" s="55">
        <v>1906.7</v>
      </c>
      <c r="AZ158" s="55">
        <v>1906.55</v>
      </c>
      <c r="BA158" s="55">
        <v>1906.41</v>
      </c>
      <c r="BB158" s="55">
        <v>1906.27</v>
      </c>
      <c r="BC158" s="55">
        <v>1906.14</v>
      </c>
      <c r="BD158" s="55">
        <v>1906.01</v>
      </c>
      <c r="BE158" s="55">
        <v>1905.89</v>
      </c>
      <c r="BF158" s="55">
        <v>1905.77</v>
      </c>
      <c r="BG158" s="34">
        <v>0</v>
      </c>
      <c r="BH158" s="34">
        <v>2.8200823458607097E-3</v>
      </c>
      <c r="BI158" s="34">
        <v>5.6154137445638547E-3</v>
      </c>
      <c r="BJ158" s="34">
        <v>1.115025705758281E-2</v>
      </c>
      <c r="BK158" s="34">
        <v>1.6654778367287706E-2</v>
      </c>
      <c r="BL158" s="34">
        <v>2.2145474857140801E-2</v>
      </c>
      <c r="BM158" s="34">
        <v>3.0413542772406463E-2</v>
      </c>
      <c r="BN158" s="34">
        <v>3.8663295975861066E-2</v>
      </c>
      <c r="BO158" s="34">
        <v>4.6895688477042674E-2</v>
      </c>
      <c r="BP158" s="34">
        <v>5.7867212044128521E-2</v>
      </c>
      <c r="BQ158" s="34">
        <v>6.8817380924648161E-2</v>
      </c>
      <c r="BR158" s="34">
        <v>7.974731921092712E-2</v>
      </c>
      <c r="BS158" s="34">
        <v>9.340531429211095E-2</v>
      </c>
      <c r="BT158" s="34">
        <v>0.10703997282722925</v>
      </c>
      <c r="BU158" s="34">
        <v>0.1206525365776747</v>
      </c>
      <c r="BV158" s="34">
        <v>0.13698386710053173</v>
      </c>
      <c r="BW158" s="34">
        <v>0.13686672362981148</v>
      </c>
      <c r="BX158" s="34">
        <v>0.13675358332863438</v>
      </c>
      <c r="BY158" s="34">
        <v>0.13664430956412651</v>
      </c>
      <c r="BZ158" s="34">
        <v>0.13653877036685441</v>
      </c>
      <c r="CA158" s="34">
        <v>0.13643683827165634</v>
      </c>
      <c r="CB158" s="34">
        <v>0.13633839016390636</v>
      </c>
      <c r="CC158" s="34">
        <v>0.13624330713102528</v>
      </c>
    </row>
    <row r="159" spans="1:85" s="117" customFormat="1" ht="16">
      <c r="A159" s="31" t="str">
        <f t="shared" si="40"/>
        <v>C&amp;I</v>
      </c>
      <c r="B159" s="31" t="s">
        <v>92</v>
      </c>
      <c r="C159" s="31" t="str">
        <f t="shared" si="41"/>
        <v>Parent-Time-of-Use Opt-in</v>
      </c>
      <c r="D159" s="45">
        <f t="shared" si="42"/>
        <v>16.586698453751865</v>
      </c>
      <c r="E159" s="45">
        <f t="shared" si="43"/>
        <v>16.499418014118177</v>
      </c>
      <c r="F159" s="45">
        <f t="shared" si="44"/>
        <v>16.586698453751865</v>
      </c>
      <c r="G159" s="46">
        <f t="shared" si="45"/>
        <v>98546.542652202377</v>
      </c>
      <c r="H159" s="47">
        <f t="shared" si="46"/>
        <v>5.9727284058066976</v>
      </c>
      <c r="I159" s="47">
        <f t="shared" si="47"/>
        <v>5.9412994651694184</v>
      </c>
      <c r="J159" s="47">
        <f t="shared" si="48"/>
        <v>5.9727284058066976</v>
      </c>
      <c r="K159" s="32" t="s">
        <v>259</v>
      </c>
      <c r="L159" s="32" t="s">
        <v>1273</v>
      </c>
      <c r="M159" s="34">
        <v>0</v>
      </c>
      <c r="N159" s="34">
        <v>7.0960721937056548E-2</v>
      </c>
      <c r="O159" s="34">
        <v>0.19726987908329074</v>
      </c>
      <c r="P159" s="34">
        <v>0.43454966304840309</v>
      </c>
      <c r="Q159" s="34">
        <v>0.55888283383624671</v>
      </c>
      <c r="R159" s="34">
        <v>0.62121402782448698</v>
      </c>
      <c r="S159" s="34">
        <v>0.62148352014575081</v>
      </c>
      <c r="T159" s="34">
        <v>0.6217884172324647</v>
      </c>
      <c r="U159" s="34">
        <v>0.62212776253993918</v>
      </c>
      <c r="V159" s="34">
        <v>0.62250062830963515</v>
      </c>
      <c r="W159" s="34">
        <v>0.62290611471038837</v>
      </c>
      <c r="X159" s="34">
        <v>0.623343349005266</v>
      </c>
      <c r="Y159" s="34">
        <v>0.62381148474329906</v>
      </c>
      <c r="Z159" s="34">
        <v>0.62430970097534233</v>
      </c>
      <c r="AA159" s="34">
        <v>0.62483720149334387</v>
      </c>
      <c r="AB159" s="34">
        <v>0.62539321409232462</v>
      </c>
      <c r="AC159" s="34">
        <v>0.6259769898543901</v>
      </c>
      <c r="AD159" s="34">
        <v>0.62658780245411771</v>
      </c>
      <c r="AE159" s="34">
        <v>0.62722494748467905</v>
      </c>
      <c r="AF159" s="34">
        <v>0.62788774180408247</v>
      </c>
      <c r="AG159" s="34">
        <v>0.62857552290092922</v>
      </c>
      <c r="AH159" s="34">
        <v>0.62928764827910644</v>
      </c>
      <c r="AI159" s="34">
        <v>0.63002349486084896</v>
      </c>
      <c r="AJ159" s="55">
        <v>0</v>
      </c>
      <c r="AK159" s="55">
        <v>9172.59</v>
      </c>
      <c r="AL159" s="55">
        <v>10114.26</v>
      </c>
      <c r="AM159" s="55">
        <v>12026.98</v>
      </c>
      <c r="AN159" s="55">
        <v>10071.879999999999</v>
      </c>
      <c r="AO159" s="55">
        <v>9006.08</v>
      </c>
      <c r="AP159" s="55">
        <v>7957.48</v>
      </c>
      <c r="AQ159" s="55">
        <v>7957.48</v>
      </c>
      <c r="AR159" s="55">
        <v>7957.48</v>
      </c>
      <c r="AS159" s="55">
        <v>7957.48</v>
      </c>
      <c r="AT159" s="55">
        <v>7957.48</v>
      </c>
      <c r="AU159" s="55">
        <v>7957.48</v>
      </c>
      <c r="AV159" s="55">
        <v>7957.48</v>
      </c>
      <c r="AW159" s="55">
        <v>7957.48</v>
      </c>
      <c r="AX159" s="55">
        <v>7957.48</v>
      </c>
      <c r="AY159" s="55">
        <v>7957.48</v>
      </c>
      <c r="AZ159" s="55">
        <v>7957.48</v>
      </c>
      <c r="BA159" s="55">
        <v>7957.48</v>
      </c>
      <c r="BB159" s="55">
        <v>7957.48</v>
      </c>
      <c r="BC159" s="55">
        <v>7957.48</v>
      </c>
      <c r="BD159" s="55">
        <v>7957.48</v>
      </c>
      <c r="BE159" s="55">
        <v>7957.48</v>
      </c>
      <c r="BF159" s="55">
        <v>7957.48</v>
      </c>
      <c r="BG159" s="34">
        <v>0</v>
      </c>
      <c r="BH159" s="34">
        <v>7.0587321345934775E-2</v>
      </c>
      <c r="BI159" s="34">
        <v>0.19623183032266003</v>
      </c>
      <c r="BJ159" s="34">
        <v>0.43226303043496972</v>
      </c>
      <c r="BK159" s="34">
        <v>0.55594195084033537</v>
      </c>
      <c r="BL159" s="34">
        <v>0.61794515345468315</v>
      </c>
      <c r="BM159" s="34">
        <v>0.61821322768732945</v>
      </c>
      <c r="BN159" s="34">
        <v>0.61851652038291982</v>
      </c>
      <c r="BO159" s="34">
        <v>0.61885408003017328</v>
      </c>
      <c r="BP159" s="34">
        <v>0.61922498375248591</v>
      </c>
      <c r="BQ159" s="34">
        <v>0.61962833645367099</v>
      </c>
      <c r="BR159" s="34">
        <v>0.62006326998920303</v>
      </c>
      <c r="BS159" s="34">
        <v>0.62052894236220091</v>
      </c>
      <c r="BT159" s="34">
        <v>0.62102453694341408</v>
      </c>
      <c r="BU159" s="34">
        <v>0.62154926171449765</v>
      </c>
      <c r="BV159" s="34">
        <v>0.62210234853387147</v>
      </c>
      <c r="BW159" s="34">
        <v>0.62268305242450317</v>
      </c>
      <c r="BX159" s="34">
        <v>0.62329065088294822</v>
      </c>
      <c r="BY159" s="34">
        <v>0.62392444320901985</v>
      </c>
      <c r="BZ159" s="34">
        <v>0.62458374985546994</v>
      </c>
      <c r="CA159" s="34">
        <v>0.62526791179708374</v>
      </c>
      <c r="CB159" s="34">
        <v>0.62597628991861098</v>
      </c>
      <c r="CC159" s="34">
        <v>0.62670826442096805</v>
      </c>
    </row>
    <row r="160" spans="1:85" s="117" customFormat="1" ht="16">
      <c r="A160" s="31" t="str">
        <f>IF(K160="Residential",K160,"C&amp;I")</f>
        <v>C&amp;I</v>
      </c>
      <c r="B160" s="31" t="s">
        <v>92</v>
      </c>
      <c r="C160" s="31" t="str">
        <f t="shared" ref="C160:C173" si="49">L160</f>
        <v>Variable Peak Pricing Rates</v>
      </c>
      <c r="D160" s="45">
        <f t="shared" ref="D160:D173" si="50">MAX(E160:F160)</f>
        <v>31.188778363739079</v>
      </c>
      <c r="E160" s="45">
        <f t="shared" ref="E160:E173" si="51">IFERROR(G160 / H160 / 1000,"")</f>
        <v>31.188778363739079</v>
      </c>
      <c r="F160" s="45">
        <f t="shared" ref="F160:F173" si="52">IFERROR(G160 / I160 / 1000,"n/a")</f>
        <v>27.880731858295995</v>
      </c>
      <c r="G160" s="46">
        <f t="shared" ref="G160:G173" si="53">NPV($D$100,AJ160:BC160)</f>
        <v>157793.09777282516</v>
      </c>
      <c r="H160" s="47">
        <f t="shared" ref="H160:H173" si="54">NPV($D$100,M160:AF160)</f>
        <v>5.0592907465808183</v>
      </c>
      <c r="I160" s="47">
        <f t="shared" ref="I160:I173" si="55">NPV($D$100,BG160:BZ160)</f>
        <v>5.6595751709391857</v>
      </c>
      <c r="J160" s="47">
        <f t="shared" ref="J160:J173" si="56">MAX(H160:I160)</f>
        <v>5.6595751709391857</v>
      </c>
      <c r="K160" s="32" t="s">
        <v>270</v>
      </c>
      <c r="L160" s="32" t="s">
        <v>303</v>
      </c>
      <c r="M160" s="34">
        <v>0</v>
      </c>
      <c r="N160" s="34">
        <v>6.8345493850656122E-2</v>
      </c>
      <c r="O160" s="34">
        <v>0.18539826702027681</v>
      </c>
      <c r="P160" s="34">
        <v>0.38824689724184275</v>
      </c>
      <c r="Q160" s="34">
        <v>0.48403486297486087</v>
      </c>
      <c r="R160" s="34">
        <v>0.52887609712479522</v>
      </c>
      <c r="S160" s="34">
        <v>0.52776772713516507</v>
      </c>
      <c r="T160" s="34">
        <v>0.52666292151282479</v>
      </c>
      <c r="U160" s="34">
        <v>0.52556166761823608</v>
      </c>
      <c r="V160" s="34">
        <v>0.52446395285740821</v>
      </c>
      <c r="W160" s="34">
        <v>0.52336976468173391</v>
      </c>
      <c r="X160" s="34">
        <v>0.52227909058782651</v>
      </c>
      <c r="Y160" s="34">
        <v>0.52119191811735388</v>
      </c>
      <c r="Z160" s="34">
        <v>0.52010823485687852</v>
      </c>
      <c r="AA160" s="34">
        <v>0.51902802843769336</v>
      </c>
      <c r="AB160" s="34">
        <v>0.51795128653566147</v>
      </c>
      <c r="AC160" s="34">
        <v>0.51687799687105407</v>
      </c>
      <c r="AD160" s="34">
        <v>0.51580814720839108</v>
      </c>
      <c r="AE160" s="34">
        <v>0.51474172535628038</v>
      </c>
      <c r="AF160" s="34">
        <v>0.51367871916725916</v>
      </c>
      <c r="AG160" s="34">
        <v>0.51261911653763448</v>
      </c>
      <c r="AH160" s="34">
        <v>0.5115629054073263</v>
      </c>
      <c r="AI160" s="34">
        <v>0.51051007375970903</v>
      </c>
      <c r="AJ160" s="55">
        <v>0</v>
      </c>
      <c r="AK160" s="55">
        <v>14055.07</v>
      </c>
      <c r="AL160" s="55">
        <v>14178.88</v>
      </c>
      <c r="AM160" s="55">
        <v>14413.61</v>
      </c>
      <c r="AN160" s="55">
        <v>14128.54</v>
      </c>
      <c r="AO160" s="55">
        <v>13992.63</v>
      </c>
      <c r="AP160" s="55">
        <v>13869.32</v>
      </c>
      <c r="AQ160" s="55">
        <v>13869.32</v>
      </c>
      <c r="AR160" s="55">
        <v>13869.32</v>
      </c>
      <c r="AS160" s="55">
        <v>13869.32</v>
      </c>
      <c r="AT160" s="55">
        <v>13869.32</v>
      </c>
      <c r="AU160" s="55">
        <v>13869.32</v>
      </c>
      <c r="AV160" s="55">
        <v>13869.32</v>
      </c>
      <c r="AW160" s="55">
        <v>13869.32</v>
      </c>
      <c r="AX160" s="55">
        <v>13869.32</v>
      </c>
      <c r="AY160" s="55">
        <v>13869.32</v>
      </c>
      <c r="AZ160" s="55">
        <v>13869.32</v>
      </c>
      <c r="BA160" s="55">
        <v>13869.32</v>
      </c>
      <c r="BB160" s="55">
        <v>13869.32</v>
      </c>
      <c r="BC160" s="55">
        <v>13869.32</v>
      </c>
      <c r="BD160" s="55">
        <v>13869.32</v>
      </c>
      <c r="BE160" s="55">
        <v>13869.32</v>
      </c>
      <c r="BF160" s="55">
        <v>13869.32</v>
      </c>
      <c r="BG160" s="34">
        <v>0</v>
      </c>
      <c r="BH160" s="34">
        <v>7.6454680985504272E-2</v>
      </c>
      <c r="BI160" s="34">
        <v>0.20739575591148532</v>
      </c>
      <c r="BJ160" s="34">
        <v>0.43431235916004701</v>
      </c>
      <c r="BK160" s="34">
        <v>0.54146555902382998</v>
      </c>
      <c r="BL160" s="34">
        <v>0.59162720185899431</v>
      </c>
      <c r="BM160" s="34">
        <v>0.59038732386270321</v>
      </c>
      <c r="BN160" s="34">
        <v>0.58915143314558316</v>
      </c>
      <c r="BO160" s="34">
        <v>0.58791951556841537</v>
      </c>
      <c r="BP160" s="34">
        <v>0.58669155704293385</v>
      </c>
      <c r="BQ160" s="34">
        <v>0.58546754353163943</v>
      </c>
      <c r="BR160" s="34">
        <v>0.58424746104761982</v>
      </c>
      <c r="BS160" s="34">
        <v>0.58303129565436318</v>
      </c>
      <c r="BT160" s="34">
        <v>0.58181903346557839</v>
      </c>
      <c r="BU160" s="34">
        <v>0.58061066064501243</v>
      </c>
      <c r="BV160" s="34">
        <v>0.57940616340627027</v>
      </c>
      <c r="BW160" s="34">
        <v>0.57820552801263481</v>
      </c>
      <c r="BX160" s="34">
        <v>0.57700874077688691</v>
      </c>
      <c r="BY160" s="34">
        <v>0.5758157880611271</v>
      </c>
      <c r="BZ160" s="34">
        <v>0.57462665627659659</v>
      </c>
      <c r="CA160" s="34">
        <v>0.57344133188350099</v>
      </c>
      <c r="CB160" s="34">
        <v>0.57225980139083232</v>
      </c>
      <c r="CC160" s="34">
        <v>0.5710820513561935</v>
      </c>
    </row>
    <row r="161" spans="1:81" s="117" customFormat="1" ht="16">
      <c r="A161" s="31" t="str">
        <f t="shared" ref="A161:A173" si="57">IF(K161="Residential",K161,"C&amp;I")</f>
        <v>C&amp;I</v>
      </c>
      <c r="B161" s="31" t="s">
        <v>92</v>
      </c>
      <c r="C161" s="31" t="str">
        <f t="shared" si="49"/>
        <v>Third Party Contracts</v>
      </c>
      <c r="D161" s="45">
        <f t="shared" si="50"/>
        <v>83.979286860636222</v>
      </c>
      <c r="E161" s="45">
        <f t="shared" si="51"/>
        <v>83.979286860636222</v>
      </c>
      <c r="F161" s="45">
        <f t="shared" si="52"/>
        <v>75.07200029785389</v>
      </c>
      <c r="G161" s="46">
        <f t="shared" si="53"/>
        <v>3016030.4074147502</v>
      </c>
      <c r="H161" s="47">
        <f t="shared" si="54"/>
        <v>35.913979746218352</v>
      </c>
      <c r="I161" s="47">
        <f t="shared" si="55"/>
        <v>40.175170442354272</v>
      </c>
      <c r="J161" s="47">
        <f t="shared" si="56"/>
        <v>40.175170442354272</v>
      </c>
      <c r="K161" s="32" t="s">
        <v>270</v>
      </c>
      <c r="L161" s="32" t="s">
        <v>248</v>
      </c>
      <c r="M161" s="34">
        <v>0</v>
      </c>
      <c r="N161" s="34">
        <v>1.7120172900646458</v>
      </c>
      <c r="O161" s="34">
        <v>2.7323588304404938</v>
      </c>
      <c r="P161" s="34">
        <v>3.4077187312723241</v>
      </c>
      <c r="Q161" s="34">
        <v>3.4005611148055976</v>
      </c>
      <c r="R161" s="34">
        <v>3.3934265314599035</v>
      </c>
      <c r="S161" s="34">
        <v>3.3863148995485117</v>
      </c>
      <c r="T161" s="34">
        <v>3.3792261376790731</v>
      </c>
      <c r="U161" s="34">
        <v>3.3721601647525459</v>
      </c>
      <c r="V161" s="34">
        <v>3.3651168999621364</v>
      </c>
      <c r="W161" s="34">
        <v>3.3580962627922419</v>
      </c>
      <c r="X161" s="34">
        <v>3.3510981730174114</v>
      </c>
      <c r="Y161" s="34">
        <v>3.3441225507012757</v>
      </c>
      <c r="Z161" s="34">
        <v>3.3371693161955234</v>
      </c>
      <c r="AA161" s="34">
        <v>3.3302383901388448</v>
      </c>
      <c r="AB161" s="34">
        <v>3.3233296934559098</v>
      </c>
      <c r="AC161" s="34">
        <v>3.316443147356321</v>
      </c>
      <c r="AD161" s="34">
        <v>3.3095786733335952</v>
      </c>
      <c r="AE161" s="34">
        <v>3.302736193164129</v>
      </c>
      <c r="AF161" s="34">
        <v>3.2959156289061844</v>
      </c>
      <c r="AG161" s="34">
        <v>3.2891169028988627</v>
      </c>
      <c r="AH161" s="34">
        <v>3.2823399377610998</v>
      </c>
      <c r="AI161" s="34">
        <v>3.2755846563906466</v>
      </c>
      <c r="AJ161" s="55">
        <v>0</v>
      </c>
      <c r="AK161" s="55">
        <v>143773.99</v>
      </c>
      <c r="AL161" s="55">
        <v>229461.55</v>
      </c>
      <c r="AM161" s="55">
        <v>286177.78999999998</v>
      </c>
      <c r="AN161" s="55">
        <v>285576.7</v>
      </c>
      <c r="AO161" s="55">
        <v>284977.53999999998</v>
      </c>
      <c r="AP161" s="55">
        <v>284380.31</v>
      </c>
      <c r="AQ161" s="55">
        <v>283785</v>
      </c>
      <c r="AR161" s="55">
        <v>283191.59999999998</v>
      </c>
      <c r="AS161" s="55">
        <v>282600.12</v>
      </c>
      <c r="AT161" s="55">
        <v>282010.53000000003</v>
      </c>
      <c r="AU161" s="55">
        <v>281422.83</v>
      </c>
      <c r="AV161" s="55">
        <v>280837.03000000003</v>
      </c>
      <c r="AW161" s="55">
        <v>280253.09999999998</v>
      </c>
      <c r="AX161" s="55">
        <v>279671.03999999998</v>
      </c>
      <c r="AY161" s="55">
        <v>279090.86</v>
      </c>
      <c r="AZ161" s="55">
        <v>278512.53000000003</v>
      </c>
      <c r="BA161" s="55">
        <v>277936.06</v>
      </c>
      <c r="BB161" s="55">
        <v>277361.43</v>
      </c>
      <c r="BC161" s="55">
        <v>276788.64</v>
      </c>
      <c r="BD161" s="55">
        <v>276217.69</v>
      </c>
      <c r="BE161" s="55">
        <v>275648.57</v>
      </c>
      <c r="BF161" s="55">
        <v>275081.26</v>
      </c>
      <c r="BG161" s="34">
        <v>0</v>
      </c>
      <c r="BH161" s="34">
        <v>1.9151479984851032</v>
      </c>
      <c r="BI161" s="34">
        <v>3.0565529773730362</v>
      </c>
      <c r="BJ161" s="34">
        <v>3.812044274009613</v>
      </c>
      <c r="BK161" s="34">
        <v>3.8040374069471565</v>
      </c>
      <c r="BL161" s="34">
        <v>3.7960563058836163</v>
      </c>
      <c r="BM161" s="34">
        <v>3.7881008794401425</v>
      </c>
      <c r="BN161" s="34">
        <v>3.7801710365671894</v>
      </c>
      <c r="BO161" s="34">
        <v>3.7722666865433192</v>
      </c>
      <c r="BP161" s="34">
        <v>3.7643877389740203</v>
      </c>
      <c r="BQ161" s="34">
        <v>3.7565341037905204</v>
      </c>
      <c r="BR161" s="34">
        <v>3.7487056912486234</v>
      </c>
      <c r="BS161" s="34">
        <v>3.7409024119275185</v>
      </c>
      <c r="BT161" s="34">
        <v>3.7331241767286278</v>
      </c>
      <c r="BU161" s="34">
        <v>3.7253708968744315</v>
      </c>
      <c r="BV161" s="34">
        <v>3.7176424839073134</v>
      </c>
      <c r="BW161" s="34">
        <v>3.7099388496884065</v>
      </c>
      <c r="BX161" s="34">
        <v>3.7022599063964372</v>
      </c>
      <c r="BY161" s="34">
        <v>3.6946055665265813</v>
      </c>
      <c r="BZ161" s="34">
        <v>3.6869757428893144</v>
      </c>
      <c r="CA161" s="34">
        <v>3.6793703486092855</v>
      </c>
      <c r="CB161" s="34">
        <v>3.6717892971241675</v>
      </c>
      <c r="CC161" s="34">
        <v>3.6642325021835411</v>
      </c>
    </row>
    <row r="162" spans="1:81" s="117" customFormat="1" ht="16">
      <c r="A162" s="31" t="str">
        <f t="shared" si="57"/>
        <v>C&amp;I</v>
      </c>
      <c r="B162" s="31" t="s">
        <v>92</v>
      </c>
      <c r="C162" s="31" t="str">
        <f t="shared" si="49"/>
        <v>Time-of-Use Opt-Out</v>
      </c>
      <c r="D162" s="45">
        <f t="shared" si="50"/>
        <v>0</v>
      </c>
      <c r="E162" s="45" t="str">
        <f t="shared" si="51"/>
        <v/>
      </c>
      <c r="F162" s="45" t="str">
        <f t="shared" si="52"/>
        <v>n/a</v>
      </c>
      <c r="G162" s="46">
        <f t="shared" si="53"/>
        <v>0</v>
      </c>
      <c r="H162" s="47">
        <f t="shared" si="54"/>
        <v>0</v>
      </c>
      <c r="I162" s="47">
        <f t="shared" si="55"/>
        <v>0</v>
      </c>
      <c r="J162" s="47">
        <f t="shared" si="56"/>
        <v>0</v>
      </c>
      <c r="K162" s="32" t="s">
        <v>270</v>
      </c>
      <c r="L162" s="32" t="s">
        <v>1314</v>
      </c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</row>
    <row r="163" spans="1:81" s="117" customFormat="1" ht="16">
      <c r="A163" s="31" t="str">
        <f t="shared" si="57"/>
        <v>C&amp;I</v>
      </c>
      <c r="B163" s="31" t="s">
        <v>92</v>
      </c>
      <c r="C163" s="31" t="str">
        <f t="shared" si="49"/>
        <v>Thermal Energy Storage</v>
      </c>
      <c r="D163" s="45">
        <f t="shared" si="50"/>
        <v>821.79788241854294</v>
      </c>
      <c r="E163" s="45">
        <f t="shared" si="51"/>
        <v>821.79788241854294</v>
      </c>
      <c r="F163" s="45" t="str">
        <f t="shared" si="52"/>
        <v>n/a</v>
      </c>
      <c r="G163" s="46">
        <f t="shared" si="53"/>
        <v>21926.519943885814</v>
      </c>
      <c r="H163" s="47">
        <f t="shared" si="54"/>
        <v>2.6681158972272214E-2</v>
      </c>
      <c r="I163" s="47">
        <f t="shared" si="55"/>
        <v>0</v>
      </c>
      <c r="J163" s="47">
        <f t="shared" si="56"/>
        <v>2.6681158972272214E-2</v>
      </c>
      <c r="K163" s="32" t="s">
        <v>270</v>
      </c>
      <c r="L163" s="32" t="s">
        <v>325</v>
      </c>
      <c r="M163" s="34">
        <v>0</v>
      </c>
      <c r="N163" s="34">
        <v>2.8468829923273647E-4</v>
      </c>
      <c r="O163" s="34">
        <v>8.3744884910485942E-4</v>
      </c>
      <c r="P163" s="34">
        <v>1.9540473145780047E-3</v>
      </c>
      <c r="Q163" s="34">
        <v>2.5123465473145786E-3</v>
      </c>
      <c r="R163" s="34">
        <v>2.7914961636828647E-3</v>
      </c>
      <c r="S163" s="34">
        <v>2.7914961636828647E-3</v>
      </c>
      <c r="T163" s="34">
        <v>2.7914961636828647E-3</v>
      </c>
      <c r="U163" s="34">
        <v>2.7914961636828647E-3</v>
      </c>
      <c r="V163" s="34">
        <v>2.7914961636828647E-3</v>
      </c>
      <c r="W163" s="34">
        <v>2.7914961636828647E-3</v>
      </c>
      <c r="X163" s="34">
        <v>2.7914961636828647E-3</v>
      </c>
      <c r="Y163" s="34">
        <v>2.7914961636828647E-3</v>
      </c>
      <c r="Z163" s="34">
        <v>2.7914961636828647E-3</v>
      </c>
      <c r="AA163" s="34">
        <v>2.7914961636828647E-3</v>
      </c>
      <c r="AB163" s="34">
        <v>2.7914961636828647E-3</v>
      </c>
      <c r="AC163" s="34">
        <v>2.7914961636828647E-3</v>
      </c>
      <c r="AD163" s="34">
        <v>2.7914961636828647E-3</v>
      </c>
      <c r="AE163" s="34">
        <v>2.7914961636828647E-3</v>
      </c>
      <c r="AF163" s="34">
        <v>2.7914961636828647E-3</v>
      </c>
      <c r="AG163" s="34">
        <v>2.7914961636828647E-3</v>
      </c>
      <c r="AH163" s="34">
        <v>2.7914961636828647E-3</v>
      </c>
      <c r="AI163" s="34">
        <v>2.7914961636828647E-3</v>
      </c>
      <c r="AJ163" s="55">
        <v>0</v>
      </c>
      <c r="AK163" s="55">
        <v>2496.2199999999998</v>
      </c>
      <c r="AL163" s="55">
        <v>4638.24</v>
      </c>
      <c r="AM163" s="55">
        <v>9141.42</v>
      </c>
      <c r="AN163" s="55">
        <v>4760.55</v>
      </c>
      <c r="AO163" s="55">
        <v>2570.11</v>
      </c>
      <c r="AP163" s="55">
        <v>366.58</v>
      </c>
      <c r="AQ163" s="55">
        <v>366.58</v>
      </c>
      <c r="AR163" s="55">
        <v>366.58</v>
      </c>
      <c r="AS163" s="55">
        <v>366.58</v>
      </c>
      <c r="AT163" s="55">
        <v>366.58</v>
      </c>
      <c r="AU163" s="55">
        <v>366.58</v>
      </c>
      <c r="AV163" s="55">
        <v>366.58</v>
      </c>
      <c r="AW163" s="55">
        <v>366.58</v>
      </c>
      <c r="AX163" s="55">
        <v>366.58</v>
      </c>
      <c r="AY163" s="55">
        <v>366.58</v>
      </c>
      <c r="AZ163" s="55">
        <v>366.58</v>
      </c>
      <c r="BA163" s="55">
        <v>366.58</v>
      </c>
      <c r="BB163" s="55">
        <v>366.58</v>
      </c>
      <c r="BC163" s="55">
        <v>366.58</v>
      </c>
      <c r="BD163" s="55">
        <v>366.58</v>
      </c>
      <c r="BE163" s="55">
        <v>366.58</v>
      </c>
      <c r="BF163" s="55">
        <v>366.58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</row>
    <row r="164" spans="1:81" s="117" customFormat="1" ht="16">
      <c r="A164" s="31" t="str">
        <f t="shared" si="57"/>
        <v>C&amp;I</v>
      </c>
      <c r="B164" s="31" t="s">
        <v>92</v>
      </c>
      <c r="C164" s="31" t="str">
        <f t="shared" si="49"/>
        <v>Battery Energy Storage</v>
      </c>
      <c r="D164" s="45">
        <f t="shared" si="50"/>
        <v>397.18566377982853</v>
      </c>
      <c r="E164" s="45">
        <f t="shared" si="51"/>
        <v>397.18566377982853</v>
      </c>
      <c r="F164" s="45">
        <f t="shared" si="52"/>
        <v>397.18566377982853</v>
      </c>
      <c r="G164" s="46">
        <f t="shared" si="53"/>
        <v>3214.5784513943754</v>
      </c>
      <c r="H164" s="47">
        <f t="shared" si="54"/>
        <v>8.0933899295426454E-3</v>
      </c>
      <c r="I164" s="47">
        <f t="shared" si="55"/>
        <v>8.0933899295426454E-3</v>
      </c>
      <c r="J164" s="47">
        <f t="shared" si="56"/>
        <v>8.0933899295426454E-3</v>
      </c>
      <c r="K164" s="32" t="s">
        <v>270</v>
      </c>
      <c r="L164" s="32" t="s">
        <v>356</v>
      </c>
      <c r="M164" s="34">
        <v>0</v>
      </c>
      <c r="N164" s="34">
        <v>3.4182965020247224E-5</v>
      </c>
      <c r="O164" s="34">
        <v>6.6836460997442444E-5</v>
      </c>
      <c r="P164" s="34">
        <v>1.328753516624041E-4</v>
      </c>
      <c r="Q164" s="34">
        <v>1.9871484974424552E-4</v>
      </c>
      <c r="R164" s="34">
        <v>2.6455434782608701E-4</v>
      </c>
      <c r="S164" s="34">
        <v>3.6376222826086952E-4</v>
      </c>
      <c r="T164" s="34">
        <v>4.6297010869565224E-4</v>
      </c>
      <c r="U164" s="34">
        <v>5.6217798913043475E-4</v>
      </c>
      <c r="V164" s="34">
        <v>6.9445516304347831E-4</v>
      </c>
      <c r="W164" s="34">
        <v>8.2673233695652166E-4</v>
      </c>
      <c r="X164" s="34">
        <v>9.5900951086956522E-4</v>
      </c>
      <c r="Y164" s="34">
        <v>1.1243559782608695E-3</v>
      </c>
      <c r="Z164" s="34">
        <v>1.2897024456521738E-3</v>
      </c>
      <c r="AA164" s="34">
        <v>1.4550489130434779E-3</v>
      </c>
      <c r="AB164" s="34">
        <v>1.6534646739130431E-3</v>
      </c>
      <c r="AC164" s="34">
        <v>1.6534646739130433E-3</v>
      </c>
      <c r="AD164" s="34">
        <v>1.6534646739130433E-3</v>
      </c>
      <c r="AE164" s="34">
        <v>1.6534646739130433E-3</v>
      </c>
      <c r="AF164" s="34">
        <v>1.6534646739130433E-3</v>
      </c>
      <c r="AG164" s="34">
        <v>1.6534646739130433E-3</v>
      </c>
      <c r="AH164" s="34">
        <v>1.6534646739130433E-3</v>
      </c>
      <c r="AI164" s="34">
        <v>1.6534646739130433E-3</v>
      </c>
      <c r="AJ164" s="55">
        <v>0</v>
      </c>
      <c r="AK164" s="55">
        <v>125.95</v>
      </c>
      <c r="AL164" s="55">
        <v>121.25</v>
      </c>
      <c r="AM164" s="55">
        <v>223.73</v>
      </c>
      <c r="AN164" s="55">
        <v>223.12</v>
      </c>
      <c r="AO164" s="55">
        <v>223.12</v>
      </c>
      <c r="AP164" s="55">
        <v>325.55</v>
      </c>
      <c r="AQ164" s="55">
        <v>325.55</v>
      </c>
      <c r="AR164" s="55">
        <v>325.55</v>
      </c>
      <c r="AS164" s="55">
        <v>427.06</v>
      </c>
      <c r="AT164" s="55">
        <v>427.06</v>
      </c>
      <c r="AU164" s="55">
        <v>427.06</v>
      </c>
      <c r="AV164" s="55">
        <v>528.58000000000004</v>
      </c>
      <c r="AW164" s="55">
        <v>528.58000000000004</v>
      </c>
      <c r="AX164" s="55">
        <v>528.58000000000004</v>
      </c>
      <c r="AY164" s="55">
        <v>630.09</v>
      </c>
      <c r="AZ164" s="55">
        <v>21.01</v>
      </c>
      <c r="BA164" s="55">
        <v>21.01</v>
      </c>
      <c r="BB164" s="55">
        <v>21.01</v>
      </c>
      <c r="BC164" s="55">
        <v>21.01</v>
      </c>
      <c r="BD164" s="55">
        <v>21.01</v>
      </c>
      <c r="BE164" s="55">
        <v>21.01</v>
      </c>
      <c r="BF164" s="55">
        <v>21.01</v>
      </c>
      <c r="BG164" s="34">
        <v>0</v>
      </c>
      <c r="BH164" s="34">
        <v>3.4182965020247224E-5</v>
      </c>
      <c r="BI164" s="34">
        <v>6.6836460997442444E-5</v>
      </c>
      <c r="BJ164" s="34">
        <v>1.328753516624041E-4</v>
      </c>
      <c r="BK164" s="34">
        <v>1.9871484974424552E-4</v>
      </c>
      <c r="BL164" s="34">
        <v>2.6455434782608701E-4</v>
      </c>
      <c r="BM164" s="34">
        <v>3.6376222826086952E-4</v>
      </c>
      <c r="BN164" s="34">
        <v>4.6297010869565224E-4</v>
      </c>
      <c r="BO164" s="34">
        <v>5.6217798913043475E-4</v>
      </c>
      <c r="BP164" s="34">
        <v>6.9445516304347831E-4</v>
      </c>
      <c r="BQ164" s="34">
        <v>8.2673233695652166E-4</v>
      </c>
      <c r="BR164" s="34">
        <v>9.5900951086956522E-4</v>
      </c>
      <c r="BS164" s="34">
        <v>1.1243559782608695E-3</v>
      </c>
      <c r="BT164" s="34">
        <v>1.2897024456521738E-3</v>
      </c>
      <c r="BU164" s="34">
        <v>1.4550489130434779E-3</v>
      </c>
      <c r="BV164" s="34">
        <v>1.6534646739130431E-3</v>
      </c>
      <c r="BW164" s="34">
        <v>1.6534646739130433E-3</v>
      </c>
      <c r="BX164" s="34">
        <v>1.6534646739130433E-3</v>
      </c>
      <c r="BY164" s="34">
        <v>1.6534646739130433E-3</v>
      </c>
      <c r="BZ164" s="34">
        <v>1.6534646739130433E-3</v>
      </c>
      <c r="CA164" s="34">
        <v>1.6534646739130433E-3</v>
      </c>
      <c r="CB164" s="34">
        <v>1.6534646739130433E-3</v>
      </c>
      <c r="CC164" s="34">
        <v>1.6534646739130433E-3</v>
      </c>
    </row>
    <row r="165" spans="1:81" s="117" customFormat="1" ht="16">
      <c r="A165" s="31" t="str">
        <f t="shared" si="57"/>
        <v>C&amp;I</v>
      </c>
      <c r="B165" s="31" t="s">
        <v>92</v>
      </c>
      <c r="C165" s="31" t="str">
        <f t="shared" si="49"/>
        <v>Ancillary Third Party</v>
      </c>
      <c r="D165" s="45">
        <f t="shared" si="50"/>
        <v>41.989643736767711</v>
      </c>
      <c r="E165" s="45">
        <f t="shared" si="51"/>
        <v>41.989643736767711</v>
      </c>
      <c r="F165" s="45">
        <f t="shared" si="52"/>
        <v>37.536000422872881</v>
      </c>
      <c r="G165" s="46">
        <f t="shared" si="53"/>
        <v>206381.68580769876</v>
      </c>
      <c r="H165" s="47">
        <f t="shared" si="54"/>
        <v>4.9150616066547661</v>
      </c>
      <c r="I165" s="47">
        <f t="shared" si="55"/>
        <v>5.4982332556118134</v>
      </c>
      <c r="J165" s="47">
        <f t="shared" si="56"/>
        <v>5.4982332556118134</v>
      </c>
      <c r="K165" s="32" t="s">
        <v>270</v>
      </c>
      <c r="L165" s="32" t="s">
        <v>472</v>
      </c>
      <c r="M165" s="34">
        <v>0</v>
      </c>
      <c r="N165" s="34">
        <v>0.23430069604613843</v>
      </c>
      <c r="O165" s="34">
        <v>0.37394106913245412</v>
      </c>
      <c r="P165" s="34">
        <v>0.46636846210613941</v>
      </c>
      <c r="Q165" s="34">
        <v>0.46538889576068393</v>
      </c>
      <c r="R165" s="34">
        <v>0.46441248164758098</v>
      </c>
      <c r="S165" s="34">
        <v>0.46343920858747062</v>
      </c>
      <c r="T165" s="34">
        <v>0.4624690654412808</v>
      </c>
      <c r="U165" s="34">
        <v>0.46150204111008031</v>
      </c>
      <c r="V165" s="34">
        <v>0.46053812453493403</v>
      </c>
      <c r="W165" s="34">
        <v>0.45957730469675862</v>
      </c>
      <c r="X165" s="34">
        <v>0.45861957061617914</v>
      </c>
      <c r="Y165" s="34">
        <v>0.45766491135338405</v>
      </c>
      <c r="Z165" s="34">
        <v>0.45671331600798398</v>
      </c>
      <c r="AA165" s="34">
        <v>0.45576477371886803</v>
      </c>
      <c r="AB165" s="34">
        <v>0.45481927366406294</v>
      </c>
      <c r="AC165" s="34">
        <v>0.45387680506059069</v>
      </c>
      <c r="AD165" s="34">
        <v>0.45293735716432876</v>
      </c>
      <c r="AE165" s="34">
        <v>0.45200091926986852</v>
      </c>
      <c r="AF165" s="34">
        <v>0.45106748071037606</v>
      </c>
      <c r="AG165" s="34">
        <v>0.4501370308574531</v>
      </c>
      <c r="AH165" s="34">
        <v>0.44920955912099747</v>
      </c>
      <c r="AI165" s="34">
        <v>0.44828505494906529</v>
      </c>
      <c r="AJ165" s="55">
        <v>0</v>
      </c>
      <c r="AK165" s="55">
        <v>9838.2000000000007</v>
      </c>
      <c r="AL165" s="55">
        <v>15701.65</v>
      </c>
      <c r="AM165" s="55">
        <v>19582.650000000001</v>
      </c>
      <c r="AN165" s="55">
        <v>19541.509999999998</v>
      </c>
      <c r="AO165" s="55">
        <v>19500.509999999998</v>
      </c>
      <c r="AP165" s="55">
        <v>19459.650000000001</v>
      </c>
      <c r="AQ165" s="55">
        <v>19418.91</v>
      </c>
      <c r="AR165" s="55">
        <v>19378.310000000001</v>
      </c>
      <c r="AS165" s="55">
        <v>19337.830000000002</v>
      </c>
      <c r="AT165" s="55">
        <v>19297.490000000002</v>
      </c>
      <c r="AU165" s="55">
        <v>19257.27</v>
      </c>
      <c r="AV165" s="55">
        <v>19217.189999999999</v>
      </c>
      <c r="AW165" s="55">
        <v>19177.23</v>
      </c>
      <c r="AX165" s="55">
        <v>19137.400000000001</v>
      </c>
      <c r="AY165" s="55">
        <v>19097.7</v>
      </c>
      <c r="AZ165" s="55">
        <v>19058.13</v>
      </c>
      <c r="BA165" s="55">
        <v>19018.68</v>
      </c>
      <c r="BB165" s="55">
        <v>18979.36</v>
      </c>
      <c r="BC165" s="55">
        <v>18940.16</v>
      </c>
      <c r="BD165" s="55">
        <v>18901.09</v>
      </c>
      <c r="BE165" s="55">
        <v>18862.150000000001</v>
      </c>
      <c r="BF165" s="55">
        <v>18823.330000000002</v>
      </c>
      <c r="BG165" s="34">
        <v>0</v>
      </c>
      <c r="BH165" s="34">
        <v>0.26210045405527699</v>
      </c>
      <c r="BI165" s="34">
        <v>0.41830914574078704</v>
      </c>
      <c r="BJ165" s="34">
        <v>0.5217030411681316</v>
      </c>
      <c r="BK165" s="34">
        <v>0.52060724935763425</v>
      </c>
      <c r="BL165" s="34">
        <v>0.51951498379159466</v>
      </c>
      <c r="BM165" s="34">
        <v>0.51842623196422299</v>
      </c>
      <c r="BN165" s="34">
        <v>0.51734098141479712</v>
      </c>
      <c r="BO165" s="34">
        <v>0.51625921972749833</v>
      </c>
      <c r="BP165" s="34">
        <v>0.51518093453125002</v>
      </c>
      <c r="BQ165" s="34">
        <v>0.51410611349955526</v>
      </c>
      <c r="BR165" s="34">
        <v>0.51303474435033736</v>
      </c>
      <c r="BS165" s="34">
        <v>0.51196681484577711</v>
      </c>
      <c r="BT165" s="34">
        <v>0.51090231279215492</v>
      </c>
      <c r="BU165" s="34">
        <v>0.50984122603968984</v>
      </c>
      <c r="BV165" s="34">
        <v>0.50878354248238233</v>
      </c>
      <c r="BW165" s="34">
        <v>0.50772925005785496</v>
      </c>
      <c r="BX165" s="34">
        <v>0.50667833674719609</v>
      </c>
      <c r="BY165" s="34">
        <v>0.5056307905748012</v>
      </c>
      <c r="BZ165" s="34">
        <v>0.50458659960821728</v>
      </c>
      <c r="CA165" s="34">
        <v>0.50354575195798779</v>
      </c>
      <c r="CB165" s="34">
        <v>0.50250823577749548</v>
      </c>
      <c r="CC165" s="34">
        <v>0.50147403926280965</v>
      </c>
    </row>
    <row r="166" spans="1:81" s="117" customFormat="1" ht="16">
      <c r="A166" s="31" t="str">
        <f t="shared" si="57"/>
        <v>C&amp;I</v>
      </c>
      <c r="B166" s="31" t="s">
        <v>92</v>
      </c>
      <c r="C166" s="31" t="str">
        <f t="shared" si="49"/>
        <v>Ancillary Battery Storage</v>
      </c>
      <c r="D166" s="45">
        <f t="shared" si="50"/>
        <v>30.571797347229364</v>
      </c>
      <c r="E166" s="45">
        <f t="shared" si="51"/>
        <v>30.571797347229364</v>
      </c>
      <c r="F166" s="45">
        <f t="shared" si="52"/>
        <v>30.571797347229364</v>
      </c>
      <c r="G166" s="46">
        <f t="shared" si="53"/>
        <v>247.42947677808471</v>
      </c>
      <c r="H166" s="47">
        <f t="shared" si="54"/>
        <v>8.0933899295426454E-3</v>
      </c>
      <c r="I166" s="47">
        <f t="shared" si="55"/>
        <v>8.0933899295426454E-3</v>
      </c>
      <c r="J166" s="47">
        <f t="shared" si="56"/>
        <v>8.0933899295426454E-3</v>
      </c>
      <c r="K166" s="32" t="s">
        <v>270</v>
      </c>
      <c r="L166" s="32" t="s">
        <v>503</v>
      </c>
      <c r="M166" s="34">
        <v>0</v>
      </c>
      <c r="N166" s="34">
        <v>3.4182965020247224E-5</v>
      </c>
      <c r="O166" s="34">
        <v>6.6836460997442444E-5</v>
      </c>
      <c r="P166" s="34">
        <v>1.328753516624041E-4</v>
      </c>
      <c r="Q166" s="34">
        <v>1.9871484974424552E-4</v>
      </c>
      <c r="R166" s="34">
        <v>2.6455434782608701E-4</v>
      </c>
      <c r="S166" s="34">
        <v>3.6376222826086952E-4</v>
      </c>
      <c r="T166" s="34">
        <v>4.6297010869565224E-4</v>
      </c>
      <c r="U166" s="34">
        <v>5.6217798913043475E-4</v>
      </c>
      <c r="V166" s="34">
        <v>6.9445516304347831E-4</v>
      </c>
      <c r="W166" s="34">
        <v>8.2673233695652166E-4</v>
      </c>
      <c r="X166" s="34">
        <v>9.5900951086956522E-4</v>
      </c>
      <c r="Y166" s="34">
        <v>1.1243559782608695E-3</v>
      </c>
      <c r="Z166" s="34">
        <v>1.2897024456521738E-3</v>
      </c>
      <c r="AA166" s="34">
        <v>1.4550489130434779E-3</v>
      </c>
      <c r="AB166" s="34">
        <v>1.6534646739130431E-3</v>
      </c>
      <c r="AC166" s="34">
        <v>1.6534646739130433E-3</v>
      </c>
      <c r="AD166" s="34">
        <v>1.6534646739130433E-3</v>
      </c>
      <c r="AE166" s="34">
        <v>1.6534646739130433E-3</v>
      </c>
      <c r="AF166" s="34">
        <v>1.6534646739130433E-3</v>
      </c>
      <c r="AG166" s="34">
        <v>1.6534646739130433E-3</v>
      </c>
      <c r="AH166" s="34">
        <v>1.6534646739130433E-3</v>
      </c>
      <c r="AI166" s="34">
        <v>1.6534646739130433E-3</v>
      </c>
      <c r="AJ166" s="55">
        <v>0</v>
      </c>
      <c r="AK166" s="55">
        <v>21.06</v>
      </c>
      <c r="AL166" s="55">
        <v>21.1</v>
      </c>
      <c r="AM166" s="55">
        <v>21.18</v>
      </c>
      <c r="AN166" s="55">
        <v>21.26</v>
      </c>
      <c r="AO166" s="55">
        <v>21.35</v>
      </c>
      <c r="AP166" s="55">
        <v>21.47</v>
      </c>
      <c r="AQ166" s="55">
        <v>21.59</v>
      </c>
      <c r="AR166" s="55">
        <v>21.72</v>
      </c>
      <c r="AS166" s="55">
        <v>21.88</v>
      </c>
      <c r="AT166" s="55">
        <v>22.05</v>
      </c>
      <c r="AU166" s="55">
        <v>22.21</v>
      </c>
      <c r="AV166" s="55">
        <v>22.42</v>
      </c>
      <c r="AW166" s="55">
        <v>22.63</v>
      </c>
      <c r="AX166" s="55">
        <v>22.83</v>
      </c>
      <c r="AY166" s="55">
        <v>23.08</v>
      </c>
      <c r="AZ166" s="55">
        <v>23.08</v>
      </c>
      <c r="BA166" s="55">
        <v>23.08</v>
      </c>
      <c r="BB166" s="55">
        <v>23.08</v>
      </c>
      <c r="BC166" s="55">
        <v>23.08</v>
      </c>
      <c r="BD166" s="55">
        <v>23.08</v>
      </c>
      <c r="BE166" s="55">
        <v>23.08</v>
      </c>
      <c r="BF166" s="55">
        <v>23.08</v>
      </c>
      <c r="BG166" s="34">
        <v>0</v>
      </c>
      <c r="BH166" s="34">
        <v>3.4182965020247224E-5</v>
      </c>
      <c r="BI166" s="34">
        <v>6.6836460997442444E-5</v>
      </c>
      <c r="BJ166" s="34">
        <v>1.328753516624041E-4</v>
      </c>
      <c r="BK166" s="34">
        <v>1.9871484974424552E-4</v>
      </c>
      <c r="BL166" s="34">
        <v>2.6455434782608701E-4</v>
      </c>
      <c r="BM166" s="34">
        <v>3.6376222826086952E-4</v>
      </c>
      <c r="BN166" s="34">
        <v>4.6297010869565224E-4</v>
      </c>
      <c r="BO166" s="34">
        <v>5.6217798913043475E-4</v>
      </c>
      <c r="BP166" s="34">
        <v>6.9445516304347831E-4</v>
      </c>
      <c r="BQ166" s="34">
        <v>8.2673233695652166E-4</v>
      </c>
      <c r="BR166" s="34">
        <v>9.5900951086956522E-4</v>
      </c>
      <c r="BS166" s="34">
        <v>1.1243559782608695E-3</v>
      </c>
      <c r="BT166" s="34">
        <v>1.2897024456521738E-3</v>
      </c>
      <c r="BU166" s="34">
        <v>1.4550489130434779E-3</v>
      </c>
      <c r="BV166" s="34">
        <v>1.6534646739130431E-3</v>
      </c>
      <c r="BW166" s="34">
        <v>1.6534646739130433E-3</v>
      </c>
      <c r="BX166" s="34">
        <v>1.6534646739130433E-3</v>
      </c>
      <c r="BY166" s="34">
        <v>1.6534646739130433E-3</v>
      </c>
      <c r="BZ166" s="34">
        <v>1.6534646739130433E-3</v>
      </c>
      <c r="CA166" s="34">
        <v>1.6534646739130433E-3</v>
      </c>
      <c r="CB166" s="34">
        <v>1.6534646739130433E-3</v>
      </c>
      <c r="CC166" s="34">
        <v>1.6534646739130433E-3</v>
      </c>
    </row>
    <row r="167" spans="1:81" s="117" customFormat="1" ht="16">
      <c r="A167" s="31" t="str">
        <f t="shared" si="57"/>
        <v>C&amp;I</v>
      </c>
      <c r="B167" s="31" t="s">
        <v>92</v>
      </c>
      <c r="C167" s="31" t="str">
        <f t="shared" si="49"/>
        <v>Parent-Time-of-Use Opt-in</v>
      </c>
      <c r="D167" s="45">
        <f t="shared" si="50"/>
        <v>14.475424169440831</v>
      </c>
      <c r="E167" s="45">
        <f t="shared" si="51"/>
        <v>14.475424169440831</v>
      </c>
      <c r="F167" s="45">
        <f t="shared" si="52"/>
        <v>12.940084253908976</v>
      </c>
      <c r="G167" s="46">
        <f t="shared" si="53"/>
        <v>33941.195845594935</v>
      </c>
      <c r="H167" s="47">
        <f t="shared" si="54"/>
        <v>2.34474620213537</v>
      </c>
      <c r="I167" s="47">
        <f t="shared" si="55"/>
        <v>2.6229501431060536</v>
      </c>
      <c r="J167" s="47">
        <f t="shared" si="56"/>
        <v>2.6229501431060536</v>
      </c>
      <c r="K167" s="32" t="s">
        <v>270</v>
      </c>
      <c r="L167" s="32" t="s">
        <v>1273</v>
      </c>
      <c r="M167" s="34">
        <v>0</v>
      </c>
      <c r="N167" s="34">
        <v>2.8187054825808439E-2</v>
      </c>
      <c r="O167" s="34">
        <v>7.8509142685919506E-2</v>
      </c>
      <c r="P167" s="34">
        <v>0.17370956018814379</v>
      </c>
      <c r="Q167" s="34">
        <v>0.22287175506358697</v>
      </c>
      <c r="R167" s="34">
        <v>0.24711572956885866</v>
      </c>
      <c r="S167" s="34">
        <v>0.24659784710052873</v>
      </c>
      <c r="T167" s="34">
        <v>0.24608163007185105</v>
      </c>
      <c r="U167" s="34">
        <v>0.24556707257704025</v>
      </c>
      <c r="V167" s="34">
        <v>0.24505416873159294</v>
      </c>
      <c r="W167" s="34">
        <v>0.24454291267221093</v>
      </c>
      <c r="X167" s="34">
        <v>0.24403329855672515</v>
      </c>
      <c r="Y167" s="34">
        <v>0.24352532056401852</v>
      </c>
      <c r="Z167" s="34">
        <v>0.24301897289395027</v>
      </c>
      <c r="AA167" s="34">
        <v>0.24251424976728012</v>
      </c>
      <c r="AB167" s="34">
        <v>0.2420111454255931</v>
      </c>
      <c r="AC167" s="34">
        <v>0.24150965413122361</v>
      </c>
      <c r="AD167" s="34">
        <v>0.24100977016718136</v>
      </c>
      <c r="AE167" s="34">
        <v>0.24051148783707574</v>
      </c>
      <c r="AF167" s="34">
        <v>0.24001480146504217</v>
      </c>
      <c r="AG167" s="34">
        <v>0.23951970539566736</v>
      </c>
      <c r="AH167" s="34">
        <v>0.23902619399391603</v>
      </c>
      <c r="AI167" s="34">
        <v>0.2385342616450567</v>
      </c>
      <c r="AJ167" s="55">
        <v>0</v>
      </c>
      <c r="AK167" s="55">
        <v>3011.07</v>
      </c>
      <c r="AL167" s="55">
        <v>3022.01</v>
      </c>
      <c r="AM167" s="55">
        <v>3045.67</v>
      </c>
      <c r="AN167" s="55">
        <v>3021.96</v>
      </c>
      <c r="AO167" s="55">
        <v>3009.1</v>
      </c>
      <c r="AP167" s="55">
        <v>2996.24</v>
      </c>
      <c r="AQ167" s="55">
        <v>2996.24</v>
      </c>
      <c r="AR167" s="55">
        <v>2996.24</v>
      </c>
      <c r="AS167" s="55">
        <v>2996.24</v>
      </c>
      <c r="AT167" s="55">
        <v>2996.24</v>
      </c>
      <c r="AU167" s="55">
        <v>2996.24</v>
      </c>
      <c r="AV167" s="55">
        <v>2996.24</v>
      </c>
      <c r="AW167" s="55">
        <v>2996.24</v>
      </c>
      <c r="AX167" s="55">
        <v>2996.24</v>
      </c>
      <c r="AY167" s="55">
        <v>2996.24</v>
      </c>
      <c r="AZ167" s="55">
        <v>2996.24</v>
      </c>
      <c r="BA167" s="55">
        <v>2996.24</v>
      </c>
      <c r="BB167" s="55">
        <v>2996.24</v>
      </c>
      <c r="BC167" s="55">
        <v>2996.24</v>
      </c>
      <c r="BD167" s="55">
        <v>2996.24</v>
      </c>
      <c r="BE167" s="55">
        <v>2996.24</v>
      </c>
      <c r="BF167" s="55">
        <v>2996.24</v>
      </c>
      <c r="BG167" s="34">
        <v>0</v>
      </c>
      <c r="BH167" s="34">
        <v>3.1531446525752391E-2</v>
      </c>
      <c r="BI167" s="34">
        <v>8.782424590585923E-2</v>
      </c>
      <c r="BJ167" s="34">
        <v>0.19432018499035669</v>
      </c>
      <c r="BK167" s="34">
        <v>0.24931547018007835</v>
      </c>
      <c r="BL167" s="34">
        <v>0.27643599023472204</v>
      </c>
      <c r="BM167" s="34">
        <v>0.27585666105479584</v>
      </c>
      <c r="BN167" s="34">
        <v>0.27527919491879754</v>
      </c>
      <c r="BO167" s="34">
        <v>0.2747035852202207</v>
      </c>
      <c r="BP167" s="34">
        <v>0.27412982537636621</v>
      </c>
      <c r="BQ167" s="34">
        <v>0.27355790882825598</v>
      </c>
      <c r="BR167" s="34">
        <v>0.27298782904054808</v>
      </c>
      <c r="BS167" s="34">
        <v>0.27241957950145024</v>
      </c>
      <c r="BT167" s="34">
        <v>0.2718531537226358</v>
      </c>
      <c r="BU167" s="34">
        <v>0.2712885452391578</v>
      </c>
      <c r="BV167" s="34">
        <v>0.27072574760936585</v>
      </c>
      <c r="BW167" s="34">
        <v>0.27016475441482107</v>
      </c>
      <c r="BX167" s="34">
        <v>0.26960555926021246</v>
      </c>
      <c r="BY167" s="34">
        <v>0.26904815577327323</v>
      </c>
      <c r="BZ167" s="34">
        <v>0.26849253760469788</v>
      </c>
      <c r="CA167" s="34">
        <v>0.26793869842805901</v>
      </c>
      <c r="CB167" s="34">
        <v>0.26738663193972467</v>
      </c>
      <c r="CC167" s="34">
        <v>0.26683633185877609</v>
      </c>
    </row>
    <row r="168" spans="1:81" s="117" customFormat="1" ht="16">
      <c r="A168" s="31" t="str">
        <f t="shared" si="57"/>
        <v>C&amp;I</v>
      </c>
      <c r="B168" s="31" t="s">
        <v>92</v>
      </c>
      <c r="C168" s="31">
        <f t="shared" si="49"/>
        <v>0</v>
      </c>
      <c r="D168" s="45">
        <f t="shared" si="50"/>
        <v>0</v>
      </c>
      <c r="E168" s="45" t="str">
        <f t="shared" si="51"/>
        <v/>
      </c>
      <c r="F168" s="45" t="str">
        <f t="shared" si="52"/>
        <v>n/a</v>
      </c>
      <c r="G168" s="46">
        <f t="shared" si="53"/>
        <v>0</v>
      </c>
      <c r="H168" s="47">
        <f t="shared" si="54"/>
        <v>0</v>
      </c>
      <c r="I168" s="47">
        <f t="shared" si="55"/>
        <v>0</v>
      </c>
      <c r="J168" s="47">
        <f t="shared" si="56"/>
        <v>0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</row>
    <row r="169" spans="1:81" s="117" customFormat="1" ht="16">
      <c r="A169" s="31" t="str">
        <f t="shared" si="57"/>
        <v>C&amp;I</v>
      </c>
      <c r="B169" s="31" t="s">
        <v>92</v>
      </c>
      <c r="C169" s="31">
        <f t="shared" si="49"/>
        <v>0</v>
      </c>
      <c r="D169" s="45">
        <f t="shared" si="50"/>
        <v>0</v>
      </c>
      <c r="E169" s="45" t="str">
        <f t="shared" si="51"/>
        <v/>
      </c>
      <c r="F169" s="45" t="str">
        <f t="shared" si="52"/>
        <v>n/a</v>
      </c>
      <c r="G169" s="46">
        <f t="shared" si="53"/>
        <v>0</v>
      </c>
      <c r="H169" s="47">
        <f t="shared" si="54"/>
        <v>0</v>
      </c>
      <c r="I169" s="47">
        <f t="shared" si="55"/>
        <v>0</v>
      </c>
      <c r="J169" s="47">
        <f t="shared" si="56"/>
        <v>0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</row>
    <row r="170" spans="1:81" s="117" customFormat="1" ht="16">
      <c r="A170" s="31" t="str">
        <f t="shared" si="57"/>
        <v>C&amp;I</v>
      </c>
      <c r="B170" s="31" t="s">
        <v>92</v>
      </c>
      <c r="C170" s="31">
        <f t="shared" si="49"/>
        <v>0</v>
      </c>
      <c r="D170" s="45">
        <f t="shared" si="50"/>
        <v>0</v>
      </c>
      <c r="E170" s="45" t="str">
        <f t="shared" si="51"/>
        <v/>
      </c>
      <c r="F170" s="45" t="str">
        <f t="shared" si="52"/>
        <v>n/a</v>
      </c>
      <c r="G170" s="46">
        <f t="shared" si="53"/>
        <v>0</v>
      </c>
      <c r="H170" s="47">
        <f t="shared" si="54"/>
        <v>0</v>
      </c>
      <c r="I170" s="47">
        <f t="shared" si="55"/>
        <v>0</v>
      </c>
      <c r="J170" s="47">
        <f t="shared" si="56"/>
        <v>0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</row>
    <row r="171" spans="1:81" s="117" customFormat="1" ht="16">
      <c r="A171" s="31" t="str">
        <f t="shared" si="57"/>
        <v>C&amp;I</v>
      </c>
      <c r="B171" s="31" t="s">
        <v>92</v>
      </c>
      <c r="C171" s="31">
        <f t="shared" si="49"/>
        <v>0</v>
      </c>
      <c r="D171" s="45">
        <f t="shared" si="50"/>
        <v>0</v>
      </c>
      <c r="E171" s="45" t="str">
        <f t="shared" si="51"/>
        <v/>
      </c>
      <c r="F171" s="45" t="str">
        <f t="shared" si="52"/>
        <v>n/a</v>
      </c>
      <c r="G171" s="46">
        <f t="shared" si="53"/>
        <v>0</v>
      </c>
      <c r="H171" s="47">
        <f t="shared" si="54"/>
        <v>0</v>
      </c>
      <c r="I171" s="47">
        <f t="shared" si="55"/>
        <v>0</v>
      </c>
      <c r="J171" s="47">
        <f t="shared" si="56"/>
        <v>0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</row>
    <row r="172" spans="1:81" s="117" customFormat="1" ht="16">
      <c r="A172" s="31" t="str">
        <f t="shared" si="57"/>
        <v>C&amp;I</v>
      </c>
      <c r="B172" s="31" t="s">
        <v>92</v>
      </c>
      <c r="C172" s="31">
        <f t="shared" si="49"/>
        <v>0</v>
      </c>
      <c r="D172" s="45">
        <f t="shared" si="50"/>
        <v>0</v>
      </c>
      <c r="E172" s="45" t="str">
        <f t="shared" si="51"/>
        <v/>
      </c>
      <c r="F172" s="45" t="str">
        <f t="shared" si="52"/>
        <v>n/a</v>
      </c>
      <c r="G172" s="46">
        <f t="shared" si="53"/>
        <v>0</v>
      </c>
      <c r="H172" s="47">
        <f t="shared" si="54"/>
        <v>0</v>
      </c>
      <c r="I172" s="47">
        <f t="shared" si="55"/>
        <v>0</v>
      </c>
      <c r="J172" s="47">
        <f t="shared" si="56"/>
        <v>0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</row>
    <row r="173" spans="1:81" s="117" customFormat="1" ht="16">
      <c r="A173" s="31" t="str">
        <f t="shared" si="57"/>
        <v>C&amp;I</v>
      </c>
      <c r="B173" s="31" t="s">
        <v>92</v>
      </c>
      <c r="C173" s="31">
        <f t="shared" si="49"/>
        <v>0</v>
      </c>
      <c r="D173" s="45">
        <f t="shared" si="50"/>
        <v>0</v>
      </c>
      <c r="E173" s="45" t="str">
        <f t="shared" si="51"/>
        <v/>
      </c>
      <c r="F173" s="45" t="str">
        <f t="shared" si="52"/>
        <v>n/a</v>
      </c>
      <c r="G173" s="46">
        <f t="shared" si="53"/>
        <v>0</v>
      </c>
      <c r="H173" s="47">
        <f t="shared" si="54"/>
        <v>0</v>
      </c>
      <c r="I173" s="47">
        <f t="shared" si="55"/>
        <v>0</v>
      </c>
      <c r="J173" s="47">
        <f t="shared" si="56"/>
        <v>0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</row>
    <row r="174" spans="1:81" s="117" customFormat="1"/>
    <row r="175" spans="1:81" s="117" customFormat="1"/>
    <row r="176" spans="1:81" s="117" customFormat="1"/>
    <row r="177" s="117" customFormat="1"/>
    <row r="178" s="117" customFormat="1"/>
    <row r="179" s="117" customFormat="1"/>
    <row r="180" s="117" customFormat="1"/>
    <row r="181" s="117" customFormat="1"/>
    <row r="182" s="117" customFormat="1"/>
    <row r="183" s="117" customFormat="1"/>
    <row r="184" s="117" customFormat="1"/>
    <row r="185" s="117" customFormat="1"/>
    <row r="186" s="117" customFormat="1"/>
    <row r="187" s="117" customFormat="1"/>
    <row r="188" s="117" customFormat="1"/>
    <row r="189" s="117" customFormat="1"/>
    <row r="190" s="117" customFormat="1"/>
    <row r="191" s="117" customFormat="1"/>
    <row r="192" s="117" customFormat="1"/>
    <row r="193" s="117" customFormat="1"/>
    <row r="194" s="117" customFormat="1"/>
    <row r="195" s="117" customFormat="1"/>
    <row r="196" s="117" customFormat="1"/>
    <row r="197" s="117" customFormat="1"/>
    <row r="198" s="117" customFormat="1"/>
    <row r="199" s="117" customFormat="1"/>
    <row r="200" s="117" customFormat="1"/>
    <row r="201" s="117" customFormat="1"/>
    <row r="202" s="117" customFormat="1"/>
    <row r="203" s="117" customFormat="1"/>
    <row r="204" s="117" customFormat="1"/>
    <row r="205" s="117" customFormat="1"/>
    <row r="206" s="117" customFormat="1"/>
    <row r="207" s="117" customFormat="1"/>
    <row r="208" s="117" customFormat="1"/>
    <row r="209" spans="1:71" s="117" customFormat="1"/>
    <row r="210" spans="1:71" s="117" customFormat="1"/>
    <row r="211" spans="1:71" s="117" customFormat="1"/>
    <row r="212" spans="1:71" s="117" customFormat="1"/>
    <row r="213" spans="1:71" s="117" customFormat="1"/>
    <row r="214" spans="1:71" s="117" customFormat="1"/>
    <row r="215" spans="1:71" s="117" customFormat="1"/>
    <row r="216" spans="1:71" s="117" customFormat="1"/>
    <row r="217" spans="1:71" s="117" customFormat="1"/>
    <row r="218" spans="1:71" ht="16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6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6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6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6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6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6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6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6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6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6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</row>
    <row r="230" spans="1:71" ht="16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6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</row>
    <row r="232" spans="1:71" ht="16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6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</row>
    <row r="234" spans="1:71" ht="16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</row>
    <row r="235" spans="1:71" ht="16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</row>
    <row r="236" spans="1:71" ht="1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</row>
    <row r="237" spans="1:71" ht="16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</row>
    <row r="238" spans="1:71" ht="16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</row>
    <row r="239" spans="1:71" ht="16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</row>
    <row r="240" spans="1:71" ht="16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</row>
    <row r="241" spans="1:71" ht="16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</row>
    <row r="242" spans="1:71" ht="16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</row>
    <row r="243" spans="1:71" ht="16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</row>
    <row r="244" spans="1:71" ht="16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</row>
    <row r="245" spans="1:71" ht="16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</row>
    <row r="246" spans="1:71" ht="1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</row>
    <row r="247" spans="1:71" ht="16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</row>
    <row r="248" spans="1:71" ht="16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</row>
    <row r="249" spans="1:71" ht="16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</row>
    <row r="250" spans="1:71" ht="16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</row>
    <row r="251" spans="1:71" ht="16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</row>
    <row r="252" spans="1:71" ht="16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</row>
    <row r="253" spans="1:71" ht="16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</row>
    <row r="254" spans="1:71" ht="16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</row>
    <row r="255" spans="1:71" ht="16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6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6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6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6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6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6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6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6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6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6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6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6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6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6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6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6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6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6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6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</row>
    <row r="278" spans="1:71" ht="16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</row>
    <row r="279" spans="1:71" ht="16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</row>
    <row r="280" spans="1:71" ht="16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</row>
    <row r="281" spans="1:71" ht="16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</row>
    <row r="282" spans="1:71" ht="16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</row>
    <row r="283" spans="1:71" ht="16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</row>
    <row r="284" spans="1:71" ht="16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</row>
    <row r="285" spans="1:71" ht="16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</row>
    <row r="286" spans="1:71" ht="1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</row>
    <row r="287" spans="1:71" ht="16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</row>
    <row r="288" spans="1:71" ht="16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</row>
    <row r="289" spans="1:71" ht="16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</row>
    <row r="290" spans="1:71" ht="16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</row>
    <row r="291" spans="1:71" ht="16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</row>
    <row r="292" spans="1:71" ht="16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</row>
    <row r="293" spans="1:71" ht="16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</row>
    <row r="294" spans="1:71" ht="16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</row>
    <row r="295" spans="1:71" ht="16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</row>
    <row r="296" spans="1:71" ht="1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</row>
    <row r="297" spans="1:71" ht="16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</row>
    <row r="298" spans="1:71" ht="16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</row>
    <row r="299" spans="1:71" ht="16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6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6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6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6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6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6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6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6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6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6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6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6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6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6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6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6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6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6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6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6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</row>
    <row r="322" spans="1:71" ht="16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</row>
    <row r="323" spans="1:71" ht="16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</row>
    <row r="324" spans="1:71" ht="16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</row>
    <row r="325" spans="1:71" ht="16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</row>
    <row r="326" spans="1:71" ht="1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</row>
    <row r="327" spans="1:71" ht="16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</row>
    <row r="328" spans="1:71" ht="16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</row>
    <row r="329" spans="1:71" ht="16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</row>
    <row r="330" spans="1:71" ht="16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</row>
    <row r="331" spans="1:71" ht="16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</row>
    <row r="332" spans="1:71" ht="16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</row>
    <row r="333" spans="1:71" ht="16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</row>
    <row r="334" spans="1:71" ht="16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</row>
    <row r="335" spans="1:71" ht="16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</row>
    <row r="336" spans="1:71" ht="1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</row>
    <row r="337" spans="1:71" ht="16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</row>
    <row r="338" spans="1:71" ht="16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</row>
    <row r="339" spans="1:71" ht="16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</row>
    <row r="340" spans="1:71" ht="16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</row>
    <row r="341" spans="1:71" ht="16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</row>
    <row r="342" spans="1:71" ht="16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</row>
    <row r="343" spans="1:71" ht="1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</row>
    <row r="346" spans="1:71" ht="1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</row>
    <row r="347" spans="1:71" ht="1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6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6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6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6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6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6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6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6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6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6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6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6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</row>
  </sheetData>
  <hyperlinks>
    <hyperlink ref="W1" r:id="rId2" xr:uid="{296EA3AB-EBAE-46AA-9836-78CC6595AD16}"/>
  </hyperlinks>
  <pageMargins left="0.7" right="0.7" top="0.75" bottom="0.75" header="0.3" footer="0.3"/>
  <pageSetup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C5F66-7C36-48CE-8FC9-6DE28D22F3A6}">
  <sheetPr>
    <tabColor theme="8"/>
  </sheetPr>
  <dimension ref="B2:I29"/>
  <sheetViews>
    <sheetView showGridLines="0" zoomScaleNormal="100" workbookViewId="0"/>
  </sheetViews>
  <sheetFormatPr defaultColWidth="9.26953125" defaultRowHeight="14.5"/>
  <cols>
    <col min="1" max="1" width="9.26953125" style="117"/>
    <col min="2" max="2" width="28.26953125" style="117" bestFit="1" customWidth="1"/>
    <col min="3" max="3" width="31.54296875" style="117" bestFit="1" customWidth="1"/>
    <col min="4" max="4" width="35.7265625" style="117" bestFit="1" customWidth="1"/>
    <col min="5" max="5" width="18.26953125" style="117" customWidth="1"/>
    <col min="6" max="6" width="12" style="117" bestFit="1" customWidth="1"/>
    <col min="7" max="7" width="28.26953125" style="117" bestFit="1" customWidth="1"/>
    <col min="8" max="8" width="31.54296875" style="117" bestFit="1" customWidth="1"/>
    <col min="9" max="9" width="35.7265625" style="117" bestFit="1" customWidth="1"/>
    <col min="10" max="10" width="12.54296875" style="117" customWidth="1"/>
    <col min="11" max="12" width="17.7265625" style="117" customWidth="1"/>
    <col min="13" max="15" width="10.7265625" style="117" customWidth="1"/>
    <col min="16" max="16384" width="9.26953125" style="117"/>
  </cols>
  <sheetData>
    <row r="2" spans="2:9">
      <c r="B2" s="120" t="s">
        <v>8</v>
      </c>
      <c r="C2" s="117" t="s">
        <v>544</v>
      </c>
      <c r="G2" s="120" t="s">
        <v>8</v>
      </c>
      <c r="H2" s="117" t="s">
        <v>544</v>
      </c>
    </row>
    <row r="4" spans="2:9">
      <c r="B4" s="120" t="s">
        <v>997</v>
      </c>
      <c r="C4" s="120" t="s">
        <v>61</v>
      </c>
      <c r="G4" s="120" t="s">
        <v>68</v>
      </c>
      <c r="H4" s="120" t="s">
        <v>61</v>
      </c>
    </row>
    <row r="5" spans="2:9" ht="33">
      <c r="B5" s="141" t="s">
        <v>60</v>
      </c>
      <c r="C5" s="141" t="s">
        <v>37</v>
      </c>
      <c r="D5" s="61" t="str">
        <f>'ID Levelized Cost 2042'!$F$2</f>
        <v>Levelized $ / Winter kW-year @ Gen 2022-2042</v>
      </c>
      <c r="E5" s="137"/>
      <c r="G5" s="141" t="s">
        <v>60</v>
      </c>
      <c r="H5" s="141" t="s">
        <v>37</v>
      </c>
      <c r="I5" s="61" t="str">
        <f>'ID Levelized Cost 2032'!$F$2</f>
        <v>Levelized $ / Winter kW-year @ Gen 2022-2032</v>
      </c>
    </row>
    <row r="6" spans="2:9" ht="16.5">
      <c r="B6" s="121" t="s">
        <v>325</v>
      </c>
      <c r="C6" s="142">
        <v>0</v>
      </c>
      <c r="D6" s="124" t="str">
        <f>INDEX('ID Levelized Cost 2042'!$E$3:$G$35,MATCH($B6,'ID Levelized Cost 2042'!$D$3:$D$35,0),MATCH(D$5,'ID Levelized Cost 2042'!$E$2:$G$2,0))</f>
        <v/>
      </c>
      <c r="F6" s="115"/>
      <c r="G6" s="121" t="s">
        <v>325</v>
      </c>
      <c r="H6" s="143">
        <v>0</v>
      </c>
      <c r="I6" s="124" t="str">
        <f>INDEX('ID Levelized Cost 2032'!$E$3:$G$34,MATCH($G6,'ID Levelized Cost 2032'!$D$3:$D$34,0),MATCH(I$5,'ID Levelized Cost 2032'!$E$2:$G$2,0))</f>
        <v/>
      </c>
    </row>
    <row r="7" spans="2:9" ht="16.5">
      <c r="B7" s="121" t="s">
        <v>397</v>
      </c>
      <c r="C7" s="142">
        <v>0</v>
      </c>
      <c r="D7" s="138" t="str">
        <f>INDEX('ID Levelized Cost 2042'!$E$3:$G$35,MATCH($B7,'ID Levelized Cost 2042'!$D$3:$D$35,0),MATCH(D$5,'ID Levelized Cost 2042'!$E$2:$G$2,0))</f>
        <v/>
      </c>
      <c r="F7" s="115"/>
      <c r="G7" s="121" t="s">
        <v>397</v>
      </c>
      <c r="H7" s="143">
        <v>0</v>
      </c>
      <c r="I7" s="138" t="str">
        <f>INDEX('ID Levelized Cost 2032'!$E$3:$G$34,MATCH($G7,'ID Levelized Cost 2032'!$D$3:$D$34,0),MATCH(I$5,'ID Levelized Cost 2032'!$E$2:$G$2,0))</f>
        <v/>
      </c>
    </row>
    <row r="8" spans="2:9" ht="16.5">
      <c r="B8" s="121" t="s">
        <v>141</v>
      </c>
      <c r="C8" s="142">
        <v>0</v>
      </c>
      <c r="D8" s="124" t="str">
        <f>INDEX('ID Levelized Cost 2042'!$E$3:$G$35,MATCH($B8,'ID Levelized Cost 2042'!$D$3:$D$35,0),MATCH(D$5,'ID Levelized Cost 2042'!$E$2:$G$2,0))</f>
        <v/>
      </c>
      <c r="F8" s="115"/>
      <c r="G8" s="121" t="s">
        <v>141</v>
      </c>
      <c r="H8" s="143">
        <v>0</v>
      </c>
      <c r="I8" s="124" t="str">
        <f>INDEX('ID Levelized Cost 2032'!$E$3:$G$34,MATCH($G8,'ID Levelized Cost 2032'!$D$3:$D$34,0),MATCH(I$5,'ID Levelized Cost 2032'!$E$2:$G$2,0))</f>
        <v/>
      </c>
    </row>
    <row r="9" spans="2:9" ht="16.5">
      <c r="B9" s="121" t="s">
        <v>185</v>
      </c>
      <c r="C9" s="142">
        <v>0</v>
      </c>
      <c r="D9" s="138" t="str">
        <f>INDEX('ID Levelized Cost 2042'!$E$3:$G$35,MATCH($B9,'ID Levelized Cost 2042'!$D$3:$D$35,0),MATCH(D$5,'ID Levelized Cost 2042'!$E$2:$G$2,0))</f>
        <v/>
      </c>
      <c r="F9" s="115"/>
      <c r="G9" s="121" t="s">
        <v>185</v>
      </c>
      <c r="H9" s="143">
        <v>0</v>
      </c>
      <c r="I9" s="138" t="str">
        <f>INDEX('ID Levelized Cost 2032'!$E$3:$G$34,MATCH($G9,'ID Levelized Cost 2032'!$D$3:$D$34,0),MATCH(I$5,'ID Levelized Cost 2032'!$E$2:$G$2,0))</f>
        <v/>
      </c>
    </row>
    <row r="10" spans="2:9" ht="16.5">
      <c r="B10" s="121" t="s">
        <v>206</v>
      </c>
      <c r="C10" s="142">
        <v>1.9012677675101597</v>
      </c>
      <c r="D10" s="124">
        <f>INDEX('ID Levelized Cost 2042'!$E$3:$G$35,MATCH($B10,'ID Levelized Cost 2042'!$D$3:$D$35,0),MATCH(D$5,'ID Levelized Cost 2042'!$E$2:$G$2,0))</f>
        <v>21.885796343313043</v>
      </c>
      <c r="F10" s="115"/>
      <c r="G10" s="121" t="s">
        <v>206</v>
      </c>
      <c r="H10" s="143">
        <v>1.6812382066450391</v>
      </c>
      <c r="I10" s="124">
        <f>INDEX('ID Levelized Cost 2032'!$E$3:$G$34,MATCH($G10,'ID Levelized Cost 2032'!$D$3:$D$34,0),MATCH(I$5,'ID Levelized Cost 2032'!$E$2:$G$2,0))</f>
        <v>27.012722606419395</v>
      </c>
    </row>
    <row r="11" spans="2:9" ht="16.5">
      <c r="B11" s="121" t="s">
        <v>163</v>
      </c>
      <c r="C11" s="142">
        <v>5.4178254482765871</v>
      </c>
      <c r="D11" s="138">
        <f>INDEX('ID Levelized Cost 2042'!$E$3:$G$35,MATCH($B11,'ID Levelized Cost 2042'!$D$3:$D$35,0),MATCH(D$5,'ID Levelized Cost 2042'!$E$2:$G$2,0))</f>
        <v>187.51691711690793</v>
      </c>
      <c r="F11" s="115"/>
      <c r="G11" s="121" t="s">
        <v>163</v>
      </c>
      <c r="H11" s="143">
        <v>4.9624803659404266</v>
      </c>
      <c r="I11" s="138">
        <f>INDEX('ID Levelized Cost 2032'!$E$3:$G$34,MATCH($G11,'ID Levelized Cost 2032'!$D$3:$D$34,0),MATCH(I$5,'ID Levelized Cost 2032'!$E$2:$G$2,0))</f>
        <v>265.4620243242457</v>
      </c>
    </row>
    <row r="12" spans="2:9" ht="16.5">
      <c r="B12" s="121" t="s">
        <v>227</v>
      </c>
      <c r="C12" s="142">
        <v>1.212202112150639</v>
      </c>
      <c r="D12" s="124">
        <f>INDEX('ID Levelized Cost 2042'!$E$3:$G$35,MATCH($B12,'ID Levelized Cost 2042'!$D$3:$D$35,0),MATCH(D$5,'ID Levelized Cost 2042'!$E$2:$G$2,0))</f>
        <v>248.17148180563868</v>
      </c>
      <c r="F12" s="115"/>
      <c r="G12" s="121" t="s">
        <v>227</v>
      </c>
      <c r="H12" s="143">
        <v>1.0724711083841683</v>
      </c>
      <c r="I12" s="124">
        <f>INDEX('ID Levelized Cost 2032'!$E$3:$G$34,MATCH($G12,'ID Levelized Cost 2032'!$D$3:$D$34,0),MATCH(I$5,'ID Levelized Cost 2032'!$E$2:$G$2,0))</f>
        <v>443.12605533851178</v>
      </c>
    </row>
    <row r="13" spans="2:9" ht="16.5">
      <c r="B13" s="121" t="s">
        <v>118</v>
      </c>
      <c r="C13" s="142">
        <v>0.82653013279882037</v>
      </c>
      <c r="D13" s="138">
        <f>INDEX('ID Levelized Cost 2042'!$E$3:$G$35,MATCH($B13,'ID Levelized Cost 2042'!$D$3:$D$35,0),MATCH(D$5,'ID Levelized Cost 2042'!$E$2:$G$2,0))</f>
        <v>151.19536005536514</v>
      </c>
      <c r="F13" s="115"/>
      <c r="G13" s="121" t="s">
        <v>118</v>
      </c>
      <c r="H13" s="143">
        <v>0.77257526469648585</v>
      </c>
      <c r="I13" s="138">
        <f>INDEX('ID Levelized Cost 2032'!$E$3:$G$34,MATCH($G13,'ID Levelized Cost 2032'!$D$3:$D$34,0),MATCH(I$5,'ID Levelized Cost 2032'!$E$2:$G$2,0))</f>
        <v>154.439052228999</v>
      </c>
    </row>
    <row r="14" spans="2:9" ht="16.5">
      <c r="B14" s="121" t="s">
        <v>248</v>
      </c>
      <c r="C14" s="142">
        <v>7.1833389143306059</v>
      </c>
      <c r="D14" s="124">
        <f>INDEX('ID Levelized Cost 2042'!$E$3:$G$35,MATCH($B14,'ID Levelized Cost 2042'!$D$3:$D$35,0),MATCH(D$5,'ID Levelized Cost 2042'!$E$2:$G$2,0))</f>
        <v>75.072000225397019</v>
      </c>
      <c r="F14" s="115"/>
      <c r="G14" s="121" t="s">
        <v>248</v>
      </c>
      <c r="H14" s="143">
        <v>7.459132010142115</v>
      </c>
      <c r="I14" s="124">
        <f>INDEX('ID Levelized Cost 2032'!$E$3:$G$34,MATCH($G14,'ID Levelized Cost 2032'!$D$3:$D$34,0),MATCH(I$5,'ID Levelized Cost 2032'!$E$2:$G$2,0))</f>
        <v>75.072000056142102</v>
      </c>
    </row>
    <row r="15" spans="2:9" ht="16.5">
      <c r="B15" s="121" t="s">
        <v>1314</v>
      </c>
      <c r="C15" s="142"/>
      <c r="D15" s="138" t="str">
        <f>INDEX('ID Levelized Cost 2042'!$E$3:$G$35,MATCH($B15,'ID Levelized Cost 2042'!$D$3:$D$35,0),MATCH(D$5,'ID Levelized Cost 2042'!$E$2:$G$2,0))</f>
        <v/>
      </c>
      <c r="F15" s="115"/>
      <c r="G15" s="121" t="s">
        <v>1314</v>
      </c>
      <c r="H15" s="143"/>
      <c r="I15" s="138" t="str">
        <f>INDEX('ID Levelized Cost 2032'!$E$3:$G$34,MATCH($G15,'ID Levelized Cost 2032'!$D$3:$D$34,0),MATCH(I$5,'ID Levelized Cost 2032'!$E$2:$G$2,0))</f>
        <v/>
      </c>
    </row>
    <row r="16" spans="2:9" ht="16.5">
      <c r="B16" s="121" t="s">
        <v>303</v>
      </c>
      <c r="C16" s="142">
        <v>0.9314909904737958</v>
      </c>
      <c r="D16" s="124">
        <f>INDEX('ID Levelized Cost 2042'!$E$3:$G$35,MATCH($B16,'ID Levelized Cost 2042'!$D$3:$D$35,0),MATCH(D$5,'ID Levelized Cost 2042'!$E$2:$G$2,0))</f>
        <v>32.744896131708366</v>
      </c>
      <c r="F16" s="115"/>
      <c r="G16" s="121" t="s">
        <v>303</v>
      </c>
      <c r="H16" s="143">
        <v>0.96436663462420125</v>
      </c>
      <c r="I16" s="124">
        <f>INDEX('ID Levelized Cost 2032'!$E$3:$G$34,MATCH($G16,'ID Levelized Cost 2032'!$D$3:$D$34,0),MATCH(I$5,'ID Levelized Cost 2032'!$E$2:$G$2,0))</f>
        <v>38.399435549933557</v>
      </c>
    </row>
    <row r="17" spans="2:9" ht="16.5">
      <c r="B17" s="121" t="s">
        <v>356</v>
      </c>
      <c r="C17" s="142">
        <v>1.8095757914075443</v>
      </c>
      <c r="D17" s="138">
        <f>INDEX('ID Levelized Cost 2042'!$E$3:$G$35,MATCH($B17,'ID Levelized Cost 2042'!$D$3:$D$35,0),MATCH(D$5,'ID Levelized Cost 2042'!$E$2:$G$2,0))</f>
        <v>433.71663077579791</v>
      </c>
      <c r="F17" s="115"/>
      <c r="G17" s="121" t="s">
        <v>356</v>
      </c>
      <c r="H17" s="143">
        <v>0.67577800131865517</v>
      </c>
      <c r="I17" s="138">
        <f>INDEX('ID Levelized Cost 2032'!$E$3:$G$34,MATCH($G17,'ID Levelized Cost 2032'!$D$3:$D$34,0),MATCH(I$5,'ID Levelized Cost 2032'!$E$2:$G$2,0))</f>
        <v>947.04720098558732</v>
      </c>
    </row>
    <row r="18" spans="2:9" ht="16.5">
      <c r="B18" s="121" t="s">
        <v>418</v>
      </c>
      <c r="C18" s="142">
        <v>0.47531694187753992</v>
      </c>
      <c r="D18" s="124">
        <f>INDEX('ID Levelized Cost 2042'!$E$3:$G$35,MATCH($B18,'ID Levelized Cost 2042'!$D$3:$D$35,0),MATCH(D$5,'ID Levelized Cost 2042'!$E$2:$G$2,0))</f>
        <v>43.771594125548802</v>
      </c>
      <c r="F18" s="115"/>
      <c r="G18" s="121" t="s">
        <v>418</v>
      </c>
      <c r="H18" s="143">
        <v>0.42030955166125977</v>
      </c>
      <c r="I18" s="124">
        <f>INDEX('ID Levelized Cost 2032'!$E$3:$G$34,MATCH($G18,'ID Levelized Cost 2032'!$D$3:$D$34,0),MATCH(I$5,'ID Levelized Cost 2032'!$E$2:$G$2,0))</f>
        <v>54.025447987546563</v>
      </c>
    </row>
    <row r="19" spans="2:9" ht="16.5">
      <c r="B19" s="121" t="s">
        <v>439</v>
      </c>
      <c r="C19" s="142">
        <v>5.4178254482765871</v>
      </c>
      <c r="D19" s="138">
        <f>INDEX('ID Levelized Cost 2042'!$E$3:$G$35,MATCH($B19,'ID Levelized Cost 2042'!$D$3:$D$35,0),MATCH(D$5,'ID Levelized Cost 2042'!$E$2:$G$2,0))</f>
        <v>67.871108992315229</v>
      </c>
      <c r="F19" s="115"/>
      <c r="G19" s="121" t="s">
        <v>439</v>
      </c>
      <c r="H19" s="143">
        <v>4.9624803659404266</v>
      </c>
      <c r="I19" s="138">
        <f>INDEX('ID Levelized Cost 2032'!$E$3:$G$34,MATCH($G19,'ID Levelized Cost 2032'!$D$3:$D$34,0),MATCH(I$5,'ID Levelized Cost 2032'!$E$2:$G$2,0))</f>
        <v>79.405025489569695</v>
      </c>
    </row>
    <row r="20" spans="2:9" ht="16.5">
      <c r="B20" s="121" t="s">
        <v>472</v>
      </c>
      <c r="C20" s="142">
        <v>0.77596789043623227</v>
      </c>
      <c r="D20" s="124">
        <f>INDEX('ID Levelized Cost 2042'!$E$3:$G$35,MATCH($B20,'ID Levelized Cost 2042'!$D$3:$D$35,0),MATCH(D$5,'ID Levelized Cost 2042'!$E$2:$G$2,0))</f>
        <v>37.535998814619902</v>
      </c>
      <c r="F20" s="115"/>
      <c r="G20" s="121" t="s">
        <v>472</v>
      </c>
      <c r="H20" s="143">
        <v>0.8057599675338053</v>
      </c>
      <c r="I20" s="124">
        <f>INDEX('ID Levelized Cost 2032'!$E$3:$G$34,MATCH($G20,'ID Levelized Cost 2032'!$D$3:$D$34,0),MATCH(I$5,'ID Levelized Cost 2032'!$E$2:$G$2,0))</f>
        <v>37.535997150060354</v>
      </c>
    </row>
    <row r="21" spans="2:9" ht="16.5">
      <c r="B21" s="121" t="s">
        <v>503</v>
      </c>
      <c r="C21" s="142">
        <v>1.8095757914075443</v>
      </c>
      <c r="D21" s="138">
        <f>INDEX('ID Levelized Cost 2042'!$E$3:$G$35,MATCH($B21,'ID Levelized Cost 2042'!$D$3:$D$35,0),MATCH(D$5,'ID Levelized Cost 2042'!$E$2:$G$2,0))</f>
        <v>40.18468333901906</v>
      </c>
      <c r="F21" s="115"/>
      <c r="G21" s="121" t="s">
        <v>503</v>
      </c>
      <c r="H21" s="143">
        <v>0.67577800131865517</v>
      </c>
      <c r="I21" s="138">
        <f>INDEX('ID Levelized Cost 2032'!$E$3:$G$34,MATCH($G21,'ID Levelized Cost 2032'!$D$3:$D$34,0),MATCH(I$5,'ID Levelized Cost 2032'!$E$2:$G$2,0))</f>
        <v>94.791475787159044</v>
      </c>
    </row>
    <row r="22" spans="2:9" ht="16.5">
      <c r="B22" s="121" t="s">
        <v>1273</v>
      </c>
      <c r="C22" s="142">
        <v>1.9467761981850717</v>
      </c>
      <c r="D22" s="124">
        <f>INDEX('ID Levelized Cost 2042'!$E$3:$G$35,MATCH($B22,'ID Levelized Cost 2042'!$D$3:$D$35,0),MATCH(D$5,'ID Levelized Cost 2042'!$E$2:$G$2,0))</f>
        <v>59.421315533352612</v>
      </c>
      <c r="F22" s="115"/>
      <c r="G22" s="121" t="s">
        <v>1273</v>
      </c>
      <c r="H22" s="143">
        <v>1.8602498465592525</v>
      </c>
      <c r="I22" s="124">
        <f>INDEX('ID Levelized Cost 2032'!$E$3:$G$34,MATCH($G22,'ID Levelized Cost 2032'!$D$3:$D$34,0),MATCH(I$5,'ID Levelized Cost 2032'!$E$2:$G$2,0))</f>
        <v>98.110253154563594</v>
      </c>
    </row>
    <row r="23" spans="2:9" ht="16.5">
      <c r="B23" s="121" t="s">
        <v>1376</v>
      </c>
      <c r="C23" s="142">
        <v>2.4842888518489383</v>
      </c>
      <c r="D23" s="138">
        <f>INDEX('ID Levelized Cost 2042'!$E$3:$G$35,MATCH($B23,'ID Levelized Cost 2042'!$D$3:$D$35,0),MATCH(D$5,'ID Levelized Cost 2042'!$E$2:$G$2,0))</f>
        <v>40.114592098576715</v>
      </c>
      <c r="F23" s="115"/>
      <c r="G23" s="121" t="s">
        <v>1376</v>
      </c>
      <c r="H23" s="143">
        <v>2.3555323342230454</v>
      </c>
      <c r="I23" s="138">
        <f>INDEX('ID Levelized Cost 2032'!$E$3:$G$34,MATCH($G23,'ID Levelized Cost 2032'!$D$3:$D$34,0),MATCH(I$5,'ID Levelized Cost 2032'!$E$2:$G$2,0))</f>
        <v>64.670710204554069</v>
      </c>
    </row>
    <row r="24" spans="2:9">
      <c r="B24"/>
      <c r="C24"/>
      <c r="G24"/>
      <c r="H24"/>
    </row>
    <row r="25" spans="2:9">
      <c r="B25"/>
      <c r="C25"/>
      <c r="G25"/>
      <c r="H25"/>
    </row>
    <row r="26" spans="2:9">
      <c r="B26"/>
      <c r="C26"/>
      <c r="G26"/>
      <c r="H26"/>
    </row>
    <row r="27" spans="2:9">
      <c r="B27"/>
      <c r="C27"/>
      <c r="G27"/>
      <c r="H27"/>
    </row>
    <row r="28" spans="2:9">
      <c r="B28"/>
      <c r="C28"/>
      <c r="G28"/>
      <c r="H28"/>
    </row>
    <row r="29" spans="2:9">
      <c r="B29"/>
      <c r="C29"/>
      <c r="G29"/>
      <c r="H29"/>
    </row>
  </sheetData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59BBF-FFDA-4E14-A0D1-CF3C5A0D77A5}">
  <sheetPr>
    <tabColor theme="8"/>
  </sheetPr>
  <dimension ref="B2:I29"/>
  <sheetViews>
    <sheetView showGridLines="0" zoomScaleNormal="100" workbookViewId="0"/>
  </sheetViews>
  <sheetFormatPr defaultColWidth="9.26953125" defaultRowHeight="14.5"/>
  <cols>
    <col min="1" max="1" width="9.26953125" style="117"/>
    <col min="2" max="2" width="28.26953125" style="117" bestFit="1" customWidth="1"/>
    <col min="3" max="3" width="15.54296875" style="117" bestFit="1" customWidth="1"/>
    <col min="4" max="4" width="35.7265625" style="117" bestFit="1" customWidth="1"/>
    <col min="5" max="5" width="18.26953125" style="117" customWidth="1"/>
    <col min="6" max="6" width="12" style="117" bestFit="1" customWidth="1"/>
    <col min="7" max="7" width="28.26953125" style="117" bestFit="1" customWidth="1"/>
    <col min="8" max="8" width="15.54296875" style="117" bestFit="1" customWidth="1"/>
    <col min="9" max="9" width="35.7265625" style="117" bestFit="1" customWidth="1"/>
    <col min="10" max="10" width="12.54296875" style="117" customWidth="1"/>
    <col min="11" max="12" width="17.7265625" style="117" customWidth="1"/>
    <col min="13" max="15" width="10.7265625" style="117" customWidth="1"/>
    <col min="16" max="16384" width="9.26953125" style="117"/>
  </cols>
  <sheetData>
    <row r="2" spans="2:9">
      <c r="B2" s="120" t="s">
        <v>8</v>
      </c>
      <c r="C2" s="117" t="s">
        <v>544</v>
      </c>
      <c r="G2" s="120" t="s">
        <v>8</v>
      </c>
      <c r="H2" s="117" t="s">
        <v>544</v>
      </c>
    </row>
    <row r="4" spans="2:9">
      <c r="B4" s="120" t="s">
        <v>997</v>
      </c>
      <c r="C4" s="120" t="s">
        <v>61</v>
      </c>
      <c r="G4" s="120" t="s">
        <v>68</v>
      </c>
      <c r="H4" s="120" t="s">
        <v>61</v>
      </c>
    </row>
    <row r="5" spans="2:9" ht="49.5">
      <c r="B5" s="141" t="s">
        <v>60</v>
      </c>
      <c r="C5" s="141" t="s">
        <v>35</v>
      </c>
      <c r="D5" s="61" t="str">
        <f>'ID Levelized Cost 2042'!$E$2</f>
        <v>Levelized $ / Summer kW-year @ Gen 2022-2042</v>
      </c>
      <c r="E5" s="137"/>
      <c r="G5" s="141" t="s">
        <v>60</v>
      </c>
      <c r="H5" s="141" t="s">
        <v>35</v>
      </c>
      <c r="I5" s="61" t="str">
        <f>'ID Levelized Cost 2032'!$E$2</f>
        <v>Levelized $ / Summer kW-year @ Gen 2022-2032</v>
      </c>
    </row>
    <row r="6" spans="2:9" ht="16.5">
      <c r="B6" s="121" t="s">
        <v>418</v>
      </c>
      <c r="C6" s="142">
        <v>0</v>
      </c>
      <c r="D6" s="124" t="str">
        <f>INDEX('ID Levelized Cost 2042'!$E$3:$G$35,MATCH($B6,'ID Levelized Cost 2042'!$D$3:$D$35,0),MATCH(D$5,'ID Levelized Cost 2042'!$E$2:$G$2,0))</f>
        <v/>
      </c>
      <c r="F6" s="115"/>
      <c r="G6" s="121" t="s">
        <v>418</v>
      </c>
      <c r="H6" s="143">
        <v>0</v>
      </c>
      <c r="I6" s="124" t="str">
        <f>INDEX('ID Levelized Cost 2032'!$E$3:$G$33,MATCH($G6,'ID Levelized Cost 2032'!$D$3:$D$33,0),MATCH(I$5,'ID Levelized Cost 2032'!$E$2:$G$2,0))</f>
        <v/>
      </c>
    </row>
    <row r="7" spans="2:9" ht="16.5">
      <c r="B7" s="121" t="s">
        <v>206</v>
      </c>
      <c r="C7" s="142">
        <v>0</v>
      </c>
      <c r="D7" s="138" t="str">
        <f>INDEX('ID Levelized Cost 2042'!$E$3:$G$35,MATCH($B7,'ID Levelized Cost 2042'!$D$3:$D$35,0),MATCH(D$5,'ID Levelized Cost 2042'!$E$2:$G$2,0))</f>
        <v/>
      </c>
      <c r="F7" s="115"/>
      <c r="G7" s="121" t="s">
        <v>206</v>
      </c>
      <c r="H7" s="143">
        <v>0</v>
      </c>
      <c r="I7" s="138" t="str">
        <f>INDEX('ID Levelized Cost 2032'!$E$3:$G$33,MATCH($G7,'ID Levelized Cost 2032'!$D$3:$D$33,0),MATCH(I$5,'ID Levelized Cost 2032'!$E$2:$G$2,0))</f>
        <v/>
      </c>
    </row>
    <row r="8" spans="2:9" ht="16.5">
      <c r="B8" s="121" t="s">
        <v>118</v>
      </c>
      <c r="C8" s="142">
        <v>0.86617656159525691</v>
      </c>
      <c r="D8" s="124">
        <f>INDEX('ID Levelized Cost 2042'!$E$3:$G$35,MATCH($B8,'ID Levelized Cost 2042'!$D$3:$D$35,0),MATCH(D$5,'ID Levelized Cost 2042'!$E$2:$G$2,0))</f>
        <v>144.27488178042003</v>
      </c>
      <c r="F8" s="115"/>
      <c r="G8" s="121" t="s">
        <v>118</v>
      </c>
      <c r="H8" s="143">
        <v>0.80963362349818835</v>
      </c>
      <c r="I8" s="124">
        <f>INDEX('ID Levelized Cost 2032'!$E$3:$G$33,MATCH($G8,'ID Levelized Cost 2032'!$D$3:$D$33,0),MATCH(I$5,'ID Levelized Cost 2032'!$E$2:$G$2,0))</f>
        <v>147.37010444275387</v>
      </c>
    </row>
    <row r="9" spans="2:9" ht="16.5">
      <c r="B9" s="121" t="s">
        <v>141</v>
      </c>
      <c r="C9" s="142">
        <v>4.4460974795745862</v>
      </c>
      <c r="D9" s="138">
        <f>INDEX('ID Levelized Cost 2042'!$E$3:$G$35,MATCH($B9,'ID Levelized Cost 2042'!$D$3:$D$35,0),MATCH(D$5,'ID Levelized Cost 2042'!$E$2:$G$2,0))</f>
        <v>123.59023128669692</v>
      </c>
      <c r="F9" s="115"/>
      <c r="G9" s="121" t="s">
        <v>141</v>
      </c>
      <c r="H9" s="143">
        <v>3.5016174793000046</v>
      </c>
      <c r="I9" s="138">
        <f>INDEX('ID Levelized Cost 2032'!$E$3:$G$33,MATCH($G9,'ID Levelized Cost 2032'!$D$3:$D$33,0),MATCH(I$5,'ID Levelized Cost 2032'!$E$2:$G$2,0))</f>
        <v>170.34737850379568</v>
      </c>
    </row>
    <row r="10" spans="2:9" ht="16.5">
      <c r="B10" s="121" t="s">
        <v>163</v>
      </c>
      <c r="C10" s="142">
        <v>5.4178254482765871</v>
      </c>
      <c r="D10" s="124">
        <f>INDEX('ID Levelized Cost 2042'!$E$3:$G$35,MATCH($B10,'ID Levelized Cost 2042'!$D$3:$D$35,0),MATCH(D$5,'ID Levelized Cost 2042'!$E$2:$G$2,0))</f>
        <v>187.51691711690793</v>
      </c>
      <c r="F10" s="115"/>
      <c r="G10" s="121" t="s">
        <v>163</v>
      </c>
      <c r="H10" s="143">
        <v>4.9624803659404266</v>
      </c>
      <c r="I10" s="124">
        <f>INDEX('ID Levelized Cost 2032'!$E$3:$G$33,MATCH($G10,'ID Levelized Cost 2032'!$D$3:$D$33,0),MATCH(I$5,'ID Levelized Cost 2032'!$E$2:$G$2,0))</f>
        <v>265.4620243242457</v>
      </c>
    </row>
    <row r="11" spans="2:9" ht="16.5">
      <c r="B11" s="121" t="s">
        <v>185</v>
      </c>
      <c r="C11" s="142">
        <v>9.990064256890772</v>
      </c>
      <c r="D11" s="138">
        <f>INDEX('ID Levelized Cost 2042'!$E$3:$G$35,MATCH($B11,'ID Levelized Cost 2042'!$D$3:$D$35,0),MATCH(D$5,'ID Levelized Cost 2042'!$E$2:$G$2,0))</f>
        <v>127.64086214699414</v>
      </c>
      <c r="F11" s="115"/>
      <c r="G11" s="121" t="s">
        <v>185</v>
      </c>
      <c r="H11" s="143">
        <v>7.731861987835301</v>
      </c>
      <c r="I11" s="138">
        <f>INDEX('ID Levelized Cost 2032'!$E$3:$G$33,MATCH($G11,'ID Levelized Cost 2032'!$D$3:$D$33,0),MATCH(I$5,'ID Levelized Cost 2032'!$E$2:$G$2,0))</f>
        <v>137.00616747866493</v>
      </c>
    </row>
    <row r="12" spans="2:9" ht="16.5">
      <c r="B12" s="121" t="s">
        <v>227</v>
      </c>
      <c r="C12" s="142">
        <v>1.212202112150639</v>
      </c>
      <c r="D12" s="124">
        <f>INDEX('ID Levelized Cost 2042'!$E$3:$G$35,MATCH($B12,'ID Levelized Cost 2042'!$D$3:$D$35,0),MATCH(D$5,'ID Levelized Cost 2042'!$E$2:$G$2,0))</f>
        <v>248.17148180563868</v>
      </c>
      <c r="F12" s="115"/>
      <c r="G12" s="121" t="s">
        <v>227</v>
      </c>
      <c r="H12" s="143">
        <v>1.0724711083841683</v>
      </c>
      <c r="I12" s="124">
        <f>INDEX('ID Levelized Cost 2032'!$E$3:$G$33,MATCH($G12,'ID Levelized Cost 2032'!$D$3:$D$33,0),MATCH(I$5,'ID Levelized Cost 2032'!$E$2:$G$2,0))</f>
        <v>443.12605533851178</v>
      </c>
    </row>
    <row r="13" spans="2:9" ht="16.5">
      <c r="B13" s="121" t="s">
        <v>248</v>
      </c>
      <c r="C13" s="142">
        <v>7.0616943102107035</v>
      </c>
      <c r="D13" s="138">
        <f>INDEX('ID Levelized Cost 2042'!$E$3:$G$35,MATCH($B13,'ID Levelized Cost 2042'!$D$3:$D$35,0),MATCH(D$5,'ID Levelized Cost 2042'!$E$2:$G$2,0))</f>
        <v>76.369256914795713</v>
      </c>
      <c r="F13" s="115"/>
      <c r="G13" s="121" t="s">
        <v>248</v>
      </c>
      <c r="H13" s="143">
        <v>7.3329180345269362</v>
      </c>
      <c r="I13" s="138">
        <f>INDEX('ID Levelized Cost 2032'!$E$3:$G$33,MATCH($G13,'ID Levelized Cost 2032'!$D$3:$D$33,0),MATCH(I$5,'ID Levelized Cost 2032'!$E$2:$G$2,0))</f>
        <v>76.372600430054888</v>
      </c>
    </row>
    <row r="14" spans="2:9" ht="16.5">
      <c r="B14" s="121" t="s">
        <v>1314</v>
      </c>
      <c r="C14" s="142"/>
      <c r="D14" s="124" t="str">
        <f>INDEX('ID Levelized Cost 2042'!$E$3:$G$35,MATCH($B14,'ID Levelized Cost 2042'!$D$3:$D$35,0),MATCH(D$5,'ID Levelized Cost 2042'!$E$2:$G$2,0))</f>
        <v/>
      </c>
      <c r="F14" s="115"/>
      <c r="G14" s="121" t="s">
        <v>1314</v>
      </c>
      <c r="H14" s="143"/>
      <c r="I14" s="124" t="str">
        <f>INDEX('ID Levelized Cost 2032'!$E$3:$G$33,MATCH($G14,'ID Levelized Cost 2032'!$D$3:$D$33,0),MATCH(I$5,'ID Levelized Cost 2032'!$E$2:$G$2,0))</f>
        <v/>
      </c>
    </row>
    <row r="15" spans="2:9" ht="16.5">
      <c r="B15" s="121" t="s">
        <v>303</v>
      </c>
      <c r="C15" s="142">
        <v>0.91452250007376334</v>
      </c>
      <c r="D15" s="138">
        <f>INDEX('ID Levelized Cost 2042'!$E$3:$G$35,MATCH($B15,'ID Levelized Cost 2042'!$D$3:$D$35,0),MATCH(D$5,'ID Levelized Cost 2042'!$E$2:$G$2,0))</f>
        <v>33.353173335677603</v>
      </c>
      <c r="F15" s="115"/>
      <c r="G15" s="121" t="s">
        <v>303</v>
      </c>
      <c r="H15" s="143">
        <v>0.94679296273751778</v>
      </c>
      <c r="I15" s="138">
        <f>INDEX('ID Levelized Cost 2032'!$E$3:$G$33,MATCH($G15,'ID Levelized Cost 2032'!$D$3:$D$33,0),MATCH(I$5,'ID Levelized Cost 2032'!$E$2:$G$2,0))</f>
        <v>39.113298936267825</v>
      </c>
    </row>
    <row r="16" spans="2:9" ht="16.5">
      <c r="B16" s="121" t="s">
        <v>325</v>
      </c>
      <c r="C16" s="142">
        <v>0.26680936901106955</v>
      </c>
      <c r="D16" s="124">
        <f>INDEX('ID Levelized Cost 2042'!$E$3:$G$35,MATCH($B16,'ID Levelized Cost 2042'!$D$3:$D$35,0),MATCH(D$5,'ID Levelized Cost 2042'!$E$2:$G$2,0))</f>
        <v>527.41278888643637</v>
      </c>
      <c r="F16" s="115"/>
      <c r="G16" s="121" t="s">
        <v>325</v>
      </c>
      <c r="H16" s="143">
        <v>0.25044952569781098</v>
      </c>
      <c r="I16" s="124">
        <f>INDEX('ID Levelized Cost 2032'!$E$3:$G$33,MATCH($G16,'ID Levelized Cost 2032'!$D$3:$D$33,0),MATCH(I$5,'ID Levelized Cost 2032'!$E$2:$G$2,0))</f>
        <v>896.71575793132013</v>
      </c>
    </row>
    <row r="17" spans="2:9" ht="16.5">
      <c r="B17" s="121" t="s">
        <v>356</v>
      </c>
      <c r="C17" s="142">
        <v>1.8095757914075443</v>
      </c>
      <c r="D17" s="138">
        <f>INDEX('ID Levelized Cost 2042'!$E$3:$G$35,MATCH($B17,'ID Levelized Cost 2042'!$D$3:$D$35,0),MATCH(D$5,'ID Levelized Cost 2042'!$E$2:$G$2,0))</f>
        <v>433.71663077579791</v>
      </c>
      <c r="F17" s="115"/>
      <c r="G17" s="121" t="s">
        <v>356</v>
      </c>
      <c r="H17" s="143">
        <v>0.67577800131865517</v>
      </c>
      <c r="I17" s="138">
        <f>INDEX('ID Levelized Cost 2032'!$E$3:$G$33,MATCH($G17,'ID Levelized Cost 2032'!$D$3:$D$33,0),MATCH(I$5,'ID Levelized Cost 2032'!$E$2:$G$2,0))</f>
        <v>947.04720098558732</v>
      </c>
    </row>
    <row r="18" spans="2:9" ht="16.5">
      <c r="B18" s="121" t="s">
        <v>397</v>
      </c>
      <c r="C18" s="142">
        <v>2.497516064222693</v>
      </c>
      <c r="D18" s="124">
        <f>INDEX('ID Levelized Cost 2042'!$E$3:$G$35,MATCH($B18,'ID Levelized Cost 2042'!$D$3:$D$35,0),MATCH(D$5,'ID Levelized Cost 2042'!$E$2:$G$2,0))</f>
        <v>97.672695702509557</v>
      </c>
      <c r="F18" s="115"/>
      <c r="G18" s="121" t="s">
        <v>397</v>
      </c>
      <c r="H18" s="143">
        <v>1.9329654969588252</v>
      </c>
      <c r="I18" s="124">
        <f>INDEX('ID Levelized Cost 2032'!$E$3:$G$33,MATCH($G18,'ID Levelized Cost 2032'!$D$3:$D$33,0),MATCH(I$5,'ID Levelized Cost 2032'!$E$2:$G$2,0))</f>
        <v>116.21480883113578</v>
      </c>
    </row>
    <row r="19" spans="2:9" ht="16.5">
      <c r="B19" s="121" t="s">
        <v>439</v>
      </c>
      <c r="C19" s="142">
        <v>5.4178254482765871</v>
      </c>
      <c r="D19" s="138">
        <f>INDEX('ID Levelized Cost 2042'!$E$3:$G$35,MATCH($B19,'ID Levelized Cost 2042'!$D$3:$D$35,0),MATCH(D$5,'ID Levelized Cost 2042'!$E$2:$G$2,0))</f>
        <v>67.871108992315229</v>
      </c>
      <c r="F19" s="115"/>
      <c r="G19" s="121" t="s">
        <v>439</v>
      </c>
      <c r="H19" s="143">
        <v>4.9624803659404266</v>
      </c>
      <c r="I19" s="138">
        <f>INDEX('ID Levelized Cost 2032'!$E$3:$G$33,MATCH($G19,'ID Levelized Cost 2032'!$D$3:$D$33,0),MATCH(I$5,'ID Levelized Cost 2032'!$E$2:$G$2,0))</f>
        <v>79.405025489569695</v>
      </c>
    </row>
    <row r="20" spans="2:9" ht="16.5">
      <c r="B20" s="121" t="s">
        <v>472</v>
      </c>
      <c r="C20" s="142">
        <v>0.76282744029631733</v>
      </c>
      <c r="D20" s="124">
        <f>INDEX('ID Levelized Cost 2042'!$E$3:$G$35,MATCH($B20,'ID Levelized Cost 2042'!$D$3:$D$35,0),MATCH(D$5,'ID Levelized Cost 2042'!$E$2:$G$2,0))</f>
        <v>38.184627136888238</v>
      </c>
      <c r="F20" s="115"/>
      <c r="G20" s="121" t="s">
        <v>472</v>
      </c>
      <c r="H20" s="143">
        <v>0.79212591885954642</v>
      </c>
      <c r="I20" s="124">
        <f>INDEX('ID Levelized Cost 2032'!$E$3:$G$33,MATCH($G20,'ID Levelized Cost 2032'!$D$3:$D$33,0),MATCH(I$5,'ID Levelized Cost 2032'!$E$2:$G$2,0))</f>
        <v>38.186297287156066</v>
      </c>
    </row>
    <row r="21" spans="2:9" ht="16.5">
      <c r="B21" s="121" t="s">
        <v>503</v>
      </c>
      <c r="C21" s="142">
        <v>1.8095757914075443</v>
      </c>
      <c r="D21" s="138">
        <f>INDEX('ID Levelized Cost 2042'!$E$3:$G$35,MATCH($B21,'ID Levelized Cost 2042'!$D$3:$D$35,0),MATCH(D$5,'ID Levelized Cost 2042'!$E$2:$G$2,0))</f>
        <v>40.18468333901906</v>
      </c>
      <c r="F21" s="115"/>
      <c r="G21" s="121" t="s">
        <v>503</v>
      </c>
      <c r="H21" s="143">
        <v>0.67577800131865517</v>
      </c>
      <c r="I21" s="138">
        <f>INDEX('ID Levelized Cost 2032'!$E$3:$G$33,MATCH($G21,'ID Levelized Cost 2032'!$D$3:$D$33,0),MATCH(I$5,'ID Levelized Cost 2032'!$E$2:$G$2,0))</f>
        <v>94.791475787159044</v>
      </c>
    </row>
    <row r="22" spans="2:9" ht="16.5">
      <c r="B22" s="121" t="s">
        <v>1273</v>
      </c>
      <c r="C22" s="142">
        <v>2.0134150255407643</v>
      </c>
      <c r="D22" s="124">
        <f>INDEX('ID Levelized Cost 2042'!$E$3:$G$35,MATCH($B22,'ID Levelized Cost 2042'!$D$3:$D$35,0),MATCH(D$5,'ID Levelized Cost 2042'!$E$2:$G$2,0))</f>
        <v>57.5090920001279</v>
      </c>
      <c r="F22" s="115"/>
      <c r="G22" s="121" t="s">
        <v>1273</v>
      </c>
      <c r="H22" s="143">
        <v>1.9217722776763564</v>
      </c>
      <c r="I22" s="124">
        <f>INDEX('ID Levelized Cost 2032'!$E$3:$G$33,MATCH($G22,'ID Levelized Cost 2032'!$D$3:$D$33,0),MATCH(I$5,'ID Levelized Cost 2032'!$E$2:$G$2,0))</f>
        <v>94.991028783764648</v>
      </c>
    </row>
    <row r="23" spans="2:9" ht="16.5">
      <c r="B23" s="121" t="s">
        <v>1376</v>
      </c>
      <c r="C23" s="142">
        <v>2.5876560233754895</v>
      </c>
      <c r="D23" s="138">
        <f>INDEX('ID Levelized Cost 2042'!$E$3:$G$35,MATCH($B23,'ID Levelized Cost 2042'!$D$3:$D$35,0),MATCH(D$5,'ID Levelized Cost 2042'!$E$2:$G$2,0))</f>
        <v>38.536072205339941</v>
      </c>
      <c r="F23" s="115"/>
      <c r="G23" s="121" t="s">
        <v>1376</v>
      </c>
      <c r="H23" s="143">
        <v>2.4517981924873213</v>
      </c>
      <c r="I23" s="138">
        <f>INDEX('ID Levelized Cost 2032'!$E$3:$G$33,MATCH($G23,'ID Levelized Cost 2032'!$D$3:$D$33,0),MATCH(I$5,'ID Levelized Cost 2032'!$E$2:$G$2,0))</f>
        <v>62.142444501115584</v>
      </c>
    </row>
    <row r="24" spans="2:9">
      <c r="B24"/>
      <c r="C24"/>
      <c r="G24"/>
      <c r="H24"/>
    </row>
    <row r="25" spans="2:9">
      <c r="B25"/>
      <c r="C25"/>
      <c r="G25"/>
      <c r="H25"/>
    </row>
    <row r="26" spans="2:9">
      <c r="B26"/>
      <c r="C26"/>
      <c r="G26"/>
      <c r="H26"/>
    </row>
    <row r="27" spans="2:9">
      <c r="B27"/>
      <c r="C27"/>
      <c r="G27"/>
      <c r="H27"/>
    </row>
    <row r="28" spans="2:9">
      <c r="B28"/>
      <c r="C28"/>
      <c r="G28"/>
      <c r="H28"/>
    </row>
    <row r="29" spans="2:9">
      <c r="B29"/>
      <c r="C29"/>
      <c r="G29"/>
      <c r="H29"/>
    </row>
  </sheetData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52B61-5FE9-47C7-B472-1C493361552A}">
  <sheetPr>
    <tabColor theme="8"/>
  </sheetPr>
  <dimension ref="A1:CG354"/>
  <sheetViews>
    <sheetView showGridLines="0" zoomScaleNormal="100" workbookViewId="0">
      <selection activeCell="E25" sqref="E25"/>
    </sheetView>
  </sheetViews>
  <sheetFormatPr defaultColWidth="9.26953125" defaultRowHeight="14.5"/>
  <cols>
    <col min="1" max="2" width="6.26953125" style="4" customWidth="1"/>
    <col min="3" max="3" width="4.26953125" style="4" customWidth="1"/>
    <col min="4" max="4" width="38.453125" style="4" customWidth="1"/>
    <col min="5" max="5" width="13.26953125" style="4" customWidth="1"/>
    <col min="6" max="6" width="16.26953125" style="4" customWidth="1"/>
    <col min="7" max="7" width="16.453125" style="4" customWidth="1"/>
    <col min="8" max="8" width="15.26953125" style="4" customWidth="1"/>
    <col min="9" max="11" width="15.7265625" style="4" customWidth="1"/>
    <col min="12" max="12" width="33.26953125" style="4" bestFit="1" customWidth="1"/>
    <col min="13" max="15" width="12.26953125" style="4" customWidth="1"/>
    <col min="16" max="16" width="23" style="4" customWidth="1"/>
    <col min="17" max="19" width="9.7265625" style="4" customWidth="1"/>
    <col min="20" max="21" width="5.7265625" style="4" customWidth="1"/>
    <col min="22" max="22" width="25.26953125" style="4" customWidth="1"/>
    <col min="23" max="23" width="11.453125" style="4" customWidth="1"/>
    <col min="24" max="25" width="13.453125" style="4" customWidth="1"/>
    <col min="26" max="27" width="5.7265625" style="4" customWidth="1"/>
    <col min="28" max="28" width="16.54296875" style="4" customWidth="1"/>
    <col min="29" max="29" width="5.453125" style="4" customWidth="1"/>
    <col min="30" max="30" width="14.7265625" style="4" customWidth="1"/>
    <col min="31" max="32" width="13.453125" style="4" customWidth="1"/>
    <col min="33" max="33" width="12.26953125" style="4" bestFit="1" customWidth="1"/>
    <col min="34" max="35" width="13.54296875" style="4" customWidth="1"/>
    <col min="36" max="37" width="12.26953125" style="4" bestFit="1" customWidth="1"/>
    <col min="38" max="39" width="13.54296875" style="4" customWidth="1"/>
    <col min="40" max="42" width="12.26953125" style="4" bestFit="1" customWidth="1"/>
    <col min="43" max="43" width="11.7265625" style="4" bestFit="1" customWidth="1"/>
    <col min="44" max="45" width="12.26953125" style="4" bestFit="1" customWidth="1"/>
    <col min="46" max="46" width="5.26953125" style="4" customWidth="1"/>
    <col min="47" max="47" width="12.26953125" style="4" bestFit="1" customWidth="1"/>
    <col min="48" max="49" width="13.26953125" style="4" customWidth="1"/>
    <col min="50" max="51" width="14.453125" style="4" customWidth="1"/>
    <col min="52" max="52" width="9.26953125" style="4" customWidth="1"/>
    <col min="53" max="55" width="15.7265625" style="4" customWidth="1"/>
    <col min="56" max="71" width="9.26953125" style="4" bestFit="1" customWidth="1"/>
    <col min="72" max="16384" width="9.26953125" style="4"/>
  </cols>
  <sheetData>
    <row r="1" spans="1:26" ht="16">
      <c r="A1" s="32"/>
      <c r="B1" s="24"/>
      <c r="C1" s="32"/>
      <c r="D1" s="48" t="s">
        <v>109</v>
      </c>
      <c r="E1" s="35" t="str">
        <f>E34</f>
        <v>Max Levelized $ / kW-year @ Gen 2023-2032</v>
      </c>
      <c r="F1" s="32"/>
      <c r="G1" s="32"/>
      <c r="H1" s="32"/>
      <c r="I1" s="32"/>
      <c r="J1" s="117"/>
      <c r="K1" s="117"/>
      <c r="L1" s="32"/>
      <c r="M1" s="32"/>
      <c r="N1" s="32"/>
      <c r="O1" s="32"/>
      <c r="P1" s="32"/>
      <c r="Q1" s="32"/>
      <c r="R1" s="32"/>
      <c r="S1" s="139"/>
      <c r="T1" s="32"/>
      <c r="U1" s="32"/>
      <c r="V1" s="4" t="s">
        <v>108</v>
      </c>
      <c r="W1" s="122" t="s">
        <v>107</v>
      </c>
      <c r="X1" s="32"/>
    </row>
    <row r="2" spans="1:26" ht="66">
      <c r="A2" s="8" t="s">
        <v>110</v>
      </c>
      <c r="B2" s="8" t="s">
        <v>111</v>
      </c>
      <c r="C2" s="41" t="s">
        <v>56</v>
      </c>
      <c r="D2" s="60" t="s">
        <v>6</v>
      </c>
      <c r="E2" s="61" t="s">
        <v>1030</v>
      </c>
      <c r="F2" s="61" t="s">
        <v>1029</v>
      </c>
      <c r="G2" s="61" t="str">
        <f>G35</f>
        <v>Max Levelized $ / kW-year @ Gen 2023-2032</v>
      </c>
      <c r="H2" s="61" t="s">
        <v>1028</v>
      </c>
      <c r="I2" s="61" t="s">
        <v>1027</v>
      </c>
      <c r="J2" s="117"/>
      <c r="K2" s="117"/>
      <c r="L2" s="32"/>
      <c r="M2" s="32"/>
      <c r="N2" s="32"/>
      <c r="O2" s="32"/>
      <c r="P2" s="32"/>
      <c r="Q2" s="32"/>
      <c r="R2" s="32"/>
      <c r="S2" s="140" t="s">
        <v>112</v>
      </c>
      <c r="T2" s="32"/>
      <c r="U2" s="117"/>
      <c r="V2" s="117"/>
      <c r="X2" s="125" t="s">
        <v>81</v>
      </c>
    </row>
    <row r="3" spans="1:26" ht="16.5">
      <c r="A3" s="32">
        <f>IFERROR(RANK(E3,$E$3:$E$31,1),"")</f>
        <v>6</v>
      </c>
      <c r="B3" s="32">
        <f>IFERROR(RANK(F3,$F$3:$F$31,1),"")</f>
        <v>8</v>
      </c>
      <c r="C3" s="103" t="str">
        <f>D3</f>
        <v>Ancillary Battery Storage</v>
      </c>
      <c r="D3" s="70" t="str">
        <f>'Potential by Option'!B6</f>
        <v>Ancillary Battery Storage</v>
      </c>
      <c r="E3" s="72">
        <f t="shared" ref="E3:E27" si="0">IFERROR(SUMIFS($G$91:$G$206,$L$91:$L$206,$C3)/SUMIFS($H$91:$H$206,$L$91:$L$206,$C3)/1000,"")</f>
        <v>94.791475787159044</v>
      </c>
      <c r="F3" s="72">
        <f t="shared" ref="F3:F27" si="1">IFERROR(SUMIFS($G$91:$G$206,$L$91:$L$206,$C3)/SUMIFS($I$91:$I$206,$L$91:$L$206,$C3)/1000,"")</f>
        <v>94.791475787159044</v>
      </c>
      <c r="G3" s="72">
        <f>MAX(E3:F3)</f>
        <v>94.791475787159044</v>
      </c>
      <c r="H3" s="93">
        <f t="shared" ref="H3:H27" si="2">IFERROR(SUMIFS($H$91:$H$206,$L$91:$L$206,$C3),"")</f>
        <v>1.8868815037487272</v>
      </c>
      <c r="I3" s="93">
        <f t="shared" ref="I3:I27" si="3">IFERROR(SUMIFS($I$91:$I$206,$L$91:$L$206,$C3),"")</f>
        <v>1.8868815037487272</v>
      </c>
      <c r="J3" s="117"/>
      <c r="K3" s="117"/>
      <c r="L3" s="32"/>
      <c r="M3" s="32"/>
      <c r="N3" s="32"/>
      <c r="O3" s="32"/>
      <c r="P3" s="32"/>
      <c r="Q3" s="32"/>
      <c r="R3" s="32"/>
      <c r="S3" s="139"/>
      <c r="T3" s="32"/>
      <c r="U3" s="117"/>
      <c r="V3" s="32"/>
      <c r="W3" s="32"/>
      <c r="X3" s="32"/>
      <c r="Y3" s="117"/>
    </row>
    <row r="4" spans="1:26" ht="16.5">
      <c r="A4" s="32">
        <f t="shared" ref="A4:A31" si="4">IFERROR(RANK(E4,$E$3:$E$31,1),"")</f>
        <v>8</v>
      </c>
      <c r="B4" s="32" t="str">
        <f t="shared" ref="B4:B31" si="5">IFERROR(RANK(F4,$F$3:$F$31,1),"")</f>
        <v/>
      </c>
      <c r="C4" s="103" t="str">
        <f t="shared" ref="C4:C30" si="6">D4</f>
        <v>Ancillary Cooling</v>
      </c>
      <c r="D4" s="68" t="str">
        <f>'Potential by Option'!B7</f>
        <v>Ancillary Cooling</v>
      </c>
      <c r="E4" s="72">
        <f t="shared" si="0"/>
        <v>116.21480883113578</v>
      </c>
      <c r="F4" s="72" t="str">
        <f t="shared" si="1"/>
        <v/>
      </c>
      <c r="G4" s="72">
        <f t="shared" ref="G4:G26" si="7">MAX(E4:F4)</f>
        <v>116.21480883113578</v>
      </c>
      <c r="H4" s="93">
        <f t="shared" si="2"/>
        <v>9.4187772806674577</v>
      </c>
      <c r="I4" s="93">
        <f t="shared" si="3"/>
        <v>0</v>
      </c>
      <c r="J4" s="117"/>
      <c r="K4" s="117"/>
      <c r="L4" s="32"/>
      <c r="M4" s="32"/>
      <c r="N4" s="32"/>
      <c r="O4" s="32"/>
      <c r="P4" s="32"/>
      <c r="Q4" s="32"/>
      <c r="R4" s="32"/>
      <c r="S4" s="139"/>
      <c r="T4" s="32"/>
      <c r="U4" s="117"/>
      <c r="V4" s="32"/>
      <c r="W4" s="32"/>
      <c r="X4" s="32"/>
      <c r="Y4" s="32"/>
      <c r="Z4" s="32"/>
    </row>
    <row r="5" spans="1:26" ht="16.5">
      <c r="A5" s="32">
        <f t="shared" si="4"/>
        <v>5</v>
      </c>
      <c r="B5" s="32">
        <f t="shared" si="5"/>
        <v>7</v>
      </c>
      <c r="C5" s="103" t="str">
        <f t="shared" si="6"/>
        <v>Ancillary DLC WH</v>
      </c>
      <c r="D5" s="70" t="str">
        <f>'Potential by Option'!B8</f>
        <v>Ancillary DLC WH</v>
      </c>
      <c r="E5" s="72">
        <f t="shared" si="0"/>
        <v>79.405025489569695</v>
      </c>
      <c r="F5" s="72">
        <f t="shared" si="1"/>
        <v>79.405025489569695</v>
      </c>
      <c r="G5" s="72">
        <f t="shared" si="7"/>
        <v>79.405025489569695</v>
      </c>
      <c r="H5" s="93">
        <f t="shared" si="2"/>
        <v>25.464452487152929</v>
      </c>
      <c r="I5" s="93">
        <f t="shared" si="3"/>
        <v>25.464452487152929</v>
      </c>
      <c r="J5" s="117"/>
      <c r="K5" s="117"/>
      <c r="L5" s="32"/>
      <c r="M5" s="32"/>
      <c r="N5" s="32"/>
      <c r="O5" s="32"/>
      <c r="P5" s="32"/>
      <c r="Q5" s="32"/>
      <c r="R5" s="32"/>
      <c r="S5" s="139"/>
      <c r="T5" s="32"/>
      <c r="U5" s="117"/>
      <c r="V5" s="32"/>
      <c r="W5" s="32"/>
      <c r="X5" s="32"/>
      <c r="Y5" s="32"/>
      <c r="Z5" s="32"/>
    </row>
    <row r="6" spans="1:26" ht="16.5">
      <c r="A6" s="32" t="str">
        <f t="shared" si="4"/>
        <v/>
      </c>
      <c r="B6" s="32" t="str">
        <f t="shared" si="5"/>
        <v/>
      </c>
      <c r="C6" s="103" t="str">
        <f t="shared" si="6"/>
        <v>Parent-Ancillary HPWH</v>
      </c>
      <c r="D6" s="68" t="str">
        <f>'Potential by Option'!B9</f>
        <v>Parent-Ancillary HPWH</v>
      </c>
      <c r="E6" s="72" t="str">
        <f t="shared" si="0"/>
        <v/>
      </c>
      <c r="F6" s="72" t="str">
        <f t="shared" si="1"/>
        <v/>
      </c>
      <c r="G6" s="72">
        <f t="shared" si="7"/>
        <v>0</v>
      </c>
      <c r="H6" s="93">
        <f t="shared" si="2"/>
        <v>0</v>
      </c>
      <c r="I6" s="93">
        <f t="shared" si="3"/>
        <v>0</v>
      </c>
      <c r="J6" s="117"/>
      <c r="K6" s="117"/>
      <c r="L6" s="32"/>
      <c r="M6" s="32"/>
      <c r="N6" s="32"/>
      <c r="O6" s="32"/>
      <c r="P6" s="32"/>
      <c r="Q6" s="32"/>
      <c r="R6" s="32"/>
      <c r="S6" s="139"/>
      <c r="T6" s="32"/>
      <c r="U6" s="117"/>
      <c r="V6" s="32"/>
      <c r="W6" s="32"/>
      <c r="X6" s="32"/>
      <c r="Y6" s="32"/>
      <c r="Z6" s="32"/>
    </row>
    <row r="7" spans="1:26" ht="16.5">
      <c r="A7" s="32" t="str">
        <f t="shared" si="4"/>
        <v/>
      </c>
      <c r="B7" s="32" t="str">
        <f t="shared" si="5"/>
        <v/>
      </c>
      <c r="C7" s="103" t="str">
        <f t="shared" si="6"/>
        <v>Parent-Ancillary ERWH</v>
      </c>
      <c r="D7" s="70" t="str">
        <f>'Potential by Option'!B10</f>
        <v>Parent-Ancillary ERWH</v>
      </c>
      <c r="E7" s="72" t="str">
        <f t="shared" si="0"/>
        <v/>
      </c>
      <c r="F7" s="72" t="str">
        <f t="shared" si="1"/>
        <v/>
      </c>
      <c r="G7" s="72">
        <f t="shared" si="7"/>
        <v>0</v>
      </c>
      <c r="H7" s="93">
        <f t="shared" si="2"/>
        <v>0</v>
      </c>
      <c r="I7" s="93">
        <f t="shared" si="3"/>
        <v>0</v>
      </c>
      <c r="J7" s="117"/>
      <c r="K7" s="117"/>
      <c r="L7" s="32"/>
      <c r="M7" s="32"/>
      <c r="N7" s="32"/>
      <c r="O7" s="32"/>
      <c r="P7" s="32"/>
      <c r="Q7" s="32"/>
      <c r="R7" s="32"/>
      <c r="S7" s="139"/>
      <c r="T7" s="32"/>
      <c r="U7" s="117"/>
      <c r="V7" s="32"/>
      <c r="W7" s="32"/>
      <c r="X7" s="32"/>
      <c r="Y7" s="32"/>
      <c r="Z7" s="32"/>
    </row>
    <row r="8" spans="1:26" ht="16.5">
      <c r="A8" s="32">
        <f t="shared" si="4"/>
        <v>14</v>
      </c>
      <c r="B8" s="32">
        <f t="shared" si="5"/>
        <v>13</v>
      </c>
      <c r="C8" s="103" t="str">
        <f t="shared" si="6"/>
        <v>Ancillary EV</v>
      </c>
      <c r="D8" s="68" t="str">
        <f>'Potential by Option'!B11</f>
        <v>Ancillary EV</v>
      </c>
      <c r="E8" s="72">
        <f t="shared" si="0"/>
        <v>473.91018075797558</v>
      </c>
      <c r="F8" s="72">
        <f t="shared" si="1"/>
        <v>473.91018075797558</v>
      </c>
      <c r="G8" s="72">
        <f t="shared" si="7"/>
        <v>473.91018075797558</v>
      </c>
      <c r="H8" s="93">
        <f t="shared" si="2"/>
        <v>0.63415015757165194</v>
      </c>
      <c r="I8" s="93">
        <f t="shared" si="3"/>
        <v>0.63415015757165194</v>
      </c>
      <c r="J8" s="117"/>
      <c r="K8" s="117"/>
      <c r="L8" s="32"/>
      <c r="M8" s="32"/>
      <c r="N8" s="32"/>
      <c r="O8" s="32"/>
      <c r="P8" s="32"/>
      <c r="Q8" s="32"/>
      <c r="R8" s="32"/>
      <c r="S8" s="139"/>
      <c r="T8" s="32"/>
      <c r="U8" s="117"/>
      <c r="V8" s="32"/>
      <c r="W8" s="32"/>
      <c r="X8" s="32"/>
      <c r="Y8" s="32"/>
      <c r="Z8" s="32"/>
    </row>
    <row r="9" spans="1:26" ht="16.5">
      <c r="A9" s="32" t="str">
        <f t="shared" si="4"/>
        <v/>
      </c>
      <c r="B9" s="32">
        <f t="shared" si="5"/>
        <v>4</v>
      </c>
      <c r="C9" s="103" t="str">
        <f t="shared" si="6"/>
        <v>Ancillary Heating</v>
      </c>
      <c r="D9" s="70" t="str">
        <f>'Potential by Option'!B12</f>
        <v>Ancillary Heating</v>
      </c>
      <c r="E9" s="72" t="str">
        <f t="shared" si="0"/>
        <v/>
      </c>
      <c r="F9" s="72">
        <f t="shared" si="1"/>
        <v>54.025447987546563</v>
      </c>
      <c r="G9" s="72">
        <f t="shared" si="7"/>
        <v>54.025447987546563</v>
      </c>
      <c r="H9" s="93">
        <f t="shared" si="2"/>
        <v>0</v>
      </c>
      <c r="I9" s="93">
        <f t="shared" si="3"/>
        <v>1.7921166665128119</v>
      </c>
      <c r="J9" s="117"/>
      <c r="K9" s="117"/>
      <c r="L9" s="32"/>
      <c r="M9" s="32"/>
      <c r="N9" s="32"/>
      <c r="O9" s="32"/>
      <c r="P9" s="32"/>
      <c r="Q9" s="32"/>
      <c r="R9" s="32"/>
      <c r="S9" s="139"/>
      <c r="T9" s="32"/>
      <c r="U9" s="117"/>
      <c r="V9" s="32"/>
      <c r="W9" s="32"/>
      <c r="X9" s="32"/>
      <c r="Y9" s="32"/>
      <c r="Z9" s="32"/>
    </row>
    <row r="10" spans="1:26" ht="16.5">
      <c r="A10" s="32">
        <f t="shared" si="4"/>
        <v>1</v>
      </c>
      <c r="B10" s="32">
        <f t="shared" si="5"/>
        <v>2</v>
      </c>
      <c r="C10" s="103" t="str">
        <f t="shared" si="6"/>
        <v>Ancillary Third Party</v>
      </c>
      <c r="D10" s="68" t="str">
        <f>'Potential by Option'!B13</f>
        <v>Ancillary Third Party</v>
      </c>
      <c r="E10" s="72">
        <f t="shared" si="0"/>
        <v>38.186297287156066</v>
      </c>
      <c r="F10" s="72">
        <f t="shared" si="1"/>
        <v>37.535997150060354</v>
      </c>
      <c r="G10" s="72">
        <f t="shared" si="7"/>
        <v>38.186297287156066</v>
      </c>
      <c r="H10" s="93">
        <f t="shared" si="2"/>
        <v>5.1208824375688469</v>
      </c>
      <c r="I10" s="93">
        <f t="shared" si="3"/>
        <v>5.2096002232690379</v>
      </c>
      <c r="J10" s="117"/>
      <c r="K10" s="117"/>
      <c r="L10" s="32"/>
      <c r="M10" s="32"/>
      <c r="N10" s="32"/>
      <c r="O10" s="32"/>
      <c r="P10" s="32"/>
      <c r="Q10" s="32"/>
      <c r="R10" s="32"/>
      <c r="S10" s="139"/>
      <c r="T10" s="32"/>
      <c r="U10" s="117"/>
      <c r="V10" s="32"/>
      <c r="W10" s="32"/>
      <c r="X10" s="32"/>
      <c r="Y10" s="32"/>
      <c r="Z10" s="32"/>
    </row>
    <row r="11" spans="1:26" ht="16.5">
      <c r="A11" s="32">
        <f t="shared" si="4"/>
        <v>17</v>
      </c>
      <c r="B11" s="32">
        <f t="shared" si="5"/>
        <v>15</v>
      </c>
      <c r="C11" s="103" t="str">
        <f t="shared" si="6"/>
        <v>Battery Energy Storage</v>
      </c>
      <c r="D11" s="70" t="str">
        <f>'Potential by Option'!B14</f>
        <v>Battery Energy Storage</v>
      </c>
      <c r="E11" s="72">
        <f t="shared" si="0"/>
        <v>947.04720098558732</v>
      </c>
      <c r="F11" s="72">
        <f t="shared" si="1"/>
        <v>947.04720098558732</v>
      </c>
      <c r="G11" s="72">
        <f t="shared" si="7"/>
        <v>947.04720098558732</v>
      </c>
      <c r="H11" s="93">
        <f t="shared" si="2"/>
        <v>1.8868815037487272</v>
      </c>
      <c r="I11" s="93">
        <f t="shared" si="3"/>
        <v>1.8868815037487272</v>
      </c>
      <c r="J11" s="117"/>
      <c r="K11" s="117"/>
      <c r="L11" s="32"/>
      <c r="M11" s="32"/>
      <c r="N11" s="32"/>
      <c r="O11" s="32"/>
      <c r="P11" s="32"/>
      <c r="Q11" s="32"/>
      <c r="R11" s="32"/>
      <c r="S11" s="139"/>
      <c r="T11" s="32"/>
      <c r="U11" s="117"/>
      <c r="V11" s="32"/>
      <c r="W11" s="32"/>
      <c r="X11" s="32"/>
      <c r="Y11" s="32"/>
      <c r="Z11" s="32"/>
    </row>
    <row r="12" spans="1:26" ht="16.5">
      <c r="A12" s="32">
        <f t="shared" si="4"/>
        <v>10</v>
      </c>
      <c r="B12" s="32">
        <f t="shared" si="5"/>
        <v>10</v>
      </c>
      <c r="C12" s="103" t="str">
        <f t="shared" si="6"/>
        <v>Behavioral</v>
      </c>
      <c r="D12" s="68" t="str">
        <f>'Potential by Option'!B15</f>
        <v>Behavioral</v>
      </c>
      <c r="E12" s="72">
        <f t="shared" si="0"/>
        <v>147.37010444275387</v>
      </c>
      <c r="F12" s="72">
        <f t="shared" si="1"/>
        <v>154.439052228999</v>
      </c>
      <c r="G12" s="72">
        <f t="shared" si="7"/>
        <v>154.439052228999</v>
      </c>
      <c r="H12" s="93">
        <f t="shared" si="2"/>
        <v>5.2072297528444764</v>
      </c>
      <c r="I12" s="93">
        <f t="shared" si="3"/>
        <v>4.9688856636871614</v>
      </c>
      <c r="J12" s="117"/>
      <c r="K12" s="117"/>
      <c r="L12" s="32"/>
      <c r="M12" s="32"/>
      <c r="N12" s="32"/>
      <c r="O12" s="32"/>
      <c r="P12" s="32"/>
      <c r="Q12" s="32"/>
      <c r="R12" s="32"/>
      <c r="S12" s="139"/>
      <c r="T12" s="32"/>
      <c r="U12" s="117"/>
      <c r="V12" s="32"/>
      <c r="W12" s="32"/>
      <c r="X12" s="32"/>
      <c r="Y12" s="32"/>
      <c r="Z12" s="32"/>
    </row>
    <row r="13" spans="1:26" ht="16.5">
      <c r="A13" s="32">
        <f t="shared" si="4"/>
        <v>11</v>
      </c>
      <c r="B13" s="32" t="str">
        <f t="shared" si="5"/>
        <v/>
      </c>
      <c r="C13" s="103" t="str">
        <f t="shared" si="6"/>
        <v>DLC Central AC</v>
      </c>
      <c r="D13" s="70" t="str">
        <f>'Potential by Option'!B16</f>
        <v>DLC Central AC</v>
      </c>
      <c r="E13" s="72">
        <f t="shared" si="0"/>
        <v>170.34737850379568</v>
      </c>
      <c r="F13" s="72" t="str">
        <f t="shared" si="1"/>
        <v/>
      </c>
      <c r="G13" s="72">
        <f t="shared" si="7"/>
        <v>170.34737850379568</v>
      </c>
      <c r="H13" s="93">
        <f t="shared" si="2"/>
        <v>17.293307894728933</v>
      </c>
      <c r="I13" s="93">
        <f t="shared" si="3"/>
        <v>0</v>
      </c>
      <c r="J13" s="117"/>
      <c r="K13" s="117"/>
      <c r="L13" s="32"/>
      <c r="M13" s="32"/>
      <c r="N13" s="32"/>
      <c r="O13" s="32"/>
      <c r="P13" s="32"/>
      <c r="Q13" s="32"/>
      <c r="R13" s="32"/>
      <c r="S13" s="139"/>
      <c r="T13" s="32"/>
      <c r="U13" s="117"/>
      <c r="V13" s="32"/>
      <c r="W13" s="32"/>
      <c r="X13" s="32"/>
      <c r="Y13" s="32"/>
      <c r="Z13" s="32"/>
    </row>
    <row r="14" spans="1:26" ht="16.5">
      <c r="A14" s="32">
        <f t="shared" si="4"/>
        <v>15</v>
      </c>
      <c r="B14" s="32">
        <f t="shared" si="5"/>
        <v>14</v>
      </c>
      <c r="C14" s="103" t="str">
        <f t="shared" si="6"/>
        <v>DLC Electric Vehicle Charging</v>
      </c>
      <c r="D14" s="68" t="str">
        <f>'Potential by Option'!B17</f>
        <v>DLC Electric Vehicle Charging</v>
      </c>
      <c r="E14" s="72">
        <f t="shared" si="0"/>
        <v>531.26923703959676</v>
      </c>
      <c r="F14" s="72">
        <f t="shared" si="1"/>
        <v>531.26923703959676</v>
      </c>
      <c r="G14" s="72">
        <f t="shared" si="7"/>
        <v>531.26923703959676</v>
      </c>
      <c r="H14" s="93">
        <f t="shared" si="2"/>
        <v>1.2683003151433039</v>
      </c>
      <c r="I14" s="93">
        <f t="shared" si="3"/>
        <v>1.2683003151433039</v>
      </c>
      <c r="J14" s="117"/>
      <c r="K14" s="117"/>
      <c r="L14" s="32"/>
      <c r="M14" s="32"/>
      <c r="N14" s="32"/>
      <c r="O14" s="32"/>
      <c r="P14" s="32"/>
      <c r="Q14" s="32"/>
      <c r="R14" s="32"/>
      <c r="S14" s="139"/>
      <c r="T14" s="32"/>
      <c r="U14" s="117"/>
      <c r="V14" s="32"/>
      <c r="W14" s="32"/>
      <c r="X14" s="32"/>
      <c r="Y14" s="32"/>
      <c r="Z14" s="32"/>
    </row>
    <row r="15" spans="1:26" ht="16.5">
      <c r="A15" s="32">
        <f t="shared" si="4"/>
        <v>13</v>
      </c>
      <c r="B15" s="32">
        <f t="shared" si="5"/>
        <v>12</v>
      </c>
      <c r="C15" s="103" t="str">
        <f t="shared" si="6"/>
        <v>DLC Smart Appliances</v>
      </c>
      <c r="D15" s="70" t="str">
        <f>'Potential by Option'!B18</f>
        <v>DLC Smart Appliances</v>
      </c>
      <c r="E15" s="72">
        <f t="shared" si="0"/>
        <v>443.12605533851178</v>
      </c>
      <c r="F15" s="72">
        <f t="shared" si="1"/>
        <v>443.12605533851178</v>
      </c>
      <c r="G15" s="72">
        <f t="shared" si="7"/>
        <v>443.12605533851178</v>
      </c>
      <c r="H15" s="93">
        <f t="shared" si="2"/>
        <v>5.4409790596392957</v>
      </c>
      <c r="I15" s="93">
        <f t="shared" si="3"/>
        <v>5.4409790596392957</v>
      </c>
      <c r="J15" s="117"/>
      <c r="K15" s="117"/>
      <c r="L15" s="32"/>
      <c r="M15" s="32"/>
      <c r="N15" s="32"/>
      <c r="O15" s="32"/>
      <c r="P15" s="32"/>
      <c r="Q15" s="32"/>
      <c r="R15" s="32"/>
      <c r="S15" s="139"/>
      <c r="T15" s="32"/>
      <c r="U15" s="117"/>
      <c r="V15" s="32"/>
      <c r="W15" s="32"/>
      <c r="X15" s="32"/>
      <c r="Y15" s="32"/>
      <c r="Z15" s="32"/>
    </row>
    <row r="16" spans="1:26" ht="16.5">
      <c r="A16" s="32">
        <f t="shared" si="4"/>
        <v>9</v>
      </c>
      <c r="B16" s="32" t="str">
        <f t="shared" si="5"/>
        <v/>
      </c>
      <c r="C16" s="103" t="str">
        <f t="shared" si="6"/>
        <v>DLC Smart Thermostats - Cooling</v>
      </c>
      <c r="D16" s="68" t="str">
        <f>'Potential by Option'!B19</f>
        <v>DLC Smart Thermostats - Cooling</v>
      </c>
      <c r="E16" s="72">
        <f t="shared" si="0"/>
        <v>137.00616747866493</v>
      </c>
      <c r="F16" s="72" t="str">
        <f t="shared" si="1"/>
        <v/>
      </c>
      <c r="G16" s="72">
        <f t="shared" si="7"/>
        <v>137.00616747866493</v>
      </c>
      <c r="H16" s="93">
        <f t="shared" si="2"/>
        <v>37.675109122669831</v>
      </c>
      <c r="I16" s="93">
        <f t="shared" si="3"/>
        <v>0</v>
      </c>
      <c r="J16" s="117"/>
      <c r="K16" s="117"/>
      <c r="L16" s="32"/>
      <c r="M16" s="32"/>
      <c r="N16" s="32"/>
      <c r="O16" s="32"/>
      <c r="P16" s="32"/>
      <c r="Q16" s="32"/>
      <c r="R16" s="32"/>
      <c r="S16" s="139"/>
      <c r="T16" s="32"/>
      <c r="U16" s="117"/>
      <c r="V16" s="32"/>
      <c r="W16" s="32"/>
      <c r="X16" s="32"/>
      <c r="Y16" s="32"/>
      <c r="Z16" s="32"/>
    </row>
    <row r="17" spans="1:26" ht="16.5">
      <c r="A17" s="32" t="str">
        <f t="shared" si="4"/>
        <v/>
      </c>
      <c r="B17" s="32">
        <f t="shared" si="5"/>
        <v>1</v>
      </c>
      <c r="C17" s="103" t="str">
        <f t="shared" si="6"/>
        <v>DLC Smart Thermostats - Heating</v>
      </c>
      <c r="D17" s="70" t="str">
        <f>'Potential by Option'!B20</f>
        <v>DLC Smart Thermostats - Heating</v>
      </c>
      <c r="E17" s="72" t="str">
        <f t="shared" si="0"/>
        <v/>
      </c>
      <c r="F17" s="72">
        <f t="shared" si="1"/>
        <v>27.012722606419395</v>
      </c>
      <c r="G17" s="72">
        <f t="shared" si="7"/>
        <v>27.012722606419395</v>
      </c>
      <c r="H17" s="93">
        <f t="shared" si="2"/>
        <v>0</v>
      </c>
      <c r="I17" s="93">
        <f t="shared" si="3"/>
        <v>7.1684666660512475</v>
      </c>
      <c r="J17" s="117"/>
      <c r="K17" s="117"/>
      <c r="L17" s="32"/>
      <c r="M17" s="32"/>
      <c r="N17" s="32"/>
      <c r="O17" s="32"/>
      <c r="P17" s="32"/>
      <c r="Q17" s="32"/>
      <c r="R17" s="32"/>
      <c r="S17" s="139"/>
      <c r="T17" s="32"/>
      <c r="U17" s="117"/>
      <c r="V17" s="32"/>
      <c r="W17" s="32"/>
      <c r="X17" s="32"/>
      <c r="Y17" s="32"/>
      <c r="Z17" s="32"/>
    </row>
    <row r="18" spans="1:26" ht="16.5">
      <c r="A18" s="32">
        <f t="shared" si="4"/>
        <v>12</v>
      </c>
      <c r="B18" s="32">
        <f t="shared" si="5"/>
        <v>11</v>
      </c>
      <c r="C18" s="103" t="str">
        <f t="shared" si="6"/>
        <v>DLC Water Heating</v>
      </c>
      <c r="D18" s="68" t="str">
        <f>'Potential by Option'!B21</f>
        <v>DLC Water Heating</v>
      </c>
      <c r="E18" s="72">
        <f t="shared" si="0"/>
        <v>265.4620243242457</v>
      </c>
      <c r="F18" s="72">
        <f t="shared" si="1"/>
        <v>265.4620243242457</v>
      </c>
      <c r="G18" s="72">
        <f t="shared" si="7"/>
        <v>265.4620243242457</v>
      </c>
      <c r="H18" s="93">
        <f t="shared" si="2"/>
        <v>25.464452487152929</v>
      </c>
      <c r="I18" s="93">
        <f t="shared" si="3"/>
        <v>25.464452487152929</v>
      </c>
      <c r="J18" s="117"/>
      <c r="K18" s="117"/>
      <c r="L18" s="32"/>
      <c r="M18" s="32"/>
      <c r="N18" s="32"/>
      <c r="O18" s="32"/>
      <c r="P18" s="32"/>
      <c r="Q18" s="32"/>
      <c r="R18" s="32"/>
      <c r="S18" s="139"/>
      <c r="T18" s="32"/>
      <c r="U18" s="117"/>
      <c r="V18" s="32"/>
      <c r="W18" s="32"/>
      <c r="X18" s="32"/>
      <c r="Y18" s="32"/>
      <c r="Z18" s="32"/>
    </row>
    <row r="19" spans="1:26" ht="16.5">
      <c r="A19" s="32" t="str">
        <f t="shared" si="4"/>
        <v/>
      </c>
      <c r="B19" s="32" t="str">
        <f t="shared" si="5"/>
        <v/>
      </c>
      <c r="C19" s="103" t="str">
        <f t="shared" si="6"/>
        <v>Pilot-CTA-2045 HPWH</v>
      </c>
      <c r="D19" s="70" t="str">
        <f>'Potential by Option'!B22</f>
        <v>Pilot-CTA-2045 HPWH</v>
      </c>
      <c r="E19" s="72" t="str">
        <f t="shared" si="0"/>
        <v/>
      </c>
      <c r="F19" s="72" t="str">
        <f t="shared" si="1"/>
        <v/>
      </c>
      <c r="G19" s="72">
        <f t="shared" si="7"/>
        <v>0</v>
      </c>
      <c r="H19" s="93">
        <f t="shared" si="2"/>
        <v>0</v>
      </c>
      <c r="I19" s="93">
        <f t="shared" si="3"/>
        <v>0</v>
      </c>
      <c r="J19" s="117"/>
      <c r="K19" s="117"/>
      <c r="L19" s="32"/>
      <c r="M19" s="32"/>
      <c r="N19" s="32"/>
      <c r="O19" s="32"/>
      <c r="P19" s="32"/>
      <c r="Q19" s="32"/>
      <c r="R19" s="32"/>
      <c r="S19" s="139"/>
      <c r="T19" s="32"/>
      <c r="U19" s="117"/>
      <c r="V19" s="32"/>
      <c r="W19" s="32"/>
      <c r="X19" s="32"/>
      <c r="Y19" s="32"/>
      <c r="Z19" s="32"/>
    </row>
    <row r="20" spans="1:26" ht="16.5">
      <c r="A20" s="32" t="str">
        <f t="shared" si="4"/>
        <v/>
      </c>
      <c r="B20" s="32" t="str">
        <f t="shared" si="5"/>
        <v/>
      </c>
      <c r="C20" s="103" t="str">
        <f t="shared" si="6"/>
        <v>Parent-CTA-2045 HPWH</v>
      </c>
      <c r="D20" s="68" t="str">
        <f>'Potential by Option'!B23</f>
        <v>Parent-CTA-2045 HPWH</v>
      </c>
      <c r="E20" s="72" t="str">
        <f t="shared" si="0"/>
        <v/>
      </c>
      <c r="F20" s="72" t="str">
        <f t="shared" si="1"/>
        <v/>
      </c>
      <c r="G20" s="72">
        <f t="shared" si="7"/>
        <v>0</v>
      </c>
      <c r="H20" s="93">
        <f t="shared" si="2"/>
        <v>0</v>
      </c>
      <c r="I20" s="93">
        <f t="shared" si="3"/>
        <v>0</v>
      </c>
      <c r="J20" s="117"/>
      <c r="K20" s="117"/>
      <c r="L20" s="32"/>
      <c r="M20" s="32"/>
      <c r="N20" s="32"/>
      <c r="O20" s="32"/>
      <c r="P20" s="32"/>
      <c r="Q20" s="32"/>
      <c r="R20" s="32"/>
      <c r="S20" s="139"/>
      <c r="T20" s="32"/>
      <c r="U20" s="117"/>
      <c r="V20" s="32"/>
      <c r="W20" s="32"/>
      <c r="X20" s="32"/>
      <c r="Y20" s="32"/>
      <c r="Z20" s="32"/>
    </row>
    <row r="21" spans="1:26" ht="16.5">
      <c r="A21" s="32" t="str">
        <f t="shared" si="4"/>
        <v/>
      </c>
      <c r="B21" s="32" t="str">
        <f t="shared" si="5"/>
        <v/>
      </c>
      <c r="C21" s="103" t="str">
        <f t="shared" si="6"/>
        <v>Pilot-CTA-2045 ERWH</v>
      </c>
      <c r="D21" s="70" t="str">
        <f>'Potential by Option'!B24</f>
        <v>Pilot-CTA-2045 ERWH</v>
      </c>
      <c r="E21" s="72" t="str">
        <f t="shared" si="0"/>
        <v/>
      </c>
      <c r="F21" s="72" t="str">
        <f t="shared" si="1"/>
        <v/>
      </c>
      <c r="G21" s="72">
        <f t="shared" si="7"/>
        <v>0</v>
      </c>
      <c r="H21" s="93">
        <f t="shared" si="2"/>
        <v>0</v>
      </c>
      <c r="I21" s="93">
        <f t="shared" si="3"/>
        <v>0</v>
      </c>
      <c r="J21" s="117"/>
      <c r="K21" s="117"/>
      <c r="L21" s="32"/>
      <c r="M21" s="32"/>
      <c r="N21" s="32"/>
      <c r="O21" s="32"/>
      <c r="P21" s="32"/>
      <c r="Q21" s="32"/>
      <c r="R21" s="32"/>
      <c r="S21" s="139"/>
      <c r="T21" s="32"/>
      <c r="U21" s="117"/>
      <c r="V21" s="32"/>
      <c r="W21" s="32"/>
      <c r="X21" s="32"/>
      <c r="Y21" s="32"/>
      <c r="Z21" s="32"/>
    </row>
    <row r="22" spans="1:26" ht="16.5">
      <c r="A22" s="32" t="str">
        <f t="shared" si="4"/>
        <v/>
      </c>
      <c r="B22" s="32" t="str">
        <f t="shared" si="5"/>
        <v/>
      </c>
      <c r="C22" s="103" t="str">
        <f t="shared" si="6"/>
        <v>Parent-CTA-2045 ERWH</v>
      </c>
      <c r="D22" s="68" t="str">
        <f>'Potential by Option'!B25</f>
        <v>Parent-CTA-2045 ERWH</v>
      </c>
      <c r="E22" s="72" t="str">
        <f t="shared" si="0"/>
        <v/>
      </c>
      <c r="F22" s="72" t="str">
        <f t="shared" si="1"/>
        <v/>
      </c>
      <c r="G22" s="72">
        <f t="shared" si="7"/>
        <v>0</v>
      </c>
      <c r="H22" s="93">
        <f t="shared" si="2"/>
        <v>0</v>
      </c>
      <c r="I22" s="93">
        <f t="shared" si="3"/>
        <v>0</v>
      </c>
      <c r="J22" s="117"/>
      <c r="K22" s="117"/>
      <c r="L22" s="32"/>
      <c r="M22" s="32"/>
      <c r="N22" s="32"/>
      <c r="O22" s="32"/>
      <c r="P22" s="32"/>
      <c r="Q22" s="32"/>
      <c r="R22" s="32"/>
      <c r="S22" s="139"/>
      <c r="T22" s="32"/>
      <c r="U22" s="117"/>
      <c r="V22" s="32"/>
      <c r="W22" s="32"/>
      <c r="X22" s="32"/>
      <c r="Y22" s="32"/>
      <c r="Z22" s="32"/>
    </row>
    <row r="23" spans="1:26" ht="16.5">
      <c r="A23" s="32" t="str">
        <f t="shared" si="4"/>
        <v/>
      </c>
      <c r="B23" s="32" t="str">
        <f t="shared" si="5"/>
        <v/>
      </c>
      <c r="C23" s="103" t="str">
        <f t="shared" si="6"/>
        <v>Electric Vehicle TOU Opt-in</v>
      </c>
      <c r="D23" s="70" t="str">
        <f>'Potential by Option'!B26</f>
        <v>Electric Vehicle TOU Opt-in</v>
      </c>
      <c r="E23" s="72" t="str">
        <f t="shared" si="0"/>
        <v/>
      </c>
      <c r="F23" s="72" t="str">
        <f t="shared" si="1"/>
        <v/>
      </c>
      <c r="G23" s="72">
        <f t="shared" si="7"/>
        <v>0</v>
      </c>
      <c r="H23" s="93">
        <f t="shared" si="2"/>
        <v>0</v>
      </c>
      <c r="I23" s="93">
        <f t="shared" si="3"/>
        <v>0</v>
      </c>
      <c r="J23" s="117"/>
      <c r="K23" s="117"/>
      <c r="L23" s="32"/>
      <c r="M23" s="32"/>
      <c r="N23" s="32"/>
      <c r="O23" s="32"/>
      <c r="P23" s="32"/>
      <c r="Q23" s="32"/>
      <c r="R23" s="32"/>
      <c r="S23" s="139"/>
      <c r="T23" s="32"/>
      <c r="U23" s="117"/>
      <c r="V23" s="32"/>
      <c r="W23" s="32"/>
      <c r="X23" s="32"/>
      <c r="Y23" s="32"/>
      <c r="Z23" s="32"/>
    </row>
    <row r="24" spans="1:26" ht="16.5">
      <c r="A24" s="32">
        <f t="shared" si="4"/>
        <v>16</v>
      </c>
      <c r="B24" s="32" t="str">
        <f t="shared" si="5"/>
        <v/>
      </c>
      <c r="C24" s="103" t="str">
        <f t="shared" si="6"/>
        <v>Thermal Energy Storage</v>
      </c>
      <c r="D24" s="68" t="str">
        <f>'Potential by Option'!B27</f>
        <v>Thermal Energy Storage</v>
      </c>
      <c r="E24" s="72">
        <f t="shared" si="0"/>
        <v>896.71575793132013</v>
      </c>
      <c r="F24" s="72" t="str">
        <f t="shared" si="1"/>
        <v/>
      </c>
      <c r="G24" s="72">
        <f t="shared" si="7"/>
        <v>896.71575793132013</v>
      </c>
      <c r="H24" s="93">
        <f t="shared" si="2"/>
        <v>1.2960950888580967</v>
      </c>
      <c r="I24" s="93">
        <f t="shared" si="3"/>
        <v>0</v>
      </c>
      <c r="J24" s="117"/>
      <c r="K24" s="117"/>
      <c r="L24" s="32"/>
      <c r="M24" s="32"/>
      <c r="N24" s="32"/>
      <c r="O24" s="32"/>
      <c r="P24" s="32"/>
      <c r="Q24" s="32"/>
      <c r="R24" s="32"/>
      <c r="S24" s="139"/>
      <c r="T24" s="32"/>
      <c r="U24" s="117"/>
      <c r="V24" s="32"/>
      <c r="W24" s="32"/>
      <c r="X24" s="32"/>
      <c r="Y24" s="32"/>
      <c r="Z24" s="32"/>
    </row>
    <row r="25" spans="1:26" ht="16.5">
      <c r="A25" s="32">
        <f t="shared" si="4"/>
        <v>4</v>
      </c>
      <c r="B25" s="32">
        <f t="shared" si="5"/>
        <v>6</v>
      </c>
      <c r="C25" s="103" t="str">
        <f t="shared" si="6"/>
        <v>Third Party Contracts</v>
      </c>
      <c r="D25" s="70" t="str">
        <f>'Potential by Option'!B28</f>
        <v>Third Party Contracts</v>
      </c>
      <c r="E25" s="72">
        <f t="shared" si="0"/>
        <v>76.372600430054888</v>
      </c>
      <c r="F25" s="72">
        <f t="shared" si="1"/>
        <v>75.072000056142102</v>
      </c>
      <c r="G25" s="72">
        <f t="shared" si="7"/>
        <v>76.372600430054888</v>
      </c>
      <c r="H25" s="93">
        <f t="shared" si="2"/>
        <v>47.405355998455988</v>
      </c>
      <c r="I25" s="93">
        <f t="shared" si="3"/>
        <v>48.22663988180733</v>
      </c>
      <c r="J25" s="117"/>
      <c r="K25" s="117"/>
      <c r="L25" s="32"/>
      <c r="M25" s="32"/>
      <c r="N25" s="32"/>
      <c r="O25" s="32"/>
      <c r="P25" s="32"/>
      <c r="Q25" s="32"/>
      <c r="R25" s="32"/>
      <c r="S25" s="139"/>
      <c r="T25" s="32"/>
      <c r="U25" s="117"/>
      <c r="V25" s="32"/>
      <c r="W25" s="32"/>
      <c r="X25" s="32"/>
      <c r="Y25" s="32"/>
      <c r="Z25" s="32"/>
    </row>
    <row r="26" spans="1:26" ht="16.5">
      <c r="A26" s="32" t="str">
        <f t="shared" si="4"/>
        <v/>
      </c>
      <c r="B26" s="32" t="str">
        <f t="shared" si="5"/>
        <v/>
      </c>
      <c r="C26" s="103" t="str">
        <f t="shared" si="6"/>
        <v>Time-of-Use Opt-Out</v>
      </c>
      <c r="D26" s="68" t="str">
        <f>'Potential by Option'!B29</f>
        <v>Time-of-Use Opt-Out</v>
      </c>
      <c r="E26" s="72" t="str">
        <f t="shared" si="0"/>
        <v/>
      </c>
      <c r="F26" s="72" t="str">
        <f t="shared" si="1"/>
        <v/>
      </c>
      <c r="G26" s="72">
        <f t="shared" si="7"/>
        <v>0</v>
      </c>
      <c r="H26" s="93">
        <f t="shared" si="2"/>
        <v>0</v>
      </c>
      <c r="I26" s="93">
        <f t="shared" si="3"/>
        <v>0</v>
      </c>
      <c r="J26" s="117"/>
      <c r="K26" s="117"/>
      <c r="L26" s="32"/>
      <c r="M26" s="32"/>
      <c r="N26" s="32"/>
      <c r="O26" s="32"/>
      <c r="P26" s="32"/>
      <c r="Q26" s="32"/>
      <c r="R26" s="32"/>
      <c r="S26" s="139"/>
      <c r="T26" s="32"/>
      <c r="U26" s="117"/>
      <c r="V26" s="32"/>
      <c r="W26" s="32"/>
      <c r="X26" s="32"/>
      <c r="Y26" s="32"/>
      <c r="Z26" s="32"/>
    </row>
    <row r="27" spans="1:26" ht="16.5">
      <c r="A27" s="32">
        <f t="shared" si="4"/>
        <v>2</v>
      </c>
      <c r="B27" s="32">
        <f t="shared" si="5"/>
        <v>3</v>
      </c>
      <c r="C27" s="103" t="str">
        <f t="shared" si="6"/>
        <v>Variable Peak Pricing Rates</v>
      </c>
      <c r="D27" s="70" t="str">
        <f>'Potential by Option'!B30</f>
        <v>Variable Peak Pricing Rates</v>
      </c>
      <c r="E27" s="72">
        <f t="shared" si="0"/>
        <v>39.113298936267825</v>
      </c>
      <c r="F27" s="72">
        <f t="shared" si="1"/>
        <v>38.399435549933557</v>
      </c>
      <c r="G27" s="72">
        <f t="shared" ref="G27" si="8">MAX(E27:F27)</f>
        <v>39.113298936267825</v>
      </c>
      <c r="H27" s="93">
        <f t="shared" si="2"/>
        <v>5.1572906166536328</v>
      </c>
      <c r="I27" s="93">
        <f t="shared" si="3"/>
        <v>5.2531670505435759</v>
      </c>
      <c r="J27" s="117"/>
      <c r="K27" s="117"/>
      <c r="L27" s="32"/>
      <c r="M27" s="32"/>
      <c r="N27" s="32"/>
      <c r="O27" s="32"/>
      <c r="P27" s="32"/>
      <c r="Q27" s="32"/>
      <c r="R27" s="32"/>
      <c r="S27" s="139"/>
      <c r="T27" s="32"/>
      <c r="U27" s="117"/>
      <c r="V27" s="32"/>
      <c r="W27" s="32"/>
      <c r="X27" s="32"/>
      <c r="Y27" s="32"/>
      <c r="Z27" s="32"/>
    </row>
    <row r="28" spans="1:26" ht="16.5">
      <c r="A28" s="32" t="str">
        <f t="shared" si="4"/>
        <v/>
      </c>
      <c r="B28" s="32" t="str">
        <f t="shared" si="5"/>
        <v/>
      </c>
      <c r="C28" s="103" t="str">
        <f t="shared" si="6"/>
        <v>Pilot-Time-of-Use Opt-in</v>
      </c>
      <c r="D28" s="68" t="str">
        <f>'Potential by Option'!B31</f>
        <v>Pilot-Time-of-Use Opt-in</v>
      </c>
      <c r="E28" s="72" t="str">
        <f t="shared" ref="E28:E31" si="9">IFERROR(SUMIFS($G$91:$G$206,$L$91:$L$206,$C28)/SUMIFS($H$91:$H$206,$L$91:$L$206,$C28)/1000,"")</f>
        <v/>
      </c>
      <c r="F28" s="72" t="str">
        <f t="shared" ref="F28:F31" si="10">IFERROR(SUMIFS($G$91:$G$206,$L$91:$L$206,$C28)/SUMIFS($I$91:$I$206,$L$91:$L$206,$C28)/1000,"")</f>
        <v/>
      </c>
      <c r="G28" s="72">
        <f t="shared" ref="G28:G31" si="11">MAX(E28:F28)</f>
        <v>0</v>
      </c>
      <c r="H28" s="93">
        <f t="shared" ref="H28:H31" si="12">IFERROR(SUMIFS($H$91:$H$206,$L$91:$L$206,$C28),"")</f>
        <v>0</v>
      </c>
      <c r="I28" s="93">
        <f t="shared" ref="I28:I31" si="13">IFERROR(SUMIFS($I$91:$I$206,$L$91:$L$206,$C28),"")</f>
        <v>0</v>
      </c>
      <c r="J28" s="117"/>
      <c r="K28" s="117"/>
      <c r="L28" s="32"/>
      <c r="M28" s="32"/>
      <c r="N28" s="32"/>
      <c r="O28" s="32"/>
      <c r="P28" s="32"/>
      <c r="Q28" s="32"/>
      <c r="R28" s="32"/>
      <c r="S28" s="139"/>
      <c r="T28" s="32"/>
      <c r="U28" s="117"/>
      <c r="V28" s="32"/>
      <c r="W28" s="32"/>
      <c r="X28" s="32"/>
      <c r="Y28" s="32"/>
      <c r="Z28" s="32"/>
    </row>
    <row r="29" spans="1:26" ht="16.5">
      <c r="A29" s="32">
        <f t="shared" si="4"/>
        <v>7</v>
      </c>
      <c r="B29" s="32">
        <f t="shared" si="5"/>
        <v>9</v>
      </c>
      <c r="C29" s="103" t="str">
        <f t="shared" si="6"/>
        <v>Parent-Time-of-Use Opt-in</v>
      </c>
      <c r="D29" s="70" t="str">
        <f>'Potential by Option'!B32</f>
        <v>Parent-Time-of-Use Opt-in</v>
      </c>
      <c r="E29" s="72">
        <f t="shared" si="9"/>
        <v>94.991028783764648</v>
      </c>
      <c r="F29" s="72">
        <f t="shared" si="10"/>
        <v>98.110253154563594</v>
      </c>
      <c r="G29" s="72">
        <f t="shared" si="11"/>
        <v>98.110253154563594</v>
      </c>
      <c r="H29" s="93">
        <f t="shared" si="12"/>
        <v>10.157062439929593</v>
      </c>
      <c r="I29" s="93">
        <f t="shared" si="13"/>
        <v>9.8341384265908172</v>
      </c>
      <c r="J29" s="117"/>
      <c r="K29" s="117"/>
      <c r="L29" s="32"/>
      <c r="M29" s="32"/>
      <c r="N29" s="32"/>
      <c r="O29" s="32"/>
      <c r="P29" s="32"/>
      <c r="Q29" s="32"/>
      <c r="R29" s="32"/>
      <c r="S29" s="139"/>
      <c r="T29" s="32"/>
      <c r="U29" s="117"/>
      <c r="V29" s="32"/>
      <c r="W29" s="32"/>
      <c r="X29" s="32"/>
      <c r="Y29" s="32"/>
      <c r="Z29" s="32"/>
    </row>
    <row r="30" spans="1:26" ht="16.5">
      <c r="A30" s="32" t="str">
        <f t="shared" si="4"/>
        <v/>
      </c>
      <c r="B30" s="32" t="str">
        <f t="shared" si="5"/>
        <v/>
      </c>
      <c r="C30" s="103" t="str">
        <f t="shared" si="6"/>
        <v>Pilot-Peak Time Rebate</v>
      </c>
      <c r="D30" s="68" t="str">
        <f>'Potential by Option'!B33</f>
        <v>Pilot-Peak Time Rebate</v>
      </c>
      <c r="E30" s="72" t="str">
        <f t="shared" si="9"/>
        <v/>
      </c>
      <c r="F30" s="72" t="str">
        <f t="shared" si="10"/>
        <v/>
      </c>
      <c r="G30" s="72">
        <f t="shared" si="11"/>
        <v>0</v>
      </c>
      <c r="H30" s="93">
        <f t="shared" si="12"/>
        <v>0</v>
      </c>
      <c r="I30" s="93">
        <f t="shared" si="13"/>
        <v>0</v>
      </c>
      <c r="J30" s="117"/>
      <c r="K30" s="117"/>
      <c r="L30" s="32"/>
      <c r="M30" s="32"/>
      <c r="N30" s="32"/>
      <c r="O30" s="32"/>
      <c r="P30" s="32"/>
      <c r="Q30" s="32"/>
      <c r="R30" s="32"/>
      <c r="S30" s="139"/>
      <c r="T30" s="32"/>
      <c r="U30" s="117"/>
      <c r="V30" s="32"/>
      <c r="W30" s="32"/>
      <c r="X30" s="32"/>
      <c r="Y30" s="32"/>
      <c r="Z30" s="32"/>
    </row>
    <row r="31" spans="1:26" ht="16.5">
      <c r="A31" s="32">
        <f t="shared" si="4"/>
        <v>3</v>
      </c>
      <c r="B31" s="32">
        <f t="shared" si="5"/>
        <v>5</v>
      </c>
      <c r="C31" s="103" t="str">
        <f>D31</f>
        <v>Parent-Peak Time Rebate</v>
      </c>
      <c r="D31" s="70" t="str">
        <f>'Potential by Option'!B34</f>
        <v>Parent-Peak Time Rebate</v>
      </c>
      <c r="E31" s="72">
        <f t="shared" si="9"/>
        <v>62.142444501115584</v>
      </c>
      <c r="F31" s="72">
        <f t="shared" si="10"/>
        <v>64.670710204554069</v>
      </c>
      <c r="G31" s="72">
        <f t="shared" si="11"/>
        <v>64.670710204554069</v>
      </c>
      <c r="H31" s="93">
        <f t="shared" si="12"/>
        <v>13.147848718678471</v>
      </c>
      <c r="I31" s="93">
        <f t="shared" si="13"/>
        <v>12.633840833435059</v>
      </c>
      <c r="J31" s="117"/>
      <c r="K31" s="117"/>
      <c r="L31" s="32"/>
      <c r="M31" s="32"/>
      <c r="N31" s="32"/>
      <c r="O31" s="32"/>
      <c r="P31" s="32"/>
      <c r="Q31" s="32"/>
      <c r="R31" s="32"/>
      <c r="S31" s="139"/>
      <c r="T31" s="32"/>
      <c r="U31" s="117"/>
      <c r="V31" s="32"/>
      <c r="W31" s="32"/>
      <c r="X31" s="32"/>
      <c r="Y31" s="32"/>
      <c r="Z31" s="32"/>
    </row>
    <row r="32" spans="1:26" ht="16">
      <c r="A32" s="32"/>
      <c r="B32" s="24"/>
      <c r="C32" s="24"/>
      <c r="D32" s="24"/>
      <c r="E32" s="24"/>
      <c r="F32" s="24"/>
      <c r="G32" s="24"/>
      <c r="H32" s="24"/>
      <c r="I32" s="24"/>
      <c r="J32" s="117"/>
      <c r="K32" s="117"/>
      <c r="L32" s="32"/>
      <c r="M32" s="32"/>
      <c r="N32" s="32"/>
      <c r="O32" s="32"/>
      <c r="P32" s="32"/>
      <c r="Q32" s="32"/>
      <c r="R32" s="32"/>
      <c r="S32" s="139"/>
      <c r="T32" s="32"/>
      <c r="U32" s="117"/>
      <c r="V32" s="32"/>
      <c r="W32" s="32"/>
      <c r="X32" s="32"/>
      <c r="Y32" s="32"/>
      <c r="Z32" s="32"/>
    </row>
    <row r="33" spans="1:27" ht="16">
      <c r="A33" s="32"/>
      <c r="B33" s="32"/>
      <c r="C33" s="24"/>
      <c r="D33" s="24"/>
      <c r="E33" s="24"/>
      <c r="F33" s="24"/>
      <c r="G33" s="24"/>
      <c r="H33" s="24"/>
      <c r="I33" s="24"/>
      <c r="J33" s="117"/>
      <c r="K33" s="117"/>
      <c r="L33" s="32"/>
      <c r="M33" s="32"/>
      <c r="N33" s="32"/>
      <c r="O33" s="32"/>
      <c r="P33" s="32"/>
      <c r="Q33" s="32"/>
      <c r="R33" s="32"/>
      <c r="S33" s="139"/>
      <c r="T33" s="32"/>
      <c r="U33" s="117"/>
      <c r="V33" s="32"/>
      <c r="W33" s="32"/>
      <c r="X33" s="32"/>
      <c r="Y33" s="32"/>
      <c r="Z33" s="32"/>
    </row>
    <row r="34" spans="1:27" ht="16">
      <c r="A34" s="32"/>
      <c r="B34" s="24"/>
      <c r="C34" s="32"/>
      <c r="D34" s="48" t="s">
        <v>32</v>
      </c>
      <c r="E34" s="35" t="str">
        <f>D90</f>
        <v>Max Levelized $ / kW-year @ Gen 2023-2032</v>
      </c>
      <c r="F34" s="32"/>
      <c r="G34" s="32"/>
      <c r="H34" s="32"/>
      <c r="I34" s="32"/>
      <c r="J34" s="117"/>
      <c r="K34" s="117"/>
      <c r="L34" s="32"/>
      <c r="M34" s="32"/>
      <c r="N34" s="32"/>
      <c r="O34" s="32"/>
      <c r="P34" s="32"/>
      <c r="Q34" s="32"/>
      <c r="R34" s="32"/>
      <c r="S34" s="139"/>
      <c r="T34" s="32"/>
      <c r="U34" s="32"/>
      <c r="V34" s="32"/>
      <c r="W34" s="32"/>
      <c r="X34" s="32"/>
      <c r="Y34" s="32"/>
      <c r="Z34" s="32"/>
      <c r="AA34" s="32"/>
    </row>
    <row r="35" spans="1:27" ht="66">
      <c r="A35" s="32"/>
      <c r="B35" s="41" t="s">
        <v>56</v>
      </c>
      <c r="C35" s="32"/>
      <c r="D35" s="60" t="s">
        <v>6</v>
      </c>
      <c r="E35" s="61" t="s">
        <v>1030</v>
      </c>
      <c r="F35" s="61" t="s">
        <v>1029</v>
      </c>
      <c r="G35" s="61" t="str">
        <f>D90</f>
        <v>Max Levelized $ / kW-year @ Gen 2023-2032</v>
      </c>
      <c r="H35" s="61" t="s">
        <v>1028</v>
      </c>
      <c r="I35" s="61" t="s">
        <v>1027</v>
      </c>
      <c r="J35" s="117"/>
      <c r="K35" s="117"/>
      <c r="L35" s="32"/>
      <c r="M35" s="32"/>
      <c r="N35" s="32"/>
      <c r="O35" s="32"/>
      <c r="P35" s="32"/>
      <c r="Q35" s="32"/>
      <c r="R35" s="32"/>
      <c r="S35" s="139"/>
      <c r="T35" s="32"/>
      <c r="U35" s="117"/>
      <c r="V35" s="32"/>
      <c r="W35" s="32"/>
      <c r="X35" s="125" t="s">
        <v>91</v>
      </c>
      <c r="Y35" s="32"/>
    </row>
    <row r="36" spans="1:27" ht="16.5">
      <c r="A36" s="32"/>
      <c r="B36" s="24" t="str">
        <f>$D$34</f>
        <v>Residential</v>
      </c>
      <c r="C36" s="103" t="str">
        <f>D36</f>
        <v>Behavioral</v>
      </c>
      <c r="D36" s="70" t="str">
        <f>L91</f>
        <v>Behavioral</v>
      </c>
      <c r="E36" s="72">
        <f t="shared" ref="E36:E51" si="14">IFERROR(SUMIFS($G$91:$G$206,$L$91:$L$206,$C36,$A$91:$A$206,$B36)/SUMIFS($H$91:$H$206,$L$91:$L$206,$C36,$A$91:$A$206,$B36)/1000,"")</f>
        <v>147.37010444275387</v>
      </c>
      <c r="F36" s="72">
        <f t="shared" ref="F36:F51" si="15">IFERROR(SUMIFS($G$91:$G$206,$L$91:$L$206,$C36,$A$91:$A$206,$B36)/SUMIFS($I$91:$I$206,$L$91:$L$206,$C36,$A$91:$A$206,$B36)/1000,"")</f>
        <v>154.439052228999</v>
      </c>
      <c r="G36" s="72">
        <f>MAX(E36:F36)</f>
        <v>154.439052228999</v>
      </c>
      <c r="H36" s="93">
        <f t="shared" ref="H36:H51" si="16">IFERROR(SUMIFS($H$91:$H$206,$L$91:$L$206,$C36,$A$91:$A$206,$B36),"")</f>
        <v>5.2072297528444764</v>
      </c>
      <c r="I36" s="93">
        <f t="shared" ref="I36:I51" si="17">IFERROR(SUMIFS($I$91:$I$206,$L$91:$L$206,$C36,$A$91:$A$206,$B36),"")</f>
        <v>4.9688856636871614</v>
      </c>
      <c r="J36" s="117"/>
      <c r="K36" s="117"/>
      <c r="L36" s="32"/>
      <c r="M36" s="32"/>
      <c r="N36" s="32"/>
      <c r="O36" s="32"/>
      <c r="P36" s="32"/>
      <c r="Q36" s="32"/>
      <c r="R36" s="32"/>
      <c r="S36" s="139"/>
      <c r="T36" s="32"/>
      <c r="U36" s="117"/>
      <c r="V36" s="32"/>
      <c r="W36" s="32"/>
      <c r="X36" s="32"/>
      <c r="Y36" s="32"/>
      <c r="Z36" s="32"/>
    </row>
    <row r="37" spans="1:27" ht="16.5">
      <c r="A37" s="32"/>
      <c r="B37" s="24" t="str">
        <f t="shared" ref="B37:B51" si="18">$D$34</f>
        <v>Residential</v>
      </c>
      <c r="C37" s="24" t="str">
        <f t="shared" ref="C37:C49" si="19">D37</f>
        <v>DLC Electric Vehicle Charging</v>
      </c>
      <c r="D37" s="68" t="str">
        <f t="shared" ref="D37:D49" si="20">L92</f>
        <v>DLC Electric Vehicle Charging</v>
      </c>
      <c r="E37" s="72">
        <f t="shared" si="14"/>
        <v>531.26923703959676</v>
      </c>
      <c r="F37" s="72">
        <f t="shared" si="15"/>
        <v>531.26923703959676</v>
      </c>
      <c r="G37" s="72">
        <f t="shared" ref="G37:G49" si="21">MAX(E37:F37)</f>
        <v>531.26923703959676</v>
      </c>
      <c r="H37" s="93">
        <f t="shared" si="16"/>
        <v>1.2683003151433039</v>
      </c>
      <c r="I37" s="93">
        <f t="shared" si="17"/>
        <v>1.2683003151433039</v>
      </c>
      <c r="J37" s="117"/>
      <c r="K37" s="117"/>
      <c r="L37" s="32"/>
      <c r="M37" s="32"/>
      <c r="N37" s="32"/>
      <c r="O37" s="32"/>
      <c r="P37" s="32"/>
      <c r="Q37" s="32"/>
      <c r="R37" s="32"/>
      <c r="S37" s="139"/>
      <c r="T37" s="32"/>
      <c r="U37" s="117"/>
      <c r="V37" s="32"/>
      <c r="W37" s="32"/>
      <c r="X37" s="32"/>
      <c r="Y37" s="32"/>
      <c r="Z37" s="32"/>
    </row>
    <row r="38" spans="1:27" ht="16.5">
      <c r="A38" s="32"/>
      <c r="B38" s="24" t="str">
        <f t="shared" si="18"/>
        <v>Residential</v>
      </c>
      <c r="C38" s="24" t="str">
        <f t="shared" si="19"/>
        <v>DLC Central AC</v>
      </c>
      <c r="D38" s="70" t="str">
        <f t="shared" si="20"/>
        <v>DLC Central AC</v>
      </c>
      <c r="E38" s="72">
        <f t="shared" si="14"/>
        <v>180.99833505100457</v>
      </c>
      <c r="F38" s="72" t="str">
        <f t="shared" si="15"/>
        <v/>
      </c>
      <c r="G38" s="72">
        <f t="shared" si="21"/>
        <v>180.99833505100457</v>
      </c>
      <c r="H38" s="93">
        <f t="shared" si="16"/>
        <v>15.218399483298462</v>
      </c>
      <c r="I38" s="93">
        <f t="shared" si="17"/>
        <v>0</v>
      </c>
      <c r="J38" s="117"/>
      <c r="K38" s="117"/>
      <c r="L38" s="32"/>
      <c r="M38" s="32"/>
      <c r="N38" s="32"/>
      <c r="O38" s="32"/>
      <c r="P38" s="32"/>
      <c r="Q38" s="32"/>
      <c r="R38" s="32"/>
      <c r="S38" s="139"/>
      <c r="T38" s="32"/>
      <c r="U38" s="117"/>
      <c r="V38" s="32"/>
      <c r="W38" s="32"/>
      <c r="X38" s="32"/>
      <c r="Y38" s="32"/>
      <c r="Z38" s="32"/>
    </row>
    <row r="39" spans="1:27" ht="16.5">
      <c r="A39" s="32"/>
      <c r="B39" s="24" t="str">
        <f t="shared" si="18"/>
        <v>Residential</v>
      </c>
      <c r="C39" s="24" t="str">
        <f t="shared" si="19"/>
        <v>DLC Water Heating</v>
      </c>
      <c r="D39" s="68" t="str">
        <f t="shared" si="20"/>
        <v>DLC Water Heating</v>
      </c>
      <c r="E39" s="72">
        <f t="shared" si="14"/>
        <v>278.97209492006567</v>
      </c>
      <c r="F39" s="72">
        <f t="shared" si="15"/>
        <v>278.97209492006567</v>
      </c>
      <c r="G39" s="72">
        <f t="shared" si="21"/>
        <v>278.97209492006567</v>
      </c>
      <c r="H39" s="93">
        <f t="shared" si="16"/>
        <v>23.085310388192763</v>
      </c>
      <c r="I39" s="93">
        <f t="shared" si="17"/>
        <v>23.085310388192763</v>
      </c>
      <c r="J39" s="117"/>
      <c r="K39" s="117"/>
      <c r="L39" s="32"/>
      <c r="M39" s="32"/>
      <c r="N39" s="32"/>
      <c r="O39" s="32"/>
      <c r="P39" s="32"/>
      <c r="Q39" s="32"/>
      <c r="R39" s="32"/>
      <c r="S39" s="139"/>
      <c r="T39" s="32"/>
      <c r="U39" s="117"/>
      <c r="V39" s="32"/>
      <c r="W39" s="32"/>
      <c r="X39" s="32"/>
      <c r="Y39" s="32"/>
      <c r="Z39" s="32"/>
    </row>
    <row r="40" spans="1:27" ht="16.5">
      <c r="A40" s="32"/>
      <c r="B40" s="24" t="str">
        <f t="shared" si="18"/>
        <v>Residential</v>
      </c>
      <c r="C40" s="24" t="str">
        <f t="shared" si="19"/>
        <v>DLC Smart Thermostats - Cooling</v>
      </c>
      <c r="D40" s="70" t="str">
        <f t="shared" si="20"/>
        <v>DLC Smart Thermostats - Cooling</v>
      </c>
      <c r="E40" s="72">
        <f t="shared" si="14"/>
        <v>146.50854403286209</v>
      </c>
      <c r="F40" s="72" t="str">
        <f t="shared" si="15"/>
        <v/>
      </c>
      <c r="G40" s="72">
        <f t="shared" si="21"/>
        <v>146.50854403286209</v>
      </c>
      <c r="H40" s="93">
        <f t="shared" si="16"/>
        <v>33.387144900849698</v>
      </c>
      <c r="I40" s="93">
        <f t="shared" si="17"/>
        <v>0</v>
      </c>
      <c r="J40" s="117"/>
      <c r="K40" s="117"/>
      <c r="L40" s="32"/>
      <c r="M40" s="32"/>
      <c r="N40" s="32"/>
      <c r="O40" s="32"/>
      <c r="P40" s="32"/>
      <c r="Q40" s="32"/>
      <c r="R40" s="32"/>
      <c r="S40" s="139"/>
      <c r="T40" s="32"/>
      <c r="U40" s="117"/>
      <c r="V40" s="32"/>
      <c r="W40" s="32"/>
      <c r="X40" s="32"/>
      <c r="Y40" s="32"/>
      <c r="Z40" s="32"/>
    </row>
    <row r="41" spans="1:27" ht="16.5">
      <c r="A41" s="32"/>
      <c r="B41" s="24" t="str">
        <f t="shared" si="18"/>
        <v>Residential</v>
      </c>
      <c r="C41" s="24" t="str">
        <f t="shared" si="19"/>
        <v>DLC Smart Thermostats - Heating</v>
      </c>
      <c r="D41" s="68" t="str">
        <f t="shared" si="20"/>
        <v>DLC Smart Thermostats - Heating</v>
      </c>
      <c r="E41" s="72" t="str">
        <f t="shared" si="14"/>
        <v/>
      </c>
      <c r="F41" s="72">
        <f t="shared" si="15"/>
        <v>27.161082615886389</v>
      </c>
      <c r="G41" s="72">
        <f t="shared" si="21"/>
        <v>27.161082615886389</v>
      </c>
      <c r="H41" s="93">
        <f t="shared" si="16"/>
        <v>0</v>
      </c>
      <c r="I41" s="93">
        <f t="shared" si="17"/>
        <v>6.8400001072744301</v>
      </c>
      <c r="J41" s="117"/>
      <c r="K41" s="117"/>
      <c r="L41" s="32"/>
      <c r="M41" s="32"/>
      <c r="N41" s="32"/>
      <c r="O41" s="32"/>
      <c r="P41" s="32"/>
      <c r="Q41" s="32"/>
      <c r="R41" s="32"/>
      <c r="S41" s="139"/>
      <c r="T41" s="32"/>
      <c r="U41" s="117"/>
      <c r="V41" s="32"/>
      <c r="W41" s="32"/>
      <c r="X41" s="32"/>
      <c r="Y41" s="32"/>
      <c r="Z41" s="32"/>
    </row>
    <row r="42" spans="1:27" ht="16.5">
      <c r="A42" s="32"/>
      <c r="B42" s="24" t="str">
        <f t="shared" si="18"/>
        <v>Residential</v>
      </c>
      <c r="C42" s="24" t="str">
        <f t="shared" si="19"/>
        <v>DLC Smart Appliances</v>
      </c>
      <c r="D42" s="70" t="str">
        <f t="shared" si="20"/>
        <v>DLC Smart Appliances</v>
      </c>
      <c r="E42" s="72">
        <f t="shared" si="14"/>
        <v>443.2508441744186</v>
      </c>
      <c r="F42" s="72">
        <f t="shared" si="15"/>
        <v>443.2508441744186</v>
      </c>
      <c r="G42" s="72">
        <f t="shared" si="21"/>
        <v>443.2508441744186</v>
      </c>
      <c r="H42" s="93">
        <f t="shared" si="16"/>
        <v>4.7751811540311309</v>
      </c>
      <c r="I42" s="93">
        <f t="shared" si="17"/>
        <v>4.7751811540311309</v>
      </c>
      <c r="J42" s="117"/>
      <c r="K42" s="117"/>
      <c r="L42" s="32"/>
      <c r="M42" s="32"/>
      <c r="N42" s="32"/>
      <c r="O42" s="32"/>
      <c r="P42" s="32"/>
      <c r="Q42" s="32"/>
      <c r="R42" s="32"/>
      <c r="S42" s="139"/>
      <c r="T42" s="32"/>
      <c r="U42" s="117"/>
      <c r="V42" s="32"/>
      <c r="W42" s="32"/>
      <c r="X42" s="32"/>
      <c r="Y42" s="32"/>
      <c r="Z42" s="32"/>
    </row>
    <row r="43" spans="1:27" ht="16.5">
      <c r="A43" s="32"/>
      <c r="B43" s="24" t="str">
        <f t="shared" si="18"/>
        <v>Residential</v>
      </c>
      <c r="C43" s="24" t="str">
        <f t="shared" si="19"/>
        <v>Time-of-Use Opt-Out</v>
      </c>
      <c r="D43" s="68" t="str">
        <f t="shared" si="20"/>
        <v>Time-of-Use Opt-Out</v>
      </c>
      <c r="E43" s="72" t="str">
        <f t="shared" si="14"/>
        <v/>
      </c>
      <c r="F43" s="72" t="str">
        <f t="shared" si="15"/>
        <v/>
      </c>
      <c r="G43" s="72">
        <f t="shared" si="21"/>
        <v>0</v>
      </c>
      <c r="H43" s="93">
        <f t="shared" si="16"/>
        <v>0</v>
      </c>
      <c r="I43" s="93">
        <f t="shared" si="17"/>
        <v>0</v>
      </c>
      <c r="J43" s="117"/>
      <c r="K43" s="117"/>
      <c r="L43" s="32"/>
      <c r="M43" s="32"/>
      <c r="N43" s="32"/>
      <c r="O43" s="32"/>
      <c r="P43" s="32"/>
      <c r="Q43" s="32"/>
      <c r="R43" s="32"/>
      <c r="S43" s="139"/>
      <c r="T43" s="32"/>
      <c r="U43" s="117"/>
      <c r="V43" s="32"/>
      <c r="W43" s="32"/>
      <c r="X43" s="32"/>
      <c r="Y43" s="32"/>
      <c r="Z43" s="32"/>
    </row>
    <row r="44" spans="1:27" ht="16.5">
      <c r="A44" s="32"/>
      <c r="B44" s="24" t="str">
        <f t="shared" si="18"/>
        <v>Residential</v>
      </c>
      <c r="C44" s="24" t="str">
        <f t="shared" si="19"/>
        <v>Battery Energy Storage</v>
      </c>
      <c r="D44" s="70" t="str">
        <f t="shared" si="20"/>
        <v>Battery Energy Storage</v>
      </c>
      <c r="E44" s="72">
        <f t="shared" si="14"/>
        <v>955.97689683863632</v>
      </c>
      <c r="F44" s="72">
        <f t="shared" si="15"/>
        <v>955.97689683863632</v>
      </c>
      <c r="G44" s="72">
        <f t="shared" si="21"/>
        <v>955.97689683863632</v>
      </c>
      <c r="H44" s="93">
        <f t="shared" si="16"/>
        <v>1.5906403436386891</v>
      </c>
      <c r="I44" s="93">
        <f t="shared" si="17"/>
        <v>1.5906403436386891</v>
      </c>
      <c r="J44" s="117"/>
      <c r="K44" s="117"/>
      <c r="L44" s="32"/>
      <c r="M44" s="32"/>
      <c r="N44" s="32"/>
      <c r="O44" s="32"/>
      <c r="P44" s="32"/>
      <c r="Q44" s="32"/>
      <c r="R44" s="32"/>
      <c r="S44" s="139"/>
      <c r="T44" s="32"/>
      <c r="U44" s="117"/>
      <c r="V44" s="32"/>
      <c r="W44" s="32"/>
      <c r="X44" s="32"/>
      <c r="Y44" s="32"/>
      <c r="Z44" s="32"/>
    </row>
    <row r="45" spans="1:27" ht="16.5">
      <c r="A45" s="32"/>
      <c r="B45" s="24" t="str">
        <f t="shared" si="18"/>
        <v>Residential</v>
      </c>
      <c r="C45" s="24" t="str">
        <f t="shared" si="19"/>
        <v>Ancillary Cooling</v>
      </c>
      <c r="D45" s="68" t="str">
        <f t="shared" si="20"/>
        <v>Ancillary Cooling</v>
      </c>
      <c r="E45" s="72">
        <f t="shared" si="14"/>
        <v>123.85741588011689</v>
      </c>
      <c r="F45" s="72" t="str">
        <f t="shared" si="15"/>
        <v/>
      </c>
      <c r="G45" s="72">
        <f t="shared" si="21"/>
        <v>123.85741588011689</v>
      </c>
      <c r="H45" s="93">
        <f t="shared" si="16"/>
        <v>8.3467862252124245</v>
      </c>
      <c r="I45" s="93">
        <f t="shared" si="17"/>
        <v>0</v>
      </c>
      <c r="J45" s="117"/>
      <c r="K45" s="117"/>
      <c r="L45" s="32"/>
      <c r="M45" s="32"/>
      <c r="N45" s="32"/>
      <c r="O45" s="32"/>
      <c r="P45" s="32"/>
      <c r="Q45" s="32"/>
      <c r="R45" s="32"/>
      <c r="S45" s="139"/>
      <c r="T45" s="32"/>
      <c r="U45" s="117"/>
      <c r="V45" s="32"/>
      <c r="W45" s="32"/>
      <c r="X45" s="32"/>
      <c r="Y45" s="32"/>
      <c r="Z45" s="32"/>
    </row>
    <row r="46" spans="1:27" ht="16.5">
      <c r="A46" s="32"/>
      <c r="B46" s="24" t="str">
        <f t="shared" si="18"/>
        <v>Residential</v>
      </c>
      <c r="C46" s="24" t="str">
        <f t="shared" si="19"/>
        <v>Ancillary Heating</v>
      </c>
      <c r="D46" s="70" t="str">
        <f t="shared" si="20"/>
        <v>Ancillary Heating</v>
      </c>
      <c r="E46" s="72" t="str">
        <f t="shared" si="14"/>
        <v/>
      </c>
      <c r="F46" s="72">
        <f t="shared" si="15"/>
        <v>54.32216807449165</v>
      </c>
      <c r="G46" s="72">
        <f t="shared" si="21"/>
        <v>54.32216807449165</v>
      </c>
      <c r="H46" s="93">
        <f t="shared" si="16"/>
        <v>0</v>
      </c>
      <c r="I46" s="93">
        <f t="shared" si="17"/>
        <v>1.7100000268186075</v>
      </c>
      <c r="J46" s="117"/>
      <c r="K46" s="117"/>
      <c r="L46" s="32"/>
      <c r="M46" s="32"/>
      <c r="N46" s="32"/>
      <c r="O46" s="32"/>
      <c r="P46" s="32"/>
      <c r="Q46" s="32"/>
      <c r="R46" s="32"/>
      <c r="S46" s="139"/>
      <c r="T46" s="32"/>
      <c r="U46" s="117"/>
      <c r="V46" s="32"/>
      <c r="W46" s="32"/>
      <c r="X46" s="32"/>
      <c r="Y46" s="32"/>
      <c r="Z46" s="32"/>
    </row>
    <row r="47" spans="1:27" ht="16.5">
      <c r="A47" s="32"/>
      <c r="B47" s="24" t="str">
        <f t="shared" si="18"/>
        <v>Residential</v>
      </c>
      <c r="C47" s="24" t="str">
        <f t="shared" si="19"/>
        <v>Ancillary DLC WH</v>
      </c>
      <c r="D47" s="68" t="str">
        <f t="shared" si="20"/>
        <v>Ancillary DLC WH</v>
      </c>
      <c r="E47" s="72">
        <f t="shared" si="14"/>
        <v>82.753069012979338</v>
      </c>
      <c r="F47" s="72">
        <f t="shared" si="15"/>
        <v>82.753069012979338</v>
      </c>
      <c r="G47" s="72">
        <f t="shared" si="21"/>
        <v>82.753069012979338</v>
      </c>
      <c r="H47" s="93">
        <f t="shared" si="16"/>
        <v>23.085310388192763</v>
      </c>
      <c r="I47" s="93">
        <f t="shared" si="17"/>
        <v>23.085310388192763</v>
      </c>
      <c r="J47" s="117"/>
      <c r="K47" s="117"/>
      <c r="L47" s="32"/>
      <c r="M47" s="32"/>
      <c r="N47" s="32"/>
      <c r="O47" s="32"/>
      <c r="P47" s="32"/>
      <c r="Q47" s="32"/>
      <c r="R47" s="32"/>
      <c r="S47" s="139"/>
      <c r="T47" s="32"/>
      <c r="U47" s="117"/>
      <c r="V47" s="32"/>
      <c r="W47" s="32"/>
      <c r="X47" s="32"/>
      <c r="Y47" s="32"/>
      <c r="Z47" s="32"/>
    </row>
    <row r="48" spans="1:27" ht="16.5">
      <c r="A48" s="32"/>
      <c r="B48" s="24" t="str">
        <f t="shared" si="18"/>
        <v>Residential</v>
      </c>
      <c r="C48" s="24" t="str">
        <f t="shared" si="19"/>
        <v>Ancillary EV</v>
      </c>
      <c r="D48" s="70" t="str">
        <f t="shared" si="20"/>
        <v>Ancillary EV</v>
      </c>
      <c r="E48" s="72">
        <f t="shared" si="14"/>
        <v>473.91018075797558</v>
      </c>
      <c r="F48" s="72">
        <f t="shared" si="15"/>
        <v>473.91018075797558</v>
      </c>
      <c r="G48" s="72">
        <f t="shared" si="21"/>
        <v>473.91018075797558</v>
      </c>
      <c r="H48" s="93">
        <f t="shared" si="16"/>
        <v>0.63415015757165194</v>
      </c>
      <c r="I48" s="93">
        <f t="shared" si="17"/>
        <v>0.63415015757165194</v>
      </c>
      <c r="J48" s="117"/>
      <c r="K48" s="117"/>
      <c r="L48" s="32"/>
      <c r="M48" s="32"/>
      <c r="N48" s="32"/>
      <c r="O48" s="32"/>
      <c r="P48" s="32"/>
      <c r="Q48" s="32"/>
      <c r="R48" s="32"/>
      <c r="S48" s="139"/>
      <c r="T48" s="32"/>
      <c r="U48" s="117"/>
      <c r="V48" s="32"/>
      <c r="W48" s="32"/>
      <c r="X48" s="32"/>
      <c r="Y48" s="32"/>
      <c r="Z48" s="32"/>
    </row>
    <row r="49" spans="1:26" ht="16.5">
      <c r="A49" s="32"/>
      <c r="B49" s="24" t="str">
        <f t="shared" si="18"/>
        <v>Residential</v>
      </c>
      <c r="C49" s="24" t="str">
        <f t="shared" si="19"/>
        <v>Ancillary Battery Storage</v>
      </c>
      <c r="D49" s="68" t="str">
        <f t="shared" si="20"/>
        <v>Ancillary Battery Storage</v>
      </c>
      <c r="E49" s="72">
        <f t="shared" si="14"/>
        <v>95.665850619530104</v>
      </c>
      <c r="F49" s="72">
        <f t="shared" si="15"/>
        <v>95.665850619530104</v>
      </c>
      <c r="G49" s="72">
        <f t="shared" si="21"/>
        <v>95.665850619530104</v>
      </c>
      <c r="H49" s="93">
        <f t="shared" si="16"/>
        <v>1.5906403436386891</v>
      </c>
      <c r="I49" s="93">
        <f t="shared" si="17"/>
        <v>1.5906403436386891</v>
      </c>
      <c r="J49" s="117"/>
      <c r="K49" s="117"/>
      <c r="L49" s="32"/>
      <c r="M49" s="32"/>
      <c r="N49" s="32"/>
      <c r="O49" s="32"/>
      <c r="P49" s="32"/>
      <c r="Q49" s="32"/>
      <c r="R49" s="32"/>
      <c r="S49" s="139"/>
      <c r="T49" s="32"/>
      <c r="U49" s="117"/>
      <c r="V49" s="32"/>
      <c r="W49" s="32"/>
      <c r="X49" s="32"/>
      <c r="Y49" s="32"/>
      <c r="Z49" s="32"/>
    </row>
    <row r="50" spans="1:26" ht="16.5">
      <c r="A50" s="32"/>
      <c r="B50" s="24" t="str">
        <f t="shared" si="18"/>
        <v>Residential</v>
      </c>
      <c r="C50" s="24" t="str">
        <f t="shared" ref="C50:C51" si="22">D50</f>
        <v>Parent-Time-of-Use Opt-in</v>
      </c>
      <c r="D50" s="70" t="str">
        <f t="shared" ref="D50:D51" si="23">L105</f>
        <v>Parent-Time-of-Use Opt-in</v>
      </c>
      <c r="E50" s="72">
        <f t="shared" si="14"/>
        <v>102.10931442351226</v>
      </c>
      <c r="F50" s="72">
        <f>IFERROR(SUMIFS($G$91:$G$206,$L$91:$L$206,$C50,$A$91:$A$206,$B50)/SUMIFS($I$91:$I$206,$L$91:$L$206,$C50,$A$91:$A$206,$B50)/1000,"")</f>
        <v>107.00722377139823</v>
      </c>
      <c r="G50" s="72">
        <f t="shared" ref="G50:G51" si="24">MAX(E50:F50)</f>
        <v>107.00722377139823</v>
      </c>
      <c r="H50" s="93">
        <f t="shared" si="16"/>
        <v>7.9743375738264577</v>
      </c>
      <c r="I50" s="93">
        <f t="shared" si="17"/>
        <v>7.6093380796849921</v>
      </c>
      <c r="J50" s="117"/>
      <c r="K50" s="117"/>
      <c r="L50" s="32"/>
      <c r="M50" s="32"/>
      <c r="N50" s="32"/>
      <c r="O50" s="32"/>
      <c r="P50" s="32"/>
      <c r="Q50" s="32"/>
      <c r="R50" s="32"/>
      <c r="S50" s="139"/>
      <c r="T50" s="32"/>
      <c r="U50" s="117"/>
      <c r="V50" s="32"/>
      <c r="W50" s="32"/>
      <c r="X50" s="32"/>
      <c r="Y50" s="32"/>
      <c r="Z50" s="32"/>
    </row>
    <row r="51" spans="1:26" ht="16.5">
      <c r="A51" s="32"/>
      <c r="B51" s="24" t="str">
        <f t="shared" si="18"/>
        <v>Residential</v>
      </c>
      <c r="C51" s="24" t="str">
        <f t="shared" si="22"/>
        <v>Parent-Peak Time Rebate</v>
      </c>
      <c r="D51" s="68" t="str">
        <f t="shared" si="23"/>
        <v>Parent-Peak Time Rebate</v>
      </c>
      <c r="E51" s="72">
        <f t="shared" si="14"/>
        <v>62.180407261124458</v>
      </c>
      <c r="F51" s="72">
        <f t="shared" si="15"/>
        <v>65.163034259445482</v>
      </c>
      <c r="G51" s="72">
        <f t="shared" si="24"/>
        <v>65.163034259445482</v>
      </c>
      <c r="H51" s="93">
        <f t="shared" si="16"/>
        <v>11.593122900838933</v>
      </c>
      <c r="I51" s="93">
        <f t="shared" si="17"/>
        <v>11.062485220260333</v>
      </c>
      <c r="J51" s="117"/>
      <c r="K51" s="117"/>
      <c r="L51" s="32"/>
      <c r="M51" s="32"/>
      <c r="N51" s="32"/>
      <c r="O51" s="32"/>
      <c r="P51" s="32"/>
      <c r="Q51" s="32"/>
      <c r="R51" s="32"/>
      <c r="S51" s="139"/>
      <c r="T51" s="32"/>
      <c r="U51" s="117"/>
      <c r="V51" s="32"/>
      <c r="W51" s="32"/>
      <c r="X51" s="32"/>
      <c r="Y51" s="32"/>
      <c r="Z51" s="32"/>
    </row>
    <row r="52" spans="1:26" ht="16.5">
      <c r="A52" s="32"/>
      <c r="B52" s="24"/>
      <c r="C52" s="24"/>
      <c r="D52" s="70"/>
      <c r="E52" s="72"/>
      <c r="F52" s="72"/>
      <c r="G52" s="72"/>
      <c r="H52" s="93"/>
      <c r="I52" s="93"/>
      <c r="J52" s="117"/>
      <c r="K52" s="117"/>
      <c r="L52" s="32"/>
      <c r="M52" s="32"/>
      <c r="N52" s="32"/>
      <c r="O52" s="32"/>
      <c r="P52" s="32"/>
      <c r="Q52" s="32"/>
      <c r="R52" s="32"/>
      <c r="S52" s="139"/>
      <c r="T52" s="32"/>
      <c r="U52" s="117"/>
      <c r="V52" s="32"/>
      <c r="W52" s="32"/>
      <c r="X52" s="32"/>
      <c r="Y52" s="32"/>
      <c r="Z52" s="32"/>
    </row>
    <row r="53" spans="1:26" ht="16.5">
      <c r="A53" s="32"/>
      <c r="B53" s="24"/>
      <c r="C53" s="24"/>
      <c r="D53" s="68"/>
      <c r="E53" s="72"/>
      <c r="F53" s="72"/>
      <c r="G53" s="72"/>
      <c r="H53" s="93"/>
      <c r="I53" s="93"/>
      <c r="J53" s="117"/>
      <c r="K53" s="117"/>
      <c r="L53" s="32"/>
      <c r="M53" s="32"/>
      <c r="N53" s="32"/>
      <c r="O53" s="32"/>
      <c r="P53" s="32"/>
      <c r="Q53" s="32"/>
      <c r="R53" s="32"/>
      <c r="S53" s="139"/>
      <c r="T53" s="32"/>
      <c r="U53" s="117"/>
      <c r="V53" s="32"/>
      <c r="W53" s="32"/>
      <c r="X53" s="32"/>
      <c r="Y53" s="32"/>
      <c r="Z53" s="32"/>
    </row>
    <row r="54" spans="1:26" ht="16.5">
      <c r="A54" s="32"/>
      <c r="B54" s="24"/>
      <c r="C54" s="24"/>
      <c r="D54" s="70"/>
      <c r="E54" s="72"/>
      <c r="F54" s="72"/>
      <c r="G54" s="72"/>
      <c r="H54" s="93"/>
      <c r="I54" s="93"/>
      <c r="J54" s="117"/>
      <c r="K54" s="117"/>
      <c r="L54" s="32"/>
      <c r="M54" s="32"/>
      <c r="N54" s="32"/>
      <c r="O54" s="32"/>
      <c r="P54" s="32"/>
      <c r="Q54" s="32"/>
      <c r="R54" s="32"/>
      <c r="S54" s="139"/>
      <c r="T54" s="32"/>
      <c r="U54" s="117"/>
      <c r="V54" s="32"/>
      <c r="W54" s="32"/>
      <c r="X54" s="32"/>
      <c r="Y54" s="32"/>
      <c r="Z54" s="32"/>
    </row>
    <row r="55" spans="1:26" ht="16.5">
      <c r="A55" s="32"/>
      <c r="B55" s="24"/>
      <c r="C55" s="24"/>
      <c r="D55" s="68"/>
      <c r="E55" s="72"/>
      <c r="F55" s="72"/>
      <c r="G55" s="72"/>
      <c r="H55" s="93"/>
      <c r="I55" s="93"/>
      <c r="J55" s="117"/>
      <c r="K55" s="117"/>
      <c r="L55" s="32"/>
      <c r="M55" s="32"/>
      <c r="N55" s="32"/>
      <c r="O55" s="32"/>
      <c r="P55" s="32"/>
      <c r="Q55" s="32"/>
      <c r="R55" s="32"/>
      <c r="S55" s="139"/>
      <c r="T55" s="32"/>
      <c r="U55" s="117"/>
      <c r="V55" s="32"/>
      <c r="W55" s="32"/>
      <c r="X55" s="32"/>
      <c r="Y55" s="32"/>
      <c r="Z55" s="32"/>
    </row>
    <row r="56" spans="1:26" ht="16">
      <c r="A56" s="32"/>
      <c r="B56" s="24"/>
      <c r="C56" s="24"/>
      <c r="D56" s="24"/>
      <c r="E56" s="24"/>
      <c r="F56" s="24"/>
      <c r="G56" s="24"/>
      <c r="H56" s="24"/>
      <c r="I56" s="24"/>
      <c r="J56" s="117"/>
      <c r="K56" s="117"/>
      <c r="L56" s="32"/>
      <c r="M56" s="32"/>
      <c r="N56" s="32"/>
      <c r="O56" s="32"/>
      <c r="P56" s="32"/>
      <c r="Q56" s="32"/>
      <c r="R56" s="32"/>
      <c r="S56" s="139"/>
      <c r="T56" s="32"/>
      <c r="U56" s="117"/>
      <c r="V56" s="32"/>
      <c r="W56" s="32"/>
      <c r="X56" s="32"/>
      <c r="Y56" s="32"/>
      <c r="Z56" s="32"/>
    </row>
    <row r="57" spans="1:26" ht="16">
      <c r="A57" s="32"/>
      <c r="B57" s="24"/>
      <c r="C57" s="24"/>
      <c r="D57" s="24"/>
      <c r="E57" s="24"/>
      <c r="F57" s="24"/>
      <c r="G57" s="24"/>
      <c r="H57" s="24"/>
      <c r="I57" s="24"/>
      <c r="J57" s="117"/>
      <c r="K57" s="117"/>
      <c r="L57" s="32"/>
      <c r="M57" s="32"/>
      <c r="N57" s="32"/>
      <c r="O57" s="32"/>
      <c r="P57" s="32"/>
      <c r="Q57" s="32"/>
      <c r="R57" s="32"/>
      <c r="S57" s="139"/>
      <c r="T57" s="32"/>
      <c r="U57" s="117"/>
      <c r="V57" s="32"/>
      <c r="W57" s="32"/>
      <c r="X57" s="32"/>
      <c r="Y57" s="32"/>
      <c r="Z57" s="32"/>
    </row>
    <row r="58" spans="1:26" ht="16">
      <c r="A58" s="32"/>
      <c r="B58" s="32"/>
      <c r="C58" s="24"/>
      <c r="D58" s="24"/>
      <c r="E58" s="24"/>
      <c r="F58" s="24"/>
      <c r="G58" s="24"/>
      <c r="H58" s="24"/>
      <c r="I58" s="24"/>
      <c r="J58" s="117"/>
      <c r="K58" s="117"/>
      <c r="L58" s="32"/>
      <c r="M58" s="32"/>
      <c r="N58" s="32"/>
      <c r="O58" s="32"/>
      <c r="P58" s="32"/>
      <c r="Q58" s="32"/>
      <c r="R58" s="32"/>
      <c r="S58" s="139"/>
      <c r="T58" s="32"/>
      <c r="U58" s="117"/>
      <c r="V58" s="32"/>
      <c r="W58" s="32"/>
      <c r="X58" s="32"/>
      <c r="Y58" s="32"/>
      <c r="Z58" s="32"/>
    </row>
    <row r="59" spans="1:26" ht="16">
      <c r="A59" s="32"/>
      <c r="B59" s="24"/>
      <c r="C59" s="32"/>
      <c r="D59" s="48" t="s">
        <v>1015</v>
      </c>
      <c r="E59" s="35" t="str">
        <f>E34</f>
        <v>Max Levelized $ / kW-year @ Gen 2023-2032</v>
      </c>
      <c r="F59" s="32"/>
      <c r="G59" s="32"/>
      <c r="H59" s="32"/>
      <c r="I59" s="32"/>
      <c r="J59" s="117"/>
      <c r="K59" s="117"/>
      <c r="L59" s="32"/>
      <c r="M59" s="32"/>
      <c r="N59" s="32"/>
      <c r="O59" s="32"/>
      <c r="P59" s="32"/>
      <c r="Q59" s="32"/>
      <c r="R59" s="32"/>
      <c r="S59" s="139"/>
      <c r="T59" s="32"/>
      <c r="U59" s="117"/>
      <c r="V59" s="32"/>
      <c r="W59" s="32"/>
      <c r="X59" s="32"/>
      <c r="Y59" s="32"/>
      <c r="Z59" s="32"/>
    </row>
    <row r="60" spans="1:26" ht="66">
      <c r="A60" s="32"/>
      <c r="B60" s="41" t="s">
        <v>56</v>
      </c>
      <c r="C60" s="32"/>
      <c r="D60" s="60" t="s">
        <v>6</v>
      </c>
      <c r="E60" s="61" t="str">
        <f>E35</f>
        <v>Levelized $ / Summer kW-year @ Gen 2022-2032</v>
      </c>
      <c r="F60" s="61" t="str">
        <f>F35</f>
        <v>Levelized $ / Winter kW-year @ Gen 2022-2032</v>
      </c>
      <c r="G60" s="61" t="str">
        <f>G35</f>
        <v>Max Levelized $ / kW-year @ Gen 2023-2032</v>
      </c>
      <c r="H60" s="61" t="str">
        <f>H35</f>
        <v xml:space="preserve"> System Summer Potential MW in Year 2032</v>
      </c>
      <c r="I60" s="61" t="str">
        <f>I35</f>
        <v xml:space="preserve"> System Winter Potential MW in Year 2032</v>
      </c>
      <c r="J60" s="117"/>
      <c r="K60" s="117"/>
      <c r="L60" s="32"/>
      <c r="M60" s="32"/>
      <c r="N60" s="32"/>
      <c r="O60" s="32"/>
      <c r="P60" s="32"/>
      <c r="Q60" s="32"/>
      <c r="R60" s="32"/>
      <c r="S60" s="139"/>
      <c r="T60" s="32"/>
      <c r="U60" s="117"/>
      <c r="V60" s="32"/>
      <c r="W60" s="32"/>
      <c r="X60" s="32"/>
      <c r="Y60" s="32"/>
      <c r="Z60" s="32"/>
    </row>
    <row r="61" spans="1:26" ht="16.5">
      <c r="A61" s="32"/>
      <c r="B61" s="24" t="str">
        <f>$D$59</f>
        <v>C&amp;I</v>
      </c>
      <c r="C61" s="103" t="str">
        <f>D61</f>
        <v>DLC Central AC</v>
      </c>
      <c r="D61" s="70" t="str">
        <f>L107</f>
        <v>DLC Central AC</v>
      </c>
      <c r="E61" s="72">
        <f>IFERROR(SUMIFS($G$91:$G$206,$L$91:$L$206,$C61,$A$91:$A$206,$B61)/SUMIFS($H$91:$H$206,$L$91:$L$206,$C61,$A$91:$A$206,$B61)/1000,"")</f>
        <v>92.228021176148431</v>
      </c>
      <c r="F61" s="72" t="str">
        <f>IFERROR(SUMIFS($G$91:$G$206,$L$91:$L$206,$C61,$A$91:$A$206,$B61)/SUMIFS($I$91:$I$206,$L$91:$L$206,$C61,$A$91:$A$206,$B61)/1000,"")</f>
        <v/>
      </c>
      <c r="G61" s="72">
        <f>MAX(E61:F61)</f>
        <v>92.228021176148431</v>
      </c>
      <c r="H61" s="93">
        <f>IFERROR(SUMIFS($H$91:$H$206,$L$91:$L$206,$C61,$A$91:$A$206,$B61),"")</f>
        <v>2.0749084114304717</v>
      </c>
      <c r="I61" s="93">
        <f>IFERROR(SUMIFS($I$91:$I$206,$L$91:$L$206,$C61,$A$91:$A$206,$B61),"")</f>
        <v>0</v>
      </c>
      <c r="J61" s="117"/>
      <c r="K61" s="117"/>
      <c r="L61" s="32"/>
      <c r="M61" s="32"/>
      <c r="N61" s="32"/>
      <c r="O61" s="32"/>
      <c r="P61" s="32"/>
      <c r="Q61" s="32"/>
      <c r="R61" s="32"/>
      <c r="S61" s="139"/>
      <c r="T61" s="32"/>
      <c r="U61" s="117"/>
      <c r="V61" s="32"/>
      <c r="W61" s="32"/>
      <c r="X61" s="32"/>
      <c r="Y61" s="32"/>
      <c r="Z61" s="32"/>
    </row>
    <row r="62" spans="1:26" ht="16.5">
      <c r="A62" s="32"/>
      <c r="B62" s="24" t="str">
        <f t="shared" ref="B62:B78" si="25">$D$59</f>
        <v>C&amp;I</v>
      </c>
      <c r="C62" s="24" t="str">
        <f t="shared" ref="C62:C77" si="26">D62</f>
        <v>DLC Water Heating</v>
      </c>
      <c r="D62" s="70" t="str">
        <f t="shared" ref="D62:D78" si="27">L108</f>
        <v>DLC Water Heating</v>
      </c>
      <c r="E62" s="72">
        <f t="shared" ref="E62:E76" si="28">IFERROR(SUMIFS($G$91:$G$206,$L$91:$L$206,$C62,$A$91:$A$206,$B62)/SUMIFS($H$91:$H$206,$L$91:$L$206,$C62,$A$91:$A$206,$B62)/1000,"")</f>
        <v>134.37100071232581</v>
      </c>
      <c r="F62" s="72">
        <f t="shared" ref="F62:F78" si="29">IFERROR(SUMIFS($G$91:$G$206,$L$91:$L$206,$C62,$A$91:$A$206,$B62)/SUMIFS($I$91:$I$206,$L$91:$L$206,$C62,$A$91:$A$206,$B62)/1000,"")</f>
        <v>134.37100071232581</v>
      </c>
      <c r="G62" s="72">
        <f t="shared" ref="G62:G77" si="30">MAX(E62:F62)</f>
        <v>134.37100071232581</v>
      </c>
      <c r="H62" s="93">
        <f t="shared" ref="H62:H78" si="31">IFERROR(SUMIFS($H$91:$H$206,$L$91:$L$206,$C62,$A$91:$A$206,$B62),"")</f>
        <v>2.3791420989601657</v>
      </c>
      <c r="I62" s="93">
        <f t="shared" ref="I62:I78" si="32">IFERROR(SUMIFS($I$91:$I$206,$L$91:$L$206,$C62,$A$91:$A$206,$B62),"")</f>
        <v>2.3791420989601657</v>
      </c>
      <c r="J62" s="117"/>
      <c r="K62" s="117"/>
      <c r="L62" s="32"/>
      <c r="M62" s="32"/>
      <c r="N62" s="32"/>
      <c r="O62" s="32"/>
      <c r="P62" s="32"/>
      <c r="Q62" s="32"/>
      <c r="R62" s="32"/>
      <c r="S62" s="139"/>
      <c r="T62" s="32"/>
      <c r="U62" s="117"/>
      <c r="V62" s="32"/>
      <c r="W62" s="32"/>
      <c r="X62" s="32"/>
      <c r="Y62" s="32"/>
      <c r="Z62" s="32"/>
    </row>
    <row r="63" spans="1:26" ht="16.5">
      <c r="A63" s="32"/>
      <c r="B63" s="24" t="str">
        <f t="shared" si="25"/>
        <v>C&amp;I</v>
      </c>
      <c r="C63" s="24" t="str">
        <f t="shared" si="26"/>
        <v>DLC Smart Thermostats - Cooling</v>
      </c>
      <c r="D63" s="70" t="str">
        <f t="shared" si="27"/>
        <v>DLC Smart Thermostats - Cooling</v>
      </c>
      <c r="E63" s="72">
        <f t="shared" si="28"/>
        <v>63.018324645697049</v>
      </c>
      <c r="F63" s="72" t="str">
        <f t="shared" si="29"/>
        <v/>
      </c>
      <c r="G63" s="72">
        <f t="shared" si="30"/>
        <v>63.018324645697049</v>
      </c>
      <c r="H63" s="93">
        <f t="shared" si="31"/>
        <v>4.2879642218201317</v>
      </c>
      <c r="I63" s="93">
        <f t="shared" si="32"/>
        <v>0</v>
      </c>
      <c r="J63" s="117"/>
      <c r="K63" s="117"/>
      <c r="L63" s="32"/>
      <c r="M63" s="32"/>
      <c r="N63" s="32"/>
      <c r="O63" s="32"/>
      <c r="P63" s="32"/>
      <c r="Q63" s="32"/>
      <c r="R63" s="32"/>
      <c r="S63" s="139"/>
      <c r="T63" s="32"/>
      <c r="U63" s="117"/>
      <c r="V63" s="32"/>
      <c r="W63" s="32"/>
      <c r="X63" s="32"/>
      <c r="Y63" s="32"/>
      <c r="Z63" s="32"/>
    </row>
    <row r="64" spans="1:26" ht="16.5">
      <c r="A64" s="32"/>
      <c r="B64" s="24" t="str">
        <f t="shared" si="25"/>
        <v>C&amp;I</v>
      </c>
      <c r="C64" s="24" t="str">
        <f t="shared" si="26"/>
        <v>DLC Smart Thermostats - Heating</v>
      </c>
      <c r="D64" s="70" t="str">
        <f t="shared" si="27"/>
        <v>DLC Smart Thermostats - Heating</v>
      </c>
      <c r="E64" s="72" t="str">
        <f t="shared" si="28"/>
        <v/>
      </c>
      <c r="F64" s="72">
        <f t="shared" si="29"/>
        <v>23.923268129079506</v>
      </c>
      <c r="G64" s="72">
        <f t="shared" si="30"/>
        <v>23.923268129079506</v>
      </c>
      <c r="H64" s="93">
        <f t="shared" si="31"/>
        <v>0</v>
      </c>
      <c r="I64" s="93">
        <f t="shared" si="32"/>
        <v>0.32846655877681719</v>
      </c>
      <c r="J64" s="117"/>
      <c r="K64" s="117"/>
      <c r="L64" s="32"/>
      <c r="M64" s="32"/>
      <c r="N64" s="32"/>
      <c r="O64" s="32"/>
      <c r="P64" s="32"/>
      <c r="Q64" s="32"/>
      <c r="R64" s="32"/>
      <c r="S64" s="139"/>
      <c r="T64" s="32"/>
      <c r="U64" s="117"/>
      <c r="V64" s="32"/>
      <c r="W64" s="32"/>
      <c r="X64" s="32"/>
      <c r="Y64" s="32"/>
      <c r="Z64" s="32"/>
    </row>
    <row r="65" spans="1:26" ht="16.5">
      <c r="A65" s="32"/>
      <c r="B65" s="24" t="str">
        <f t="shared" si="25"/>
        <v>C&amp;I</v>
      </c>
      <c r="C65" s="24" t="str">
        <f t="shared" si="26"/>
        <v>DLC Smart Appliances</v>
      </c>
      <c r="D65" s="70" t="str">
        <f t="shared" si="27"/>
        <v>DLC Smart Appliances</v>
      </c>
      <c r="E65" s="72">
        <f t="shared" si="28"/>
        <v>442.23105508027015</v>
      </c>
      <c r="F65" s="72">
        <f t="shared" si="29"/>
        <v>442.23105508027015</v>
      </c>
      <c r="G65" s="72">
        <f t="shared" si="30"/>
        <v>442.23105508027015</v>
      </c>
      <c r="H65" s="93">
        <f t="shared" si="31"/>
        <v>0.66579790560816521</v>
      </c>
      <c r="I65" s="93">
        <f t="shared" si="32"/>
        <v>0.66579790560816521</v>
      </c>
      <c r="J65" s="117"/>
      <c r="K65" s="117"/>
      <c r="L65" s="32"/>
      <c r="M65" s="32"/>
      <c r="N65" s="32"/>
      <c r="O65" s="32"/>
      <c r="P65" s="32"/>
      <c r="Q65" s="32"/>
      <c r="R65" s="32"/>
      <c r="S65" s="139"/>
      <c r="T65" s="32"/>
      <c r="U65" s="117"/>
      <c r="V65" s="32"/>
      <c r="W65" s="32"/>
      <c r="X65" s="32"/>
      <c r="Y65" s="32"/>
      <c r="Z65" s="32"/>
    </row>
    <row r="66" spans="1:26" ht="16.5">
      <c r="A66" s="32"/>
      <c r="B66" s="24" t="str">
        <f t="shared" si="25"/>
        <v>C&amp;I</v>
      </c>
      <c r="C66" s="24" t="str">
        <f t="shared" si="26"/>
        <v>Third Party Contracts</v>
      </c>
      <c r="D66" s="70" t="str">
        <f t="shared" si="27"/>
        <v>Third Party Contracts</v>
      </c>
      <c r="E66" s="72">
        <f t="shared" si="28"/>
        <v>76.372600430054888</v>
      </c>
      <c r="F66" s="72">
        <f t="shared" si="29"/>
        <v>75.072000056142102</v>
      </c>
      <c r="G66" s="72">
        <f t="shared" si="30"/>
        <v>76.372600430054888</v>
      </c>
      <c r="H66" s="93">
        <f t="shared" si="31"/>
        <v>47.405355998455988</v>
      </c>
      <c r="I66" s="93">
        <f t="shared" si="32"/>
        <v>48.22663988180733</v>
      </c>
      <c r="J66" s="117"/>
      <c r="K66" s="117"/>
      <c r="L66" s="32"/>
      <c r="M66" s="32"/>
      <c r="N66" s="32"/>
      <c r="O66" s="32"/>
      <c r="P66" s="32"/>
      <c r="Q66" s="32"/>
      <c r="R66" s="32"/>
      <c r="S66" s="139"/>
      <c r="T66" s="32"/>
      <c r="U66" s="117"/>
      <c r="V66" s="32"/>
      <c r="W66" s="32"/>
      <c r="X66" s="32"/>
      <c r="Y66" s="32"/>
      <c r="Z66" s="32"/>
    </row>
    <row r="67" spans="1:26" ht="16.5">
      <c r="A67" s="32"/>
      <c r="B67" s="24" t="str">
        <f t="shared" si="25"/>
        <v>C&amp;I</v>
      </c>
      <c r="C67" s="24" t="str">
        <f t="shared" si="26"/>
        <v>Time-of-Use Opt-Out</v>
      </c>
      <c r="D67" s="70" t="str">
        <f t="shared" si="27"/>
        <v>Time-of-Use Opt-Out</v>
      </c>
      <c r="E67" s="72" t="str">
        <f t="shared" si="28"/>
        <v/>
      </c>
      <c r="F67" s="72" t="str">
        <f t="shared" si="29"/>
        <v/>
      </c>
      <c r="G67" s="72">
        <f t="shared" si="30"/>
        <v>0</v>
      </c>
      <c r="H67" s="93">
        <f t="shared" si="31"/>
        <v>0</v>
      </c>
      <c r="I67" s="93">
        <f t="shared" si="32"/>
        <v>0</v>
      </c>
      <c r="J67" s="117"/>
      <c r="K67" s="117"/>
      <c r="L67" s="32"/>
      <c r="M67" s="32"/>
      <c r="N67" s="32"/>
      <c r="O67" s="32"/>
      <c r="P67" s="32"/>
      <c r="Q67" s="32"/>
      <c r="R67" s="32"/>
      <c r="S67" s="139"/>
      <c r="T67" s="32"/>
      <c r="U67" s="117"/>
      <c r="V67" s="32"/>
      <c r="W67" s="32"/>
      <c r="X67" s="32"/>
      <c r="Y67" s="32"/>
      <c r="Z67" s="32"/>
    </row>
    <row r="68" spans="1:26" ht="16.5">
      <c r="A68" s="32"/>
      <c r="B68" s="24" t="str">
        <f t="shared" si="25"/>
        <v>C&amp;I</v>
      </c>
      <c r="C68" s="24" t="str">
        <f t="shared" si="26"/>
        <v>Electric Vehicle TOU Opt-in</v>
      </c>
      <c r="D68" s="70" t="str">
        <f t="shared" si="27"/>
        <v>Electric Vehicle TOU Opt-in</v>
      </c>
      <c r="E68" s="72" t="str">
        <f t="shared" si="28"/>
        <v/>
      </c>
      <c r="F68" s="72" t="str">
        <f t="shared" si="29"/>
        <v/>
      </c>
      <c r="G68" s="72">
        <f t="shared" si="30"/>
        <v>0</v>
      </c>
      <c r="H68" s="93">
        <f t="shared" si="31"/>
        <v>0</v>
      </c>
      <c r="I68" s="93">
        <f t="shared" si="32"/>
        <v>0</v>
      </c>
      <c r="J68" s="117"/>
      <c r="K68" s="117"/>
      <c r="L68" s="32"/>
      <c r="M68" s="32"/>
      <c r="N68" s="32"/>
      <c r="O68" s="32"/>
      <c r="P68" s="32"/>
      <c r="Q68" s="32"/>
      <c r="R68" s="32"/>
      <c r="S68" s="139"/>
      <c r="T68" s="32"/>
      <c r="U68" s="117"/>
      <c r="V68" s="32"/>
      <c r="W68" s="32"/>
      <c r="X68" s="32"/>
      <c r="Y68" s="32"/>
      <c r="Z68" s="32"/>
    </row>
    <row r="69" spans="1:26" ht="16.5">
      <c r="A69" s="32"/>
      <c r="B69" s="24" t="str">
        <f t="shared" si="25"/>
        <v>C&amp;I</v>
      </c>
      <c r="C69" s="24" t="str">
        <f t="shared" si="26"/>
        <v>Thermal Energy Storage</v>
      </c>
      <c r="D69" s="70" t="str">
        <f t="shared" si="27"/>
        <v>Thermal Energy Storage</v>
      </c>
      <c r="E69" s="72">
        <f t="shared" si="28"/>
        <v>896.71575793132013</v>
      </c>
      <c r="F69" s="72" t="str">
        <f t="shared" si="29"/>
        <v/>
      </c>
      <c r="G69" s="72">
        <f t="shared" si="30"/>
        <v>896.71575793132013</v>
      </c>
      <c r="H69" s="93">
        <f t="shared" si="31"/>
        <v>1.2960950888580967</v>
      </c>
      <c r="I69" s="93">
        <f t="shared" si="32"/>
        <v>0</v>
      </c>
      <c r="J69" s="117"/>
      <c r="K69" s="117"/>
      <c r="L69" s="32"/>
      <c r="M69" s="32"/>
      <c r="N69" s="32"/>
      <c r="O69" s="32"/>
      <c r="P69" s="32"/>
      <c r="Q69" s="32"/>
      <c r="R69" s="32"/>
      <c r="S69" s="139"/>
      <c r="T69" s="32"/>
      <c r="U69" s="117"/>
      <c r="V69" s="32"/>
      <c r="W69" s="32"/>
      <c r="X69" s="32"/>
      <c r="Y69" s="32"/>
      <c r="Z69" s="32"/>
    </row>
    <row r="70" spans="1:26" ht="16.5">
      <c r="A70" s="32"/>
      <c r="B70" s="24" t="str">
        <f t="shared" si="25"/>
        <v>C&amp;I</v>
      </c>
      <c r="C70" s="24" t="str">
        <f t="shared" si="26"/>
        <v>Battery Energy Storage</v>
      </c>
      <c r="D70" s="70" t="str">
        <f t="shared" si="27"/>
        <v>Battery Energy Storage</v>
      </c>
      <c r="E70" s="72">
        <f t="shared" si="28"/>
        <v>899.09999987752121</v>
      </c>
      <c r="F70" s="72">
        <f t="shared" si="29"/>
        <v>899.09999987752121</v>
      </c>
      <c r="G70" s="72">
        <f t="shared" si="30"/>
        <v>899.09999987752121</v>
      </c>
      <c r="H70" s="93">
        <f t="shared" si="31"/>
        <v>0.29624116011003815</v>
      </c>
      <c r="I70" s="93">
        <f t="shared" si="32"/>
        <v>0.29624116011003815</v>
      </c>
      <c r="J70" s="117"/>
      <c r="K70" s="117"/>
      <c r="L70" s="32"/>
      <c r="M70" s="32"/>
      <c r="N70" s="32"/>
      <c r="O70" s="32"/>
      <c r="P70" s="32"/>
      <c r="Q70" s="32"/>
      <c r="R70" s="32"/>
      <c r="S70" s="139"/>
      <c r="T70" s="32"/>
      <c r="U70" s="117"/>
      <c r="V70" s="32"/>
      <c r="W70" s="32"/>
      <c r="X70" s="32"/>
      <c r="Y70" s="32"/>
      <c r="Z70" s="32"/>
    </row>
    <row r="71" spans="1:26" ht="16.5">
      <c r="A71" s="32"/>
      <c r="B71" s="24" t="str">
        <f t="shared" si="25"/>
        <v>C&amp;I</v>
      </c>
      <c r="C71" s="24" t="str">
        <f t="shared" si="26"/>
        <v>Ancillary Cooling</v>
      </c>
      <c r="D71" s="70" t="str">
        <f t="shared" si="27"/>
        <v>Ancillary Cooling</v>
      </c>
      <c r="E71" s="72">
        <f t="shared" si="28"/>
        <v>56.70758914256389</v>
      </c>
      <c r="F71" s="72" t="str">
        <f t="shared" si="29"/>
        <v/>
      </c>
      <c r="G71" s="72">
        <f t="shared" si="30"/>
        <v>56.70758914256389</v>
      </c>
      <c r="H71" s="93">
        <f t="shared" si="31"/>
        <v>1.0719910554550329</v>
      </c>
      <c r="I71" s="93">
        <f t="shared" si="32"/>
        <v>0</v>
      </c>
      <c r="J71" s="117"/>
      <c r="K71" s="117"/>
      <c r="L71" s="32"/>
      <c r="M71" s="32"/>
      <c r="N71" s="32"/>
      <c r="O71" s="32"/>
      <c r="P71" s="32"/>
      <c r="Q71" s="32"/>
      <c r="R71" s="32"/>
      <c r="S71" s="139"/>
      <c r="T71" s="32"/>
      <c r="U71" s="117"/>
      <c r="V71" s="32"/>
      <c r="W71" s="32"/>
      <c r="X71" s="32"/>
      <c r="Y71" s="32"/>
      <c r="Z71" s="32"/>
    </row>
    <row r="72" spans="1:26" ht="16.5">
      <c r="A72" s="32"/>
      <c r="B72" s="24" t="str">
        <f t="shared" si="25"/>
        <v>C&amp;I</v>
      </c>
      <c r="C72" s="24" t="str">
        <f t="shared" si="26"/>
        <v>Ancillary Heating</v>
      </c>
      <c r="D72" s="70" t="str">
        <f t="shared" si="27"/>
        <v>Ancillary Heating</v>
      </c>
      <c r="E72" s="72" t="str">
        <f t="shared" si="28"/>
        <v/>
      </c>
      <c r="F72" s="72">
        <f t="shared" si="29"/>
        <v>47.846537616601026</v>
      </c>
      <c r="G72" s="72">
        <f t="shared" si="30"/>
        <v>47.846537616601026</v>
      </c>
      <c r="H72" s="93">
        <f t="shared" si="31"/>
        <v>0</v>
      </c>
      <c r="I72" s="93">
        <f t="shared" si="32"/>
        <v>8.2116639694204296E-2</v>
      </c>
      <c r="J72" s="117"/>
      <c r="K72" s="117"/>
      <c r="L72" s="32"/>
      <c r="M72" s="32"/>
      <c r="N72" s="32"/>
      <c r="O72" s="32"/>
      <c r="P72" s="32"/>
      <c r="Q72" s="32"/>
      <c r="R72" s="32"/>
      <c r="S72" s="139"/>
      <c r="T72" s="32"/>
      <c r="U72" s="117"/>
      <c r="V72" s="32"/>
      <c r="W72" s="32"/>
      <c r="X72" s="32"/>
      <c r="Y72" s="32"/>
      <c r="Z72" s="32"/>
    </row>
    <row r="73" spans="1:26" ht="16.5">
      <c r="A73" s="32"/>
      <c r="B73" s="24" t="str">
        <f t="shared" si="25"/>
        <v>C&amp;I</v>
      </c>
      <c r="C73" s="24" t="str">
        <f t="shared" si="26"/>
        <v>Ancillary DLC WH</v>
      </c>
      <c r="D73" s="70" t="str">
        <f t="shared" si="27"/>
        <v>Ancillary DLC WH</v>
      </c>
      <c r="E73" s="72">
        <f t="shared" si="28"/>
        <v>46.918263154158609</v>
      </c>
      <c r="F73" s="72">
        <f t="shared" si="29"/>
        <v>46.918263154158609</v>
      </c>
      <c r="G73" s="72">
        <f t="shared" si="30"/>
        <v>46.918263154158609</v>
      </c>
      <c r="H73" s="93">
        <f t="shared" si="31"/>
        <v>2.3791420989601657</v>
      </c>
      <c r="I73" s="93">
        <f t="shared" si="32"/>
        <v>2.3791420989601657</v>
      </c>
      <c r="J73" s="117"/>
      <c r="K73" s="117"/>
      <c r="L73" s="32"/>
      <c r="M73" s="32"/>
      <c r="N73" s="32"/>
      <c r="O73" s="32"/>
      <c r="P73" s="32"/>
      <c r="Q73" s="32"/>
      <c r="R73" s="32"/>
      <c r="S73" s="139"/>
      <c r="T73" s="32"/>
      <c r="U73" s="117"/>
      <c r="V73" s="32"/>
      <c r="W73" s="32"/>
      <c r="X73" s="32"/>
      <c r="Y73" s="32"/>
      <c r="Z73" s="32"/>
    </row>
    <row r="74" spans="1:26" ht="16.5">
      <c r="A74" s="32"/>
      <c r="B74" s="24" t="str">
        <f t="shared" si="25"/>
        <v>C&amp;I</v>
      </c>
      <c r="C74" s="24" t="str">
        <f t="shared" si="26"/>
        <v>Ancillary Third Party</v>
      </c>
      <c r="D74" s="70" t="str">
        <f t="shared" si="27"/>
        <v>Ancillary Third Party</v>
      </c>
      <c r="E74" s="72">
        <f t="shared" si="28"/>
        <v>38.186297287156066</v>
      </c>
      <c r="F74" s="72">
        <f t="shared" si="29"/>
        <v>37.535997150060354</v>
      </c>
      <c r="G74" s="72">
        <f t="shared" si="30"/>
        <v>38.186297287156066</v>
      </c>
      <c r="H74" s="93">
        <f t="shared" si="31"/>
        <v>5.1208824375688469</v>
      </c>
      <c r="I74" s="93">
        <f t="shared" si="32"/>
        <v>5.2096002232690379</v>
      </c>
      <c r="J74" s="117"/>
      <c r="K74" s="117"/>
      <c r="L74" s="32"/>
      <c r="M74" s="32"/>
      <c r="N74" s="32"/>
      <c r="O74" s="32"/>
      <c r="P74" s="32"/>
      <c r="Q74" s="32"/>
      <c r="R74" s="32"/>
      <c r="S74" s="139"/>
      <c r="T74" s="32"/>
      <c r="U74" s="117"/>
      <c r="V74" s="32"/>
      <c r="W74" s="32"/>
      <c r="X74" s="32"/>
      <c r="Y74" s="32"/>
      <c r="Z74" s="32"/>
    </row>
    <row r="75" spans="1:26" ht="16.5">
      <c r="A75" s="32"/>
      <c r="B75" s="24" t="str">
        <f t="shared" si="25"/>
        <v>C&amp;I</v>
      </c>
      <c r="C75" s="24" t="str">
        <f t="shared" si="26"/>
        <v>Ancillary Battery Storage</v>
      </c>
      <c r="D75" s="70" t="str">
        <f t="shared" si="27"/>
        <v>Ancillary Battery Storage</v>
      </c>
      <c r="E75" s="72">
        <f t="shared" si="28"/>
        <v>90.096598534737041</v>
      </c>
      <c r="F75" s="72">
        <f t="shared" si="29"/>
        <v>90.096598534737041</v>
      </c>
      <c r="G75" s="72">
        <f t="shared" si="30"/>
        <v>90.096598534737041</v>
      </c>
      <c r="H75" s="93">
        <f t="shared" si="31"/>
        <v>0.29624116011003815</v>
      </c>
      <c r="I75" s="93">
        <f t="shared" si="32"/>
        <v>0.29624116011003815</v>
      </c>
      <c r="J75" s="117"/>
      <c r="K75" s="117"/>
      <c r="L75" s="32"/>
      <c r="M75" s="32"/>
      <c r="N75" s="32"/>
      <c r="O75" s="32"/>
      <c r="P75" s="32"/>
      <c r="Q75" s="32"/>
      <c r="R75" s="32"/>
      <c r="S75" s="139"/>
      <c r="T75" s="32"/>
      <c r="U75" s="117"/>
      <c r="V75" s="32"/>
      <c r="W75" s="32"/>
      <c r="X75" s="32"/>
      <c r="Y75" s="32"/>
      <c r="Z75" s="32"/>
    </row>
    <row r="76" spans="1:26" ht="16.5">
      <c r="A76" s="32"/>
      <c r="B76" s="24" t="str">
        <f t="shared" si="25"/>
        <v>C&amp;I</v>
      </c>
      <c r="C76" s="24" t="str">
        <f t="shared" si="26"/>
        <v>Parent-Time-of-Use Opt-in</v>
      </c>
      <c r="D76" s="70" t="str">
        <f t="shared" si="27"/>
        <v>Parent-Time-of-Use Opt-in</v>
      </c>
      <c r="E76" s="72">
        <f t="shared" si="28"/>
        <v>68.985180076130703</v>
      </c>
      <c r="F76" s="72">
        <f t="shared" si="29"/>
        <v>67.680530594211959</v>
      </c>
      <c r="G76" s="72">
        <f t="shared" si="30"/>
        <v>68.985180076130703</v>
      </c>
      <c r="H76" s="93">
        <f t="shared" si="31"/>
        <v>2.1827248661031353</v>
      </c>
      <c r="I76" s="93">
        <f t="shared" si="32"/>
        <v>2.2248003469058251</v>
      </c>
      <c r="J76" s="117"/>
      <c r="K76" s="117"/>
      <c r="L76" s="32"/>
      <c r="M76" s="32"/>
      <c r="N76" s="32"/>
      <c r="O76" s="32"/>
      <c r="P76" s="32"/>
      <c r="Q76" s="32"/>
      <c r="R76" s="32"/>
      <c r="S76" s="139"/>
      <c r="T76" s="32"/>
      <c r="U76" s="117"/>
      <c r="V76" s="32"/>
      <c r="W76" s="32"/>
      <c r="X76" s="32"/>
      <c r="Y76" s="32"/>
      <c r="Z76" s="32"/>
    </row>
    <row r="77" spans="1:26" ht="16.5">
      <c r="A77" s="32"/>
      <c r="B77" s="24" t="str">
        <f t="shared" si="25"/>
        <v>C&amp;I</v>
      </c>
      <c r="C77" s="24" t="str">
        <f t="shared" si="26"/>
        <v>Parent-Peak Time Rebate</v>
      </c>
      <c r="D77" s="70" t="str">
        <f t="shared" si="27"/>
        <v>Parent-Peak Time Rebate</v>
      </c>
      <c r="E77" s="72">
        <f>IFERROR(SUMIFS($G$91:$G$206,$L$91:$L$206,$C77,$A$91:$A$206,$B77)/SUMIFS($H$91:$H$206,$L$91:$L$206,$C77,$A$91:$A$206,$B77)/1000,"")</f>
        <v>61.859367615540066</v>
      </c>
      <c r="F77" s="72">
        <f t="shared" si="29"/>
        <v>61.204704460754733</v>
      </c>
      <c r="G77" s="72">
        <f t="shared" si="30"/>
        <v>61.859367615540066</v>
      </c>
      <c r="H77" s="93">
        <f t="shared" si="31"/>
        <v>1.5547258178395371</v>
      </c>
      <c r="I77" s="93">
        <f t="shared" si="32"/>
        <v>1.5713556131747253</v>
      </c>
      <c r="J77" s="117"/>
      <c r="K77" s="117"/>
      <c r="L77" s="32"/>
      <c r="M77" s="32"/>
      <c r="N77" s="32"/>
      <c r="O77" s="32"/>
      <c r="P77" s="32"/>
      <c r="Q77" s="32"/>
      <c r="R77" s="32"/>
      <c r="S77" s="139"/>
      <c r="T77" s="32"/>
      <c r="U77" s="117"/>
      <c r="V77" s="32"/>
      <c r="W77" s="32"/>
      <c r="X77" s="32"/>
      <c r="Y77" s="32"/>
      <c r="Z77" s="32"/>
    </row>
    <row r="78" spans="1:26" ht="16.5">
      <c r="A78" s="32"/>
      <c r="B78" s="24" t="str">
        <f t="shared" si="25"/>
        <v>C&amp;I</v>
      </c>
      <c r="C78" s="24" t="str">
        <f t="shared" ref="C78" si="33">D78</f>
        <v>Variable Peak Pricing Rates</v>
      </c>
      <c r="D78" s="70" t="str">
        <f t="shared" si="27"/>
        <v>Variable Peak Pricing Rates</v>
      </c>
      <c r="E78" s="72">
        <f>IFERROR(SUMIFS($G$91:$G$206,$L$91:$L$206,$C78,$A$91:$A$206,$B78)/SUMIFS($H$91:$H$206,$L$91:$L$206,$C78,$A$91:$A$206,$B78)/1000,"")</f>
        <v>39.113298936267825</v>
      </c>
      <c r="F78" s="72">
        <f t="shared" si="29"/>
        <v>38.399435549933557</v>
      </c>
      <c r="G78" s="72">
        <f t="shared" ref="G78" si="34">MAX(E78:F78)</f>
        <v>39.113298936267825</v>
      </c>
      <c r="H78" s="93">
        <f t="shared" si="31"/>
        <v>5.1572906166536328</v>
      </c>
      <c r="I78" s="93">
        <f t="shared" si="32"/>
        <v>5.2531670505435759</v>
      </c>
      <c r="J78" s="117"/>
      <c r="K78" s="117"/>
      <c r="L78" s="32"/>
      <c r="M78" s="32"/>
      <c r="N78" s="32"/>
      <c r="O78" s="32"/>
      <c r="P78" s="32"/>
      <c r="Q78" s="32"/>
      <c r="R78" s="32"/>
      <c r="S78" s="139"/>
      <c r="T78" s="32"/>
      <c r="U78" s="117"/>
      <c r="V78" s="32"/>
      <c r="W78" s="32"/>
      <c r="X78" s="32"/>
      <c r="Y78" s="32"/>
      <c r="Z78" s="32"/>
    </row>
    <row r="79" spans="1:26" ht="16.5">
      <c r="A79" s="32"/>
      <c r="B79" s="24"/>
      <c r="C79" s="24"/>
      <c r="D79" s="70"/>
      <c r="E79" s="72"/>
      <c r="F79" s="72"/>
      <c r="G79" s="72"/>
      <c r="H79" s="93"/>
      <c r="I79" s="93"/>
      <c r="J79" s="117"/>
      <c r="K79" s="117"/>
      <c r="L79" s="32"/>
      <c r="M79" s="32"/>
      <c r="N79" s="32"/>
      <c r="O79" s="32"/>
      <c r="P79" s="32"/>
      <c r="Q79" s="32"/>
      <c r="R79" s="32"/>
      <c r="S79" s="139"/>
      <c r="T79" s="32"/>
      <c r="U79" s="117"/>
      <c r="V79" s="32"/>
      <c r="W79" s="32"/>
      <c r="X79" s="32"/>
      <c r="Y79" s="32"/>
      <c r="Z79" s="32"/>
    </row>
    <row r="80" spans="1:26" ht="16.5">
      <c r="A80" s="32"/>
      <c r="B80" s="24"/>
      <c r="C80" s="24"/>
      <c r="D80" s="70"/>
      <c r="E80" s="72"/>
      <c r="F80" s="72"/>
      <c r="G80" s="72"/>
      <c r="H80" s="93"/>
      <c r="I80" s="93"/>
      <c r="J80" s="117"/>
      <c r="K80" s="117"/>
      <c r="L80" s="32"/>
      <c r="M80" s="32"/>
      <c r="N80" s="32"/>
      <c r="O80" s="32"/>
      <c r="P80" s="32"/>
      <c r="Q80" s="32"/>
      <c r="R80" s="32"/>
      <c r="S80" s="139"/>
      <c r="T80" s="32"/>
      <c r="U80" s="117"/>
      <c r="V80" s="32"/>
      <c r="W80" s="32"/>
      <c r="X80" s="32"/>
      <c r="Y80" s="32"/>
      <c r="Z80" s="32"/>
    </row>
    <row r="81" spans="1:85" ht="16.5">
      <c r="A81" s="32"/>
      <c r="B81" s="24"/>
      <c r="C81" s="24"/>
      <c r="D81" s="70"/>
      <c r="E81" s="72"/>
      <c r="F81" s="72"/>
      <c r="G81" s="72"/>
      <c r="H81" s="93"/>
      <c r="I81" s="93"/>
      <c r="J81" s="117"/>
      <c r="K81" s="117"/>
      <c r="L81" s="32"/>
      <c r="M81" s="32"/>
      <c r="N81" s="32"/>
      <c r="O81" s="32"/>
      <c r="P81" s="32"/>
      <c r="Q81" s="32"/>
      <c r="R81" s="32"/>
      <c r="S81" s="139"/>
      <c r="T81" s="32"/>
      <c r="U81" s="117"/>
      <c r="V81" s="32"/>
      <c r="W81" s="32"/>
      <c r="X81" s="32"/>
      <c r="Y81" s="32"/>
      <c r="Z81" s="32"/>
    </row>
    <row r="82" spans="1:85" ht="16.5">
      <c r="A82" s="32"/>
      <c r="B82" s="24"/>
      <c r="C82" s="24"/>
      <c r="D82" s="70"/>
      <c r="E82" s="72"/>
      <c r="F82" s="72"/>
      <c r="G82" s="72"/>
      <c r="H82" s="93"/>
      <c r="I82" s="93"/>
      <c r="J82" s="117"/>
      <c r="K82" s="117"/>
      <c r="L82" s="32"/>
      <c r="M82" s="32"/>
      <c r="N82" s="32"/>
      <c r="O82" s="32"/>
      <c r="P82" s="32"/>
      <c r="Q82" s="32"/>
      <c r="R82" s="32"/>
      <c r="S82" s="139"/>
      <c r="T82" s="32"/>
      <c r="U82" s="117"/>
      <c r="V82" s="32"/>
      <c r="W82" s="32"/>
      <c r="X82" s="32"/>
      <c r="Y82" s="32"/>
      <c r="Z82" s="32"/>
    </row>
    <row r="83" spans="1:85" ht="16">
      <c r="A83" s="32"/>
      <c r="B83" s="24"/>
      <c r="C83" s="24"/>
      <c r="D83" s="24"/>
      <c r="E83" s="24"/>
      <c r="F83" s="24"/>
      <c r="G83" s="24"/>
      <c r="H83" s="24"/>
      <c r="I83" s="24"/>
      <c r="J83" s="117"/>
      <c r="K83" s="117"/>
      <c r="L83" s="32"/>
      <c r="M83" s="32"/>
      <c r="N83" s="32"/>
      <c r="O83" s="32"/>
      <c r="P83" s="32"/>
      <c r="Q83" s="32"/>
      <c r="R83" s="32"/>
      <c r="S83" s="139"/>
      <c r="T83" s="32"/>
      <c r="U83" s="117"/>
      <c r="V83" s="32"/>
      <c r="W83" s="32"/>
      <c r="X83" s="32"/>
      <c r="Y83" s="32"/>
      <c r="Z83" s="32"/>
    </row>
    <row r="84" spans="1:85" ht="16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139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</row>
    <row r="85" spans="1:85" ht="16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</row>
    <row r="86" spans="1:85" ht="144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8" t="s">
        <v>8</v>
      </c>
      <c r="L86" s="32" t="s">
        <v>544</v>
      </c>
      <c r="M86" s="32"/>
      <c r="N86" s="42" t="s">
        <v>36</v>
      </c>
      <c r="O86" s="42" t="s">
        <v>36</v>
      </c>
      <c r="P86" s="42" t="s">
        <v>36</v>
      </c>
      <c r="Q86" s="42" t="s">
        <v>36</v>
      </c>
      <c r="R86" s="42" t="s">
        <v>36</v>
      </c>
      <c r="S86" s="42" t="s">
        <v>36</v>
      </c>
      <c r="T86" s="42" t="s">
        <v>36</v>
      </c>
      <c r="U86" s="42" t="s">
        <v>36</v>
      </c>
      <c r="V86" s="42" t="s">
        <v>36</v>
      </c>
      <c r="W86" s="42" t="s">
        <v>36</v>
      </c>
      <c r="X86" s="42" t="s">
        <v>36</v>
      </c>
      <c r="Y86" s="42" t="s">
        <v>36</v>
      </c>
      <c r="Z86" s="42" t="s">
        <v>36</v>
      </c>
      <c r="AA86" s="42" t="s">
        <v>36</v>
      </c>
      <c r="AB86" s="42" t="s">
        <v>36</v>
      </c>
      <c r="AC86" s="42" t="s">
        <v>36</v>
      </c>
      <c r="AD86" s="42" t="s">
        <v>36</v>
      </c>
      <c r="AE86" s="42" t="s">
        <v>36</v>
      </c>
      <c r="AF86" s="42" t="s">
        <v>36</v>
      </c>
      <c r="AG86" s="42" t="s">
        <v>36</v>
      </c>
      <c r="AH86" s="42" t="s">
        <v>36</v>
      </c>
      <c r="AI86" s="42" t="s">
        <v>36</v>
      </c>
      <c r="AJ86" s="43" t="s">
        <v>34</v>
      </c>
      <c r="AK86" s="43" t="s">
        <v>34</v>
      </c>
      <c r="AL86" s="43" t="s">
        <v>34</v>
      </c>
      <c r="AM86" s="43" t="s">
        <v>34</v>
      </c>
      <c r="AN86" s="43" t="s">
        <v>34</v>
      </c>
      <c r="AO86" s="43" t="s">
        <v>34</v>
      </c>
      <c r="AP86" s="43" t="s">
        <v>34</v>
      </c>
      <c r="AQ86" s="43" t="s">
        <v>34</v>
      </c>
      <c r="AR86" s="43" t="s">
        <v>34</v>
      </c>
      <c r="AS86" s="43" t="s">
        <v>34</v>
      </c>
      <c r="AT86" s="43" t="s">
        <v>34</v>
      </c>
      <c r="AU86" s="43" t="s">
        <v>34</v>
      </c>
      <c r="AV86" s="43" t="s">
        <v>34</v>
      </c>
      <c r="AW86" s="43" t="s">
        <v>34</v>
      </c>
      <c r="AX86" s="43" t="s">
        <v>34</v>
      </c>
      <c r="AY86" s="43" t="s">
        <v>34</v>
      </c>
      <c r="AZ86" s="43" t="s">
        <v>34</v>
      </c>
      <c r="BA86" s="43" t="s">
        <v>34</v>
      </c>
      <c r="BB86" s="43" t="s">
        <v>34</v>
      </c>
      <c r="BC86" s="43" t="s">
        <v>34</v>
      </c>
      <c r="BD86" s="43" t="s">
        <v>34</v>
      </c>
      <c r="BE86" s="43" t="s">
        <v>34</v>
      </c>
      <c r="BF86" s="44" t="s">
        <v>38</v>
      </c>
      <c r="BG86" s="44" t="s">
        <v>38</v>
      </c>
      <c r="BH86" s="44" t="s">
        <v>38</v>
      </c>
      <c r="BI86" s="44" t="s">
        <v>38</v>
      </c>
      <c r="BJ86" s="44" t="s">
        <v>38</v>
      </c>
      <c r="BK86" s="44" t="s">
        <v>38</v>
      </c>
      <c r="BL86" s="44" t="s">
        <v>38</v>
      </c>
      <c r="BM86" s="44" t="s">
        <v>38</v>
      </c>
      <c r="BN86" s="44" t="s">
        <v>38</v>
      </c>
      <c r="BO86" s="44" t="s">
        <v>38</v>
      </c>
      <c r="BP86" s="44" t="s">
        <v>38</v>
      </c>
      <c r="BQ86" s="44" t="s">
        <v>38</v>
      </c>
      <c r="BR86" s="44" t="s">
        <v>38</v>
      </c>
      <c r="BS86" s="44" t="s">
        <v>38</v>
      </c>
      <c r="BT86" s="44" t="s">
        <v>38</v>
      </c>
      <c r="BU86" s="44" t="s">
        <v>38</v>
      </c>
    </row>
    <row r="87" spans="1:85" ht="16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</row>
    <row r="88" spans="1:85" ht="16">
      <c r="A88" s="36"/>
      <c r="B88" s="36"/>
      <c r="C88" s="36"/>
      <c r="D88" s="49" t="s">
        <v>33</v>
      </c>
      <c r="E88" s="49"/>
      <c r="F88" s="49"/>
      <c r="G88" s="36"/>
      <c r="H88" s="36"/>
      <c r="I88" s="36"/>
      <c r="J88" s="36"/>
      <c r="K88" s="32"/>
      <c r="L88" s="32"/>
      <c r="M88" s="33" t="s">
        <v>0</v>
      </c>
      <c r="N88" s="33" t="s">
        <v>31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117"/>
      <c r="CE88" s="117"/>
      <c r="CF88" s="117"/>
      <c r="CG88" s="117"/>
    </row>
    <row r="89" spans="1:85" ht="16">
      <c r="A89" s="50" t="s">
        <v>49</v>
      </c>
      <c r="B89" s="51"/>
      <c r="C89" s="51"/>
      <c r="D89" s="52">
        <v>5.21E-2</v>
      </c>
      <c r="E89" s="52"/>
      <c r="F89" s="52"/>
      <c r="G89" s="36"/>
      <c r="H89" s="36"/>
      <c r="I89" s="36"/>
      <c r="J89" s="36"/>
      <c r="K89" s="32"/>
      <c r="L89" s="32"/>
      <c r="M89" s="32" t="s">
        <v>36</v>
      </c>
      <c r="N89" s="32" t="s">
        <v>36</v>
      </c>
      <c r="O89" s="32" t="s">
        <v>36</v>
      </c>
      <c r="P89" s="32" t="s">
        <v>36</v>
      </c>
      <c r="Q89" s="32" t="s">
        <v>36</v>
      </c>
      <c r="R89" s="32" t="s">
        <v>36</v>
      </c>
      <c r="S89" s="32" t="s">
        <v>36</v>
      </c>
      <c r="T89" s="32" t="s">
        <v>36</v>
      </c>
      <c r="U89" s="32" t="s">
        <v>36</v>
      </c>
      <c r="V89" s="32" t="s">
        <v>36</v>
      </c>
      <c r="W89" s="32" t="s">
        <v>36</v>
      </c>
      <c r="X89" s="32" t="s">
        <v>36</v>
      </c>
      <c r="Y89" s="32" t="s">
        <v>36</v>
      </c>
      <c r="Z89" s="32" t="s">
        <v>36</v>
      </c>
      <c r="AA89" s="32" t="s">
        <v>36</v>
      </c>
      <c r="AB89" s="32" t="s">
        <v>36</v>
      </c>
      <c r="AC89" s="32" t="s">
        <v>36</v>
      </c>
      <c r="AD89" s="32" t="s">
        <v>36</v>
      </c>
      <c r="AE89" s="32" t="s">
        <v>36</v>
      </c>
      <c r="AF89" s="32" t="s">
        <v>36</v>
      </c>
      <c r="AG89" s="32" t="s">
        <v>36</v>
      </c>
      <c r="AH89" s="32" t="s">
        <v>36</v>
      </c>
      <c r="AI89" s="32" t="s">
        <v>36</v>
      </c>
      <c r="AJ89" s="32" t="s">
        <v>34</v>
      </c>
      <c r="AK89" s="32" t="s">
        <v>34</v>
      </c>
      <c r="AL89" s="32" t="s">
        <v>34</v>
      </c>
      <c r="AM89" s="32" t="s">
        <v>34</v>
      </c>
      <c r="AN89" s="32" t="s">
        <v>34</v>
      </c>
      <c r="AO89" s="32" t="s">
        <v>34</v>
      </c>
      <c r="AP89" s="32" t="s">
        <v>34</v>
      </c>
      <c r="AQ89" s="32" t="s">
        <v>34</v>
      </c>
      <c r="AR89" s="32" t="s">
        <v>34</v>
      </c>
      <c r="AS89" s="32" t="s">
        <v>34</v>
      </c>
      <c r="AT89" s="32" t="s">
        <v>34</v>
      </c>
      <c r="AU89" s="32" t="s">
        <v>34</v>
      </c>
      <c r="AV89" s="32" t="s">
        <v>34</v>
      </c>
      <c r="AW89" s="32" t="s">
        <v>34</v>
      </c>
      <c r="AX89" s="32" t="s">
        <v>34</v>
      </c>
      <c r="AY89" s="32" t="s">
        <v>34</v>
      </c>
      <c r="AZ89" s="32" t="s">
        <v>34</v>
      </c>
      <c r="BA89" s="32" t="s">
        <v>34</v>
      </c>
      <c r="BB89" s="32" t="s">
        <v>34</v>
      </c>
      <c r="BC89" s="32" t="s">
        <v>34</v>
      </c>
      <c r="BD89" s="32" t="s">
        <v>34</v>
      </c>
      <c r="BE89" s="32" t="s">
        <v>34</v>
      </c>
      <c r="BF89" s="32" t="s">
        <v>34</v>
      </c>
      <c r="BG89" s="32" t="s">
        <v>38</v>
      </c>
      <c r="BH89" s="32" t="s">
        <v>38</v>
      </c>
      <c r="BI89" s="32" t="s">
        <v>38</v>
      </c>
      <c r="BJ89" s="32" t="s">
        <v>38</v>
      </c>
      <c r="BK89" s="32" t="s">
        <v>38</v>
      </c>
      <c r="BL89" s="32" t="s">
        <v>38</v>
      </c>
      <c r="BM89" s="32" t="s">
        <v>38</v>
      </c>
      <c r="BN89" s="32" t="s">
        <v>38</v>
      </c>
      <c r="BO89" s="32" t="s">
        <v>38</v>
      </c>
      <c r="BP89" s="32" t="s">
        <v>38</v>
      </c>
      <c r="BQ89" s="32" t="s">
        <v>38</v>
      </c>
      <c r="BR89" s="32" t="s">
        <v>38</v>
      </c>
      <c r="BS89" s="32" t="s">
        <v>38</v>
      </c>
      <c r="BT89" s="32" t="s">
        <v>38</v>
      </c>
      <c r="BU89" s="32" t="s">
        <v>38</v>
      </c>
      <c r="BV89" s="32" t="s">
        <v>38</v>
      </c>
      <c r="BW89" s="32" t="s">
        <v>38</v>
      </c>
      <c r="BX89" s="32" t="s">
        <v>38</v>
      </c>
      <c r="BY89" s="32" t="s">
        <v>38</v>
      </c>
      <c r="BZ89" s="32" t="s">
        <v>38</v>
      </c>
      <c r="CA89" s="32" t="s">
        <v>38</v>
      </c>
      <c r="CB89" s="32" t="s">
        <v>38</v>
      </c>
      <c r="CC89" s="32" t="s">
        <v>38</v>
      </c>
      <c r="CD89" s="117"/>
      <c r="CE89" s="117"/>
      <c r="CF89" s="117"/>
      <c r="CG89" s="117"/>
    </row>
    <row r="90" spans="1:85" s="8" customFormat="1" ht="64">
      <c r="A90" s="37" t="s">
        <v>47</v>
      </c>
      <c r="B90" s="116" t="s">
        <v>8</v>
      </c>
      <c r="C90" s="116" t="s">
        <v>101</v>
      </c>
      <c r="D90" s="53" t="s">
        <v>1014</v>
      </c>
      <c r="E90" s="53" t="s">
        <v>1013</v>
      </c>
      <c r="F90" s="53" t="s">
        <v>1012</v>
      </c>
      <c r="G90" s="37" t="s">
        <v>1011</v>
      </c>
      <c r="H90" s="37" t="s">
        <v>1010</v>
      </c>
      <c r="I90" s="37" t="s">
        <v>1009</v>
      </c>
      <c r="J90" s="37" t="s">
        <v>1008</v>
      </c>
      <c r="K90" s="54" t="s">
        <v>2</v>
      </c>
      <c r="L90" s="38" t="s">
        <v>6</v>
      </c>
      <c r="M90" s="99" t="s">
        <v>14</v>
      </c>
      <c r="N90" s="99" t="s">
        <v>15</v>
      </c>
      <c r="O90" s="99" t="s">
        <v>16</v>
      </c>
      <c r="P90" s="99" t="s">
        <v>17</v>
      </c>
      <c r="Q90" s="99" t="s">
        <v>18</v>
      </c>
      <c r="R90" s="99" t="s">
        <v>19</v>
      </c>
      <c r="S90" s="99" t="s">
        <v>20</v>
      </c>
      <c r="T90" s="99" t="s">
        <v>21</v>
      </c>
      <c r="U90" s="99" t="s">
        <v>22</v>
      </c>
      <c r="V90" s="99" t="s">
        <v>23</v>
      </c>
      <c r="W90" s="99" t="s">
        <v>24</v>
      </c>
      <c r="X90" s="99" t="s">
        <v>25</v>
      </c>
      <c r="Y90" s="99" t="s">
        <v>48</v>
      </c>
      <c r="Z90" s="99" t="s">
        <v>46</v>
      </c>
      <c r="AA90" s="32" t="s">
        <v>59</v>
      </c>
      <c r="AB90" s="32" t="s">
        <v>75</v>
      </c>
      <c r="AC90" s="32" t="s">
        <v>76</v>
      </c>
      <c r="AD90" s="32" t="s">
        <v>82</v>
      </c>
      <c r="AE90" s="32" t="s">
        <v>84</v>
      </c>
      <c r="AF90" s="32" t="s">
        <v>997</v>
      </c>
      <c r="AG90" s="32" t="s">
        <v>998</v>
      </c>
      <c r="AH90" s="32" t="s">
        <v>999</v>
      </c>
      <c r="AI90" s="32" t="s">
        <v>1000</v>
      </c>
      <c r="AJ90" s="99" t="s">
        <v>14</v>
      </c>
      <c r="AK90" s="99" t="s">
        <v>15</v>
      </c>
      <c r="AL90" s="99" t="s">
        <v>16</v>
      </c>
      <c r="AM90" s="99" t="s">
        <v>17</v>
      </c>
      <c r="AN90" s="99" t="s">
        <v>18</v>
      </c>
      <c r="AO90" s="99" t="s">
        <v>19</v>
      </c>
      <c r="AP90" s="99" t="s">
        <v>20</v>
      </c>
      <c r="AQ90" s="99" t="s">
        <v>21</v>
      </c>
      <c r="AR90" s="99" t="s">
        <v>22</v>
      </c>
      <c r="AS90" s="99" t="s">
        <v>23</v>
      </c>
      <c r="AT90" s="99" t="s">
        <v>24</v>
      </c>
      <c r="AU90" s="99" t="s">
        <v>25</v>
      </c>
      <c r="AV90" s="99" t="s">
        <v>48</v>
      </c>
      <c r="AW90" s="99" t="s">
        <v>46</v>
      </c>
      <c r="AX90" s="32" t="s">
        <v>59</v>
      </c>
      <c r="AY90" s="32" t="s">
        <v>75</v>
      </c>
      <c r="AZ90" s="32" t="s">
        <v>76</v>
      </c>
      <c r="BA90" s="32" t="s">
        <v>82</v>
      </c>
      <c r="BB90" s="32" t="s">
        <v>84</v>
      </c>
      <c r="BC90" s="32" t="s">
        <v>997</v>
      </c>
      <c r="BD90" s="32" t="s">
        <v>998</v>
      </c>
      <c r="BE90" s="32" t="s">
        <v>999</v>
      </c>
      <c r="BF90" s="32" t="s">
        <v>1000</v>
      </c>
      <c r="BG90" s="99" t="s">
        <v>14</v>
      </c>
      <c r="BH90" s="99" t="s">
        <v>15</v>
      </c>
      <c r="BI90" s="99" t="s">
        <v>16</v>
      </c>
      <c r="BJ90" s="99" t="s">
        <v>17</v>
      </c>
      <c r="BK90" s="99" t="s">
        <v>18</v>
      </c>
      <c r="BL90" s="99" t="s">
        <v>19</v>
      </c>
      <c r="BM90" s="99" t="s">
        <v>20</v>
      </c>
      <c r="BN90" s="99" t="s">
        <v>21</v>
      </c>
      <c r="BO90" s="99" t="s">
        <v>22</v>
      </c>
      <c r="BP90" s="99" t="s">
        <v>23</v>
      </c>
      <c r="BQ90" s="99" t="s">
        <v>24</v>
      </c>
      <c r="BR90" s="99" t="s">
        <v>25</v>
      </c>
      <c r="BS90" s="99" t="s">
        <v>48</v>
      </c>
      <c r="BT90" s="99" t="s">
        <v>46</v>
      </c>
      <c r="BU90" s="32" t="s">
        <v>59</v>
      </c>
      <c r="BV90" s="32" t="s">
        <v>75</v>
      </c>
      <c r="BW90" s="32" t="s">
        <v>76</v>
      </c>
      <c r="BX90" s="32" t="s">
        <v>82</v>
      </c>
      <c r="BY90" s="32" t="s">
        <v>84</v>
      </c>
      <c r="BZ90" s="32" t="s">
        <v>997</v>
      </c>
      <c r="CA90" s="32" t="s">
        <v>998</v>
      </c>
      <c r="CB90" s="32" t="s">
        <v>999</v>
      </c>
      <c r="CC90" s="32" t="s">
        <v>1000</v>
      </c>
      <c r="CD90" s="117"/>
      <c r="CE90" s="117"/>
      <c r="CF90" s="117"/>
      <c r="CG90" s="117"/>
    </row>
    <row r="91" spans="1:85" ht="16">
      <c r="A91" s="31" t="str">
        <f>IF(K91="Residential",K91,"C&amp;I")</f>
        <v>Residential</v>
      </c>
      <c r="B91" s="31" t="s">
        <v>92</v>
      </c>
      <c r="C91" s="31" t="str">
        <f>L91</f>
        <v>Behavioral</v>
      </c>
      <c r="D91" s="45">
        <f>MAX(E91:F91)</f>
        <v>154.439052228999</v>
      </c>
      <c r="E91" s="45">
        <f>IFERROR(G91 / H91 / 1000,"")</f>
        <v>147.37010444275387</v>
      </c>
      <c r="F91" s="45">
        <f>IFERROR(G91 / I91 / 1000,"n/a")</f>
        <v>154.439052228999</v>
      </c>
      <c r="G91" s="46">
        <f>NPV($D$89,AJ91:AS91)</f>
        <v>767389.9925341059</v>
      </c>
      <c r="H91" s="47">
        <f>NPV($D$89,M91:V91)</f>
        <v>5.2072297528444764</v>
      </c>
      <c r="I91" s="47">
        <f>NPV($D$89,BG91:BP91)</f>
        <v>4.9688856636871614</v>
      </c>
      <c r="J91" s="47">
        <f>MAX(H91:I91)</f>
        <v>5.2072297528444764</v>
      </c>
      <c r="K91" s="32" t="s">
        <v>32</v>
      </c>
      <c r="L91" s="32" t="s">
        <v>118</v>
      </c>
      <c r="M91" s="34">
        <v>0</v>
      </c>
      <c r="N91" s="34">
        <v>0.3333637821238985</v>
      </c>
      <c r="O91" s="34">
        <v>0.78079965478479096</v>
      </c>
      <c r="P91" s="34">
        <v>0.89705568565612326</v>
      </c>
      <c r="Q91" s="34">
        <v>0.85685427906986789</v>
      </c>
      <c r="R91" s="34">
        <v>0.83941084158610502</v>
      </c>
      <c r="S91" s="34">
        <v>0.84439160066073482</v>
      </c>
      <c r="T91" s="34">
        <v>0.85052828178803852</v>
      </c>
      <c r="U91" s="34">
        <v>0.85665874423357669</v>
      </c>
      <c r="V91" s="34">
        <v>0.86278092870650935</v>
      </c>
      <c r="W91" s="34">
        <v>0.86889269778087119</v>
      </c>
      <c r="X91" s="34">
        <v>0.87499183361512567</v>
      </c>
      <c r="Y91" s="34">
        <v>0.8810760356207411</v>
      </c>
      <c r="Z91" s="34">
        <v>0.88714291807952794</v>
      </c>
      <c r="AA91" s="34">
        <v>0.89319000770953427</v>
      </c>
      <c r="AB91" s="34">
        <v>0.89921474117938416</v>
      </c>
      <c r="AC91" s="34">
        <v>0.90521446257102467</v>
      </c>
      <c r="AD91" s="34">
        <v>0.91118642079093637</v>
      </c>
      <c r="AE91" s="34">
        <v>0.91712776692997422</v>
      </c>
      <c r="AF91" s="34">
        <v>0.92303555157209816</v>
      </c>
      <c r="AG91" s="34">
        <v>0.928906722052387</v>
      </c>
      <c r="AH91" s="34">
        <v>0.93473811966485154</v>
      </c>
      <c r="AI91" s="34">
        <v>0.94354462203713996</v>
      </c>
      <c r="AJ91" s="55">
        <v>0</v>
      </c>
      <c r="AK91" s="55">
        <v>80144.34</v>
      </c>
      <c r="AL91" s="55">
        <v>114354.84</v>
      </c>
      <c r="AM91" s="55">
        <v>123400.9</v>
      </c>
      <c r="AN91" s="55">
        <v>120521.04</v>
      </c>
      <c r="AO91" s="55">
        <v>119368.66</v>
      </c>
      <c r="AP91" s="55">
        <v>119943.89</v>
      </c>
      <c r="AQ91" s="55">
        <v>120611.41</v>
      </c>
      <c r="AR91" s="55">
        <v>121281.82</v>
      </c>
      <c r="AS91" s="55">
        <v>121954.97</v>
      </c>
      <c r="AT91" s="55">
        <v>122630.71</v>
      </c>
      <c r="AU91" s="55">
        <v>123308.87</v>
      </c>
      <c r="AV91" s="55">
        <v>123989.28</v>
      </c>
      <c r="AW91" s="55">
        <v>124671.75</v>
      </c>
      <c r="AX91" s="55">
        <v>125356.08</v>
      </c>
      <c r="AY91" s="55">
        <v>126042.08</v>
      </c>
      <c r="AZ91" s="55">
        <v>126729.53</v>
      </c>
      <c r="BA91" s="55">
        <v>127418.21</v>
      </c>
      <c r="BB91" s="55">
        <v>128107.89</v>
      </c>
      <c r="BC91" s="55">
        <v>128798.32</v>
      </c>
      <c r="BD91" s="55">
        <v>129489.25</v>
      </c>
      <c r="BE91" s="55">
        <v>130180.41</v>
      </c>
      <c r="BF91" s="55">
        <v>131115.65</v>
      </c>
      <c r="BG91" s="34">
        <v>0</v>
      </c>
      <c r="BH91" s="34">
        <v>0.3181051339021726</v>
      </c>
      <c r="BI91" s="34">
        <v>0.74506107758212958</v>
      </c>
      <c r="BJ91" s="34">
        <v>0.85599586489359492</v>
      </c>
      <c r="BK91" s="34">
        <v>0.81763454758521503</v>
      </c>
      <c r="BL91" s="34">
        <v>0.80098952699799275</v>
      </c>
      <c r="BM91" s="34">
        <v>0.80574230794580659</v>
      </c>
      <c r="BN91" s="34">
        <v>0.81159810235538143</v>
      </c>
      <c r="BO91" s="34">
        <v>0.81744796272322229</v>
      </c>
      <c r="BP91" s="34">
        <v>0.82328992401586298</v>
      </c>
      <c r="BQ91" s="34">
        <v>0.82912194664109384</v>
      </c>
      <c r="BR91" s="34">
        <v>0.83494191427189624</v>
      </c>
      <c r="BS91" s="34">
        <v>0.84074763162173383</v>
      </c>
      <c r="BT91" s="34">
        <v>0.84653682217094539</v>
      </c>
      <c r="BU91" s="34">
        <v>0.85230712584405621</v>
      </c>
      <c r="BV91" s="34">
        <v>0.85805609663788773</v>
      </c>
      <c r="BW91" s="34">
        <v>0.86378120020044002</v>
      </c>
      <c r="BX91" s="34">
        <v>0.86947981136059649</v>
      </c>
      <c r="BY91" s="34">
        <v>0.87514921160880776</v>
      </c>
      <c r="BZ91" s="34">
        <v>0.88078658652900721</v>
      </c>
      <c r="CA91" s="34">
        <v>0.88638902318213031</v>
      </c>
      <c r="CB91" s="34">
        <v>0.89195350744173219</v>
      </c>
      <c r="CC91" s="34">
        <v>0.90035692066946404</v>
      </c>
      <c r="CD91" s="117"/>
      <c r="CE91" s="117"/>
      <c r="CF91" s="117"/>
      <c r="CG91" s="117"/>
    </row>
    <row r="92" spans="1:85" ht="16">
      <c r="A92" s="31" t="str">
        <f t="shared" ref="A92:A143" si="35">IF(K92="Residential",K92,"C&amp;I")</f>
        <v>Residential</v>
      </c>
      <c r="B92" s="31" t="s">
        <v>92</v>
      </c>
      <c r="C92" s="31" t="str">
        <f t="shared" ref="C92:C144" si="36">L92</f>
        <v>DLC Electric Vehicle Charging</v>
      </c>
      <c r="D92" s="45">
        <f t="shared" ref="D92:D144" si="37">MAX(E92:F92)</f>
        <v>531.26923703959676</v>
      </c>
      <c r="E92" s="45">
        <f>IFERROR(G92 / H92 / 1000,"")</f>
        <v>531.26923703959676</v>
      </c>
      <c r="F92" s="45">
        <f t="shared" ref="F92:F144" si="38">IFERROR(G92 / I92 / 1000,"n/a")</f>
        <v>531.26923703959676</v>
      </c>
      <c r="G92" s="46">
        <f t="shared" ref="G92:G144" si="39">NPV($D$89,AJ92:AS92)</f>
        <v>673808.94076326326</v>
      </c>
      <c r="H92" s="47">
        <f t="shared" ref="H92:H144" si="40">NPV($D$89,M92:V92)</f>
        <v>1.2683003151433039</v>
      </c>
      <c r="I92" s="47">
        <f t="shared" ref="I92:I144" si="41">NPV($D$89,BG92:BP92)</f>
        <v>1.2683003151433039</v>
      </c>
      <c r="J92" s="47">
        <f t="shared" ref="J92:J106" si="42">MAX(H92:I92)</f>
        <v>1.2683003151433039</v>
      </c>
      <c r="K92" s="32" t="s">
        <v>32</v>
      </c>
      <c r="L92" s="32" t="s">
        <v>130</v>
      </c>
      <c r="M92" s="34">
        <v>0</v>
      </c>
      <c r="N92" s="34">
        <v>1.0118281302039239E-2</v>
      </c>
      <c r="O92" s="34">
        <v>3.6431605753824682E-2</v>
      </c>
      <c r="P92" s="34">
        <v>0.10196323713260318</v>
      </c>
      <c r="Q92" s="34">
        <v>0.15728962972156224</v>
      </c>
      <c r="R92" s="34">
        <v>0.20966775827852707</v>
      </c>
      <c r="S92" s="34">
        <v>0.2515578578155156</v>
      </c>
      <c r="T92" s="34">
        <v>0.30181729584129419</v>
      </c>
      <c r="U92" s="34">
        <v>0.36211820556906021</v>
      </c>
      <c r="V92" s="34">
        <v>0.43446680031719781</v>
      </c>
      <c r="W92" s="34">
        <v>0.5212701202946417</v>
      </c>
      <c r="X92" s="34">
        <v>0.62541611491052862</v>
      </c>
      <c r="Y92" s="34">
        <v>0.75036972494930121</v>
      </c>
      <c r="Z92" s="34">
        <v>0.90028816126850197</v>
      </c>
      <c r="AA92" s="34">
        <v>1.0801592153454527</v>
      </c>
      <c r="AB92" s="34">
        <v>1.2959672032694143</v>
      </c>
      <c r="AC92" s="34">
        <v>1.5548920641414938</v>
      </c>
      <c r="AD92" s="34">
        <v>1.8655482368928362</v>
      </c>
      <c r="AE92" s="34">
        <v>2.2382712629609691</v>
      </c>
      <c r="AF92" s="34">
        <v>2.6854616501050983</v>
      </c>
      <c r="AG92" s="34">
        <v>3.2219974377211815</v>
      </c>
      <c r="AH92" s="34">
        <v>3.8657291897188624</v>
      </c>
      <c r="AI92" s="34">
        <v>3.9136886479163469</v>
      </c>
      <c r="AJ92" s="55">
        <v>0</v>
      </c>
      <c r="AK92" s="55">
        <v>47761.39</v>
      </c>
      <c r="AL92" s="55">
        <v>70804.460000000006</v>
      </c>
      <c r="AM92" s="55">
        <v>126623.09</v>
      </c>
      <c r="AN92" s="55">
        <v>112777.38</v>
      </c>
      <c r="AO92" s="55">
        <v>109118.92</v>
      </c>
      <c r="AP92" s="55">
        <v>94749.07</v>
      </c>
      <c r="AQ92" s="55">
        <v>107001.39</v>
      </c>
      <c r="AR92" s="55">
        <v>121701.63</v>
      </c>
      <c r="AS92" s="55">
        <v>139338.87</v>
      </c>
      <c r="AT92" s="55">
        <v>160499.9</v>
      </c>
      <c r="AU92" s="55">
        <v>185888.75</v>
      </c>
      <c r="AV92" s="55">
        <v>216350.12</v>
      </c>
      <c r="AW92" s="55">
        <v>252897.44</v>
      </c>
      <c r="AX92" s="55">
        <v>296746.65999999997</v>
      </c>
      <c r="AY92" s="55">
        <v>349356.63</v>
      </c>
      <c r="AZ92" s="55">
        <v>412477.69</v>
      </c>
      <c r="BA92" s="55">
        <v>488209.88</v>
      </c>
      <c r="BB92" s="55">
        <v>579072.81999999995</v>
      </c>
      <c r="BC92" s="55">
        <v>688089.51</v>
      </c>
      <c r="BD92" s="55">
        <v>818886.95</v>
      </c>
      <c r="BE92" s="55">
        <v>975816.76</v>
      </c>
      <c r="BF92" s="55">
        <v>137657.73000000001</v>
      </c>
      <c r="BG92" s="34">
        <v>0</v>
      </c>
      <c r="BH92" s="34">
        <v>1.0118281302039239E-2</v>
      </c>
      <c r="BI92" s="34">
        <v>3.6431605753824682E-2</v>
      </c>
      <c r="BJ92" s="34">
        <v>0.10196323713260318</v>
      </c>
      <c r="BK92" s="34">
        <v>0.15728962972156224</v>
      </c>
      <c r="BL92" s="34">
        <v>0.20966775827852707</v>
      </c>
      <c r="BM92" s="34">
        <v>0.2515578578155156</v>
      </c>
      <c r="BN92" s="34">
        <v>0.30181729584129419</v>
      </c>
      <c r="BO92" s="34">
        <v>0.36211820556906021</v>
      </c>
      <c r="BP92" s="34">
        <v>0.43446680031719781</v>
      </c>
      <c r="BQ92" s="34">
        <v>0.5212701202946417</v>
      </c>
      <c r="BR92" s="34">
        <v>0.62541611491052862</v>
      </c>
      <c r="BS92" s="34">
        <v>0.75036972494930121</v>
      </c>
      <c r="BT92" s="34">
        <v>0.90028816126850197</v>
      </c>
      <c r="BU92" s="34">
        <v>1.0801592153454527</v>
      </c>
      <c r="BV92" s="34">
        <v>1.2959672032694143</v>
      </c>
      <c r="BW92" s="34">
        <v>1.5548920641414938</v>
      </c>
      <c r="BX92" s="34">
        <v>1.8655482368928362</v>
      </c>
      <c r="BY92" s="34">
        <v>2.2382712629609691</v>
      </c>
      <c r="BZ92" s="34">
        <v>2.6854616501050983</v>
      </c>
      <c r="CA92" s="34">
        <v>3.2219974377211815</v>
      </c>
      <c r="CB92" s="34">
        <v>3.8657291897188624</v>
      </c>
      <c r="CC92" s="34">
        <v>3.9136886479163469</v>
      </c>
      <c r="CD92" s="117"/>
      <c r="CE92" s="117"/>
      <c r="CF92" s="117"/>
      <c r="CG92" s="117"/>
    </row>
    <row r="93" spans="1:85" ht="16">
      <c r="A93" s="31" t="str">
        <f t="shared" si="35"/>
        <v>Residential</v>
      </c>
      <c r="B93" s="31" t="s">
        <v>92</v>
      </c>
      <c r="C93" s="31" t="str">
        <f t="shared" si="36"/>
        <v>DLC Central AC</v>
      </c>
      <c r="D93" s="45">
        <f t="shared" si="37"/>
        <v>180.99833505100457</v>
      </c>
      <c r="E93" s="45">
        <f t="shared" ref="E93:E144" si="43">IFERROR(G93 / H93 / 1000,"")</f>
        <v>180.99833505100457</v>
      </c>
      <c r="F93" s="45" t="str">
        <f t="shared" si="38"/>
        <v>n/a</v>
      </c>
      <c r="G93" s="46">
        <f t="shared" si="39"/>
        <v>2754504.9686180898</v>
      </c>
      <c r="H93" s="47">
        <f t="shared" si="40"/>
        <v>15.218399483298462</v>
      </c>
      <c r="I93" s="47">
        <f t="shared" si="41"/>
        <v>0</v>
      </c>
      <c r="J93" s="47">
        <f t="shared" si="42"/>
        <v>15.218399483298462</v>
      </c>
      <c r="K93" s="32" t="s">
        <v>32</v>
      </c>
      <c r="L93" s="32" t="s">
        <v>141</v>
      </c>
      <c r="M93" s="34">
        <v>0</v>
      </c>
      <c r="N93" s="34">
        <v>0.29497467609171918</v>
      </c>
      <c r="O93" s="34">
        <v>0.89134216104064667</v>
      </c>
      <c r="P93" s="34">
        <v>2.0510755903214064</v>
      </c>
      <c r="Q93" s="34">
        <v>2.6492495126377267</v>
      </c>
      <c r="R93" s="34">
        <v>2.9857317432640023</v>
      </c>
      <c r="S93" s="34">
        <v>3.0605547599771841</v>
      </c>
      <c r="T93" s="34">
        <v>3.1375073264369506</v>
      </c>
      <c r="U93" s="34">
        <v>3.2166508040542201</v>
      </c>
      <c r="V93" s="34">
        <v>3.2980481059113052</v>
      </c>
      <c r="W93" s="34">
        <v>3.3817637173693464</v>
      </c>
      <c r="X93" s="34">
        <v>3.4678637153898895</v>
      </c>
      <c r="Y93" s="34">
        <v>3.5564157864052532</v>
      </c>
      <c r="Z93" s="34">
        <v>3.6474892425593475</v>
      </c>
      <c r="AA93" s="34">
        <v>3.7411550361267309</v>
      </c>
      <c r="AB93" s="34">
        <v>3.8374857719028657</v>
      </c>
      <c r="AC93" s="34">
        <v>3.9365557173427237</v>
      </c>
      <c r="AD93" s="34">
        <v>4.0384408102079856</v>
      </c>
      <c r="AE93" s="34">
        <v>4.1432186634651016</v>
      </c>
      <c r="AF93" s="34">
        <v>4.2509685671571873</v>
      </c>
      <c r="AG93" s="34">
        <v>4.361771486952299</v>
      </c>
      <c r="AH93" s="34">
        <v>4.4757100590487076</v>
      </c>
      <c r="AI93" s="34">
        <v>4.5312371327122962</v>
      </c>
      <c r="AJ93" s="55">
        <v>0</v>
      </c>
      <c r="AK93" s="55">
        <v>229256.08</v>
      </c>
      <c r="AL93" s="55">
        <v>447201.03</v>
      </c>
      <c r="AM93" s="55">
        <v>857372.49</v>
      </c>
      <c r="AN93" s="55">
        <v>557160.87</v>
      </c>
      <c r="AO93" s="55">
        <v>420834.95</v>
      </c>
      <c r="AP93" s="55">
        <v>268322.82</v>
      </c>
      <c r="AQ93" s="55">
        <v>274367.78999999998</v>
      </c>
      <c r="AR93" s="55">
        <v>280585.3</v>
      </c>
      <c r="AS93" s="55">
        <v>286980.19</v>
      </c>
      <c r="AT93" s="55">
        <v>293557.39</v>
      </c>
      <c r="AU93" s="55">
        <v>300321.94</v>
      </c>
      <c r="AV93" s="55">
        <v>307279.02</v>
      </c>
      <c r="AW93" s="55">
        <v>314433.88</v>
      </c>
      <c r="AX93" s="55">
        <v>321791.90999999997</v>
      </c>
      <c r="AY93" s="55">
        <v>329358.59999999998</v>
      </c>
      <c r="AZ93" s="55">
        <v>337139.54</v>
      </c>
      <c r="BA93" s="55">
        <v>345140.44</v>
      </c>
      <c r="BB93" s="55">
        <v>353367.12</v>
      </c>
      <c r="BC93" s="55">
        <v>361825.49</v>
      </c>
      <c r="BD93" s="55">
        <v>370521.57</v>
      </c>
      <c r="BE93" s="55">
        <v>379461.48</v>
      </c>
      <c r="BF93" s="55">
        <v>347819.97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117"/>
      <c r="CE93" s="117"/>
      <c r="CF93" s="117"/>
      <c r="CG93" s="117"/>
    </row>
    <row r="94" spans="1:85" ht="16">
      <c r="A94" s="31" t="str">
        <f t="shared" si="35"/>
        <v>Residential</v>
      </c>
      <c r="B94" s="31" t="s">
        <v>92</v>
      </c>
      <c r="C94" s="31" t="str">
        <f t="shared" si="36"/>
        <v>DLC Water Heating</v>
      </c>
      <c r="D94" s="45">
        <f t="shared" si="37"/>
        <v>278.97209492006567</v>
      </c>
      <c r="E94" s="45">
        <f t="shared" si="43"/>
        <v>278.97209492006567</v>
      </c>
      <c r="F94" s="45">
        <f t="shared" si="38"/>
        <v>278.97209492006567</v>
      </c>
      <c r="G94" s="46">
        <f t="shared" si="39"/>
        <v>6440157.4008740894</v>
      </c>
      <c r="H94" s="47">
        <f t="shared" si="40"/>
        <v>23.085310388192763</v>
      </c>
      <c r="I94" s="47">
        <f t="shared" si="41"/>
        <v>23.085310388192763</v>
      </c>
      <c r="J94" s="47">
        <f t="shared" si="42"/>
        <v>23.085310388192763</v>
      </c>
      <c r="K94" s="32" t="s">
        <v>32</v>
      </c>
      <c r="L94" s="32" t="s">
        <v>163</v>
      </c>
      <c r="M94" s="34">
        <v>0</v>
      </c>
      <c r="N94" s="34">
        <v>0.44757056593250505</v>
      </c>
      <c r="O94" s="34">
        <v>1.3545779085689353</v>
      </c>
      <c r="P94" s="34">
        <v>3.1866948160694846</v>
      </c>
      <c r="Q94" s="34">
        <v>4.1320770449461399</v>
      </c>
      <c r="R94" s="34">
        <v>4.6299010791716597</v>
      </c>
      <c r="S94" s="34">
        <v>4.6692805203514194</v>
      </c>
      <c r="T94" s="34">
        <v>4.7089979233901147</v>
      </c>
      <c r="U94" s="34">
        <v>4.7490562174197484</v>
      </c>
      <c r="V94" s="34">
        <v>4.7894583572323528</v>
      </c>
      <c r="W94" s="34">
        <v>4.8302073235074037</v>
      </c>
      <c r="X94" s="34">
        <v>4.8713061230412231</v>
      </c>
      <c r="Y94" s="34">
        <v>4.9127577889784941</v>
      </c>
      <c r="Z94" s="34">
        <v>4.9545653810458061</v>
      </c>
      <c r="AA94" s="34">
        <v>4.9967319857873269</v>
      </c>
      <c r="AB94" s="34">
        <v>5.039260716802592</v>
      </c>
      <c r="AC94" s="34">
        <v>5.0821547149863786</v>
      </c>
      <c r="AD94" s="34">
        <v>5.1254171487708176</v>
      </c>
      <c r="AE94" s="34">
        <v>5.1690512143695901</v>
      </c>
      <c r="AF94" s="34">
        <v>5.2130601360243851</v>
      </c>
      <c r="AG94" s="34">
        <v>5.2574471662535318</v>
      </c>
      <c r="AH94" s="34">
        <v>5.3022155861028786</v>
      </c>
      <c r="AI94" s="34">
        <v>5.3679965485748635</v>
      </c>
      <c r="AJ94" s="55">
        <v>0</v>
      </c>
      <c r="AK94" s="55">
        <v>568111.14</v>
      </c>
      <c r="AL94" s="55">
        <v>1096498.79</v>
      </c>
      <c r="AM94" s="55">
        <v>2160956.8199999998</v>
      </c>
      <c r="AN94" s="55">
        <v>1378952.31</v>
      </c>
      <c r="AO94" s="55">
        <v>986077.01</v>
      </c>
      <c r="AP94" s="55">
        <v>542138.07999999996</v>
      </c>
      <c r="AQ94" s="55">
        <v>545971.36</v>
      </c>
      <c r="AR94" s="55">
        <v>549837.57999999996</v>
      </c>
      <c r="AS94" s="55">
        <v>553737</v>
      </c>
      <c r="AT94" s="55">
        <v>557669.93000000005</v>
      </c>
      <c r="AU94" s="55">
        <v>561636.66</v>
      </c>
      <c r="AV94" s="55">
        <v>565637.47</v>
      </c>
      <c r="AW94" s="55">
        <v>569672.66</v>
      </c>
      <c r="AX94" s="55">
        <v>573742.53</v>
      </c>
      <c r="AY94" s="55">
        <v>577847.39</v>
      </c>
      <c r="AZ94" s="55">
        <v>581987.53</v>
      </c>
      <c r="BA94" s="55">
        <v>586163.26</v>
      </c>
      <c r="BB94" s="55">
        <v>590374.89</v>
      </c>
      <c r="BC94" s="55">
        <v>594622.73</v>
      </c>
      <c r="BD94" s="55">
        <v>598907.11</v>
      </c>
      <c r="BE94" s="55">
        <v>603228.31999999995</v>
      </c>
      <c r="BF94" s="55">
        <v>629537.73</v>
      </c>
      <c r="BG94" s="34">
        <v>0</v>
      </c>
      <c r="BH94" s="34">
        <v>0.44757056593250505</v>
      </c>
      <c r="BI94" s="34">
        <v>1.3545779085689353</v>
      </c>
      <c r="BJ94" s="34">
        <v>3.1866948160694846</v>
      </c>
      <c r="BK94" s="34">
        <v>4.1320770449461399</v>
      </c>
      <c r="BL94" s="34">
        <v>4.6299010791716597</v>
      </c>
      <c r="BM94" s="34">
        <v>4.6692805203514194</v>
      </c>
      <c r="BN94" s="34">
        <v>4.7089979233901147</v>
      </c>
      <c r="BO94" s="34">
        <v>4.7490562174197484</v>
      </c>
      <c r="BP94" s="34">
        <v>4.7894583572323528</v>
      </c>
      <c r="BQ94" s="34">
        <v>4.8302073235074037</v>
      </c>
      <c r="BR94" s="34">
        <v>4.8713061230412231</v>
      </c>
      <c r="BS94" s="34">
        <v>4.9127577889784941</v>
      </c>
      <c r="BT94" s="34">
        <v>4.9545653810458061</v>
      </c>
      <c r="BU94" s="34">
        <v>4.9967319857873269</v>
      </c>
      <c r="BV94" s="34">
        <v>5.039260716802592</v>
      </c>
      <c r="BW94" s="34">
        <v>5.0821547149863786</v>
      </c>
      <c r="BX94" s="34">
        <v>5.1254171487708176</v>
      </c>
      <c r="BY94" s="34">
        <v>5.1690512143695901</v>
      </c>
      <c r="BZ94" s="34">
        <v>5.2130601360243851</v>
      </c>
      <c r="CA94" s="34">
        <v>5.2574471662535318</v>
      </c>
      <c r="CB94" s="34">
        <v>5.3022155861028786</v>
      </c>
      <c r="CC94" s="34">
        <v>5.3679965485748635</v>
      </c>
      <c r="CD94" s="117"/>
      <c r="CE94" s="117"/>
      <c r="CF94" s="117"/>
      <c r="CG94" s="117"/>
    </row>
    <row r="95" spans="1:85" ht="16">
      <c r="A95" s="31" t="str">
        <f t="shared" si="35"/>
        <v>Residential</v>
      </c>
      <c r="B95" s="31" t="s">
        <v>92</v>
      </c>
      <c r="C95" s="31" t="str">
        <f t="shared" si="36"/>
        <v>DLC Smart Thermostats - Cooling</v>
      </c>
      <c r="D95" s="45">
        <f t="shared" si="37"/>
        <v>146.50854403286209</v>
      </c>
      <c r="E95" s="45">
        <f t="shared" si="43"/>
        <v>146.50854403286209</v>
      </c>
      <c r="F95" s="45" t="str">
        <f t="shared" si="38"/>
        <v>n/a</v>
      </c>
      <c r="G95" s="46">
        <f t="shared" si="39"/>
        <v>4891501.9888376845</v>
      </c>
      <c r="H95" s="47">
        <f t="shared" si="40"/>
        <v>33.387144900849698</v>
      </c>
      <c r="I95" s="47">
        <f t="shared" si="41"/>
        <v>0</v>
      </c>
      <c r="J95" s="47">
        <f t="shared" si="42"/>
        <v>33.387144900849698</v>
      </c>
      <c r="K95" s="32" t="s">
        <v>32</v>
      </c>
      <c r="L95" s="32" t="s">
        <v>185</v>
      </c>
      <c r="M95" s="34">
        <v>0</v>
      </c>
      <c r="N95" s="34">
        <v>0.59535347429185603</v>
      </c>
      <c r="O95" s="34">
        <v>1.8332825440171654</v>
      </c>
      <c r="P95" s="34">
        <v>4.3886335961858354</v>
      </c>
      <c r="Q95" s="34">
        <v>5.7912443146356871</v>
      </c>
      <c r="R95" s="34">
        <v>6.6045129018286159</v>
      </c>
      <c r="S95" s="34">
        <v>6.7800891477575993</v>
      </c>
      <c r="T95" s="34">
        <v>6.9611470983722965</v>
      </c>
      <c r="U95" s="34">
        <v>7.1478720097283146</v>
      </c>
      <c r="V95" s="34">
        <v>7.3404556096329463</v>
      </c>
      <c r="W95" s="34">
        <v>7.5390963266915474</v>
      </c>
      <c r="X95" s="34">
        <v>7.7439995275013764</v>
      </c>
      <c r="Y95" s="34">
        <v>7.9553777622831854</v>
      </c>
      <c r="Z95" s="34">
        <v>8.1734510192513632</v>
      </c>
      <c r="AA95" s="34">
        <v>8.3984469880340971</v>
      </c>
      <c r="AB95" s="34">
        <v>8.6306013324661262</v>
      </c>
      <c r="AC95" s="34">
        <v>8.8701579730881974</v>
      </c>
      <c r="AD95" s="34">
        <v>9.1173693796991913</v>
      </c>
      <c r="AE95" s="34">
        <v>9.3724968743193227</v>
      </c>
      <c r="AF95" s="34">
        <v>9.6358109449355229</v>
      </c>
      <c r="AG95" s="34">
        <v>9.9075915704133646</v>
      </c>
      <c r="AH95" s="34">
        <v>10.188128556973659</v>
      </c>
      <c r="AI95" s="34">
        <v>10.31452570008919</v>
      </c>
      <c r="AJ95" s="55">
        <v>0</v>
      </c>
      <c r="AK95" s="55">
        <v>171755.9</v>
      </c>
      <c r="AL95" s="55">
        <v>392809.15</v>
      </c>
      <c r="AM95" s="55">
        <v>848097.91</v>
      </c>
      <c r="AN95" s="55">
        <v>886764.99</v>
      </c>
      <c r="AO95" s="55">
        <v>918086.27</v>
      </c>
      <c r="AP95" s="55">
        <v>867366.39</v>
      </c>
      <c r="AQ95" s="55">
        <v>889731.49</v>
      </c>
      <c r="AR95" s="55">
        <v>912798.13</v>
      </c>
      <c r="AS95" s="55">
        <v>936590.08</v>
      </c>
      <c r="AT95" s="55">
        <v>961131.93</v>
      </c>
      <c r="AU95" s="55">
        <v>986449.13</v>
      </c>
      <c r="AV95" s="55">
        <v>1012568.01</v>
      </c>
      <c r="AW95" s="55">
        <v>1039515.83</v>
      </c>
      <c r="AX95" s="55">
        <v>1067320.82</v>
      </c>
      <c r="AY95" s="55">
        <v>1096012.18</v>
      </c>
      <c r="AZ95" s="55">
        <v>1125620.1299999999</v>
      </c>
      <c r="BA95" s="55">
        <v>1156175.97</v>
      </c>
      <c r="BB95" s="55">
        <v>1187712.07</v>
      </c>
      <c r="BC95" s="55">
        <v>1220261.97</v>
      </c>
      <c r="BD95" s="55">
        <v>1253860.3500000001</v>
      </c>
      <c r="BE95" s="55">
        <v>1288543.1499999999</v>
      </c>
      <c r="BF95" s="55">
        <v>1286367.98</v>
      </c>
      <c r="BG95" s="34">
        <v>0</v>
      </c>
      <c r="BH95" s="34">
        <v>0</v>
      </c>
      <c r="BI95" s="34">
        <v>0</v>
      </c>
      <c r="BJ95" s="34">
        <v>0</v>
      </c>
      <c r="BK95" s="34">
        <v>0</v>
      </c>
      <c r="BL95" s="34">
        <v>0</v>
      </c>
      <c r="BM95" s="34">
        <v>0</v>
      </c>
      <c r="BN95" s="34">
        <v>0</v>
      </c>
      <c r="BO95" s="34">
        <v>0</v>
      </c>
      <c r="BP95" s="34">
        <v>0</v>
      </c>
      <c r="BQ95" s="34">
        <v>0</v>
      </c>
      <c r="BR95" s="34">
        <v>0</v>
      </c>
      <c r="BS95" s="34">
        <v>0</v>
      </c>
      <c r="BT95" s="34">
        <v>0</v>
      </c>
      <c r="BU95" s="34">
        <v>0</v>
      </c>
      <c r="BV95" s="34">
        <v>0</v>
      </c>
      <c r="BW95" s="34">
        <v>0</v>
      </c>
      <c r="BX95" s="34">
        <v>0</v>
      </c>
      <c r="BY95" s="34">
        <v>0</v>
      </c>
      <c r="BZ95" s="34">
        <v>0</v>
      </c>
      <c r="CA95" s="34">
        <v>0</v>
      </c>
      <c r="CB95" s="34">
        <v>0</v>
      </c>
      <c r="CC95" s="34">
        <v>0</v>
      </c>
      <c r="CD95" s="117"/>
      <c r="CE95" s="117"/>
      <c r="CF95" s="117"/>
      <c r="CG95" s="117"/>
    </row>
    <row r="96" spans="1:85" ht="16">
      <c r="A96" s="31" t="str">
        <f t="shared" si="35"/>
        <v>Residential</v>
      </c>
      <c r="B96" s="31" t="s">
        <v>92</v>
      </c>
      <c r="C96" s="31" t="str">
        <f t="shared" si="36"/>
        <v>DLC Smart Thermostats - Heating</v>
      </c>
      <c r="D96" s="45">
        <f t="shared" si="37"/>
        <v>27.161082615886389</v>
      </c>
      <c r="E96" s="45" t="str">
        <f t="shared" si="43"/>
        <v/>
      </c>
      <c r="F96" s="45">
        <f t="shared" si="38"/>
        <v>27.161082615886389</v>
      </c>
      <c r="G96" s="46">
        <f t="shared" si="39"/>
        <v>185781.80800635257</v>
      </c>
      <c r="H96" s="47">
        <f t="shared" si="40"/>
        <v>0</v>
      </c>
      <c r="I96" s="47">
        <f t="shared" si="41"/>
        <v>6.8400001072744301</v>
      </c>
      <c r="J96" s="47">
        <f t="shared" si="42"/>
        <v>6.8400001072744301</v>
      </c>
      <c r="K96" s="32" t="s">
        <v>32</v>
      </c>
      <c r="L96" s="32" t="s">
        <v>206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55">
        <v>0</v>
      </c>
      <c r="AK96" s="55">
        <v>0</v>
      </c>
      <c r="AL96" s="55">
        <v>10804.87</v>
      </c>
      <c r="AM96" s="55">
        <v>24704.21</v>
      </c>
      <c r="AN96" s="55">
        <v>52896.54</v>
      </c>
      <c r="AO96" s="55">
        <v>42747.93</v>
      </c>
      <c r="AP96" s="55">
        <v>37817.53</v>
      </c>
      <c r="AQ96" s="55">
        <v>29776.19</v>
      </c>
      <c r="AR96" s="55">
        <v>30145.599999999999</v>
      </c>
      <c r="AS96" s="55">
        <v>30519.599999999999</v>
      </c>
      <c r="AT96" s="55">
        <v>30898.23</v>
      </c>
      <c r="AU96" s="55">
        <v>31281.57</v>
      </c>
      <c r="AV96" s="55">
        <v>31669.66</v>
      </c>
      <c r="AW96" s="55">
        <v>32062.560000000001</v>
      </c>
      <c r="AX96" s="55">
        <v>32460.34</v>
      </c>
      <c r="AY96" s="55">
        <v>32863.050000000003</v>
      </c>
      <c r="AZ96" s="55">
        <v>33270.76</v>
      </c>
      <c r="BA96" s="55">
        <v>33683.53</v>
      </c>
      <c r="BB96" s="55">
        <v>34101.42</v>
      </c>
      <c r="BC96" s="55">
        <v>34524.49</v>
      </c>
      <c r="BD96" s="55">
        <v>34952.81</v>
      </c>
      <c r="BE96" s="55">
        <v>35386.449999999997</v>
      </c>
      <c r="BF96" s="55">
        <v>35825.46</v>
      </c>
      <c r="BG96" s="34">
        <v>0</v>
      </c>
      <c r="BH96" s="34">
        <v>0</v>
      </c>
      <c r="BI96" s="34">
        <v>0.15688017701166035</v>
      </c>
      <c r="BJ96" s="34">
        <v>0.47635030931087474</v>
      </c>
      <c r="BK96" s="34">
        <v>1.1252884271471029</v>
      </c>
      <c r="BL96" s="34">
        <v>1.4646403789079705</v>
      </c>
      <c r="BM96" s="34">
        <v>1.6475679670983348</v>
      </c>
      <c r="BN96" s="34">
        <v>1.6680082160572414</v>
      </c>
      <c r="BO96" s="34">
        <v>1.6887020532054342</v>
      </c>
      <c r="BP96" s="34">
        <v>1.7096526246381429</v>
      </c>
      <c r="BQ96" s="34">
        <v>1.7308631154820489</v>
      </c>
      <c r="BR96" s="34">
        <v>1.752336750379522</v>
      </c>
      <c r="BS96" s="34">
        <v>1.7740767939788653</v>
      </c>
      <c r="BT96" s="34">
        <v>1.7960865514306401</v>
      </c>
      <c r="BU96" s="34">
        <v>1.8183693688901488</v>
      </c>
      <c r="BV96" s="34">
        <v>1.8409286340261568</v>
      </c>
      <c r="BW96" s="34">
        <v>1.8637677765359169</v>
      </c>
      <c r="BX96" s="34">
        <v>1.8868902686665912</v>
      </c>
      <c r="BY96" s="34">
        <v>1.9102996257431373</v>
      </c>
      <c r="BZ96" s="34">
        <v>1.9339994067027444</v>
      </c>
      <c r="CA96" s="34">
        <v>1.9579932146359036</v>
      </c>
      <c r="CB96" s="34">
        <v>1.9822846973341828</v>
      </c>
      <c r="CC96" s="34">
        <v>2.0068775478448071</v>
      </c>
      <c r="CD96" s="117"/>
      <c r="CE96" s="117"/>
      <c r="CF96" s="117"/>
      <c r="CG96" s="117"/>
    </row>
    <row r="97" spans="1:85" ht="16">
      <c r="A97" s="31" t="str">
        <f t="shared" si="35"/>
        <v>Residential</v>
      </c>
      <c r="B97" s="31" t="s">
        <v>92</v>
      </c>
      <c r="C97" s="31" t="str">
        <f t="shared" si="36"/>
        <v>DLC Smart Appliances</v>
      </c>
      <c r="D97" s="45">
        <f t="shared" si="37"/>
        <v>443.2508441744186</v>
      </c>
      <c r="E97" s="45">
        <f t="shared" si="43"/>
        <v>443.2508441744186</v>
      </c>
      <c r="F97" s="45">
        <f t="shared" si="38"/>
        <v>443.2508441744186</v>
      </c>
      <c r="G97" s="46">
        <f t="shared" si="39"/>
        <v>2116603.0776100731</v>
      </c>
      <c r="H97" s="47">
        <f t="shared" si="40"/>
        <v>4.7751811540311309</v>
      </c>
      <c r="I97" s="47">
        <f t="shared" si="41"/>
        <v>4.7751811540311309</v>
      </c>
      <c r="J97" s="47">
        <f t="shared" si="42"/>
        <v>4.7751811540311309</v>
      </c>
      <c r="K97" s="32" t="s">
        <v>32</v>
      </c>
      <c r="L97" s="32" t="s">
        <v>227</v>
      </c>
      <c r="M97" s="34">
        <v>0</v>
      </c>
      <c r="N97" s="34">
        <v>9.0905018910619362E-2</v>
      </c>
      <c r="O97" s="34">
        <v>0.27619005455415019</v>
      </c>
      <c r="P97" s="34">
        <v>0.65226180398796918</v>
      </c>
      <c r="Q97" s="34">
        <v>0.84903781254242272</v>
      </c>
      <c r="R97" s="34">
        <v>0.95500842758845972</v>
      </c>
      <c r="S97" s="34">
        <v>0.96685656399775266</v>
      </c>
      <c r="T97" s="34">
        <v>0.97885169213226775</v>
      </c>
      <c r="U97" s="34">
        <v>0.99099563561780935</v>
      </c>
      <c r="V97" s="34">
        <v>1.0032902407046593</v>
      </c>
      <c r="W97" s="34">
        <v>1.015737376548264</v>
      </c>
      <c r="X97" s="34">
        <v>1.0283389354934036</v>
      </c>
      <c r="Y97" s="34">
        <v>1.0410968333618853</v>
      </c>
      <c r="Z97" s="34">
        <v>1.054013009743807</v>
      </c>
      <c r="AA97" s="34">
        <v>1.0670894282924348</v>
      </c>
      <c r="AB97" s="34">
        <v>1.0803280770227384</v>
      </c>
      <c r="AC97" s="34">
        <v>1.0937309686136281</v>
      </c>
      <c r="AD97" s="34">
        <v>1.1073001407139462</v>
      </c>
      <c r="AE97" s="34">
        <v>1.1210376562522506</v>
      </c>
      <c r="AF97" s="34">
        <v>1.134945603750442</v>
      </c>
      <c r="AG97" s="34">
        <v>1.1490260976412845</v>
      </c>
      <c r="AH97" s="34">
        <v>1.1632812785898636</v>
      </c>
      <c r="AI97" s="34">
        <v>1.1777133138190319</v>
      </c>
      <c r="AJ97" s="55">
        <v>0</v>
      </c>
      <c r="AK97" s="55">
        <v>245474.86</v>
      </c>
      <c r="AL97" s="55">
        <v>466890.38</v>
      </c>
      <c r="AM97" s="55">
        <v>914476.01</v>
      </c>
      <c r="AN97" s="55">
        <v>493848.2</v>
      </c>
      <c r="AO97" s="55">
        <v>280818.75</v>
      </c>
      <c r="AP97" s="55">
        <v>60007.42</v>
      </c>
      <c r="AQ97" s="55">
        <v>60352.26</v>
      </c>
      <c r="AR97" s="55">
        <v>60701.38</v>
      </c>
      <c r="AS97" s="55">
        <v>61054.83</v>
      </c>
      <c r="AT97" s="55">
        <v>61412.67</v>
      </c>
      <c r="AU97" s="55">
        <v>61774.95</v>
      </c>
      <c r="AV97" s="55">
        <v>62141.72</v>
      </c>
      <c r="AW97" s="55">
        <v>62513.04</v>
      </c>
      <c r="AX97" s="55">
        <v>62888.97</v>
      </c>
      <c r="AY97" s="55">
        <v>63269.56</v>
      </c>
      <c r="AZ97" s="55">
        <v>63654.87</v>
      </c>
      <c r="BA97" s="55">
        <v>64044.97</v>
      </c>
      <c r="BB97" s="55">
        <v>64439.9</v>
      </c>
      <c r="BC97" s="55">
        <v>64839.73</v>
      </c>
      <c r="BD97" s="55">
        <v>65244.53</v>
      </c>
      <c r="BE97" s="55">
        <v>65654.34</v>
      </c>
      <c r="BF97" s="55">
        <v>66069.240000000005</v>
      </c>
      <c r="BG97" s="34">
        <v>0</v>
      </c>
      <c r="BH97" s="34">
        <v>9.0905018910619362E-2</v>
      </c>
      <c r="BI97" s="34">
        <v>0.27619005455415019</v>
      </c>
      <c r="BJ97" s="34">
        <v>0.65226180398796918</v>
      </c>
      <c r="BK97" s="34">
        <v>0.84903781254242272</v>
      </c>
      <c r="BL97" s="34">
        <v>0.95500842758845972</v>
      </c>
      <c r="BM97" s="34">
        <v>0.96685656399775266</v>
      </c>
      <c r="BN97" s="34">
        <v>0.97885169213226775</v>
      </c>
      <c r="BO97" s="34">
        <v>0.99099563561780935</v>
      </c>
      <c r="BP97" s="34">
        <v>1.0032902407046593</v>
      </c>
      <c r="BQ97" s="34">
        <v>1.015737376548264</v>
      </c>
      <c r="BR97" s="34">
        <v>1.0283389354934036</v>
      </c>
      <c r="BS97" s="34">
        <v>1.0410968333618853</v>
      </c>
      <c r="BT97" s="34">
        <v>1.054013009743807</v>
      </c>
      <c r="BU97" s="34">
        <v>1.0670894282924348</v>
      </c>
      <c r="BV97" s="34">
        <v>1.0803280770227384</v>
      </c>
      <c r="BW97" s="34">
        <v>1.0937309686136281</v>
      </c>
      <c r="BX97" s="34">
        <v>1.1073001407139462</v>
      </c>
      <c r="BY97" s="34">
        <v>1.1210376562522506</v>
      </c>
      <c r="BZ97" s="34">
        <v>1.134945603750442</v>
      </c>
      <c r="CA97" s="34">
        <v>1.1490260976412845</v>
      </c>
      <c r="CB97" s="34">
        <v>1.1632812785898636</v>
      </c>
      <c r="CC97" s="34">
        <v>1.1777133138190319</v>
      </c>
      <c r="CD97" s="117"/>
      <c r="CE97" s="117"/>
      <c r="CF97" s="117"/>
      <c r="CG97" s="117"/>
    </row>
    <row r="98" spans="1:85" ht="16">
      <c r="A98" s="31" t="str">
        <f t="shared" si="35"/>
        <v>Residential</v>
      </c>
      <c r="B98" s="31" t="s">
        <v>92</v>
      </c>
      <c r="C98" s="31" t="str">
        <f t="shared" si="36"/>
        <v>Time-of-Use Opt-Out</v>
      </c>
      <c r="D98" s="45">
        <f t="shared" si="37"/>
        <v>0</v>
      </c>
      <c r="E98" s="45" t="str">
        <f t="shared" si="43"/>
        <v/>
      </c>
      <c r="F98" s="45" t="str">
        <f t="shared" si="38"/>
        <v>n/a</v>
      </c>
      <c r="G98" s="46">
        <f t="shared" si="39"/>
        <v>0</v>
      </c>
      <c r="H98" s="47">
        <f t="shared" si="40"/>
        <v>0</v>
      </c>
      <c r="I98" s="47">
        <f t="shared" si="41"/>
        <v>0</v>
      </c>
      <c r="J98" s="47">
        <f t="shared" si="42"/>
        <v>0</v>
      </c>
      <c r="K98" s="32" t="s">
        <v>32</v>
      </c>
      <c r="L98" s="32" t="s">
        <v>1314</v>
      </c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117"/>
      <c r="CE98" s="117"/>
      <c r="CF98" s="117"/>
      <c r="CG98" s="117"/>
    </row>
    <row r="99" spans="1:85" ht="16">
      <c r="A99" s="31" t="str">
        <f t="shared" si="35"/>
        <v>Residential</v>
      </c>
      <c r="B99" s="31" t="s">
        <v>92</v>
      </c>
      <c r="C99" s="31" t="str">
        <f t="shared" si="36"/>
        <v>Battery Energy Storage</v>
      </c>
      <c r="D99" s="45">
        <f t="shared" si="37"/>
        <v>955.97689683863632</v>
      </c>
      <c r="E99" s="45">
        <f t="shared" si="43"/>
        <v>955.97689683863632</v>
      </c>
      <c r="F99" s="45">
        <f t="shared" si="38"/>
        <v>955.97689683863632</v>
      </c>
      <c r="G99" s="46">
        <f t="shared" si="39"/>
        <v>1520615.4196980563</v>
      </c>
      <c r="H99" s="47">
        <f t="shared" si="40"/>
        <v>1.5906403436386891</v>
      </c>
      <c r="I99" s="47">
        <f t="shared" si="41"/>
        <v>1.5906403436386891</v>
      </c>
      <c r="J99" s="47">
        <f t="shared" si="42"/>
        <v>1.5906403436386891</v>
      </c>
      <c r="K99" s="32" t="s">
        <v>32</v>
      </c>
      <c r="L99" s="32" t="s">
        <v>356</v>
      </c>
      <c r="M99" s="34">
        <v>0</v>
      </c>
      <c r="N99" s="34">
        <v>1.7315241697260828E-2</v>
      </c>
      <c r="O99" s="34">
        <v>5.3139019635238129E-2</v>
      </c>
      <c r="P99" s="34">
        <v>0.10756739707078442</v>
      </c>
      <c r="Q99" s="34">
        <v>0.16335503848820054</v>
      </c>
      <c r="R99" s="34">
        <v>0.22049256625418981</v>
      </c>
      <c r="S99" s="34">
        <v>0.30693859174531829</v>
      </c>
      <c r="T99" s="34">
        <v>0.39549563318475467</v>
      </c>
      <c r="U99" s="34">
        <v>0.48620276494957454</v>
      </c>
      <c r="V99" s="34">
        <v>0.60805469133615697</v>
      </c>
      <c r="W99" s="34">
        <v>0.73285525003482244</v>
      </c>
      <c r="X99" s="34">
        <v>0.86065884933069836</v>
      </c>
      <c r="Y99" s="34">
        <v>1.0215668783348943</v>
      </c>
      <c r="Z99" s="34">
        <v>1.1863349893220334</v>
      </c>
      <c r="AA99" s="34">
        <v>1.3550341946570601</v>
      </c>
      <c r="AB99" s="34">
        <v>1.5589149740587851</v>
      </c>
      <c r="AC99" s="34">
        <v>1.5782553659648313</v>
      </c>
      <c r="AD99" s="34">
        <v>1.5978357008859252</v>
      </c>
      <c r="AE99" s="34">
        <v>1.6176589556309533</v>
      </c>
      <c r="AF99" s="34">
        <v>1.6377281439400315</v>
      </c>
      <c r="AG99" s="34">
        <v>1.6580463169426902</v>
      </c>
      <c r="AH99" s="34">
        <v>1.6786165636217363</v>
      </c>
      <c r="AI99" s="34">
        <v>1.6994420112828739</v>
      </c>
      <c r="AJ99" s="55">
        <v>0</v>
      </c>
      <c r="AK99" s="55">
        <v>76660.42</v>
      </c>
      <c r="AL99" s="55">
        <v>136685.64000000001</v>
      </c>
      <c r="AM99" s="55">
        <v>197022.41</v>
      </c>
      <c r="AN99" s="55">
        <v>201430.65</v>
      </c>
      <c r="AO99" s="55">
        <v>205808.49</v>
      </c>
      <c r="AP99" s="55">
        <v>300859.18</v>
      </c>
      <c r="AQ99" s="55">
        <v>307705.44</v>
      </c>
      <c r="AR99" s="55">
        <v>314678.42</v>
      </c>
      <c r="AS99" s="55">
        <v>415684.42</v>
      </c>
      <c r="AT99" s="55">
        <v>425247.16</v>
      </c>
      <c r="AU99" s="55">
        <v>434986.36</v>
      </c>
      <c r="AV99" s="55">
        <v>542347.68000000005</v>
      </c>
      <c r="AW99" s="55">
        <v>554866.35</v>
      </c>
      <c r="AX99" s="55">
        <v>567615.31999999995</v>
      </c>
      <c r="AY99" s="55">
        <v>681713.05</v>
      </c>
      <c r="AZ99" s="55">
        <v>83228.2</v>
      </c>
      <c r="BA99" s="55">
        <v>84006.36</v>
      </c>
      <c r="BB99" s="55">
        <v>84794.18</v>
      </c>
      <c r="BC99" s="55">
        <v>85591.77</v>
      </c>
      <c r="BD99" s="55">
        <v>86399.25</v>
      </c>
      <c r="BE99" s="55">
        <v>87216.76</v>
      </c>
      <c r="BF99" s="55">
        <v>88044.4</v>
      </c>
      <c r="BG99" s="34">
        <v>0</v>
      </c>
      <c r="BH99" s="34">
        <v>1.7315241697260828E-2</v>
      </c>
      <c r="BI99" s="34">
        <v>5.3139019635238129E-2</v>
      </c>
      <c r="BJ99" s="34">
        <v>0.10756739707078442</v>
      </c>
      <c r="BK99" s="34">
        <v>0.16335503848820054</v>
      </c>
      <c r="BL99" s="34">
        <v>0.22049256625418981</v>
      </c>
      <c r="BM99" s="34">
        <v>0.30693859174531829</v>
      </c>
      <c r="BN99" s="34">
        <v>0.39549563318475467</v>
      </c>
      <c r="BO99" s="34">
        <v>0.48620276494957454</v>
      </c>
      <c r="BP99" s="34">
        <v>0.60805469133615697</v>
      </c>
      <c r="BQ99" s="34">
        <v>0.73285525003482244</v>
      </c>
      <c r="BR99" s="34">
        <v>0.86065884933069836</v>
      </c>
      <c r="BS99" s="34">
        <v>1.0215668783348943</v>
      </c>
      <c r="BT99" s="34">
        <v>1.1863349893220334</v>
      </c>
      <c r="BU99" s="34">
        <v>1.3550341946570601</v>
      </c>
      <c r="BV99" s="34">
        <v>1.5589149740587851</v>
      </c>
      <c r="BW99" s="34">
        <v>1.5782553659648313</v>
      </c>
      <c r="BX99" s="34">
        <v>1.5978357008859252</v>
      </c>
      <c r="BY99" s="34">
        <v>1.6176589556309533</v>
      </c>
      <c r="BZ99" s="34">
        <v>1.6377281439400315</v>
      </c>
      <c r="CA99" s="34">
        <v>1.6580463169426902</v>
      </c>
      <c r="CB99" s="34">
        <v>1.6786165636217363</v>
      </c>
      <c r="CC99" s="34">
        <v>1.6994420112828739</v>
      </c>
      <c r="CD99" s="117"/>
      <c r="CE99" s="117"/>
      <c r="CF99" s="117"/>
      <c r="CG99" s="117"/>
    </row>
    <row r="100" spans="1:85" ht="16">
      <c r="A100" s="31" t="str">
        <f t="shared" si="35"/>
        <v>Residential</v>
      </c>
      <c r="B100" s="31" t="s">
        <v>92</v>
      </c>
      <c r="C100" s="31" t="str">
        <f t="shared" si="36"/>
        <v>Ancillary Cooling</v>
      </c>
      <c r="D100" s="45">
        <f t="shared" si="37"/>
        <v>123.85741588011689</v>
      </c>
      <c r="E100" s="45">
        <f t="shared" si="43"/>
        <v>123.85741588011689</v>
      </c>
      <c r="F100" s="45" t="str">
        <f t="shared" si="38"/>
        <v>n/a</v>
      </c>
      <c r="G100" s="46">
        <f t="shared" si="39"/>
        <v>1033811.3727585663</v>
      </c>
      <c r="H100" s="47">
        <f t="shared" si="40"/>
        <v>8.3467862252124245</v>
      </c>
      <c r="I100" s="47">
        <f t="shared" si="41"/>
        <v>0</v>
      </c>
      <c r="J100" s="47">
        <f t="shared" si="42"/>
        <v>8.3467862252124245</v>
      </c>
      <c r="K100" s="32" t="s">
        <v>32</v>
      </c>
      <c r="L100" s="32" t="s">
        <v>397</v>
      </c>
      <c r="M100" s="34">
        <v>0</v>
      </c>
      <c r="N100" s="34">
        <v>0.14883836857296401</v>
      </c>
      <c r="O100" s="34">
        <v>0.45832063600429135</v>
      </c>
      <c r="P100" s="34">
        <v>1.0971583990464588</v>
      </c>
      <c r="Q100" s="34">
        <v>1.4478110786589218</v>
      </c>
      <c r="R100" s="34">
        <v>1.651128225457154</v>
      </c>
      <c r="S100" s="34">
        <v>1.6950222869393998</v>
      </c>
      <c r="T100" s="34">
        <v>1.7402867745930741</v>
      </c>
      <c r="U100" s="34">
        <v>1.7869680024320787</v>
      </c>
      <c r="V100" s="34">
        <v>1.8351139024082366</v>
      </c>
      <c r="W100" s="34">
        <v>1.8847740816728868</v>
      </c>
      <c r="X100" s="34">
        <v>1.9359998818753441</v>
      </c>
      <c r="Y100" s="34">
        <v>1.9888444405707963</v>
      </c>
      <c r="Z100" s="34">
        <v>2.0433627548128408</v>
      </c>
      <c r="AA100" s="34">
        <v>2.0996117470085243</v>
      </c>
      <c r="AB100" s="34">
        <v>2.1576503331165315</v>
      </c>
      <c r="AC100" s="34">
        <v>2.2175394932720494</v>
      </c>
      <c r="AD100" s="34">
        <v>2.2793423449247978</v>
      </c>
      <c r="AE100" s="34">
        <v>2.3431242185798307</v>
      </c>
      <c r="AF100" s="34">
        <v>2.4089527362338807</v>
      </c>
      <c r="AG100" s="34">
        <v>2.4768978926033411</v>
      </c>
      <c r="AH100" s="34">
        <v>2.5470321392434148</v>
      </c>
      <c r="AI100" s="34">
        <v>2.5786314250222975</v>
      </c>
      <c r="AJ100" s="55">
        <v>0</v>
      </c>
      <c r="AK100" s="55">
        <v>56306.17</v>
      </c>
      <c r="AL100" s="55">
        <v>115719.2</v>
      </c>
      <c r="AM100" s="55">
        <v>237854.16</v>
      </c>
      <c r="AN100" s="55">
        <v>199274.46</v>
      </c>
      <c r="AO100" s="55">
        <v>181355.57</v>
      </c>
      <c r="AP100" s="55">
        <v>148746.15</v>
      </c>
      <c r="AQ100" s="55">
        <v>152452.89000000001</v>
      </c>
      <c r="AR100" s="55">
        <v>156276.42000000001</v>
      </c>
      <c r="AS100" s="55">
        <v>160220.69</v>
      </c>
      <c r="AT100" s="55">
        <v>164289.82</v>
      </c>
      <c r="AU100" s="55">
        <v>168488.05</v>
      </c>
      <c r="AV100" s="55">
        <v>172819.76</v>
      </c>
      <c r="AW100" s="55">
        <v>177289.52</v>
      </c>
      <c r="AX100" s="55">
        <v>181902.02</v>
      </c>
      <c r="AY100" s="55">
        <v>186662.14</v>
      </c>
      <c r="AZ100" s="55">
        <v>191574.92</v>
      </c>
      <c r="BA100" s="55">
        <v>196645.57</v>
      </c>
      <c r="BB100" s="55">
        <v>201879.51</v>
      </c>
      <c r="BC100" s="55">
        <v>207282.33</v>
      </c>
      <c r="BD100" s="55">
        <v>212859.81</v>
      </c>
      <c r="BE100" s="55">
        <v>218617.95</v>
      </c>
      <c r="BF100" s="55">
        <v>212311.48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117"/>
      <c r="CE100" s="117"/>
      <c r="CF100" s="117"/>
      <c r="CG100" s="117"/>
    </row>
    <row r="101" spans="1:85" ht="16">
      <c r="A101" s="31" t="str">
        <f t="shared" si="35"/>
        <v>Residential</v>
      </c>
      <c r="B101" s="31" t="s">
        <v>92</v>
      </c>
      <c r="C101" s="31" t="str">
        <f t="shared" si="36"/>
        <v>Ancillary Heating</v>
      </c>
      <c r="D101" s="45">
        <f t="shared" si="37"/>
        <v>54.32216807449165</v>
      </c>
      <c r="E101" s="45" t="str">
        <f t="shared" si="43"/>
        <v/>
      </c>
      <c r="F101" s="45">
        <f t="shared" si="38"/>
        <v>54.32216807449165</v>
      </c>
      <c r="G101" s="46">
        <f t="shared" si="39"/>
        <v>92890.908864225625</v>
      </c>
      <c r="H101" s="47">
        <f t="shared" si="40"/>
        <v>0</v>
      </c>
      <c r="I101" s="47">
        <f t="shared" si="41"/>
        <v>1.7100000268186075</v>
      </c>
      <c r="J101" s="47">
        <f t="shared" si="42"/>
        <v>1.7100000268186075</v>
      </c>
      <c r="K101" s="32" t="s">
        <v>32</v>
      </c>
      <c r="L101" s="32" t="s">
        <v>418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55">
        <v>0</v>
      </c>
      <c r="AK101" s="55">
        <v>0</v>
      </c>
      <c r="AL101" s="55">
        <v>5402.44</v>
      </c>
      <c r="AM101" s="55">
        <v>12352.11</v>
      </c>
      <c r="AN101" s="55">
        <v>26448.27</v>
      </c>
      <c r="AO101" s="55">
        <v>21373.96</v>
      </c>
      <c r="AP101" s="55">
        <v>18908.77</v>
      </c>
      <c r="AQ101" s="55">
        <v>14888.09</v>
      </c>
      <c r="AR101" s="55">
        <v>15072.8</v>
      </c>
      <c r="AS101" s="55">
        <v>15259.8</v>
      </c>
      <c r="AT101" s="55">
        <v>15449.12</v>
      </c>
      <c r="AU101" s="55">
        <v>15640.78</v>
      </c>
      <c r="AV101" s="55">
        <v>15834.83</v>
      </c>
      <c r="AW101" s="55">
        <v>16031.28</v>
      </c>
      <c r="AX101" s="55">
        <v>16230.17</v>
      </c>
      <c r="AY101" s="55">
        <v>16431.53</v>
      </c>
      <c r="AZ101" s="55">
        <v>16635.38</v>
      </c>
      <c r="BA101" s="55">
        <v>16841.759999999998</v>
      </c>
      <c r="BB101" s="55">
        <v>17050.71</v>
      </c>
      <c r="BC101" s="55">
        <v>17262.240000000002</v>
      </c>
      <c r="BD101" s="55">
        <v>17476.41</v>
      </c>
      <c r="BE101" s="55">
        <v>17693.22</v>
      </c>
      <c r="BF101" s="55">
        <v>17912.73</v>
      </c>
      <c r="BG101" s="34">
        <v>0</v>
      </c>
      <c r="BH101" s="34">
        <v>0</v>
      </c>
      <c r="BI101" s="34">
        <v>3.9220044252915087E-2</v>
      </c>
      <c r="BJ101" s="34">
        <v>0.11908757732771869</v>
      </c>
      <c r="BK101" s="34">
        <v>0.28132210678677572</v>
      </c>
      <c r="BL101" s="34">
        <v>0.36616009472699262</v>
      </c>
      <c r="BM101" s="34">
        <v>0.41189199177458369</v>
      </c>
      <c r="BN101" s="34">
        <v>0.41700205401431034</v>
      </c>
      <c r="BO101" s="34">
        <v>0.42217551330135855</v>
      </c>
      <c r="BP101" s="34">
        <v>0.42741315615953573</v>
      </c>
      <c r="BQ101" s="34">
        <v>0.43271577887051221</v>
      </c>
      <c r="BR101" s="34">
        <v>0.43808418759488049</v>
      </c>
      <c r="BS101" s="34">
        <v>0.44351919849471633</v>
      </c>
      <c r="BT101" s="34">
        <v>0.44902163785766003</v>
      </c>
      <c r="BU101" s="34">
        <v>0.45459234222253719</v>
      </c>
      <c r="BV101" s="34">
        <v>0.4602321585065392</v>
      </c>
      <c r="BW101" s="34">
        <v>0.46594194413397921</v>
      </c>
      <c r="BX101" s="34">
        <v>0.47172256716664779</v>
      </c>
      <c r="BY101" s="34">
        <v>0.47757490643578432</v>
      </c>
      <c r="BZ101" s="34">
        <v>0.4834998516756861</v>
      </c>
      <c r="CA101" s="34">
        <v>0.4894983036589759</v>
      </c>
      <c r="CB101" s="34">
        <v>0.49557117433354569</v>
      </c>
      <c r="CC101" s="34">
        <v>0.50171938696120177</v>
      </c>
      <c r="CD101" s="117"/>
      <c r="CE101" s="117"/>
      <c r="CF101" s="117"/>
      <c r="CG101" s="117"/>
    </row>
    <row r="102" spans="1:85" ht="16">
      <c r="A102" s="31" t="str">
        <f t="shared" si="35"/>
        <v>Residential</v>
      </c>
      <c r="B102" s="31" t="s">
        <v>92</v>
      </c>
      <c r="C102" s="31" t="str">
        <f t="shared" si="36"/>
        <v>Ancillary DLC WH</v>
      </c>
      <c r="D102" s="45">
        <f t="shared" si="37"/>
        <v>82.753069012979338</v>
      </c>
      <c r="E102" s="45">
        <f t="shared" si="43"/>
        <v>82.753069012979338</v>
      </c>
      <c r="F102" s="45">
        <f t="shared" si="38"/>
        <v>82.753069012979338</v>
      </c>
      <c r="G102" s="46">
        <f t="shared" si="39"/>
        <v>1910380.2837401645</v>
      </c>
      <c r="H102" s="47">
        <f t="shared" si="40"/>
        <v>23.085310388192763</v>
      </c>
      <c r="I102" s="47">
        <f t="shared" si="41"/>
        <v>23.085310388192763</v>
      </c>
      <c r="J102" s="47">
        <f t="shared" si="42"/>
        <v>23.085310388192763</v>
      </c>
      <c r="K102" s="32" t="s">
        <v>32</v>
      </c>
      <c r="L102" s="32" t="s">
        <v>439</v>
      </c>
      <c r="M102" s="34">
        <v>0</v>
      </c>
      <c r="N102" s="34">
        <v>0.44757056593250505</v>
      </c>
      <c r="O102" s="34">
        <v>1.3545779085689353</v>
      </c>
      <c r="P102" s="34">
        <v>3.1866948160694846</v>
      </c>
      <c r="Q102" s="34">
        <v>4.1320770449461399</v>
      </c>
      <c r="R102" s="34">
        <v>4.6299010791716597</v>
      </c>
      <c r="S102" s="34">
        <v>4.6692805203514194</v>
      </c>
      <c r="T102" s="34">
        <v>4.7089979233901147</v>
      </c>
      <c r="U102" s="34">
        <v>4.7490562174197484</v>
      </c>
      <c r="V102" s="34">
        <v>4.7894583572323528</v>
      </c>
      <c r="W102" s="34">
        <v>4.8302073235074037</v>
      </c>
      <c r="X102" s="34">
        <v>4.8713061230412231</v>
      </c>
      <c r="Y102" s="34">
        <v>4.9127577889784941</v>
      </c>
      <c r="Z102" s="34">
        <v>4.9545653810458061</v>
      </c>
      <c r="AA102" s="34">
        <v>4.9967319857873269</v>
      </c>
      <c r="AB102" s="34">
        <v>5.039260716802592</v>
      </c>
      <c r="AC102" s="34">
        <v>5.0821547149863786</v>
      </c>
      <c r="AD102" s="34">
        <v>5.1254171487708176</v>
      </c>
      <c r="AE102" s="34">
        <v>5.1690512143695901</v>
      </c>
      <c r="AF102" s="34">
        <v>5.2130601360243851</v>
      </c>
      <c r="AG102" s="34">
        <v>5.2574471662535318</v>
      </c>
      <c r="AH102" s="34">
        <v>5.3022155861028786</v>
      </c>
      <c r="AI102" s="34">
        <v>5.3679965485748635</v>
      </c>
      <c r="AJ102" s="55">
        <v>0</v>
      </c>
      <c r="AK102" s="55">
        <v>135302.93</v>
      </c>
      <c r="AL102" s="55">
        <v>227893.7</v>
      </c>
      <c r="AM102" s="55">
        <v>414592.84</v>
      </c>
      <c r="AN102" s="55">
        <v>357322.47</v>
      </c>
      <c r="AO102" s="55">
        <v>329347.42</v>
      </c>
      <c r="AP102" s="55">
        <v>279496.67</v>
      </c>
      <c r="AQ102" s="55">
        <v>281323.71999999997</v>
      </c>
      <c r="AR102" s="55">
        <v>283166.46999999997</v>
      </c>
      <c r="AS102" s="55">
        <v>285025.03000000003</v>
      </c>
      <c r="AT102" s="55">
        <v>286899.55</v>
      </c>
      <c r="AU102" s="55">
        <v>288790.15999999997</v>
      </c>
      <c r="AV102" s="55">
        <v>290697.01</v>
      </c>
      <c r="AW102" s="55">
        <v>292620.24</v>
      </c>
      <c r="AX102" s="55">
        <v>294559.99</v>
      </c>
      <c r="AY102" s="55">
        <v>296516.40000000002</v>
      </c>
      <c r="AZ102" s="55">
        <v>298489.61</v>
      </c>
      <c r="BA102" s="55">
        <v>300479.78000000003</v>
      </c>
      <c r="BB102" s="55">
        <v>302487.03999999998</v>
      </c>
      <c r="BC102" s="55">
        <v>304511.56</v>
      </c>
      <c r="BD102" s="55">
        <v>306553.46999999997</v>
      </c>
      <c r="BE102" s="55">
        <v>308612.93</v>
      </c>
      <c r="BF102" s="55">
        <v>313942.09999999998</v>
      </c>
      <c r="BG102" s="34">
        <v>0</v>
      </c>
      <c r="BH102" s="34">
        <v>0.44757056593250505</v>
      </c>
      <c r="BI102" s="34">
        <v>1.3545779085689353</v>
      </c>
      <c r="BJ102" s="34">
        <v>3.1866948160694846</v>
      </c>
      <c r="BK102" s="34">
        <v>4.1320770449461399</v>
      </c>
      <c r="BL102" s="34">
        <v>4.6299010791716597</v>
      </c>
      <c r="BM102" s="34">
        <v>4.6692805203514194</v>
      </c>
      <c r="BN102" s="34">
        <v>4.7089979233901147</v>
      </c>
      <c r="BO102" s="34">
        <v>4.7490562174197484</v>
      </c>
      <c r="BP102" s="34">
        <v>4.7894583572323528</v>
      </c>
      <c r="BQ102" s="34">
        <v>4.8302073235074037</v>
      </c>
      <c r="BR102" s="34">
        <v>4.8713061230412231</v>
      </c>
      <c r="BS102" s="34">
        <v>4.9127577889784941</v>
      </c>
      <c r="BT102" s="34">
        <v>4.9545653810458061</v>
      </c>
      <c r="BU102" s="34">
        <v>4.9967319857873269</v>
      </c>
      <c r="BV102" s="34">
        <v>5.039260716802592</v>
      </c>
      <c r="BW102" s="34">
        <v>5.0821547149863786</v>
      </c>
      <c r="BX102" s="34">
        <v>5.1254171487708176</v>
      </c>
      <c r="BY102" s="34">
        <v>5.1690512143695901</v>
      </c>
      <c r="BZ102" s="34">
        <v>5.2130601360243851</v>
      </c>
      <c r="CA102" s="34">
        <v>5.2574471662535318</v>
      </c>
      <c r="CB102" s="34">
        <v>5.3022155861028786</v>
      </c>
      <c r="CC102" s="34">
        <v>5.3679965485748635</v>
      </c>
      <c r="CD102" s="117"/>
      <c r="CE102" s="117"/>
      <c r="CF102" s="117"/>
      <c r="CG102" s="117"/>
    </row>
    <row r="103" spans="1:85" ht="16">
      <c r="A103" s="31" t="str">
        <f t="shared" si="35"/>
        <v>Residential</v>
      </c>
      <c r="B103" s="31" t="s">
        <v>92</v>
      </c>
      <c r="C103" s="31" t="str">
        <f t="shared" si="36"/>
        <v>Ancillary EV</v>
      </c>
      <c r="D103" s="45">
        <f t="shared" si="37"/>
        <v>473.91018075797558</v>
      </c>
      <c r="E103" s="45">
        <f t="shared" si="43"/>
        <v>473.91018075797558</v>
      </c>
      <c r="F103" s="45">
        <f t="shared" si="38"/>
        <v>473.91018075797558</v>
      </c>
      <c r="G103" s="46">
        <f t="shared" si="39"/>
        <v>300530.21580248023</v>
      </c>
      <c r="H103" s="47">
        <f t="shared" si="40"/>
        <v>0.63415015757165194</v>
      </c>
      <c r="I103" s="47">
        <f t="shared" si="41"/>
        <v>0.63415015757165194</v>
      </c>
      <c r="J103" s="47">
        <f t="shared" si="42"/>
        <v>0.63415015757165194</v>
      </c>
      <c r="K103" s="32" t="s">
        <v>32</v>
      </c>
      <c r="L103" s="32" t="s">
        <v>461</v>
      </c>
      <c r="M103" s="34">
        <v>0</v>
      </c>
      <c r="N103" s="34">
        <v>5.0591406510196195E-3</v>
      </c>
      <c r="O103" s="34">
        <v>1.8215802876912341E-2</v>
      </c>
      <c r="P103" s="34">
        <v>5.0981618566301588E-2</v>
      </c>
      <c r="Q103" s="34">
        <v>7.864481486078112E-2</v>
      </c>
      <c r="R103" s="34">
        <v>0.10483387913926354</v>
      </c>
      <c r="S103" s="34">
        <v>0.1257789289077578</v>
      </c>
      <c r="T103" s="34">
        <v>0.15090864792064709</v>
      </c>
      <c r="U103" s="34">
        <v>0.18105910278453011</v>
      </c>
      <c r="V103" s="34">
        <v>0.2172334001585989</v>
      </c>
      <c r="W103" s="34">
        <v>0.26063506014732085</v>
      </c>
      <c r="X103" s="34">
        <v>0.31270805745526431</v>
      </c>
      <c r="Y103" s="34">
        <v>0.3751848624746506</v>
      </c>
      <c r="Z103" s="34">
        <v>0.45014408063425099</v>
      </c>
      <c r="AA103" s="34">
        <v>0.54007960767272634</v>
      </c>
      <c r="AB103" s="34">
        <v>0.64798360163470714</v>
      </c>
      <c r="AC103" s="34">
        <v>0.77744603207074692</v>
      </c>
      <c r="AD103" s="34">
        <v>0.93277411844641811</v>
      </c>
      <c r="AE103" s="34">
        <v>1.1191356314804846</v>
      </c>
      <c r="AF103" s="34">
        <v>1.3427308250525491</v>
      </c>
      <c r="AG103" s="34">
        <v>1.6109987188605908</v>
      </c>
      <c r="AH103" s="34">
        <v>1.9328645948594312</v>
      </c>
      <c r="AI103" s="34">
        <v>1.9568443239581734</v>
      </c>
      <c r="AJ103" s="55">
        <v>0</v>
      </c>
      <c r="AK103" s="55">
        <v>34753.25</v>
      </c>
      <c r="AL103" s="55">
        <v>37260.69</v>
      </c>
      <c r="AM103" s="55">
        <v>43400.73</v>
      </c>
      <c r="AN103" s="55">
        <v>44519.8</v>
      </c>
      <c r="AO103" s="55">
        <v>46209.2</v>
      </c>
      <c r="AP103" s="55">
        <v>46797.39</v>
      </c>
      <c r="AQ103" s="55">
        <v>49469.31</v>
      </c>
      <c r="AR103" s="55">
        <v>52675.05</v>
      </c>
      <c r="AS103" s="55">
        <v>56521.29</v>
      </c>
      <c r="AT103" s="55">
        <v>61135.97</v>
      </c>
      <c r="AU103" s="55">
        <v>66672.63</v>
      </c>
      <c r="AV103" s="55">
        <v>73315.47</v>
      </c>
      <c r="AW103" s="55">
        <v>81285.509999999995</v>
      </c>
      <c r="AX103" s="55">
        <v>90847.9</v>
      </c>
      <c r="AY103" s="55">
        <v>102320.79</v>
      </c>
      <c r="AZ103" s="55">
        <v>116085.88</v>
      </c>
      <c r="BA103" s="55">
        <v>132601.14000000001</v>
      </c>
      <c r="BB103" s="55">
        <v>152416.03</v>
      </c>
      <c r="BC103" s="55">
        <v>176189.78</v>
      </c>
      <c r="BD103" s="55">
        <v>204713.36</v>
      </c>
      <c r="BE103" s="55">
        <v>238935.75</v>
      </c>
      <c r="BF103" s="55">
        <v>184828.68</v>
      </c>
      <c r="BG103" s="34">
        <v>0</v>
      </c>
      <c r="BH103" s="34">
        <v>5.0591406510196195E-3</v>
      </c>
      <c r="BI103" s="34">
        <v>1.8215802876912341E-2</v>
      </c>
      <c r="BJ103" s="34">
        <v>5.0981618566301588E-2</v>
      </c>
      <c r="BK103" s="34">
        <v>7.864481486078112E-2</v>
      </c>
      <c r="BL103" s="34">
        <v>0.10483387913926354</v>
      </c>
      <c r="BM103" s="34">
        <v>0.1257789289077578</v>
      </c>
      <c r="BN103" s="34">
        <v>0.15090864792064709</v>
      </c>
      <c r="BO103" s="34">
        <v>0.18105910278453011</v>
      </c>
      <c r="BP103" s="34">
        <v>0.2172334001585989</v>
      </c>
      <c r="BQ103" s="34">
        <v>0.26063506014732085</v>
      </c>
      <c r="BR103" s="34">
        <v>0.31270805745526431</v>
      </c>
      <c r="BS103" s="34">
        <v>0.3751848624746506</v>
      </c>
      <c r="BT103" s="34">
        <v>0.45014408063425099</v>
      </c>
      <c r="BU103" s="34">
        <v>0.54007960767272634</v>
      </c>
      <c r="BV103" s="34">
        <v>0.64798360163470714</v>
      </c>
      <c r="BW103" s="34">
        <v>0.77744603207074692</v>
      </c>
      <c r="BX103" s="34">
        <v>0.93277411844641811</v>
      </c>
      <c r="BY103" s="34">
        <v>1.1191356314804846</v>
      </c>
      <c r="BZ103" s="34">
        <v>1.3427308250525491</v>
      </c>
      <c r="CA103" s="34">
        <v>1.6109987188605908</v>
      </c>
      <c r="CB103" s="34">
        <v>1.9328645948594312</v>
      </c>
      <c r="CC103" s="34">
        <v>1.9568443239581734</v>
      </c>
      <c r="CD103" s="117"/>
      <c r="CE103" s="117"/>
      <c r="CF103" s="117"/>
      <c r="CG103" s="117"/>
    </row>
    <row r="104" spans="1:85" ht="16">
      <c r="A104" s="31" t="str">
        <f t="shared" si="35"/>
        <v>Residential</v>
      </c>
      <c r="B104" s="31" t="s">
        <v>92</v>
      </c>
      <c r="C104" s="31" t="str">
        <f t="shared" si="36"/>
        <v>Ancillary Battery Storage</v>
      </c>
      <c r="D104" s="45">
        <f t="shared" si="37"/>
        <v>95.665850619530104</v>
      </c>
      <c r="E104" s="45">
        <f t="shared" si="43"/>
        <v>95.665850619530104</v>
      </c>
      <c r="F104" s="45">
        <f t="shared" si="38"/>
        <v>95.665850619530104</v>
      </c>
      <c r="G104" s="46">
        <f t="shared" si="39"/>
        <v>152169.96150393685</v>
      </c>
      <c r="H104" s="47">
        <f t="shared" si="40"/>
        <v>1.5906403436386891</v>
      </c>
      <c r="I104" s="47">
        <f t="shared" si="41"/>
        <v>1.5906403436386891</v>
      </c>
      <c r="J104" s="47">
        <f t="shared" si="42"/>
        <v>1.5906403436386891</v>
      </c>
      <c r="K104" s="32" t="s">
        <v>32</v>
      </c>
      <c r="L104" s="32" t="s">
        <v>503</v>
      </c>
      <c r="M104" s="34">
        <v>0</v>
      </c>
      <c r="N104" s="34">
        <v>1.7315241697260828E-2</v>
      </c>
      <c r="O104" s="34">
        <v>5.3139019635238129E-2</v>
      </c>
      <c r="P104" s="34">
        <v>0.10756739707078442</v>
      </c>
      <c r="Q104" s="34">
        <v>0.16335503848820054</v>
      </c>
      <c r="R104" s="34">
        <v>0.22049256625418981</v>
      </c>
      <c r="S104" s="34">
        <v>0.30693859174531829</v>
      </c>
      <c r="T104" s="34">
        <v>0.39549563318475467</v>
      </c>
      <c r="U104" s="34">
        <v>0.48620276494957454</v>
      </c>
      <c r="V104" s="34">
        <v>0.60805469133615697</v>
      </c>
      <c r="W104" s="34">
        <v>0.73285525003482244</v>
      </c>
      <c r="X104" s="34">
        <v>0.86065884933069836</v>
      </c>
      <c r="Y104" s="34">
        <v>1.0215668783348943</v>
      </c>
      <c r="Z104" s="34">
        <v>1.1863349893220334</v>
      </c>
      <c r="AA104" s="34">
        <v>1.3550341946570601</v>
      </c>
      <c r="AB104" s="34">
        <v>1.5589149740587851</v>
      </c>
      <c r="AC104" s="34">
        <v>1.5782553659648313</v>
      </c>
      <c r="AD104" s="34">
        <v>1.5978357008859252</v>
      </c>
      <c r="AE104" s="34">
        <v>1.6176589556309533</v>
      </c>
      <c r="AF104" s="34">
        <v>1.6377281439400315</v>
      </c>
      <c r="AG104" s="34">
        <v>1.6580463169426902</v>
      </c>
      <c r="AH104" s="34">
        <v>1.6786165636217363</v>
      </c>
      <c r="AI104" s="34">
        <v>1.6994420112828739</v>
      </c>
      <c r="AJ104" s="55">
        <v>0</v>
      </c>
      <c r="AK104" s="55">
        <v>20667.66</v>
      </c>
      <c r="AL104" s="55">
        <v>21003.83</v>
      </c>
      <c r="AM104" s="55">
        <v>21514.59</v>
      </c>
      <c r="AN104" s="55">
        <v>22038.1</v>
      </c>
      <c r="AO104" s="55">
        <v>22574.28</v>
      </c>
      <c r="AP104" s="55">
        <v>23385.49</v>
      </c>
      <c r="AQ104" s="55">
        <v>24216.51</v>
      </c>
      <c r="AR104" s="55">
        <v>25067.7</v>
      </c>
      <c r="AS104" s="55">
        <v>26211.16</v>
      </c>
      <c r="AT104" s="55">
        <v>27382.29</v>
      </c>
      <c r="AU104" s="55">
        <v>28581.599999999999</v>
      </c>
      <c r="AV104" s="55">
        <v>30091.56</v>
      </c>
      <c r="AW104" s="55">
        <v>31637.74</v>
      </c>
      <c r="AX104" s="55">
        <v>33220.82</v>
      </c>
      <c r="AY104" s="55">
        <v>35134.03</v>
      </c>
      <c r="AZ104" s="55">
        <v>35315.519999999997</v>
      </c>
      <c r="BA104" s="55">
        <v>35499.26</v>
      </c>
      <c r="BB104" s="55">
        <v>35685.29</v>
      </c>
      <c r="BC104" s="55">
        <v>35873.620000000003</v>
      </c>
      <c r="BD104" s="55">
        <v>36064.28</v>
      </c>
      <c r="BE104" s="55">
        <v>36257.31</v>
      </c>
      <c r="BF104" s="55">
        <v>36452.74</v>
      </c>
      <c r="BG104" s="34">
        <v>0</v>
      </c>
      <c r="BH104" s="34">
        <v>1.7315241697260828E-2</v>
      </c>
      <c r="BI104" s="34">
        <v>5.3139019635238129E-2</v>
      </c>
      <c r="BJ104" s="34">
        <v>0.10756739707078442</v>
      </c>
      <c r="BK104" s="34">
        <v>0.16335503848820054</v>
      </c>
      <c r="BL104" s="34">
        <v>0.22049256625418981</v>
      </c>
      <c r="BM104" s="34">
        <v>0.30693859174531829</v>
      </c>
      <c r="BN104" s="34">
        <v>0.39549563318475467</v>
      </c>
      <c r="BO104" s="34">
        <v>0.48620276494957454</v>
      </c>
      <c r="BP104" s="34">
        <v>0.60805469133615697</v>
      </c>
      <c r="BQ104" s="34">
        <v>0.73285525003482244</v>
      </c>
      <c r="BR104" s="34">
        <v>0.86065884933069836</v>
      </c>
      <c r="BS104" s="34">
        <v>1.0215668783348943</v>
      </c>
      <c r="BT104" s="34">
        <v>1.1863349893220334</v>
      </c>
      <c r="BU104" s="34">
        <v>1.3550341946570601</v>
      </c>
      <c r="BV104" s="34">
        <v>1.5589149740587851</v>
      </c>
      <c r="BW104" s="34">
        <v>1.5782553659648313</v>
      </c>
      <c r="BX104" s="34">
        <v>1.5978357008859252</v>
      </c>
      <c r="BY104" s="34">
        <v>1.6176589556309533</v>
      </c>
      <c r="BZ104" s="34">
        <v>1.6377281439400315</v>
      </c>
      <c r="CA104" s="34">
        <v>1.6580463169426902</v>
      </c>
      <c r="CB104" s="34">
        <v>1.6786165636217363</v>
      </c>
      <c r="CC104" s="34">
        <v>1.6994420112828739</v>
      </c>
      <c r="CD104" s="117"/>
      <c r="CE104" s="117"/>
      <c r="CF104" s="117"/>
      <c r="CG104" s="117"/>
    </row>
    <row r="105" spans="1:85" ht="16">
      <c r="A105" s="31" t="str">
        <f t="shared" si="35"/>
        <v>Residential</v>
      </c>
      <c r="B105" s="31" t="s">
        <v>92</v>
      </c>
      <c r="C105" s="31" t="str">
        <f t="shared" si="36"/>
        <v>Parent-Time-of-Use Opt-in</v>
      </c>
      <c r="D105" s="45">
        <f t="shared" si="37"/>
        <v>107.00722377139823</v>
      </c>
      <c r="E105" s="45">
        <f t="shared" si="43"/>
        <v>102.10931442351226</v>
      </c>
      <c r="F105" s="45">
        <f t="shared" si="38"/>
        <v>107.00722377139823</v>
      </c>
      <c r="G105" s="46">
        <f t="shared" si="39"/>
        <v>814254.14264507371</v>
      </c>
      <c r="H105" s="47">
        <f t="shared" si="40"/>
        <v>7.9743375738264577</v>
      </c>
      <c r="I105" s="47">
        <f t="shared" si="41"/>
        <v>7.6093380796849921</v>
      </c>
      <c r="J105" s="47">
        <f t="shared" si="42"/>
        <v>7.9743375738264577</v>
      </c>
      <c r="K105" s="32" t="s">
        <v>32</v>
      </c>
      <c r="L105" s="32" t="s">
        <v>1273</v>
      </c>
      <c r="M105" s="34">
        <v>0</v>
      </c>
      <c r="N105" s="34">
        <v>0.12477160047360752</v>
      </c>
      <c r="O105" s="34">
        <v>0.54794657406273106</v>
      </c>
      <c r="P105" s="34">
        <v>1.175126929357992</v>
      </c>
      <c r="Q105" s="34">
        <v>1.4431677487871888</v>
      </c>
      <c r="R105" s="34">
        <v>1.5708760185692623</v>
      </c>
      <c r="S105" s="34">
        <v>1.5801970263487457</v>
      </c>
      <c r="T105" s="34">
        <v>1.5916812301961407</v>
      </c>
      <c r="U105" s="34">
        <v>1.6031537963834424</v>
      </c>
      <c r="V105" s="34">
        <v>1.6146108711474698</v>
      </c>
      <c r="W105" s="34">
        <v>1.6260484545027278</v>
      </c>
      <c r="X105" s="34">
        <v>1.6374623959737755</v>
      </c>
      <c r="Y105" s="34">
        <v>1.6488483902321927</v>
      </c>
      <c r="Z105" s="34">
        <v>1.6602019726376553</v>
      </c>
      <c r="AA105" s="34">
        <v>1.6715185146827478</v>
      </c>
      <c r="AB105" s="34">
        <v>1.6827932193412871</v>
      </c>
      <c r="AC105" s="34">
        <v>1.6940211163200964</v>
      </c>
      <c r="AD105" s="34">
        <v>1.705197057214344</v>
      </c>
      <c r="AE105" s="34">
        <v>1.7163157105667342</v>
      </c>
      <c r="AF105" s="34">
        <v>1.7273715568310601</v>
      </c>
      <c r="AG105" s="34">
        <v>1.7383588832408434</v>
      </c>
      <c r="AH105" s="34">
        <v>1.7492717785840266</v>
      </c>
      <c r="AI105" s="34">
        <v>1.7657522940822081</v>
      </c>
      <c r="AJ105" s="55">
        <v>0</v>
      </c>
      <c r="AK105" s="55">
        <v>84080.36</v>
      </c>
      <c r="AL105" s="55">
        <v>231916.46</v>
      </c>
      <c r="AM105" s="55">
        <v>334035.15999999997</v>
      </c>
      <c r="AN105" s="55">
        <v>157535.64000000001</v>
      </c>
      <c r="AO105" s="55">
        <v>88329.05</v>
      </c>
      <c r="AP105" s="55">
        <v>29597.33</v>
      </c>
      <c r="AQ105" s="55">
        <v>30716.04</v>
      </c>
      <c r="AR105" s="55">
        <v>30751.14</v>
      </c>
      <c r="AS105" s="55">
        <v>30784.42</v>
      </c>
      <c r="AT105" s="55">
        <v>30815.78</v>
      </c>
      <c r="AU105" s="55">
        <v>30845.11</v>
      </c>
      <c r="AV105" s="55">
        <v>30872.33</v>
      </c>
      <c r="AW105" s="55">
        <v>30897.31</v>
      </c>
      <c r="AX105" s="55">
        <v>30919.95</v>
      </c>
      <c r="AY105" s="55">
        <v>30940.13</v>
      </c>
      <c r="AZ105" s="55">
        <v>30957.74</v>
      </c>
      <c r="BA105" s="55">
        <v>30972.65</v>
      </c>
      <c r="BB105" s="55">
        <v>30984.74</v>
      </c>
      <c r="BC105" s="55">
        <v>30993.87</v>
      </c>
      <c r="BD105" s="55">
        <v>30999.9</v>
      </c>
      <c r="BE105" s="55">
        <v>31002.71</v>
      </c>
      <c r="BF105" s="55">
        <v>33961.54</v>
      </c>
      <c r="BG105" s="34">
        <v>0</v>
      </c>
      <c r="BH105" s="34">
        <v>0.11906058427515046</v>
      </c>
      <c r="BI105" s="34">
        <v>0.52286609301990561</v>
      </c>
      <c r="BJ105" s="34">
        <v>1.1213392973701646</v>
      </c>
      <c r="BK105" s="34">
        <v>1.3771114157824851</v>
      </c>
      <c r="BL105" s="34">
        <v>1.4989742528327996</v>
      </c>
      <c r="BM105" s="34">
        <v>1.5078686216478676</v>
      </c>
      <c r="BN105" s="34">
        <v>1.5188271732318477</v>
      </c>
      <c r="BO105" s="34">
        <v>1.5297746198319608</v>
      </c>
      <c r="BP105" s="34">
        <v>1.5407072840785636</v>
      </c>
      <c r="BQ105" s="34">
        <v>1.551621349072551</v>
      </c>
      <c r="BR105" s="34">
        <v>1.562512854313062</v>
      </c>
      <c r="BS105" s="34">
        <v>1.5733776915341524</v>
      </c>
      <c r="BT105" s="34">
        <v>1.5842116004499589</v>
      </c>
      <c r="BU105" s="34">
        <v>1.5950101644080132</v>
      </c>
      <c r="BV105" s="34">
        <v>1.6057688059504802</v>
      </c>
      <c r="BW105" s="34">
        <v>1.6164827822832672</v>
      </c>
      <c r="BX105" s="34">
        <v>1.6271471806531124</v>
      </c>
      <c r="BY105" s="34">
        <v>1.6377569136329218</v>
      </c>
      <c r="BZ105" s="34">
        <v>1.6483067143158527</v>
      </c>
      <c r="CA105" s="34">
        <v>1.6587911314188239</v>
      </c>
      <c r="CB105" s="34">
        <v>1.6692045242963789</v>
      </c>
      <c r="CC105" s="34">
        <v>1.6849306975354903</v>
      </c>
      <c r="CD105" s="117"/>
      <c r="CE105" s="117"/>
      <c r="CF105" s="117"/>
      <c r="CG105" s="117"/>
    </row>
    <row r="106" spans="1:85" ht="16">
      <c r="A106" s="31" t="str">
        <f t="shared" si="35"/>
        <v>Residential</v>
      </c>
      <c r="B106" s="31" t="s">
        <v>92</v>
      </c>
      <c r="C106" s="31" t="str">
        <f t="shared" si="36"/>
        <v>Parent-Peak Time Rebate</v>
      </c>
      <c r="D106" s="45">
        <f t="shared" si="37"/>
        <v>65.163034259445482</v>
      </c>
      <c r="E106" s="45">
        <f t="shared" si="43"/>
        <v>62.180407261124458</v>
      </c>
      <c r="F106" s="45">
        <f t="shared" si="38"/>
        <v>65.163034259445482</v>
      </c>
      <c r="G106" s="46">
        <f t="shared" si="39"/>
        <v>720865.10340243345</v>
      </c>
      <c r="H106" s="47">
        <f t="shared" si="40"/>
        <v>11.593122900838933</v>
      </c>
      <c r="I106" s="47">
        <f t="shared" si="41"/>
        <v>11.062485220260333</v>
      </c>
      <c r="J106" s="47">
        <f t="shared" si="42"/>
        <v>11.593122900838933</v>
      </c>
      <c r="K106" s="32" t="s">
        <v>32</v>
      </c>
      <c r="L106" s="32" t="s">
        <v>1376</v>
      </c>
      <c r="M106" s="34">
        <v>0</v>
      </c>
      <c r="N106" s="34">
        <v>0.2032772559437557</v>
      </c>
      <c r="O106" s="34">
        <v>0.86559671769343738</v>
      </c>
      <c r="P106" s="34">
        <v>1.756956468558369</v>
      </c>
      <c r="Q106" s="34">
        <v>2.0966714166330052</v>
      </c>
      <c r="R106" s="34">
        <v>2.2489893987924678</v>
      </c>
      <c r="S106" s="34">
        <v>2.2623340850912719</v>
      </c>
      <c r="T106" s="34">
        <v>2.2787757726598974</v>
      </c>
      <c r="U106" s="34">
        <v>2.2952007988409489</v>
      </c>
      <c r="V106" s="34">
        <v>2.3116036462845932</v>
      </c>
      <c r="W106" s="34">
        <v>2.3279785882976549</v>
      </c>
      <c r="X106" s="34">
        <v>2.3443196827337411</v>
      </c>
      <c r="Y106" s="34">
        <v>2.3606207657467815</v>
      </c>
      <c r="Z106" s="34">
        <v>2.37687544540728</v>
      </c>
      <c r="AA106" s="34">
        <v>2.3930770951807503</v>
      </c>
      <c r="AB106" s="34">
        <v>2.4092188472680127</v>
      </c>
      <c r="AC106" s="34">
        <v>2.4252935858072608</v>
      </c>
      <c r="AD106" s="34">
        <v>2.4412939399380638</v>
      </c>
      <c r="AE106" s="34">
        <v>2.4572122767277151</v>
      </c>
      <c r="AF106" s="34">
        <v>2.4730406939606655</v>
      </c>
      <c r="AG106" s="34">
        <v>2.4887710127920526</v>
      </c>
      <c r="AH106" s="34">
        <v>2.5043947702667544</v>
      </c>
      <c r="AI106" s="34">
        <v>2.5279895697314525</v>
      </c>
      <c r="AJ106" s="55">
        <v>0</v>
      </c>
      <c r="AK106" s="55">
        <v>83197.87</v>
      </c>
      <c r="AL106" s="55">
        <v>214955.85</v>
      </c>
      <c r="AM106" s="55">
        <v>281638.03999999998</v>
      </c>
      <c r="AN106" s="55">
        <v>124474.49</v>
      </c>
      <c r="AO106" s="55">
        <v>70905.789999999994</v>
      </c>
      <c r="AP106" s="55">
        <v>30982.18</v>
      </c>
      <c r="AQ106" s="55">
        <v>31909.95</v>
      </c>
      <c r="AR106" s="55">
        <v>31939.06</v>
      </c>
      <c r="AS106" s="55">
        <v>31966.66</v>
      </c>
      <c r="AT106" s="55">
        <v>31992.67</v>
      </c>
      <c r="AU106" s="55">
        <v>32016.99</v>
      </c>
      <c r="AV106" s="55">
        <v>32039.56</v>
      </c>
      <c r="AW106" s="55">
        <v>32060.28</v>
      </c>
      <c r="AX106" s="55">
        <v>32079.06</v>
      </c>
      <c r="AY106" s="55">
        <v>32095.8</v>
      </c>
      <c r="AZ106" s="55">
        <v>32110.400000000001</v>
      </c>
      <c r="BA106" s="55">
        <v>32122.76</v>
      </c>
      <c r="BB106" s="55">
        <v>32132.79</v>
      </c>
      <c r="BC106" s="55">
        <v>32140.36</v>
      </c>
      <c r="BD106" s="55">
        <v>32145.37</v>
      </c>
      <c r="BE106" s="55">
        <v>32147.7</v>
      </c>
      <c r="BF106" s="55">
        <v>34601.53</v>
      </c>
      <c r="BG106" s="34">
        <v>0</v>
      </c>
      <c r="BH106" s="34">
        <v>0.19397289744337523</v>
      </c>
      <c r="BI106" s="34">
        <v>0.8259768293749884</v>
      </c>
      <c r="BJ106" s="34">
        <v>1.6765374724580244</v>
      </c>
      <c r="BK106" s="34">
        <v>2.0007030682445763</v>
      </c>
      <c r="BL106" s="34">
        <v>2.1460491877355548</v>
      </c>
      <c r="BM106" s="34">
        <v>2.1587830642080323</v>
      </c>
      <c r="BN106" s="34">
        <v>2.1744721867403993</v>
      </c>
      <c r="BO106" s="34">
        <v>2.1901454105062861</v>
      </c>
      <c r="BP106" s="34">
        <v>2.2057974706946903</v>
      </c>
      <c r="BQ106" s="34">
        <v>2.2214229027332841</v>
      </c>
      <c r="BR106" s="34">
        <v>2.2370160364581921</v>
      </c>
      <c r="BS106" s="34">
        <v>2.2525709901534512</v>
      </c>
      <c r="BT106" s="34">
        <v>2.2680816644594501</v>
      </c>
      <c r="BU106" s="34">
        <v>2.2835417361498731</v>
      </c>
      <c r="BV106" s="34">
        <v>2.2989446517768193</v>
      </c>
      <c r="BW106" s="34">
        <v>2.3142836211840287</v>
      </c>
      <c r="BX106" s="34">
        <v>2.3295516108883496</v>
      </c>
      <c r="BY106" s="34">
        <v>2.3447413373298684</v>
      </c>
      <c r="BZ106" s="34">
        <v>2.3598452599913755</v>
      </c>
      <c r="CA106" s="34">
        <v>2.3748555743881652</v>
      </c>
      <c r="CB106" s="34">
        <v>2.3897642049294925</v>
      </c>
      <c r="CC106" s="34">
        <v>2.4122790288113602</v>
      </c>
      <c r="CD106" s="117"/>
      <c r="CE106" s="117"/>
      <c r="CF106" s="117"/>
      <c r="CG106" s="117"/>
    </row>
    <row r="107" spans="1:85" ht="16">
      <c r="A107" s="31" t="str">
        <f t="shared" si="35"/>
        <v>C&amp;I</v>
      </c>
      <c r="B107" s="31" t="s">
        <v>92</v>
      </c>
      <c r="C107" s="31" t="str">
        <f t="shared" si="36"/>
        <v>DLC Central AC</v>
      </c>
      <c r="D107" s="45">
        <f t="shared" si="37"/>
        <v>92.228021176148431</v>
      </c>
      <c r="E107" s="45">
        <f t="shared" si="43"/>
        <v>92.228021176148431</v>
      </c>
      <c r="F107" s="45" t="str">
        <f t="shared" si="38"/>
        <v>n/a</v>
      </c>
      <c r="G107" s="46">
        <f t="shared" si="39"/>
        <v>191364.69690797804</v>
      </c>
      <c r="H107" s="47">
        <f t="shared" si="40"/>
        <v>2.0749084114304717</v>
      </c>
      <c r="I107" s="47">
        <f t="shared" si="41"/>
        <v>0</v>
      </c>
      <c r="J107" s="47">
        <f>MAX(H107:I107)</f>
        <v>2.0749084114304717</v>
      </c>
      <c r="K107" s="32" t="s">
        <v>152</v>
      </c>
      <c r="L107" s="32" t="s">
        <v>141</v>
      </c>
      <c r="M107" s="34">
        <v>0</v>
      </c>
      <c r="N107" s="34">
        <v>4.0789588169699721E-2</v>
      </c>
      <c r="O107" s="34">
        <v>0.12295677391171445</v>
      </c>
      <c r="P107" s="34">
        <v>0.28604664323592399</v>
      </c>
      <c r="Q107" s="34">
        <v>0.36938415028058086</v>
      </c>
      <c r="R107" s="34">
        <v>0.41370161587605042</v>
      </c>
      <c r="S107" s="34">
        <v>0.41854694267740583</v>
      </c>
      <c r="T107" s="34">
        <v>0.42344938567356188</v>
      </c>
      <c r="U107" s="34">
        <v>0.42840961814412221</v>
      </c>
      <c r="V107" s="34">
        <v>0.43342832130523806</v>
      </c>
      <c r="W107" s="34">
        <v>0.43850618440316425</v>
      </c>
      <c r="X107" s="34">
        <v>0.44364390480891674</v>
      </c>
      <c r="Y107" s="34">
        <v>0.44884218811404619</v>
      </c>
      <c r="Z107" s="34">
        <v>0.45410174822754185</v>
      </c>
      <c r="AA107" s="34">
        <v>0.45942330747387511</v>
      </c>
      <c r="AB107" s="34">
        <v>0.46480759669220167</v>
      </c>
      <c r="AC107" s="34">
        <v>0.47025535533673041</v>
      </c>
      <c r="AD107" s="34">
        <v>0.47576733157827844</v>
      </c>
      <c r="AE107" s="34">
        <v>0.48134428240701954</v>
      </c>
      <c r="AF107" s="34">
        <v>0.48698697373644739</v>
      </c>
      <c r="AG107" s="34">
        <v>0.49269618050856223</v>
      </c>
      <c r="AH107" s="34">
        <v>0.4984726868002971</v>
      </c>
      <c r="AI107" s="34">
        <v>0.5043172859312014</v>
      </c>
      <c r="AJ107" s="55">
        <v>0</v>
      </c>
      <c r="AK107" s="55">
        <v>15366.26</v>
      </c>
      <c r="AL107" s="55">
        <v>28918.28</v>
      </c>
      <c r="AM107" s="55">
        <v>55513.8</v>
      </c>
      <c r="AN107" s="55">
        <v>38647.5</v>
      </c>
      <c r="AO107" s="55">
        <v>30531.07</v>
      </c>
      <c r="AP107" s="55">
        <v>20789.689999999999</v>
      </c>
      <c r="AQ107" s="55">
        <v>20991.75</v>
      </c>
      <c r="AR107" s="55">
        <v>21196.2</v>
      </c>
      <c r="AS107" s="55">
        <v>21403.05</v>
      </c>
      <c r="AT107" s="55">
        <v>21612.34</v>
      </c>
      <c r="AU107" s="55">
        <v>21824.1</v>
      </c>
      <c r="AV107" s="55">
        <v>22038.36</v>
      </c>
      <c r="AW107" s="55">
        <v>22255.14</v>
      </c>
      <c r="AX107" s="55">
        <v>22474.48</v>
      </c>
      <c r="AY107" s="55">
        <v>22696.400000000001</v>
      </c>
      <c r="AZ107" s="55">
        <v>22920.94</v>
      </c>
      <c r="BA107" s="55">
        <v>23148.13</v>
      </c>
      <c r="BB107" s="55">
        <v>23377.99</v>
      </c>
      <c r="BC107" s="55">
        <v>23610.560000000001</v>
      </c>
      <c r="BD107" s="55">
        <v>23845.88</v>
      </c>
      <c r="BE107" s="55">
        <v>24083.97</v>
      </c>
      <c r="BF107" s="55">
        <v>24324.86</v>
      </c>
      <c r="BG107" s="34">
        <v>0</v>
      </c>
      <c r="BH107" s="34">
        <v>0</v>
      </c>
      <c r="BI107" s="34">
        <v>0</v>
      </c>
      <c r="BJ107" s="34">
        <v>0</v>
      </c>
      <c r="BK107" s="34">
        <v>0</v>
      </c>
      <c r="BL107" s="34">
        <v>0</v>
      </c>
      <c r="BM107" s="34">
        <v>0</v>
      </c>
      <c r="BN107" s="34">
        <v>0</v>
      </c>
      <c r="BO107" s="34">
        <v>0</v>
      </c>
      <c r="BP107" s="34">
        <v>0</v>
      </c>
      <c r="BQ107" s="34">
        <v>0</v>
      </c>
      <c r="BR107" s="34">
        <v>0</v>
      </c>
      <c r="BS107" s="34">
        <v>0</v>
      </c>
      <c r="BT107" s="34">
        <v>0</v>
      </c>
      <c r="BU107" s="34">
        <v>0</v>
      </c>
      <c r="BV107" s="34">
        <v>0</v>
      </c>
      <c r="BW107" s="34">
        <v>0</v>
      </c>
      <c r="BX107" s="34">
        <v>0</v>
      </c>
      <c r="BY107" s="34">
        <v>0</v>
      </c>
      <c r="BZ107" s="34">
        <v>0</v>
      </c>
      <c r="CA107" s="34">
        <v>0</v>
      </c>
      <c r="CB107" s="34">
        <v>0</v>
      </c>
      <c r="CC107" s="34">
        <v>0</v>
      </c>
      <c r="CD107" s="117"/>
      <c r="CE107" s="117"/>
      <c r="CF107" s="117"/>
      <c r="CG107" s="117"/>
    </row>
    <row r="108" spans="1:85" ht="16">
      <c r="A108" s="31" t="str">
        <f t="shared" si="35"/>
        <v>C&amp;I</v>
      </c>
      <c r="B108" s="31" t="s">
        <v>92</v>
      </c>
      <c r="C108" s="31" t="str">
        <f t="shared" si="36"/>
        <v>DLC Water Heating</v>
      </c>
      <c r="D108" s="45">
        <f t="shared" si="37"/>
        <v>134.37100071232581</v>
      </c>
      <c r="E108" s="45">
        <f t="shared" si="43"/>
        <v>134.37100071232581</v>
      </c>
      <c r="F108" s="45">
        <f t="shared" si="38"/>
        <v>134.37100071232581</v>
      </c>
      <c r="G108" s="46">
        <f t="shared" si="39"/>
        <v>319687.70467410074</v>
      </c>
      <c r="H108" s="47">
        <f t="shared" si="40"/>
        <v>2.3791420989601657</v>
      </c>
      <c r="I108" s="47">
        <f t="shared" si="41"/>
        <v>2.3791420989601657</v>
      </c>
      <c r="J108" s="47">
        <f t="shared" ref="J108:J144" si="44">MAX(H108:I108)</f>
        <v>2.3791420989601657</v>
      </c>
      <c r="K108" s="32" t="s">
        <v>152</v>
      </c>
      <c r="L108" s="32" t="s">
        <v>163</v>
      </c>
      <c r="M108" s="34">
        <v>0</v>
      </c>
      <c r="N108" s="34">
        <v>4.5425736654970891E-2</v>
      </c>
      <c r="O108" s="34">
        <v>0.137920478512954</v>
      </c>
      <c r="P108" s="34">
        <v>0.32555820397212337</v>
      </c>
      <c r="Q108" s="34">
        <v>0.42350892624327696</v>
      </c>
      <c r="R108" s="34">
        <v>0.47607637972919531</v>
      </c>
      <c r="S108" s="34">
        <v>0.48165224782753308</v>
      </c>
      <c r="T108" s="34">
        <v>0.4872938436634508</v>
      </c>
      <c r="U108" s="34">
        <v>0.49300194202849823</v>
      </c>
      <c r="V108" s="34">
        <v>0.49877732684738507</v>
      </c>
      <c r="W108" s="34">
        <v>0.50462079128564208</v>
      </c>
      <c r="X108" s="34">
        <v>0.51053313785855059</v>
      </c>
      <c r="Y108" s="34">
        <v>0.51651517854135576</v>
      </c>
      <c r="Z108" s="34">
        <v>0.52256773488078101</v>
      </c>
      <c r="AA108" s="34">
        <v>0.52869163810785424</v>
      </c>
      <c r="AB108" s="34">
        <v>0.53488772925206629</v>
      </c>
      <c r="AC108" s="34">
        <v>0.54115685925687329</v>
      </c>
      <c r="AD108" s="34">
        <v>0.54749988909656266</v>
      </c>
      <c r="AE108" s="34">
        <v>0.55391768989449397</v>
      </c>
      <c r="AF108" s="34">
        <v>0.56041114304273654</v>
      </c>
      <c r="AG108" s="34">
        <v>0.56698114032311508</v>
      </c>
      <c r="AH108" s="34">
        <v>0.57362858402968264</v>
      </c>
      <c r="AI108" s="34">
        <v>0.58035438709263953</v>
      </c>
      <c r="AJ108" s="55">
        <v>0</v>
      </c>
      <c r="AK108" s="55">
        <v>30449.87</v>
      </c>
      <c r="AL108" s="55">
        <v>53404.56</v>
      </c>
      <c r="AM108" s="55">
        <v>99828.24</v>
      </c>
      <c r="AN108" s="55">
        <v>65942.62</v>
      </c>
      <c r="AO108" s="55">
        <v>48903.77</v>
      </c>
      <c r="AP108" s="55">
        <v>29505.52</v>
      </c>
      <c r="AQ108" s="55">
        <v>29735.66</v>
      </c>
      <c r="AR108" s="55">
        <v>29968.51</v>
      </c>
      <c r="AS108" s="55">
        <v>30204.11</v>
      </c>
      <c r="AT108" s="55">
        <v>30442.49</v>
      </c>
      <c r="AU108" s="55">
        <v>30683.68</v>
      </c>
      <c r="AV108" s="55">
        <v>30927.71</v>
      </c>
      <c r="AW108" s="55">
        <v>31174.61</v>
      </c>
      <c r="AX108" s="55">
        <v>31424.43</v>
      </c>
      <c r="AY108" s="55">
        <v>31677.19</v>
      </c>
      <c r="AZ108" s="55">
        <v>31932.94</v>
      </c>
      <c r="BA108" s="55">
        <v>32191.69</v>
      </c>
      <c r="BB108" s="55">
        <v>32453.5</v>
      </c>
      <c r="BC108" s="55">
        <v>32718.39</v>
      </c>
      <c r="BD108" s="55">
        <v>32986.410000000003</v>
      </c>
      <c r="BE108" s="55">
        <v>33257.58</v>
      </c>
      <c r="BF108" s="55">
        <v>33531.949999999997</v>
      </c>
      <c r="BG108" s="34">
        <v>0</v>
      </c>
      <c r="BH108" s="34">
        <v>4.5425736654970891E-2</v>
      </c>
      <c r="BI108" s="34">
        <v>0.137920478512954</v>
      </c>
      <c r="BJ108" s="34">
        <v>0.32555820397212337</v>
      </c>
      <c r="BK108" s="34">
        <v>0.42350892624327696</v>
      </c>
      <c r="BL108" s="34">
        <v>0.47607637972919531</v>
      </c>
      <c r="BM108" s="34">
        <v>0.48165224782753308</v>
      </c>
      <c r="BN108" s="34">
        <v>0.4872938436634508</v>
      </c>
      <c r="BO108" s="34">
        <v>0.49300194202849823</v>
      </c>
      <c r="BP108" s="34">
        <v>0.49877732684738507</v>
      </c>
      <c r="BQ108" s="34">
        <v>0.50462079128564208</v>
      </c>
      <c r="BR108" s="34">
        <v>0.51053313785855059</v>
      </c>
      <c r="BS108" s="34">
        <v>0.51651517854135576</v>
      </c>
      <c r="BT108" s="34">
        <v>0.52256773488078101</v>
      </c>
      <c r="BU108" s="34">
        <v>0.52869163810785424</v>
      </c>
      <c r="BV108" s="34">
        <v>0.53488772925206629</v>
      </c>
      <c r="BW108" s="34">
        <v>0.54115685925687329</v>
      </c>
      <c r="BX108" s="34">
        <v>0.54749988909656266</v>
      </c>
      <c r="BY108" s="34">
        <v>0.55391768989449397</v>
      </c>
      <c r="BZ108" s="34">
        <v>0.56041114304273654</v>
      </c>
      <c r="CA108" s="34">
        <v>0.56698114032311508</v>
      </c>
      <c r="CB108" s="34">
        <v>0.57362858402968264</v>
      </c>
      <c r="CC108" s="34">
        <v>0.58035438709263953</v>
      </c>
      <c r="CD108" s="117"/>
      <c r="CE108" s="117"/>
      <c r="CF108" s="117"/>
      <c r="CG108" s="117"/>
    </row>
    <row r="109" spans="1:85" ht="16">
      <c r="A109" s="31" t="str">
        <f t="shared" si="35"/>
        <v>C&amp;I</v>
      </c>
      <c r="B109" s="31" t="s">
        <v>92</v>
      </c>
      <c r="C109" s="31" t="str">
        <f t="shared" si="36"/>
        <v>DLC Smart Thermostats - Cooling</v>
      </c>
      <c r="D109" s="45">
        <f t="shared" si="37"/>
        <v>63.018324645697049</v>
      </c>
      <c r="E109" s="45">
        <f t="shared" si="43"/>
        <v>63.018324645697049</v>
      </c>
      <c r="F109" s="45" t="str">
        <f t="shared" si="38"/>
        <v>n/a</v>
      </c>
      <c r="G109" s="46">
        <f t="shared" si="39"/>
        <v>270220.32139979478</v>
      </c>
      <c r="H109" s="47">
        <f t="shared" si="40"/>
        <v>4.2879642218201317</v>
      </c>
      <c r="I109" s="47">
        <f t="shared" si="41"/>
        <v>0</v>
      </c>
      <c r="J109" s="47">
        <f t="shared" si="44"/>
        <v>4.2879642218201317</v>
      </c>
      <c r="K109" s="32" t="s">
        <v>152</v>
      </c>
      <c r="L109" s="32" t="s">
        <v>185</v>
      </c>
      <c r="M109" s="34">
        <v>0</v>
      </c>
      <c r="N109" s="34">
        <v>8.1871500492329274E-2</v>
      </c>
      <c r="O109" s="34">
        <v>0.24857618953417582</v>
      </c>
      <c r="P109" s="34">
        <v>0.58675853424754132</v>
      </c>
      <c r="Q109" s="34">
        <v>0.76329662030121503</v>
      </c>
      <c r="R109" s="34">
        <v>0.85803974635422731</v>
      </c>
      <c r="S109" s="34">
        <v>0.86808921877611867</v>
      </c>
      <c r="T109" s="34">
        <v>0.87825715330552634</v>
      </c>
      <c r="U109" s="34">
        <v>0.88854494636112036</v>
      </c>
      <c r="V109" s="34">
        <v>0.89895401082240389</v>
      </c>
      <c r="W109" s="34">
        <v>0.90948577622375415</v>
      </c>
      <c r="X109" s="34">
        <v>0.92014168895074622</v>
      </c>
      <c r="Y109" s="34">
        <v>0.93092321243879339</v>
      </c>
      <c r="Z109" s="34">
        <v>0.94183182737413051</v>
      </c>
      <c r="AA109" s="34">
        <v>0.95286903189716243</v>
      </c>
      <c r="AB109" s="34">
        <v>0.96403634180821407</v>
      </c>
      <c r="AC109" s="34">
        <v>0.97533529077570147</v>
      </c>
      <c r="AD109" s="34">
        <v>0.9867674305467613</v>
      </c>
      <c r="AE109" s="34">
        <v>0.99833433116035897</v>
      </c>
      <c r="AF109" s="34">
        <v>1.0100375811629119</v>
      </c>
      <c r="AG109" s="34">
        <v>1.0218787878264532</v>
      </c>
      <c r="AH109" s="34">
        <v>1.033859577369366</v>
      </c>
      <c r="AI109" s="34">
        <v>1.0459815951797233</v>
      </c>
      <c r="AJ109" s="55">
        <v>0</v>
      </c>
      <c r="AK109" s="55">
        <v>12023.71</v>
      </c>
      <c r="AL109" s="55">
        <v>24809.67</v>
      </c>
      <c r="AM109" s="55">
        <v>50712.88</v>
      </c>
      <c r="AN109" s="55">
        <v>50093.63</v>
      </c>
      <c r="AO109" s="55">
        <v>50040.28</v>
      </c>
      <c r="AP109" s="55">
        <v>45754.52</v>
      </c>
      <c r="AQ109" s="55">
        <v>46249.72</v>
      </c>
      <c r="AR109" s="55">
        <v>46750.76</v>
      </c>
      <c r="AS109" s="55">
        <v>47257.7</v>
      </c>
      <c r="AT109" s="55">
        <v>47770.62</v>
      </c>
      <c r="AU109" s="55">
        <v>48289.59</v>
      </c>
      <c r="AV109" s="55">
        <v>48814.67</v>
      </c>
      <c r="AW109" s="55">
        <v>49345.94</v>
      </c>
      <c r="AX109" s="55">
        <v>49883.48</v>
      </c>
      <c r="AY109" s="55">
        <v>50427.35</v>
      </c>
      <c r="AZ109" s="55">
        <v>50977.63</v>
      </c>
      <c r="BA109" s="55">
        <v>51534.400000000001</v>
      </c>
      <c r="BB109" s="55">
        <v>52097.73</v>
      </c>
      <c r="BC109" s="55">
        <v>52667.7</v>
      </c>
      <c r="BD109" s="55">
        <v>53244.39</v>
      </c>
      <c r="BE109" s="55">
        <v>53827.88</v>
      </c>
      <c r="BF109" s="55">
        <v>54418.25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117"/>
      <c r="CE109" s="117"/>
      <c r="CF109" s="117"/>
      <c r="CG109" s="117"/>
    </row>
    <row r="110" spans="1:85" ht="16">
      <c r="A110" s="31" t="str">
        <f t="shared" si="35"/>
        <v>C&amp;I</v>
      </c>
      <c r="B110" s="31" t="s">
        <v>92</v>
      </c>
      <c r="C110" s="31" t="str">
        <f t="shared" si="36"/>
        <v>DLC Smart Thermostats - Heating</v>
      </c>
      <c r="D110" s="45">
        <f t="shared" si="37"/>
        <v>23.923268129079506</v>
      </c>
      <c r="E110" s="45" t="str">
        <f t="shared" si="43"/>
        <v/>
      </c>
      <c r="F110" s="45">
        <f t="shared" si="38"/>
        <v>23.923268129079506</v>
      </c>
      <c r="G110" s="46">
        <f t="shared" si="39"/>
        <v>7857.9935570538519</v>
      </c>
      <c r="H110" s="47">
        <f t="shared" si="40"/>
        <v>0</v>
      </c>
      <c r="I110" s="47">
        <f t="shared" si="41"/>
        <v>0.32846655877681719</v>
      </c>
      <c r="J110" s="47">
        <f t="shared" si="44"/>
        <v>0.32846655877681719</v>
      </c>
      <c r="K110" s="32" t="s">
        <v>152</v>
      </c>
      <c r="L110" s="32" t="s">
        <v>206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55">
        <v>0</v>
      </c>
      <c r="AK110" s="55">
        <v>0</v>
      </c>
      <c r="AL110" s="55">
        <v>498.79</v>
      </c>
      <c r="AM110" s="55">
        <v>1120</v>
      </c>
      <c r="AN110" s="55">
        <v>2378.6999999999998</v>
      </c>
      <c r="AO110" s="55">
        <v>1827.27</v>
      </c>
      <c r="AP110" s="55">
        <v>1555.69</v>
      </c>
      <c r="AQ110" s="55">
        <v>1161.3599999999999</v>
      </c>
      <c r="AR110" s="55">
        <v>1174.96</v>
      </c>
      <c r="AS110" s="55">
        <v>1188.73</v>
      </c>
      <c r="AT110" s="55">
        <v>1202.6600000000001</v>
      </c>
      <c r="AU110" s="55">
        <v>1216.76</v>
      </c>
      <c r="AV110" s="55">
        <v>1231.02</v>
      </c>
      <c r="AW110" s="55">
        <v>1245.44</v>
      </c>
      <c r="AX110" s="55">
        <v>1260.04</v>
      </c>
      <c r="AY110" s="55">
        <v>1274.81</v>
      </c>
      <c r="AZ110" s="55">
        <v>1289.76</v>
      </c>
      <c r="BA110" s="55">
        <v>1304.8800000000001</v>
      </c>
      <c r="BB110" s="55">
        <v>1320.18</v>
      </c>
      <c r="BC110" s="55">
        <v>1335.66</v>
      </c>
      <c r="BD110" s="55">
        <v>1351.32</v>
      </c>
      <c r="BE110" s="55">
        <v>1367.17</v>
      </c>
      <c r="BF110" s="55">
        <v>1383.2</v>
      </c>
      <c r="BG110" s="34">
        <v>0</v>
      </c>
      <c r="BH110" s="34">
        <v>0</v>
      </c>
      <c r="BI110" s="34">
        <v>7.553359847086662E-3</v>
      </c>
      <c r="BJ110" s="34">
        <v>2.2923690345308563E-2</v>
      </c>
      <c r="BK110" s="34">
        <v>5.4119125914715911E-2</v>
      </c>
      <c r="BL110" s="34">
        <v>7.0396621834725434E-2</v>
      </c>
      <c r="BM110" s="34">
        <v>7.9134573521461943E-2</v>
      </c>
      <c r="BN110" s="34">
        <v>8.0061477283396978E-2</v>
      </c>
      <c r="BO110" s="34">
        <v>8.0999307287874259E-2</v>
      </c>
      <c r="BP110" s="34">
        <v>8.1948192332273712E-2</v>
      </c>
      <c r="BQ110" s="34">
        <v>8.2908262732225166E-2</v>
      </c>
      <c r="BR110" s="34">
        <v>8.3879650339505105E-2</v>
      </c>
      <c r="BS110" s="34">
        <v>8.4862488560144583E-2</v>
      </c>
      <c r="BT110" s="34">
        <v>8.5856912372750865E-2</v>
      </c>
      <c r="BU110" s="34">
        <v>8.6863058347044497E-2</v>
      </c>
      <c r="BV110" s="34">
        <v>8.7881064662615346E-2</v>
      </c>
      <c r="BW110" s="34">
        <v>8.8911071127899505E-2</v>
      </c>
      <c r="BX110" s="34">
        <v>8.9953219199380041E-2</v>
      </c>
      <c r="BY110" s="34">
        <v>9.1007652001013836E-2</v>
      </c>
      <c r="BZ110" s="34">
        <v>9.207451434388772E-2</v>
      </c>
      <c r="CA110" s="34">
        <v>9.3153952746106244E-2</v>
      </c>
      <c r="CB110" s="34">
        <v>9.4246115452913601E-2</v>
      </c>
      <c r="CC110" s="34">
        <v>9.535115245705314E-2</v>
      </c>
      <c r="CD110" s="117"/>
      <c r="CE110" s="117"/>
      <c r="CF110" s="117"/>
      <c r="CG110" s="117"/>
    </row>
    <row r="111" spans="1:85" ht="16">
      <c r="A111" s="31" t="str">
        <f t="shared" si="35"/>
        <v>C&amp;I</v>
      </c>
      <c r="B111" s="31" t="s">
        <v>92</v>
      </c>
      <c r="C111" s="31" t="str">
        <f t="shared" si="36"/>
        <v>DLC Smart Appliances</v>
      </c>
      <c r="D111" s="45">
        <f t="shared" si="37"/>
        <v>442.23105508027015</v>
      </c>
      <c r="E111" s="45">
        <f t="shared" si="43"/>
        <v>442.23105508027015</v>
      </c>
      <c r="F111" s="45">
        <f t="shared" si="38"/>
        <v>442.23105508027015</v>
      </c>
      <c r="G111" s="46">
        <f t="shared" si="39"/>
        <v>294436.51026733301</v>
      </c>
      <c r="H111" s="47">
        <f t="shared" si="40"/>
        <v>0.66579790560816521</v>
      </c>
      <c r="I111" s="47">
        <f t="shared" si="41"/>
        <v>0.66579790560816521</v>
      </c>
      <c r="J111" s="47">
        <f t="shared" si="44"/>
        <v>0.66579790560816521</v>
      </c>
      <c r="K111" s="32" t="s">
        <v>152</v>
      </c>
      <c r="L111" s="32" t="s">
        <v>227</v>
      </c>
      <c r="M111" s="34">
        <v>0</v>
      </c>
      <c r="N111" s="34">
        <v>1.2712296730324077E-2</v>
      </c>
      <c r="O111" s="34">
        <v>3.8596755433202137E-2</v>
      </c>
      <c r="P111" s="34">
        <v>9.1106777713248599E-2</v>
      </c>
      <c r="Q111" s="34">
        <v>0.11851808104374088</v>
      </c>
      <c r="R111" s="34">
        <v>0.13322897218781163</v>
      </c>
      <c r="S111" s="34">
        <v>0.13478936713162071</v>
      </c>
      <c r="T111" s="34">
        <v>0.13636815584436027</v>
      </c>
      <c r="U111" s="34">
        <v>0.13796555514981368</v>
      </c>
      <c r="V111" s="34">
        <v>0.13958178442765995</v>
      </c>
      <c r="W111" s="34">
        <v>0.14121706564360234</v>
      </c>
      <c r="X111" s="34">
        <v>0.14287162337985213</v>
      </c>
      <c r="Y111" s="34">
        <v>0.14454568486597152</v>
      </c>
      <c r="Z111" s="34">
        <v>0.14623948001008086</v>
      </c>
      <c r="AA111" s="34">
        <v>0.14795324143043251</v>
      </c>
      <c r="AB111" s="34">
        <v>0.14968720448735826</v>
      </c>
      <c r="AC111" s="34">
        <v>0.15144160731559211</v>
      </c>
      <c r="AD111" s="34">
        <v>0.15321669085697492</v>
      </c>
      <c r="AE111" s="34">
        <v>0.15501269889354435</v>
      </c>
      <c r="AF111" s="34">
        <v>0.15682987808101456</v>
      </c>
      <c r="AG111" s="34">
        <v>0.15866847798265105</v>
      </c>
      <c r="AH111" s="34">
        <v>0.1605287511035442</v>
      </c>
      <c r="AI111" s="34">
        <v>0.16241095292528773</v>
      </c>
      <c r="AJ111" s="55">
        <v>0</v>
      </c>
      <c r="AK111" s="55">
        <v>34274.15</v>
      </c>
      <c r="AL111" s="55">
        <v>65176.04</v>
      </c>
      <c r="AM111" s="55">
        <v>127639.61</v>
      </c>
      <c r="AN111" s="55">
        <v>68758.02</v>
      </c>
      <c r="AO111" s="55">
        <v>38962.85</v>
      </c>
      <c r="AP111" s="55">
        <v>8111.79</v>
      </c>
      <c r="AQ111" s="55">
        <v>8154.94</v>
      </c>
      <c r="AR111" s="55">
        <v>8198.6</v>
      </c>
      <c r="AS111" s="55">
        <v>8242.77</v>
      </c>
      <c r="AT111" s="55">
        <v>8287.4699999999993</v>
      </c>
      <c r="AU111" s="55">
        <v>8332.69</v>
      </c>
      <c r="AV111" s="55">
        <v>8378.4500000000007</v>
      </c>
      <c r="AW111" s="55">
        <v>8424.74</v>
      </c>
      <c r="AX111" s="55">
        <v>8471.58</v>
      </c>
      <c r="AY111" s="55">
        <v>8518.98</v>
      </c>
      <c r="AZ111" s="55">
        <v>8566.93</v>
      </c>
      <c r="BA111" s="55">
        <v>8615.44</v>
      </c>
      <c r="BB111" s="55">
        <v>8664.5300000000007</v>
      </c>
      <c r="BC111" s="55">
        <v>8714.2000000000007</v>
      </c>
      <c r="BD111" s="55">
        <v>8764.4500000000007</v>
      </c>
      <c r="BE111" s="55">
        <v>8815.2999999999993</v>
      </c>
      <c r="BF111" s="55">
        <v>8866.74</v>
      </c>
      <c r="BG111" s="34">
        <v>0</v>
      </c>
      <c r="BH111" s="34">
        <v>1.2712296730324077E-2</v>
      </c>
      <c r="BI111" s="34">
        <v>3.8596755433202137E-2</v>
      </c>
      <c r="BJ111" s="34">
        <v>9.1106777713248599E-2</v>
      </c>
      <c r="BK111" s="34">
        <v>0.11851808104374088</v>
      </c>
      <c r="BL111" s="34">
        <v>0.13322897218781163</v>
      </c>
      <c r="BM111" s="34">
        <v>0.13478936713162071</v>
      </c>
      <c r="BN111" s="34">
        <v>0.13636815584436027</v>
      </c>
      <c r="BO111" s="34">
        <v>0.13796555514981368</v>
      </c>
      <c r="BP111" s="34">
        <v>0.13958178442765995</v>
      </c>
      <c r="BQ111" s="34">
        <v>0.14121706564360234</v>
      </c>
      <c r="BR111" s="34">
        <v>0.14287162337985213</v>
      </c>
      <c r="BS111" s="34">
        <v>0.14454568486597152</v>
      </c>
      <c r="BT111" s="34">
        <v>0.14623948001008086</v>
      </c>
      <c r="BU111" s="34">
        <v>0.14795324143043251</v>
      </c>
      <c r="BV111" s="34">
        <v>0.14968720448735826</v>
      </c>
      <c r="BW111" s="34">
        <v>0.15144160731559211</v>
      </c>
      <c r="BX111" s="34">
        <v>0.15321669085697492</v>
      </c>
      <c r="BY111" s="34">
        <v>0.15501269889354435</v>
      </c>
      <c r="BZ111" s="34">
        <v>0.15682987808101456</v>
      </c>
      <c r="CA111" s="34">
        <v>0.15866847798265105</v>
      </c>
      <c r="CB111" s="34">
        <v>0.1605287511035442</v>
      </c>
      <c r="CC111" s="34">
        <v>0.16241095292528773</v>
      </c>
      <c r="CD111" s="117"/>
      <c r="CE111" s="117"/>
      <c r="CF111" s="117"/>
      <c r="CG111" s="117"/>
    </row>
    <row r="112" spans="1:85" ht="16">
      <c r="A112" s="31" t="str">
        <f t="shared" si="35"/>
        <v>C&amp;I</v>
      </c>
      <c r="B112" s="31" t="s">
        <v>92</v>
      </c>
      <c r="C112" s="31" t="str">
        <f t="shared" si="36"/>
        <v>Third Party Contracts</v>
      </c>
      <c r="D112" s="45">
        <f t="shared" si="37"/>
        <v>75.874992008428833</v>
      </c>
      <c r="E112" s="45">
        <f t="shared" si="43"/>
        <v>75.874992008428833</v>
      </c>
      <c r="F112" s="45">
        <f t="shared" si="38"/>
        <v>75.07200026195207</v>
      </c>
      <c r="G112" s="46">
        <f t="shared" si="39"/>
        <v>491951.27876242698</v>
      </c>
      <c r="H112" s="47">
        <f t="shared" si="40"/>
        <v>6.4837078165066151</v>
      </c>
      <c r="I112" s="47">
        <f t="shared" si="41"/>
        <v>6.5530594235645712</v>
      </c>
      <c r="J112" s="47">
        <f t="shared" si="44"/>
        <v>6.5530594235645712</v>
      </c>
      <c r="K112" s="32" t="s">
        <v>152</v>
      </c>
      <c r="L112" s="32" t="s">
        <v>248</v>
      </c>
      <c r="M112" s="34">
        <v>0</v>
      </c>
      <c r="N112" s="34">
        <v>0.36677401669631782</v>
      </c>
      <c r="O112" s="34">
        <v>0.88678735902597394</v>
      </c>
      <c r="P112" s="34">
        <v>1.1107993316552049</v>
      </c>
      <c r="Q112" s="34">
        <v>1.1044682062163824</v>
      </c>
      <c r="R112" s="34">
        <v>1.0981755585401749</v>
      </c>
      <c r="S112" s="34">
        <v>1.0919211701035927</v>
      </c>
      <c r="T112" s="34">
        <v>1.0857048237167621</v>
      </c>
      <c r="U112" s="34">
        <v>1.0795263035153859</v>
      </c>
      <c r="V112" s="34">
        <v>1.0733853949532479</v>
      </c>
      <c r="W112" s="34">
        <v>1.067281884794762</v>
      </c>
      <c r="X112" s="34">
        <v>1.0612155611075731</v>
      </c>
      <c r="Y112" s="34">
        <v>1.0551862132551966</v>
      </c>
      <c r="Z112" s="34">
        <v>1.0491936318897068</v>
      </c>
      <c r="AA112" s="34">
        <v>1.0432376089444708</v>
      </c>
      <c r="AB112" s="34">
        <v>1.0373179376269226</v>
      </c>
      <c r="AC112" s="34">
        <v>1.0314344124113872</v>
      </c>
      <c r="AD112" s="34">
        <v>1.0255868290319465</v>
      </c>
      <c r="AE112" s="34">
        <v>1.0197749844753476</v>
      </c>
      <c r="AF112" s="34">
        <v>1.0139986769739551</v>
      </c>
      <c r="AG112" s="34">
        <v>1.0082577059987516</v>
      </c>
      <c r="AH112" s="34">
        <v>1.0025518722523741</v>
      </c>
      <c r="AI112" s="34">
        <v>0.9968809776621973</v>
      </c>
      <c r="AJ112" s="55">
        <v>0</v>
      </c>
      <c r="AK112" s="55">
        <v>27828.98</v>
      </c>
      <c r="AL112" s="55">
        <v>67284.98</v>
      </c>
      <c r="AM112" s="55">
        <v>84281.89</v>
      </c>
      <c r="AN112" s="55">
        <v>83801.52</v>
      </c>
      <c r="AO112" s="55">
        <v>83324.06</v>
      </c>
      <c r="AP112" s="55">
        <v>82849.509999999995</v>
      </c>
      <c r="AQ112" s="55">
        <v>82377.84</v>
      </c>
      <c r="AR112" s="55">
        <v>81909.05</v>
      </c>
      <c r="AS112" s="55">
        <v>81443.11</v>
      </c>
      <c r="AT112" s="55">
        <v>80980</v>
      </c>
      <c r="AU112" s="55">
        <v>80519.72</v>
      </c>
      <c r="AV112" s="55">
        <v>80062.25</v>
      </c>
      <c r="AW112" s="55">
        <v>79607.56</v>
      </c>
      <c r="AX112" s="55">
        <v>79155.649999999994</v>
      </c>
      <c r="AY112" s="55">
        <v>78706.490000000005</v>
      </c>
      <c r="AZ112" s="55">
        <v>78260.08</v>
      </c>
      <c r="BA112" s="55">
        <v>77816.39</v>
      </c>
      <c r="BB112" s="55">
        <v>77375.42</v>
      </c>
      <c r="BC112" s="55">
        <v>76937.14</v>
      </c>
      <c r="BD112" s="55">
        <v>76501.55</v>
      </c>
      <c r="BE112" s="55">
        <v>76068.62</v>
      </c>
      <c r="BF112" s="55">
        <v>75638.34</v>
      </c>
      <c r="BG112" s="34">
        <v>0</v>
      </c>
      <c r="BH112" s="34">
        <v>0.37069713726326159</v>
      </c>
      <c r="BI112" s="34">
        <v>0.89627269214208971</v>
      </c>
      <c r="BJ112" s="34">
        <v>1.1226807613786522</v>
      </c>
      <c r="BK112" s="34">
        <v>1.1162819163978497</v>
      </c>
      <c r="BL112" s="34">
        <v>1.1099219607488984</v>
      </c>
      <c r="BM112" s="34">
        <v>1.1036006735714228</v>
      </c>
      <c r="BN112" s="34">
        <v>1.0973178353524251</v>
      </c>
      <c r="BO112" s="34">
        <v>1.0910732279186612</v>
      </c>
      <c r="BP112" s="34">
        <v>1.0848666344290661</v>
      </c>
      <c r="BQ112" s="34">
        <v>1.0786978393672246</v>
      </c>
      <c r="BR112" s="34">
        <v>1.0725666285338924</v>
      </c>
      <c r="BS112" s="34">
        <v>1.066472789039556</v>
      </c>
      <c r="BT112" s="34">
        <v>1.0604161092970443</v>
      </c>
      <c r="BU112" s="34">
        <v>1.0543963790141833</v>
      </c>
      <c r="BV112" s="34">
        <v>1.0484133891864948</v>
      </c>
      <c r="BW112" s="34">
        <v>1.0424669320899418</v>
      </c>
      <c r="BX112" s="34">
        <v>1.0365568012737185</v>
      </c>
      <c r="BY112" s="34">
        <v>1.0306827915530841</v>
      </c>
      <c r="BZ112" s="34">
        <v>1.0248446990022386</v>
      </c>
      <c r="CA112" s="34">
        <v>1.0190423209472481</v>
      </c>
      <c r="CB112" s="34">
        <v>1.0132754559590076</v>
      </c>
      <c r="CC112" s="34">
        <v>1.0075439038462504</v>
      </c>
      <c r="CD112" s="117"/>
      <c r="CE112" s="117"/>
      <c r="CF112" s="117"/>
      <c r="CG112" s="117"/>
    </row>
    <row r="113" spans="1:85" ht="16">
      <c r="A113" s="31" t="str">
        <f t="shared" si="35"/>
        <v>C&amp;I</v>
      </c>
      <c r="B113" s="31" t="s">
        <v>92</v>
      </c>
      <c r="C113" s="31" t="str">
        <f t="shared" si="36"/>
        <v>Time-of-Use Opt-Out</v>
      </c>
      <c r="D113" s="45">
        <f t="shared" si="37"/>
        <v>0</v>
      </c>
      <c r="E113" s="45" t="str">
        <f t="shared" si="43"/>
        <v/>
      </c>
      <c r="F113" s="45" t="str">
        <f t="shared" si="38"/>
        <v>n/a</v>
      </c>
      <c r="G113" s="46">
        <f t="shared" si="39"/>
        <v>0</v>
      </c>
      <c r="H113" s="47">
        <f t="shared" si="40"/>
        <v>0</v>
      </c>
      <c r="I113" s="47">
        <f t="shared" si="41"/>
        <v>0</v>
      </c>
      <c r="J113" s="47">
        <f t="shared" si="44"/>
        <v>0</v>
      </c>
      <c r="K113" s="32" t="s">
        <v>152</v>
      </c>
      <c r="L113" s="32" t="s">
        <v>1314</v>
      </c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117"/>
      <c r="CE113" s="117"/>
      <c r="CF113" s="117"/>
      <c r="CG113" s="117"/>
    </row>
    <row r="114" spans="1:85" ht="16">
      <c r="A114" s="31" t="str">
        <f t="shared" si="35"/>
        <v>C&amp;I</v>
      </c>
      <c r="B114" s="31" t="s">
        <v>92</v>
      </c>
      <c r="C114" s="31" t="str">
        <f t="shared" si="36"/>
        <v>Electric Vehicle TOU Opt-in</v>
      </c>
      <c r="D114" s="45">
        <f t="shared" si="37"/>
        <v>0</v>
      </c>
      <c r="E114" s="45" t="str">
        <f t="shared" si="43"/>
        <v/>
      </c>
      <c r="F114" s="45" t="str">
        <f t="shared" si="38"/>
        <v>n/a</v>
      </c>
      <c r="G114" s="46">
        <f t="shared" si="39"/>
        <v>0</v>
      </c>
      <c r="H114" s="47">
        <f t="shared" si="40"/>
        <v>0</v>
      </c>
      <c r="I114" s="47">
        <f t="shared" si="41"/>
        <v>0</v>
      </c>
      <c r="J114" s="47">
        <f t="shared" si="44"/>
        <v>0</v>
      </c>
      <c r="K114" s="32" t="s">
        <v>152</v>
      </c>
      <c r="L114" s="32" t="s">
        <v>283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55">
        <v>0</v>
      </c>
      <c r="AK114" s="55">
        <v>0</v>
      </c>
      <c r="AL114" s="55">
        <v>0</v>
      </c>
      <c r="AM114" s="55">
        <v>0</v>
      </c>
      <c r="AN114" s="55">
        <v>0</v>
      </c>
      <c r="AO114" s="55">
        <v>0</v>
      </c>
      <c r="AP114" s="55">
        <v>0</v>
      </c>
      <c r="AQ114" s="55">
        <v>0</v>
      </c>
      <c r="AR114" s="55">
        <v>0</v>
      </c>
      <c r="AS114" s="55">
        <v>0</v>
      </c>
      <c r="AT114" s="55">
        <v>0</v>
      </c>
      <c r="AU114" s="55">
        <v>0</v>
      </c>
      <c r="AV114" s="55">
        <v>0</v>
      </c>
      <c r="AW114" s="55">
        <v>0</v>
      </c>
      <c r="AX114" s="55">
        <v>0</v>
      </c>
      <c r="AY114" s="55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117"/>
      <c r="CE114" s="117"/>
      <c r="CF114" s="117"/>
      <c r="CG114" s="117"/>
    </row>
    <row r="115" spans="1:85" ht="16">
      <c r="A115" s="31" t="str">
        <f t="shared" si="35"/>
        <v>C&amp;I</v>
      </c>
      <c r="B115" s="31" t="s">
        <v>92</v>
      </c>
      <c r="C115" s="31" t="str">
        <f t="shared" si="36"/>
        <v>Thermal Energy Storage</v>
      </c>
      <c r="D115" s="45">
        <f t="shared" si="37"/>
        <v>466.76804801515021</v>
      </c>
      <c r="E115" s="45">
        <f t="shared" si="43"/>
        <v>466.76804801515021</v>
      </c>
      <c r="F115" s="45" t="str">
        <f t="shared" si="38"/>
        <v>n/a</v>
      </c>
      <c r="G115" s="46">
        <f t="shared" si="39"/>
        <v>345421.05454185023</v>
      </c>
      <c r="H115" s="47">
        <f t="shared" si="40"/>
        <v>0.7400272062552119</v>
      </c>
      <c r="I115" s="47">
        <f t="shared" si="41"/>
        <v>0</v>
      </c>
      <c r="J115" s="47">
        <f t="shared" si="44"/>
        <v>0.7400272062552119</v>
      </c>
      <c r="K115" s="32" t="s">
        <v>152</v>
      </c>
      <c r="L115" s="32" t="s">
        <v>325</v>
      </c>
      <c r="M115" s="34">
        <v>0</v>
      </c>
      <c r="N115" s="34">
        <v>9.9944929399468172E-3</v>
      </c>
      <c r="O115" s="34">
        <v>4.5287545013625634E-2</v>
      </c>
      <c r="P115" s="34">
        <v>0.10366058860144475</v>
      </c>
      <c r="Q115" s="34">
        <v>0.13262406902905882</v>
      </c>
      <c r="R115" s="34">
        <v>0.14783837839401379</v>
      </c>
      <c r="S115" s="34">
        <v>0.14952113369447292</v>
      </c>
      <c r="T115" s="34">
        <v>0.15127247568246774</v>
      </c>
      <c r="U115" s="34">
        <v>0.15304446230275448</v>
      </c>
      <c r="V115" s="34">
        <v>0.15483733691205359</v>
      </c>
      <c r="W115" s="34">
        <v>0.15665134573574829</v>
      </c>
      <c r="X115" s="34">
        <v>0.15848673790170043</v>
      </c>
      <c r="Y115" s="34">
        <v>0.16034376547446444</v>
      </c>
      <c r="Z115" s="34">
        <v>0.16222268348990487</v>
      </c>
      <c r="AA115" s="34">
        <v>0.16412374999022178</v>
      </c>
      <c r="AB115" s="34">
        <v>0.16604722605938896</v>
      </c>
      <c r="AC115" s="34">
        <v>0.16799337585901045</v>
      </c>
      <c r="AD115" s="34">
        <v>0.16996246666459894</v>
      </c>
      <c r="AE115" s="34">
        <v>0.17195476890228223</v>
      </c>
      <c r="AF115" s="34">
        <v>0.17397055618594257</v>
      </c>
      <c r="AG115" s="34">
        <v>0.1760101053547935</v>
      </c>
      <c r="AH115" s="34">
        <v>0.1780736965113992</v>
      </c>
      <c r="AI115" s="34">
        <v>0.18016161306014361</v>
      </c>
      <c r="AJ115" s="55">
        <v>0</v>
      </c>
      <c r="AK115" s="55">
        <v>32667.55</v>
      </c>
      <c r="AL115" s="55">
        <v>75620.08</v>
      </c>
      <c r="AM115" s="55">
        <v>116034.01</v>
      </c>
      <c r="AN115" s="55">
        <v>69385.72</v>
      </c>
      <c r="AO115" s="55">
        <v>47655.85</v>
      </c>
      <c r="AP115" s="55">
        <v>25646.31</v>
      </c>
      <c r="AQ115" s="55">
        <v>25840.44</v>
      </c>
      <c r="AR115" s="55">
        <v>25957.29</v>
      </c>
      <c r="AS115" s="55">
        <v>26075.5</v>
      </c>
      <c r="AT115" s="55">
        <v>26195.119999999999</v>
      </c>
      <c r="AU115" s="55">
        <v>26316.14</v>
      </c>
      <c r="AV115" s="55">
        <v>26438.59</v>
      </c>
      <c r="AW115" s="55">
        <v>26562.48</v>
      </c>
      <c r="AX115" s="55">
        <v>26687.83</v>
      </c>
      <c r="AY115" s="55">
        <v>26814.66</v>
      </c>
      <c r="AZ115" s="55">
        <v>26942.99</v>
      </c>
      <c r="BA115" s="55">
        <v>27072.82</v>
      </c>
      <c r="BB115" s="55">
        <v>27204.19</v>
      </c>
      <c r="BC115" s="55">
        <v>27337.11</v>
      </c>
      <c r="BD115" s="55">
        <v>27471.59</v>
      </c>
      <c r="BE115" s="55">
        <v>27607.66</v>
      </c>
      <c r="BF115" s="55">
        <v>27745.34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117"/>
      <c r="CE115" s="117"/>
      <c r="CF115" s="117"/>
      <c r="CG115" s="117"/>
    </row>
    <row r="116" spans="1:85" ht="16">
      <c r="A116" s="31" t="str">
        <f t="shared" si="35"/>
        <v>C&amp;I</v>
      </c>
      <c r="B116" s="31" t="s">
        <v>92</v>
      </c>
      <c r="C116" s="31" t="str">
        <f t="shared" si="36"/>
        <v>Battery Energy Storage</v>
      </c>
      <c r="D116" s="45">
        <f t="shared" si="37"/>
        <v>907.90553098562737</v>
      </c>
      <c r="E116" s="45">
        <f t="shared" si="43"/>
        <v>907.90553098562737</v>
      </c>
      <c r="F116" s="45">
        <f t="shared" si="38"/>
        <v>907.90553098562737</v>
      </c>
      <c r="G116" s="46">
        <f t="shared" si="39"/>
        <v>200361.11194552979</v>
      </c>
      <c r="H116" s="47">
        <f t="shared" si="40"/>
        <v>0.22068497779500984</v>
      </c>
      <c r="I116" s="47">
        <f t="shared" si="41"/>
        <v>0.22068497779500984</v>
      </c>
      <c r="J116" s="47">
        <f t="shared" si="44"/>
        <v>0.22068497779500984</v>
      </c>
      <c r="K116" s="32" t="s">
        <v>152</v>
      </c>
      <c r="L116" s="32" t="s">
        <v>356</v>
      </c>
      <c r="M116" s="34">
        <v>0</v>
      </c>
      <c r="N116" s="34">
        <v>2.4206045718069237E-3</v>
      </c>
      <c r="O116" s="34">
        <v>7.4152404225584917E-3</v>
      </c>
      <c r="P116" s="34">
        <v>1.4975462010086491E-2</v>
      </c>
      <c r="Q116" s="34">
        <v>2.2708170117839432E-2</v>
      </c>
      <c r="R116" s="34">
        <v>3.0619137403044464E-2</v>
      </c>
      <c r="S116" s="34">
        <v>4.259447379527969E-2</v>
      </c>
      <c r="T116" s="34">
        <v>5.4846123992795988E-2</v>
      </c>
      <c r="U116" s="34">
        <v>6.7378995515955317E-2</v>
      </c>
      <c r="V116" s="34">
        <v>8.4207927522968309E-2</v>
      </c>
      <c r="W116" s="34">
        <v>0.10142199050681266</v>
      </c>
      <c r="X116" s="34">
        <v>0.11902793945149263</v>
      </c>
      <c r="Y116" s="34">
        <v>0.14118513917273412</v>
      </c>
      <c r="Z116" s="34">
        <v>0.16384537218432074</v>
      </c>
      <c r="AA116" s="34">
        <v>0.18701743614187025</v>
      </c>
      <c r="AB116" s="34">
        <v>0.21501047572851836</v>
      </c>
      <c r="AC116" s="34">
        <v>0.21753049731626783</v>
      </c>
      <c r="AD116" s="34">
        <v>0.22008022464932675</v>
      </c>
      <c r="AE116" s="34">
        <v>0.22266000789584767</v>
      </c>
      <c r="AF116" s="34">
        <v>0.22527020135172804</v>
      </c>
      <c r="AG116" s="34">
        <v>0.22791116348926765</v>
      </c>
      <c r="AH116" s="34">
        <v>0.23058325700639923</v>
      </c>
      <c r="AI116" s="34">
        <v>0.23328684887650017</v>
      </c>
      <c r="AJ116" s="55">
        <v>0</v>
      </c>
      <c r="AK116" s="55">
        <v>10263.98</v>
      </c>
      <c r="AL116" s="55">
        <v>18165.47</v>
      </c>
      <c r="AM116" s="55">
        <v>26041.03</v>
      </c>
      <c r="AN116" s="55">
        <v>26570.51</v>
      </c>
      <c r="AO116" s="55">
        <v>27117.71</v>
      </c>
      <c r="AP116" s="55">
        <v>39594.080000000002</v>
      </c>
      <c r="AQ116" s="55">
        <v>40442.28</v>
      </c>
      <c r="AR116" s="55">
        <v>41305.54</v>
      </c>
      <c r="AS116" s="55">
        <v>54493.13</v>
      </c>
      <c r="AT116" s="55">
        <v>55675.37</v>
      </c>
      <c r="AU116" s="55">
        <v>56878.34</v>
      </c>
      <c r="AV116" s="55">
        <v>70849.289999999994</v>
      </c>
      <c r="AW116" s="55">
        <v>72393.440000000002</v>
      </c>
      <c r="AX116" s="55">
        <v>73964.61</v>
      </c>
      <c r="AY116" s="55">
        <v>88763.53</v>
      </c>
      <c r="AZ116" s="55">
        <v>10569.16</v>
      </c>
      <c r="BA116" s="55">
        <v>10660.34</v>
      </c>
      <c r="BB116" s="55">
        <v>10752.61</v>
      </c>
      <c r="BC116" s="55">
        <v>10845.96</v>
      </c>
      <c r="BD116" s="55">
        <v>10940.41</v>
      </c>
      <c r="BE116" s="55">
        <v>11035.97</v>
      </c>
      <c r="BF116" s="55">
        <v>11132.66</v>
      </c>
      <c r="BG116" s="34">
        <v>0</v>
      </c>
      <c r="BH116" s="34">
        <v>2.4206045718069237E-3</v>
      </c>
      <c r="BI116" s="34">
        <v>7.4152404225584917E-3</v>
      </c>
      <c r="BJ116" s="34">
        <v>1.4975462010086491E-2</v>
      </c>
      <c r="BK116" s="34">
        <v>2.2708170117839432E-2</v>
      </c>
      <c r="BL116" s="34">
        <v>3.0619137403044464E-2</v>
      </c>
      <c r="BM116" s="34">
        <v>4.259447379527969E-2</v>
      </c>
      <c r="BN116" s="34">
        <v>5.4846123992795988E-2</v>
      </c>
      <c r="BO116" s="34">
        <v>6.7378995515955317E-2</v>
      </c>
      <c r="BP116" s="34">
        <v>8.4207927522968309E-2</v>
      </c>
      <c r="BQ116" s="34">
        <v>0.10142199050681266</v>
      </c>
      <c r="BR116" s="34">
        <v>0.11902793945149263</v>
      </c>
      <c r="BS116" s="34">
        <v>0.14118513917273412</v>
      </c>
      <c r="BT116" s="34">
        <v>0.16384537218432074</v>
      </c>
      <c r="BU116" s="34">
        <v>0.18701743614187025</v>
      </c>
      <c r="BV116" s="34">
        <v>0.21501047572851836</v>
      </c>
      <c r="BW116" s="34">
        <v>0.21753049731626783</v>
      </c>
      <c r="BX116" s="34">
        <v>0.22008022464932675</v>
      </c>
      <c r="BY116" s="34">
        <v>0.22266000789584767</v>
      </c>
      <c r="BZ116" s="34">
        <v>0.22527020135172804</v>
      </c>
      <c r="CA116" s="34">
        <v>0.22791116348926765</v>
      </c>
      <c r="CB116" s="34">
        <v>0.23058325700639923</v>
      </c>
      <c r="CC116" s="34">
        <v>0.23328684887650017</v>
      </c>
      <c r="CD116" s="117"/>
      <c r="CE116" s="117"/>
      <c r="CF116" s="117"/>
      <c r="CG116" s="117"/>
    </row>
    <row r="117" spans="1:85" ht="16">
      <c r="A117" s="31" t="str">
        <f t="shared" si="35"/>
        <v>C&amp;I</v>
      </c>
      <c r="B117" s="31" t="s">
        <v>92</v>
      </c>
      <c r="C117" s="31" t="str">
        <f t="shared" si="36"/>
        <v>Ancillary Cooling</v>
      </c>
      <c r="D117" s="45">
        <f t="shared" si="37"/>
        <v>56.70758914256389</v>
      </c>
      <c r="E117" s="45">
        <f t="shared" si="43"/>
        <v>56.70758914256389</v>
      </c>
      <c r="F117" s="45" t="str">
        <f t="shared" si="38"/>
        <v>n/a</v>
      </c>
      <c r="G117" s="46">
        <f t="shared" si="39"/>
        <v>60790.02833724743</v>
      </c>
      <c r="H117" s="47">
        <f t="shared" si="40"/>
        <v>1.0719910554550329</v>
      </c>
      <c r="I117" s="47">
        <f t="shared" si="41"/>
        <v>0</v>
      </c>
      <c r="J117" s="47">
        <f t="shared" si="44"/>
        <v>1.0719910554550329</v>
      </c>
      <c r="K117" s="32" t="s">
        <v>152</v>
      </c>
      <c r="L117" s="32" t="s">
        <v>397</v>
      </c>
      <c r="M117" s="34">
        <v>0</v>
      </c>
      <c r="N117" s="34">
        <v>2.0467875123082319E-2</v>
      </c>
      <c r="O117" s="34">
        <v>6.2144047383543954E-2</v>
      </c>
      <c r="P117" s="34">
        <v>0.14668963356188533</v>
      </c>
      <c r="Q117" s="34">
        <v>0.19082415507530376</v>
      </c>
      <c r="R117" s="34">
        <v>0.21450993658855683</v>
      </c>
      <c r="S117" s="34">
        <v>0.21702230469402967</v>
      </c>
      <c r="T117" s="34">
        <v>0.21956428832638158</v>
      </c>
      <c r="U117" s="34">
        <v>0.22213623659028009</v>
      </c>
      <c r="V117" s="34">
        <v>0.22473850270560097</v>
      </c>
      <c r="W117" s="34">
        <v>0.22737144405593854</v>
      </c>
      <c r="X117" s="34">
        <v>0.23003542223768655</v>
      </c>
      <c r="Y117" s="34">
        <v>0.23273080310969835</v>
      </c>
      <c r="Z117" s="34">
        <v>0.23545795684353263</v>
      </c>
      <c r="AA117" s="34">
        <v>0.23821725797429061</v>
      </c>
      <c r="AB117" s="34">
        <v>0.24100908545205352</v>
      </c>
      <c r="AC117" s="34">
        <v>0.24383382269392537</v>
      </c>
      <c r="AD117" s="34">
        <v>0.24669185763669033</v>
      </c>
      <c r="AE117" s="34">
        <v>0.24958358279008974</v>
      </c>
      <c r="AF117" s="34">
        <v>0.25250939529072797</v>
      </c>
      <c r="AG117" s="34">
        <v>0.25546969695661331</v>
      </c>
      <c r="AH117" s="34">
        <v>0.25846489434234149</v>
      </c>
      <c r="AI117" s="34">
        <v>0.26149539879493083</v>
      </c>
      <c r="AJ117" s="55">
        <v>0</v>
      </c>
      <c r="AK117" s="55">
        <v>4136.63</v>
      </c>
      <c r="AL117" s="55">
        <v>7776.34</v>
      </c>
      <c r="AM117" s="55">
        <v>15142.59</v>
      </c>
      <c r="AN117" s="55">
        <v>11917.28</v>
      </c>
      <c r="AO117" s="55">
        <v>10325.85</v>
      </c>
      <c r="AP117" s="55">
        <v>8016.99</v>
      </c>
      <c r="AQ117" s="55">
        <v>8096.66</v>
      </c>
      <c r="AR117" s="55">
        <v>8177.27</v>
      </c>
      <c r="AS117" s="55">
        <v>8258.83</v>
      </c>
      <c r="AT117" s="55">
        <v>8341.34</v>
      </c>
      <c r="AU117" s="55">
        <v>8424.84</v>
      </c>
      <c r="AV117" s="55">
        <v>8509.31</v>
      </c>
      <c r="AW117" s="55">
        <v>8594.7800000000007</v>
      </c>
      <c r="AX117" s="55">
        <v>8681.26</v>
      </c>
      <c r="AY117" s="55">
        <v>8768.76</v>
      </c>
      <c r="AZ117" s="55">
        <v>8857.2900000000009</v>
      </c>
      <c r="BA117" s="55">
        <v>8946.86</v>
      </c>
      <c r="BB117" s="55">
        <v>9037.49</v>
      </c>
      <c r="BC117" s="55">
        <v>9129.19</v>
      </c>
      <c r="BD117" s="55">
        <v>9221.9599999999991</v>
      </c>
      <c r="BE117" s="55">
        <v>9315.84</v>
      </c>
      <c r="BF117" s="55">
        <v>9410.81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117"/>
      <c r="CE117" s="117"/>
      <c r="CF117" s="117"/>
      <c r="CG117" s="117"/>
    </row>
    <row r="118" spans="1:85" ht="16">
      <c r="A118" s="31" t="str">
        <f t="shared" si="35"/>
        <v>C&amp;I</v>
      </c>
      <c r="B118" s="31" t="s">
        <v>92</v>
      </c>
      <c r="C118" s="31" t="str">
        <f t="shared" si="36"/>
        <v>Ancillary Heating</v>
      </c>
      <c r="D118" s="45">
        <f t="shared" si="37"/>
        <v>47.846537616601026</v>
      </c>
      <c r="E118" s="45" t="str">
        <f t="shared" si="43"/>
        <v/>
      </c>
      <c r="F118" s="45">
        <f t="shared" si="38"/>
        <v>47.846537616601026</v>
      </c>
      <c r="G118" s="46">
        <f t="shared" si="39"/>
        <v>3928.9968900776184</v>
      </c>
      <c r="H118" s="47">
        <f t="shared" si="40"/>
        <v>0</v>
      </c>
      <c r="I118" s="47">
        <f t="shared" si="41"/>
        <v>8.2116639694204296E-2</v>
      </c>
      <c r="J118" s="47">
        <f t="shared" si="44"/>
        <v>8.2116639694204296E-2</v>
      </c>
      <c r="K118" s="32" t="s">
        <v>152</v>
      </c>
      <c r="L118" s="32" t="s">
        <v>418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55">
        <v>0</v>
      </c>
      <c r="AK118" s="55">
        <v>0</v>
      </c>
      <c r="AL118" s="55">
        <v>249.4</v>
      </c>
      <c r="AM118" s="55">
        <v>560</v>
      </c>
      <c r="AN118" s="55">
        <v>1189.3499999999999</v>
      </c>
      <c r="AO118" s="55">
        <v>913.63</v>
      </c>
      <c r="AP118" s="55">
        <v>777.84</v>
      </c>
      <c r="AQ118" s="55">
        <v>580.67999999999995</v>
      </c>
      <c r="AR118" s="55">
        <v>587.48</v>
      </c>
      <c r="AS118" s="55">
        <v>594.37</v>
      </c>
      <c r="AT118" s="55">
        <v>601.33000000000004</v>
      </c>
      <c r="AU118" s="55">
        <v>608.38</v>
      </c>
      <c r="AV118" s="55">
        <v>615.51</v>
      </c>
      <c r="AW118" s="55">
        <v>622.72</v>
      </c>
      <c r="AX118" s="55">
        <v>630.02</v>
      </c>
      <c r="AY118" s="55">
        <v>637.41</v>
      </c>
      <c r="AZ118" s="55">
        <v>644.88</v>
      </c>
      <c r="BA118" s="55">
        <v>652.44000000000005</v>
      </c>
      <c r="BB118" s="55">
        <v>660.09</v>
      </c>
      <c r="BC118" s="55">
        <v>667.83</v>
      </c>
      <c r="BD118" s="55">
        <v>675.66</v>
      </c>
      <c r="BE118" s="55">
        <v>683.58</v>
      </c>
      <c r="BF118" s="55">
        <v>691.6</v>
      </c>
      <c r="BG118" s="34">
        <v>0</v>
      </c>
      <c r="BH118" s="34">
        <v>0</v>
      </c>
      <c r="BI118" s="34">
        <v>1.8883399617716655E-3</v>
      </c>
      <c r="BJ118" s="34">
        <v>5.7309225863271408E-3</v>
      </c>
      <c r="BK118" s="34">
        <v>1.3529781478678978E-2</v>
      </c>
      <c r="BL118" s="34">
        <v>1.7599155458681359E-2</v>
      </c>
      <c r="BM118" s="34">
        <v>1.9783643380365486E-2</v>
      </c>
      <c r="BN118" s="34">
        <v>2.0015369320849245E-2</v>
      </c>
      <c r="BO118" s="34">
        <v>2.0249826821968565E-2</v>
      </c>
      <c r="BP118" s="34">
        <v>2.0487048083068428E-2</v>
      </c>
      <c r="BQ118" s="34">
        <v>2.0727065683056291E-2</v>
      </c>
      <c r="BR118" s="34">
        <v>2.0969912584876276E-2</v>
      </c>
      <c r="BS118" s="34">
        <v>2.1215622140036146E-2</v>
      </c>
      <c r="BT118" s="34">
        <v>2.1464228093187716E-2</v>
      </c>
      <c r="BU118" s="34">
        <v>2.1715764586761124E-2</v>
      </c>
      <c r="BV118" s="34">
        <v>2.1970266165653837E-2</v>
      </c>
      <c r="BW118" s="34">
        <v>2.2227767781974876E-2</v>
      </c>
      <c r="BX118" s="34">
        <v>2.248830479984501E-2</v>
      </c>
      <c r="BY118" s="34">
        <v>2.2751913000253459E-2</v>
      </c>
      <c r="BZ118" s="34">
        <v>2.301862858597193E-2</v>
      </c>
      <c r="CA118" s="34">
        <v>2.3288488186526561E-2</v>
      </c>
      <c r="CB118" s="34">
        <v>2.35615288632284E-2</v>
      </c>
      <c r="CC118" s="34">
        <v>2.3837788114263285E-2</v>
      </c>
      <c r="CD118" s="117"/>
      <c r="CE118" s="117"/>
      <c r="CF118" s="117"/>
      <c r="CG118" s="117"/>
    </row>
    <row r="119" spans="1:85" ht="16">
      <c r="A119" s="31" t="str">
        <f t="shared" si="35"/>
        <v>C&amp;I</v>
      </c>
      <c r="B119" s="31" t="s">
        <v>92</v>
      </c>
      <c r="C119" s="31" t="str">
        <f t="shared" si="36"/>
        <v>Ancillary DLC WH</v>
      </c>
      <c r="D119" s="45">
        <f t="shared" si="37"/>
        <v>46.918263154158609</v>
      </c>
      <c r="E119" s="45">
        <f t="shared" si="43"/>
        <v>46.918263154158609</v>
      </c>
      <c r="F119" s="45">
        <f t="shared" si="38"/>
        <v>46.918263154158609</v>
      </c>
      <c r="G119" s="46">
        <f t="shared" si="39"/>
        <v>111625.21508015032</v>
      </c>
      <c r="H119" s="47">
        <f t="shared" si="40"/>
        <v>2.3791420989601657</v>
      </c>
      <c r="I119" s="47">
        <f t="shared" si="41"/>
        <v>2.3791420989601657</v>
      </c>
      <c r="J119" s="47">
        <f t="shared" si="44"/>
        <v>2.3791420989601657</v>
      </c>
      <c r="K119" s="32" t="s">
        <v>152</v>
      </c>
      <c r="L119" s="32" t="s">
        <v>439</v>
      </c>
      <c r="M119" s="34">
        <v>0</v>
      </c>
      <c r="N119" s="34">
        <v>4.5425736654970891E-2</v>
      </c>
      <c r="O119" s="34">
        <v>0.137920478512954</v>
      </c>
      <c r="P119" s="34">
        <v>0.32555820397212337</v>
      </c>
      <c r="Q119" s="34">
        <v>0.42350892624327696</v>
      </c>
      <c r="R119" s="34">
        <v>0.47607637972919531</v>
      </c>
      <c r="S119" s="34">
        <v>0.48165224782753308</v>
      </c>
      <c r="T119" s="34">
        <v>0.4872938436634508</v>
      </c>
      <c r="U119" s="34">
        <v>0.49300194202849823</v>
      </c>
      <c r="V119" s="34">
        <v>0.49877732684738507</v>
      </c>
      <c r="W119" s="34">
        <v>0.50462079128564208</v>
      </c>
      <c r="X119" s="34">
        <v>0.51053313785855059</v>
      </c>
      <c r="Y119" s="34">
        <v>0.51651517854135576</v>
      </c>
      <c r="Z119" s="34">
        <v>0.52256773488078101</v>
      </c>
      <c r="AA119" s="34">
        <v>0.52869163810785424</v>
      </c>
      <c r="AB119" s="34">
        <v>0.53488772925206629</v>
      </c>
      <c r="AC119" s="34">
        <v>0.54115685925687329</v>
      </c>
      <c r="AD119" s="34">
        <v>0.54749988909656266</v>
      </c>
      <c r="AE119" s="34">
        <v>0.55391768989449397</v>
      </c>
      <c r="AF119" s="34">
        <v>0.56041114304273654</v>
      </c>
      <c r="AG119" s="34">
        <v>0.56698114032311508</v>
      </c>
      <c r="AH119" s="34">
        <v>0.57362858402968264</v>
      </c>
      <c r="AI119" s="34">
        <v>0.58035438709263953</v>
      </c>
      <c r="AJ119" s="55">
        <v>0</v>
      </c>
      <c r="AK119" s="55">
        <v>10309.25</v>
      </c>
      <c r="AL119" s="55">
        <v>14591.67</v>
      </c>
      <c r="AM119" s="55">
        <v>23259.98</v>
      </c>
      <c r="AN119" s="55">
        <v>20001.12</v>
      </c>
      <c r="AO119" s="55">
        <v>18405.740000000002</v>
      </c>
      <c r="AP119" s="55">
        <v>15880.59</v>
      </c>
      <c r="AQ119" s="55">
        <v>15985.1</v>
      </c>
      <c r="AR119" s="55">
        <v>16090.85</v>
      </c>
      <c r="AS119" s="55">
        <v>16197.84</v>
      </c>
      <c r="AT119" s="55">
        <v>16306.09</v>
      </c>
      <c r="AU119" s="55">
        <v>16415.61</v>
      </c>
      <c r="AV119" s="55">
        <v>16526.43</v>
      </c>
      <c r="AW119" s="55">
        <v>16638.55</v>
      </c>
      <c r="AX119" s="55">
        <v>16752</v>
      </c>
      <c r="AY119" s="55">
        <v>16866.78</v>
      </c>
      <c r="AZ119" s="55">
        <v>16982.919999999998</v>
      </c>
      <c r="BA119" s="55">
        <v>17100.419999999998</v>
      </c>
      <c r="BB119" s="55">
        <v>17219.310000000001</v>
      </c>
      <c r="BC119" s="55">
        <v>17339.599999999999</v>
      </c>
      <c r="BD119" s="55">
        <v>17461.310000000001</v>
      </c>
      <c r="BE119" s="55">
        <v>17584.46</v>
      </c>
      <c r="BF119" s="55">
        <v>17709.05</v>
      </c>
      <c r="BG119" s="34">
        <v>0</v>
      </c>
      <c r="BH119" s="34">
        <v>4.5425736654970891E-2</v>
      </c>
      <c r="BI119" s="34">
        <v>0.137920478512954</v>
      </c>
      <c r="BJ119" s="34">
        <v>0.32555820397212337</v>
      </c>
      <c r="BK119" s="34">
        <v>0.42350892624327696</v>
      </c>
      <c r="BL119" s="34">
        <v>0.47607637972919531</v>
      </c>
      <c r="BM119" s="34">
        <v>0.48165224782753308</v>
      </c>
      <c r="BN119" s="34">
        <v>0.4872938436634508</v>
      </c>
      <c r="BO119" s="34">
        <v>0.49300194202849823</v>
      </c>
      <c r="BP119" s="34">
        <v>0.49877732684738507</v>
      </c>
      <c r="BQ119" s="34">
        <v>0.50462079128564208</v>
      </c>
      <c r="BR119" s="34">
        <v>0.51053313785855059</v>
      </c>
      <c r="BS119" s="34">
        <v>0.51651517854135576</v>
      </c>
      <c r="BT119" s="34">
        <v>0.52256773488078101</v>
      </c>
      <c r="BU119" s="34">
        <v>0.52869163810785424</v>
      </c>
      <c r="BV119" s="34">
        <v>0.53488772925206629</v>
      </c>
      <c r="BW119" s="34">
        <v>0.54115685925687329</v>
      </c>
      <c r="BX119" s="34">
        <v>0.54749988909656266</v>
      </c>
      <c r="BY119" s="34">
        <v>0.55391768989449397</v>
      </c>
      <c r="BZ119" s="34">
        <v>0.56041114304273654</v>
      </c>
      <c r="CA119" s="34">
        <v>0.56698114032311508</v>
      </c>
      <c r="CB119" s="34">
        <v>0.57362858402968264</v>
      </c>
      <c r="CC119" s="34">
        <v>0.58035438709263953</v>
      </c>
      <c r="CD119" s="117"/>
      <c r="CE119" s="117"/>
      <c r="CF119" s="117"/>
      <c r="CG119" s="117"/>
    </row>
    <row r="120" spans="1:85" ht="16">
      <c r="A120" s="31" t="str">
        <f t="shared" si="35"/>
        <v>C&amp;I</v>
      </c>
      <c r="B120" s="31" t="s">
        <v>92</v>
      </c>
      <c r="C120" s="31" t="str">
        <f t="shared" si="36"/>
        <v>Ancillary Third Party</v>
      </c>
      <c r="D120" s="45">
        <f t="shared" si="37"/>
        <v>37.93749355399504</v>
      </c>
      <c r="E120" s="45">
        <f t="shared" si="43"/>
        <v>37.93749355399504</v>
      </c>
      <c r="F120" s="45">
        <f t="shared" si="38"/>
        <v>37.535997706687553</v>
      </c>
      <c r="G120" s="46">
        <f t="shared" si="39"/>
        <v>26571.095689379872</v>
      </c>
      <c r="H120" s="47">
        <f t="shared" si="40"/>
        <v>0.70039143865849252</v>
      </c>
      <c r="I120" s="47">
        <f t="shared" si="41"/>
        <v>0.70788302730117303</v>
      </c>
      <c r="J120" s="47">
        <f t="shared" si="44"/>
        <v>0.70788302730117303</v>
      </c>
      <c r="K120" s="32" t="s">
        <v>152</v>
      </c>
      <c r="L120" s="32" t="s">
        <v>472</v>
      </c>
      <c r="M120" s="34">
        <v>0</v>
      </c>
      <c r="N120" s="34">
        <v>3.9620135343312914E-2</v>
      </c>
      <c r="O120" s="34">
        <v>9.5793686537067185E-2</v>
      </c>
      <c r="P120" s="34">
        <v>0.11999219643707813</v>
      </c>
      <c r="Q120" s="34">
        <v>0.11930828744859241</v>
      </c>
      <c r="R120" s="34">
        <v>0.11862853495455039</v>
      </c>
      <c r="S120" s="34">
        <v>0.11795291534938021</v>
      </c>
      <c r="T120" s="34">
        <v>0.11728140517151758</v>
      </c>
      <c r="U120" s="34">
        <v>0.11661398110259122</v>
      </c>
      <c r="V120" s="34">
        <v>0.11595061996661339</v>
      </c>
      <c r="W120" s="34">
        <v>0.11529129872917489</v>
      </c>
      <c r="X120" s="34">
        <v>0.11463599449664591</v>
      </c>
      <c r="Y120" s="34">
        <v>0.11398468451538062</v>
      </c>
      <c r="Z120" s="34">
        <v>0.11333734617092776</v>
      </c>
      <c r="AA120" s="34">
        <v>0.11269395698724545</v>
      </c>
      <c r="AB120" s="34">
        <v>0.11205449462592069</v>
      </c>
      <c r="AC120" s="34">
        <v>0.11141893688539434</v>
      </c>
      <c r="AD120" s="34">
        <v>0.11078726170019004</v>
      </c>
      <c r="AE120" s="34">
        <v>0.11015944714014887</v>
      </c>
      <c r="AF120" s="34">
        <v>0.10953547140966725</v>
      </c>
      <c r="AG120" s="34">
        <v>0.10891531284694134</v>
      </c>
      <c r="AH120" s="34">
        <v>0.10829894992321465</v>
      </c>
      <c r="AI120" s="34">
        <v>0.10768636124203092</v>
      </c>
      <c r="AJ120" s="55">
        <v>0</v>
      </c>
      <c r="AK120" s="55">
        <v>1503.09</v>
      </c>
      <c r="AL120" s="55">
        <v>3634.17</v>
      </c>
      <c r="AM120" s="55">
        <v>4552.2</v>
      </c>
      <c r="AN120" s="55">
        <v>4526.26</v>
      </c>
      <c r="AO120" s="55">
        <v>4500.47</v>
      </c>
      <c r="AP120" s="55">
        <v>4474.84</v>
      </c>
      <c r="AQ120" s="55">
        <v>4449.3599999999997</v>
      </c>
      <c r="AR120" s="55">
        <v>4424.04</v>
      </c>
      <c r="AS120" s="55">
        <v>4398.88</v>
      </c>
      <c r="AT120" s="55">
        <v>4373.8599999999997</v>
      </c>
      <c r="AU120" s="55">
        <v>4349</v>
      </c>
      <c r="AV120" s="55">
        <v>4324.29</v>
      </c>
      <c r="AW120" s="55">
        <v>4299.74</v>
      </c>
      <c r="AX120" s="55">
        <v>4275.33</v>
      </c>
      <c r="AY120" s="55">
        <v>4251.07</v>
      </c>
      <c r="AZ120" s="55">
        <v>4226.96</v>
      </c>
      <c r="BA120" s="55">
        <v>4202.99</v>
      </c>
      <c r="BB120" s="55">
        <v>4179.17</v>
      </c>
      <c r="BC120" s="55">
        <v>4155.5</v>
      </c>
      <c r="BD120" s="55">
        <v>4131.97</v>
      </c>
      <c r="BE120" s="55">
        <v>4108.59</v>
      </c>
      <c r="BF120" s="55">
        <v>4085.35</v>
      </c>
      <c r="BG120" s="34">
        <v>0</v>
      </c>
      <c r="BH120" s="34">
        <v>4.004392372731707E-2</v>
      </c>
      <c r="BI120" s="34">
        <v>9.6818323410807566E-2</v>
      </c>
      <c r="BJ120" s="34">
        <v>0.1212756675454059</v>
      </c>
      <c r="BK120" s="34">
        <v>0.1205844432693139</v>
      </c>
      <c r="BL120" s="34">
        <v>0.11989741994672787</v>
      </c>
      <c r="BM120" s="34">
        <v>0.11921457371958384</v>
      </c>
      <c r="BN120" s="34">
        <v>0.11853588087536604</v>
      </c>
      <c r="BO120" s="34">
        <v>0.11786131784628308</v>
      </c>
      <c r="BP120" s="34">
        <v>0.11719086120845015</v>
      </c>
      <c r="BQ120" s="34">
        <v>0.11652448768107544</v>
      </c>
      <c r="BR120" s="34">
        <v>0.11586217412565218</v>
      </c>
      <c r="BS120" s="34">
        <v>0.11520389754515512</v>
      </c>
      <c r="BT120" s="34">
        <v>0.11454963508324223</v>
      </c>
      <c r="BU120" s="34">
        <v>0.11389936402346139</v>
      </c>
      <c r="BV120" s="34">
        <v>0.11325306178846156</v>
      </c>
      <c r="BW120" s="34">
        <v>0.11261070593920933</v>
      </c>
      <c r="BX120" s="34">
        <v>0.1119722741742096</v>
      </c>
      <c r="BY120" s="34">
        <v>0.11133774432873214</v>
      </c>
      <c r="BZ120" s="34">
        <v>0.11070709437404136</v>
      </c>
      <c r="CA120" s="34">
        <v>0.11008030241663248</v>
      </c>
      <c r="CB120" s="34">
        <v>0.1094573466974713</v>
      </c>
      <c r="CC120" s="34">
        <v>0.10883820559123879</v>
      </c>
      <c r="CD120" s="117"/>
      <c r="CE120" s="117"/>
      <c r="CF120" s="117"/>
      <c r="CG120" s="117"/>
    </row>
    <row r="121" spans="1:85" ht="16">
      <c r="A121" s="31" t="str">
        <f t="shared" si="35"/>
        <v>C&amp;I</v>
      </c>
      <c r="B121" s="31" t="s">
        <v>92</v>
      </c>
      <c r="C121" s="31" t="str">
        <f t="shared" si="36"/>
        <v>Ancillary Battery Storage</v>
      </c>
      <c r="D121" s="45">
        <f t="shared" si="37"/>
        <v>95.31950782593168</v>
      </c>
      <c r="E121" s="45">
        <f t="shared" si="43"/>
        <v>95.31950782593168</v>
      </c>
      <c r="F121" s="45">
        <f t="shared" si="38"/>
        <v>95.31950782593168</v>
      </c>
      <c r="G121" s="46">
        <f t="shared" si="39"/>
        <v>21035.583467996999</v>
      </c>
      <c r="H121" s="47">
        <f t="shared" si="40"/>
        <v>0.22068497779500984</v>
      </c>
      <c r="I121" s="47">
        <f t="shared" si="41"/>
        <v>0.22068497779500984</v>
      </c>
      <c r="J121" s="47">
        <f t="shared" si="44"/>
        <v>0.22068497779500984</v>
      </c>
      <c r="K121" s="32" t="s">
        <v>152</v>
      </c>
      <c r="L121" s="32" t="s">
        <v>503</v>
      </c>
      <c r="M121" s="34">
        <v>0</v>
      </c>
      <c r="N121" s="34">
        <v>2.4206045718069237E-3</v>
      </c>
      <c r="O121" s="34">
        <v>7.4152404225584917E-3</v>
      </c>
      <c r="P121" s="34">
        <v>1.4975462010086491E-2</v>
      </c>
      <c r="Q121" s="34">
        <v>2.2708170117839432E-2</v>
      </c>
      <c r="R121" s="34">
        <v>3.0619137403044464E-2</v>
      </c>
      <c r="S121" s="34">
        <v>4.259447379527969E-2</v>
      </c>
      <c r="T121" s="34">
        <v>5.4846123992795988E-2</v>
      </c>
      <c r="U121" s="34">
        <v>6.7378995515955317E-2</v>
      </c>
      <c r="V121" s="34">
        <v>8.4207927522968309E-2</v>
      </c>
      <c r="W121" s="34">
        <v>0.10142199050681266</v>
      </c>
      <c r="X121" s="34">
        <v>0.11902793945149263</v>
      </c>
      <c r="Y121" s="34">
        <v>0.14118513917273412</v>
      </c>
      <c r="Z121" s="34">
        <v>0.16384537218432074</v>
      </c>
      <c r="AA121" s="34">
        <v>0.18701743614187025</v>
      </c>
      <c r="AB121" s="34">
        <v>0.21501047572851836</v>
      </c>
      <c r="AC121" s="34">
        <v>0.21753049731626783</v>
      </c>
      <c r="AD121" s="34">
        <v>0.22008022464932675</v>
      </c>
      <c r="AE121" s="34">
        <v>0.22266000789584767</v>
      </c>
      <c r="AF121" s="34">
        <v>0.22527020135172804</v>
      </c>
      <c r="AG121" s="34">
        <v>0.22791116348926765</v>
      </c>
      <c r="AH121" s="34">
        <v>0.23058325700639923</v>
      </c>
      <c r="AI121" s="34">
        <v>0.23328684887650017</v>
      </c>
      <c r="AJ121" s="55">
        <v>0</v>
      </c>
      <c r="AK121" s="55">
        <v>2856.18</v>
      </c>
      <c r="AL121" s="55">
        <v>2903.05</v>
      </c>
      <c r="AM121" s="55">
        <v>2973.99</v>
      </c>
      <c r="AN121" s="55">
        <v>3046.55</v>
      </c>
      <c r="AO121" s="55">
        <v>3120.79</v>
      </c>
      <c r="AP121" s="55">
        <v>3233.17</v>
      </c>
      <c r="AQ121" s="55">
        <v>3348.14</v>
      </c>
      <c r="AR121" s="55">
        <v>3465.75</v>
      </c>
      <c r="AS121" s="55">
        <v>3623.67</v>
      </c>
      <c r="AT121" s="55">
        <v>3785.2</v>
      </c>
      <c r="AU121" s="55">
        <v>3950.42</v>
      </c>
      <c r="AV121" s="55">
        <v>4158.34</v>
      </c>
      <c r="AW121" s="55">
        <v>4370.99</v>
      </c>
      <c r="AX121" s="55">
        <v>4588.43</v>
      </c>
      <c r="AY121" s="55">
        <v>4851.12</v>
      </c>
      <c r="AZ121" s="55">
        <v>4874.7700000000004</v>
      </c>
      <c r="BA121" s="55">
        <v>4898.6899999999996</v>
      </c>
      <c r="BB121" s="55">
        <v>4922.8999999999996</v>
      </c>
      <c r="BC121" s="55">
        <v>4947.3999999999996</v>
      </c>
      <c r="BD121" s="55">
        <v>4972.18</v>
      </c>
      <c r="BE121" s="55">
        <v>4997.25</v>
      </c>
      <c r="BF121" s="55">
        <v>5022.62</v>
      </c>
      <c r="BG121" s="34">
        <v>0</v>
      </c>
      <c r="BH121" s="34">
        <v>2.4206045718069237E-3</v>
      </c>
      <c r="BI121" s="34">
        <v>7.4152404225584917E-3</v>
      </c>
      <c r="BJ121" s="34">
        <v>1.4975462010086491E-2</v>
      </c>
      <c r="BK121" s="34">
        <v>2.2708170117839432E-2</v>
      </c>
      <c r="BL121" s="34">
        <v>3.0619137403044464E-2</v>
      </c>
      <c r="BM121" s="34">
        <v>4.259447379527969E-2</v>
      </c>
      <c r="BN121" s="34">
        <v>5.4846123992795988E-2</v>
      </c>
      <c r="BO121" s="34">
        <v>6.7378995515955317E-2</v>
      </c>
      <c r="BP121" s="34">
        <v>8.4207927522968309E-2</v>
      </c>
      <c r="BQ121" s="34">
        <v>0.10142199050681266</v>
      </c>
      <c r="BR121" s="34">
        <v>0.11902793945149263</v>
      </c>
      <c r="BS121" s="34">
        <v>0.14118513917273412</v>
      </c>
      <c r="BT121" s="34">
        <v>0.16384537218432074</v>
      </c>
      <c r="BU121" s="34">
        <v>0.18701743614187025</v>
      </c>
      <c r="BV121" s="34">
        <v>0.21501047572851836</v>
      </c>
      <c r="BW121" s="34">
        <v>0.21753049731626783</v>
      </c>
      <c r="BX121" s="34">
        <v>0.22008022464932675</v>
      </c>
      <c r="BY121" s="34">
        <v>0.22266000789584767</v>
      </c>
      <c r="BZ121" s="34">
        <v>0.22527020135172804</v>
      </c>
      <c r="CA121" s="34">
        <v>0.22791116348926765</v>
      </c>
      <c r="CB121" s="34">
        <v>0.23058325700639923</v>
      </c>
      <c r="CC121" s="34">
        <v>0.23328684887650017</v>
      </c>
      <c r="CD121" s="117"/>
      <c r="CE121" s="117"/>
      <c r="CF121" s="117"/>
      <c r="CG121" s="117"/>
    </row>
    <row r="122" spans="1:85" ht="16">
      <c r="A122" s="31" t="str">
        <f t="shared" si="35"/>
        <v>C&amp;I</v>
      </c>
      <c r="B122" s="31" t="s">
        <v>92</v>
      </c>
      <c r="C122" s="31" t="str">
        <f t="shared" si="36"/>
        <v>Parent-Time-of-Use Opt-in</v>
      </c>
      <c r="D122" s="45">
        <f t="shared" si="37"/>
        <v>1500.0052384424671</v>
      </c>
      <c r="E122" s="45">
        <f t="shared" si="43"/>
        <v>1500.0052384424671</v>
      </c>
      <c r="F122" s="45">
        <f t="shared" si="38"/>
        <v>1484.1305504292231</v>
      </c>
      <c r="G122" s="46">
        <f t="shared" si="39"/>
        <v>111435.32933082886</v>
      </c>
      <c r="H122" s="47">
        <f t="shared" si="40"/>
        <v>7.4289960111431283E-2</v>
      </c>
      <c r="I122" s="47">
        <f t="shared" si="41"/>
        <v>7.5084586931116554E-2</v>
      </c>
      <c r="J122" s="47">
        <f t="shared" si="44"/>
        <v>7.5084586931116554E-2</v>
      </c>
      <c r="K122" s="32" t="s">
        <v>152</v>
      </c>
      <c r="L122" s="32" t="s">
        <v>1273</v>
      </c>
      <c r="M122" s="34">
        <v>0</v>
      </c>
      <c r="N122" s="34">
        <v>1.2127530345073629E-3</v>
      </c>
      <c r="O122" s="34">
        <v>5.0088457580193205E-3</v>
      </c>
      <c r="P122" s="34">
        <v>1.0907977746959953E-2</v>
      </c>
      <c r="Q122" s="34">
        <v>1.3672319785853272E-2</v>
      </c>
      <c r="R122" s="34">
        <v>1.4954872023388008E-2</v>
      </c>
      <c r="S122" s="34">
        <v>1.486393797626904E-2</v>
      </c>
      <c r="T122" s="34">
        <v>1.4779317044224938E-2</v>
      </c>
      <c r="U122" s="34">
        <v>1.4695211026709343E-2</v>
      </c>
      <c r="V122" s="34">
        <v>1.4611617003180241E-2</v>
      </c>
      <c r="W122" s="34">
        <v>1.4528532070936779E-2</v>
      </c>
      <c r="X122" s="34">
        <v>1.4445953345018504E-2</v>
      </c>
      <c r="Y122" s="34">
        <v>1.4363877958105203E-2</v>
      </c>
      <c r="Z122" s="34">
        <v>1.4282303060417367E-2</v>
      </c>
      <c r="AA122" s="34">
        <v>1.4201225819617264E-2</v>
      </c>
      <c r="AB122" s="34">
        <v>1.4120643420710578E-2</v>
      </c>
      <c r="AC122" s="34">
        <v>1.4040553065948772E-2</v>
      </c>
      <c r="AD122" s="34">
        <v>1.3960951974731874E-2</v>
      </c>
      <c r="AE122" s="34">
        <v>1.3881837383512063E-2</v>
      </c>
      <c r="AF122" s="34">
        <v>1.380320654569764E-2</v>
      </c>
      <c r="AG122" s="34">
        <v>1.3725056731557769E-2</v>
      </c>
      <c r="AH122" s="34">
        <v>1.3647385228127702E-2</v>
      </c>
      <c r="AI122" s="34">
        <v>1.3570189339114629E-2</v>
      </c>
      <c r="AJ122" s="55">
        <v>0</v>
      </c>
      <c r="AK122" s="55">
        <v>10115.790000000001</v>
      </c>
      <c r="AL122" s="55">
        <v>31895.119999999999</v>
      </c>
      <c r="AM122" s="55">
        <v>50103.89</v>
      </c>
      <c r="AN122" s="55">
        <v>25405.26</v>
      </c>
      <c r="AO122" s="55">
        <v>13371.11</v>
      </c>
      <c r="AP122" s="55">
        <v>1647.54</v>
      </c>
      <c r="AQ122" s="55">
        <v>1715.86</v>
      </c>
      <c r="AR122" s="55">
        <v>1734.02</v>
      </c>
      <c r="AS122" s="55">
        <v>1752.38</v>
      </c>
      <c r="AT122" s="55">
        <v>1770.97</v>
      </c>
      <c r="AU122" s="55">
        <v>1789.77</v>
      </c>
      <c r="AV122" s="55">
        <v>1808.8</v>
      </c>
      <c r="AW122" s="55">
        <v>1828.05</v>
      </c>
      <c r="AX122" s="55">
        <v>1847.52</v>
      </c>
      <c r="AY122" s="55">
        <v>1867.23</v>
      </c>
      <c r="AZ122" s="55">
        <v>1887.17</v>
      </c>
      <c r="BA122" s="55">
        <v>1907.34</v>
      </c>
      <c r="BB122" s="55">
        <v>1927.75</v>
      </c>
      <c r="BC122" s="55">
        <v>1948.41</v>
      </c>
      <c r="BD122" s="55">
        <v>1969.3</v>
      </c>
      <c r="BE122" s="55">
        <v>1990.44</v>
      </c>
      <c r="BF122" s="55">
        <v>2011.83</v>
      </c>
      <c r="BG122" s="34">
        <v>0</v>
      </c>
      <c r="BH122" s="34">
        <v>1.2257249904140397E-3</v>
      </c>
      <c r="BI122" s="34">
        <v>5.0624218155245169E-3</v>
      </c>
      <c r="BJ122" s="34">
        <v>1.1024652620028439E-2</v>
      </c>
      <c r="BK122" s="34">
        <v>1.3818562857903066E-2</v>
      </c>
      <c r="BL122" s="34">
        <v>1.5114833643732407E-2</v>
      </c>
      <c r="BM122" s="34">
        <v>1.5022926939843188E-2</v>
      </c>
      <c r="BN122" s="34">
        <v>1.493740087792679E-2</v>
      </c>
      <c r="BO122" s="34">
        <v>1.4852395238213063E-2</v>
      </c>
      <c r="BP122" s="34">
        <v>1.4767907068921034E-2</v>
      </c>
      <c r="BQ122" s="34">
        <v>1.4683933436301727E-2</v>
      </c>
      <c r="BR122" s="34">
        <v>1.4600471424536323E-2</v>
      </c>
      <c r="BS122" s="34">
        <v>1.4517518135634927E-2</v>
      </c>
      <c r="BT122" s="34">
        <v>1.4435070689335966E-2</v>
      </c>
      <c r="BU122" s="34">
        <v>1.4353126223006201E-2</v>
      </c>
      <c r="BV122" s="34">
        <v>1.427168189154134E-2</v>
      </c>
      <c r="BW122" s="34">
        <v>1.4190734867267307E-2</v>
      </c>
      <c r="BX122" s="34">
        <v>1.4110282339842045E-2</v>
      </c>
      <c r="BY122" s="34">
        <v>1.4030321516158016E-2</v>
      </c>
      <c r="BZ122" s="34">
        <v>1.3950849620245188E-2</v>
      </c>
      <c r="CA122" s="34">
        <v>1.3871863893174742E-2</v>
      </c>
      <c r="CB122" s="34">
        <v>1.3793361592963281E-2</v>
      </c>
      <c r="CC122" s="34">
        <v>1.3715339994477655E-2</v>
      </c>
      <c r="CD122" s="117"/>
      <c r="CE122" s="117"/>
      <c r="CF122" s="117"/>
      <c r="CG122" s="117"/>
    </row>
    <row r="123" spans="1:85" ht="16">
      <c r="A123" s="31" t="str">
        <f t="shared" si="35"/>
        <v>C&amp;I</v>
      </c>
      <c r="B123" s="31" t="s">
        <v>92</v>
      </c>
      <c r="C123" s="31" t="str">
        <f t="shared" si="36"/>
        <v>Parent-Peak Time Rebate</v>
      </c>
      <c r="D123" s="45">
        <f t="shared" si="37"/>
        <v>61.859367615540066</v>
      </c>
      <c r="E123" s="45">
        <f t="shared" si="43"/>
        <v>61.859367615540066</v>
      </c>
      <c r="F123" s="45">
        <f t="shared" si="38"/>
        <v>61.204704460754733</v>
      </c>
      <c r="G123" s="46">
        <f t="shared" si="39"/>
        <v>96174.355907107107</v>
      </c>
      <c r="H123" s="47">
        <f t="shared" si="40"/>
        <v>1.5547258178395371</v>
      </c>
      <c r="I123" s="47">
        <f t="shared" si="41"/>
        <v>1.5713556131747253</v>
      </c>
      <c r="J123" s="47">
        <f t="shared" si="44"/>
        <v>1.5713556131747253</v>
      </c>
      <c r="K123" s="32" t="s">
        <v>152</v>
      </c>
      <c r="L123" s="32" t="s">
        <v>1376</v>
      </c>
      <c r="M123" s="34">
        <v>0</v>
      </c>
      <c r="N123" s="34">
        <v>2.8442606754777503E-2</v>
      </c>
      <c r="O123" s="34">
        <v>0.11390401335887881</v>
      </c>
      <c r="P123" s="34">
        <v>0.23477099959684011</v>
      </c>
      <c r="Q123" s="34">
        <v>0.28594318522348461</v>
      </c>
      <c r="R123" s="34">
        <v>0.30821387293447905</v>
      </c>
      <c r="S123" s="34">
        <v>0.30633975894672216</v>
      </c>
      <c r="T123" s="34">
        <v>0.30459575571113123</v>
      </c>
      <c r="U123" s="34">
        <v>0.30286236465602645</v>
      </c>
      <c r="V123" s="34">
        <v>0.30113952559021662</v>
      </c>
      <c r="W123" s="34">
        <v>0.29942717869020902</v>
      </c>
      <c r="X123" s="34">
        <v>0.29772526449813436</v>
      </c>
      <c r="Y123" s="34">
        <v>0.29603372391968058</v>
      </c>
      <c r="Z123" s="34">
        <v>0.29435249822204296</v>
      </c>
      <c r="AA123" s="34">
        <v>0.29268152903188455</v>
      </c>
      <c r="AB123" s="34">
        <v>0.29102075833330965</v>
      </c>
      <c r="AC123" s="34">
        <v>0.28937012846585058</v>
      </c>
      <c r="AD123" s="34">
        <v>0.28772958212246497</v>
      </c>
      <c r="AE123" s="34">
        <v>0.28609906234754795</v>
      </c>
      <c r="AF123" s="34">
        <v>0.2844785125349541</v>
      </c>
      <c r="AG123" s="34">
        <v>0.28286787642603323</v>
      </c>
      <c r="AH123" s="34">
        <v>0.28126709810767753</v>
      </c>
      <c r="AI123" s="34">
        <v>0.27967612201038089</v>
      </c>
      <c r="AJ123" s="55">
        <v>0</v>
      </c>
      <c r="AK123" s="55">
        <v>10715.65</v>
      </c>
      <c r="AL123" s="55">
        <v>27013.51</v>
      </c>
      <c r="AM123" s="55">
        <v>37502.42</v>
      </c>
      <c r="AN123" s="55">
        <v>18803.88</v>
      </c>
      <c r="AO123" s="55">
        <v>10826.29</v>
      </c>
      <c r="AP123" s="55">
        <v>3846.07</v>
      </c>
      <c r="AQ123" s="55">
        <v>3893.77</v>
      </c>
      <c r="AR123" s="55">
        <v>3906.45</v>
      </c>
      <c r="AS123" s="55">
        <v>3919.27</v>
      </c>
      <c r="AT123" s="55">
        <v>3932.24</v>
      </c>
      <c r="AU123" s="55">
        <v>3945.37</v>
      </c>
      <c r="AV123" s="55">
        <v>3958.66</v>
      </c>
      <c r="AW123" s="55">
        <v>3972.09</v>
      </c>
      <c r="AX123" s="55">
        <v>3985.69</v>
      </c>
      <c r="AY123" s="55">
        <v>3999.45</v>
      </c>
      <c r="AZ123" s="55">
        <v>4013.37</v>
      </c>
      <c r="BA123" s="55">
        <v>4027.46</v>
      </c>
      <c r="BB123" s="55">
        <v>4041.71</v>
      </c>
      <c r="BC123" s="55">
        <v>4056.12</v>
      </c>
      <c r="BD123" s="55">
        <v>4070.71</v>
      </c>
      <c r="BE123" s="55">
        <v>4085.47</v>
      </c>
      <c r="BF123" s="55">
        <v>4100.41</v>
      </c>
      <c r="BG123" s="34">
        <v>0</v>
      </c>
      <c r="BH123" s="34">
        <v>2.8746837072241755E-2</v>
      </c>
      <c r="BI123" s="34">
        <v>0.11512236350671828</v>
      </c>
      <c r="BJ123" s="34">
        <v>0.23728217785678452</v>
      </c>
      <c r="BK123" s="34">
        <v>0.28900171592593749</v>
      </c>
      <c r="BL123" s="34">
        <v>0.31151061732989188</v>
      </c>
      <c r="BM123" s="34">
        <v>0.30961645727890391</v>
      </c>
      <c r="BN123" s="34">
        <v>0.30785379968217813</v>
      </c>
      <c r="BO123" s="34">
        <v>0.30610186777687887</v>
      </c>
      <c r="BP123" s="34">
        <v>0.30436060072799243</v>
      </c>
      <c r="BQ123" s="34">
        <v>0.30262993807213695</v>
      </c>
      <c r="BR123" s="34">
        <v>0.30090981971546454</v>
      </c>
      <c r="BS123" s="34">
        <v>0.29920018593157338</v>
      </c>
      <c r="BT123" s="34">
        <v>0.29750097735943581</v>
      </c>
      <c r="BU123" s="34">
        <v>0.29581213500133691</v>
      </c>
      <c r="BV123" s="34">
        <v>0.29413360022082613</v>
      </c>
      <c r="BW123" s="34">
        <v>0.29246531474068277</v>
      </c>
      <c r="BX123" s="34">
        <v>0.29080722064089198</v>
      </c>
      <c r="BY123" s="34">
        <v>0.28915926035663519</v>
      </c>
      <c r="BZ123" s="34">
        <v>0.28752137667629124</v>
      </c>
      <c r="CA123" s="34">
        <v>0.28589351273945146</v>
      </c>
      <c r="CB123" s="34">
        <v>0.28427561203494522</v>
      </c>
      <c r="CC123" s="34">
        <v>0.28266761839887905</v>
      </c>
      <c r="CD123" s="117"/>
      <c r="CE123" s="117"/>
      <c r="CF123" s="117"/>
      <c r="CG123" s="117"/>
    </row>
    <row r="124" spans="1:85" ht="16">
      <c r="A124" s="31" t="str">
        <f t="shared" si="35"/>
        <v>C&amp;I</v>
      </c>
      <c r="B124" s="31" t="s">
        <v>92</v>
      </c>
      <c r="C124" s="31" t="str">
        <f t="shared" si="36"/>
        <v>Variable Peak Pricing Rates</v>
      </c>
      <c r="D124" s="45">
        <f t="shared" si="37"/>
        <v>41.599342592232979</v>
      </c>
      <c r="E124" s="45">
        <f t="shared" si="43"/>
        <v>41.599342592232979</v>
      </c>
      <c r="F124" s="45">
        <f t="shared" si="38"/>
        <v>41.159093072908995</v>
      </c>
      <c r="G124" s="46">
        <f t="shared" si="39"/>
        <v>141067.23459003854</v>
      </c>
      <c r="H124" s="47">
        <f t="shared" si="40"/>
        <v>3.39109288271246</v>
      </c>
      <c r="I124" s="47">
        <f t="shared" si="41"/>
        <v>3.4273649893148228</v>
      </c>
      <c r="J124" s="47">
        <f t="shared" si="44"/>
        <v>3.4273649893148228</v>
      </c>
      <c r="K124" s="32" t="s">
        <v>259</v>
      </c>
      <c r="L124" s="32" t="s">
        <v>303</v>
      </c>
      <c r="M124" s="34">
        <v>0</v>
      </c>
      <c r="N124" s="34">
        <v>6.1525114755228864E-2</v>
      </c>
      <c r="O124" s="34">
        <v>0.24000327209063829</v>
      </c>
      <c r="P124" s="34">
        <v>0.49958831617077648</v>
      </c>
      <c r="Q124" s="34">
        <v>0.62098026057572075</v>
      </c>
      <c r="R124" s="34">
        <v>0.67661006808234725</v>
      </c>
      <c r="S124" s="34">
        <v>0.67343117657960849</v>
      </c>
      <c r="T124" s="34">
        <v>0.67039023256804509</v>
      </c>
      <c r="U124" s="34">
        <v>0.6674798348960842</v>
      </c>
      <c r="V124" s="34">
        <v>0.66469298126044096</v>
      </c>
      <c r="W124" s="34">
        <v>0.66202304671039569</v>
      </c>
      <c r="X124" s="34">
        <v>0.65946376331057643</v>
      </c>
      <c r="Y124" s="34">
        <v>0.65700920089980364</v>
      </c>
      <c r="Z124" s="34">
        <v>0.65465374888693206</v>
      </c>
      <c r="AA124" s="34">
        <v>0.6523920990277956</v>
      </c>
      <c r="AB124" s="34">
        <v>0.6502192291303811</v>
      </c>
      <c r="AC124" s="34">
        <v>0.64813038763820696</v>
      </c>
      <c r="AD124" s="34">
        <v>0.64612107904457106</v>
      </c>
      <c r="AE124" s="34">
        <v>0.64418705009289301</v>
      </c>
      <c r="AF124" s="34">
        <v>0.64232427672078107</v>
      </c>
      <c r="AG124" s="34">
        <v>0.64052895170774704</v>
      </c>
      <c r="AH124" s="34">
        <v>0.63879747298863654</v>
      </c>
      <c r="AI124" s="34">
        <v>0.63712643259690749</v>
      </c>
      <c r="AJ124" s="55">
        <v>0</v>
      </c>
      <c r="AK124" s="55">
        <v>20156.57</v>
      </c>
      <c r="AL124" s="55">
        <v>25017.4</v>
      </c>
      <c r="AM124" s="55">
        <v>28424.9</v>
      </c>
      <c r="AN124" s="55">
        <v>22722.35</v>
      </c>
      <c r="AO124" s="55">
        <v>19993.099999999999</v>
      </c>
      <c r="AP124" s="55">
        <v>17606.48</v>
      </c>
      <c r="AQ124" s="55">
        <v>17606.48</v>
      </c>
      <c r="AR124" s="55">
        <v>17606.48</v>
      </c>
      <c r="AS124" s="55">
        <v>17606.48</v>
      </c>
      <c r="AT124" s="55">
        <v>17606.48</v>
      </c>
      <c r="AU124" s="55">
        <v>17606.48</v>
      </c>
      <c r="AV124" s="55">
        <v>17606.48</v>
      </c>
      <c r="AW124" s="55">
        <v>17606.48</v>
      </c>
      <c r="AX124" s="55">
        <v>17606.48</v>
      </c>
      <c r="AY124" s="55">
        <v>17606.48</v>
      </c>
      <c r="AZ124" s="55">
        <v>17606.48</v>
      </c>
      <c r="BA124" s="55">
        <v>17606.48</v>
      </c>
      <c r="BB124" s="55">
        <v>17606.48</v>
      </c>
      <c r="BC124" s="55">
        <v>17606.48</v>
      </c>
      <c r="BD124" s="55">
        <v>17606.48</v>
      </c>
      <c r="BE124" s="55">
        <v>17606.48</v>
      </c>
      <c r="BF124" s="55">
        <v>17606.48</v>
      </c>
      <c r="BG124" s="34">
        <v>0</v>
      </c>
      <c r="BH124" s="34">
        <v>6.2183205110848738E-2</v>
      </c>
      <c r="BI124" s="34">
        <v>0.2425704162448333</v>
      </c>
      <c r="BJ124" s="34">
        <v>0.50493205675476982</v>
      </c>
      <c r="BK124" s="34">
        <v>0.62762244437563752</v>
      </c>
      <c r="BL124" s="34">
        <v>0.68384728433284525</v>
      </c>
      <c r="BM124" s="34">
        <v>0.68063439049060936</v>
      </c>
      <c r="BN124" s="34">
        <v>0.67756091966566323</v>
      </c>
      <c r="BO124" s="34">
        <v>0.67461939154158435</v>
      </c>
      <c r="BP124" s="34">
        <v>0.67180272891643444</v>
      </c>
      <c r="BQ124" s="34">
        <v>0.66910423597711177</v>
      </c>
      <c r="BR124" s="34">
        <v>0.66651757774460152</v>
      </c>
      <c r="BS124" s="34">
        <v>0.66403676062701156</v>
      </c>
      <c r="BT124" s="34">
        <v>0.6616561140206968</v>
      </c>
      <c r="BU124" s="34">
        <v>0.659370272902982</v>
      </c>
      <c r="BV124" s="34">
        <v>0.65717416136304185</v>
      </c>
      <c r="BW124" s="34">
        <v>0.65506297702037686</v>
      </c>
      <c r="BX124" s="34">
        <v>0.65303217628304977</v>
      </c>
      <c r="BY124" s="34">
        <v>0.65107746040042225</v>
      </c>
      <c r="BZ124" s="34">
        <v>0.649194762267572</v>
      </c>
      <c r="CA124" s="34">
        <v>0.64738023394088351</v>
      </c>
      <c r="CB124" s="34">
        <v>0.6456302348264753</v>
      </c>
      <c r="CC124" s="34">
        <v>0.64394132050521291</v>
      </c>
      <c r="CD124" s="117"/>
      <c r="CE124" s="117"/>
      <c r="CF124" s="117"/>
      <c r="CG124" s="117"/>
    </row>
    <row r="125" spans="1:85" ht="16">
      <c r="A125" s="31" t="str">
        <f t="shared" si="35"/>
        <v>C&amp;I</v>
      </c>
      <c r="B125" s="31" t="s">
        <v>92</v>
      </c>
      <c r="C125" s="31" t="str">
        <f t="shared" si="36"/>
        <v>Third Party Contracts</v>
      </c>
      <c r="D125" s="45">
        <f t="shared" si="37"/>
        <v>75.874991664859166</v>
      </c>
      <c r="E125" s="45">
        <f t="shared" si="43"/>
        <v>75.874991664859166</v>
      </c>
      <c r="F125" s="45">
        <f t="shared" si="38"/>
        <v>75.071999922018449</v>
      </c>
      <c r="G125" s="46">
        <f t="shared" si="39"/>
        <v>2070629.0154545237</v>
      </c>
      <c r="H125" s="47">
        <f t="shared" si="40"/>
        <v>27.290006496481997</v>
      </c>
      <c r="I125" s="47">
        <f t="shared" si="41"/>
        <v>27.581908269466695</v>
      </c>
      <c r="J125" s="47">
        <f t="shared" si="44"/>
        <v>27.581908269466695</v>
      </c>
      <c r="K125" s="32" t="s">
        <v>259</v>
      </c>
      <c r="L125" s="32" t="s">
        <v>248</v>
      </c>
      <c r="M125" s="34">
        <v>0</v>
      </c>
      <c r="N125" s="34">
        <v>1.5519749444974529</v>
      </c>
      <c r="O125" s="34">
        <v>3.7450770752606881</v>
      </c>
      <c r="P125" s="34">
        <v>4.659717302181801</v>
      </c>
      <c r="Q125" s="34">
        <v>4.635998482898005</v>
      </c>
      <c r="R125" s="34">
        <v>4.6133299443063267</v>
      </c>
      <c r="S125" s="34">
        <v>4.5916553106419915</v>
      </c>
      <c r="T125" s="34">
        <v>4.5709212442582832</v>
      </c>
      <c r="U125" s="34">
        <v>4.551077281888718</v>
      </c>
      <c r="V125" s="34">
        <v>4.5320756797337989</v>
      </c>
      <c r="W125" s="34">
        <v>4.5138712668967713</v>
      </c>
      <c r="X125" s="34">
        <v>4.4964213067183545</v>
      </c>
      <c r="Y125" s="34">
        <v>4.479685365584813</v>
      </c>
      <c r="Z125" s="34">
        <v>4.4636251888065468</v>
      </c>
      <c r="AA125" s="34">
        <v>4.4482045831861452</v>
      </c>
      <c r="AB125" s="34">
        <v>4.4333893059153908</v>
      </c>
      <c r="AC125" s="34">
        <v>4.4191469594601172</v>
      </c>
      <c r="AD125" s="34">
        <v>4.4054468921101826</v>
      </c>
      <c r="AE125" s="34">
        <v>4.3922601038892788</v>
      </c>
      <c r="AF125" s="34">
        <v>4.3795591575356774</v>
      </c>
      <c r="AG125" s="34">
        <v>4.3673180942806393</v>
      </c>
      <c r="AH125" s="34">
        <v>4.3555123541658922</v>
      </c>
      <c r="AI125" s="34">
        <v>4.3441187006555939</v>
      </c>
      <c r="AJ125" s="55">
        <v>0</v>
      </c>
      <c r="AK125" s="55">
        <v>117756.09</v>
      </c>
      <c r="AL125" s="55">
        <v>284157.69</v>
      </c>
      <c r="AM125" s="55">
        <v>353556.01</v>
      </c>
      <c r="AN125" s="55">
        <v>351756.35</v>
      </c>
      <c r="AO125" s="55">
        <v>350036.37</v>
      </c>
      <c r="AP125" s="55">
        <v>348391.81</v>
      </c>
      <c r="AQ125" s="55">
        <v>346818.61</v>
      </c>
      <c r="AR125" s="55">
        <v>345312.95</v>
      </c>
      <c r="AS125" s="55">
        <v>343871.2</v>
      </c>
      <c r="AT125" s="55">
        <v>342489.95</v>
      </c>
      <c r="AU125" s="55">
        <v>341165.93</v>
      </c>
      <c r="AV125" s="55">
        <v>339896.09</v>
      </c>
      <c r="AW125" s="55">
        <v>338677.52</v>
      </c>
      <c r="AX125" s="55">
        <v>337507.49</v>
      </c>
      <c r="AY125" s="55">
        <v>336383.38</v>
      </c>
      <c r="AZ125" s="55">
        <v>335302.74</v>
      </c>
      <c r="BA125" s="55">
        <v>334263.25</v>
      </c>
      <c r="BB125" s="55">
        <v>333262.7</v>
      </c>
      <c r="BC125" s="55">
        <v>332299.01</v>
      </c>
      <c r="BD125" s="55">
        <v>331370.21999999997</v>
      </c>
      <c r="BE125" s="55">
        <v>330474.46000000002</v>
      </c>
      <c r="BF125" s="55">
        <v>329609.96999999997</v>
      </c>
      <c r="BG125" s="34">
        <v>0</v>
      </c>
      <c r="BH125" s="34">
        <v>1.5685753156987219</v>
      </c>
      <c r="BI125" s="34">
        <v>3.7851354987855732</v>
      </c>
      <c r="BJ125" s="34">
        <v>4.7095589811234939</v>
      </c>
      <c r="BK125" s="34">
        <v>4.6855864585141624</v>
      </c>
      <c r="BL125" s="34">
        <v>4.6626754507018635</v>
      </c>
      <c r="BM125" s="34">
        <v>4.6407689789104039</v>
      </c>
      <c r="BN125" s="34">
        <v>4.6198131349782212</v>
      </c>
      <c r="BO125" s="34">
        <v>4.5997569158691984</v>
      </c>
      <c r="BP125" s="34">
        <v>4.5805520671024018</v>
      </c>
      <c r="BQ125" s="34">
        <v>4.5621529346201468</v>
      </c>
      <c r="BR125" s="34">
        <v>4.5445163246395293</v>
      </c>
      <c r="BS125" s="34">
        <v>4.5276013710572345</v>
      </c>
      <c r="BT125" s="34">
        <v>4.5113694100004764</v>
      </c>
      <c r="BU125" s="34">
        <v>4.4957838611389773</v>
      </c>
      <c r="BV125" s="34">
        <v>4.4808101153935773</v>
      </c>
      <c r="BW125" s="34">
        <v>4.4664154286967461</v>
      </c>
      <c r="BX125" s="34">
        <v>4.4525688214788204</v>
      </c>
      <c r="BY125" s="34">
        <v>4.4392409835713904</v>
      </c>
      <c r="BZ125" s="34">
        <v>4.4264041842358663</v>
      </c>
      <c r="CA125" s="34">
        <v>4.4140321870410428</v>
      </c>
      <c r="CB125" s="34">
        <v>4.4021001693282562</v>
      </c>
      <c r="CC125" s="34">
        <v>4.3905846460169773</v>
      </c>
      <c r="CD125" s="117"/>
      <c r="CE125" s="117"/>
      <c r="CF125" s="117"/>
      <c r="CG125" s="117"/>
    </row>
    <row r="126" spans="1:85" ht="16">
      <c r="A126" s="31" t="str">
        <f t="shared" si="35"/>
        <v>C&amp;I</v>
      </c>
      <c r="B126" s="31" t="s">
        <v>92</v>
      </c>
      <c r="C126" s="31" t="str">
        <f t="shared" si="36"/>
        <v>Time-of-Use Opt-Out</v>
      </c>
      <c r="D126" s="45">
        <f t="shared" si="37"/>
        <v>0</v>
      </c>
      <c r="E126" s="45" t="str">
        <f t="shared" si="43"/>
        <v/>
      </c>
      <c r="F126" s="45" t="str">
        <f t="shared" si="38"/>
        <v>n/a</v>
      </c>
      <c r="G126" s="46">
        <f t="shared" si="39"/>
        <v>0</v>
      </c>
      <c r="H126" s="47">
        <f t="shared" si="40"/>
        <v>0</v>
      </c>
      <c r="I126" s="47">
        <f t="shared" si="41"/>
        <v>0</v>
      </c>
      <c r="J126" s="47">
        <f t="shared" si="44"/>
        <v>0</v>
      </c>
      <c r="K126" s="32" t="s">
        <v>259</v>
      </c>
      <c r="L126" s="32" t="s">
        <v>1314</v>
      </c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117"/>
      <c r="CE126" s="117"/>
      <c r="CF126" s="117"/>
      <c r="CG126" s="117"/>
    </row>
    <row r="127" spans="1:85" ht="16">
      <c r="A127" s="31" t="str">
        <f t="shared" si="35"/>
        <v>C&amp;I</v>
      </c>
      <c r="B127" s="31" t="s">
        <v>92</v>
      </c>
      <c r="C127" s="31" t="str">
        <f t="shared" si="36"/>
        <v>Electric Vehicle TOU Opt-in</v>
      </c>
      <c r="D127" s="45">
        <f t="shared" si="37"/>
        <v>0</v>
      </c>
      <c r="E127" s="45" t="str">
        <f t="shared" si="43"/>
        <v/>
      </c>
      <c r="F127" s="45" t="str">
        <f t="shared" si="38"/>
        <v>n/a</v>
      </c>
      <c r="G127" s="46">
        <f t="shared" si="39"/>
        <v>0</v>
      </c>
      <c r="H127" s="47">
        <f t="shared" si="40"/>
        <v>0</v>
      </c>
      <c r="I127" s="47">
        <f t="shared" si="41"/>
        <v>0</v>
      </c>
      <c r="J127" s="47">
        <f t="shared" si="44"/>
        <v>0</v>
      </c>
      <c r="K127" s="32" t="s">
        <v>259</v>
      </c>
      <c r="L127" s="32" t="s">
        <v>283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117"/>
      <c r="CE127" s="117"/>
      <c r="CF127" s="117"/>
      <c r="CG127" s="117"/>
    </row>
    <row r="128" spans="1:85" ht="16">
      <c r="A128" s="31" t="str">
        <f t="shared" si="35"/>
        <v>C&amp;I</v>
      </c>
      <c r="B128" s="31" t="s">
        <v>92</v>
      </c>
      <c r="C128" s="31" t="str">
        <f t="shared" si="36"/>
        <v>Thermal Energy Storage</v>
      </c>
      <c r="D128" s="45">
        <f t="shared" si="37"/>
        <v>1468.9813676480962</v>
      </c>
      <c r="E128" s="45">
        <f t="shared" si="43"/>
        <v>1468.9813676480962</v>
      </c>
      <c r="F128" s="45" t="str">
        <f t="shared" si="38"/>
        <v>n/a</v>
      </c>
      <c r="G128" s="46">
        <f t="shared" si="39"/>
        <v>806206.88287508523</v>
      </c>
      <c r="H128" s="47">
        <f t="shared" si="40"/>
        <v>0.54882035989731981</v>
      </c>
      <c r="I128" s="47">
        <f t="shared" si="41"/>
        <v>0</v>
      </c>
      <c r="J128" s="47">
        <f t="shared" si="44"/>
        <v>0.54882035989731981</v>
      </c>
      <c r="K128" s="32" t="s">
        <v>259</v>
      </c>
      <c r="L128" s="32" t="s">
        <v>325</v>
      </c>
      <c r="M128" s="34">
        <v>0</v>
      </c>
      <c r="N128" s="34">
        <v>7.4442032234530338E-3</v>
      </c>
      <c r="O128" s="34">
        <v>3.3727105701978954E-2</v>
      </c>
      <c r="P128" s="34">
        <v>7.8501846842421938E-2</v>
      </c>
      <c r="Q128" s="34">
        <v>0.10067689374559288</v>
      </c>
      <c r="R128" s="34">
        <v>0.11157983835919841</v>
      </c>
      <c r="S128" s="34">
        <v>0.11131166147934959</v>
      </c>
      <c r="T128" s="34">
        <v>0.1110578696347279</v>
      </c>
      <c r="U128" s="34">
        <v>0.11081769152549339</v>
      </c>
      <c r="V128" s="34">
        <v>0.11059039720752334</v>
      </c>
      <c r="W128" s="34">
        <v>0.11037529587499256</v>
      </c>
      <c r="X128" s="34">
        <v>0.11017173376184801</v>
      </c>
      <c r="Y128" s="34">
        <v>0.10997909215580234</v>
      </c>
      <c r="Z128" s="34">
        <v>0.109796785518814</v>
      </c>
      <c r="AA128" s="34">
        <v>0.10962425970834326</v>
      </c>
      <c r="AB128" s="34">
        <v>0.10946099029398167</v>
      </c>
      <c r="AC128" s="34">
        <v>0.10930648096434084</v>
      </c>
      <c r="AD128" s="34">
        <v>0.1091602620193608</v>
      </c>
      <c r="AE128" s="34">
        <v>0.10902188894345832</v>
      </c>
      <c r="AF128" s="34">
        <v>0.10889094105518013</v>
      </c>
      <c r="AG128" s="34">
        <v>0.10876702022925974</v>
      </c>
      <c r="AH128" s="34">
        <v>0.10864974968719494</v>
      </c>
      <c r="AI128" s="34">
        <v>0.10853877285267254</v>
      </c>
      <c r="AJ128" s="55">
        <v>0</v>
      </c>
      <c r="AK128" s="55">
        <v>68302.320000000007</v>
      </c>
      <c r="AL128" s="55">
        <v>218243.14</v>
      </c>
      <c r="AM128" s="55">
        <v>366313.58</v>
      </c>
      <c r="AN128" s="55">
        <v>188958.12</v>
      </c>
      <c r="AO128" s="55">
        <v>100490.74</v>
      </c>
      <c r="AP128" s="55">
        <v>14413.24</v>
      </c>
      <c r="AQ128" s="55">
        <v>14401.33</v>
      </c>
      <c r="AR128" s="55">
        <v>14390.06</v>
      </c>
      <c r="AS128" s="55">
        <v>14379.4</v>
      </c>
      <c r="AT128" s="55">
        <v>14369.3</v>
      </c>
      <c r="AU128" s="55">
        <v>14359.75</v>
      </c>
      <c r="AV128" s="55">
        <v>14350.71</v>
      </c>
      <c r="AW128" s="55">
        <v>14342.16</v>
      </c>
      <c r="AX128" s="55">
        <v>14334.07</v>
      </c>
      <c r="AY128" s="55">
        <v>14326.41</v>
      </c>
      <c r="AZ128" s="55">
        <v>14319.16</v>
      </c>
      <c r="BA128" s="55">
        <v>14312.29</v>
      </c>
      <c r="BB128" s="55">
        <v>14305.8</v>
      </c>
      <c r="BC128" s="55">
        <v>14299.66</v>
      </c>
      <c r="BD128" s="55">
        <v>14293.84</v>
      </c>
      <c r="BE128" s="55">
        <v>14288.34</v>
      </c>
      <c r="BF128" s="55">
        <v>14283.13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117"/>
      <c r="CE128" s="117"/>
      <c r="CF128" s="117"/>
      <c r="CG128" s="117"/>
    </row>
    <row r="129" spans="1:85" ht="16">
      <c r="A129" s="31" t="str">
        <f t="shared" si="35"/>
        <v>C&amp;I</v>
      </c>
      <c r="B129" s="31" t="s">
        <v>92</v>
      </c>
      <c r="C129" s="31" t="str">
        <f t="shared" si="36"/>
        <v>Battery Energy Storage</v>
      </c>
      <c r="D129" s="45">
        <f t="shared" si="37"/>
        <v>873.36681396109714</v>
      </c>
      <c r="E129" s="45">
        <f t="shared" si="43"/>
        <v>873.36681396109714</v>
      </c>
      <c r="F129" s="45">
        <f t="shared" si="38"/>
        <v>873.36681396109714</v>
      </c>
      <c r="G129" s="46">
        <f t="shared" si="39"/>
        <v>65127.071569851469</v>
      </c>
      <c r="H129" s="47">
        <f t="shared" si="40"/>
        <v>7.4570123948804468E-2</v>
      </c>
      <c r="I129" s="47">
        <f t="shared" si="41"/>
        <v>7.4570123948804468E-2</v>
      </c>
      <c r="J129" s="47">
        <f t="shared" si="44"/>
        <v>7.4570123948804468E-2</v>
      </c>
      <c r="K129" s="32" t="s">
        <v>259</v>
      </c>
      <c r="L129" s="32" t="s">
        <v>356</v>
      </c>
      <c r="M129" s="34">
        <v>0</v>
      </c>
      <c r="N129" s="34">
        <v>8.9428898026379605E-4</v>
      </c>
      <c r="O129" s="34">
        <v>2.6917469493407597E-3</v>
      </c>
      <c r="P129" s="34">
        <v>5.3381309794884183E-3</v>
      </c>
      <c r="Q129" s="34">
        <v>7.9630709524357076E-3</v>
      </c>
      <c r="R129" s="34">
        <v>1.0574591415061502E-2</v>
      </c>
      <c r="S129" s="34">
        <v>1.450511683946842E-2</v>
      </c>
      <c r="T129" s="34">
        <v>1.8418966375530671E-2</v>
      </c>
      <c r="U129" s="34">
        <v>2.2317518394754411E-2</v>
      </c>
      <c r="V129" s="34">
        <v>2.7512153992169608E-2</v>
      </c>
      <c r="W129" s="34">
        <v>3.2688859647441351E-2</v>
      </c>
      <c r="X129" s="34">
        <v>3.7849144083081425E-2</v>
      </c>
      <c r="Y129" s="34">
        <v>4.4297266590522071E-2</v>
      </c>
      <c r="Z129" s="34">
        <v>5.0727342795821619E-2</v>
      </c>
      <c r="AA129" s="34">
        <v>5.7140920344801234E-2</v>
      </c>
      <c r="AB129" s="34">
        <v>6.4836155957260708E-2</v>
      </c>
      <c r="AC129" s="34">
        <v>6.4744636677501424E-2</v>
      </c>
      <c r="AD129" s="34">
        <v>6.4658027975212432E-2</v>
      </c>
      <c r="AE129" s="34">
        <v>6.457606655402115E-2</v>
      </c>
      <c r="AF129" s="34">
        <v>6.4498503235035295E-2</v>
      </c>
      <c r="AG129" s="34">
        <v>6.4425102199888909E-2</v>
      </c>
      <c r="AH129" s="34">
        <v>6.4355640274374751E-2</v>
      </c>
      <c r="AI129" s="34">
        <v>6.4289906250487222E-2</v>
      </c>
      <c r="AJ129" s="55">
        <v>0</v>
      </c>
      <c r="AK129" s="55">
        <v>3564.92</v>
      </c>
      <c r="AL129" s="55">
        <v>6337.37</v>
      </c>
      <c r="AM129" s="55">
        <v>8943.32</v>
      </c>
      <c r="AN129" s="55">
        <v>8877.49</v>
      </c>
      <c r="AO129" s="55">
        <v>8836.2999999999993</v>
      </c>
      <c r="AP129" s="55">
        <v>12885.24</v>
      </c>
      <c r="AQ129" s="55">
        <v>12834.05</v>
      </c>
      <c r="AR129" s="55">
        <v>12787.09</v>
      </c>
      <c r="AS129" s="55">
        <v>16765.669999999998</v>
      </c>
      <c r="AT129" s="55">
        <v>16710.63</v>
      </c>
      <c r="AU129" s="55">
        <v>16660.22</v>
      </c>
      <c r="AV129" s="55">
        <v>20613.490000000002</v>
      </c>
      <c r="AW129" s="55">
        <v>20558.09</v>
      </c>
      <c r="AX129" s="55">
        <v>20507.45</v>
      </c>
      <c r="AY129" s="55">
        <v>24441.75</v>
      </c>
      <c r="AZ129" s="55">
        <v>819.73</v>
      </c>
      <c r="BA129" s="55">
        <v>819.73</v>
      </c>
      <c r="BB129" s="55">
        <v>819.73</v>
      </c>
      <c r="BC129" s="55">
        <v>819.73</v>
      </c>
      <c r="BD129" s="55">
        <v>819.73</v>
      </c>
      <c r="BE129" s="55">
        <v>819.73</v>
      </c>
      <c r="BF129" s="55">
        <v>819.73</v>
      </c>
      <c r="BG129" s="34">
        <v>0</v>
      </c>
      <c r="BH129" s="34">
        <v>8.9428898026379605E-4</v>
      </c>
      <c r="BI129" s="34">
        <v>2.6917469493407597E-3</v>
      </c>
      <c r="BJ129" s="34">
        <v>5.3381309794884183E-3</v>
      </c>
      <c r="BK129" s="34">
        <v>7.9630709524357076E-3</v>
      </c>
      <c r="BL129" s="34">
        <v>1.0574591415061502E-2</v>
      </c>
      <c r="BM129" s="34">
        <v>1.450511683946842E-2</v>
      </c>
      <c r="BN129" s="34">
        <v>1.8418966375530671E-2</v>
      </c>
      <c r="BO129" s="34">
        <v>2.2317518394754411E-2</v>
      </c>
      <c r="BP129" s="34">
        <v>2.7512153992169608E-2</v>
      </c>
      <c r="BQ129" s="34">
        <v>3.2688859647441351E-2</v>
      </c>
      <c r="BR129" s="34">
        <v>3.7849144083081425E-2</v>
      </c>
      <c r="BS129" s="34">
        <v>4.4297266590522071E-2</v>
      </c>
      <c r="BT129" s="34">
        <v>5.0727342795821619E-2</v>
      </c>
      <c r="BU129" s="34">
        <v>5.7140920344801234E-2</v>
      </c>
      <c r="BV129" s="34">
        <v>6.4836155957260708E-2</v>
      </c>
      <c r="BW129" s="34">
        <v>6.4744636677501424E-2</v>
      </c>
      <c r="BX129" s="34">
        <v>6.4658027975212432E-2</v>
      </c>
      <c r="BY129" s="34">
        <v>6.457606655402115E-2</v>
      </c>
      <c r="BZ129" s="34">
        <v>6.4498503235035295E-2</v>
      </c>
      <c r="CA129" s="34">
        <v>6.4425102199888909E-2</v>
      </c>
      <c r="CB129" s="34">
        <v>6.4355640274374751E-2</v>
      </c>
      <c r="CC129" s="34">
        <v>6.4289906250487222E-2</v>
      </c>
      <c r="CD129" s="117"/>
      <c r="CE129" s="117"/>
      <c r="CF129" s="117"/>
      <c r="CG129" s="117"/>
    </row>
    <row r="130" spans="1:85" ht="16">
      <c r="A130" s="31" t="str">
        <f t="shared" si="35"/>
        <v>C&amp;I</v>
      </c>
      <c r="B130" s="31" t="s">
        <v>92</v>
      </c>
      <c r="C130" s="31" t="str">
        <f t="shared" si="36"/>
        <v>Ancillary Third Party</v>
      </c>
      <c r="D130" s="45">
        <f t="shared" si="37"/>
        <v>37.937492985634854</v>
      </c>
      <c r="E130" s="45">
        <f t="shared" si="43"/>
        <v>37.937492985634854</v>
      </c>
      <c r="F130" s="45">
        <f t="shared" si="38"/>
        <v>37.535997144342375</v>
      </c>
      <c r="G130" s="46">
        <f t="shared" si="39"/>
        <v>111838.06914807216</v>
      </c>
      <c r="H130" s="47">
        <f t="shared" si="40"/>
        <v>2.9479562392385805</v>
      </c>
      <c r="I130" s="47">
        <f t="shared" si="41"/>
        <v>2.9794884286144239</v>
      </c>
      <c r="J130" s="47">
        <f t="shared" si="44"/>
        <v>2.9794884286144239</v>
      </c>
      <c r="K130" s="32" t="s">
        <v>259</v>
      </c>
      <c r="L130" s="32" t="s">
        <v>472</v>
      </c>
      <c r="M130" s="34">
        <v>0</v>
      </c>
      <c r="N130" s="34">
        <v>0.1676494368501894</v>
      </c>
      <c r="O130" s="34">
        <v>0.40455554057370213</v>
      </c>
      <c r="P130" s="34">
        <v>0.50335798548914323</v>
      </c>
      <c r="Q130" s="34">
        <v>0.50079580063572249</v>
      </c>
      <c r="R130" s="34">
        <v>0.49834707055629307</v>
      </c>
      <c r="S130" s="34">
        <v>0.49600570535536426</v>
      </c>
      <c r="T130" s="34">
        <v>0.49376594332494772</v>
      </c>
      <c r="U130" s="34">
        <v>0.49162233325706001</v>
      </c>
      <c r="V130" s="34">
        <v>0.48956971770948438</v>
      </c>
      <c r="W130" s="34">
        <v>0.48760321717341792</v>
      </c>
      <c r="X130" s="34">
        <v>0.4857182150943945</v>
      </c>
      <c r="Y130" s="34">
        <v>0.48391034370050123</v>
      </c>
      <c r="Z130" s="34">
        <v>0.48217547059437471</v>
      </c>
      <c r="AA130" s="34">
        <v>0.48050968606781697</v>
      </c>
      <c r="AB130" s="34">
        <v>0.47890929110008401</v>
      </c>
      <c r="AC130" s="34">
        <v>0.47737078600300253</v>
      </c>
      <c r="AD130" s="34">
        <v>0.47589085967805139</v>
      </c>
      <c r="AE130" s="34">
        <v>0.47446637945242964</v>
      </c>
      <c r="AF130" s="34">
        <v>0.47309438146290334</v>
      </c>
      <c r="AG130" s="34">
        <v>0.47177206155791329</v>
      </c>
      <c r="AH130" s="34">
        <v>0.4704967666900069</v>
      </c>
      <c r="AI130" s="34">
        <v>0.46926598677217374</v>
      </c>
      <c r="AJ130" s="55">
        <v>0</v>
      </c>
      <c r="AK130" s="55">
        <v>6360.2</v>
      </c>
      <c r="AL130" s="55">
        <v>15347.82</v>
      </c>
      <c r="AM130" s="55">
        <v>19096.14</v>
      </c>
      <c r="AN130" s="55">
        <v>18998.939999999999</v>
      </c>
      <c r="AO130" s="55">
        <v>18906.04</v>
      </c>
      <c r="AP130" s="55">
        <v>18817.21</v>
      </c>
      <c r="AQ130" s="55">
        <v>18732.240000000002</v>
      </c>
      <c r="AR130" s="55">
        <v>18650.919999999998</v>
      </c>
      <c r="AS130" s="55">
        <v>18573.05</v>
      </c>
      <c r="AT130" s="55">
        <v>18498.45</v>
      </c>
      <c r="AU130" s="55">
        <v>18426.93</v>
      </c>
      <c r="AV130" s="55">
        <v>18358.349999999999</v>
      </c>
      <c r="AW130" s="55">
        <v>18292.53</v>
      </c>
      <c r="AX130" s="55">
        <v>18229.330000000002</v>
      </c>
      <c r="AY130" s="55">
        <v>18168.62</v>
      </c>
      <c r="AZ130" s="55">
        <v>18110.25</v>
      </c>
      <c r="BA130" s="55">
        <v>18054.11</v>
      </c>
      <c r="BB130" s="55">
        <v>18000.07</v>
      </c>
      <c r="BC130" s="55">
        <v>17948.02</v>
      </c>
      <c r="BD130" s="55">
        <v>17897.849999999999</v>
      </c>
      <c r="BE130" s="55">
        <v>17849.47</v>
      </c>
      <c r="BF130" s="55">
        <v>17802.78</v>
      </c>
      <c r="BG130" s="34">
        <v>0</v>
      </c>
      <c r="BH130" s="34">
        <v>0.16944266353420526</v>
      </c>
      <c r="BI130" s="34">
        <v>0.40888278320662252</v>
      </c>
      <c r="BJ130" s="34">
        <v>0.50874204754237984</v>
      </c>
      <c r="BK130" s="34">
        <v>0.50615245682148435</v>
      </c>
      <c r="BL130" s="34">
        <v>0.50367753441953422</v>
      </c>
      <c r="BM130" s="34">
        <v>0.50131112530176203</v>
      </c>
      <c r="BN130" s="34">
        <v>0.49904740613129034</v>
      </c>
      <c r="BO130" s="34">
        <v>0.49688086739244441</v>
      </c>
      <c r="BP130" s="34">
        <v>0.49480629647751961</v>
      </c>
      <c r="BQ130" s="34">
        <v>0.49281876168508049</v>
      </c>
      <c r="BR130" s="34">
        <v>0.49091359708066473</v>
      </c>
      <c r="BS130" s="34">
        <v>0.4890863881734121</v>
      </c>
      <c r="BT130" s="34">
        <v>0.48733295836464613</v>
      </c>
      <c r="BU130" s="34">
        <v>0.4856493561268036</v>
      </c>
      <c r="BV130" s="34">
        <v>0.48403184287334877</v>
      </c>
      <c r="BW130" s="34">
        <v>0.48247688148243539</v>
      </c>
      <c r="BX130" s="34">
        <v>0.48098112543907817</v>
      </c>
      <c r="BY130" s="34">
        <v>0.4795414085625051</v>
      </c>
      <c r="BZ130" s="34">
        <v>0.47815473528714758</v>
      </c>
      <c r="CA130" s="34">
        <v>0.476818271467433</v>
      </c>
      <c r="CB130" s="34">
        <v>0.4755293356781487</v>
      </c>
      <c r="CC130" s="34">
        <v>0.47428539098367029</v>
      </c>
      <c r="CD130" s="117"/>
      <c r="CE130" s="117"/>
      <c r="CF130" s="117"/>
      <c r="CG130" s="117"/>
    </row>
    <row r="131" spans="1:85" ht="16">
      <c r="A131" s="31" t="str">
        <f t="shared" si="35"/>
        <v>C&amp;I</v>
      </c>
      <c r="B131" s="31" t="s">
        <v>92</v>
      </c>
      <c r="C131" s="31" t="str">
        <f t="shared" si="36"/>
        <v>Ancillary Battery Storage</v>
      </c>
      <c r="D131" s="45">
        <f t="shared" si="37"/>
        <v>74.826606078949922</v>
      </c>
      <c r="E131" s="45">
        <f t="shared" si="43"/>
        <v>74.826606078949922</v>
      </c>
      <c r="F131" s="45">
        <f t="shared" si="38"/>
        <v>74.826606078949922</v>
      </c>
      <c r="G131" s="46">
        <f t="shared" si="39"/>
        <v>5579.8292899756607</v>
      </c>
      <c r="H131" s="47">
        <f t="shared" si="40"/>
        <v>7.4570123948804468E-2</v>
      </c>
      <c r="I131" s="47">
        <f t="shared" si="41"/>
        <v>7.4570123948804468E-2</v>
      </c>
      <c r="J131" s="47">
        <f t="shared" si="44"/>
        <v>7.4570123948804468E-2</v>
      </c>
      <c r="K131" s="32" t="s">
        <v>259</v>
      </c>
      <c r="L131" s="32" t="s">
        <v>503</v>
      </c>
      <c r="M131" s="34">
        <v>0</v>
      </c>
      <c r="N131" s="34">
        <v>8.9428898026379605E-4</v>
      </c>
      <c r="O131" s="34">
        <v>2.6917469493407597E-3</v>
      </c>
      <c r="P131" s="34">
        <v>5.3381309794884183E-3</v>
      </c>
      <c r="Q131" s="34">
        <v>7.9630709524357076E-3</v>
      </c>
      <c r="R131" s="34">
        <v>1.0574591415061502E-2</v>
      </c>
      <c r="S131" s="34">
        <v>1.450511683946842E-2</v>
      </c>
      <c r="T131" s="34">
        <v>1.8418966375530671E-2</v>
      </c>
      <c r="U131" s="34">
        <v>2.2317518394754411E-2</v>
      </c>
      <c r="V131" s="34">
        <v>2.7512153992169608E-2</v>
      </c>
      <c r="W131" s="34">
        <v>3.2688859647441351E-2</v>
      </c>
      <c r="X131" s="34">
        <v>3.7849144083081425E-2</v>
      </c>
      <c r="Y131" s="34">
        <v>4.4297266590522071E-2</v>
      </c>
      <c r="Z131" s="34">
        <v>5.0727342795821619E-2</v>
      </c>
      <c r="AA131" s="34">
        <v>5.7140920344801234E-2</v>
      </c>
      <c r="AB131" s="34">
        <v>6.4836155957260708E-2</v>
      </c>
      <c r="AC131" s="34">
        <v>6.4744636677501424E-2</v>
      </c>
      <c r="AD131" s="34">
        <v>6.4658027975212432E-2</v>
      </c>
      <c r="AE131" s="34">
        <v>6.457606655402115E-2</v>
      </c>
      <c r="AF131" s="34">
        <v>6.4498503235035295E-2</v>
      </c>
      <c r="AG131" s="34">
        <v>6.4425102199888909E-2</v>
      </c>
      <c r="AH131" s="34">
        <v>6.4355640274374751E-2</v>
      </c>
      <c r="AI131" s="34">
        <v>6.4289906250487222E-2</v>
      </c>
      <c r="AJ131" s="55">
        <v>0</v>
      </c>
      <c r="AK131" s="55">
        <v>820.85</v>
      </c>
      <c r="AL131" s="55">
        <v>823.09</v>
      </c>
      <c r="AM131" s="55">
        <v>826.41</v>
      </c>
      <c r="AN131" s="55">
        <v>829.69</v>
      </c>
      <c r="AO131" s="55">
        <v>832.96</v>
      </c>
      <c r="AP131" s="55">
        <v>837.88</v>
      </c>
      <c r="AQ131" s="55">
        <v>842.77</v>
      </c>
      <c r="AR131" s="55">
        <v>847.65</v>
      </c>
      <c r="AS131" s="55">
        <v>854.15</v>
      </c>
      <c r="AT131" s="55">
        <v>860.63</v>
      </c>
      <c r="AU131" s="55">
        <v>867.08</v>
      </c>
      <c r="AV131" s="55">
        <v>875.15</v>
      </c>
      <c r="AW131" s="55">
        <v>883.2</v>
      </c>
      <c r="AX131" s="55">
        <v>891.22</v>
      </c>
      <c r="AY131" s="55">
        <v>900.85</v>
      </c>
      <c r="AZ131" s="55">
        <v>900.74</v>
      </c>
      <c r="BA131" s="55">
        <v>900.63</v>
      </c>
      <c r="BB131" s="55">
        <v>900.52</v>
      </c>
      <c r="BC131" s="55">
        <v>900.43</v>
      </c>
      <c r="BD131" s="55">
        <v>900.34</v>
      </c>
      <c r="BE131" s="55">
        <v>900.25</v>
      </c>
      <c r="BF131" s="55">
        <v>900.17</v>
      </c>
      <c r="BG131" s="34">
        <v>0</v>
      </c>
      <c r="BH131" s="34">
        <v>8.9428898026379605E-4</v>
      </c>
      <c r="BI131" s="34">
        <v>2.6917469493407597E-3</v>
      </c>
      <c r="BJ131" s="34">
        <v>5.3381309794884183E-3</v>
      </c>
      <c r="BK131" s="34">
        <v>7.9630709524357076E-3</v>
      </c>
      <c r="BL131" s="34">
        <v>1.0574591415061502E-2</v>
      </c>
      <c r="BM131" s="34">
        <v>1.450511683946842E-2</v>
      </c>
      <c r="BN131" s="34">
        <v>1.8418966375530671E-2</v>
      </c>
      <c r="BO131" s="34">
        <v>2.2317518394754411E-2</v>
      </c>
      <c r="BP131" s="34">
        <v>2.7512153992169608E-2</v>
      </c>
      <c r="BQ131" s="34">
        <v>3.2688859647441351E-2</v>
      </c>
      <c r="BR131" s="34">
        <v>3.7849144083081425E-2</v>
      </c>
      <c r="BS131" s="34">
        <v>4.4297266590522071E-2</v>
      </c>
      <c r="BT131" s="34">
        <v>5.0727342795821619E-2</v>
      </c>
      <c r="BU131" s="34">
        <v>5.7140920344801234E-2</v>
      </c>
      <c r="BV131" s="34">
        <v>6.4836155957260708E-2</v>
      </c>
      <c r="BW131" s="34">
        <v>6.4744636677501424E-2</v>
      </c>
      <c r="BX131" s="34">
        <v>6.4658027975212432E-2</v>
      </c>
      <c r="BY131" s="34">
        <v>6.457606655402115E-2</v>
      </c>
      <c r="BZ131" s="34">
        <v>6.4498503235035295E-2</v>
      </c>
      <c r="CA131" s="34">
        <v>6.4425102199888909E-2</v>
      </c>
      <c r="CB131" s="34">
        <v>6.4355640274374751E-2</v>
      </c>
      <c r="CC131" s="34">
        <v>6.4289906250487222E-2</v>
      </c>
      <c r="CD131" s="117"/>
      <c r="CE131" s="117"/>
      <c r="CF131" s="117"/>
      <c r="CG131" s="117"/>
    </row>
    <row r="132" spans="1:85" ht="16">
      <c r="A132" s="31" t="str">
        <f t="shared" si="35"/>
        <v>C&amp;I</v>
      </c>
      <c r="B132" s="31" t="s">
        <v>92</v>
      </c>
      <c r="C132" s="31" t="str">
        <f t="shared" si="36"/>
        <v>Parent-Time-of-Use Opt-in</v>
      </c>
      <c r="D132" s="45">
        <f t="shared" si="37"/>
        <v>20.142485191874801</v>
      </c>
      <c r="E132" s="45">
        <f t="shared" si="43"/>
        <v>20.142485191874801</v>
      </c>
      <c r="F132" s="45">
        <f t="shared" si="38"/>
        <v>19.929315490838018</v>
      </c>
      <c r="G132" s="46">
        <f t="shared" si="39"/>
        <v>26103.773272750273</v>
      </c>
      <c r="H132" s="47">
        <f t="shared" si="40"/>
        <v>1.295955937119426</v>
      </c>
      <c r="I132" s="47">
        <f t="shared" si="41"/>
        <v>1.3098178552470006</v>
      </c>
      <c r="J132" s="47">
        <f t="shared" si="44"/>
        <v>1.3098178552470006</v>
      </c>
      <c r="K132" s="32" t="s">
        <v>259</v>
      </c>
      <c r="L132" s="32" t="s">
        <v>1273</v>
      </c>
      <c r="M132" s="34">
        <v>0</v>
      </c>
      <c r="N132" s="34">
        <v>2.0973643106542952E-2</v>
      </c>
      <c r="O132" s="34">
        <v>8.437897831955371E-2</v>
      </c>
      <c r="P132" s="34">
        <v>0.18557972861681096</v>
      </c>
      <c r="Q132" s="34">
        <v>0.23738797750952151</v>
      </c>
      <c r="R132" s="34">
        <v>0.26247469644420218</v>
      </c>
      <c r="S132" s="34">
        <v>0.26124152150109919</v>
      </c>
      <c r="T132" s="34">
        <v>0.26006185998852199</v>
      </c>
      <c r="U132" s="34">
        <v>0.25893284080669859</v>
      </c>
      <c r="V132" s="34">
        <v>0.25785174757951229</v>
      </c>
      <c r="W132" s="34">
        <v>0.25681601031575096</v>
      </c>
      <c r="X132" s="34">
        <v>0.25582319751976917</v>
      </c>
      <c r="Y132" s="34">
        <v>0.25487100872734264</v>
      </c>
      <c r="Z132" s="34">
        <v>0.25395726744380015</v>
      </c>
      <c r="AA132" s="34">
        <v>0.25307991446275091</v>
      </c>
      <c r="AB132" s="34">
        <v>0.25223700154489703</v>
      </c>
      <c r="AC132" s="34">
        <v>0.25142668543752322</v>
      </c>
      <c r="AD132" s="34">
        <v>0.25064722221630331</v>
      </c>
      <c r="AE132" s="34">
        <v>0.24989696193205305</v>
      </c>
      <c r="AF132" s="34">
        <v>0.24917434354599333</v>
      </c>
      <c r="AG132" s="34">
        <v>0.248477890137976</v>
      </c>
      <c r="AH132" s="34">
        <v>0.247806204372959</v>
      </c>
      <c r="AI132" s="34">
        <v>0.2471579642118153</v>
      </c>
      <c r="AJ132" s="55">
        <v>0</v>
      </c>
      <c r="AK132" s="55">
        <v>3639.35</v>
      </c>
      <c r="AL132" s="55">
        <v>4616.01</v>
      </c>
      <c r="AM132" s="55">
        <v>5493.35</v>
      </c>
      <c r="AN132" s="55">
        <v>4365.49</v>
      </c>
      <c r="AO132" s="55">
        <v>3751.64</v>
      </c>
      <c r="AP132" s="55">
        <v>3157.89</v>
      </c>
      <c r="AQ132" s="55">
        <v>3157.89</v>
      </c>
      <c r="AR132" s="55">
        <v>3157.89</v>
      </c>
      <c r="AS132" s="55">
        <v>3157.89</v>
      </c>
      <c r="AT132" s="55">
        <v>3157.89</v>
      </c>
      <c r="AU132" s="55">
        <v>3157.89</v>
      </c>
      <c r="AV132" s="55">
        <v>3157.89</v>
      </c>
      <c r="AW132" s="55">
        <v>3157.89</v>
      </c>
      <c r="AX132" s="55">
        <v>3157.89</v>
      </c>
      <c r="AY132" s="55">
        <v>3157.89</v>
      </c>
      <c r="AZ132" s="55">
        <v>3157.89</v>
      </c>
      <c r="BA132" s="55">
        <v>3157.89</v>
      </c>
      <c r="BB132" s="55">
        <v>3157.89</v>
      </c>
      <c r="BC132" s="55">
        <v>3157.89</v>
      </c>
      <c r="BD132" s="55">
        <v>3157.89</v>
      </c>
      <c r="BE132" s="55">
        <v>3157.89</v>
      </c>
      <c r="BF132" s="55">
        <v>3157.89</v>
      </c>
      <c r="BG132" s="34">
        <v>0</v>
      </c>
      <c r="BH132" s="34">
        <v>2.1197983236675842E-2</v>
      </c>
      <c r="BI132" s="34">
        <v>8.5281520185100365E-2</v>
      </c>
      <c r="BJ132" s="34">
        <v>0.18756474286809924</v>
      </c>
      <c r="BK132" s="34">
        <v>0.239927147719291</v>
      </c>
      <c r="BL132" s="34">
        <v>0.26528220142832742</v>
      </c>
      <c r="BM132" s="34">
        <v>0.26403583609069897</v>
      </c>
      <c r="BN132" s="34">
        <v>0.26284355657866881</v>
      </c>
      <c r="BO132" s="34">
        <v>0.26170246108235462</v>
      </c>
      <c r="BP132" s="34">
        <v>0.26060980417049795</v>
      </c>
      <c r="BQ132" s="34">
        <v>0.25956298836252023</v>
      </c>
      <c r="BR132" s="34">
        <v>0.25855955615479781</v>
      </c>
      <c r="BS132" s="34">
        <v>0.2575971824766784</v>
      </c>
      <c r="BT132" s="34">
        <v>0.25667366755307652</v>
      </c>
      <c r="BU132" s="34">
        <v>0.25578693015173642</v>
      </c>
      <c r="BV132" s="34">
        <v>0.25493500119443147</v>
      </c>
      <c r="BW132" s="34">
        <v>0.2541160177124841</v>
      </c>
      <c r="BX132" s="34">
        <v>0.25332821712805109</v>
      </c>
      <c r="BY132" s="34">
        <v>0.25256993184361609</v>
      </c>
      <c r="BZ132" s="34">
        <v>0.25183958412307972</v>
      </c>
      <c r="CA132" s="34">
        <v>0.25113568124873015</v>
      </c>
      <c r="CB132" s="34">
        <v>0.25045681093922717</v>
      </c>
      <c r="CC132" s="34">
        <v>0.24980163701453223</v>
      </c>
      <c r="CD132" s="117"/>
      <c r="CE132" s="117"/>
      <c r="CF132" s="117"/>
      <c r="CG132" s="117"/>
    </row>
    <row r="133" spans="1:85" ht="16">
      <c r="A133" s="31" t="str">
        <f t="shared" si="35"/>
        <v>C&amp;I</v>
      </c>
      <c r="B133" s="31" t="s">
        <v>92</v>
      </c>
      <c r="C133" s="31" t="str">
        <f t="shared" si="36"/>
        <v>Variable Peak Pricing Rates</v>
      </c>
      <c r="D133" s="45">
        <f t="shared" si="37"/>
        <v>34.340104641060634</v>
      </c>
      <c r="E133" s="45">
        <f t="shared" si="43"/>
        <v>34.340104641060634</v>
      </c>
      <c r="F133" s="45">
        <f t="shared" si="38"/>
        <v>33.219052759490275</v>
      </c>
      <c r="G133" s="46">
        <f t="shared" si="39"/>
        <v>60651.415000344045</v>
      </c>
      <c r="H133" s="47">
        <f t="shared" si="40"/>
        <v>1.7661977339411727</v>
      </c>
      <c r="I133" s="47">
        <f t="shared" si="41"/>
        <v>1.8258020612287531</v>
      </c>
      <c r="J133" s="47">
        <f t="shared" si="44"/>
        <v>1.8258020612287531</v>
      </c>
      <c r="K133" s="32" t="s">
        <v>270</v>
      </c>
      <c r="L133" s="32" t="s">
        <v>303</v>
      </c>
      <c r="M133" s="34">
        <v>0</v>
      </c>
      <c r="N133" s="34">
        <v>4.5615114018237736E-2</v>
      </c>
      <c r="O133" s="34">
        <v>0.12349835291275345</v>
      </c>
      <c r="P133" s="34">
        <v>0.25804221978168068</v>
      </c>
      <c r="Q133" s="34">
        <v>0.32097066058886747</v>
      </c>
      <c r="R133" s="34">
        <v>0.34993349993946721</v>
      </c>
      <c r="S133" s="34">
        <v>0.3484605336526399</v>
      </c>
      <c r="T133" s="34">
        <v>0.34702305522989513</v>
      </c>
      <c r="U133" s="34">
        <v>0.345620149819448</v>
      </c>
      <c r="V133" s="34">
        <v>0.34425092617510655</v>
      </c>
      <c r="W133" s="34">
        <v>0.34291451604717937</v>
      </c>
      <c r="X133" s="34">
        <v>0.34161007358909684</v>
      </c>
      <c r="Y133" s="34">
        <v>0.34033677477934549</v>
      </c>
      <c r="Z133" s="34">
        <v>0.33909381685831652</v>
      </c>
      <c r="AA133" s="34">
        <v>0.33788041777968736</v>
      </c>
      <c r="AB133" s="34">
        <v>0.33669581567595619</v>
      </c>
      <c r="AC133" s="34">
        <v>0.33553926833777037</v>
      </c>
      <c r="AD133" s="34">
        <v>0.33441005270668739</v>
      </c>
      <c r="AE133" s="34">
        <v>0.33330746438102588</v>
      </c>
      <c r="AF133" s="34">
        <v>0.33223081713446545</v>
      </c>
      <c r="AG133" s="34">
        <v>0.33117944244706932</v>
      </c>
      <c r="AH133" s="34">
        <v>0.33015268904840739</v>
      </c>
      <c r="AI133" s="34">
        <v>0.3291499224724681</v>
      </c>
      <c r="AJ133" s="55">
        <v>0</v>
      </c>
      <c r="AK133" s="55">
        <v>9065.6299999999992</v>
      </c>
      <c r="AL133" s="55">
        <v>9134.27</v>
      </c>
      <c r="AM133" s="55">
        <v>9255.33</v>
      </c>
      <c r="AN133" s="55">
        <v>9106.01</v>
      </c>
      <c r="AO133" s="55">
        <v>9034.82</v>
      </c>
      <c r="AP133" s="55">
        <v>8970.23</v>
      </c>
      <c r="AQ133" s="55">
        <v>8970.23</v>
      </c>
      <c r="AR133" s="55">
        <v>8970.23</v>
      </c>
      <c r="AS133" s="55">
        <v>8970.23</v>
      </c>
      <c r="AT133" s="55">
        <v>8970.23</v>
      </c>
      <c r="AU133" s="55">
        <v>8970.23</v>
      </c>
      <c r="AV133" s="55">
        <v>8970.23</v>
      </c>
      <c r="AW133" s="55">
        <v>8970.23</v>
      </c>
      <c r="AX133" s="55">
        <v>8970.23</v>
      </c>
      <c r="AY133" s="55">
        <v>8970.23</v>
      </c>
      <c r="AZ133" s="55">
        <v>8970.23</v>
      </c>
      <c r="BA133" s="55">
        <v>8970.23</v>
      </c>
      <c r="BB133" s="55">
        <v>8970.23</v>
      </c>
      <c r="BC133" s="55">
        <v>8970.23</v>
      </c>
      <c r="BD133" s="55">
        <v>8970.23</v>
      </c>
      <c r="BE133" s="55">
        <v>8970.23</v>
      </c>
      <c r="BF133" s="55">
        <v>8970.23</v>
      </c>
      <c r="BG133" s="34">
        <v>0</v>
      </c>
      <c r="BH133" s="34">
        <v>4.715449895399821E-2</v>
      </c>
      <c r="BI133" s="34">
        <v>0.12766608345901742</v>
      </c>
      <c r="BJ133" s="34">
        <v>0.26675043666267523</v>
      </c>
      <c r="BK133" s="34">
        <v>0.33180253967907514</v>
      </c>
      <c r="BL133" s="34">
        <v>0.36174279538723003</v>
      </c>
      <c r="BM133" s="34">
        <v>0.36022012052986352</v>
      </c>
      <c r="BN133" s="34">
        <v>0.35873413115461816</v>
      </c>
      <c r="BO133" s="34">
        <v>0.35728388153597107</v>
      </c>
      <c r="BP133" s="34">
        <v>0.3558684503506172</v>
      </c>
      <c r="BQ133" s="34">
        <v>0.35448694004782005</v>
      </c>
      <c r="BR133" s="34">
        <v>0.35313847623600969</v>
      </c>
      <c r="BS133" s="34">
        <v>0.35182220708520701</v>
      </c>
      <c r="BT133" s="34">
        <v>0.35053730274486966</v>
      </c>
      <c r="BU133" s="34">
        <v>0.34928295477675703</v>
      </c>
      <c r="BV133" s="34">
        <v>0.34805837560242975</v>
      </c>
      <c r="BW133" s="34">
        <v>0.34686279796500613</v>
      </c>
      <c r="BX133" s="34">
        <v>0.34569547440480525</v>
      </c>
      <c r="BY133" s="34">
        <v>0.34455567674852161</v>
      </c>
      <c r="BZ133" s="34">
        <v>0.34344269561157953</v>
      </c>
      <c r="CA133" s="34">
        <v>0.34235583991332885</v>
      </c>
      <c r="CB133" s="34">
        <v>0.34129443640474921</v>
      </c>
      <c r="CC133" s="34">
        <v>0.34025782920834208</v>
      </c>
      <c r="CD133" s="117"/>
      <c r="CE133" s="117"/>
      <c r="CF133" s="117"/>
      <c r="CG133" s="117"/>
    </row>
    <row r="134" spans="1:85" ht="16">
      <c r="A134" s="31" t="str">
        <f t="shared" si="35"/>
        <v>C&amp;I</v>
      </c>
      <c r="B134" s="31" t="s">
        <v>92</v>
      </c>
      <c r="C134" s="31" t="str">
        <f t="shared" si="36"/>
        <v>Third Party Contracts</v>
      </c>
      <c r="D134" s="45">
        <f t="shared" si="37"/>
        <v>77.605474241994258</v>
      </c>
      <c r="E134" s="45">
        <f t="shared" si="43"/>
        <v>77.605474241994258</v>
      </c>
      <c r="F134" s="45">
        <f t="shared" si="38"/>
        <v>75.072000222957016</v>
      </c>
      <c r="G134" s="46">
        <f t="shared" si="39"/>
        <v>1057890.0176976337</v>
      </c>
      <c r="H134" s="47">
        <f t="shared" si="40"/>
        <v>13.631641685467377</v>
      </c>
      <c r="I134" s="47">
        <f t="shared" si="41"/>
        <v>14.091672188776062</v>
      </c>
      <c r="J134" s="47">
        <f t="shared" si="44"/>
        <v>14.091672188776062</v>
      </c>
      <c r="K134" s="32" t="s">
        <v>270</v>
      </c>
      <c r="L134" s="32" t="s">
        <v>248</v>
      </c>
      <c r="M134" s="34">
        <v>0</v>
      </c>
      <c r="N134" s="34">
        <v>1.1426336907907715</v>
      </c>
      <c r="O134" s="34">
        <v>1.8200915280891634</v>
      </c>
      <c r="P134" s="34">
        <v>2.2648868852682074</v>
      </c>
      <c r="Q134" s="34">
        <v>2.2549622576435278</v>
      </c>
      <c r="R134" s="34">
        <v>2.245277541179953</v>
      </c>
      <c r="S134" s="34">
        <v>2.2358265508537896</v>
      </c>
      <c r="T134" s="34">
        <v>2.2266032612313955</v>
      </c>
      <c r="U134" s="34">
        <v>2.2176018023512887</v>
      </c>
      <c r="V134" s="34">
        <v>2.2088164557125021</v>
      </c>
      <c r="W134" s="34">
        <v>2.2002416503664586</v>
      </c>
      <c r="X134" s="34">
        <v>2.1918719591096885</v>
      </c>
      <c r="Y134" s="34">
        <v>2.1837020947747785</v>
      </c>
      <c r="Z134" s="34">
        <v>2.1757269066170259</v>
      </c>
      <c r="AA134" s="34">
        <v>2.1679413767943432</v>
      </c>
      <c r="AB134" s="34">
        <v>2.160340616937964</v>
      </c>
      <c r="AC134" s="34">
        <v>2.1529198648116621</v>
      </c>
      <c r="AD134" s="34">
        <v>2.1456744810571524</v>
      </c>
      <c r="AE134" s="34">
        <v>2.1385999460234877</v>
      </c>
      <c r="AF134" s="34">
        <v>2.1316918566782448</v>
      </c>
      <c r="AG134" s="34">
        <v>2.124945923598434</v>
      </c>
      <c r="AH134" s="34">
        <v>2.1183579680390352</v>
      </c>
      <c r="AI134" s="34">
        <v>2.1119239190771846</v>
      </c>
      <c r="AJ134" s="55">
        <v>0</v>
      </c>
      <c r="AK134" s="55">
        <v>88674.63</v>
      </c>
      <c r="AL134" s="55">
        <v>141249.07</v>
      </c>
      <c r="AM134" s="55">
        <v>175767.62</v>
      </c>
      <c r="AN134" s="55">
        <v>174997.41</v>
      </c>
      <c r="AO134" s="55">
        <v>174245.83</v>
      </c>
      <c r="AP134" s="55">
        <v>173512.38</v>
      </c>
      <c r="AQ134" s="55">
        <v>172796.6</v>
      </c>
      <c r="AR134" s="55">
        <v>172098.04</v>
      </c>
      <c r="AS134" s="55">
        <v>171416.25</v>
      </c>
      <c r="AT134" s="55">
        <v>170750.8</v>
      </c>
      <c r="AU134" s="55">
        <v>170101.26</v>
      </c>
      <c r="AV134" s="55">
        <v>169467.24</v>
      </c>
      <c r="AW134" s="55">
        <v>168848.32</v>
      </c>
      <c r="AX134" s="55">
        <v>168244.12</v>
      </c>
      <c r="AY134" s="55">
        <v>167654.26</v>
      </c>
      <c r="AZ134" s="55">
        <v>167078.37</v>
      </c>
      <c r="BA134" s="55">
        <v>166516.09</v>
      </c>
      <c r="BB134" s="55">
        <v>165967.06</v>
      </c>
      <c r="BC134" s="55">
        <v>165430.96</v>
      </c>
      <c r="BD134" s="55">
        <v>164907.44</v>
      </c>
      <c r="BE134" s="55">
        <v>164396.17000000001</v>
      </c>
      <c r="BF134" s="55">
        <v>163896.85999999999</v>
      </c>
      <c r="BG134" s="34">
        <v>0</v>
      </c>
      <c r="BH134" s="34">
        <v>1.1811944426063308</v>
      </c>
      <c r="BI134" s="34">
        <v>1.8815146230511866</v>
      </c>
      <c r="BJ134" s="34">
        <v>2.341320603070367</v>
      </c>
      <c r="BK134" s="34">
        <v>2.331061046495333</v>
      </c>
      <c r="BL134" s="34">
        <v>2.3210494974248026</v>
      </c>
      <c r="BM134" s="34">
        <v>2.3112795621075053</v>
      </c>
      <c r="BN134" s="34">
        <v>2.301745011767947</v>
      </c>
      <c r="BO134" s="34">
        <v>2.2924397783495505</v>
      </c>
      <c r="BP134" s="34">
        <v>2.2833579503676322</v>
      </c>
      <c r="BQ134" s="34">
        <v>2.2744937688693887</v>
      </c>
      <c r="BR134" s="34">
        <v>2.2658416234981242</v>
      </c>
      <c r="BS134" s="34">
        <v>2.2573960486590292</v>
      </c>
      <c r="BT134" s="34">
        <v>2.2491517197839048</v>
      </c>
      <c r="BU134" s="34">
        <v>2.2411034496922588</v>
      </c>
      <c r="BV134" s="34">
        <v>2.2332461850462919</v>
      </c>
      <c r="BW134" s="34">
        <v>2.2255750028973735</v>
      </c>
      <c r="BX134" s="34">
        <v>2.2180851073216066</v>
      </c>
      <c r="BY134" s="34">
        <v>2.2107718261422229</v>
      </c>
      <c r="BZ134" s="34">
        <v>2.2036306077365397</v>
      </c>
      <c r="CA134" s="34">
        <v>2.1966570179253102</v>
      </c>
      <c r="CB134" s="34">
        <v>2.1898467369423358</v>
      </c>
      <c r="CC134" s="34">
        <v>2.1831955564822736</v>
      </c>
      <c r="CD134" s="117"/>
      <c r="CE134" s="117"/>
      <c r="CF134" s="117"/>
      <c r="CG134" s="117"/>
    </row>
    <row r="135" spans="1:85" ht="16">
      <c r="A135" s="31" t="str">
        <f t="shared" si="35"/>
        <v>C&amp;I</v>
      </c>
      <c r="B135" s="31" t="s">
        <v>92</v>
      </c>
      <c r="C135" s="31" t="str">
        <f t="shared" si="36"/>
        <v>Time-of-Use Opt-Out</v>
      </c>
      <c r="D135" s="45">
        <f t="shared" si="37"/>
        <v>0</v>
      </c>
      <c r="E135" s="45" t="str">
        <f t="shared" si="43"/>
        <v/>
      </c>
      <c r="F135" s="45" t="str">
        <f t="shared" si="38"/>
        <v>n/a</v>
      </c>
      <c r="G135" s="46">
        <f t="shared" si="39"/>
        <v>0</v>
      </c>
      <c r="H135" s="47">
        <f t="shared" si="40"/>
        <v>0</v>
      </c>
      <c r="I135" s="47">
        <f t="shared" si="41"/>
        <v>0</v>
      </c>
      <c r="J135" s="47">
        <f t="shared" si="44"/>
        <v>0</v>
      </c>
      <c r="K135" s="32" t="s">
        <v>270</v>
      </c>
      <c r="L135" s="32" t="s">
        <v>1314</v>
      </c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117"/>
      <c r="CE135" s="117"/>
      <c r="CF135" s="117"/>
      <c r="CG135" s="117"/>
    </row>
    <row r="136" spans="1:85" ht="16">
      <c r="A136" s="31" t="str">
        <f t="shared" si="35"/>
        <v>C&amp;I</v>
      </c>
      <c r="B136" s="31" t="s">
        <v>92</v>
      </c>
      <c r="C136" s="31" t="str">
        <f t="shared" si="36"/>
        <v>Thermal Energy Storage</v>
      </c>
      <c r="D136" s="45">
        <f t="shared" si="37"/>
        <v>1462.7001487521215</v>
      </c>
      <c r="E136" s="45">
        <f t="shared" si="43"/>
        <v>1462.7001487521215</v>
      </c>
      <c r="F136" s="45" t="str">
        <f t="shared" si="38"/>
        <v>n/a</v>
      </c>
      <c r="G136" s="46">
        <f t="shared" si="39"/>
        <v>10600.952539514452</v>
      </c>
      <c r="H136" s="47">
        <f t="shared" si="40"/>
        <v>7.2475227055651013E-3</v>
      </c>
      <c r="I136" s="47">
        <f t="shared" si="41"/>
        <v>0</v>
      </c>
      <c r="J136" s="47">
        <f t="shared" si="44"/>
        <v>7.2475227055651013E-3</v>
      </c>
      <c r="K136" s="32" t="s">
        <v>270</v>
      </c>
      <c r="L136" s="32" t="s">
        <v>325</v>
      </c>
      <c r="M136" s="34">
        <v>0</v>
      </c>
      <c r="N136" s="34">
        <v>1.4622122762148341E-4</v>
      </c>
      <c r="O136" s="34">
        <v>4.386636828644501E-4</v>
      </c>
      <c r="P136" s="34">
        <v>1.0235485933503836E-3</v>
      </c>
      <c r="Q136" s="34">
        <v>1.3159910485933506E-3</v>
      </c>
      <c r="R136" s="34">
        <v>1.4622122762148334E-3</v>
      </c>
      <c r="S136" s="34">
        <v>1.4622122762148334E-3</v>
      </c>
      <c r="T136" s="34">
        <v>1.4622122762148334E-3</v>
      </c>
      <c r="U136" s="34">
        <v>1.4622122762148334E-3</v>
      </c>
      <c r="V136" s="34">
        <v>1.4622122762148334E-3</v>
      </c>
      <c r="W136" s="34">
        <v>1.4622122762148334E-3</v>
      </c>
      <c r="X136" s="34">
        <v>1.4622122762148334E-3</v>
      </c>
      <c r="Y136" s="34">
        <v>1.4622122762148334E-3</v>
      </c>
      <c r="Z136" s="34">
        <v>1.4622122762148334E-3</v>
      </c>
      <c r="AA136" s="34">
        <v>1.4622122762148334E-3</v>
      </c>
      <c r="AB136" s="34">
        <v>1.4622122762148334E-3</v>
      </c>
      <c r="AC136" s="34">
        <v>1.4622122762148334E-3</v>
      </c>
      <c r="AD136" s="34">
        <v>1.4622122762148334E-3</v>
      </c>
      <c r="AE136" s="34">
        <v>1.4622122762148334E-3</v>
      </c>
      <c r="AF136" s="34">
        <v>1.4622122762148334E-3</v>
      </c>
      <c r="AG136" s="34">
        <v>1.4622122762148334E-3</v>
      </c>
      <c r="AH136" s="34">
        <v>1.4622122762148334E-3</v>
      </c>
      <c r="AI136" s="34">
        <v>1.4622122762148334E-3</v>
      </c>
      <c r="AJ136" s="55">
        <v>0</v>
      </c>
      <c r="AK136" s="55">
        <v>1284.5</v>
      </c>
      <c r="AL136" s="55">
        <v>2452.46</v>
      </c>
      <c r="AM136" s="55">
        <v>4788.3599999999997</v>
      </c>
      <c r="AN136" s="55">
        <v>2493.62</v>
      </c>
      <c r="AO136" s="55">
        <v>1346.25</v>
      </c>
      <c r="AP136" s="55">
        <v>192.02</v>
      </c>
      <c r="AQ136" s="55">
        <v>192.02</v>
      </c>
      <c r="AR136" s="55">
        <v>192.02</v>
      </c>
      <c r="AS136" s="55">
        <v>192.02</v>
      </c>
      <c r="AT136" s="55">
        <v>192.02</v>
      </c>
      <c r="AU136" s="55">
        <v>192.02</v>
      </c>
      <c r="AV136" s="55">
        <v>192.02</v>
      </c>
      <c r="AW136" s="55">
        <v>192.02</v>
      </c>
      <c r="AX136" s="55">
        <v>192.02</v>
      </c>
      <c r="AY136" s="55">
        <v>192.02</v>
      </c>
      <c r="AZ136" s="55">
        <v>192.02</v>
      </c>
      <c r="BA136" s="55">
        <v>192.02</v>
      </c>
      <c r="BB136" s="55">
        <v>192.02</v>
      </c>
      <c r="BC136" s="55">
        <v>192.02</v>
      </c>
      <c r="BD136" s="55">
        <v>192.02</v>
      </c>
      <c r="BE136" s="55">
        <v>192.02</v>
      </c>
      <c r="BF136" s="55">
        <v>192.02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117"/>
      <c r="CE136" s="117"/>
      <c r="CF136" s="117"/>
      <c r="CG136" s="117"/>
    </row>
    <row r="137" spans="1:85" s="117" customFormat="1" ht="16">
      <c r="A137" s="31" t="str">
        <f t="shared" si="35"/>
        <v>C&amp;I</v>
      </c>
      <c r="B137" s="31" t="s">
        <v>92</v>
      </c>
      <c r="C137" s="31" t="str">
        <f t="shared" si="36"/>
        <v>Battery Energy Storage</v>
      </c>
      <c r="D137" s="45">
        <f t="shared" si="37"/>
        <v>874.434549521441</v>
      </c>
      <c r="E137" s="45">
        <f t="shared" si="43"/>
        <v>874.434549521441</v>
      </c>
      <c r="F137" s="45">
        <f t="shared" si="38"/>
        <v>874.434549521441</v>
      </c>
      <c r="G137" s="46">
        <f t="shared" si="39"/>
        <v>862.24350327078082</v>
      </c>
      <c r="H137" s="47">
        <f t="shared" si="40"/>
        <v>9.8605836622382768E-4</v>
      </c>
      <c r="I137" s="47">
        <f t="shared" si="41"/>
        <v>9.8605836622382768E-4</v>
      </c>
      <c r="J137" s="47">
        <f t="shared" si="44"/>
        <v>9.8605836622382768E-4</v>
      </c>
      <c r="K137" s="32" t="s">
        <v>270</v>
      </c>
      <c r="L137" s="32" t="s">
        <v>356</v>
      </c>
      <c r="M137" s="34">
        <v>0</v>
      </c>
      <c r="N137" s="34">
        <v>1.7557009271099745E-5</v>
      </c>
      <c r="O137" s="34">
        <v>3.5009574808184147E-5</v>
      </c>
      <c r="P137" s="34">
        <v>6.9601374680306908E-5</v>
      </c>
      <c r="Q137" s="34">
        <v>1.0408873081841431E-4</v>
      </c>
      <c r="R137" s="34">
        <v>1.3857608695652175E-4</v>
      </c>
      <c r="S137" s="34">
        <v>1.9054211956521738E-4</v>
      </c>
      <c r="T137" s="34">
        <v>2.4250815217391309E-4</v>
      </c>
      <c r="U137" s="34">
        <v>2.9447418478260873E-4</v>
      </c>
      <c r="V137" s="34">
        <v>3.6376222826086957E-4</v>
      </c>
      <c r="W137" s="34">
        <v>4.3305027173913042E-4</v>
      </c>
      <c r="X137" s="34">
        <v>5.0233831521739121E-4</v>
      </c>
      <c r="Y137" s="34">
        <v>5.8894836956521746E-4</v>
      </c>
      <c r="Z137" s="34">
        <v>6.7555842391304349E-4</v>
      </c>
      <c r="AA137" s="34">
        <v>7.6216847826086952E-4</v>
      </c>
      <c r="AB137" s="34">
        <v>8.6610054347826073E-4</v>
      </c>
      <c r="AC137" s="34">
        <v>8.6610054347826084E-4</v>
      </c>
      <c r="AD137" s="34">
        <v>8.6610054347826084E-4</v>
      </c>
      <c r="AE137" s="34">
        <v>8.6610054347826084E-4</v>
      </c>
      <c r="AF137" s="34">
        <v>8.6610054347826084E-4</v>
      </c>
      <c r="AG137" s="34">
        <v>8.6610054347826084E-4</v>
      </c>
      <c r="AH137" s="34">
        <v>8.6610054347826084E-4</v>
      </c>
      <c r="AI137" s="34">
        <v>8.6610054347826084E-4</v>
      </c>
      <c r="AJ137" s="55">
        <v>0</v>
      </c>
      <c r="AK137" s="55">
        <v>64.900000000000006</v>
      </c>
      <c r="AL137" s="55">
        <v>64.58</v>
      </c>
      <c r="AM137" s="55">
        <v>117.19</v>
      </c>
      <c r="AN137" s="55">
        <v>116.87</v>
      </c>
      <c r="AO137" s="55">
        <v>116.87</v>
      </c>
      <c r="AP137" s="55">
        <v>170.53</v>
      </c>
      <c r="AQ137" s="55">
        <v>170.53</v>
      </c>
      <c r="AR137" s="55">
        <v>170.53</v>
      </c>
      <c r="AS137" s="55">
        <v>223.7</v>
      </c>
      <c r="AT137" s="55">
        <v>223.7</v>
      </c>
      <c r="AU137" s="55">
        <v>223.7</v>
      </c>
      <c r="AV137" s="55">
        <v>276.87</v>
      </c>
      <c r="AW137" s="55">
        <v>276.87</v>
      </c>
      <c r="AX137" s="55">
        <v>276.87</v>
      </c>
      <c r="AY137" s="55">
        <v>330.05</v>
      </c>
      <c r="AZ137" s="55">
        <v>11.01</v>
      </c>
      <c r="BA137" s="55">
        <v>11.01</v>
      </c>
      <c r="BB137" s="55">
        <v>11.01</v>
      </c>
      <c r="BC137" s="55">
        <v>11.01</v>
      </c>
      <c r="BD137" s="55">
        <v>11.01</v>
      </c>
      <c r="BE137" s="55">
        <v>11.01</v>
      </c>
      <c r="BF137" s="55">
        <v>11.01</v>
      </c>
      <c r="BG137" s="34">
        <v>0</v>
      </c>
      <c r="BH137" s="34">
        <v>1.7557009271099745E-5</v>
      </c>
      <c r="BI137" s="34">
        <v>3.5009574808184147E-5</v>
      </c>
      <c r="BJ137" s="34">
        <v>6.9601374680306908E-5</v>
      </c>
      <c r="BK137" s="34">
        <v>1.0408873081841431E-4</v>
      </c>
      <c r="BL137" s="34">
        <v>1.3857608695652175E-4</v>
      </c>
      <c r="BM137" s="34">
        <v>1.9054211956521738E-4</v>
      </c>
      <c r="BN137" s="34">
        <v>2.4250815217391309E-4</v>
      </c>
      <c r="BO137" s="34">
        <v>2.9447418478260873E-4</v>
      </c>
      <c r="BP137" s="34">
        <v>3.6376222826086957E-4</v>
      </c>
      <c r="BQ137" s="34">
        <v>4.3305027173913042E-4</v>
      </c>
      <c r="BR137" s="34">
        <v>5.0233831521739121E-4</v>
      </c>
      <c r="BS137" s="34">
        <v>5.8894836956521746E-4</v>
      </c>
      <c r="BT137" s="34">
        <v>6.7555842391304349E-4</v>
      </c>
      <c r="BU137" s="34">
        <v>7.6216847826086952E-4</v>
      </c>
      <c r="BV137" s="34">
        <v>8.6610054347826073E-4</v>
      </c>
      <c r="BW137" s="34">
        <v>8.6610054347826084E-4</v>
      </c>
      <c r="BX137" s="34">
        <v>8.6610054347826084E-4</v>
      </c>
      <c r="BY137" s="34">
        <v>8.6610054347826084E-4</v>
      </c>
      <c r="BZ137" s="34">
        <v>8.6610054347826084E-4</v>
      </c>
      <c r="CA137" s="34">
        <v>8.6610054347826084E-4</v>
      </c>
      <c r="CB137" s="34">
        <v>8.6610054347826084E-4</v>
      </c>
      <c r="CC137" s="34">
        <v>8.6610054347826084E-4</v>
      </c>
    </row>
    <row r="138" spans="1:85" s="117" customFormat="1" ht="16">
      <c r="A138" s="31" t="str">
        <f t="shared" si="35"/>
        <v>C&amp;I</v>
      </c>
      <c r="B138" s="31" t="s">
        <v>92</v>
      </c>
      <c r="C138" s="31" t="str">
        <f t="shared" si="36"/>
        <v>Ancillary Third Party</v>
      </c>
      <c r="D138" s="45">
        <f t="shared" si="37"/>
        <v>38.802733803624726</v>
      </c>
      <c r="E138" s="45">
        <f t="shared" si="43"/>
        <v>38.802733803624726</v>
      </c>
      <c r="F138" s="45">
        <f t="shared" si="38"/>
        <v>37.535996902403568</v>
      </c>
      <c r="G138" s="46">
        <f t="shared" si="39"/>
        <v>57138.374296128364</v>
      </c>
      <c r="H138" s="47">
        <f t="shared" si="40"/>
        <v>1.4725347596717742</v>
      </c>
      <c r="I138" s="47">
        <f t="shared" si="41"/>
        <v>1.5222287673534409</v>
      </c>
      <c r="J138" s="47">
        <f t="shared" si="44"/>
        <v>1.5222287673534409</v>
      </c>
      <c r="K138" s="32" t="s">
        <v>270</v>
      </c>
      <c r="L138" s="32" t="s">
        <v>472</v>
      </c>
      <c r="M138" s="34">
        <v>0</v>
      </c>
      <c r="N138" s="34">
        <v>0.12343104859154551</v>
      </c>
      <c r="O138" s="34">
        <v>0.19661227185517213</v>
      </c>
      <c r="P138" s="34">
        <v>0.24466052895431759</v>
      </c>
      <c r="Q138" s="34">
        <v>0.24358843804323388</v>
      </c>
      <c r="R138" s="34">
        <v>0.24254226312467045</v>
      </c>
      <c r="S138" s="34">
        <v>0.24152133607202975</v>
      </c>
      <c r="T138" s="34">
        <v>0.24052500599815654</v>
      </c>
      <c r="U138" s="34">
        <v>0.23955263881050931</v>
      </c>
      <c r="V138" s="34">
        <v>0.23860361677780931</v>
      </c>
      <c r="W138" s="34">
        <v>0.2376773381078727</v>
      </c>
      <c r="X138" s="34">
        <v>0.23677321653633418</v>
      </c>
      <c r="Y138" s="34">
        <v>0.23589068092598398</v>
      </c>
      <c r="Z138" s="34">
        <v>0.23502917487644254</v>
      </c>
      <c r="AA138" s="34">
        <v>0.23418815634390694</v>
      </c>
      <c r="AB138" s="34">
        <v>0.23336709727070909</v>
      </c>
      <c r="AC138" s="34">
        <v>0.23256548322443188</v>
      </c>
      <c r="AD138" s="34">
        <v>0.23178281304633805</v>
      </c>
      <c r="AE138" s="34">
        <v>0.23101859850887008</v>
      </c>
      <c r="AF138" s="34">
        <v>0.23027236398198747</v>
      </c>
      <c r="AG138" s="34">
        <v>0.22954364610811381</v>
      </c>
      <c r="AH138" s="34">
        <v>0.22883199348547126</v>
      </c>
      <c r="AI138" s="34">
        <v>0.22813696635958547</v>
      </c>
      <c r="AJ138" s="55">
        <v>0</v>
      </c>
      <c r="AK138" s="55">
        <v>4789.46</v>
      </c>
      <c r="AL138" s="55">
        <v>7629.09</v>
      </c>
      <c r="AM138" s="55">
        <v>9493.5</v>
      </c>
      <c r="AN138" s="55">
        <v>9451.9</v>
      </c>
      <c r="AO138" s="55">
        <v>9411.2999999999993</v>
      </c>
      <c r="AP138" s="55">
        <v>9371.69</v>
      </c>
      <c r="AQ138" s="55">
        <v>9333.0300000000007</v>
      </c>
      <c r="AR138" s="55">
        <v>9295.2999999999993</v>
      </c>
      <c r="AS138" s="55">
        <v>9258.4699999999993</v>
      </c>
      <c r="AT138" s="55">
        <v>9222.5300000000007</v>
      </c>
      <c r="AU138" s="55">
        <v>9187.4500000000007</v>
      </c>
      <c r="AV138" s="55">
        <v>9153.2000000000007</v>
      </c>
      <c r="AW138" s="55">
        <v>9119.7800000000007</v>
      </c>
      <c r="AX138" s="55">
        <v>9087.14</v>
      </c>
      <c r="AY138" s="55">
        <v>9055.2800000000007</v>
      </c>
      <c r="AZ138" s="55">
        <v>9024.18</v>
      </c>
      <c r="BA138" s="55">
        <v>8993.81</v>
      </c>
      <c r="BB138" s="55">
        <v>8964.15</v>
      </c>
      <c r="BC138" s="55">
        <v>8935.2000000000007</v>
      </c>
      <c r="BD138" s="55">
        <v>8906.92</v>
      </c>
      <c r="BE138" s="55">
        <v>8879.31</v>
      </c>
      <c r="BF138" s="55">
        <v>8852.34</v>
      </c>
      <c r="BG138" s="34">
        <v>0</v>
      </c>
      <c r="BH138" s="34">
        <v>0.12759650780164364</v>
      </c>
      <c r="BI138" s="34">
        <v>0.20324739654999338</v>
      </c>
      <c r="BJ138" s="34">
        <v>0.25291715048762958</v>
      </c>
      <c r="BK138" s="34">
        <v>0.25180887944998465</v>
      </c>
      <c r="BL138" s="34">
        <v>0.25072739899849711</v>
      </c>
      <c r="BM138" s="34">
        <v>0.24967201845913012</v>
      </c>
      <c r="BN138" s="34">
        <v>0.24864206497907293</v>
      </c>
      <c r="BO138" s="34">
        <v>0.24763688306690046</v>
      </c>
      <c r="BP138" s="34">
        <v>0.24665583414459855</v>
      </c>
      <c r="BQ138" s="34">
        <v>0.2456982961111481</v>
      </c>
      <c r="BR138" s="34">
        <v>0.24476366291737048</v>
      </c>
      <c r="BS138" s="34">
        <v>0.24385134415174187</v>
      </c>
      <c r="BT138" s="34">
        <v>0.24296076463689681</v>
      </c>
      <c r="BU138" s="34">
        <v>0.2420913640365413</v>
      </c>
      <c r="BV138" s="34">
        <v>0.24124259647250967</v>
      </c>
      <c r="BW138" s="34">
        <v>0.24041393015170265</v>
      </c>
      <c r="BX138" s="34">
        <v>0.23960484700265047</v>
      </c>
      <c r="BY138" s="34">
        <v>0.23881484232145522</v>
      </c>
      <c r="BZ138" s="34">
        <v>0.23804342442686754</v>
      </c>
      <c r="CA138" s="34">
        <v>0.23729011432426445</v>
      </c>
      <c r="CB138" s="34">
        <v>0.23655444537829634</v>
      </c>
      <c r="CC138" s="34">
        <v>0.23583596299398224</v>
      </c>
    </row>
    <row r="139" spans="1:85" s="117" customFormat="1" ht="16">
      <c r="A139" s="31" t="str">
        <f t="shared" si="35"/>
        <v>C&amp;I</v>
      </c>
      <c r="B139" s="31" t="s">
        <v>92</v>
      </c>
      <c r="C139" s="31" t="str">
        <f t="shared" si="36"/>
        <v>Ancillary Battery Storage</v>
      </c>
      <c r="D139" s="45">
        <f t="shared" si="37"/>
        <v>75.967221101798955</v>
      </c>
      <c r="E139" s="45">
        <f t="shared" si="43"/>
        <v>75.967221101798955</v>
      </c>
      <c r="F139" s="45">
        <f t="shared" si="38"/>
        <v>75.967221101798955</v>
      </c>
      <c r="G139" s="46">
        <f t="shared" si="39"/>
        <v>74.908113926204166</v>
      </c>
      <c r="H139" s="47">
        <f t="shared" si="40"/>
        <v>9.8605836622382768E-4</v>
      </c>
      <c r="I139" s="47">
        <f t="shared" si="41"/>
        <v>9.8605836622382768E-4</v>
      </c>
      <c r="J139" s="47">
        <f t="shared" si="44"/>
        <v>9.8605836622382768E-4</v>
      </c>
      <c r="K139" s="32" t="s">
        <v>270</v>
      </c>
      <c r="L139" s="32" t="s">
        <v>503</v>
      </c>
      <c r="M139" s="34">
        <v>0</v>
      </c>
      <c r="N139" s="34">
        <v>1.7557009271099745E-5</v>
      </c>
      <c r="O139" s="34">
        <v>3.5009574808184147E-5</v>
      </c>
      <c r="P139" s="34">
        <v>6.9601374680306908E-5</v>
      </c>
      <c r="Q139" s="34">
        <v>1.0408873081841431E-4</v>
      </c>
      <c r="R139" s="34">
        <v>1.3857608695652175E-4</v>
      </c>
      <c r="S139" s="34">
        <v>1.9054211956521738E-4</v>
      </c>
      <c r="T139" s="34">
        <v>2.4250815217391309E-4</v>
      </c>
      <c r="U139" s="34">
        <v>2.9447418478260873E-4</v>
      </c>
      <c r="V139" s="34">
        <v>3.6376222826086957E-4</v>
      </c>
      <c r="W139" s="34">
        <v>4.3305027173913042E-4</v>
      </c>
      <c r="X139" s="34">
        <v>5.0233831521739121E-4</v>
      </c>
      <c r="Y139" s="34">
        <v>5.8894836956521746E-4</v>
      </c>
      <c r="Z139" s="34">
        <v>6.7555842391304349E-4</v>
      </c>
      <c r="AA139" s="34">
        <v>7.6216847826086952E-4</v>
      </c>
      <c r="AB139" s="34">
        <v>8.6610054347826073E-4</v>
      </c>
      <c r="AC139" s="34">
        <v>8.6610054347826084E-4</v>
      </c>
      <c r="AD139" s="34">
        <v>8.6610054347826084E-4</v>
      </c>
      <c r="AE139" s="34">
        <v>8.6610054347826084E-4</v>
      </c>
      <c r="AF139" s="34">
        <v>8.6610054347826084E-4</v>
      </c>
      <c r="AG139" s="34">
        <v>8.6610054347826084E-4</v>
      </c>
      <c r="AH139" s="34">
        <v>8.6610054347826084E-4</v>
      </c>
      <c r="AI139" s="34">
        <v>8.6610054347826084E-4</v>
      </c>
      <c r="AJ139" s="55">
        <v>0</v>
      </c>
      <c r="AK139" s="55">
        <v>11.03</v>
      </c>
      <c r="AL139" s="55">
        <v>11.05</v>
      </c>
      <c r="AM139" s="55">
        <v>11.09</v>
      </c>
      <c r="AN139" s="55">
        <v>11.14</v>
      </c>
      <c r="AO139" s="55">
        <v>11.18</v>
      </c>
      <c r="AP139" s="55">
        <v>11.25</v>
      </c>
      <c r="AQ139" s="55">
        <v>11.31</v>
      </c>
      <c r="AR139" s="55">
        <v>11.38</v>
      </c>
      <c r="AS139" s="55">
        <v>11.46</v>
      </c>
      <c r="AT139" s="55">
        <v>11.55</v>
      </c>
      <c r="AU139" s="55">
        <v>11.64</v>
      </c>
      <c r="AV139" s="55">
        <v>11.74</v>
      </c>
      <c r="AW139" s="55">
        <v>11.85</v>
      </c>
      <c r="AX139" s="55">
        <v>11.96</v>
      </c>
      <c r="AY139" s="55">
        <v>12.09</v>
      </c>
      <c r="AZ139" s="55">
        <v>12.09</v>
      </c>
      <c r="BA139" s="55">
        <v>12.09</v>
      </c>
      <c r="BB139" s="55">
        <v>12.09</v>
      </c>
      <c r="BC139" s="55">
        <v>12.09</v>
      </c>
      <c r="BD139" s="55">
        <v>12.09</v>
      </c>
      <c r="BE139" s="55">
        <v>12.09</v>
      </c>
      <c r="BF139" s="55">
        <v>12.09</v>
      </c>
      <c r="BG139" s="34">
        <v>0</v>
      </c>
      <c r="BH139" s="34">
        <v>1.7557009271099745E-5</v>
      </c>
      <c r="BI139" s="34">
        <v>3.5009574808184147E-5</v>
      </c>
      <c r="BJ139" s="34">
        <v>6.9601374680306908E-5</v>
      </c>
      <c r="BK139" s="34">
        <v>1.0408873081841431E-4</v>
      </c>
      <c r="BL139" s="34">
        <v>1.3857608695652175E-4</v>
      </c>
      <c r="BM139" s="34">
        <v>1.9054211956521738E-4</v>
      </c>
      <c r="BN139" s="34">
        <v>2.4250815217391309E-4</v>
      </c>
      <c r="BO139" s="34">
        <v>2.9447418478260873E-4</v>
      </c>
      <c r="BP139" s="34">
        <v>3.6376222826086957E-4</v>
      </c>
      <c r="BQ139" s="34">
        <v>4.3305027173913042E-4</v>
      </c>
      <c r="BR139" s="34">
        <v>5.0233831521739121E-4</v>
      </c>
      <c r="BS139" s="34">
        <v>5.8894836956521746E-4</v>
      </c>
      <c r="BT139" s="34">
        <v>6.7555842391304349E-4</v>
      </c>
      <c r="BU139" s="34">
        <v>7.6216847826086952E-4</v>
      </c>
      <c r="BV139" s="34">
        <v>8.6610054347826073E-4</v>
      </c>
      <c r="BW139" s="34">
        <v>8.6610054347826084E-4</v>
      </c>
      <c r="BX139" s="34">
        <v>8.6610054347826084E-4</v>
      </c>
      <c r="BY139" s="34">
        <v>8.6610054347826084E-4</v>
      </c>
      <c r="BZ139" s="34">
        <v>8.6610054347826084E-4</v>
      </c>
      <c r="CA139" s="34">
        <v>8.6610054347826084E-4</v>
      </c>
      <c r="CB139" s="34">
        <v>8.6610054347826084E-4</v>
      </c>
      <c r="CC139" s="34">
        <v>8.6610054347826084E-4</v>
      </c>
    </row>
    <row r="140" spans="1:85" s="117" customFormat="1" ht="16">
      <c r="A140" s="31" t="str">
        <f t="shared" si="35"/>
        <v>C&amp;I</v>
      </c>
      <c r="B140" s="31" t="s">
        <v>92</v>
      </c>
      <c r="C140" s="31" t="str">
        <f t="shared" si="36"/>
        <v>Parent-Time-of-Use Opt-in</v>
      </c>
      <c r="D140" s="45">
        <f t="shared" si="37"/>
        <v>16.045418823934281</v>
      </c>
      <c r="E140" s="45">
        <f t="shared" si="43"/>
        <v>16.045418823934281</v>
      </c>
      <c r="F140" s="45">
        <f t="shared" si="38"/>
        <v>15.521607171314919</v>
      </c>
      <c r="G140" s="46">
        <f t="shared" si="39"/>
        <v>13036.565341193964</v>
      </c>
      <c r="H140" s="47">
        <f t="shared" si="40"/>
        <v>0.81247896887227788</v>
      </c>
      <c r="I140" s="47">
        <f t="shared" si="41"/>
        <v>0.83989790472770776</v>
      </c>
      <c r="J140" s="47">
        <f t="shared" si="44"/>
        <v>0.83989790472770776</v>
      </c>
      <c r="K140" s="32" t="s">
        <v>270</v>
      </c>
      <c r="L140" s="32" t="s">
        <v>1273</v>
      </c>
      <c r="M140" s="34">
        <v>0</v>
      </c>
      <c r="N140" s="34">
        <v>1.8812589496055365E-2</v>
      </c>
      <c r="O140" s="34">
        <v>5.2296874000677653E-2</v>
      </c>
      <c r="P140" s="34">
        <v>0.11545333865302347</v>
      </c>
      <c r="Q140" s="34">
        <v>0.14778954972314681</v>
      </c>
      <c r="R140" s="34">
        <v>0.16350535145800116</v>
      </c>
      <c r="S140" s="34">
        <v>0.16281711249129707</v>
      </c>
      <c r="T140" s="34">
        <v>0.16214545511992554</v>
      </c>
      <c r="U140" s="34">
        <v>0.16148995188220414</v>
      </c>
      <c r="V140" s="34">
        <v>0.16085018634609122</v>
      </c>
      <c r="W140" s="34">
        <v>0.16022575282458906</v>
      </c>
      <c r="X140" s="34">
        <v>0.15961625609848995</v>
      </c>
      <c r="Y140" s="34">
        <v>0.15902131114627624</v>
      </c>
      <c r="Z140" s="34">
        <v>0.15844054288099013</v>
      </c>
      <c r="AA140" s="34">
        <v>0.15787358589389291</v>
      </c>
      <c r="AB140" s="34">
        <v>0.15732008420473781</v>
      </c>
      <c r="AC140" s="34">
        <v>0.15677969101848782</v>
      </c>
      <c r="AD140" s="34">
        <v>0.15625206848830986</v>
      </c>
      <c r="AE140" s="34">
        <v>0.155736887484685</v>
      </c>
      <c r="AF140" s="34">
        <v>0.15523382737047586</v>
      </c>
      <c r="AG140" s="34">
        <v>0.15474257578179834</v>
      </c>
      <c r="AH140" s="34">
        <v>0.15426282841454725</v>
      </c>
      <c r="AI140" s="34">
        <v>0.15379428881643031</v>
      </c>
      <c r="AJ140" s="55">
        <v>0</v>
      </c>
      <c r="AK140" s="55">
        <v>1947.01</v>
      </c>
      <c r="AL140" s="55">
        <v>1954.25</v>
      </c>
      <c r="AM140" s="55">
        <v>1968.94</v>
      </c>
      <c r="AN140" s="55">
        <v>1954.04</v>
      </c>
      <c r="AO140" s="55">
        <v>1945.96</v>
      </c>
      <c r="AP140" s="55">
        <v>1937.87</v>
      </c>
      <c r="AQ140" s="55">
        <v>1937.87</v>
      </c>
      <c r="AR140" s="55">
        <v>1937.87</v>
      </c>
      <c r="AS140" s="55">
        <v>1937.87</v>
      </c>
      <c r="AT140" s="55">
        <v>1937.87</v>
      </c>
      <c r="AU140" s="55">
        <v>1937.87</v>
      </c>
      <c r="AV140" s="55">
        <v>1937.87</v>
      </c>
      <c r="AW140" s="55">
        <v>1937.87</v>
      </c>
      <c r="AX140" s="55">
        <v>1937.87</v>
      </c>
      <c r="AY140" s="55">
        <v>1937.87</v>
      </c>
      <c r="AZ140" s="55">
        <v>1937.87</v>
      </c>
      <c r="BA140" s="55">
        <v>1937.87</v>
      </c>
      <c r="BB140" s="55">
        <v>1937.87</v>
      </c>
      <c r="BC140" s="55">
        <v>1937.87</v>
      </c>
      <c r="BD140" s="55">
        <v>1937.87</v>
      </c>
      <c r="BE140" s="55">
        <v>1937.87</v>
      </c>
      <c r="BF140" s="55">
        <v>1937.87</v>
      </c>
      <c r="BG140" s="34">
        <v>0</v>
      </c>
      <c r="BH140" s="34">
        <v>1.9447462772077317E-2</v>
      </c>
      <c r="BI140" s="34">
        <v>5.4061750001904336E-2</v>
      </c>
      <c r="BJ140" s="34">
        <v>0.11934957204256751</v>
      </c>
      <c r="BK140" s="34">
        <v>0.1527770415096559</v>
      </c>
      <c r="BL140" s="34">
        <v>0.16902320843080262</v>
      </c>
      <c r="BM140" s="34">
        <v>0.16831174328741674</v>
      </c>
      <c r="BN140" s="34">
        <v>0.16761741932270807</v>
      </c>
      <c r="BO140" s="34">
        <v>0.16693979464933517</v>
      </c>
      <c r="BP140" s="34">
        <v>0.16627843878181761</v>
      </c>
      <c r="BQ140" s="34">
        <v>0.16563293234233481</v>
      </c>
      <c r="BR140" s="34">
        <v>0.16500286677411519</v>
      </c>
      <c r="BS140" s="34">
        <v>0.16438784406222121</v>
      </c>
      <c r="BT140" s="34">
        <v>0.1637874764615396</v>
      </c>
      <c r="BU140" s="34">
        <v>0.16320138623178923</v>
      </c>
      <c r="BV140" s="34">
        <v>0.16262920537936676</v>
      </c>
      <c r="BW140" s="34">
        <v>0.16207057540585443</v>
      </c>
      <c r="BX140" s="34">
        <v>0.16152514706301538</v>
      </c>
      <c r="BY140" s="34">
        <v>0.16099258011411249</v>
      </c>
      <c r="BZ140" s="34">
        <v>0.1604725431013849</v>
      </c>
      <c r="CA140" s="34">
        <v>0.15996471311952445</v>
      </c>
      <c r="CB140" s="34">
        <v>0.15946877559499739</v>
      </c>
      <c r="CC140" s="34">
        <v>0.15898442407105995</v>
      </c>
    </row>
    <row r="141" spans="1:85" s="117" customFormat="1" ht="16">
      <c r="A141" s="31" t="str">
        <f t="shared" si="35"/>
        <v>C&amp;I</v>
      </c>
      <c r="B141" s="31" t="s">
        <v>92</v>
      </c>
      <c r="C141" s="31">
        <f t="shared" si="36"/>
        <v>0</v>
      </c>
      <c r="D141" s="45">
        <f t="shared" si="37"/>
        <v>0</v>
      </c>
      <c r="E141" s="45" t="str">
        <f t="shared" si="43"/>
        <v/>
      </c>
      <c r="F141" s="45" t="str">
        <f t="shared" si="38"/>
        <v>n/a</v>
      </c>
      <c r="G141" s="46">
        <f t="shared" si="39"/>
        <v>0</v>
      </c>
      <c r="H141" s="47">
        <f t="shared" si="40"/>
        <v>0</v>
      </c>
      <c r="I141" s="47">
        <f t="shared" si="41"/>
        <v>0</v>
      </c>
      <c r="J141" s="47">
        <f t="shared" si="44"/>
        <v>0</v>
      </c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</row>
    <row r="142" spans="1:85" s="117" customFormat="1" ht="16">
      <c r="A142" s="31" t="str">
        <f t="shared" si="35"/>
        <v>C&amp;I</v>
      </c>
      <c r="B142" s="31" t="s">
        <v>92</v>
      </c>
      <c r="C142" s="31">
        <f t="shared" si="36"/>
        <v>0</v>
      </c>
      <c r="D142" s="45">
        <f t="shared" si="37"/>
        <v>0</v>
      </c>
      <c r="E142" s="45" t="str">
        <f t="shared" si="43"/>
        <v/>
      </c>
      <c r="F142" s="45" t="str">
        <f t="shared" si="38"/>
        <v>n/a</v>
      </c>
      <c r="G142" s="46">
        <f t="shared" si="39"/>
        <v>0</v>
      </c>
      <c r="H142" s="47">
        <f t="shared" si="40"/>
        <v>0</v>
      </c>
      <c r="I142" s="47">
        <f t="shared" si="41"/>
        <v>0</v>
      </c>
      <c r="J142" s="47">
        <f t="shared" si="44"/>
        <v>0</v>
      </c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</row>
    <row r="143" spans="1:85" s="117" customFormat="1" ht="16">
      <c r="A143" s="31" t="str">
        <f t="shared" si="35"/>
        <v>C&amp;I</v>
      </c>
      <c r="B143" s="31" t="s">
        <v>92</v>
      </c>
      <c r="C143" s="31">
        <f t="shared" si="36"/>
        <v>0</v>
      </c>
      <c r="D143" s="45">
        <f t="shared" si="37"/>
        <v>0</v>
      </c>
      <c r="E143" s="45" t="str">
        <f t="shared" si="43"/>
        <v/>
      </c>
      <c r="F143" s="45" t="str">
        <f t="shared" si="38"/>
        <v>n/a</v>
      </c>
      <c r="G143" s="46">
        <f t="shared" si="39"/>
        <v>0</v>
      </c>
      <c r="H143" s="47">
        <f t="shared" si="40"/>
        <v>0</v>
      </c>
      <c r="I143" s="47">
        <f t="shared" si="41"/>
        <v>0</v>
      </c>
      <c r="J143" s="47">
        <f t="shared" si="44"/>
        <v>0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</row>
    <row r="144" spans="1:85" s="117" customFormat="1" ht="16">
      <c r="A144" s="31" t="str">
        <f>IF(K144="Residential",K144,"C&amp;I")</f>
        <v>C&amp;I</v>
      </c>
      <c r="B144" s="31" t="s">
        <v>92</v>
      </c>
      <c r="C144" s="31">
        <f t="shared" si="36"/>
        <v>0</v>
      </c>
      <c r="D144" s="45">
        <f t="shared" si="37"/>
        <v>0</v>
      </c>
      <c r="E144" s="45" t="str">
        <f t="shared" si="43"/>
        <v/>
      </c>
      <c r="F144" s="45" t="str">
        <f t="shared" si="38"/>
        <v>n/a</v>
      </c>
      <c r="G144" s="46">
        <f t="shared" si="39"/>
        <v>0</v>
      </c>
      <c r="H144" s="47">
        <f t="shared" si="40"/>
        <v>0</v>
      </c>
      <c r="I144" s="47">
        <f t="shared" si="41"/>
        <v>0</v>
      </c>
      <c r="J144" s="47">
        <f t="shared" si="44"/>
        <v>0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</row>
    <row r="145" spans="1:81" s="117" customFormat="1" ht="16">
      <c r="A145" s="31" t="str">
        <f t="shared" ref="A145:A148" si="45">IF(K145="Residential",K145,"C&amp;I")</f>
        <v>C&amp;I</v>
      </c>
      <c r="B145" s="31" t="s">
        <v>92</v>
      </c>
      <c r="C145" s="31">
        <f t="shared" ref="C145:C148" si="46">L145</f>
        <v>0</v>
      </c>
      <c r="D145" s="45">
        <f t="shared" ref="D145:D148" si="47">MAX(E145:F145)</f>
        <v>0</v>
      </c>
      <c r="E145" s="45" t="str">
        <f t="shared" ref="E145:E148" si="48">IFERROR(G145 / H145 / 1000,"")</f>
        <v/>
      </c>
      <c r="F145" s="45" t="str">
        <f t="shared" ref="F145:F148" si="49">IFERROR(G145 / I145 / 1000,"n/a")</f>
        <v>n/a</v>
      </c>
      <c r="G145" s="46">
        <f t="shared" ref="G145:G148" si="50">NPV($D$89,AJ145:AS145)</f>
        <v>0</v>
      </c>
      <c r="H145" s="47">
        <f t="shared" ref="H145:H148" si="51">NPV($D$89,M145:V145)</f>
        <v>0</v>
      </c>
      <c r="I145" s="47">
        <f t="shared" ref="I145:I148" si="52">NPV($D$89,BG145:BP145)</f>
        <v>0</v>
      </c>
      <c r="J145" s="47">
        <f t="shared" ref="J145:J148" si="53">MAX(H145:I145)</f>
        <v>0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</row>
    <row r="146" spans="1:81" s="117" customFormat="1" ht="16">
      <c r="A146" s="31" t="str">
        <f t="shared" si="45"/>
        <v>C&amp;I</v>
      </c>
      <c r="B146" s="31" t="s">
        <v>92</v>
      </c>
      <c r="C146" s="31">
        <f t="shared" si="46"/>
        <v>0</v>
      </c>
      <c r="D146" s="45">
        <f t="shared" si="47"/>
        <v>0</v>
      </c>
      <c r="E146" s="45" t="str">
        <f t="shared" si="48"/>
        <v/>
      </c>
      <c r="F146" s="45" t="str">
        <f t="shared" si="49"/>
        <v>n/a</v>
      </c>
      <c r="G146" s="46">
        <f t="shared" si="50"/>
        <v>0</v>
      </c>
      <c r="H146" s="47">
        <f t="shared" si="51"/>
        <v>0</v>
      </c>
      <c r="I146" s="47">
        <f t="shared" si="52"/>
        <v>0</v>
      </c>
      <c r="J146" s="47">
        <f t="shared" si="53"/>
        <v>0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</row>
    <row r="147" spans="1:81" s="117" customFormat="1" ht="16">
      <c r="A147" s="31" t="str">
        <f t="shared" si="45"/>
        <v>C&amp;I</v>
      </c>
      <c r="B147" s="31" t="s">
        <v>92</v>
      </c>
      <c r="C147" s="31">
        <f t="shared" si="46"/>
        <v>0</v>
      </c>
      <c r="D147" s="45">
        <f t="shared" si="47"/>
        <v>0</v>
      </c>
      <c r="E147" s="45" t="str">
        <f t="shared" si="48"/>
        <v/>
      </c>
      <c r="F147" s="45" t="str">
        <f t="shared" si="49"/>
        <v>n/a</v>
      </c>
      <c r="G147" s="46">
        <f t="shared" si="50"/>
        <v>0</v>
      </c>
      <c r="H147" s="47">
        <f t="shared" si="51"/>
        <v>0</v>
      </c>
      <c r="I147" s="47">
        <f t="shared" si="52"/>
        <v>0</v>
      </c>
      <c r="J147" s="47">
        <f t="shared" si="53"/>
        <v>0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</row>
    <row r="148" spans="1:81" s="117" customFormat="1" ht="16">
      <c r="A148" s="31" t="str">
        <f t="shared" si="45"/>
        <v>C&amp;I</v>
      </c>
      <c r="B148" s="31" t="s">
        <v>92</v>
      </c>
      <c r="C148" s="31">
        <f t="shared" si="46"/>
        <v>0</v>
      </c>
      <c r="D148" s="45">
        <f t="shared" si="47"/>
        <v>0</v>
      </c>
      <c r="E148" s="45" t="str">
        <f t="shared" si="48"/>
        <v/>
      </c>
      <c r="F148" s="45" t="str">
        <f t="shared" si="49"/>
        <v>n/a</v>
      </c>
      <c r="G148" s="46">
        <f t="shared" si="50"/>
        <v>0</v>
      </c>
      <c r="H148" s="47">
        <f t="shared" si="51"/>
        <v>0</v>
      </c>
      <c r="I148" s="47">
        <f t="shared" si="52"/>
        <v>0</v>
      </c>
      <c r="J148" s="47">
        <f t="shared" si="53"/>
        <v>0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</row>
    <row r="149" spans="1:81" s="117" customFormat="1" ht="16">
      <c r="A149" s="31" t="str">
        <f>IF(K149="Residential",K149,"C&amp;I")</f>
        <v>C&amp;I</v>
      </c>
      <c r="B149" s="31" t="s">
        <v>92</v>
      </c>
      <c r="C149" s="31">
        <f t="shared" ref="C149:C162" si="54">L149</f>
        <v>0</v>
      </c>
      <c r="D149" s="45">
        <f t="shared" ref="D149:D162" si="55">MAX(E149:F149)</f>
        <v>0</v>
      </c>
      <c r="E149" s="45" t="str">
        <f t="shared" ref="E149:E162" si="56">IFERROR(G149 / H149 / 1000,"")</f>
        <v/>
      </c>
      <c r="F149" s="45" t="str">
        <f t="shared" ref="F149:F162" si="57">IFERROR(G149 / I149 / 1000,"n/a")</f>
        <v>n/a</v>
      </c>
      <c r="G149" s="46">
        <f t="shared" ref="G149:G162" si="58">NPV($D$89,AJ149:AS149)</f>
        <v>0</v>
      </c>
      <c r="H149" s="47">
        <f t="shared" ref="H149:H162" si="59">NPV($D$89,M149:V149)</f>
        <v>0</v>
      </c>
      <c r="I149" s="47">
        <f t="shared" ref="I149:I162" si="60">NPV($D$89,BG149:BP149)</f>
        <v>0</v>
      </c>
      <c r="J149" s="47">
        <f t="shared" ref="J149:J162" si="61">MAX(H149:I149)</f>
        <v>0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</row>
    <row r="150" spans="1:81" s="117" customFormat="1" ht="16">
      <c r="A150" s="31" t="str">
        <f t="shared" ref="A150:A162" si="62">IF(K150="Residential",K150,"C&amp;I")</f>
        <v>C&amp;I</v>
      </c>
      <c r="B150" s="31" t="s">
        <v>92</v>
      </c>
      <c r="C150" s="31">
        <f t="shared" si="54"/>
        <v>0</v>
      </c>
      <c r="D150" s="45">
        <f t="shared" si="55"/>
        <v>0</v>
      </c>
      <c r="E150" s="45" t="str">
        <f t="shared" si="56"/>
        <v/>
      </c>
      <c r="F150" s="45" t="str">
        <f t="shared" si="57"/>
        <v>n/a</v>
      </c>
      <c r="G150" s="46">
        <f t="shared" si="58"/>
        <v>0</v>
      </c>
      <c r="H150" s="47">
        <f t="shared" si="59"/>
        <v>0</v>
      </c>
      <c r="I150" s="47">
        <f t="shared" si="60"/>
        <v>0</v>
      </c>
      <c r="J150" s="47">
        <f t="shared" si="61"/>
        <v>0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</row>
    <row r="151" spans="1:81" s="117" customFormat="1" ht="16">
      <c r="A151" s="31" t="str">
        <f t="shared" si="62"/>
        <v>C&amp;I</v>
      </c>
      <c r="B151" s="31" t="s">
        <v>92</v>
      </c>
      <c r="C151" s="31">
        <f t="shared" si="54"/>
        <v>0</v>
      </c>
      <c r="D151" s="45">
        <f t="shared" si="55"/>
        <v>0</v>
      </c>
      <c r="E151" s="45" t="str">
        <f t="shared" si="56"/>
        <v/>
      </c>
      <c r="F151" s="45" t="str">
        <f t="shared" si="57"/>
        <v>n/a</v>
      </c>
      <c r="G151" s="46">
        <f t="shared" si="58"/>
        <v>0</v>
      </c>
      <c r="H151" s="47">
        <f t="shared" si="59"/>
        <v>0</v>
      </c>
      <c r="I151" s="47">
        <f t="shared" si="60"/>
        <v>0</v>
      </c>
      <c r="J151" s="47">
        <f t="shared" si="61"/>
        <v>0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</row>
    <row r="152" spans="1:81" s="117" customFormat="1" ht="16">
      <c r="A152" s="31" t="str">
        <f t="shared" si="62"/>
        <v>C&amp;I</v>
      </c>
      <c r="B152" s="31" t="s">
        <v>92</v>
      </c>
      <c r="C152" s="31">
        <f t="shared" si="54"/>
        <v>0</v>
      </c>
      <c r="D152" s="45">
        <f t="shared" si="55"/>
        <v>0</v>
      </c>
      <c r="E152" s="45" t="str">
        <f t="shared" si="56"/>
        <v/>
      </c>
      <c r="F152" s="45" t="str">
        <f t="shared" si="57"/>
        <v>n/a</v>
      </c>
      <c r="G152" s="46">
        <f t="shared" si="58"/>
        <v>0</v>
      </c>
      <c r="H152" s="47">
        <f t="shared" si="59"/>
        <v>0</v>
      </c>
      <c r="I152" s="47">
        <f t="shared" si="60"/>
        <v>0</v>
      </c>
      <c r="J152" s="47">
        <f t="shared" si="61"/>
        <v>0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</row>
    <row r="153" spans="1:81" s="117" customFormat="1" ht="16">
      <c r="A153" s="31" t="str">
        <f t="shared" si="62"/>
        <v>C&amp;I</v>
      </c>
      <c r="B153" s="31" t="s">
        <v>92</v>
      </c>
      <c r="C153" s="31">
        <f t="shared" si="54"/>
        <v>0</v>
      </c>
      <c r="D153" s="45">
        <f t="shared" si="55"/>
        <v>0</v>
      </c>
      <c r="E153" s="45" t="str">
        <f t="shared" si="56"/>
        <v/>
      </c>
      <c r="F153" s="45" t="str">
        <f t="shared" si="57"/>
        <v>n/a</v>
      </c>
      <c r="G153" s="46">
        <f t="shared" si="58"/>
        <v>0</v>
      </c>
      <c r="H153" s="47">
        <f t="shared" si="59"/>
        <v>0</v>
      </c>
      <c r="I153" s="47">
        <f t="shared" si="60"/>
        <v>0</v>
      </c>
      <c r="J153" s="47">
        <f t="shared" si="61"/>
        <v>0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</row>
    <row r="154" spans="1:81" s="117" customFormat="1" ht="16">
      <c r="A154" s="31" t="str">
        <f t="shared" si="62"/>
        <v>C&amp;I</v>
      </c>
      <c r="B154" s="31" t="s">
        <v>92</v>
      </c>
      <c r="C154" s="31">
        <f t="shared" si="54"/>
        <v>0</v>
      </c>
      <c r="D154" s="45">
        <f t="shared" si="55"/>
        <v>0</v>
      </c>
      <c r="E154" s="45" t="str">
        <f t="shared" si="56"/>
        <v/>
      </c>
      <c r="F154" s="45" t="str">
        <f t="shared" si="57"/>
        <v>n/a</v>
      </c>
      <c r="G154" s="46">
        <f t="shared" si="58"/>
        <v>0</v>
      </c>
      <c r="H154" s="47">
        <f t="shared" si="59"/>
        <v>0</v>
      </c>
      <c r="I154" s="47">
        <f t="shared" si="60"/>
        <v>0</v>
      </c>
      <c r="J154" s="47">
        <f t="shared" si="61"/>
        <v>0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</row>
    <row r="155" spans="1:81" s="117" customFormat="1" ht="16">
      <c r="A155" s="31" t="str">
        <f t="shared" si="62"/>
        <v>C&amp;I</v>
      </c>
      <c r="B155" s="31" t="s">
        <v>92</v>
      </c>
      <c r="C155" s="31">
        <f t="shared" si="54"/>
        <v>0</v>
      </c>
      <c r="D155" s="45">
        <f t="shared" si="55"/>
        <v>0</v>
      </c>
      <c r="E155" s="45" t="str">
        <f t="shared" si="56"/>
        <v/>
      </c>
      <c r="F155" s="45" t="str">
        <f t="shared" si="57"/>
        <v>n/a</v>
      </c>
      <c r="G155" s="46">
        <f t="shared" si="58"/>
        <v>0</v>
      </c>
      <c r="H155" s="47">
        <f t="shared" si="59"/>
        <v>0</v>
      </c>
      <c r="I155" s="47">
        <f t="shared" si="60"/>
        <v>0</v>
      </c>
      <c r="J155" s="47">
        <f t="shared" si="61"/>
        <v>0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</row>
    <row r="156" spans="1:81" s="117" customFormat="1" ht="16">
      <c r="A156" s="31" t="str">
        <f t="shared" si="62"/>
        <v>C&amp;I</v>
      </c>
      <c r="B156" s="31" t="s">
        <v>92</v>
      </c>
      <c r="C156" s="31">
        <f t="shared" si="54"/>
        <v>0</v>
      </c>
      <c r="D156" s="45">
        <f t="shared" si="55"/>
        <v>0</v>
      </c>
      <c r="E156" s="45" t="str">
        <f t="shared" si="56"/>
        <v/>
      </c>
      <c r="F156" s="45" t="str">
        <f t="shared" si="57"/>
        <v>n/a</v>
      </c>
      <c r="G156" s="46">
        <f t="shared" si="58"/>
        <v>0</v>
      </c>
      <c r="H156" s="47">
        <f t="shared" si="59"/>
        <v>0</v>
      </c>
      <c r="I156" s="47">
        <f t="shared" si="60"/>
        <v>0</v>
      </c>
      <c r="J156" s="47">
        <f t="shared" si="61"/>
        <v>0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</row>
    <row r="157" spans="1:81" s="117" customFormat="1" ht="16">
      <c r="A157" s="31" t="str">
        <f t="shared" si="62"/>
        <v>C&amp;I</v>
      </c>
      <c r="B157" s="31" t="s">
        <v>92</v>
      </c>
      <c r="C157" s="31">
        <f t="shared" si="54"/>
        <v>0</v>
      </c>
      <c r="D157" s="45">
        <f t="shared" si="55"/>
        <v>0</v>
      </c>
      <c r="E157" s="45" t="str">
        <f t="shared" si="56"/>
        <v/>
      </c>
      <c r="F157" s="45" t="str">
        <f t="shared" si="57"/>
        <v>n/a</v>
      </c>
      <c r="G157" s="46">
        <f t="shared" si="58"/>
        <v>0</v>
      </c>
      <c r="H157" s="47">
        <f t="shared" si="59"/>
        <v>0</v>
      </c>
      <c r="I157" s="47">
        <f t="shared" si="60"/>
        <v>0</v>
      </c>
      <c r="J157" s="47">
        <f t="shared" si="61"/>
        <v>0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</row>
    <row r="158" spans="1:81" s="117" customFormat="1" ht="16">
      <c r="A158" s="31" t="str">
        <f t="shared" si="62"/>
        <v>C&amp;I</v>
      </c>
      <c r="B158" s="31" t="s">
        <v>92</v>
      </c>
      <c r="C158" s="31">
        <f t="shared" si="54"/>
        <v>0</v>
      </c>
      <c r="D158" s="45">
        <f t="shared" si="55"/>
        <v>0</v>
      </c>
      <c r="E158" s="45" t="str">
        <f t="shared" si="56"/>
        <v/>
      </c>
      <c r="F158" s="45" t="str">
        <f t="shared" si="57"/>
        <v>n/a</v>
      </c>
      <c r="G158" s="46">
        <f t="shared" si="58"/>
        <v>0</v>
      </c>
      <c r="H158" s="47">
        <f t="shared" si="59"/>
        <v>0</v>
      </c>
      <c r="I158" s="47">
        <f t="shared" si="60"/>
        <v>0</v>
      </c>
      <c r="J158" s="47">
        <f t="shared" si="61"/>
        <v>0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</row>
    <row r="159" spans="1:81" s="117" customFormat="1" ht="16">
      <c r="A159" s="31" t="str">
        <f t="shared" si="62"/>
        <v>C&amp;I</v>
      </c>
      <c r="B159" s="31" t="s">
        <v>92</v>
      </c>
      <c r="C159" s="31">
        <f t="shared" si="54"/>
        <v>0</v>
      </c>
      <c r="D159" s="45">
        <f t="shared" si="55"/>
        <v>0</v>
      </c>
      <c r="E159" s="45" t="str">
        <f t="shared" si="56"/>
        <v/>
      </c>
      <c r="F159" s="45" t="str">
        <f t="shared" si="57"/>
        <v>n/a</v>
      </c>
      <c r="G159" s="46">
        <f t="shared" si="58"/>
        <v>0</v>
      </c>
      <c r="H159" s="47">
        <f t="shared" si="59"/>
        <v>0</v>
      </c>
      <c r="I159" s="47">
        <f t="shared" si="60"/>
        <v>0</v>
      </c>
      <c r="J159" s="47">
        <f t="shared" si="61"/>
        <v>0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</row>
    <row r="160" spans="1:81" s="117" customFormat="1" ht="16">
      <c r="A160" s="31" t="str">
        <f t="shared" si="62"/>
        <v>C&amp;I</v>
      </c>
      <c r="B160" s="31" t="s">
        <v>92</v>
      </c>
      <c r="C160" s="31">
        <f t="shared" si="54"/>
        <v>0</v>
      </c>
      <c r="D160" s="45">
        <f t="shared" si="55"/>
        <v>0</v>
      </c>
      <c r="E160" s="45" t="str">
        <f t="shared" si="56"/>
        <v/>
      </c>
      <c r="F160" s="45" t="str">
        <f t="shared" si="57"/>
        <v>n/a</v>
      </c>
      <c r="G160" s="46">
        <f t="shared" si="58"/>
        <v>0</v>
      </c>
      <c r="H160" s="47">
        <f t="shared" si="59"/>
        <v>0</v>
      </c>
      <c r="I160" s="47">
        <f t="shared" si="60"/>
        <v>0</v>
      </c>
      <c r="J160" s="47">
        <f t="shared" si="61"/>
        <v>0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</row>
    <row r="161" spans="1:81" s="117" customFormat="1" ht="16">
      <c r="A161" s="31" t="str">
        <f t="shared" si="62"/>
        <v>C&amp;I</v>
      </c>
      <c r="B161" s="31" t="s">
        <v>92</v>
      </c>
      <c r="C161" s="31">
        <f t="shared" si="54"/>
        <v>0</v>
      </c>
      <c r="D161" s="45">
        <f t="shared" si="55"/>
        <v>0</v>
      </c>
      <c r="E161" s="45" t="str">
        <f t="shared" si="56"/>
        <v/>
      </c>
      <c r="F161" s="45" t="str">
        <f t="shared" si="57"/>
        <v>n/a</v>
      </c>
      <c r="G161" s="46">
        <f t="shared" si="58"/>
        <v>0</v>
      </c>
      <c r="H161" s="47">
        <f t="shared" si="59"/>
        <v>0</v>
      </c>
      <c r="I161" s="47">
        <f t="shared" si="60"/>
        <v>0</v>
      </c>
      <c r="J161" s="47">
        <f t="shared" si="61"/>
        <v>0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</row>
    <row r="162" spans="1:81" s="117" customFormat="1" ht="16">
      <c r="A162" s="31" t="str">
        <f t="shared" si="62"/>
        <v>C&amp;I</v>
      </c>
      <c r="B162" s="31" t="s">
        <v>92</v>
      </c>
      <c r="C162" s="31">
        <f t="shared" si="54"/>
        <v>0</v>
      </c>
      <c r="D162" s="45">
        <f t="shared" si="55"/>
        <v>0</v>
      </c>
      <c r="E162" s="45" t="str">
        <f t="shared" si="56"/>
        <v/>
      </c>
      <c r="F162" s="45" t="str">
        <f t="shared" si="57"/>
        <v>n/a</v>
      </c>
      <c r="G162" s="46">
        <f t="shared" si="58"/>
        <v>0</v>
      </c>
      <c r="H162" s="47">
        <f t="shared" si="59"/>
        <v>0</v>
      </c>
      <c r="I162" s="47">
        <f t="shared" si="60"/>
        <v>0</v>
      </c>
      <c r="J162" s="47">
        <f t="shared" si="61"/>
        <v>0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</row>
    <row r="163" spans="1:81" s="117" customFormat="1">
      <c r="L163"/>
    </row>
    <row r="164" spans="1:81" s="117" customFormat="1">
      <c r="L164"/>
    </row>
    <row r="165" spans="1:81" s="117" customFormat="1">
      <c r="L165"/>
    </row>
    <row r="166" spans="1:81" s="117" customFormat="1">
      <c r="L166"/>
    </row>
    <row r="167" spans="1:81" s="117" customFormat="1">
      <c r="L167"/>
    </row>
    <row r="168" spans="1:81" s="117" customFormat="1">
      <c r="L168"/>
    </row>
    <row r="169" spans="1:81" s="117" customFormat="1">
      <c r="L169"/>
    </row>
    <row r="170" spans="1:81" s="117" customFormat="1">
      <c r="L170"/>
    </row>
    <row r="171" spans="1:81" s="117" customFormat="1">
      <c r="L171"/>
    </row>
    <row r="172" spans="1:81" s="117" customFormat="1">
      <c r="L172"/>
    </row>
    <row r="173" spans="1:81" s="117" customFormat="1">
      <c r="L173"/>
    </row>
    <row r="174" spans="1:81" s="117" customFormat="1">
      <c r="L174"/>
    </row>
    <row r="175" spans="1:81" s="117" customFormat="1">
      <c r="L175"/>
    </row>
    <row r="176" spans="1:81" s="117" customFormat="1">
      <c r="L176"/>
    </row>
    <row r="177" s="117" customFormat="1"/>
    <row r="178" s="117" customFormat="1"/>
    <row r="179" s="117" customFormat="1"/>
    <row r="180" s="117" customFormat="1"/>
    <row r="181" s="117" customFormat="1"/>
    <row r="182" s="117" customFormat="1"/>
    <row r="183" s="117" customFormat="1"/>
    <row r="184" s="117" customFormat="1"/>
    <row r="185" s="117" customFormat="1"/>
    <row r="186" s="117" customFormat="1"/>
    <row r="187" s="117" customFormat="1"/>
    <row r="188" s="117" customFormat="1"/>
    <row r="189" s="117" customFormat="1"/>
    <row r="190" s="117" customFormat="1"/>
    <row r="191" s="117" customFormat="1"/>
    <row r="192" s="117" customFormat="1"/>
    <row r="193" spans="1:71" s="117" customFormat="1"/>
    <row r="194" spans="1:71" s="117" customFormat="1"/>
    <row r="195" spans="1:71" s="117" customFormat="1"/>
    <row r="196" spans="1:71" s="117" customFormat="1"/>
    <row r="197" spans="1:71" s="117" customFormat="1"/>
    <row r="198" spans="1:71" s="117" customFormat="1"/>
    <row r="199" spans="1:71" s="117" customFormat="1"/>
    <row r="200" spans="1:71" s="117" customFormat="1"/>
    <row r="201" spans="1:71" s="117" customFormat="1"/>
    <row r="202" spans="1:71" s="117" customFormat="1"/>
    <row r="203" spans="1:71" s="117" customFormat="1"/>
    <row r="204" spans="1:71" s="117" customFormat="1"/>
    <row r="205" spans="1:71" s="117" customFormat="1"/>
    <row r="206" spans="1:71" s="117" customFormat="1"/>
    <row r="207" spans="1:71" ht="16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6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6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6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6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6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6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6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6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6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6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6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6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6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6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6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6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6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6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6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6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</row>
    <row r="230" spans="1:71" ht="16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6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</row>
    <row r="232" spans="1:71" ht="16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6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</row>
    <row r="234" spans="1:71" ht="16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</row>
    <row r="235" spans="1:71" ht="16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</row>
    <row r="236" spans="1:71" ht="1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</row>
    <row r="237" spans="1:71" ht="16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</row>
    <row r="238" spans="1:71" ht="16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</row>
    <row r="239" spans="1:71" ht="16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</row>
    <row r="240" spans="1:71" ht="16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</row>
    <row r="241" spans="1:71" ht="16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</row>
    <row r="242" spans="1:71" ht="16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</row>
    <row r="243" spans="1:71" ht="16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</row>
    <row r="244" spans="1:71" ht="16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</row>
    <row r="245" spans="1:71" ht="16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</row>
    <row r="246" spans="1:71" ht="1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</row>
    <row r="247" spans="1:71" ht="16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</row>
    <row r="248" spans="1:71" ht="16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</row>
    <row r="249" spans="1:71" ht="16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</row>
    <row r="250" spans="1:71" ht="16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</row>
    <row r="251" spans="1:71" ht="16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</row>
    <row r="252" spans="1:71" ht="16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</row>
    <row r="253" spans="1:71" ht="16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</row>
    <row r="254" spans="1:71" ht="16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</row>
    <row r="255" spans="1:71" ht="16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6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6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6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6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6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6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6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6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6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6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6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6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6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6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6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6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6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6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6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</row>
    <row r="278" spans="1:71" ht="16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</row>
    <row r="279" spans="1:71" ht="16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</row>
    <row r="280" spans="1:71" ht="16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</row>
    <row r="281" spans="1:71" ht="16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</row>
    <row r="282" spans="1:71" ht="16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</row>
    <row r="283" spans="1:71" ht="16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</row>
    <row r="284" spans="1:71" ht="16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</row>
    <row r="285" spans="1:71" ht="16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</row>
    <row r="286" spans="1:71" ht="1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</row>
    <row r="287" spans="1:71" ht="16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</row>
    <row r="288" spans="1:71" ht="16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</row>
    <row r="289" spans="1:71" ht="16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</row>
    <row r="290" spans="1:71" ht="16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</row>
    <row r="291" spans="1:71" ht="16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</row>
    <row r="292" spans="1:71" ht="16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</row>
    <row r="293" spans="1:71" ht="16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</row>
    <row r="294" spans="1:71" ht="16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</row>
    <row r="295" spans="1:71" ht="16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</row>
    <row r="296" spans="1:71" ht="1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</row>
    <row r="297" spans="1:71" ht="16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</row>
    <row r="298" spans="1:71" ht="16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</row>
    <row r="299" spans="1:71" ht="16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6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6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6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6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6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6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6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6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6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6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6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6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6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6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6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6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6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6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6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6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</row>
    <row r="322" spans="1:71" ht="16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</row>
    <row r="323" spans="1:71" ht="16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</row>
    <row r="324" spans="1:71" ht="16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</row>
    <row r="325" spans="1:71" ht="16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</row>
    <row r="326" spans="1:71" ht="1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</row>
    <row r="327" spans="1:71" ht="16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</row>
    <row r="328" spans="1:71" ht="16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</row>
    <row r="329" spans="1:71" ht="16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</row>
    <row r="330" spans="1:71" ht="16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</row>
    <row r="331" spans="1:71" ht="16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</row>
    <row r="332" spans="1:71" ht="16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</row>
    <row r="333" spans="1:71" ht="16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</row>
    <row r="334" spans="1:71" ht="16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</row>
    <row r="335" spans="1:71" ht="16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</row>
    <row r="336" spans="1:71" ht="1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</row>
    <row r="337" spans="1:71" ht="16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</row>
    <row r="338" spans="1:71" ht="16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</row>
    <row r="339" spans="1:71" ht="16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</row>
    <row r="340" spans="1:71" ht="16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</row>
    <row r="341" spans="1:71" ht="16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</row>
    <row r="342" spans="1:71" ht="16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</row>
    <row r="343" spans="1:71" ht="1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</row>
    <row r="346" spans="1:71" ht="1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</row>
    <row r="347" spans="1:71" ht="1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6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6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</sheetData>
  <hyperlinks>
    <hyperlink ref="W1" r:id="rId2" xr:uid="{C96AA37C-EC58-4800-A368-D29241833A8E}"/>
  </hyperlinks>
  <pageMargins left="0.7" right="0.7" top="0.75" bottom="0.75" header="0.3" footer="0.3"/>
  <pageSetup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5ABC3-411F-4860-BF7E-6FC2B8080617}">
  <sheetPr>
    <tabColor theme="8"/>
  </sheetPr>
  <dimension ref="A1:CG353"/>
  <sheetViews>
    <sheetView showGridLines="0" zoomScaleNormal="100" workbookViewId="0"/>
  </sheetViews>
  <sheetFormatPr defaultColWidth="9.26953125" defaultRowHeight="14.5"/>
  <cols>
    <col min="1" max="2" width="6.26953125" style="4" customWidth="1"/>
    <col min="3" max="3" width="4.26953125" style="4" customWidth="1"/>
    <col min="4" max="4" width="38.453125" style="4" customWidth="1"/>
    <col min="5" max="5" width="13.26953125" style="4" customWidth="1"/>
    <col min="6" max="6" width="16.26953125" style="4" customWidth="1"/>
    <col min="7" max="7" width="16.453125" style="4" customWidth="1"/>
    <col min="8" max="8" width="15.26953125" style="4" customWidth="1"/>
    <col min="9" max="11" width="15.7265625" style="4" customWidth="1"/>
    <col min="12" max="12" width="33.26953125" style="4" bestFit="1" customWidth="1"/>
    <col min="13" max="15" width="12.26953125" style="4" customWidth="1"/>
    <col min="16" max="16" width="23" style="4" customWidth="1"/>
    <col min="17" max="19" width="9.7265625" style="4" customWidth="1"/>
    <col min="20" max="21" width="5.7265625" style="4" customWidth="1"/>
    <col min="22" max="22" width="25.26953125" style="4" customWidth="1"/>
    <col min="23" max="23" width="11.453125" style="4" customWidth="1"/>
    <col min="24" max="25" width="13.453125" style="4" customWidth="1"/>
    <col min="26" max="27" width="5.7265625" style="4" customWidth="1"/>
    <col min="28" max="28" width="16.54296875" style="4" customWidth="1"/>
    <col min="29" max="29" width="5.453125" style="4" customWidth="1"/>
    <col min="30" max="30" width="14.7265625" style="4" customWidth="1"/>
    <col min="31" max="32" width="13.453125" style="4" customWidth="1"/>
    <col min="33" max="33" width="12.26953125" style="4" bestFit="1" customWidth="1"/>
    <col min="34" max="35" width="13.54296875" style="4" customWidth="1"/>
    <col min="36" max="37" width="12.26953125" style="4" bestFit="1" customWidth="1"/>
    <col min="38" max="39" width="13.54296875" style="4" customWidth="1"/>
    <col min="40" max="42" width="12.26953125" style="4" bestFit="1" customWidth="1"/>
    <col min="43" max="43" width="11.7265625" style="4" bestFit="1" customWidth="1"/>
    <col min="44" max="45" width="12.26953125" style="4" bestFit="1" customWidth="1"/>
    <col min="46" max="46" width="5.26953125" style="4" customWidth="1"/>
    <col min="47" max="47" width="12.26953125" style="4" bestFit="1" customWidth="1"/>
    <col min="48" max="49" width="13.26953125" style="4" customWidth="1"/>
    <col min="50" max="51" width="14.453125" style="4" customWidth="1"/>
    <col min="52" max="52" width="9.26953125" style="4" customWidth="1"/>
    <col min="53" max="55" width="15.7265625" style="4" customWidth="1"/>
    <col min="56" max="71" width="9.26953125" style="4" bestFit="1" customWidth="1"/>
    <col min="72" max="16384" width="9.26953125" style="4"/>
  </cols>
  <sheetData>
    <row r="1" spans="1:26" ht="16">
      <c r="A1" s="32"/>
      <c r="B1" s="24"/>
      <c r="C1" s="32"/>
      <c r="D1" s="48" t="s">
        <v>109</v>
      </c>
      <c r="E1" s="35" t="str">
        <f>E35</f>
        <v>Max Levelized $ / kW-year @ Gen 2023-2042</v>
      </c>
      <c r="F1" s="32"/>
      <c r="G1" s="32"/>
      <c r="H1" s="32"/>
      <c r="I1" s="32"/>
      <c r="J1" s="117"/>
      <c r="K1" s="117"/>
      <c r="L1" s="32"/>
      <c r="M1" s="32"/>
      <c r="N1" s="32"/>
      <c r="O1" s="32"/>
      <c r="P1" s="32"/>
      <c r="Q1" s="32"/>
      <c r="R1" s="32"/>
      <c r="S1" s="139"/>
      <c r="T1" s="32"/>
      <c r="U1" s="32"/>
      <c r="V1" s="4" t="s">
        <v>108</v>
      </c>
      <c r="W1" s="122" t="s">
        <v>107</v>
      </c>
      <c r="X1" s="32"/>
    </row>
    <row r="2" spans="1:26" ht="66">
      <c r="A2" s="8" t="s">
        <v>110</v>
      </c>
      <c r="B2" s="8" t="s">
        <v>111</v>
      </c>
      <c r="C2" s="41" t="s">
        <v>56</v>
      </c>
      <c r="D2" s="60" t="s">
        <v>6</v>
      </c>
      <c r="E2" s="61" t="s">
        <v>1016</v>
      </c>
      <c r="F2" s="61" t="s">
        <v>1017</v>
      </c>
      <c r="G2" s="61" t="str">
        <f>G36</f>
        <v>Max Levelized $ / kW-year @ Gen 2023-2042</v>
      </c>
      <c r="H2" s="61" t="s">
        <v>1018</v>
      </c>
      <c r="I2" s="61" t="s">
        <v>1019</v>
      </c>
      <c r="J2" s="117"/>
      <c r="K2" s="117"/>
      <c r="L2" s="32"/>
      <c r="M2" s="32"/>
      <c r="N2" s="32"/>
      <c r="O2" s="32"/>
      <c r="P2" s="32"/>
      <c r="Q2" s="32"/>
      <c r="R2" s="32"/>
      <c r="S2" s="140" t="s">
        <v>112</v>
      </c>
      <c r="T2" s="32"/>
      <c r="U2" s="117"/>
      <c r="V2" s="117"/>
      <c r="X2" s="125" t="s">
        <v>81</v>
      </c>
    </row>
    <row r="3" spans="1:26" ht="16.5">
      <c r="A3" s="32">
        <f>IFERROR(RANK(E3,$E$3:$E$31,1),"")</f>
        <v>4</v>
      </c>
      <c r="B3" s="32">
        <f>IFERROR(RANK(F3,$F$3:$F$31,1),"")</f>
        <v>5</v>
      </c>
      <c r="C3" s="103" t="str">
        <f>D3</f>
        <v>Ancillary Battery Storage</v>
      </c>
      <c r="D3" s="70" t="str">
        <f>'Potential by Option'!B6</f>
        <v>Ancillary Battery Storage</v>
      </c>
      <c r="E3" s="72">
        <f t="shared" ref="E3:E31" si="0">IFERROR(SUMIFS($G$90:$G$205,$L$90:$L$205,$C3)/SUMIFS($H$90:$H$205,$L$90:$L$205,$C3)/1000,"")</f>
        <v>40.18468333901906</v>
      </c>
      <c r="F3" s="72">
        <f t="shared" ref="F3:F31" si="1">IFERROR(SUMIFS($G$90:$G$205,$L$90:$L$205,$C3)/SUMIFS($I$90:$I$205,$L$90:$L$205,$C3)/1000,"")</f>
        <v>40.18468333901906</v>
      </c>
      <c r="G3" s="72">
        <f>MAX(E3:F3)</f>
        <v>40.18468333901906</v>
      </c>
      <c r="H3" s="93">
        <f t="shared" ref="H3:H31" si="2">IFERROR(SUMIFS($H$90:$H$205,$L$90:$L$205,$C3),"")</f>
        <v>8.7763186003834015</v>
      </c>
      <c r="I3" s="93">
        <f t="shared" ref="I3:I31" si="3">IFERROR(SUMIFS($I$90:$I$205,$L$90:$L$205,$C3),"")</f>
        <v>8.7763186003834015</v>
      </c>
      <c r="J3" s="117"/>
      <c r="K3" s="117"/>
      <c r="L3" s="32"/>
      <c r="M3" s="32"/>
      <c r="N3" s="32"/>
      <c r="O3" s="32"/>
      <c r="P3" s="32"/>
      <c r="Q3" s="32"/>
      <c r="R3" s="32"/>
      <c r="S3" s="139"/>
      <c r="T3" s="32"/>
      <c r="U3" s="117"/>
      <c r="V3" s="32"/>
      <c r="W3" s="32"/>
      <c r="X3" s="32"/>
      <c r="Y3" s="117"/>
    </row>
    <row r="4" spans="1:26" ht="16.5">
      <c r="A4" s="32">
        <f t="shared" ref="A4:A31" si="4">IFERROR(RANK(E4,$E$3:$E$31,1),"")</f>
        <v>8</v>
      </c>
      <c r="B4" s="32" t="str">
        <f t="shared" ref="B4:B31" si="5">IFERROR(RANK(F4,$F$3:$F$31,1),"")</f>
        <v/>
      </c>
      <c r="C4" s="24" t="str">
        <f t="shared" ref="C4:C26" si="6">D4</f>
        <v>Ancillary Cooling</v>
      </c>
      <c r="D4" s="68" t="str">
        <f>'Potential by Option'!B7</f>
        <v>Ancillary Cooling</v>
      </c>
      <c r="E4" s="72">
        <f t="shared" si="0"/>
        <v>97.672695702509557</v>
      </c>
      <c r="F4" s="72" t="str">
        <f t="shared" si="1"/>
        <v/>
      </c>
      <c r="G4" s="72">
        <f t="shared" ref="G4:G26" si="7">MAX(E4:F4)</f>
        <v>97.672695702509557</v>
      </c>
      <c r="H4" s="93">
        <f t="shared" si="2"/>
        <v>20.229335886925384</v>
      </c>
      <c r="I4" s="93">
        <f t="shared" si="3"/>
        <v>0</v>
      </c>
      <c r="J4" s="117"/>
      <c r="K4" s="117"/>
      <c r="L4" s="32"/>
      <c r="M4" s="32"/>
      <c r="N4" s="32"/>
      <c r="O4" s="32"/>
      <c r="P4" s="32"/>
      <c r="Q4" s="32"/>
      <c r="R4" s="32"/>
      <c r="S4" s="139"/>
      <c r="T4" s="32"/>
      <c r="U4" s="117"/>
      <c r="V4" s="32"/>
      <c r="W4" s="32"/>
      <c r="X4" s="32"/>
      <c r="Y4" s="32"/>
      <c r="Z4" s="32"/>
    </row>
    <row r="5" spans="1:26" ht="16.5">
      <c r="A5" s="32">
        <f t="shared" si="4"/>
        <v>6</v>
      </c>
      <c r="B5" s="32">
        <f t="shared" si="5"/>
        <v>8</v>
      </c>
      <c r="C5" s="24" t="str">
        <f t="shared" si="6"/>
        <v>Ancillary DLC WH</v>
      </c>
      <c r="D5" s="70" t="str">
        <f>'Potential by Option'!B8</f>
        <v>Ancillary DLC WH</v>
      </c>
      <c r="E5" s="72">
        <f t="shared" si="0"/>
        <v>67.871108992315229</v>
      </c>
      <c r="F5" s="72">
        <f t="shared" si="1"/>
        <v>67.871108992315229</v>
      </c>
      <c r="G5" s="72">
        <f t="shared" si="7"/>
        <v>67.871108992315229</v>
      </c>
      <c r="H5" s="93">
        <f t="shared" si="2"/>
        <v>50.906242331405863</v>
      </c>
      <c r="I5" s="93">
        <f t="shared" si="3"/>
        <v>50.906242331405863</v>
      </c>
      <c r="J5" s="117"/>
      <c r="K5" s="117"/>
      <c r="L5" s="32"/>
      <c r="M5" s="32"/>
      <c r="N5" s="32"/>
      <c r="O5" s="32"/>
      <c r="P5" s="32"/>
      <c r="Q5" s="32"/>
      <c r="R5" s="32"/>
      <c r="S5" s="139"/>
      <c r="T5" s="32"/>
      <c r="U5" s="117"/>
      <c r="V5" s="32"/>
      <c r="W5" s="32"/>
      <c r="X5" s="32"/>
      <c r="Y5" s="32"/>
      <c r="Z5" s="32"/>
    </row>
    <row r="6" spans="1:26" ht="16.5">
      <c r="A6" s="32" t="str">
        <f t="shared" si="4"/>
        <v/>
      </c>
      <c r="B6" s="32" t="str">
        <f t="shared" si="5"/>
        <v/>
      </c>
      <c r="C6" s="24" t="str">
        <f t="shared" si="6"/>
        <v>Parent-Ancillary HPWH</v>
      </c>
      <c r="D6" s="68" t="str">
        <f>'Potential by Option'!B9</f>
        <v>Parent-Ancillary HPWH</v>
      </c>
      <c r="E6" s="72" t="str">
        <f t="shared" si="0"/>
        <v/>
      </c>
      <c r="F6" s="72" t="str">
        <f t="shared" si="1"/>
        <v/>
      </c>
      <c r="G6" s="72">
        <f t="shared" si="7"/>
        <v>0</v>
      </c>
      <c r="H6" s="93">
        <f t="shared" si="2"/>
        <v>0</v>
      </c>
      <c r="I6" s="93">
        <f t="shared" si="3"/>
        <v>0</v>
      </c>
      <c r="J6" s="117"/>
      <c r="K6" s="117"/>
      <c r="L6" s="32"/>
      <c r="M6" s="32"/>
      <c r="N6" s="32"/>
      <c r="O6" s="32"/>
      <c r="P6" s="32"/>
      <c r="Q6" s="32"/>
      <c r="R6" s="32"/>
      <c r="S6" s="139"/>
      <c r="T6" s="32"/>
      <c r="U6" s="117"/>
      <c r="V6" s="32"/>
      <c r="W6" s="32"/>
      <c r="X6" s="32"/>
      <c r="Y6" s="32"/>
      <c r="Z6" s="32"/>
    </row>
    <row r="7" spans="1:26" ht="16.5">
      <c r="A7" s="32" t="str">
        <f t="shared" si="4"/>
        <v/>
      </c>
      <c r="B7" s="32" t="str">
        <f t="shared" si="5"/>
        <v/>
      </c>
      <c r="C7" s="24" t="str">
        <f t="shared" si="6"/>
        <v>Parent-Ancillary ERWH</v>
      </c>
      <c r="D7" s="70" t="str">
        <f>'Potential by Option'!B10</f>
        <v>Parent-Ancillary ERWH</v>
      </c>
      <c r="E7" s="72" t="str">
        <f t="shared" si="0"/>
        <v/>
      </c>
      <c r="F7" s="72" t="str">
        <f t="shared" si="1"/>
        <v/>
      </c>
      <c r="G7" s="72">
        <f t="shared" si="7"/>
        <v>0</v>
      </c>
      <c r="H7" s="93">
        <f t="shared" si="2"/>
        <v>0</v>
      </c>
      <c r="I7" s="93">
        <f t="shared" si="3"/>
        <v>0</v>
      </c>
      <c r="J7" s="117"/>
      <c r="K7" s="117"/>
      <c r="L7" s="32"/>
      <c r="M7" s="32"/>
      <c r="N7" s="32"/>
      <c r="O7" s="32"/>
      <c r="P7" s="32"/>
      <c r="Q7" s="32"/>
      <c r="R7" s="32"/>
      <c r="S7" s="139"/>
      <c r="T7" s="32"/>
      <c r="U7" s="117"/>
      <c r="V7" s="32"/>
      <c r="W7" s="32"/>
      <c r="X7" s="32"/>
      <c r="Y7" s="32"/>
      <c r="Z7" s="32"/>
    </row>
    <row r="8" spans="1:26" ht="16.5">
      <c r="A8" s="32">
        <f t="shared" si="4"/>
        <v>13</v>
      </c>
      <c r="B8" s="32">
        <f t="shared" si="5"/>
        <v>12</v>
      </c>
      <c r="C8" s="24" t="str">
        <f t="shared" si="6"/>
        <v>Ancillary EV</v>
      </c>
      <c r="D8" s="68" t="str">
        <f>'Potential by Option'!B11</f>
        <v>Ancillary EV</v>
      </c>
      <c r="E8" s="72">
        <f t="shared" si="0"/>
        <v>216.15543977965228</v>
      </c>
      <c r="F8" s="72">
        <f t="shared" si="1"/>
        <v>216.15543977965228</v>
      </c>
      <c r="G8" s="72">
        <f t="shared" si="7"/>
        <v>216.15543977965228</v>
      </c>
      <c r="H8" s="93">
        <f t="shared" si="2"/>
        <v>3.5221879745035607</v>
      </c>
      <c r="I8" s="93">
        <f t="shared" si="3"/>
        <v>3.5221879745035607</v>
      </c>
      <c r="J8" s="117"/>
      <c r="K8" s="117"/>
      <c r="L8" s="32"/>
      <c r="M8" s="32"/>
      <c r="N8" s="32"/>
      <c r="O8" s="32"/>
      <c r="P8" s="32"/>
      <c r="Q8" s="32"/>
      <c r="R8" s="32"/>
      <c r="S8" s="139"/>
      <c r="T8" s="32"/>
      <c r="U8" s="117"/>
      <c r="V8" s="32"/>
      <c r="W8" s="32"/>
      <c r="X8" s="32"/>
      <c r="Y8" s="32"/>
      <c r="Z8" s="32"/>
    </row>
    <row r="9" spans="1:26" ht="16.5">
      <c r="A9" s="32" t="str">
        <f t="shared" si="4"/>
        <v/>
      </c>
      <c r="B9" s="32">
        <f t="shared" si="5"/>
        <v>6</v>
      </c>
      <c r="C9" s="24" t="str">
        <f t="shared" si="6"/>
        <v>Ancillary Heating</v>
      </c>
      <c r="D9" s="70" t="str">
        <f>'Potential by Option'!B12</f>
        <v>Ancillary Heating</v>
      </c>
      <c r="E9" s="72" t="str">
        <f t="shared" si="0"/>
        <v/>
      </c>
      <c r="F9" s="72">
        <f t="shared" si="1"/>
        <v>43.771594125548802</v>
      </c>
      <c r="G9" s="72">
        <f t="shared" si="7"/>
        <v>43.771594125548802</v>
      </c>
      <c r="H9" s="93">
        <f t="shared" si="2"/>
        <v>0</v>
      </c>
      <c r="I9" s="93">
        <f t="shared" si="3"/>
        <v>3.9865659792096766</v>
      </c>
      <c r="J9" s="117"/>
      <c r="K9" s="117"/>
      <c r="L9" s="32"/>
      <c r="M9" s="32"/>
      <c r="N9" s="32"/>
      <c r="O9" s="32"/>
      <c r="P9" s="32"/>
      <c r="Q9" s="32"/>
      <c r="R9" s="32"/>
      <c r="S9" s="139"/>
      <c r="T9" s="32"/>
      <c r="U9" s="117"/>
      <c r="V9" s="32"/>
      <c r="W9" s="32"/>
      <c r="X9" s="32"/>
      <c r="Y9" s="32"/>
      <c r="Z9" s="32"/>
    </row>
    <row r="10" spans="1:26" ht="16.5">
      <c r="A10" s="32">
        <f t="shared" si="4"/>
        <v>2</v>
      </c>
      <c r="B10" s="32">
        <f t="shared" si="5"/>
        <v>3</v>
      </c>
      <c r="C10" s="24" t="str">
        <f t="shared" si="6"/>
        <v>Ancillary Third Party</v>
      </c>
      <c r="D10" s="68" t="str">
        <f>'Potential by Option'!B13</f>
        <v>Ancillary Third Party</v>
      </c>
      <c r="E10" s="72">
        <f t="shared" si="0"/>
        <v>38.184627136888238</v>
      </c>
      <c r="F10" s="72">
        <f t="shared" si="1"/>
        <v>37.535998814619902</v>
      </c>
      <c r="G10" s="72">
        <f t="shared" si="7"/>
        <v>38.184627136888238</v>
      </c>
      <c r="H10" s="93">
        <f t="shared" si="2"/>
        <v>8.9270918182268328</v>
      </c>
      <c r="I10" s="93">
        <f t="shared" si="3"/>
        <v>9.081353454300217</v>
      </c>
      <c r="J10" s="117"/>
      <c r="K10" s="117"/>
      <c r="L10" s="32"/>
      <c r="M10" s="32"/>
      <c r="N10" s="32"/>
      <c r="O10" s="32"/>
      <c r="P10" s="32"/>
      <c r="Q10" s="32"/>
      <c r="R10" s="32"/>
      <c r="S10" s="139"/>
      <c r="T10" s="32"/>
      <c r="U10" s="117"/>
      <c r="V10" s="32"/>
      <c r="W10" s="32"/>
      <c r="X10" s="32"/>
      <c r="Y10" s="32"/>
      <c r="Z10" s="32"/>
    </row>
    <row r="11" spans="1:26" ht="16.5">
      <c r="A11" s="32">
        <f t="shared" si="4"/>
        <v>16</v>
      </c>
      <c r="B11" s="32">
        <f t="shared" si="5"/>
        <v>15</v>
      </c>
      <c r="C11" s="24" t="str">
        <f t="shared" si="6"/>
        <v>Battery Energy Storage</v>
      </c>
      <c r="D11" s="70" t="str">
        <f>'Potential by Option'!B14</f>
        <v>Battery Energy Storage</v>
      </c>
      <c r="E11" s="72">
        <f t="shared" si="0"/>
        <v>433.71663077579791</v>
      </c>
      <c r="F11" s="72">
        <f t="shared" si="1"/>
        <v>433.71663077579791</v>
      </c>
      <c r="G11" s="72">
        <f t="shared" si="7"/>
        <v>433.71663077579791</v>
      </c>
      <c r="H11" s="93">
        <f t="shared" si="2"/>
        <v>8.7763186003834015</v>
      </c>
      <c r="I11" s="93">
        <f t="shared" si="3"/>
        <v>8.7763186003834015</v>
      </c>
      <c r="J11" s="117"/>
      <c r="K11" s="117"/>
      <c r="L11" s="32"/>
      <c r="M11" s="32"/>
      <c r="N11" s="32"/>
      <c r="O11" s="32"/>
      <c r="P11" s="32"/>
      <c r="Q11" s="32"/>
      <c r="R11" s="32"/>
      <c r="S11" s="139"/>
      <c r="T11" s="32"/>
      <c r="U11" s="117"/>
      <c r="V11" s="32"/>
      <c r="W11" s="32"/>
      <c r="X11" s="32"/>
      <c r="Y11" s="32"/>
      <c r="Z11" s="32"/>
    </row>
    <row r="12" spans="1:26" ht="16.5">
      <c r="A12" s="32">
        <f t="shared" si="4"/>
        <v>11</v>
      </c>
      <c r="B12" s="32">
        <f t="shared" si="5"/>
        <v>10</v>
      </c>
      <c r="C12" s="24" t="str">
        <f t="shared" si="6"/>
        <v>Behavioral</v>
      </c>
      <c r="D12" s="68" t="str">
        <f>'Potential by Option'!B15</f>
        <v>Behavioral</v>
      </c>
      <c r="E12" s="72">
        <f t="shared" si="0"/>
        <v>144.27488178042003</v>
      </c>
      <c r="F12" s="72">
        <f t="shared" si="1"/>
        <v>151.19536005536514</v>
      </c>
      <c r="G12" s="72">
        <f t="shared" si="7"/>
        <v>151.19536005536514</v>
      </c>
      <c r="H12" s="93">
        <f t="shared" si="2"/>
        <v>9.3174793152969144</v>
      </c>
      <c r="I12" s="93">
        <f t="shared" si="3"/>
        <v>8.8910018549095664</v>
      </c>
      <c r="J12" s="117"/>
      <c r="K12" s="117"/>
      <c r="L12" s="32"/>
      <c r="M12" s="32"/>
      <c r="N12" s="32"/>
      <c r="O12" s="32"/>
      <c r="P12" s="32"/>
      <c r="Q12" s="32"/>
      <c r="R12" s="32"/>
      <c r="S12" s="139"/>
      <c r="T12" s="32"/>
      <c r="U12" s="117"/>
      <c r="V12" s="32"/>
      <c r="W12" s="32"/>
      <c r="X12" s="32"/>
      <c r="Y12" s="32"/>
      <c r="Z12" s="32"/>
    </row>
    <row r="13" spans="1:26" ht="16.5">
      <c r="A13" s="32">
        <f t="shared" si="4"/>
        <v>9</v>
      </c>
      <c r="B13" s="32" t="str">
        <f t="shared" si="5"/>
        <v/>
      </c>
      <c r="C13" s="24" t="str">
        <f t="shared" si="6"/>
        <v>DLC Central AC</v>
      </c>
      <c r="D13" s="70" t="str">
        <f>'Potential by Option'!B16</f>
        <v>DLC Central AC</v>
      </c>
      <c r="E13" s="72">
        <f t="shared" si="0"/>
        <v>123.59023128669692</v>
      </c>
      <c r="F13" s="72" t="str">
        <f t="shared" si="1"/>
        <v/>
      </c>
      <c r="G13" s="72">
        <f t="shared" si="7"/>
        <v>123.59023128669692</v>
      </c>
      <c r="H13" s="93">
        <f t="shared" si="2"/>
        <v>36.704337851546747</v>
      </c>
      <c r="I13" s="93">
        <f t="shared" si="3"/>
        <v>0</v>
      </c>
      <c r="J13" s="117"/>
      <c r="K13" s="117"/>
      <c r="L13" s="32"/>
      <c r="M13" s="32"/>
      <c r="N13" s="32"/>
      <c r="O13" s="32"/>
      <c r="P13" s="32"/>
      <c r="Q13" s="32"/>
      <c r="R13" s="32"/>
      <c r="S13" s="139"/>
      <c r="T13" s="32"/>
      <c r="U13" s="117"/>
      <c r="V13" s="32"/>
      <c r="W13" s="32"/>
      <c r="X13" s="32"/>
      <c r="Y13" s="32"/>
      <c r="Z13" s="32"/>
    </row>
    <row r="14" spans="1:26" ht="16.5">
      <c r="A14" s="32">
        <f t="shared" si="4"/>
        <v>15</v>
      </c>
      <c r="B14" s="32">
        <f t="shared" si="5"/>
        <v>14</v>
      </c>
      <c r="C14" s="24" t="str">
        <f t="shared" si="6"/>
        <v>DLC Electric Vehicle Charging</v>
      </c>
      <c r="D14" s="68" t="str">
        <f>'Potential by Option'!B17</f>
        <v>DLC Electric Vehicle Charging</v>
      </c>
      <c r="E14" s="72">
        <f t="shared" si="0"/>
        <v>317.36636131731501</v>
      </c>
      <c r="F14" s="72">
        <f t="shared" si="1"/>
        <v>317.36636131731501</v>
      </c>
      <c r="G14" s="72">
        <f t="shared" si="7"/>
        <v>317.36636131731501</v>
      </c>
      <c r="H14" s="93">
        <f t="shared" si="2"/>
        <v>7.0443759490071214</v>
      </c>
      <c r="I14" s="93">
        <f t="shared" si="3"/>
        <v>7.0443759490071214</v>
      </c>
      <c r="J14" s="117"/>
      <c r="K14" s="117"/>
      <c r="L14" s="32"/>
      <c r="M14" s="32"/>
      <c r="N14" s="32"/>
      <c r="O14" s="32"/>
      <c r="P14" s="32"/>
      <c r="Q14" s="32"/>
      <c r="R14" s="32"/>
      <c r="S14" s="139"/>
      <c r="T14" s="32"/>
      <c r="U14" s="117"/>
      <c r="V14" s="32"/>
      <c r="W14" s="32"/>
      <c r="X14" s="32"/>
      <c r="Y14" s="32"/>
      <c r="Z14" s="32"/>
    </row>
    <row r="15" spans="1:26" ht="16.5">
      <c r="A15" s="32">
        <f t="shared" si="4"/>
        <v>14</v>
      </c>
      <c r="B15" s="32">
        <f t="shared" si="5"/>
        <v>13</v>
      </c>
      <c r="C15" s="24" t="str">
        <f t="shared" si="6"/>
        <v>DLC Smart Appliances</v>
      </c>
      <c r="D15" s="70" t="str">
        <f>'Potential by Option'!B18</f>
        <v>DLC Smart Appliances</v>
      </c>
      <c r="E15" s="72">
        <f t="shared" si="0"/>
        <v>248.17148180563868</v>
      </c>
      <c r="F15" s="72">
        <f t="shared" si="1"/>
        <v>248.17148180563868</v>
      </c>
      <c r="G15" s="72">
        <f t="shared" si="7"/>
        <v>248.17148180563868</v>
      </c>
      <c r="H15" s="93">
        <f t="shared" si="2"/>
        <v>11.038879352526905</v>
      </c>
      <c r="I15" s="93">
        <f t="shared" si="3"/>
        <v>11.038879352526905</v>
      </c>
      <c r="J15" s="117"/>
      <c r="K15" s="117"/>
      <c r="L15" s="32"/>
      <c r="M15" s="32"/>
      <c r="N15" s="32"/>
      <c r="O15" s="32"/>
      <c r="P15" s="32"/>
      <c r="Q15" s="32"/>
      <c r="R15" s="32"/>
      <c r="S15" s="139"/>
      <c r="T15" s="32"/>
      <c r="U15" s="117"/>
      <c r="V15" s="32"/>
      <c r="W15" s="32"/>
      <c r="X15" s="32"/>
      <c r="Y15" s="32"/>
      <c r="Z15" s="32"/>
    </row>
    <row r="16" spans="1:26" ht="16.5">
      <c r="A16" s="32">
        <f t="shared" si="4"/>
        <v>10</v>
      </c>
      <c r="B16" s="32" t="str">
        <f t="shared" si="5"/>
        <v/>
      </c>
      <c r="C16" s="24" t="str">
        <f t="shared" si="6"/>
        <v>DLC Smart Thermostats - Cooling</v>
      </c>
      <c r="D16" s="68" t="str">
        <f>'Potential by Option'!B19</f>
        <v>DLC Smart Thermostats - Cooling</v>
      </c>
      <c r="E16" s="72">
        <f t="shared" si="0"/>
        <v>127.64086214699414</v>
      </c>
      <c r="F16" s="72" t="str">
        <f t="shared" si="1"/>
        <v/>
      </c>
      <c r="G16" s="72">
        <f t="shared" si="7"/>
        <v>127.64086214699414</v>
      </c>
      <c r="H16" s="93">
        <f t="shared" si="2"/>
        <v>80.917343547701535</v>
      </c>
      <c r="I16" s="93">
        <f t="shared" si="3"/>
        <v>0</v>
      </c>
      <c r="J16" s="117"/>
      <c r="K16" s="117"/>
      <c r="L16" s="32"/>
      <c r="M16" s="32"/>
      <c r="N16" s="32"/>
      <c r="O16" s="32"/>
      <c r="P16" s="32"/>
      <c r="Q16" s="32"/>
      <c r="R16" s="32"/>
      <c r="S16" s="139"/>
      <c r="T16" s="32"/>
      <c r="U16" s="117"/>
      <c r="V16" s="32"/>
      <c r="W16" s="32"/>
      <c r="X16" s="32"/>
      <c r="Y16" s="32"/>
      <c r="Z16" s="32"/>
    </row>
    <row r="17" spans="1:26" ht="16.5">
      <c r="A17" s="32" t="str">
        <f t="shared" si="4"/>
        <v/>
      </c>
      <c r="B17" s="32">
        <f t="shared" si="5"/>
        <v>1</v>
      </c>
      <c r="C17" s="103" t="str">
        <f t="shared" si="6"/>
        <v>DLC Smart Thermostats - Heating</v>
      </c>
      <c r="D17" s="70" t="str">
        <f>'Potential by Option'!B20</f>
        <v>DLC Smart Thermostats - Heating</v>
      </c>
      <c r="E17" s="72" t="str">
        <f t="shared" si="0"/>
        <v/>
      </c>
      <c r="F17" s="72">
        <f t="shared" si="1"/>
        <v>21.885796343313043</v>
      </c>
      <c r="G17" s="72">
        <f t="shared" si="7"/>
        <v>21.885796343313043</v>
      </c>
      <c r="H17" s="93">
        <f t="shared" si="2"/>
        <v>0</v>
      </c>
      <c r="I17" s="93">
        <f t="shared" si="3"/>
        <v>15.946263916838706</v>
      </c>
      <c r="J17" s="117"/>
      <c r="K17" s="117"/>
      <c r="L17" s="32"/>
      <c r="M17" s="32"/>
      <c r="N17" s="32"/>
      <c r="O17" s="32"/>
      <c r="P17" s="32"/>
      <c r="Q17" s="32"/>
      <c r="R17" s="32"/>
      <c r="S17" s="139"/>
      <c r="T17" s="32"/>
      <c r="U17" s="117"/>
      <c r="V17" s="32"/>
      <c r="W17" s="32"/>
      <c r="X17" s="32"/>
      <c r="Y17" s="32"/>
      <c r="Z17" s="32"/>
    </row>
    <row r="18" spans="1:26" ht="16.5">
      <c r="A18" s="32">
        <f t="shared" si="4"/>
        <v>12</v>
      </c>
      <c r="B18" s="32">
        <f t="shared" si="5"/>
        <v>11</v>
      </c>
      <c r="C18" s="103" t="str">
        <f t="shared" si="6"/>
        <v>DLC Water Heating</v>
      </c>
      <c r="D18" s="68" t="str">
        <f>'Potential by Option'!B21</f>
        <v>DLC Water Heating</v>
      </c>
      <c r="E18" s="72">
        <f t="shared" si="0"/>
        <v>187.51691711690793</v>
      </c>
      <c r="F18" s="72">
        <f t="shared" si="1"/>
        <v>187.51691711690793</v>
      </c>
      <c r="G18" s="72">
        <f t="shared" si="7"/>
        <v>187.51691711690793</v>
      </c>
      <c r="H18" s="93">
        <f t="shared" si="2"/>
        <v>50.906242331405863</v>
      </c>
      <c r="I18" s="93">
        <f t="shared" si="3"/>
        <v>50.906242331405863</v>
      </c>
      <c r="J18" s="117"/>
      <c r="K18" s="117"/>
      <c r="L18" s="32"/>
      <c r="M18" s="32"/>
      <c r="N18" s="32"/>
      <c r="O18" s="32"/>
      <c r="P18" s="32"/>
      <c r="Q18" s="32"/>
      <c r="R18" s="32"/>
      <c r="S18" s="139"/>
      <c r="T18" s="32"/>
      <c r="U18" s="117"/>
      <c r="V18" s="32"/>
      <c r="W18" s="32"/>
      <c r="X18" s="32"/>
      <c r="Y18" s="32"/>
      <c r="Z18" s="32"/>
    </row>
    <row r="19" spans="1:26" ht="16.5">
      <c r="A19" s="32" t="str">
        <f t="shared" si="4"/>
        <v/>
      </c>
      <c r="B19" s="32" t="str">
        <f t="shared" si="5"/>
        <v/>
      </c>
      <c r="C19" s="24" t="str">
        <f t="shared" si="6"/>
        <v>Pilot-CTA-2045 HPWH</v>
      </c>
      <c r="D19" s="70" t="str">
        <f>'Potential by Option'!B22</f>
        <v>Pilot-CTA-2045 HPWH</v>
      </c>
      <c r="E19" s="72" t="str">
        <f t="shared" si="0"/>
        <v/>
      </c>
      <c r="F19" s="72" t="str">
        <f t="shared" si="1"/>
        <v/>
      </c>
      <c r="G19" s="72">
        <f t="shared" si="7"/>
        <v>0</v>
      </c>
      <c r="H19" s="93">
        <f t="shared" si="2"/>
        <v>0</v>
      </c>
      <c r="I19" s="93">
        <f t="shared" si="3"/>
        <v>0</v>
      </c>
      <c r="J19" s="117"/>
      <c r="K19" s="117"/>
      <c r="L19" s="32"/>
      <c r="M19" s="32"/>
      <c r="N19" s="32"/>
      <c r="O19" s="32"/>
      <c r="P19" s="32"/>
      <c r="Q19" s="32"/>
      <c r="R19" s="32"/>
      <c r="S19" s="139"/>
      <c r="T19" s="32"/>
      <c r="U19" s="117"/>
      <c r="V19" s="32"/>
      <c r="W19" s="32"/>
      <c r="X19" s="32"/>
      <c r="Y19" s="32"/>
      <c r="Z19" s="32"/>
    </row>
    <row r="20" spans="1:26" ht="16.5">
      <c r="A20" s="32" t="str">
        <f t="shared" si="4"/>
        <v/>
      </c>
      <c r="B20" s="32" t="str">
        <f t="shared" si="5"/>
        <v/>
      </c>
      <c r="C20" s="24" t="str">
        <f t="shared" si="6"/>
        <v>Parent-CTA-2045 HPWH</v>
      </c>
      <c r="D20" s="68" t="str">
        <f>'Potential by Option'!B23</f>
        <v>Parent-CTA-2045 HPWH</v>
      </c>
      <c r="E20" s="72" t="str">
        <f t="shared" si="0"/>
        <v/>
      </c>
      <c r="F20" s="72" t="str">
        <f t="shared" si="1"/>
        <v/>
      </c>
      <c r="G20" s="72">
        <f t="shared" si="7"/>
        <v>0</v>
      </c>
      <c r="H20" s="93">
        <f t="shared" si="2"/>
        <v>0</v>
      </c>
      <c r="I20" s="93">
        <f t="shared" si="3"/>
        <v>0</v>
      </c>
      <c r="J20" s="117"/>
      <c r="K20" s="117"/>
      <c r="L20" s="32"/>
      <c r="M20" s="32"/>
      <c r="N20" s="32"/>
      <c r="O20" s="32"/>
      <c r="P20" s="32"/>
      <c r="Q20" s="32"/>
      <c r="R20" s="32"/>
      <c r="S20" s="139"/>
      <c r="T20" s="32"/>
      <c r="U20" s="117"/>
      <c r="V20" s="32"/>
      <c r="W20" s="32"/>
      <c r="X20" s="32"/>
      <c r="Y20" s="32"/>
      <c r="Z20" s="32"/>
    </row>
    <row r="21" spans="1:26" ht="16.5">
      <c r="A21" s="32" t="str">
        <f t="shared" si="4"/>
        <v/>
      </c>
      <c r="B21" s="32" t="str">
        <f t="shared" si="5"/>
        <v/>
      </c>
      <c r="C21" s="24" t="str">
        <f t="shared" si="6"/>
        <v>Pilot-CTA-2045 ERWH</v>
      </c>
      <c r="D21" s="70" t="str">
        <f>'Potential by Option'!B24</f>
        <v>Pilot-CTA-2045 ERWH</v>
      </c>
      <c r="E21" s="72" t="str">
        <f t="shared" si="0"/>
        <v/>
      </c>
      <c r="F21" s="72" t="str">
        <f t="shared" si="1"/>
        <v/>
      </c>
      <c r="G21" s="72">
        <f t="shared" si="7"/>
        <v>0</v>
      </c>
      <c r="H21" s="93">
        <f t="shared" si="2"/>
        <v>0</v>
      </c>
      <c r="I21" s="93">
        <f t="shared" si="3"/>
        <v>0</v>
      </c>
      <c r="J21" s="117"/>
      <c r="K21" s="117"/>
      <c r="L21" s="32"/>
      <c r="M21" s="32"/>
      <c r="N21" s="32"/>
      <c r="O21" s="32"/>
      <c r="P21" s="32"/>
      <c r="Q21" s="32"/>
      <c r="R21" s="32"/>
      <c r="S21" s="139"/>
      <c r="T21" s="32"/>
      <c r="U21" s="117"/>
      <c r="V21" s="32"/>
      <c r="W21" s="32"/>
      <c r="X21" s="32"/>
      <c r="Y21" s="32"/>
      <c r="Z21" s="32"/>
    </row>
    <row r="22" spans="1:26" ht="16.5">
      <c r="A22" s="32" t="str">
        <f t="shared" si="4"/>
        <v/>
      </c>
      <c r="B22" s="32" t="str">
        <f t="shared" si="5"/>
        <v/>
      </c>
      <c r="C22" s="24" t="str">
        <f t="shared" si="6"/>
        <v>Parent-CTA-2045 ERWH</v>
      </c>
      <c r="D22" s="68" t="str">
        <f>'Potential by Option'!B25</f>
        <v>Parent-CTA-2045 ERWH</v>
      </c>
      <c r="E22" s="72" t="str">
        <f t="shared" si="0"/>
        <v/>
      </c>
      <c r="F22" s="72" t="str">
        <f t="shared" si="1"/>
        <v/>
      </c>
      <c r="G22" s="72">
        <f t="shared" si="7"/>
        <v>0</v>
      </c>
      <c r="H22" s="93">
        <f t="shared" si="2"/>
        <v>0</v>
      </c>
      <c r="I22" s="93">
        <f t="shared" si="3"/>
        <v>0</v>
      </c>
      <c r="J22" s="117"/>
      <c r="K22" s="117"/>
      <c r="L22" s="32"/>
      <c r="M22" s="32"/>
      <c r="N22" s="32"/>
      <c r="O22" s="32"/>
      <c r="P22" s="32"/>
      <c r="Q22" s="32"/>
      <c r="R22" s="32"/>
      <c r="S22" s="139"/>
      <c r="T22" s="32"/>
      <c r="U22" s="117"/>
      <c r="V22" s="32"/>
      <c r="W22" s="32"/>
      <c r="X22" s="32"/>
      <c r="Y22" s="32"/>
      <c r="Z22" s="32"/>
    </row>
    <row r="23" spans="1:26" ht="16.5">
      <c r="A23" s="32" t="str">
        <f t="shared" si="4"/>
        <v/>
      </c>
      <c r="B23" s="32" t="str">
        <f t="shared" si="5"/>
        <v/>
      </c>
      <c r="C23" s="103" t="str">
        <f t="shared" si="6"/>
        <v>Electric Vehicle TOU Opt-in</v>
      </c>
      <c r="D23" s="70" t="str">
        <f>'Potential by Option'!B26</f>
        <v>Electric Vehicle TOU Opt-in</v>
      </c>
      <c r="E23" s="72" t="str">
        <f t="shared" si="0"/>
        <v/>
      </c>
      <c r="F23" s="72" t="str">
        <f t="shared" si="1"/>
        <v/>
      </c>
      <c r="G23" s="72">
        <f t="shared" si="7"/>
        <v>0</v>
      </c>
      <c r="H23" s="93">
        <f t="shared" si="2"/>
        <v>0</v>
      </c>
      <c r="I23" s="93">
        <f t="shared" si="3"/>
        <v>0</v>
      </c>
      <c r="J23" s="117"/>
      <c r="K23" s="117"/>
      <c r="L23" s="32"/>
      <c r="M23" s="32"/>
      <c r="N23" s="32"/>
      <c r="O23" s="32"/>
      <c r="P23" s="32"/>
      <c r="Q23" s="32"/>
      <c r="R23" s="32"/>
      <c r="S23" s="139"/>
      <c r="T23" s="32"/>
      <c r="U23" s="117"/>
      <c r="V23" s="32"/>
      <c r="W23" s="32"/>
      <c r="X23" s="32"/>
      <c r="Y23" s="32"/>
      <c r="Z23" s="32"/>
    </row>
    <row r="24" spans="1:26" ht="16.5">
      <c r="A24" s="32">
        <f t="shared" si="4"/>
        <v>17</v>
      </c>
      <c r="B24" s="32" t="str">
        <f t="shared" si="5"/>
        <v/>
      </c>
      <c r="C24" s="103" t="str">
        <f t="shared" si="6"/>
        <v>Thermal Energy Storage</v>
      </c>
      <c r="D24" s="68" t="str">
        <f>'Potential by Option'!B27</f>
        <v>Thermal Energy Storage</v>
      </c>
      <c r="E24" s="72">
        <f t="shared" si="0"/>
        <v>527.41278888643637</v>
      </c>
      <c r="F24" s="72" t="str">
        <f t="shared" si="1"/>
        <v/>
      </c>
      <c r="G24" s="72">
        <f t="shared" si="7"/>
        <v>527.41278888643637</v>
      </c>
      <c r="H24" s="93">
        <f t="shared" si="2"/>
        <v>2.5632301958111028</v>
      </c>
      <c r="I24" s="93">
        <f t="shared" si="3"/>
        <v>0</v>
      </c>
      <c r="J24" s="117"/>
      <c r="K24" s="117"/>
      <c r="L24" s="32"/>
      <c r="M24" s="32"/>
      <c r="N24" s="32"/>
      <c r="O24" s="32"/>
      <c r="P24" s="32"/>
      <c r="Q24" s="32"/>
      <c r="R24" s="32"/>
      <c r="S24" s="139"/>
      <c r="T24" s="32"/>
      <c r="U24" s="117"/>
      <c r="V24" s="32"/>
      <c r="W24" s="32"/>
      <c r="X24" s="32"/>
      <c r="Y24" s="32"/>
      <c r="Z24" s="32"/>
    </row>
    <row r="25" spans="1:26" ht="16.5">
      <c r="A25" s="32">
        <f t="shared" si="4"/>
        <v>7</v>
      </c>
      <c r="B25" s="32">
        <f t="shared" si="5"/>
        <v>9</v>
      </c>
      <c r="C25" s="103" t="str">
        <f t="shared" si="6"/>
        <v>Third Party Contracts</v>
      </c>
      <c r="D25" s="70" t="str">
        <f>'Potential by Option'!B28</f>
        <v>Third Party Contracts</v>
      </c>
      <c r="E25" s="72">
        <f t="shared" si="0"/>
        <v>76.369256914795713</v>
      </c>
      <c r="F25" s="72">
        <f t="shared" si="1"/>
        <v>75.072000225397019</v>
      </c>
      <c r="G25" s="72">
        <f t="shared" si="7"/>
        <v>76.369256914795713</v>
      </c>
      <c r="H25" s="93">
        <f t="shared" si="2"/>
        <v>82.640437626382678</v>
      </c>
      <c r="I25" s="93">
        <f t="shared" si="3"/>
        <v>84.068478176838028</v>
      </c>
      <c r="J25" s="117"/>
      <c r="K25" s="117"/>
      <c r="L25" s="32"/>
      <c r="M25" s="32"/>
      <c r="N25" s="32"/>
      <c r="O25" s="32"/>
      <c r="P25" s="32"/>
      <c r="Q25" s="32"/>
      <c r="R25" s="32"/>
      <c r="S25" s="139"/>
      <c r="T25" s="32"/>
      <c r="U25" s="117"/>
      <c r="V25" s="32"/>
      <c r="W25" s="32"/>
      <c r="X25" s="32"/>
      <c r="Y25" s="32"/>
      <c r="Z25" s="32"/>
    </row>
    <row r="26" spans="1:26" ht="16.5">
      <c r="A26" s="32" t="str">
        <f t="shared" si="4"/>
        <v/>
      </c>
      <c r="B26" s="32" t="str">
        <f t="shared" si="5"/>
        <v/>
      </c>
      <c r="C26" s="103" t="str">
        <f t="shared" si="6"/>
        <v>Time-of-Use Opt-Out</v>
      </c>
      <c r="D26" s="68" t="str">
        <f>'Potential by Option'!B29</f>
        <v>Time-of-Use Opt-Out</v>
      </c>
      <c r="E26" s="72" t="str">
        <f t="shared" si="0"/>
        <v/>
      </c>
      <c r="F26" s="72" t="str">
        <f t="shared" si="1"/>
        <v/>
      </c>
      <c r="G26" s="72">
        <f t="shared" si="7"/>
        <v>0</v>
      </c>
      <c r="H26" s="93">
        <f t="shared" si="2"/>
        <v>0</v>
      </c>
      <c r="I26" s="93">
        <f t="shared" si="3"/>
        <v>0</v>
      </c>
      <c r="J26" s="117"/>
      <c r="K26" s="117"/>
      <c r="L26" s="32"/>
      <c r="M26" s="32"/>
      <c r="N26" s="32"/>
      <c r="O26" s="32"/>
      <c r="P26" s="32"/>
      <c r="Q26" s="32"/>
      <c r="R26" s="32"/>
      <c r="S26" s="139"/>
      <c r="T26" s="32"/>
      <c r="U26" s="117"/>
      <c r="V26" s="32"/>
      <c r="W26" s="32"/>
      <c r="X26" s="32"/>
      <c r="Y26" s="32"/>
      <c r="Z26" s="32"/>
    </row>
    <row r="27" spans="1:26" ht="16.5">
      <c r="A27" s="32">
        <f t="shared" si="4"/>
        <v>1</v>
      </c>
      <c r="B27" s="32">
        <f t="shared" si="5"/>
        <v>2</v>
      </c>
      <c r="C27" s="103" t="str">
        <f t="shared" ref="C27" si="8">D27</f>
        <v>Variable Peak Pricing Rates</v>
      </c>
      <c r="D27" s="70" t="str">
        <f>'Potential by Option'!B30</f>
        <v>Variable Peak Pricing Rates</v>
      </c>
      <c r="E27" s="72">
        <f t="shared" si="0"/>
        <v>33.353173335677603</v>
      </c>
      <c r="F27" s="72">
        <f t="shared" si="1"/>
        <v>32.744896131708366</v>
      </c>
      <c r="G27" s="72">
        <f t="shared" ref="G27" si="9">MAX(E27:F27)</f>
        <v>33.353173335677603</v>
      </c>
      <c r="H27" s="93">
        <f t="shared" si="2"/>
        <v>9.7131052270331715</v>
      </c>
      <c r="I27" s="93">
        <f t="shared" si="3"/>
        <v>9.8935382467500208</v>
      </c>
      <c r="J27" s="117"/>
      <c r="K27" s="117"/>
      <c r="L27" s="32"/>
      <c r="M27" s="32"/>
      <c r="N27" s="32"/>
      <c r="O27" s="32"/>
      <c r="P27" s="32"/>
      <c r="Q27" s="32"/>
      <c r="R27" s="32"/>
      <c r="S27" s="139"/>
      <c r="T27" s="32"/>
      <c r="U27" s="117"/>
      <c r="V27" s="32"/>
      <c r="W27" s="32"/>
      <c r="X27" s="32"/>
      <c r="Y27" s="32"/>
      <c r="Z27" s="32"/>
    </row>
    <row r="28" spans="1:26" ht="16.5">
      <c r="A28" s="32" t="str">
        <f t="shared" si="4"/>
        <v/>
      </c>
      <c r="B28" s="32" t="str">
        <f t="shared" si="5"/>
        <v/>
      </c>
      <c r="C28" s="103" t="str">
        <f t="shared" ref="C28:C31" si="10">D28</f>
        <v>Pilot-Time-of-Use Opt-in</v>
      </c>
      <c r="D28" s="68" t="str">
        <f>'Potential by Option'!B31</f>
        <v>Pilot-Time-of-Use Opt-in</v>
      </c>
      <c r="E28" s="72" t="str">
        <f t="shared" si="0"/>
        <v/>
      </c>
      <c r="F28" s="72" t="str">
        <f t="shared" si="1"/>
        <v/>
      </c>
      <c r="G28" s="72">
        <f t="shared" ref="G28:G31" si="11">MAX(E28:F28)</f>
        <v>0</v>
      </c>
      <c r="H28" s="93">
        <f t="shared" si="2"/>
        <v>0</v>
      </c>
      <c r="I28" s="93">
        <f t="shared" si="3"/>
        <v>0</v>
      </c>
      <c r="J28" s="117"/>
      <c r="K28" s="117"/>
      <c r="L28" s="32"/>
      <c r="M28" s="32"/>
      <c r="N28" s="32"/>
      <c r="O28" s="32"/>
      <c r="P28" s="32"/>
      <c r="Q28" s="32"/>
      <c r="R28" s="32"/>
      <c r="S28" s="139"/>
      <c r="T28" s="32"/>
      <c r="U28" s="117"/>
      <c r="V28" s="32"/>
      <c r="W28" s="32"/>
      <c r="X28" s="32"/>
      <c r="Y28" s="32"/>
      <c r="Z28" s="32"/>
    </row>
    <row r="29" spans="1:26" ht="16.5">
      <c r="A29" s="32">
        <f t="shared" si="4"/>
        <v>5</v>
      </c>
      <c r="B29" s="32">
        <f t="shared" si="5"/>
        <v>7</v>
      </c>
      <c r="C29" s="103" t="str">
        <f t="shared" si="10"/>
        <v>Parent-Time-of-Use Opt-in</v>
      </c>
      <c r="D29" s="70" t="str">
        <f>'Potential by Option'!B32</f>
        <v>Parent-Time-of-Use Opt-in</v>
      </c>
      <c r="E29" s="72">
        <f t="shared" si="0"/>
        <v>57.5090920001279</v>
      </c>
      <c r="F29" s="72">
        <f t="shared" si="1"/>
        <v>59.421315533352612</v>
      </c>
      <c r="G29" s="72">
        <f t="shared" si="11"/>
        <v>59.421315533352612</v>
      </c>
      <c r="H29" s="93">
        <f t="shared" si="2"/>
        <v>19.804896938891595</v>
      </c>
      <c r="I29" s="93">
        <f t="shared" si="3"/>
        <v>19.167560157305505</v>
      </c>
      <c r="J29" s="117"/>
      <c r="K29" s="117"/>
      <c r="L29" s="32"/>
      <c r="M29" s="32"/>
      <c r="N29" s="32"/>
      <c r="O29" s="32"/>
      <c r="P29" s="32"/>
      <c r="Q29" s="32"/>
      <c r="R29" s="32"/>
      <c r="S29" s="139"/>
      <c r="T29" s="32"/>
      <c r="U29" s="117"/>
      <c r="V29" s="32"/>
      <c r="W29" s="32"/>
      <c r="X29" s="32"/>
      <c r="Y29" s="32"/>
      <c r="Z29" s="32"/>
    </row>
    <row r="30" spans="1:26" ht="16.5">
      <c r="A30" s="32" t="str">
        <f t="shared" si="4"/>
        <v/>
      </c>
      <c r="B30" s="32" t="str">
        <f t="shared" si="5"/>
        <v/>
      </c>
      <c r="C30" s="103" t="str">
        <f t="shared" si="10"/>
        <v>Pilot-Peak Time Rebate</v>
      </c>
      <c r="D30" s="68" t="str">
        <f>'Potential by Option'!B33</f>
        <v>Pilot-Peak Time Rebate</v>
      </c>
      <c r="E30" s="72" t="str">
        <f t="shared" si="0"/>
        <v/>
      </c>
      <c r="F30" s="72" t="str">
        <f t="shared" si="1"/>
        <v/>
      </c>
      <c r="G30" s="72">
        <f t="shared" si="11"/>
        <v>0</v>
      </c>
      <c r="H30" s="93">
        <f t="shared" si="2"/>
        <v>0</v>
      </c>
      <c r="I30" s="93">
        <f t="shared" si="3"/>
        <v>0</v>
      </c>
      <c r="J30" s="117"/>
      <c r="K30" s="117"/>
      <c r="L30" s="32"/>
      <c r="M30" s="32"/>
      <c r="N30" s="32"/>
      <c r="O30" s="32"/>
      <c r="P30" s="32"/>
      <c r="Q30" s="32"/>
      <c r="R30" s="32"/>
      <c r="S30" s="139"/>
      <c r="T30" s="32"/>
      <c r="U30" s="117"/>
      <c r="V30" s="32"/>
      <c r="W30" s="32"/>
      <c r="X30" s="32"/>
      <c r="Y30" s="32"/>
      <c r="Z30" s="32"/>
    </row>
    <row r="31" spans="1:26" ht="16.5">
      <c r="A31" s="32">
        <f t="shared" si="4"/>
        <v>3</v>
      </c>
      <c r="B31" s="32">
        <f t="shared" si="5"/>
        <v>4</v>
      </c>
      <c r="C31" s="103" t="str">
        <f t="shared" si="10"/>
        <v>Parent-Peak Time Rebate</v>
      </c>
      <c r="D31" s="70" t="str">
        <f>'Potential by Option'!B34</f>
        <v>Parent-Peak Time Rebate</v>
      </c>
      <c r="E31" s="72">
        <f t="shared" si="0"/>
        <v>38.536072205339941</v>
      </c>
      <c r="F31" s="72">
        <f t="shared" si="1"/>
        <v>40.114592098576715</v>
      </c>
      <c r="G31" s="72">
        <f t="shared" si="11"/>
        <v>40.114592098576715</v>
      </c>
      <c r="H31" s="93">
        <f t="shared" si="2"/>
        <v>25.506020950314984</v>
      </c>
      <c r="I31" s="93">
        <f t="shared" si="3"/>
        <v>24.502352226264453</v>
      </c>
      <c r="J31" s="117"/>
      <c r="K31" s="117"/>
      <c r="L31" s="32"/>
      <c r="M31" s="32"/>
      <c r="N31" s="32"/>
      <c r="O31" s="32"/>
      <c r="P31" s="32"/>
      <c r="Q31" s="32"/>
      <c r="R31" s="32"/>
      <c r="S31" s="139"/>
      <c r="T31" s="32"/>
      <c r="U31" s="117"/>
      <c r="V31" s="32"/>
      <c r="W31" s="32"/>
      <c r="X31" s="32"/>
      <c r="Y31" s="32"/>
      <c r="Z31" s="32"/>
    </row>
    <row r="32" spans="1:26" ht="16">
      <c r="A32" s="32"/>
      <c r="B32" s="24"/>
      <c r="C32" s="24"/>
      <c r="D32" s="24"/>
      <c r="E32" s="24"/>
      <c r="F32" s="24"/>
      <c r="G32" s="24"/>
      <c r="H32" s="24"/>
      <c r="I32" s="24"/>
      <c r="J32" s="117"/>
      <c r="K32" s="117"/>
      <c r="L32" s="32"/>
      <c r="M32" s="32"/>
      <c r="N32" s="32"/>
      <c r="O32" s="32"/>
      <c r="P32" s="32"/>
      <c r="Q32" s="32"/>
      <c r="R32" s="32"/>
      <c r="S32" s="139"/>
      <c r="T32" s="32"/>
      <c r="U32" s="117"/>
      <c r="V32" s="32"/>
      <c r="W32" s="32"/>
      <c r="X32" s="32"/>
      <c r="Y32" s="32"/>
      <c r="Z32" s="32"/>
    </row>
    <row r="33" spans="1:27" ht="16">
      <c r="A33" s="32"/>
      <c r="B33" s="24"/>
      <c r="C33" s="24"/>
      <c r="D33" s="24"/>
      <c r="E33" s="24"/>
      <c r="F33" s="24"/>
      <c r="G33" s="24"/>
      <c r="H33" s="24"/>
      <c r="I33" s="24"/>
      <c r="J33" s="117"/>
      <c r="K33" s="117"/>
      <c r="L33" s="32"/>
      <c r="M33" s="32"/>
      <c r="N33" s="32"/>
      <c r="O33" s="32"/>
      <c r="P33" s="32"/>
      <c r="Q33" s="32"/>
      <c r="R33" s="32"/>
      <c r="S33" s="139"/>
      <c r="T33" s="32"/>
      <c r="U33" s="117"/>
      <c r="V33" s="32"/>
      <c r="W33" s="32"/>
      <c r="X33" s="32"/>
      <c r="Y33" s="32"/>
      <c r="Z33" s="32"/>
    </row>
    <row r="34" spans="1:27" ht="16">
      <c r="A34" s="32"/>
      <c r="B34" s="32"/>
      <c r="C34" s="24"/>
      <c r="D34" s="24"/>
      <c r="E34" s="24"/>
      <c r="F34" s="24"/>
      <c r="G34" s="24"/>
      <c r="H34" s="24"/>
      <c r="I34" s="24"/>
      <c r="J34" s="117"/>
      <c r="K34" s="117"/>
      <c r="L34" s="32"/>
      <c r="M34" s="32"/>
      <c r="N34" s="32"/>
      <c r="O34" s="32"/>
      <c r="P34" s="32"/>
      <c r="Q34" s="32"/>
      <c r="R34" s="32"/>
      <c r="S34" s="139"/>
      <c r="T34" s="32"/>
      <c r="U34" s="117"/>
      <c r="V34" s="32"/>
      <c r="W34" s="32"/>
      <c r="X34" s="32"/>
      <c r="Y34" s="32"/>
      <c r="Z34" s="32"/>
    </row>
    <row r="35" spans="1:27" ht="16">
      <c r="A35" s="32"/>
      <c r="B35" s="24"/>
      <c r="C35" s="32"/>
      <c r="D35" s="48" t="s">
        <v>32</v>
      </c>
      <c r="E35" s="35" t="str">
        <f>D89</f>
        <v>Max Levelized $ / kW-year @ Gen 2023-2042</v>
      </c>
      <c r="F35" s="32"/>
      <c r="G35" s="32"/>
      <c r="H35" s="32"/>
      <c r="I35" s="32"/>
      <c r="J35" s="117"/>
      <c r="K35" s="117"/>
      <c r="L35" s="32"/>
      <c r="M35" s="32"/>
      <c r="N35" s="32"/>
      <c r="O35" s="32"/>
      <c r="P35" s="32"/>
      <c r="Q35" s="32"/>
      <c r="R35" s="32"/>
      <c r="S35" s="139"/>
      <c r="T35" s="32"/>
      <c r="U35" s="32"/>
      <c r="V35" s="32"/>
      <c r="W35" s="32"/>
      <c r="X35" s="32"/>
      <c r="Y35" s="32"/>
      <c r="Z35" s="32"/>
      <c r="AA35" s="32"/>
    </row>
    <row r="36" spans="1:27" ht="66">
      <c r="A36" s="32"/>
      <c r="B36" s="41" t="s">
        <v>56</v>
      </c>
      <c r="C36" s="32"/>
      <c r="D36" s="60" t="s">
        <v>6</v>
      </c>
      <c r="E36" s="61" t="s">
        <v>1016</v>
      </c>
      <c r="F36" s="61" t="s">
        <v>1017</v>
      </c>
      <c r="G36" s="61" t="str">
        <f>D89</f>
        <v>Max Levelized $ / kW-year @ Gen 2023-2042</v>
      </c>
      <c r="H36" s="61" t="s">
        <v>1018</v>
      </c>
      <c r="I36" s="61" t="s">
        <v>1019</v>
      </c>
      <c r="J36" s="117"/>
      <c r="K36" s="117"/>
      <c r="L36" s="32"/>
      <c r="M36" s="32"/>
      <c r="N36" s="32"/>
      <c r="O36" s="32"/>
      <c r="P36" s="32"/>
      <c r="Q36" s="32"/>
      <c r="R36" s="32"/>
      <c r="S36" s="139"/>
      <c r="T36" s="32"/>
      <c r="U36" s="117"/>
      <c r="V36" s="32"/>
      <c r="W36" s="32"/>
      <c r="X36" s="125" t="s">
        <v>91</v>
      </c>
      <c r="Y36" s="32"/>
    </row>
    <row r="37" spans="1:27" ht="16.5">
      <c r="A37" s="32"/>
      <c r="B37" s="24" t="str">
        <f>$D$35</f>
        <v>Residential</v>
      </c>
      <c r="C37" s="103" t="str">
        <f>D37</f>
        <v>Behavioral</v>
      </c>
      <c r="D37" s="70" t="str">
        <f t="shared" ref="D37:D55" si="12">L90</f>
        <v>Behavioral</v>
      </c>
      <c r="E37" s="72">
        <f t="shared" ref="E37:E55" si="13">IFERROR(SUMIFS($G$90:$G$205,$L$90:$L$205,$C37,$A$90:$A$205,$B37)/SUMIFS($H$90:$H$205,$L$90:$L$205,$C37,$A$90:$A$205,$B37)/1000,"")</f>
        <v>144.27488178042003</v>
      </c>
      <c r="F37" s="72">
        <f t="shared" ref="F37:F55" si="14">IFERROR(SUMIFS($G$90:$G$205,$L$90:$L$205,$C37,$A$90:$A$205,$B37)/SUMIFS($I$90:$I$205,$L$90:$L$205,$C37,$A$90:$A$205,$B37)/1000,"")</f>
        <v>151.19536005536514</v>
      </c>
      <c r="G37" s="72">
        <f>MAX(E37:F37)</f>
        <v>151.19536005536514</v>
      </c>
      <c r="H37" s="93">
        <f t="shared" ref="H37:H55" si="15">IFERROR(SUMIFS($H$90:$H$205,$L$90:$L$205,$C37,$A$90:$A$205,$B37),"")</f>
        <v>9.3174793152969144</v>
      </c>
      <c r="I37" s="93">
        <f t="shared" ref="I37:I55" si="16">IFERROR(SUMIFS($I$90:$I$205,$L$90:$L$205,$C37,$A$90:$A$205,$B37),"")</f>
        <v>8.8910018549095664</v>
      </c>
      <c r="J37" s="117"/>
      <c r="K37" s="117"/>
      <c r="L37" s="32"/>
      <c r="M37" s="32"/>
      <c r="N37" s="32"/>
      <c r="O37" s="32"/>
      <c r="P37" s="32"/>
      <c r="Q37" s="32"/>
      <c r="R37" s="32"/>
      <c r="S37" s="139"/>
      <c r="T37" s="32"/>
      <c r="U37" s="117"/>
      <c r="V37" s="32"/>
      <c r="W37" s="32"/>
      <c r="X37" s="32"/>
      <c r="Y37" s="32"/>
      <c r="Z37" s="32"/>
    </row>
    <row r="38" spans="1:27" ht="16.5">
      <c r="A38" s="32"/>
      <c r="B38" s="24" t="str">
        <f t="shared" ref="B38:B55" si="17">$D$35</f>
        <v>Residential</v>
      </c>
      <c r="C38" s="24" t="str">
        <f t="shared" ref="C38:C55" si="18">D38</f>
        <v>DLC Electric Vehicle Charging</v>
      </c>
      <c r="D38" s="68" t="str">
        <f t="shared" si="12"/>
        <v>DLC Electric Vehicle Charging</v>
      </c>
      <c r="E38" s="72">
        <f t="shared" si="13"/>
        <v>317.36636131731501</v>
      </c>
      <c r="F38" s="72">
        <f t="shared" si="14"/>
        <v>317.36636131731501</v>
      </c>
      <c r="G38" s="72">
        <f t="shared" ref="G38:G55" si="19">MAX(E38:F38)</f>
        <v>317.36636131731501</v>
      </c>
      <c r="H38" s="93">
        <f t="shared" si="15"/>
        <v>7.0443759490071214</v>
      </c>
      <c r="I38" s="93">
        <f t="shared" si="16"/>
        <v>7.0443759490071214</v>
      </c>
      <c r="J38" s="117"/>
      <c r="K38" s="117"/>
      <c r="L38" s="32"/>
      <c r="M38" s="32"/>
      <c r="N38" s="32"/>
      <c r="O38" s="32"/>
      <c r="P38" s="32"/>
      <c r="Q38" s="32"/>
      <c r="R38" s="32"/>
      <c r="S38" s="139"/>
      <c r="T38" s="32"/>
      <c r="U38" s="117"/>
      <c r="V38" s="32"/>
      <c r="W38" s="32"/>
      <c r="X38" s="32"/>
      <c r="Y38" s="32"/>
      <c r="Z38" s="32"/>
    </row>
    <row r="39" spans="1:27" ht="16.5">
      <c r="A39" s="32"/>
      <c r="B39" s="24" t="str">
        <f t="shared" si="17"/>
        <v>Residential</v>
      </c>
      <c r="C39" s="24" t="str">
        <f t="shared" si="18"/>
        <v>DLC Central AC</v>
      </c>
      <c r="D39" s="70" t="str">
        <f t="shared" si="12"/>
        <v>DLC Central AC</v>
      </c>
      <c r="E39" s="72">
        <f t="shared" si="13"/>
        <v>130.45314933431129</v>
      </c>
      <c r="F39" s="72" t="str">
        <f t="shared" si="14"/>
        <v/>
      </c>
      <c r="G39" s="72">
        <f t="shared" si="19"/>
        <v>130.45314933431129</v>
      </c>
      <c r="H39" s="93">
        <f t="shared" si="15"/>
        <v>32.513013165965837</v>
      </c>
      <c r="I39" s="93">
        <f t="shared" si="16"/>
        <v>0</v>
      </c>
      <c r="J39" s="117"/>
      <c r="K39" s="117"/>
      <c r="L39" s="32"/>
      <c r="M39" s="32"/>
      <c r="N39" s="32"/>
      <c r="O39" s="32"/>
      <c r="P39" s="32"/>
      <c r="Q39" s="32"/>
      <c r="R39" s="32"/>
      <c r="S39" s="139"/>
      <c r="T39" s="32"/>
      <c r="U39" s="117"/>
      <c r="V39" s="32"/>
      <c r="W39" s="32"/>
      <c r="X39" s="32"/>
      <c r="Y39" s="32"/>
      <c r="Z39" s="32"/>
    </row>
    <row r="40" spans="1:27" ht="16.5">
      <c r="A40" s="32"/>
      <c r="B40" s="24" t="str">
        <f t="shared" si="17"/>
        <v>Residential</v>
      </c>
      <c r="C40" s="24" t="str">
        <f t="shared" si="18"/>
        <v>DLC Water Heating</v>
      </c>
      <c r="D40" s="68" t="str">
        <f t="shared" si="12"/>
        <v>DLC Water Heating</v>
      </c>
      <c r="E40" s="72">
        <f t="shared" si="13"/>
        <v>197.02946395019814</v>
      </c>
      <c r="F40" s="72">
        <f t="shared" si="14"/>
        <v>197.02946395019814</v>
      </c>
      <c r="G40" s="72">
        <f t="shared" si="19"/>
        <v>197.02946395019814</v>
      </c>
      <c r="H40" s="93">
        <f t="shared" si="15"/>
        <v>46.091586908032262</v>
      </c>
      <c r="I40" s="93">
        <f t="shared" si="16"/>
        <v>46.091586908032262</v>
      </c>
      <c r="J40" s="117"/>
      <c r="K40" s="117"/>
      <c r="L40" s="32"/>
      <c r="M40" s="32"/>
      <c r="N40" s="32"/>
      <c r="O40" s="32"/>
      <c r="P40" s="32"/>
      <c r="Q40" s="32"/>
      <c r="R40" s="32"/>
      <c r="S40" s="139"/>
      <c r="T40" s="32"/>
      <c r="U40" s="117"/>
      <c r="V40" s="32"/>
      <c r="W40" s="32"/>
      <c r="X40" s="32"/>
      <c r="Y40" s="32"/>
      <c r="Z40" s="32"/>
    </row>
    <row r="41" spans="1:27" ht="16.5">
      <c r="A41" s="32"/>
      <c r="B41" s="24" t="str">
        <f t="shared" si="17"/>
        <v>Residential</v>
      </c>
      <c r="C41" s="24" t="str">
        <f t="shared" si="18"/>
        <v>DLC Smart Thermostats - Cooling</v>
      </c>
      <c r="D41" s="70" t="str">
        <f t="shared" si="12"/>
        <v>DLC Smart Thermostats - Cooling</v>
      </c>
      <c r="E41" s="72">
        <f t="shared" si="13"/>
        <v>136.05192803564194</v>
      </c>
      <c r="F41" s="72" t="str">
        <f t="shared" si="14"/>
        <v/>
      </c>
      <c r="G41" s="72">
        <f t="shared" si="19"/>
        <v>136.05192803564194</v>
      </c>
      <c r="H41" s="93">
        <f t="shared" si="15"/>
        <v>72.239816381568218</v>
      </c>
      <c r="I41" s="93">
        <f t="shared" si="16"/>
        <v>0</v>
      </c>
      <c r="J41" s="117"/>
      <c r="K41" s="117"/>
      <c r="L41" s="32"/>
      <c r="M41" s="32"/>
      <c r="N41" s="32"/>
      <c r="O41" s="32"/>
      <c r="P41" s="32"/>
      <c r="Q41" s="32"/>
      <c r="R41" s="32"/>
      <c r="S41" s="139"/>
      <c r="T41" s="32"/>
      <c r="U41" s="117"/>
      <c r="V41" s="32"/>
      <c r="W41" s="32"/>
      <c r="X41" s="32"/>
      <c r="Y41" s="32"/>
      <c r="Z41" s="32"/>
    </row>
    <row r="42" spans="1:27" ht="16.5">
      <c r="A42" s="32"/>
      <c r="B42" s="24" t="str">
        <f t="shared" si="17"/>
        <v>Residential</v>
      </c>
      <c r="C42" s="24" t="str">
        <f t="shared" si="18"/>
        <v>DLC Smart Thermostats - Heating</v>
      </c>
      <c r="D42" s="68" t="str">
        <f t="shared" si="12"/>
        <v>DLC Smart Thermostats - Heating</v>
      </c>
      <c r="E42" s="72" t="str">
        <f t="shared" si="13"/>
        <v/>
      </c>
      <c r="F42" s="72">
        <f t="shared" si="14"/>
        <v>22.035868784919597</v>
      </c>
      <c r="G42" s="72">
        <f t="shared" si="19"/>
        <v>22.035868784919597</v>
      </c>
      <c r="H42" s="93">
        <f t="shared" si="15"/>
        <v>0</v>
      </c>
      <c r="I42" s="93">
        <f t="shared" si="16"/>
        <v>15.217647023245414</v>
      </c>
      <c r="J42" s="117"/>
      <c r="K42" s="117"/>
      <c r="L42" s="32"/>
      <c r="M42" s="32"/>
      <c r="N42" s="32"/>
      <c r="O42" s="32"/>
      <c r="P42" s="32"/>
      <c r="Q42" s="32"/>
      <c r="R42" s="32"/>
      <c r="S42" s="139"/>
      <c r="T42" s="32"/>
      <c r="U42" s="117"/>
      <c r="V42" s="32"/>
      <c r="W42" s="32"/>
      <c r="X42" s="32"/>
      <c r="Y42" s="32"/>
      <c r="Z42" s="32"/>
    </row>
    <row r="43" spans="1:27" ht="16.5">
      <c r="A43" s="32"/>
      <c r="B43" s="24" t="str">
        <f t="shared" si="17"/>
        <v>Residential</v>
      </c>
      <c r="C43" s="24" t="str">
        <f t="shared" si="18"/>
        <v>DLC Smart Appliances</v>
      </c>
      <c r="D43" s="70" t="str">
        <f t="shared" si="12"/>
        <v>DLC Smart Appliances</v>
      </c>
      <c r="E43" s="72">
        <f t="shared" si="13"/>
        <v>248.2692721453773</v>
      </c>
      <c r="F43" s="72">
        <f t="shared" si="14"/>
        <v>248.2692721453773</v>
      </c>
      <c r="G43" s="72">
        <f t="shared" si="19"/>
        <v>248.2692721453773</v>
      </c>
      <c r="H43" s="93">
        <f t="shared" si="15"/>
        <v>9.6915081725926822</v>
      </c>
      <c r="I43" s="93">
        <f t="shared" si="16"/>
        <v>9.6915081725926822</v>
      </c>
      <c r="J43" s="117"/>
      <c r="K43" s="117"/>
      <c r="L43" s="32"/>
      <c r="M43" s="32"/>
      <c r="N43" s="32"/>
      <c r="O43" s="32"/>
      <c r="P43" s="32"/>
      <c r="Q43" s="32"/>
      <c r="R43" s="32"/>
      <c r="S43" s="139"/>
      <c r="T43" s="32"/>
      <c r="U43" s="117"/>
      <c r="V43" s="32"/>
      <c r="W43" s="32"/>
      <c r="X43" s="32"/>
      <c r="Y43" s="32"/>
      <c r="Z43" s="32"/>
    </row>
    <row r="44" spans="1:27" ht="16.5">
      <c r="A44" s="32"/>
      <c r="B44" s="24" t="str">
        <f t="shared" si="17"/>
        <v>Residential</v>
      </c>
      <c r="C44" s="24" t="str">
        <f t="shared" si="18"/>
        <v>Time-of-Use Opt-Out</v>
      </c>
      <c r="D44" s="68" t="str">
        <f t="shared" si="12"/>
        <v>Time-of-Use Opt-Out</v>
      </c>
      <c r="E44" s="72" t="str">
        <f t="shared" si="13"/>
        <v/>
      </c>
      <c r="F44" s="72" t="str">
        <f t="shared" si="14"/>
        <v/>
      </c>
      <c r="G44" s="72">
        <f t="shared" si="19"/>
        <v>0</v>
      </c>
      <c r="H44" s="93">
        <f t="shared" si="15"/>
        <v>0</v>
      </c>
      <c r="I44" s="93">
        <f t="shared" si="16"/>
        <v>0</v>
      </c>
      <c r="J44" s="117"/>
      <c r="K44" s="117"/>
      <c r="L44" s="32"/>
      <c r="M44" s="32"/>
      <c r="N44" s="32"/>
      <c r="O44" s="32"/>
      <c r="P44" s="32"/>
      <c r="Q44" s="32"/>
      <c r="R44" s="32"/>
      <c r="S44" s="139"/>
      <c r="T44" s="32"/>
      <c r="U44" s="117"/>
      <c r="V44" s="32"/>
      <c r="W44" s="32"/>
      <c r="X44" s="32"/>
      <c r="Y44" s="32"/>
      <c r="Z44" s="32"/>
    </row>
    <row r="45" spans="1:27" ht="16.5">
      <c r="A45" s="32"/>
      <c r="B45" s="24" t="str">
        <f t="shared" si="17"/>
        <v>Residential</v>
      </c>
      <c r="C45" s="24" t="str">
        <f t="shared" si="18"/>
        <v>Battery Energy Storage</v>
      </c>
      <c r="D45" s="70" t="str">
        <f t="shared" si="12"/>
        <v>Battery Energy Storage</v>
      </c>
      <c r="E45" s="72">
        <f t="shared" si="13"/>
        <v>437.88887096409587</v>
      </c>
      <c r="F45" s="72">
        <f t="shared" si="14"/>
        <v>437.88887096409587</v>
      </c>
      <c r="G45" s="72">
        <f t="shared" si="19"/>
        <v>437.88887096409587</v>
      </c>
      <c r="H45" s="93">
        <f t="shared" si="15"/>
        <v>7.4279142179648749</v>
      </c>
      <c r="I45" s="93">
        <f t="shared" si="16"/>
        <v>7.4279142179648749</v>
      </c>
      <c r="J45" s="117"/>
      <c r="K45" s="117"/>
      <c r="L45" s="32"/>
      <c r="M45" s="32"/>
      <c r="N45" s="32"/>
      <c r="O45" s="32"/>
      <c r="P45" s="32"/>
      <c r="Q45" s="32"/>
      <c r="R45" s="32"/>
      <c r="S45" s="139"/>
      <c r="T45" s="32"/>
      <c r="U45" s="117"/>
      <c r="V45" s="32"/>
      <c r="W45" s="32"/>
      <c r="X45" s="32"/>
      <c r="Y45" s="32"/>
      <c r="Z45" s="32"/>
    </row>
    <row r="46" spans="1:27" ht="16.5">
      <c r="A46" s="32"/>
      <c r="B46" s="24" t="str">
        <f t="shared" si="17"/>
        <v>Residential</v>
      </c>
      <c r="C46" s="24" t="str">
        <f t="shared" si="18"/>
        <v>Ancillary Cooling</v>
      </c>
      <c r="D46" s="68" t="str">
        <f t="shared" si="12"/>
        <v>Ancillary Cooling</v>
      </c>
      <c r="E46" s="72">
        <f t="shared" si="13"/>
        <v>103.82531715437918</v>
      </c>
      <c r="F46" s="72" t="str">
        <f t="shared" si="14"/>
        <v/>
      </c>
      <c r="G46" s="72">
        <f t="shared" si="19"/>
        <v>103.82531715437918</v>
      </c>
      <c r="H46" s="93">
        <f t="shared" si="15"/>
        <v>18.059954095392055</v>
      </c>
      <c r="I46" s="93">
        <f t="shared" si="16"/>
        <v>0</v>
      </c>
      <c r="J46" s="117"/>
      <c r="K46" s="117"/>
      <c r="L46" s="32"/>
      <c r="M46" s="32"/>
      <c r="N46" s="32"/>
      <c r="O46" s="32"/>
      <c r="P46" s="32"/>
      <c r="Q46" s="32"/>
      <c r="R46" s="32"/>
      <c r="S46" s="139"/>
      <c r="T46" s="32"/>
      <c r="U46" s="117"/>
      <c r="V46" s="32"/>
      <c r="W46" s="32"/>
      <c r="X46" s="32"/>
      <c r="Y46" s="32"/>
      <c r="Z46" s="32"/>
    </row>
    <row r="47" spans="1:27" ht="16.5">
      <c r="A47" s="32"/>
      <c r="B47" s="24" t="str">
        <f t="shared" si="17"/>
        <v>Residential</v>
      </c>
      <c r="C47" s="24" t="str">
        <f t="shared" si="18"/>
        <v>Ancillary Heating</v>
      </c>
      <c r="D47" s="70" t="str">
        <f t="shared" si="12"/>
        <v>Ancillary Heating</v>
      </c>
      <c r="E47" s="72" t="str">
        <f t="shared" si="13"/>
        <v/>
      </c>
      <c r="F47" s="72">
        <f t="shared" si="14"/>
        <v>44.071738465199317</v>
      </c>
      <c r="G47" s="72">
        <f t="shared" si="19"/>
        <v>44.071738465199317</v>
      </c>
      <c r="H47" s="93">
        <f t="shared" si="15"/>
        <v>0</v>
      </c>
      <c r="I47" s="93">
        <f t="shared" si="16"/>
        <v>3.8044117558113535</v>
      </c>
      <c r="J47" s="117"/>
      <c r="K47" s="117"/>
      <c r="L47" s="32"/>
      <c r="M47" s="32"/>
      <c r="N47" s="32"/>
      <c r="O47" s="32"/>
      <c r="P47" s="32"/>
      <c r="Q47" s="32"/>
      <c r="R47" s="32"/>
      <c r="S47" s="139"/>
      <c r="T47" s="32"/>
      <c r="U47" s="117"/>
      <c r="V47" s="32"/>
      <c r="W47" s="32"/>
      <c r="X47" s="32"/>
      <c r="Y47" s="32"/>
      <c r="Z47" s="32"/>
    </row>
    <row r="48" spans="1:27" ht="16.5">
      <c r="A48" s="32"/>
      <c r="B48" s="24" t="str">
        <f t="shared" si="17"/>
        <v>Residential</v>
      </c>
      <c r="C48" s="24" t="str">
        <f t="shared" si="18"/>
        <v>Ancillary DLC WH</v>
      </c>
      <c r="D48" s="68" t="str">
        <f t="shared" si="12"/>
        <v>Ancillary DLC WH</v>
      </c>
      <c r="E48" s="72">
        <f t="shared" si="13"/>
        <v>70.865764601013055</v>
      </c>
      <c r="F48" s="72">
        <f t="shared" si="14"/>
        <v>70.865764601013055</v>
      </c>
      <c r="G48" s="72">
        <f t="shared" si="19"/>
        <v>70.865764601013055</v>
      </c>
      <c r="H48" s="93">
        <f t="shared" si="15"/>
        <v>46.091586908032262</v>
      </c>
      <c r="I48" s="93">
        <f t="shared" si="16"/>
        <v>46.091586908032262</v>
      </c>
      <c r="J48" s="117"/>
      <c r="K48" s="117"/>
      <c r="L48" s="32"/>
      <c r="M48" s="32"/>
      <c r="N48" s="32"/>
      <c r="O48" s="32"/>
      <c r="P48" s="32"/>
      <c r="Q48" s="32"/>
      <c r="R48" s="32"/>
      <c r="S48" s="139"/>
      <c r="T48" s="32"/>
      <c r="U48" s="117"/>
      <c r="V48" s="32"/>
      <c r="W48" s="32"/>
      <c r="X48" s="32"/>
      <c r="Y48" s="32"/>
      <c r="Z48" s="32"/>
    </row>
    <row r="49" spans="1:26" ht="16.5">
      <c r="A49" s="32"/>
      <c r="B49" s="24" t="str">
        <f t="shared" si="17"/>
        <v>Residential</v>
      </c>
      <c r="C49" s="24" t="str">
        <f t="shared" si="18"/>
        <v>Ancillary EV</v>
      </c>
      <c r="D49" s="70" t="str">
        <f t="shared" si="12"/>
        <v>Ancillary EV</v>
      </c>
      <c r="E49" s="72">
        <f t="shared" si="13"/>
        <v>216.15543977965228</v>
      </c>
      <c r="F49" s="72">
        <f t="shared" si="14"/>
        <v>216.15543977965228</v>
      </c>
      <c r="G49" s="72">
        <f t="shared" si="19"/>
        <v>216.15543977965228</v>
      </c>
      <c r="H49" s="93">
        <f t="shared" si="15"/>
        <v>3.5221879745035607</v>
      </c>
      <c r="I49" s="93">
        <f t="shared" si="16"/>
        <v>3.5221879745035607</v>
      </c>
      <c r="J49" s="117"/>
      <c r="K49" s="117"/>
      <c r="L49" s="32"/>
      <c r="M49" s="32"/>
      <c r="N49" s="32"/>
      <c r="O49" s="32"/>
      <c r="P49" s="32"/>
      <c r="Q49" s="32"/>
      <c r="R49" s="32"/>
      <c r="S49" s="139"/>
      <c r="T49" s="32"/>
      <c r="U49" s="117"/>
      <c r="V49" s="32"/>
      <c r="W49" s="32"/>
      <c r="X49" s="32"/>
      <c r="Y49" s="32"/>
      <c r="Z49" s="32"/>
    </row>
    <row r="50" spans="1:26" ht="16.5">
      <c r="A50" s="32"/>
      <c r="B50" s="24" t="str">
        <f t="shared" si="17"/>
        <v>Residential</v>
      </c>
      <c r="C50" s="24" t="str">
        <f t="shared" si="18"/>
        <v>Ancillary Battery Storage</v>
      </c>
      <c r="D50" s="68" t="str">
        <f t="shared" si="12"/>
        <v>Ancillary Battery Storage</v>
      </c>
      <c r="E50" s="72">
        <f t="shared" si="13"/>
        <v>40.558368878672226</v>
      </c>
      <c r="F50" s="72">
        <f t="shared" si="14"/>
        <v>40.558368878672226</v>
      </c>
      <c r="G50" s="72">
        <f t="shared" si="19"/>
        <v>40.558368878672226</v>
      </c>
      <c r="H50" s="93">
        <f t="shared" si="15"/>
        <v>7.4279142179648749</v>
      </c>
      <c r="I50" s="93">
        <f t="shared" si="16"/>
        <v>7.4279142179648749</v>
      </c>
      <c r="J50" s="117"/>
      <c r="K50" s="117"/>
      <c r="L50" s="32"/>
      <c r="M50" s="32"/>
      <c r="N50" s="32"/>
      <c r="O50" s="32"/>
      <c r="P50" s="32"/>
      <c r="Q50" s="32"/>
      <c r="R50" s="32"/>
      <c r="S50" s="139"/>
      <c r="T50" s="32"/>
      <c r="U50" s="117"/>
      <c r="V50" s="32"/>
      <c r="W50" s="32"/>
      <c r="X50" s="32"/>
      <c r="Y50" s="32"/>
      <c r="Z50" s="32"/>
    </row>
    <row r="51" spans="1:26" ht="16.5">
      <c r="A51" s="32"/>
      <c r="B51" s="24" t="str">
        <f t="shared" si="17"/>
        <v>Residential</v>
      </c>
      <c r="C51" s="24" t="str">
        <f t="shared" si="18"/>
        <v>Parent-Ancillary ERWH</v>
      </c>
      <c r="D51" s="70" t="str">
        <f t="shared" si="12"/>
        <v>Parent-Ancillary ERWH</v>
      </c>
      <c r="E51" s="72" t="str">
        <f t="shared" si="13"/>
        <v/>
      </c>
      <c r="F51" s="72" t="str">
        <f t="shared" si="14"/>
        <v/>
      </c>
      <c r="G51" s="72">
        <f t="shared" si="19"/>
        <v>0</v>
      </c>
      <c r="H51" s="93">
        <f t="shared" si="15"/>
        <v>0</v>
      </c>
      <c r="I51" s="93">
        <f t="shared" si="16"/>
        <v>0</v>
      </c>
      <c r="J51" s="117"/>
      <c r="K51" s="117"/>
      <c r="L51" s="32"/>
      <c r="M51" s="32"/>
      <c r="N51" s="32"/>
      <c r="O51" s="32"/>
      <c r="P51" s="32"/>
      <c r="Q51" s="32"/>
      <c r="R51" s="32"/>
      <c r="S51" s="139"/>
      <c r="T51" s="32"/>
      <c r="U51" s="117"/>
      <c r="V51" s="32"/>
      <c r="W51" s="32"/>
      <c r="X51" s="32"/>
      <c r="Y51" s="32"/>
      <c r="Z51" s="32"/>
    </row>
    <row r="52" spans="1:26" ht="16.5">
      <c r="A52" s="32"/>
      <c r="B52" s="24" t="str">
        <f t="shared" si="17"/>
        <v>Residential</v>
      </c>
      <c r="C52" s="24" t="str">
        <f t="shared" si="18"/>
        <v>Pilot-Time-of-Use Opt-in</v>
      </c>
      <c r="D52" s="68" t="str">
        <f t="shared" si="12"/>
        <v>Pilot-Time-of-Use Opt-in</v>
      </c>
      <c r="E52" s="72" t="str">
        <f t="shared" si="13"/>
        <v/>
      </c>
      <c r="F52" s="72" t="str">
        <f t="shared" si="14"/>
        <v/>
      </c>
      <c r="G52" s="72">
        <f t="shared" si="19"/>
        <v>0</v>
      </c>
      <c r="H52" s="93">
        <f t="shared" si="15"/>
        <v>0</v>
      </c>
      <c r="I52" s="93">
        <f t="shared" si="16"/>
        <v>0</v>
      </c>
      <c r="J52" s="117"/>
      <c r="K52" s="117"/>
      <c r="L52" s="32"/>
      <c r="M52" s="32"/>
      <c r="N52" s="32"/>
      <c r="O52" s="32"/>
      <c r="P52" s="32"/>
      <c r="Q52" s="32"/>
      <c r="R52" s="32"/>
      <c r="S52" s="139"/>
      <c r="T52" s="32"/>
      <c r="U52" s="117"/>
      <c r="V52" s="32"/>
      <c r="W52" s="32"/>
      <c r="X52" s="32"/>
      <c r="Y52" s="32"/>
      <c r="Z52" s="32"/>
    </row>
    <row r="53" spans="1:26" ht="16.5">
      <c r="A53" s="32"/>
      <c r="B53" s="24" t="str">
        <f t="shared" si="17"/>
        <v>Residential</v>
      </c>
      <c r="C53" s="24" t="str">
        <f t="shared" si="18"/>
        <v>Parent-Time-of-Use Opt-in</v>
      </c>
      <c r="D53" s="70" t="str">
        <f t="shared" si="12"/>
        <v>Parent-Time-of-Use Opt-in</v>
      </c>
      <c r="E53" s="72">
        <f t="shared" si="13"/>
        <v>61.050733191188677</v>
      </c>
      <c r="F53" s="72">
        <f t="shared" si="14"/>
        <v>63.979172760885376</v>
      </c>
      <c r="G53" s="72">
        <f t="shared" si="19"/>
        <v>63.979172760885376</v>
      </c>
      <c r="H53" s="93">
        <f t="shared" si="15"/>
        <v>15.666271187396571</v>
      </c>
      <c r="I53" s="93">
        <f t="shared" si="16"/>
        <v>14.949198326416735</v>
      </c>
      <c r="J53" s="117"/>
      <c r="K53" s="117"/>
      <c r="L53" s="32"/>
      <c r="M53" s="32"/>
      <c r="N53" s="32"/>
      <c r="O53" s="32"/>
      <c r="P53" s="32"/>
      <c r="Q53" s="32"/>
      <c r="R53" s="32"/>
      <c r="S53" s="139"/>
      <c r="T53" s="32"/>
      <c r="U53" s="117"/>
      <c r="V53" s="32"/>
      <c r="W53" s="32"/>
      <c r="X53" s="32"/>
      <c r="Y53" s="32"/>
      <c r="Z53" s="32"/>
    </row>
    <row r="54" spans="1:26" ht="16.5">
      <c r="A54" s="32"/>
      <c r="B54" s="24" t="str">
        <f t="shared" si="17"/>
        <v>Residential</v>
      </c>
      <c r="C54" s="24" t="str">
        <f t="shared" si="18"/>
        <v>Pilot-Peak Time Rebate</v>
      </c>
      <c r="D54" s="68" t="str">
        <f t="shared" si="12"/>
        <v>Pilot-Peak Time Rebate</v>
      </c>
      <c r="E54" s="72" t="str">
        <f t="shared" si="13"/>
        <v/>
      </c>
      <c r="F54" s="72" t="str">
        <f t="shared" si="14"/>
        <v/>
      </c>
      <c r="G54" s="72">
        <f t="shared" si="19"/>
        <v>0</v>
      </c>
      <c r="H54" s="93">
        <f t="shared" si="15"/>
        <v>0</v>
      </c>
      <c r="I54" s="93">
        <f t="shared" si="16"/>
        <v>0</v>
      </c>
      <c r="J54" s="117"/>
      <c r="K54" s="117"/>
      <c r="L54" s="32"/>
      <c r="M54" s="32"/>
      <c r="N54" s="32"/>
      <c r="O54" s="32"/>
      <c r="P54" s="32"/>
      <c r="Q54" s="32"/>
      <c r="R54" s="32"/>
      <c r="S54" s="139"/>
      <c r="T54" s="32"/>
      <c r="U54" s="117"/>
      <c r="V54" s="32"/>
      <c r="W54" s="32"/>
      <c r="X54" s="32"/>
      <c r="Y54" s="32"/>
      <c r="Z54" s="32"/>
    </row>
    <row r="55" spans="1:26" ht="16.5">
      <c r="A55" s="32"/>
      <c r="B55" s="24" t="str">
        <f t="shared" si="17"/>
        <v>Residential</v>
      </c>
      <c r="C55" s="24" t="str">
        <f t="shared" si="18"/>
        <v>Parent-Peak Time Rebate</v>
      </c>
      <c r="D55" s="70" t="str">
        <f t="shared" si="12"/>
        <v>Parent-Peak Time Rebate</v>
      </c>
      <c r="E55" s="72">
        <f t="shared" si="13"/>
        <v>38.414830272347082</v>
      </c>
      <c r="F55" s="72">
        <f t="shared" si="14"/>
        <v>40.25748642326387</v>
      </c>
      <c r="G55" s="72">
        <f t="shared" si="19"/>
        <v>40.25748642326387</v>
      </c>
      <c r="H55" s="93">
        <f t="shared" si="15"/>
        <v>22.605498765415724</v>
      </c>
      <c r="I55" s="93">
        <f t="shared" si="16"/>
        <v>21.570805220302482</v>
      </c>
      <c r="J55" s="117"/>
      <c r="K55" s="117"/>
      <c r="L55" s="32"/>
      <c r="M55" s="32"/>
      <c r="N55" s="32"/>
      <c r="O55" s="32"/>
      <c r="P55" s="32"/>
      <c r="Q55" s="32"/>
      <c r="R55" s="32"/>
      <c r="S55" s="139"/>
      <c r="T55" s="32"/>
      <c r="U55" s="117"/>
      <c r="V55" s="32"/>
      <c r="W55" s="32"/>
      <c r="X55" s="32"/>
      <c r="Y55" s="32"/>
      <c r="Z55" s="32"/>
    </row>
    <row r="56" spans="1:26" ht="16">
      <c r="A56" s="32"/>
      <c r="B56" s="24"/>
      <c r="C56" s="24"/>
      <c r="D56" s="24"/>
      <c r="E56" s="24"/>
      <c r="F56" s="24"/>
      <c r="G56" s="24"/>
      <c r="H56" s="24"/>
      <c r="I56" s="24"/>
      <c r="J56" s="117"/>
      <c r="K56" s="117"/>
      <c r="L56" s="32"/>
      <c r="M56" s="32"/>
      <c r="N56" s="32"/>
      <c r="O56" s="32"/>
      <c r="P56" s="32"/>
      <c r="Q56" s="32"/>
      <c r="R56" s="32"/>
      <c r="S56" s="139"/>
      <c r="T56" s="32"/>
      <c r="U56" s="117"/>
      <c r="V56" s="32"/>
      <c r="W56" s="32"/>
      <c r="X56" s="32"/>
      <c r="Y56" s="32"/>
      <c r="Z56" s="32"/>
    </row>
    <row r="57" spans="1:26" ht="16">
      <c r="A57" s="32"/>
      <c r="B57" s="24"/>
      <c r="C57" s="24"/>
      <c r="D57" s="24"/>
      <c r="E57" s="24"/>
      <c r="F57" s="24"/>
      <c r="G57" s="24"/>
      <c r="H57" s="24"/>
      <c r="I57" s="24"/>
      <c r="J57" s="117"/>
      <c r="K57" s="117"/>
      <c r="L57" s="32"/>
      <c r="M57" s="32"/>
      <c r="N57" s="32"/>
      <c r="O57" s="32"/>
      <c r="P57" s="32"/>
      <c r="Q57" s="32"/>
      <c r="R57" s="32"/>
      <c r="S57" s="139"/>
      <c r="T57" s="32"/>
      <c r="U57" s="117"/>
      <c r="V57" s="32"/>
      <c r="W57" s="32"/>
      <c r="X57" s="32"/>
      <c r="Y57" s="32"/>
      <c r="Z57" s="32"/>
    </row>
    <row r="58" spans="1:26" ht="16">
      <c r="A58" s="32"/>
      <c r="B58" s="32"/>
      <c r="C58" s="24"/>
      <c r="D58" s="24"/>
      <c r="E58" s="24"/>
      <c r="F58" s="24"/>
      <c r="G58" s="24"/>
      <c r="H58" s="24"/>
      <c r="I58" s="24"/>
      <c r="J58" s="117"/>
      <c r="K58" s="117"/>
      <c r="L58" s="32"/>
      <c r="M58" s="32"/>
      <c r="N58" s="32"/>
      <c r="O58" s="32"/>
      <c r="P58" s="32"/>
      <c r="Q58" s="32"/>
      <c r="R58" s="32"/>
      <c r="S58" s="139"/>
      <c r="T58" s="32"/>
      <c r="U58" s="117"/>
      <c r="V58" s="32"/>
      <c r="W58" s="32"/>
      <c r="X58" s="32"/>
      <c r="Y58" s="32"/>
      <c r="Z58" s="32"/>
    </row>
    <row r="59" spans="1:26" ht="16">
      <c r="A59" s="32"/>
      <c r="B59" s="24"/>
      <c r="C59" s="32"/>
      <c r="D59" s="48" t="s">
        <v>1015</v>
      </c>
      <c r="E59" s="35" t="str">
        <f>E35</f>
        <v>Max Levelized $ / kW-year @ Gen 2023-2042</v>
      </c>
      <c r="F59" s="32"/>
      <c r="G59" s="32"/>
      <c r="H59" s="32"/>
      <c r="I59" s="32"/>
      <c r="J59" s="117"/>
      <c r="K59" s="117"/>
      <c r="L59" s="32"/>
      <c r="M59" s="32"/>
      <c r="N59" s="32"/>
      <c r="O59" s="32"/>
      <c r="P59" s="32"/>
      <c r="Q59" s="32"/>
      <c r="R59" s="32"/>
      <c r="S59" s="139"/>
      <c r="T59" s="32"/>
      <c r="U59" s="117"/>
      <c r="V59" s="32"/>
      <c r="W59" s="32"/>
      <c r="X59" s="32"/>
      <c r="Y59" s="32"/>
      <c r="Z59" s="32"/>
    </row>
    <row r="60" spans="1:26" ht="66">
      <c r="A60" s="32"/>
      <c r="B60" s="41" t="s">
        <v>56</v>
      </c>
      <c r="C60" s="32"/>
      <c r="D60" s="60" t="s">
        <v>6</v>
      </c>
      <c r="E60" s="61" t="str">
        <f>E36</f>
        <v>Levelized $ / Summer kW-year @ Gen 2022-2042</v>
      </c>
      <c r="F60" s="61" t="str">
        <f>F36</f>
        <v>Levelized $ / Winter kW-year @ Gen 2022-2042</v>
      </c>
      <c r="G60" s="61" t="str">
        <f>G36</f>
        <v>Max Levelized $ / kW-year @ Gen 2023-2042</v>
      </c>
      <c r="H60" s="61" t="str">
        <f>H36</f>
        <v xml:space="preserve"> System Summer Potential MW in Year 2042</v>
      </c>
      <c r="I60" s="61" t="str">
        <f>I36</f>
        <v xml:space="preserve"> System Winter Potential MW in Year 2042</v>
      </c>
      <c r="J60" s="117"/>
      <c r="K60" s="117"/>
      <c r="L60" s="32"/>
      <c r="M60" s="32"/>
      <c r="N60" s="32"/>
      <c r="O60" s="32"/>
      <c r="P60" s="32"/>
      <c r="Q60" s="32"/>
      <c r="R60" s="32"/>
      <c r="S60" s="139"/>
      <c r="T60" s="32"/>
      <c r="U60" s="117"/>
      <c r="V60" s="32"/>
      <c r="W60" s="32"/>
      <c r="X60" s="32"/>
      <c r="Y60" s="32"/>
      <c r="Z60" s="32"/>
    </row>
    <row r="61" spans="1:26" ht="16.5">
      <c r="A61" s="32"/>
      <c r="B61" s="24" t="str">
        <f>$D$59</f>
        <v>C&amp;I</v>
      </c>
      <c r="C61" s="103" t="str">
        <f>D61</f>
        <v>DLC Central AC</v>
      </c>
      <c r="D61" s="70" t="str">
        <f t="shared" ref="D61:D81" si="20">L109</f>
        <v>DLC Central AC</v>
      </c>
      <c r="E61" s="72">
        <f t="shared" ref="E61:E81" si="21">IFERROR(SUMIFS($G$90:$G$205,$L$90:$L$205,$C61,$A$90:$A$205,$B61)/SUMIFS($H$90:$H$205,$L$90:$L$205,$C61,$A$90:$A$205,$B61)/1000,"")</f>
        <v>70.353089910687203</v>
      </c>
      <c r="F61" s="72" t="str">
        <f t="shared" ref="F61:F81" si="22">IFERROR(SUMIFS($G$90:$G$205,$L$90:$L$205,$C61,$A$90:$A$205,$B61)/SUMIFS($I$90:$I$205,$L$90:$L$205,$C61,$A$90:$A$205,$B61)/1000,"")</f>
        <v/>
      </c>
      <c r="G61" s="72">
        <f>MAX(E61:F61)</f>
        <v>70.353089910687203</v>
      </c>
      <c r="H61" s="93">
        <f t="shared" ref="H61:H81" si="23">IFERROR(SUMIFS($H$90:$H$205,$L$90:$L$205,$C61,$A$90:$A$205,$B61),"")</f>
        <v>4.1913246855809065</v>
      </c>
      <c r="I61" s="93">
        <f t="shared" ref="I61:I81" si="24">IFERROR(SUMIFS($I$90:$I$205,$L$90:$L$205,$C61,$A$90:$A$205,$B61),"")</f>
        <v>0</v>
      </c>
      <c r="J61" s="117"/>
      <c r="K61" s="117"/>
      <c r="L61" s="32"/>
      <c r="M61" s="32"/>
      <c r="N61" s="32"/>
      <c r="O61" s="32"/>
      <c r="P61" s="32"/>
      <c r="Q61" s="32"/>
      <c r="R61" s="32"/>
      <c r="S61" s="139"/>
      <c r="T61" s="32"/>
      <c r="U61" s="117"/>
      <c r="V61" s="32"/>
      <c r="W61" s="32"/>
      <c r="X61" s="32"/>
      <c r="Y61" s="32"/>
      <c r="Z61" s="32"/>
    </row>
    <row r="62" spans="1:26" ht="16.5">
      <c r="A62" s="32"/>
      <c r="B62" s="24" t="str">
        <f t="shared" ref="B62:B81" si="25">$D$59</f>
        <v>C&amp;I</v>
      </c>
      <c r="C62" s="24" t="str">
        <f t="shared" ref="C62:C81" si="26">D62</f>
        <v>DLC Water Heating</v>
      </c>
      <c r="D62" s="68" t="str">
        <f t="shared" si="20"/>
        <v>DLC Water Heating</v>
      </c>
      <c r="E62" s="72">
        <f t="shared" si="21"/>
        <v>96.451546798858445</v>
      </c>
      <c r="F62" s="72">
        <f t="shared" si="22"/>
        <v>96.451546798858445</v>
      </c>
      <c r="G62" s="72">
        <f t="shared" ref="G62:G81" si="27">MAX(E62:F62)</f>
        <v>96.451546798858445</v>
      </c>
      <c r="H62" s="93">
        <f t="shared" si="23"/>
        <v>4.814655423373603</v>
      </c>
      <c r="I62" s="93">
        <f t="shared" si="24"/>
        <v>4.814655423373603</v>
      </c>
      <c r="J62" s="117"/>
      <c r="K62" s="117"/>
      <c r="L62" s="32"/>
      <c r="M62" s="32"/>
      <c r="N62" s="32"/>
      <c r="O62" s="32"/>
      <c r="P62" s="32"/>
      <c r="Q62" s="32"/>
      <c r="R62" s="32"/>
      <c r="S62" s="139"/>
      <c r="T62" s="32"/>
      <c r="U62" s="117"/>
      <c r="V62" s="32"/>
      <c r="W62" s="32"/>
      <c r="X62" s="32"/>
      <c r="Y62" s="32"/>
      <c r="Z62" s="32"/>
    </row>
    <row r="63" spans="1:26" ht="16.5">
      <c r="A63" s="32"/>
      <c r="B63" s="24" t="str">
        <f t="shared" si="25"/>
        <v>C&amp;I</v>
      </c>
      <c r="C63" s="24" t="str">
        <f t="shared" si="26"/>
        <v>DLC Smart Thermostats - Cooling</v>
      </c>
      <c r="D63" s="70" t="str">
        <f t="shared" si="20"/>
        <v>DLC Smart Thermostats - Cooling</v>
      </c>
      <c r="E63" s="72">
        <f t="shared" si="21"/>
        <v>57.619317559892565</v>
      </c>
      <c r="F63" s="72" t="str">
        <f t="shared" si="22"/>
        <v/>
      </c>
      <c r="G63" s="72">
        <f t="shared" si="27"/>
        <v>57.619317559892565</v>
      </c>
      <c r="H63" s="93">
        <f t="shared" si="23"/>
        <v>8.6775271661333164</v>
      </c>
      <c r="I63" s="93">
        <f t="shared" si="24"/>
        <v>0</v>
      </c>
      <c r="J63" s="117"/>
      <c r="K63" s="117"/>
      <c r="L63" s="32"/>
      <c r="M63" s="32"/>
      <c r="N63" s="32"/>
      <c r="O63" s="32"/>
      <c r="P63" s="32"/>
      <c r="Q63" s="32"/>
      <c r="R63" s="32"/>
      <c r="S63" s="139"/>
      <c r="T63" s="32"/>
      <c r="U63" s="117"/>
      <c r="V63" s="32"/>
      <c r="W63" s="32"/>
      <c r="X63" s="32"/>
      <c r="Y63" s="32"/>
      <c r="Z63" s="32"/>
    </row>
    <row r="64" spans="1:26" ht="16.5">
      <c r="A64" s="32"/>
      <c r="B64" s="24" t="str">
        <f t="shared" si="25"/>
        <v>C&amp;I</v>
      </c>
      <c r="C64" s="24" t="str">
        <f t="shared" si="26"/>
        <v>DLC Smart Thermostats - Heating</v>
      </c>
      <c r="D64" s="68" t="str">
        <f t="shared" si="20"/>
        <v>DLC Smart Thermostats - Heating</v>
      </c>
      <c r="E64" s="72" t="str">
        <f t="shared" si="21"/>
        <v/>
      </c>
      <c r="F64" s="72">
        <f t="shared" si="22"/>
        <v>18.751433876060261</v>
      </c>
      <c r="G64" s="72">
        <f t="shared" si="27"/>
        <v>18.751433876060261</v>
      </c>
      <c r="H64" s="93">
        <f t="shared" si="23"/>
        <v>0</v>
      </c>
      <c r="I64" s="93">
        <f t="shared" si="24"/>
        <v>0.72861689359329285</v>
      </c>
      <c r="J64" s="117"/>
      <c r="K64" s="117"/>
      <c r="L64" s="32"/>
      <c r="M64" s="32"/>
      <c r="N64" s="32"/>
      <c r="O64" s="32"/>
      <c r="P64" s="32"/>
      <c r="Q64" s="32"/>
      <c r="R64" s="32"/>
      <c r="S64" s="139"/>
      <c r="T64" s="32"/>
      <c r="U64" s="117"/>
      <c r="V64" s="32"/>
      <c r="W64" s="32"/>
      <c r="X64" s="32"/>
      <c r="Y64" s="32"/>
      <c r="Z64" s="32"/>
    </row>
    <row r="65" spans="1:26" ht="16.5">
      <c r="A65" s="32"/>
      <c r="B65" s="24" t="str">
        <f t="shared" si="25"/>
        <v>C&amp;I</v>
      </c>
      <c r="C65" s="24" t="str">
        <f t="shared" si="26"/>
        <v>DLC Smart Appliances</v>
      </c>
      <c r="D65" s="70" t="str">
        <f t="shared" si="20"/>
        <v>DLC Smart Appliances</v>
      </c>
      <c r="E65" s="72">
        <f t="shared" si="21"/>
        <v>247.46808552487235</v>
      </c>
      <c r="F65" s="72">
        <f t="shared" si="22"/>
        <v>247.46808552487235</v>
      </c>
      <c r="G65" s="72">
        <f t="shared" si="27"/>
        <v>247.46808552487235</v>
      </c>
      <c r="H65" s="93">
        <f t="shared" si="23"/>
        <v>1.3473711799342223</v>
      </c>
      <c r="I65" s="93">
        <f t="shared" si="24"/>
        <v>1.3473711799342223</v>
      </c>
      <c r="J65" s="117"/>
      <c r="K65" s="117"/>
      <c r="L65" s="32"/>
      <c r="M65" s="32"/>
      <c r="N65" s="32"/>
      <c r="O65" s="32"/>
      <c r="P65" s="32"/>
      <c r="Q65" s="32"/>
      <c r="R65" s="32"/>
      <c r="S65" s="139"/>
      <c r="T65" s="32"/>
      <c r="U65" s="117"/>
      <c r="V65" s="32"/>
      <c r="W65" s="32"/>
      <c r="X65" s="32"/>
      <c r="Y65" s="32"/>
      <c r="Z65" s="32"/>
    </row>
    <row r="66" spans="1:26" ht="16.5">
      <c r="A66" s="32"/>
      <c r="B66" s="24" t="str">
        <f t="shared" si="25"/>
        <v>C&amp;I</v>
      </c>
      <c r="C66" s="24" t="str">
        <f t="shared" si="26"/>
        <v>Third Party Contracts</v>
      </c>
      <c r="D66" s="123" t="str">
        <f t="shared" si="20"/>
        <v>Third Party Contracts</v>
      </c>
      <c r="E66" s="72">
        <f t="shared" si="21"/>
        <v>76.369256914795713</v>
      </c>
      <c r="F66" s="72">
        <f t="shared" si="22"/>
        <v>75.072000225397019</v>
      </c>
      <c r="G66" s="72">
        <f t="shared" si="27"/>
        <v>76.369256914795713</v>
      </c>
      <c r="H66" s="93">
        <f t="shared" si="23"/>
        <v>82.640437626382678</v>
      </c>
      <c r="I66" s="93">
        <f t="shared" si="24"/>
        <v>84.068478176838028</v>
      </c>
      <c r="J66" s="117"/>
      <c r="K66" s="117"/>
      <c r="L66" s="32"/>
      <c r="M66" s="32"/>
      <c r="N66" s="32"/>
      <c r="O66" s="32"/>
      <c r="P66" s="32"/>
      <c r="Q66" s="32"/>
      <c r="R66" s="32"/>
      <c r="S66" s="139"/>
      <c r="T66" s="32"/>
      <c r="U66" s="117"/>
      <c r="V66" s="32"/>
      <c r="W66" s="32"/>
      <c r="X66" s="32"/>
      <c r="Y66" s="32"/>
      <c r="Z66" s="32"/>
    </row>
    <row r="67" spans="1:26" ht="16.5">
      <c r="A67" s="32"/>
      <c r="B67" s="24" t="str">
        <f t="shared" si="25"/>
        <v>C&amp;I</v>
      </c>
      <c r="C67" s="24" t="str">
        <f t="shared" si="26"/>
        <v>Time-of-Use Opt-Out</v>
      </c>
      <c r="D67" s="70" t="str">
        <f t="shared" si="20"/>
        <v>Time-of-Use Opt-Out</v>
      </c>
      <c r="E67" s="72" t="str">
        <f t="shared" si="21"/>
        <v/>
      </c>
      <c r="F67" s="72" t="str">
        <f t="shared" si="22"/>
        <v/>
      </c>
      <c r="G67" s="72">
        <f t="shared" si="27"/>
        <v>0</v>
      </c>
      <c r="H67" s="93">
        <f t="shared" si="23"/>
        <v>0</v>
      </c>
      <c r="I67" s="93">
        <f t="shared" si="24"/>
        <v>0</v>
      </c>
      <c r="J67" s="117"/>
      <c r="K67" s="117"/>
      <c r="L67" s="32"/>
      <c r="M67" s="32"/>
      <c r="N67" s="32"/>
      <c r="O67" s="32"/>
      <c r="P67" s="32"/>
      <c r="Q67" s="32"/>
      <c r="R67" s="32"/>
      <c r="S67" s="139"/>
      <c r="T67" s="32"/>
      <c r="U67" s="117"/>
      <c r="V67" s="32"/>
      <c r="W67" s="32"/>
      <c r="X67" s="32"/>
      <c r="Y67" s="32"/>
      <c r="Z67" s="32"/>
    </row>
    <row r="68" spans="1:26" ht="16.5">
      <c r="A68" s="32"/>
      <c r="B68" s="24" t="str">
        <f t="shared" si="25"/>
        <v>C&amp;I</v>
      </c>
      <c r="C68" s="24" t="str">
        <f t="shared" si="26"/>
        <v>Electric Vehicle TOU Opt-in</v>
      </c>
      <c r="D68" s="68" t="str">
        <f t="shared" si="20"/>
        <v>Electric Vehicle TOU Opt-in</v>
      </c>
      <c r="E68" s="72" t="str">
        <f t="shared" si="21"/>
        <v/>
      </c>
      <c r="F68" s="72" t="str">
        <f t="shared" si="22"/>
        <v/>
      </c>
      <c r="G68" s="72">
        <f t="shared" si="27"/>
        <v>0</v>
      </c>
      <c r="H68" s="93">
        <f t="shared" si="23"/>
        <v>0</v>
      </c>
      <c r="I68" s="93">
        <f t="shared" si="24"/>
        <v>0</v>
      </c>
      <c r="J68" s="117"/>
      <c r="K68" s="117"/>
      <c r="L68" s="32"/>
      <c r="M68" s="32"/>
      <c r="N68" s="32"/>
      <c r="O68" s="32"/>
      <c r="P68" s="32"/>
      <c r="Q68" s="32"/>
      <c r="R68" s="32"/>
      <c r="S68" s="139"/>
      <c r="T68" s="32"/>
      <c r="U68" s="117"/>
      <c r="V68" s="32"/>
      <c r="W68" s="32"/>
      <c r="X68" s="32"/>
      <c r="Y68" s="32"/>
      <c r="Z68" s="32"/>
    </row>
    <row r="69" spans="1:26" ht="16.5">
      <c r="A69" s="32"/>
      <c r="B69" s="24" t="str">
        <f t="shared" si="25"/>
        <v>C&amp;I</v>
      </c>
      <c r="C69" s="24" t="str">
        <f t="shared" si="26"/>
        <v>Thermal Energy Storage</v>
      </c>
      <c r="D69" s="70" t="str">
        <f t="shared" si="20"/>
        <v>Thermal Energy Storage</v>
      </c>
      <c r="E69" s="72">
        <f t="shared" si="21"/>
        <v>527.41278888643637</v>
      </c>
      <c r="F69" s="72" t="str">
        <f t="shared" si="22"/>
        <v/>
      </c>
      <c r="G69" s="72">
        <f t="shared" si="27"/>
        <v>527.41278888643637</v>
      </c>
      <c r="H69" s="93">
        <f t="shared" si="23"/>
        <v>2.5632301958111028</v>
      </c>
      <c r="I69" s="93">
        <f t="shared" si="24"/>
        <v>0</v>
      </c>
      <c r="J69" s="117"/>
      <c r="K69" s="117"/>
      <c r="L69" s="32"/>
      <c r="M69" s="32"/>
      <c r="N69" s="32"/>
      <c r="O69" s="32"/>
      <c r="P69" s="32"/>
      <c r="Q69" s="32"/>
      <c r="R69" s="32"/>
      <c r="S69" s="139"/>
      <c r="T69" s="32"/>
      <c r="U69" s="117"/>
      <c r="V69" s="32"/>
      <c r="W69" s="32"/>
      <c r="X69" s="32"/>
      <c r="Y69" s="32"/>
      <c r="Z69" s="32"/>
    </row>
    <row r="70" spans="1:26" ht="16.5">
      <c r="A70" s="32"/>
      <c r="B70" s="24" t="str">
        <f t="shared" si="25"/>
        <v>C&amp;I</v>
      </c>
      <c r="C70" s="24" t="str">
        <f t="shared" si="26"/>
        <v>Battery Energy Storage</v>
      </c>
      <c r="D70" s="68" t="str">
        <f t="shared" si="20"/>
        <v>Battery Energy Storage</v>
      </c>
      <c r="E70" s="72">
        <f t="shared" si="21"/>
        <v>410.73313812366274</v>
      </c>
      <c r="F70" s="72">
        <f t="shared" si="22"/>
        <v>410.73313812366274</v>
      </c>
      <c r="G70" s="72">
        <f t="shared" si="27"/>
        <v>410.73313812366274</v>
      </c>
      <c r="H70" s="93">
        <f t="shared" si="23"/>
        <v>1.3484043824185274</v>
      </c>
      <c r="I70" s="93">
        <f t="shared" si="24"/>
        <v>1.3484043824185274</v>
      </c>
      <c r="J70" s="117"/>
      <c r="K70" s="117"/>
      <c r="L70" s="32"/>
      <c r="M70" s="32"/>
      <c r="N70" s="32"/>
      <c r="O70" s="32"/>
      <c r="P70" s="32"/>
      <c r="Q70" s="32"/>
      <c r="R70" s="32"/>
      <c r="S70" s="139"/>
      <c r="T70" s="32"/>
      <c r="U70" s="117"/>
      <c r="V70" s="32"/>
      <c r="W70" s="32"/>
      <c r="X70" s="32"/>
      <c r="Y70" s="32"/>
      <c r="Z70" s="32"/>
    </row>
    <row r="71" spans="1:26" ht="16.5">
      <c r="A71" s="32"/>
      <c r="B71" s="24" t="str">
        <f t="shared" si="25"/>
        <v>C&amp;I</v>
      </c>
      <c r="C71" s="24" t="str">
        <f t="shared" si="26"/>
        <v>Ancillary Cooling</v>
      </c>
      <c r="D71" s="70" t="str">
        <f t="shared" si="20"/>
        <v>Ancillary Cooling</v>
      </c>
      <c r="E71" s="72">
        <f t="shared" si="21"/>
        <v>46.452545602258013</v>
      </c>
      <c r="F71" s="72" t="str">
        <f t="shared" si="22"/>
        <v/>
      </c>
      <c r="G71" s="72">
        <f t="shared" si="27"/>
        <v>46.452545602258013</v>
      </c>
      <c r="H71" s="93">
        <f t="shared" si="23"/>
        <v>2.1693817915333291</v>
      </c>
      <c r="I71" s="93">
        <f t="shared" si="24"/>
        <v>0</v>
      </c>
      <c r="J71" s="117"/>
      <c r="K71" s="117"/>
      <c r="L71" s="32"/>
      <c r="M71" s="32"/>
      <c r="N71" s="32"/>
      <c r="O71" s="32"/>
      <c r="P71" s="32"/>
      <c r="Q71" s="32"/>
      <c r="R71" s="32"/>
      <c r="S71" s="139"/>
      <c r="T71" s="32"/>
      <c r="U71" s="117"/>
      <c r="V71" s="32"/>
      <c r="W71" s="32"/>
      <c r="X71" s="32"/>
      <c r="Y71" s="32"/>
      <c r="Z71" s="32"/>
    </row>
    <row r="72" spans="1:26" ht="16.5">
      <c r="A72" s="32"/>
      <c r="B72" s="24" t="str">
        <f t="shared" si="25"/>
        <v>C&amp;I</v>
      </c>
      <c r="C72" s="24" t="str">
        <f t="shared" si="26"/>
        <v>Ancillary Heating</v>
      </c>
      <c r="D72" s="123" t="str">
        <f t="shared" si="20"/>
        <v>Ancillary Heating</v>
      </c>
      <c r="E72" s="72" t="str">
        <f t="shared" si="21"/>
        <v/>
      </c>
      <c r="F72" s="72">
        <f t="shared" si="22"/>
        <v>37.502880543708152</v>
      </c>
      <c r="G72" s="72">
        <f t="shared" si="27"/>
        <v>37.502880543708152</v>
      </c>
      <c r="H72" s="93">
        <f t="shared" si="23"/>
        <v>0</v>
      </c>
      <c r="I72" s="93">
        <f t="shared" si="24"/>
        <v>0.18215422339832321</v>
      </c>
      <c r="J72" s="117"/>
      <c r="K72" s="117"/>
      <c r="L72" s="32"/>
      <c r="M72" s="32"/>
      <c r="N72" s="32"/>
      <c r="O72" s="32"/>
      <c r="P72" s="32"/>
      <c r="Q72" s="32"/>
      <c r="R72" s="32"/>
      <c r="S72" s="139"/>
      <c r="T72" s="32"/>
      <c r="U72" s="117"/>
      <c r="V72" s="32"/>
      <c r="W72" s="32"/>
      <c r="X72" s="32"/>
      <c r="Y72" s="32"/>
      <c r="Z72" s="32"/>
    </row>
    <row r="73" spans="1:26" ht="16.5">
      <c r="A73" s="32"/>
      <c r="B73" s="24" t="str">
        <f t="shared" si="25"/>
        <v>C&amp;I</v>
      </c>
      <c r="C73" s="24" t="str">
        <f t="shared" si="26"/>
        <v>Ancillary DLC WH</v>
      </c>
      <c r="D73" s="70" t="str">
        <f t="shared" si="20"/>
        <v>Ancillary DLC WH</v>
      </c>
      <c r="E73" s="72">
        <f t="shared" si="21"/>
        <v>39.202716945433011</v>
      </c>
      <c r="F73" s="72">
        <f t="shared" si="22"/>
        <v>39.202716945433011</v>
      </c>
      <c r="G73" s="72">
        <f t="shared" si="27"/>
        <v>39.202716945433011</v>
      </c>
      <c r="H73" s="93">
        <f t="shared" si="23"/>
        <v>4.814655423373603</v>
      </c>
      <c r="I73" s="93">
        <f t="shared" si="24"/>
        <v>4.814655423373603</v>
      </c>
      <c r="J73" s="117"/>
      <c r="K73" s="117"/>
      <c r="L73" s="32"/>
      <c r="M73" s="32"/>
      <c r="N73" s="32"/>
      <c r="O73" s="32"/>
      <c r="P73" s="32"/>
      <c r="Q73" s="32"/>
      <c r="R73" s="32"/>
      <c r="S73" s="139"/>
      <c r="T73" s="32"/>
      <c r="U73" s="117"/>
      <c r="V73" s="32"/>
      <c r="W73" s="32"/>
      <c r="X73" s="32"/>
      <c r="Y73" s="32"/>
      <c r="Z73" s="32"/>
    </row>
    <row r="74" spans="1:26" ht="16.5">
      <c r="A74" s="32"/>
      <c r="B74" s="24" t="str">
        <f t="shared" si="25"/>
        <v>C&amp;I</v>
      </c>
      <c r="C74" s="24" t="str">
        <f t="shared" si="26"/>
        <v>Ancillary Third Party</v>
      </c>
      <c r="D74" s="68" t="str">
        <f t="shared" si="20"/>
        <v>Ancillary Third Party</v>
      </c>
      <c r="E74" s="72">
        <f t="shared" si="21"/>
        <v>38.184627136888238</v>
      </c>
      <c r="F74" s="72">
        <f t="shared" si="22"/>
        <v>37.535998814619902</v>
      </c>
      <c r="G74" s="72">
        <f t="shared" si="27"/>
        <v>38.184627136888238</v>
      </c>
      <c r="H74" s="93">
        <f t="shared" si="23"/>
        <v>8.9270918182268328</v>
      </c>
      <c r="I74" s="93">
        <f t="shared" si="24"/>
        <v>9.081353454300217</v>
      </c>
      <c r="J74" s="117"/>
      <c r="K74" s="117"/>
      <c r="L74" s="32"/>
      <c r="M74" s="32"/>
      <c r="N74" s="32"/>
      <c r="O74" s="32"/>
      <c r="P74" s="32"/>
      <c r="Q74" s="32"/>
      <c r="R74" s="32"/>
      <c r="S74" s="139"/>
      <c r="T74" s="32"/>
      <c r="U74" s="117"/>
      <c r="V74" s="32"/>
      <c r="W74" s="32"/>
      <c r="X74" s="32"/>
      <c r="Y74" s="32"/>
      <c r="Z74" s="32"/>
    </row>
    <row r="75" spans="1:26" ht="16.5">
      <c r="A75" s="32"/>
      <c r="B75" s="24" t="str">
        <f t="shared" si="25"/>
        <v>C&amp;I</v>
      </c>
      <c r="C75" s="24" t="str">
        <f t="shared" si="26"/>
        <v>Ancillary Battery Storage</v>
      </c>
      <c r="D75" s="70" t="str">
        <f t="shared" si="20"/>
        <v>Ancillary Battery Storage</v>
      </c>
      <c r="E75" s="72">
        <f t="shared" si="21"/>
        <v>38.126173170089523</v>
      </c>
      <c r="F75" s="72">
        <f t="shared" si="22"/>
        <v>38.126173170089523</v>
      </c>
      <c r="G75" s="72">
        <f t="shared" si="27"/>
        <v>38.126173170089523</v>
      </c>
      <c r="H75" s="93">
        <f t="shared" si="23"/>
        <v>1.3484043824185274</v>
      </c>
      <c r="I75" s="93">
        <f t="shared" si="24"/>
        <v>1.3484043824185274</v>
      </c>
      <c r="J75" s="117"/>
      <c r="K75" s="117"/>
      <c r="L75" s="32"/>
      <c r="M75" s="32"/>
      <c r="N75" s="32"/>
      <c r="O75" s="32"/>
      <c r="P75" s="32"/>
      <c r="Q75" s="32"/>
      <c r="R75" s="32"/>
      <c r="S75" s="139"/>
      <c r="T75" s="32"/>
      <c r="U75" s="117"/>
      <c r="V75" s="32"/>
      <c r="W75" s="32"/>
      <c r="X75" s="32"/>
      <c r="Y75" s="32"/>
      <c r="Z75" s="32"/>
    </row>
    <row r="76" spans="1:26" ht="16.5">
      <c r="A76" s="32"/>
      <c r="B76" s="24" t="str">
        <f t="shared" si="25"/>
        <v>C&amp;I</v>
      </c>
      <c r="C76" s="24" t="str">
        <f t="shared" si="26"/>
        <v>Parent-Ancillary ERWH</v>
      </c>
      <c r="D76" s="68" t="str">
        <f t="shared" si="20"/>
        <v>Parent-Ancillary ERWH</v>
      </c>
      <c r="E76" s="72" t="str">
        <f t="shared" si="21"/>
        <v/>
      </c>
      <c r="F76" s="72" t="str">
        <f t="shared" si="22"/>
        <v/>
      </c>
      <c r="G76" s="72">
        <f t="shared" si="27"/>
        <v>0</v>
      </c>
      <c r="H76" s="93">
        <f t="shared" si="23"/>
        <v>0</v>
      </c>
      <c r="I76" s="93">
        <f t="shared" si="24"/>
        <v>0</v>
      </c>
      <c r="J76" s="117"/>
      <c r="K76" s="117"/>
      <c r="L76" s="32"/>
      <c r="M76" s="32"/>
      <c r="N76" s="32"/>
      <c r="O76" s="32"/>
      <c r="P76" s="32"/>
      <c r="Q76" s="32"/>
      <c r="R76" s="32"/>
      <c r="S76" s="139"/>
      <c r="T76" s="32"/>
      <c r="U76" s="117"/>
      <c r="V76" s="32"/>
      <c r="W76" s="32"/>
      <c r="X76" s="32"/>
      <c r="Y76" s="32"/>
      <c r="Z76" s="32"/>
    </row>
    <row r="77" spans="1:26" ht="16.5">
      <c r="A77" s="32"/>
      <c r="B77" s="24" t="str">
        <f t="shared" si="25"/>
        <v>C&amp;I</v>
      </c>
      <c r="C77" s="24" t="str">
        <f t="shared" si="26"/>
        <v>Pilot-Time-of-Use Opt-in</v>
      </c>
      <c r="D77" s="70" t="str">
        <f t="shared" si="20"/>
        <v>Pilot-Time-of-Use Opt-in</v>
      </c>
      <c r="E77" s="72" t="str">
        <f t="shared" si="21"/>
        <v/>
      </c>
      <c r="F77" s="72" t="str">
        <f t="shared" si="22"/>
        <v/>
      </c>
      <c r="G77" s="72">
        <f t="shared" si="27"/>
        <v>0</v>
      </c>
      <c r="H77" s="93">
        <f t="shared" si="23"/>
        <v>0</v>
      </c>
      <c r="I77" s="93">
        <f t="shared" si="24"/>
        <v>0</v>
      </c>
      <c r="J77" s="117"/>
      <c r="K77" s="117"/>
      <c r="L77" s="32"/>
      <c r="M77" s="32"/>
      <c r="N77" s="32"/>
      <c r="O77" s="32"/>
      <c r="P77" s="32"/>
      <c r="Q77" s="32"/>
      <c r="R77" s="32"/>
      <c r="S77" s="139"/>
      <c r="T77" s="32"/>
      <c r="U77" s="117"/>
      <c r="V77" s="32"/>
      <c r="W77" s="32"/>
      <c r="X77" s="32"/>
      <c r="Y77" s="32"/>
      <c r="Z77" s="32"/>
    </row>
    <row r="78" spans="1:26" ht="16.5">
      <c r="A78" s="32"/>
      <c r="B78" s="24" t="str">
        <f t="shared" si="25"/>
        <v>C&amp;I</v>
      </c>
      <c r="C78" s="24" t="str">
        <f t="shared" si="26"/>
        <v>Parent-Time-of-Use Opt-in</v>
      </c>
      <c r="D78" s="123" t="str">
        <f t="shared" si="20"/>
        <v>Parent-Time-of-Use Opt-in</v>
      </c>
      <c r="E78" s="72">
        <f t="shared" si="21"/>
        <v>44.102634233907011</v>
      </c>
      <c r="F78" s="72">
        <f t="shared" si="22"/>
        <v>43.268999926153157</v>
      </c>
      <c r="G78" s="72">
        <f t="shared" si="27"/>
        <v>44.102634233907011</v>
      </c>
      <c r="H78" s="93">
        <f t="shared" si="23"/>
        <v>4.1386257514950238</v>
      </c>
      <c r="I78" s="93">
        <f t="shared" si="24"/>
        <v>4.2183618308887718</v>
      </c>
      <c r="J78" s="117"/>
      <c r="K78" s="117"/>
      <c r="L78" s="32"/>
      <c r="M78" s="32"/>
      <c r="N78" s="32"/>
      <c r="O78" s="32"/>
      <c r="P78" s="32"/>
      <c r="Q78" s="32"/>
      <c r="R78" s="32"/>
      <c r="S78" s="139"/>
      <c r="T78" s="32"/>
      <c r="U78" s="117"/>
      <c r="V78" s="32"/>
      <c r="W78" s="32"/>
      <c r="X78" s="32"/>
      <c r="Y78" s="32"/>
      <c r="Z78" s="32"/>
    </row>
    <row r="79" spans="1:26" ht="16.5">
      <c r="A79" s="32"/>
      <c r="B79" s="24" t="str">
        <f t="shared" si="25"/>
        <v>C&amp;I</v>
      </c>
      <c r="C79" s="24" t="str">
        <f t="shared" si="26"/>
        <v>Pilot-Peak Time Rebate</v>
      </c>
      <c r="D79" s="70" t="str">
        <f t="shared" si="20"/>
        <v>Pilot-Peak Time Rebate</v>
      </c>
      <c r="E79" s="72" t="str">
        <f t="shared" si="21"/>
        <v/>
      </c>
      <c r="F79" s="72" t="str">
        <f t="shared" si="22"/>
        <v/>
      </c>
      <c r="G79" s="72">
        <f t="shared" si="27"/>
        <v>0</v>
      </c>
      <c r="H79" s="93">
        <f t="shared" si="23"/>
        <v>0</v>
      </c>
      <c r="I79" s="93">
        <f t="shared" si="24"/>
        <v>0</v>
      </c>
      <c r="J79" s="117"/>
      <c r="K79" s="117"/>
      <c r="L79" s="32"/>
      <c r="M79" s="32"/>
      <c r="N79" s="32"/>
      <c r="O79" s="32"/>
      <c r="P79" s="32"/>
      <c r="Q79" s="32"/>
      <c r="R79" s="32"/>
      <c r="S79" s="139"/>
      <c r="T79" s="32"/>
      <c r="U79" s="117"/>
      <c r="V79" s="32"/>
      <c r="W79" s="32"/>
      <c r="X79" s="32"/>
      <c r="Y79" s="32"/>
      <c r="Z79" s="32"/>
    </row>
    <row r="80" spans="1:26" ht="16.5">
      <c r="A80" s="32"/>
      <c r="B80" s="24" t="str">
        <f t="shared" si="25"/>
        <v>C&amp;I</v>
      </c>
      <c r="C80" s="24" t="str">
        <f t="shared" si="26"/>
        <v>Parent-Peak Time Rebate</v>
      </c>
      <c r="D80" s="123" t="str">
        <f t="shared" si="20"/>
        <v>Parent-Peak Time Rebate</v>
      </c>
      <c r="E80" s="72">
        <f t="shared" si="21"/>
        <v>39.480982877237416</v>
      </c>
      <c r="F80" s="72">
        <f t="shared" si="22"/>
        <v>39.063152146004001</v>
      </c>
      <c r="G80" s="72">
        <f t="shared" si="27"/>
        <v>39.480982877237416</v>
      </c>
      <c r="H80" s="93">
        <f t="shared" si="23"/>
        <v>2.9005221848992604</v>
      </c>
      <c r="I80" s="93">
        <f t="shared" si="24"/>
        <v>2.9315470059619706</v>
      </c>
      <c r="J80" s="117"/>
      <c r="K80" s="117"/>
      <c r="L80" s="32"/>
      <c r="M80" s="32"/>
      <c r="N80" s="32"/>
      <c r="O80" s="32"/>
      <c r="P80" s="32"/>
      <c r="Q80" s="32"/>
      <c r="R80" s="32"/>
      <c r="S80" s="139"/>
      <c r="T80" s="32"/>
      <c r="U80" s="117"/>
      <c r="V80" s="32"/>
      <c r="W80" s="32"/>
      <c r="X80" s="32"/>
      <c r="Y80" s="32"/>
      <c r="Z80" s="32"/>
    </row>
    <row r="81" spans="1:85" ht="16.5">
      <c r="A81" s="32"/>
      <c r="B81" s="24" t="str">
        <f t="shared" si="25"/>
        <v>C&amp;I</v>
      </c>
      <c r="C81" s="24" t="str">
        <f t="shared" si="26"/>
        <v>Variable Peak Pricing Rates</v>
      </c>
      <c r="D81" s="70" t="str">
        <f t="shared" si="20"/>
        <v>Variable Peak Pricing Rates</v>
      </c>
      <c r="E81" s="72">
        <f t="shared" si="21"/>
        <v>33.353173335677603</v>
      </c>
      <c r="F81" s="72">
        <f t="shared" si="22"/>
        <v>32.744896131708366</v>
      </c>
      <c r="G81" s="72">
        <f t="shared" si="27"/>
        <v>33.353173335677603</v>
      </c>
      <c r="H81" s="93">
        <f t="shared" si="23"/>
        <v>9.7131052270331715</v>
      </c>
      <c r="I81" s="93">
        <f t="shared" si="24"/>
        <v>9.8935382467500208</v>
      </c>
      <c r="J81" s="117"/>
      <c r="K81" s="117"/>
      <c r="L81" s="32"/>
      <c r="M81" s="32"/>
      <c r="N81" s="32"/>
      <c r="O81" s="32"/>
      <c r="P81" s="32"/>
      <c r="Q81" s="32"/>
      <c r="R81" s="32"/>
      <c r="S81" s="139"/>
      <c r="T81" s="32"/>
      <c r="U81" s="117"/>
      <c r="V81" s="32"/>
      <c r="W81" s="32"/>
      <c r="X81" s="32"/>
      <c r="Y81" s="32"/>
      <c r="Z81" s="32"/>
    </row>
    <row r="82" spans="1:85" ht="16">
      <c r="A82" s="32"/>
      <c r="B82" s="24"/>
      <c r="C82" s="24"/>
      <c r="D82" s="24"/>
      <c r="E82" s="24"/>
      <c r="F82" s="24"/>
      <c r="G82" s="24"/>
      <c r="H82" s="24"/>
      <c r="I82" s="24"/>
      <c r="J82" s="117"/>
      <c r="K82" s="117"/>
      <c r="L82" s="32"/>
      <c r="M82" s="32"/>
      <c r="N82" s="32"/>
      <c r="O82" s="32"/>
      <c r="P82" s="32"/>
      <c r="Q82" s="32"/>
      <c r="R82" s="32"/>
      <c r="S82" s="139"/>
      <c r="T82" s="32"/>
      <c r="U82" s="117"/>
      <c r="V82" s="32"/>
      <c r="W82" s="32"/>
      <c r="X82" s="32"/>
      <c r="Y82" s="32"/>
      <c r="Z82" s="32"/>
    </row>
    <row r="83" spans="1:85" ht="16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139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</row>
    <row r="84" spans="1:85" ht="16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</row>
    <row r="85" spans="1:85" ht="144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8" t="s">
        <v>8</v>
      </c>
      <c r="L85" s="32" t="s">
        <v>544</v>
      </c>
      <c r="M85" s="32"/>
      <c r="N85" s="42" t="s">
        <v>36</v>
      </c>
      <c r="O85" s="42" t="s">
        <v>36</v>
      </c>
      <c r="P85" s="42" t="s">
        <v>36</v>
      </c>
      <c r="Q85" s="42" t="s">
        <v>36</v>
      </c>
      <c r="R85" s="42" t="s">
        <v>36</v>
      </c>
      <c r="S85" s="42" t="s">
        <v>36</v>
      </c>
      <c r="T85" s="42" t="s">
        <v>36</v>
      </c>
      <c r="U85" s="42" t="s">
        <v>36</v>
      </c>
      <c r="V85" s="42" t="s">
        <v>36</v>
      </c>
      <c r="W85" s="42" t="s">
        <v>36</v>
      </c>
      <c r="X85" s="42" t="s">
        <v>36</v>
      </c>
      <c r="Y85" s="42" t="s">
        <v>36</v>
      </c>
      <c r="Z85" s="42" t="s">
        <v>36</v>
      </c>
      <c r="AA85" s="42" t="s">
        <v>36</v>
      </c>
      <c r="AB85" s="42" t="s">
        <v>36</v>
      </c>
      <c r="AC85" s="42" t="s">
        <v>36</v>
      </c>
      <c r="AD85" s="42" t="s">
        <v>36</v>
      </c>
      <c r="AE85" s="42" t="s">
        <v>36</v>
      </c>
      <c r="AF85" s="42" t="s">
        <v>36</v>
      </c>
      <c r="AG85" s="42" t="s">
        <v>36</v>
      </c>
      <c r="AH85" s="42" t="s">
        <v>36</v>
      </c>
      <c r="AI85" s="42" t="s">
        <v>36</v>
      </c>
      <c r="AJ85" s="43" t="s">
        <v>34</v>
      </c>
      <c r="AK85" s="43" t="s">
        <v>34</v>
      </c>
      <c r="AL85" s="43" t="s">
        <v>34</v>
      </c>
      <c r="AM85" s="43" t="s">
        <v>34</v>
      </c>
      <c r="AN85" s="43" t="s">
        <v>34</v>
      </c>
      <c r="AO85" s="43" t="s">
        <v>34</v>
      </c>
      <c r="AP85" s="43" t="s">
        <v>34</v>
      </c>
      <c r="AQ85" s="43" t="s">
        <v>34</v>
      </c>
      <c r="AR85" s="43" t="s">
        <v>34</v>
      </c>
      <c r="AS85" s="43" t="s">
        <v>34</v>
      </c>
      <c r="AT85" s="43" t="s">
        <v>34</v>
      </c>
      <c r="AU85" s="43" t="s">
        <v>34</v>
      </c>
      <c r="AV85" s="43" t="s">
        <v>34</v>
      </c>
      <c r="AW85" s="43" t="s">
        <v>34</v>
      </c>
      <c r="AX85" s="43" t="s">
        <v>34</v>
      </c>
      <c r="AY85" s="43" t="s">
        <v>34</v>
      </c>
      <c r="AZ85" s="43" t="s">
        <v>34</v>
      </c>
      <c r="BA85" s="43" t="s">
        <v>34</v>
      </c>
      <c r="BB85" s="43" t="s">
        <v>34</v>
      </c>
      <c r="BC85" s="43" t="s">
        <v>34</v>
      </c>
      <c r="BD85" s="43" t="s">
        <v>34</v>
      </c>
      <c r="BE85" s="43" t="s">
        <v>34</v>
      </c>
      <c r="BF85" s="44" t="s">
        <v>38</v>
      </c>
      <c r="BG85" s="44" t="s">
        <v>38</v>
      </c>
      <c r="BH85" s="44" t="s">
        <v>38</v>
      </c>
      <c r="BI85" s="44" t="s">
        <v>38</v>
      </c>
      <c r="BJ85" s="44" t="s">
        <v>38</v>
      </c>
      <c r="BK85" s="44" t="s">
        <v>38</v>
      </c>
      <c r="BL85" s="44" t="s">
        <v>38</v>
      </c>
      <c r="BM85" s="44" t="s">
        <v>38</v>
      </c>
      <c r="BN85" s="44" t="s">
        <v>38</v>
      </c>
      <c r="BO85" s="44" t="s">
        <v>38</v>
      </c>
      <c r="BP85" s="44" t="s">
        <v>38</v>
      </c>
      <c r="BQ85" s="44" t="s">
        <v>38</v>
      </c>
      <c r="BR85" s="44" t="s">
        <v>38</v>
      </c>
      <c r="BS85" s="44" t="s">
        <v>38</v>
      </c>
      <c r="BT85" s="44" t="s">
        <v>38</v>
      </c>
      <c r="BU85" s="44" t="s">
        <v>38</v>
      </c>
    </row>
    <row r="86" spans="1:85" ht="1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</row>
    <row r="87" spans="1:85" ht="16">
      <c r="A87" s="36"/>
      <c r="B87" s="36"/>
      <c r="C87" s="36"/>
      <c r="D87" s="49" t="s">
        <v>33</v>
      </c>
      <c r="E87" s="49"/>
      <c r="F87" s="49"/>
      <c r="G87" s="36"/>
      <c r="H87" s="36"/>
      <c r="I87" s="36"/>
      <c r="J87" s="36"/>
      <c r="K87" s="32"/>
      <c r="L87" s="32"/>
      <c r="M87" s="33" t="s">
        <v>0</v>
      </c>
      <c r="N87" s="33" t="s">
        <v>31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117"/>
      <c r="CE87" s="117"/>
      <c r="CF87" s="117"/>
      <c r="CG87" s="117"/>
    </row>
    <row r="88" spans="1:85" ht="16">
      <c r="A88" s="50" t="s">
        <v>49</v>
      </c>
      <c r="B88" s="51"/>
      <c r="C88" s="51"/>
      <c r="D88" s="52">
        <v>5.21E-2</v>
      </c>
      <c r="E88" s="52"/>
      <c r="F88" s="52"/>
      <c r="G88" s="36"/>
      <c r="H88" s="36"/>
      <c r="I88" s="36"/>
      <c r="J88" s="36"/>
      <c r="K88" s="32"/>
      <c r="L88" s="32"/>
      <c r="M88" s="32" t="s">
        <v>36</v>
      </c>
      <c r="N88" s="32" t="s">
        <v>36</v>
      </c>
      <c r="O88" s="32" t="s">
        <v>36</v>
      </c>
      <c r="P88" s="32" t="s">
        <v>36</v>
      </c>
      <c r="Q88" s="32" t="s">
        <v>36</v>
      </c>
      <c r="R88" s="32" t="s">
        <v>36</v>
      </c>
      <c r="S88" s="32" t="s">
        <v>36</v>
      </c>
      <c r="T88" s="32" t="s">
        <v>36</v>
      </c>
      <c r="U88" s="32" t="s">
        <v>36</v>
      </c>
      <c r="V88" s="32" t="s">
        <v>36</v>
      </c>
      <c r="W88" s="32" t="s">
        <v>36</v>
      </c>
      <c r="X88" s="32" t="s">
        <v>36</v>
      </c>
      <c r="Y88" s="32" t="s">
        <v>36</v>
      </c>
      <c r="Z88" s="32" t="s">
        <v>36</v>
      </c>
      <c r="AA88" s="32" t="s">
        <v>36</v>
      </c>
      <c r="AB88" s="32" t="s">
        <v>36</v>
      </c>
      <c r="AC88" s="32" t="s">
        <v>36</v>
      </c>
      <c r="AD88" s="32" t="s">
        <v>36</v>
      </c>
      <c r="AE88" s="32" t="s">
        <v>36</v>
      </c>
      <c r="AF88" s="32" t="s">
        <v>36</v>
      </c>
      <c r="AG88" s="32" t="s">
        <v>36</v>
      </c>
      <c r="AH88" s="32" t="s">
        <v>36</v>
      </c>
      <c r="AI88" s="32" t="s">
        <v>36</v>
      </c>
      <c r="AJ88" s="32" t="s">
        <v>34</v>
      </c>
      <c r="AK88" s="32" t="s">
        <v>34</v>
      </c>
      <c r="AL88" s="32" t="s">
        <v>34</v>
      </c>
      <c r="AM88" s="32" t="s">
        <v>34</v>
      </c>
      <c r="AN88" s="32" t="s">
        <v>34</v>
      </c>
      <c r="AO88" s="32" t="s">
        <v>34</v>
      </c>
      <c r="AP88" s="32" t="s">
        <v>34</v>
      </c>
      <c r="AQ88" s="32" t="s">
        <v>34</v>
      </c>
      <c r="AR88" s="32" t="s">
        <v>34</v>
      </c>
      <c r="AS88" s="32" t="s">
        <v>34</v>
      </c>
      <c r="AT88" s="32" t="s">
        <v>34</v>
      </c>
      <c r="AU88" s="32" t="s">
        <v>34</v>
      </c>
      <c r="AV88" s="32" t="s">
        <v>34</v>
      </c>
      <c r="AW88" s="32" t="s">
        <v>34</v>
      </c>
      <c r="AX88" s="32" t="s">
        <v>34</v>
      </c>
      <c r="AY88" s="32" t="s">
        <v>34</v>
      </c>
      <c r="AZ88" s="32" t="s">
        <v>34</v>
      </c>
      <c r="BA88" s="32" t="s">
        <v>34</v>
      </c>
      <c r="BB88" s="32" t="s">
        <v>34</v>
      </c>
      <c r="BC88" s="32" t="s">
        <v>34</v>
      </c>
      <c r="BD88" s="32" t="s">
        <v>34</v>
      </c>
      <c r="BE88" s="32" t="s">
        <v>34</v>
      </c>
      <c r="BF88" s="32" t="s">
        <v>34</v>
      </c>
      <c r="BG88" s="32" t="s">
        <v>38</v>
      </c>
      <c r="BH88" s="32" t="s">
        <v>38</v>
      </c>
      <c r="BI88" s="32" t="s">
        <v>38</v>
      </c>
      <c r="BJ88" s="32" t="s">
        <v>38</v>
      </c>
      <c r="BK88" s="32" t="s">
        <v>38</v>
      </c>
      <c r="BL88" s="32" t="s">
        <v>38</v>
      </c>
      <c r="BM88" s="32" t="s">
        <v>38</v>
      </c>
      <c r="BN88" s="32" t="s">
        <v>38</v>
      </c>
      <c r="BO88" s="32" t="s">
        <v>38</v>
      </c>
      <c r="BP88" s="32" t="s">
        <v>38</v>
      </c>
      <c r="BQ88" s="32" t="s">
        <v>38</v>
      </c>
      <c r="BR88" s="32" t="s">
        <v>38</v>
      </c>
      <c r="BS88" s="32" t="s">
        <v>38</v>
      </c>
      <c r="BT88" s="32" t="s">
        <v>38</v>
      </c>
      <c r="BU88" s="32" t="s">
        <v>38</v>
      </c>
      <c r="BV88" s="32" t="s">
        <v>38</v>
      </c>
      <c r="BW88" s="32" t="s">
        <v>38</v>
      </c>
      <c r="BX88" s="32" t="s">
        <v>38</v>
      </c>
      <c r="BY88" s="32" t="s">
        <v>38</v>
      </c>
      <c r="BZ88" s="32" t="s">
        <v>38</v>
      </c>
      <c r="CA88" s="32" t="s">
        <v>38</v>
      </c>
      <c r="CB88" s="32" t="s">
        <v>38</v>
      </c>
      <c r="CC88" s="32" t="s">
        <v>38</v>
      </c>
      <c r="CD88" s="117"/>
      <c r="CE88" s="117"/>
      <c r="CF88" s="117"/>
      <c r="CG88" s="117"/>
    </row>
    <row r="89" spans="1:85" s="8" customFormat="1" ht="64">
      <c r="A89" s="37" t="s">
        <v>47</v>
      </c>
      <c r="B89" s="116" t="s">
        <v>8</v>
      </c>
      <c r="C89" s="116" t="s">
        <v>101</v>
      </c>
      <c r="D89" s="53" t="s">
        <v>1026</v>
      </c>
      <c r="E89" s="53" t="s">
        <v>1025</v>
      </c>
      <c r="F89" s="53" t="s">
        <v>1024</v>
      </c>
      <c r="G89" s="37" t="s">
        <v>1023</v>
      </c>
      <c r="H89" s="37" t="s">
        <v>1022</v>
      </c>
      <c r="I89" s="37" t="s">
        <v>1021</v>
      </c>
      <c r="J89" s="37" t="s">
        <v>1020</v>
      </c>
      <c r="K89" s="54" t="s">
        <v>2</v>
      </c>
      <c r="L89" s="38" t="s">
        <v>6</v>
      </c>
      <c r="M89" s="99" t="s">
        <v>14</v>
      </c>
      <c r="N89" s="99" t="s">
        <v>15</v>
      </c>
      <c r="O89" s="99" t="s">
        <v>16</v>
      </c>
      <c r="P89" s="99" t="s">
        <v>17</v>
      </c>
      <c r="Q89" s="99" t="s">
        <v>18</v>
      </c>
      <c r="R89" s="99" t="s">
        <v>19</v>
      </c>
      <c r="S89" s="99" t="s">
        <v>20</v>
      </c>
      <c r="T89" s="99" t="s">
        <v>21</v>
      </c>
      <c r="U89" s="99" t="s">
        <v>22</v>
      </c>
      <c r="V89" s="99" t="s">
        <v>23</v>
      </c>
      <c r="W89" s="99" t="s">
        <v>24</v>
      </c>
      <c r="X89" s="99" t="s">
        <v>25</v>
      </c>
      <c r="Y89" s="99" t="s">
        <v>48</v>
      </c>
      <c r="Z89" s="99" t="s">
        <v>46</v>
      </c>
      <c r="AA89" s="32" t="s">
        <v>59</v>
      </c>
      <c r="AB89" s="32" t="s">
        <v>75</v>
      </c>
      <c r="AC89" s="32" t="s">
        <v>76</v>
      </c>
      <c r="AD89" s="32" t="s">
        <v>82</v>
      </c>
      <c r="AE89" s="32" t="s">
        <v>84</v>
      </c>
      <c r="AF89" s="32" t="s">
        <v>997</v>
      </c>
      <c r="AG89" s="32" t="s">
        <v>998</v>
      </c>
      <c r="AH89" s="32" t="s">
        <v>999</v>
      </c>
      <c r="AI89" s="32" t="s">
        <v>1000</v>
      </c>
      <c r="AJ89" s="99" t="s">
        <v>14</v>
      </c>
      <c r="AK89" s="99" t="s">
        <v>15</v>
      </c>
      <c r="AL89" s="99" t="s">
        <v>16</v>
      </c>
      <c r="AM89" s="99" t="s">
        <v>17</v>
      </c>
      <c r="AN89" s="99" t="s">
        <v>18</v>
      </c>
      <c r="AO89" s="99" t="s">
        <v>19</v>
      </c>
      <c r="AP89" s="99" t="s">
        <v>20</v>
      </c>
      <c r="AQ89" s="99" t="s">
        <v>21</v>
      </c>
      <c r="AR89" s="99" t="s">
        <v>22</v>
      </c>
      <c r="AS89" s="99" t="s">
        <v>23</v>
      </c>
      <c r="AT89" s="99" t="s">
        <v>24</v>
      </c>
      <c r="AU89" s="99" t="s">
        <v>25</v>
      </c>
      <c r="AV89" s="99" t="s">
        <v>48</v>
      </c>
      <c r="AW89" s="99" t="s">
        <v>46</v>
      </c>
      <c r="AX89" s="32" t="s">
        <v>59</v>
      </c>
      <c r="AY89" s="32" t="s">
        <v>75</v>
      </c>
      <c r="AZ89" s="32" t="s">
        <v>76</v>
      </c>
      <c r="BA89" s="32" t="s">
        <v>82</v>
      </c>
      <c r="BB89" s="32" t="s">
        <v>84</v>
      </c>
      <c r="BC89" s="32" t="s">
        <v>997</v>
      </c>
      <c r="BD89" s="32" t="s">
        <v>998</v>
      </c>
      <c r="BE89" s="32" t="s">
        <v>999</v>
      </c>
      <c r="BF89" s="32" t="s">
        <v>1000</v>
      </c>
      <c r="BG89" s="99" t="s">
        <v>14</v>
      </c>
      <c r="BH89" s="99" t="s">
        <v>15</v>
      </c>
      <c r="BI89" s="99" t="s">
        <v>16</v>
      </c>
      <c r="BJ89" s="99" t="s">
        <v>17</v>
      </c>
      <c r="BK89" s="99" t="s">
        <v>18</v>
      </c>
      <c r="BL89" s="99" t="s">
        <v>19</v>
      </c>
      <c r="BM89" s="99" t="s">
        <v>20</v>
      </c>
      <c r="BN89" s="99" t="s">
        <v>21</v>
      </c>
      <c r="BO89" s="99" t="s">
        <v>22</v>
      </c>
      <c r="BP89" s="99" t="s">
        <v>23</v>
      </c>
      <c r="BQ89" s="99" t="s">
        <v>24</v>
      </c>
      <c r="BR89" s="99" t="s">
        <v>25</v>
      </c>
      <c r="BS89" s="99" t="s">
        <v>48</v>
      </c>
      <c r="BT89" s="99" t="s">
        <v>46</v>
      </c>
      <c r="BU89" s="32" t="s">
        <v>59</v>
      </c>
      <c r="BV89" s="32" t="s">
        <v>75</v>
      </c>
      <c r="BW89" s="32" t="s">
        <v>76</v>
      </c>
      <c r="BX89" s="32" t="s">
        <v>82</v>
      </c>
      <c r="BY89" s="32" t="s">
        <v>84</v>
      </c>
      <c r="BZ89" s="32" t="s">
        <v>997</v>
      </c>
      <c r="CA89" s="32" t="s">
        <v>998</v>
      </c>
      <c r="CB89" s="32" t="s">
        <v>999</v>
      </c>
      <c r="CC89" s="32" t="s">
        <v>1000</v>
      </c>
      <c r="CD89" s="117"/>
      <c r="CE89" s="117"/>
      <c r="CF89" s="117"/>
      <c r="CG89" s="117"/>
    </row>
    <row r="90" spans="1:85" ht="16">
      <c r="A90" s="31" t="str">
        <f>IF(K90="Residential",K90,"C&amp;I")</f>
        <v>Residential</v>
      </c>
      <c r="B90" s="31" t="s">
        <v>92</v>
      </c>
      <c r="C90" s="31" t="str">
        <f>L90</f>
        <v>Behavioral</v>
      </c>
      <c r="D90" s="45">
        <f>MAX(E90:F90)</f>
        <v>151.19536005536514</v>
      </c>
      <c r="E90" s="45">
        <f>IFERROR(G90 / H90 / 1000,"")</f>
        <v>144.27488178042003</v>
      </c>
      <c r="F90" s="45">
        <f>IFERROR(G90 / I90 / 1000,"n/a")</f>
        <v>151.19536005536514</v>
      </c>
      <c r="G90" s="46">
        <f>NPV($D$88,AJ90:BC90)</f>
        <v>1344278.2267059712</v>
      </c>
      <c r="H90" s="47">
        <f>NPV($D$88,M90:AF90)</f>
        <v>9.3174793152969144</v>
      </c>
      <c r="I90" s="47">
        <f>NPV($D$88,BG90:BZ90)</f>
        <v>8.8910018549095664</v>
      </c>
      <c r="J90" s="47">
        <f>MAX(H90:I90)</f>
        <v>9.3174793152969144</v>
      </c>
      <c r="K90" s="32" t="s">
        <v>32</v>
      </c>
      <c r="L90" s="32" t="s">
        <v>118</v>
      </c>
      <c r="M90" s="34">
        <v>0</v>
      </c>
      <c r="N90" s="34">
        <v>0.3333637821238985</v>
      </c>
      <c r="O90" s="34">
        <v>0.78079965478479096</v>
      </c>
      <c r="P90" s="34">
        <v>0.89705568565612326</v>
      </c>
      <c r="Q90" s="34">
        <v>0.85685427906986789</v>
      </c>
      <c r="R90" s="34">
        <v>0.83941084158610502</v>
      </c>
      <c r="S90" s="34">
        <v>0.84439160066073482</v>
      </c>
      <c r="T90" s="34">
        <v>0.85052828178803852</v>
      </c>
      <c r="U90" s="34">
        <v>0.85665874423357669</v>
      </c>
      <c r="V90" s="34">
        <v>0.86278092870650935</v>
      </c>
      <c r="W90" s="34">
        <v>0.86889269778087119</v>
      </c>
      <c r="X90" s="34">
        <v>0.87499183361512567</v>
      </c>
      <c r="Y90" s="34">
        <v>0.8810760356207411</v>
      </c>
      <c r="Z90" s="34">
        <v>0.88714291807952794</v>
      </c>
      <c r="AA90" s="34">
        <v>0.89319000770953427</v>
      </c>
      <c r="AB90" s="34">
        <v>0.89921474117938416</v>
      </c>
      <c r="AC90" s="34">
        <v>0.90521446257102467</v>
      </c>
      <c r="AD90" s="34">
        <v>0.91118642079093637</v>
      </c>
      <c r="AE90" s="34">
        <v>0.91712776692997422</v>
      </c>
      <c r="AF90" s="34">
        <v>0.92303555157209816</v>
      </c>
      <c r="AG90" s="34">
        <v>0.928906722052387</v>
      </c>
      <c r="AH90" s="34">
        <v>0.93473811966485154</v>
      </c>
      <c r="AI90" s="34">
        <v>0.94354462203713996</v>
      </c>
      <c r="AJ90" s="55">
        <v>0</v>
      </c>
      <c r="AK90" s="55">
        <v>80144.34</v>
      </c>
      <c r="AL90" s="55">
        <v>114354.84</v>
      </c>
      <c r="AM90" s="55">
        <v>123400.9</v>
      </c>
      <c r="AN90" s="55">
        <v>120521.04</v>
      </c>
      <c r="AO90" s="55">
        <v>119368.66</v>
      </c>
      <c r="AP90" s="55">
        <v>119943.89</v>
      </c>
      <c r="AQ90" s="55">
        <v>120611.41</v>
      </c>
      <c r="AR90" s="55">
        <v>121281.82</v>
      </c>
      <c r="AS90" s="55">
        <v>121954.97</v>
      </c>
      <c r="AT90" s="55">
        <v>122630.71</v>
      </c>
      <c r="AU90" s="55">
        <v>123308.87</v>
      </c>
      <c r="AV90" s="55">
        <v>123989.28</v>
      </c>
      <c r="AW90" s="55">
        <v>124671.75</v>
      </c>
      <c r="AX90" s="55">
        <v>125356.08</v>
      </c>
      <c r="AY90" s="55">
        <v>126042.08</v>
      </c>
      <c r="AZ90" s="55">
        <v>126729.53</v>
      </c>
      <c r="BA90" s="55">
        <v>127418.21</v>
      </c>
      <c r="BB90" s="55">
        <v>128107.89</v>
      </c>
      <c r="BC90" s="55">
        <v>128798.32</v>
      </c>
      <c r="BD90" s="55">
        <v>129489.25</v>
      </c>
      <c r="BE90" s="55">
        <v>130180.41</v>
      </c>
      <c r="BF90" s="55">
        <v>131115.65</v>
      </c>
      <c r="BG90" s="34">
        <v>0</v>
      </c>
      <c r="BH90" s="34">
        <v>0.3181051339021726</v>
      </c>
      <c r="BI90" s="34">
        <v>0.74506107758212958</v>
      </c>
      <c r="BJ90" s="34">
        <v>0.85599586489359492</v>
      </c>
      <c r="BK90" s="34">
        <v>0.81763454758521503</v>
      </c>
      <c r="BL90" s="34">
        <v>0.80098952699799275</v>
      </c>
      <c r="BM90" s="34">
        <v>0.80574230794580659</v>
      </c>
      <c r="BN90" s="34">
        <v>0.81159810235538143</v>
      </c>
      <c r="BO90" s="34">
        <v>0.81744796272322229</v>
      </c>
      <c r="BP90" s="34">
        <v>0.82328992401586298</v>
      </c>
      <c r="BQ90" s="34">
        <v>0.82912194664109384</v>
      </c>
      <c r="BR90" s="34">
        <v>0.83494191427189624</v>
      </c>
      <c r="BS90" s="34">
        <v>0.84074763162173383</v>
      </c>
      <c r="BT90" s="34">
        <v>0.84653682217094539</v>
      </c>
      <c r="BU90" s="34">
        <v>0.85230712584405621</v>
      </c>
      <c r="BV90" s="34">
        <v>0.85805609663788773</v>
      </c>
      <c r="BW90" s="34">
        <v>0.86378120020044002</v>
      </c>
      <c r="BX90" s="34">
        <v>0.86947981136059649</v>
      </c>
      <c r="BY90" s="34">
        <v>0.87514921160880776</v>
      </c>
      <c r="BZ90" s="34">
        <v>0.88078658652900721</v>
      </c>
      <c r="CA90" s="34">
        <v>0.88638902318213031</v>
      </c>
      <c r="CB90" s="34">
        <v>0.89195350744173219</v>
      </c>
      <c r="CC90" s="34">
        <v>0.90035692066946404</v>
      </c>
      <c r="CD90" s="117"/>
      <c r="CE90" s="117"/>
      <c r="CF90" s="117"/>
      <c r="CG90" s="117"/>
    </row>
    <row r="91" spans="1:85" ht="16">
      <c r="A91" s="31" t="str">
        <f t="shared" ref="A91:A143" si="28">IF(K91="Residential",K91,"C&amp;I")</f>
        <v>Residential</v>
      </c>
      <c r="B91" s="31" t="s">
        <v>92</v>
      </c>
      <c r="C91" s="31" t="str">
        <f t="shared" ref="C91:C143" si="29">L91</f>
        <v>DLC Electric Vehicle Charging</v>
      </c>
      <c r="D91" s="45">
        <f t="shared" ref="D91:D143" si="30">MAX(E91:F91)</f>
        <v>317.36636131731501</v>
      </c>
      <c r="E91" s="45">
        <f>IFERROR(G91 / H91 / 1000,"")</f>
        <v>317.36636131731501</v>
      </c>
      <c r="F91" s="45">
        <f t="shared" ref="F91:F143" si="31">IFERROR(G91 / I91 / 1000,"n/a")</f>
        <v>317.36636131731501</v>
      </c>
      <c r="G91" s="46">
        <f t="shared" ref="G91:G143" si="32">NPV($D$88,AJ91:BC91)</f>
        <v>2235647.9626875981</v>
      </c>
      <c r="H91" s="47">
        <f t="shared" ref="H91:H143" si="33">NPV($D$88,M91:AF91)</f>
        <v>7.0443759490071214</v>
      </c>
      <c r="I91" s="47">
        <f t="shared" ref="I91:I143" si="34">NPV($D$88,BG91:BZ91)</f>
        <v>7.0443759490071214</v>
      </c>
      <c r="J91" s="47">
        <f t="shared" ref="J91:J105" si="35">MAX(H91:I91)</f>
        <v>7.0443759490071214</v>
      </c>
      <c r="K91" s="32" t="s">
        <v>32</v>
      </c>
      <c r="L91" s="32" t="s">
        <v>130</v>
      </c>
      <c r="M91" s="34">
        <v>0</v>
      </c>
      <c r="N91" s="34">
        <v>1.0118281302039239E-2</v>
      </c>
      <c r="O91" s="34">
        <v>3.6431605753824682E-2</v>
      </c>
      <c r="P91" s="34">
        <v>0.10196323713260318</v>
      </c>
      <c r="Q91" s="34">
        <v>0.15728962972156224</v>
      </c>
      <c r="R91" s="34">
        <v>0.20966775827852707</v>
      </c>
      <c r="S91" s="34">
        <v>0.2515578578155156</v>
      </c>
      <c r="T91" s="34">
        <v>0.30181729584129419</v>
      </c>
      <c r="U91" s="34">
        <v>0.36211820556906021</v>
      </c>
      <c r="V91" s="34">
        <v>0.43446680031719781</v>
      </c>
      <c r="W91" s="34">
        <v>0.5212701202946417</v>
      </c>
      <c r="X91" s="34">
        <v>0.62541611491052862</v>
      </c>
      <c r="Y91" s="34">
        <v>0.75036972494930121</v>
      </c>
      <c r="Z91" s="34">
        <v>0.90028816126850197</v>
      </c>
      <c r="AA91" s="34">
        <v>1.0801592153454527</v>
      </c>
      <c r="AB91" s="34">
        <v>1.2959672032694143</v>
      </c>
      <c r="AC91" s="34">
        <v>1.5548920641414938</v>
      </c>
      <c r="AD91" s="34">
        <v>1.8655482368928362</v>
      </c>
      <c r="AE91" s="34">
        <v>2.2382712629609691</v>
      </c>
      <c r="AF91" s="34">
        <v>2.6854616501050983</v>
      </c>
      <c r="AG91" s="34">
        <v>3.2219974377211815</v>
      </c>
      <c r="AH91" s="34">
        <v>3.8657291897188624</v>
      </c>
      <c r="AI91" s="34">
        <v>3.9136886479163469</v>
      </c>
      <c r="AJ91" s="55">
        <v>0</v>
      </c>
      <c r="AK91" s="55">
        <v>47761.39</v>
      </c>
      <c r="AL91" s="55">
        <v>70804.460000000006</v>
      </c>
      <c r="AM91" s="55">
        <v>126623.09</v>
      </c>
      <c r="AN91" s="55">
        <v>112777.38</v>
      </c>
      <c r="AO91" s="55">
        <v>109118.92</v>
      </c>
      <c r="AP91" s="55">
        <v>94749.07</v>
      </c>
      <c r="AQ91" s="55">
        <v>107001.39</v>
      </c>
      <c r="AR91" s="55">
        <v>121701.63</v>
      </c>
      <c r="AS91" s="55">
        <v>139338.87</v>
      </c>
      <c r="AT91" s="55">
        <v>160499.9</v>
      </c>
      <c r="AU91" s="55">
        <v>185888.75</v>
      </c>
      <c r="AV91" s="55">
        <v>216350.12</v>
      </c>
      <c r="AW91" s="55">
        <v>252897.44</v>
      </c>
      <c r="AX91" s="55">
        <v>296746.65999999997</v>
      </c>
      <c r="AY91" s="55">
        <v>349356.63</v>
      </c>
      <c r="AZ91" s="55">
        <v>412477.69</v>
      </c>
      <c r="BA91" s="55">
        <v>488209.88</v>
      </c>
      <c r="BB91" s="55">
        <v>579072.81999999995</v>
      </c>
      <c r="BC91" s="55">
        <v>688089.51</v>
      </c>
      <c r="BD91" s="55">
        <v>818886.95</v>
      </c>
      <c r="BE91" s="55">
        <v>975816.76</v>
      </c>
      <c r="BF91" s="55">
        <v>137657.73000000001</v>
      </c>
      <c r="BG91" s="34">
        <v>0</v>
      </c>
      <c r="BH91" s="34">
        <v>1.0118281302039239E-2</v>
      </c>
      <c r="BI91" s="34">
        <v>3.6431605753824682E-2</v>
      </c>
      <c r="BJ91" s="34">
        <v>0.10196323713260318</v>
      </c>
      <c r="BK91" s="34">
        <v>0.15728962972156224</v>
      </c>
      <c r="BL91" s="34">
        <v>0.20966775827852707</v>
      </c>
      <c r="BM91" s="34">
        <v>0.2515578578155156</v>
      </c>
      <c r="BN91" s="34">
        <v>0.30181729584129419</v>
      </c>
      <c r="BO91" s="34">
        <v>0.36211820556906021</v>
      </c>
      <c r="BP91" s="34">
        <v>0.43446680031719781</v>
      </c>
      <c r="BQ91" s="34">
        <v>0.5212701202946417</v>
      </c>
      <c r="BR91" s="34">
        <v>0.62541611491052862</v>
      </c>
      <c r="BS91" s="34">
        <v>0.75036972494930121</v>
      </c>
      <c r="BT91" s="34">
        <v>0.90028816126850197</v>
      </c>
      <c r="BU91" s="34">
        <v>1.0801592153454527</v>
      </c>
      <c r="BV91" s="34">
        <v>1.2959672032694143</v>
      </c>
      <c r="BW91" s="34">
        <v>1.5548920641414938</v>
      </c>
      <c r="BX91" s="34">
        <v>1.8655482368928362</v>
      </c>
      <c r="BY91" s="34">
        <v>2.2382712629609691</v>
      </c>
      <c r="BZ91" s="34">
        <v>2.6854616501050983</v>
      </c>
      <c r="CA91" s="34">
        <v>3.2219974377211815</v>
      </c>
      <c r="CB91" s="34">
        <v>3.8657291897188624</v>
      </c>
      <c r="CC91" s="34">
        <v>3.9136886479163469</v>
      </c>
      <c r="CD91" s="117"/>
      <c r="CE91" s="117"/>
      <c r="CF91" s="117"/>
      <c r="CG91" s="117"/>
    </row>
    <row r="92" spans="1:85" ht="16">
      <c r="A92" s="31" t="str">
        <f t="shared" si="28"/>
        <v>Residential</v>
      </c>
      <c r="B92" s="31" t="s">
        <v>92</v>
      </c>
      <c r="C92" s="31" t="str">
        <f t="shared" si="29"/>
        <v>DLC Central AC</v>
      </c>
      <c r="D92" s="45">
        <f t="shared" si="30"/>
        <v>130.45314933431129</v>
      </c>
      <c r="E92" s="45">
        <f t="shared" ref="E92:E143" si="36">IFERROR(G92 / H92 / 1000,"")</f>
        <v>130.45314933431129</v>
      </c>
      <c r="F92" s="45" t="str">
        <f t="shared" si="31"/>
        <v>n/a</v>
      </c>
      <c r="G92" s="46">
        <f t="shared" si="32"/>
        <v>4241424.9618481705</v>
      </c>
      <c r="H92" s="47">
        <f t="shared" si="33"/>
        <v>32.513013165965837</v>
      </c>
      <c r="I92" s="47">
        <f t="shared" si="34"/>
        <v>0</v>
      </c>
      <c r="J92" s="47">
        <f t="shared" si="35"/>
        <v>32.513013165965837</v>
      </c>
      <c r="K92" s="32" t="s">
        <v>32</v>
      </c>
      <c r="L92" s="32" t="s">
        <v>141</v>
      </c>
      <c r="M92" s="34">
        <v>0</v>
      </c>
      <c r="N92" s="34">
        <v>0.29497467609171918</v>
      </c>
      <c r="O92" s="34">
        <v>0.89134216104064667</v>
      </c>
      <c r="P92" s="34">
        <v>2.0510755903214064</v>
      </c>
      <c r="Q92" s="34">
        <v>2.6492495126377267</v>
      </c>
      <c r="R92" s="34">
        <v>2.9857317432640023</v>
      </c>
      <c r="S92" s="34">
        <v>3.0605547599771841</v>
      </c>
      <c r="T92" s="34">
        <v>3.1375073264369506</v>
      </c>
      <c r="U92" s="34">
        <v>3.2166508040542201</v>
      </c>
      <c r="V92" s="34">
        <v>3.2980481059113052</v>
      </c>
      <c r="W92" s="34">
        <v>3.3817637173693464</v>
      </c>
      <c r="X92" s="34">
        <v>3.4678637153898895</v>
      </c>
      <c r="Y92" s="34">
        <v>3.5564157864052532</v>
      </c>
      <c r="Z92" s="34">
        <v>3.6474892425593475</v>
      </c>
      <c r="AA92" s="34">
        <v>3.7411550361267309</v>
      </c>
      <c r="AB92" s="34">
        <v>3.8374857719028657</v>
      </c>
      <c r="AC92" s="34">
        <v>3.9365557173427237</v>
      </c>
      <c r="AD92" s="34">
        <v>4.0384408102079856</v>
      </c>
      <c r="AE92" s="34">
        <v>4.1432186634651016</v>
      </c>
      <c r="AF92" s="34">
        <v>4.2509685671571873</v>
      </c>
      <c r="AG92" s="34">
        <v>4.361771486952299</v>
      </c>
      <c r="AH92" s="34">
        <v>4.4757100590487076</v>
      </c>
      <c r="AI92" s="34">
        <v>4.5312371327122962</v>
      </c>
      <c r="AJ92" s="55">
        <v>0</v>
      </c>
      <c r="AK92" s="55">
        <v>229256.08</v>
      </c>
      <c r="AL92" s="55">
        <v>447201.03</v>
      </c>
      <c r="AM92" s="55">
        <v>857372.49</v>
      </c>
      <c r="AN92" s="55">
        <v>557160.87</v>
      </c>
      <c r="AO92" s="55">
        <v>420834.95</v>
      </c>
      <c r="AP92" s="55">
        <v>268322.82</v>
      </c>
      <c r="AQ92" s="55">
        <v>274367.78999999998</v>
      </c>
      <c r="AR92" s="55">
        <v>280585.3</v>
      </c>
      <c r="AS92" s="55">
        <v>286980.19</v>
      </c>
      <c r="AT92" s="55">
        <v>293557.39</v>
      </c>
      <c r="AU92" s="55">
        <v>300321.94</v>
      </c>
      <c r="AV92" s="55">
        <v>307279.02</v>
      </c>
      <c r="AW92" s="55">
        <v>314433.88</v>
      </c>
      <c r="AX92" s="55">
        <v>321791.90999999997</v>
      </c>
      <c r="AY92" s="55">
        <v>329358.59999999998</v>
      </c>
      <c r="AZ92" s="55">
        <v>337139.54</v>
      </c>
      <c r="BA92" s="55">
        <v>345140.44</v>
      </c>
      <c r="BB92" s="55">
        <v>353367.12</v>
      </c>
      <c r="BC92" s="55">
        <v>361825.49</v>
      </c>
      <c r="BD92" s="55">
        <v>370521.57</v>
      </c>
      <c r="BE92" s="55">
        <v>379461.48</v>
      </c>
      <c r="BF92" s="55">
        <v>347819.97</v>
      </c>
      <c r="BG92" s="34">
        <v>0</v>
      </c>
      <c r="BH92" s="34">
        <v>0</v>
      </c>
      <c r="BI92" s="34">
        <v>0</v>
      </c>
      <c r="BJ92" s="34">
        <v>0</v>
      </c>
      <c r="BK92" s="34">
        <v>0</v>
      </c>
      <c r="BL92" s="34">
        <v>0</v>
      </c>
      <c r="BM92" s="34">
        <v>0</v>
      </c>
      <c r="BN92" s="34">
        <v>0</v>
      </c>
      <c r="BO92" s="34">
        <v>0</v>
      </c>
      <c r="BP92" s="34">
        <v>0</v>
      </c>
      <c r="BQ92" s="34">
        <v>0</v>
      </c>
      <c r="BR92" s="34">
        <v>0</v>
      </c>
      <c r="BS92" s="34">
        <v>0</v>
      </c>
      <c r="BT92" s="34">
        <v>0</v>
      </c>
      <c r="BU92" s="34">
        <v>0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0</v>
      </c>
      <c r="CB92" s="34">
        <v>0</v>
      </c>
      <c r="CC92" s="34">
        <v>0</v>
      </c>
      <c r="CD92" s="117"/>
      <c r="CE92" s="117"/>
      <c r="CF92" s="117"/>
      <c r="CG92" s="117"/>
    </row>
    <row r="93" spans="1:85" ht="16">
      <c r="A93" s="31" t="str">
        <f t="shared" si="28"/>
        <v>Residential</v>
      </c>
      <c r="B93" s="31" t="s">
        <v>92</v>
      </c>
      <c r="C93" s="31" t="str">
        <f t="shared" si="29"/>
        <v>DLC Water Heating</v>
      </c>
      <c r="D93" s="45">
        <f t="shared" si="30"/>
        <v>197.02946395019814</v>
      </c>
      <c r="E93" s="45">
        <f t="shared" si="36"/>
        <v>197.02946395019814</v>
      </c>
      <c r="F93" s="45">
        <f t="shared" si="31"/>
        <v>197.02946395019814</v>
      </c>
      <c r="G93" s="46">
        <f t="shared" si="32"/>
        <v>9081400.6611035671</v>
      </c>
      <c r="H93" s="47">
        <f t="shared" si="33"/>
        <v>46.091586908032262</v>
      </c>
      <c r="I93" s="47">
        <f t="shared" si="34"/>
        <v>46.091586908032262</v>
      </c>
      <c r="J93" s="47">
        <f t="shared" si="35"/>
        <v>46.091586908032262</v>
      </c>
      <c r="K93" s="32" t="s">
        <v>32</v>
      </c>
      <c r="L93" s="32" t="s">
        <v>163</v>
      </c>
      <c r="M93" s="34">
        <v>0</v>
      </c>
      <c r="N93" s="34">
        <v>0.44757056593250505</v>
      </c>
      <c r="O93" s="34">
        <v>1.3545779085689353</v>
      </c>
      <c r="P93" s="34">
        <v>3.1866948160694846</v>
      </c>
      <c r="Q93" s="34">
        <v>4.1320770449461399</v>
      </c>
      <c r="R93" s="34">
        <v>4.6299010791716597</v>
      </c>
      <c r="S93" s="34">
        <v>4.6692805203514194</v>
      </c>
      <c r="T93" s="34">
        <v>4.7089979233901147</v>
      </c>
      <c r="U93" s="34">
        <v>4.7490562174197484</v>
      </c>
      <c r="V93" s="34">
        <v>4.7894583572323528</v>
      </c>
      <c r="W93" s="34">
        <v>4.8302073235074037</v>
      </c>
      <c r="X93" s="34">
        <v>4.8713061230412231</v>
      </c>
      <c r="Y93" s="34">
        <v>4.9127577889784941</v>
      </c>
      <c r="Z93" s="34">
        <v>4.9545653810458061</v>
      </c>
      <c r="AA93" s="34">
        <v>4.9967319857873269</v>
      </c>
      <c r="AB93" s="34">
        <v>5.039260716802592</v>
      </c>
      <c r="AC93" s="34">
        <v>5.0821547149863786</v>
      </c>
      <c r="AD93" s="34">
        <v>5.1254171487708176</v>
      </c>
      <c r="AE93" s="34">
        <v>5.1690512143695901</v>
      </c>
      <c r="AF93" s="34">
        <v>5.2130601360243851</v>
      </c>
      <c r="AG93" s="34">
        <v>5.2574471662535318</v>
      </c>
      <c r="AH93" s="34">
        <v>5.3022155861028786</v>
      </c>
      <c r="AI93" s="34">
        <v>5.3679965485748635</v>
      </c>
      <c r="AJ93" s="55">
        <v>0</v>
      </c>
      <c r="AK93" s="55">
        <v>568111.14</v>
      </c>
      <c r="AL93" s="55">
        <v>1096498.79</v>
      </c>
      <c r="AM93" s="55">
        <v>2160956.8199999998</v>
      </c>
      <c r="AN93" s="55">
        <v>1378952.31</v>
      </c>
      <c r="AO93" s="55">
        <v>986077.01</v>
      </c>
      <c r="AP93" s="55">
        <v>542138.07999999996</v>
      </c>
      <c r="AQ93" s="55">
        <v>545971.36</v>
      </c>
      <c r="AR93" s="55">
        <v>549837.57999999996</v>
      </c>
      <c r="AS93" s="55">
        <v>553737</v>
      </c>
      <c r="AT93" s="55">
        <v>557669.93000000005</v>
      </c>
      <c r="AU93" s="55">
        <v>561636.66</v>
      </c>
      <c r="AV93" s="55">
        <v>565637.47</v>
      </c>
      <c r="AW93" s="55">
        <v>569672.66</v>
      </c>
      <c r="AX93" s="55">
        <v>573742.53</v>
      </c>
      <c r="AY93" s="55">
        <v>577847.39</v>
      </c>
      <c r="AZ93" s="55">
        <v>581987.53</v>
      </c>
      <c r="BA93" s="55">
        <v>586163.26</v>
      </c>
      <c r="BB93" s="55">
        <v>590374.89</v>
      </c>
      <c r="BC93" s="55">
        <v>594622.73</v>
      </c>
      <c r="BD93" s="55">
        <v>598907.11</v>
      </c>
      <c r="BE93" s="55">
        <v>603228.31999999995</v>
      </c>
      <c r="BF93" s="55">
        <v>629537.73</v>
      </c>
      <c r="BG93" s="34">
        <v>0</v>
      </c>
      <c r="BH93" s="34">
        <v>0.44757056593250505</v>
      </c>
      <c r="BI93" s="34">
        <v>1.3545779085689353</v>
      </c>
      <c r="BJ93" s="34">
        <v>3.1866948160694846</v>
      </c>
      <c r="BK93" s="34">
        <v>4.1320770449461399</v>
      </c>
      <c r="BL93" s="34">
        <v>4.6299010791716597</v>
      </c>
      <c r="BM93" s="34">
        <v>4.6692805203514194</v>
      </c>
      <c r="BN93" s="34">
        <v>4.7089979233901147</v>
      </c>
      <c r="BO93" s="34">
        <v>4.7490562174197484</v>
      </c>
      <c r="BP93" s="34">
        <v>4.7894583572323528</v>
      </c>
      <c r="BQ93" s="34">
        <v>4.8302073235074037</v>
      </c>
      <c r="BR93" s="34">
        <v>4.8713061230412231</v>
      </c>
      <c r="BS93" s="34">
        <v>4.9127577889784941</v>
      </c>
      <c r="BT93" s="34">
        <v>4.9545653810458061</v>
      </c>
      <c r="BU93" s="34">
        <v>4.9967319857873269</v>
      </c>
      <c r="BV93" s="34">
        <v>5.039260716802592</v>
      </c>
      <c r="BW93" s="34">
        <v>5.0821547149863786</v>
      </c>
      <c r="BX93" s="34">
        <v>5.1254171487708176</v>
      </c>
      <c r="BY93" s="34">
        <v>5.1690512143695901</v>
      </c>
      <c r="BZ93" s="34">
        <v>5.2130601360243851</v>
      </c>
      <c r="CA93" s="34">
        <v>5.2574471662535318</v>
      </c>
      <c r="CB93" s="34">
        <v>5.3022155861028786</v>
      </c>
      <c r="CC93" s="34">
        <v>5.3679965485748635</v>
      </c>
      <c r="CD93" s="117"/>
      <c r="CE93" s="117"/>
      <c r="CF93" s="117"/>
      <c r="CG93" s="117"/>
    </row>
    <row r="94" spans="1:85" ht="16">
      <c r="A94" s="31" t="str">
        <f t="shared" si="28"/>
        <v>Residential</v>
      </c>
      <c r="B94" s="31" t="s">
        <v>92</v>
      </c>
      <c r="C94" s="31" t="str">
        <f t="shared" si="29"/>
        <v>DLC Smart Thermostats - Cooling</v>
      </c>
      <c r="D94" s="45">
        <f t="shared" si="30"/>
        <v>136.05192803564194</v>
      </c>
      <c r="E94" s="45">
        <f t="shared" si="36"/>
        <v>136.05192803564194</v>
      </c>
      <c r="F94" s="45" t="str">
        <f t="shared" si="31"/>
        <v>n/a</v>
      </c>
      <c r="G94" s="46">
        <f t="shared" si="32"/>
        <v>9828366.2996531073</v>
      </c>
      <c r="H94" s="47">
        <f t="shared" si="33"/>
        <v>72.239816381568218</v>
      </c>
      <c r="I94" s="47">
        <f t="shared" si="34"/>
        <v>0</v>
      </c>
      <c r="J94" s="47">
        <f t="shared" si="35"/>
        <v>72.239816381568218</v>
      </c>
      <c r="K94" s="32" t="s">
        <v>32</v>
      </c>
      <c r="L94" s="32" t="s">
        <v>185</v>
      </c>
      <c r="M94" s="34">
        <v>0</v>
      </c>
      <c r="N94" s="34">
        <v>0.59535347429185603</v>
      </c>
      <c r="O94" s="34">
        <v>1.8332825440171654</v>
      </c>
      <c r="P94" s="34">
        <v>4.3886335961858354</v>
      </c>
      <c r="Q94" s="34">
        <v>5.7912443146356871</v>
      </c>
      <c r="R94" s="34">
        <v>6.6045129018286159</v>
      </c>
      <c r="S94" s="34">
        <v>6.7800891477575993</v>
      </c>
      <c r="T94" s="34">
        <v>6.9611470983722965</v>
      </c>
      <c r="U94" s="34">
        <v>7.1478720097283146</v>
      </c>
      <c r="V94" s="34">
        <v>7.3404556096329463</v>
      </c>
      <c r="W94" s="34">
        <v>7.5390963266915474</v>
      </c>
      <c r="X94" s="34">
        <v>7.7439995275013764</v>
      </c>
      <c r="Y94" s="34">
        <v>7.9553777622831854</v>
      </c>
      <c r="Z94" s="34">
        <v>8.1734510192513632</v>
      </c>
      <c r="AA94" s="34">
        <v>8.3984469880340971</v>
      </c>
      <c r="AB94" s="34">
        <v>8.6306013324661262</v>
      </c>
      <c r="AC94" s="34">
        <v>8.8701579730881974</v>
      </c>
      <c r="AD94" s="34">
        <v>9.1173693796991913</v>
      </c>
      <c r="AE94" s="34">
        <v>9.3724968743193227</v>
      </c>
      <c r="AF94" s="34">
        <v>9.6358109449355229</v>
      </c>
      <c r="AG94" s="34">
        <v>9.9075915704133646</v>
      </c>
      <c r="AH94" s="34">
        <v>10.188128556973659</v>
      </c>
      <c r="AI94" s="34">
        <v>10.31452570008919</v>
      </c>
      <c r="AJ94" s="55">
        <v>0</v>
      </c>
      <c r="AK94" s="55">
        <v>171755.9</v>
      </c>
      <c r="AL94" s="55">
        <v>392809.15</v>
      </c>
      <c r="AM94" s="55">
        <v>848097.91</v>
      </c>
      <c r="AN94" s="55">
        <v>886764.99</v>
      </c>
      <c r="AO94" s="55">
        <v>918086.27</v>
      </c>
      <c r="AP94" s="55">
        <v>867366.39</v>
      </c>
      <c r="AQ94" s="55">
        <v>889731.49</v>
      </c>
      <c r="AR94" s="55">
        <v>912798.13</v>
      </c>
      <c r="AS94" s="55">
        <v>936590.08</v>
      </c>
      <c r="AT94" s="55">
        <v>961131.93</v>
      </c>
      <c r="AU94" s="55">
        <v>986449.13</v>
      </c>
      <c r="AV94" s="55">
        <v>1012568.01</v>
      </c>
      <c r="AW94" s="55">
        <v>1039515.83</v>
      </c>
      <c r="AX94" s="55">
        <v>1067320.82</v>
      </c>
      <c r="AY94" s="55">
        <v>1096012.18</v>
      </c>
      <c r="AZ94" s="55">
        <v>1125620.1299999999</v>
      </c>
      <c r="BA94" s="55">
        <v>1156175.97</v>
      </c>
      <c r="BB94" s="55">
        <v>1187712.07</v>
      </c>
      <c r="BC94" s="55">
        <v>1220261.97</v>
      </c>
      <c r="BD94" s="55">
        <v>1253860.3500000001</v>
      </c>
      <c r="BE94" s="55">
        <v>1288543.1499999999</v>
      </c>
      <c r="BF94" s="55">
        <v>1286367.98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0</v>
      </c>
      <c r="BY94" s="34">
        <v>0</v>
      </c>
      <c r="BZ94" s="34">
        <v>0</v>
      </c>
      <c r="CA94" s="34">
        <v>0</v>
      </c>
      <c r="CB94" s="34">
        <v>0</v>
      </c>
      <c r="CC94" s="34">
        <v>0</v>
      </c>
      <c r="CD94" s="117"/>
      <c r="CE94" s="117"/>
      <c r="CF94" s="117"/>
      <c r="CG94" s="117"/>
    </row>
    <row r="95" spans="1:85" ht="16">
      <c r="A95" s="31" t="str">
        <f t="shared" si="28"/>
        <v>Residential</v>
      </c>
      <c r="B95" s="31" t="s">
        <v>92</v>
      </c>
      <c r="C95" s="31" t="str">
        <f t="shared" si="29"/>
        <v>DLC Smart Thermostats - Heating</v>
      </c>
      <c r="D95" s="45">
        <f t="shared" si="30"/>
        <v>22.035868784919597</v>
      </c>
      <c r="E95" s="45" t="str">
        <f t="shared" si="36"/>
        <v/>
      </c>
      <c r="F95" s="45">
        <f t="shared" si="31"/>
        <v>22.035868784919597</v>
      </c>
      <c r="G95" s="46">
        <f t="shared" si="32"/>
        <v>335334.07301945821</v>
      </c>
      <c r="H95" s="47">
        <f t="shared" si="33"/>
        <v>0</v>
      </c>
      <c r="I95" s="47">
        <f t="shared" si="34"/>
        <v>15.217647023245414</v>
      </c>
      <c r="J95" s="47">
        <f t="shared" si="35"/>
        <v>15.217647023245414</v>
      </c>
      <c r="K95" s="32" t="s">
        <v>32</v>
      </c>
      <c r="L95" s="32" t="s">
        <v>206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55">
        <v>0</v>
      </c>
      <c r="AK95" s="55">
        <v>0</v>
      </c>
      <c r="AL95" s="55">
        <v>10804.87</v>
      </c>
      <c r="AM95" s="55">
        <v>24704.21</v>
      </c>
      <c r="AN95" s="55">
        <v>52896.54</v>
      </c>
      <c r="AO95" s="55">
        <v>42747.93</v>
      </c>
      <c r="AP95" s="55">
        <v>37817.53</v>
      </c>
      <c r="AQ95" s="55">
        <v>29776.19</v>
      </c>
      <c r="AR95" s="55">
        <v>30145.599999999999</v>
      </c>
      <c r="AS95" s="55">
        <v>30519.599999999999</v>
      </c>
      <c r="AT95" s="55">
        <v>30898.23</v>
      </c>
      <c r="AU95" s="55">
        <v>31281.57</v>
      </c>
      <c r="AV95" s="55">
        <v>31669.66</v>
      </c>
      <c r="AW95" s="55">
        <v>32062.560000000001</v>
      </c>
      <c r="AX95" s="55">
        <v>32460.34</v>
      </c>
      <c r="AY95" s="55">
        <v>32863.050000000003</v>
      </c>
      <c r="AZ95" s="55">
        <v>33270.76</v>
      </c>
      <c r="BA95" s="55">
        <v>33683.53</v>
      </c>
      <c r="BB95" s="55">
        <v>34101.42</v>
      </c>
      <c r="BC95" s="55">
        <v>34524.49</v>
      </c>
      <c r="BD95" s="55">
        <v>34952.81</v>
      </c>
      <c r="BE95" s="55">
        <v>35386.449999999997</v>
      </c>
      <c r="BF95" s="55">
        <v>35825.46</v>
      </c>
      <c r="BG95" s="34">
        <v>0</v>
      </c>
      <c r="BH95" s="34">
        <v>0</v>
      </c>
      <c r="BI95" s="34">
        <v>0.15688017701166035</v>
      </c>
      <c r="BJ95" s="34">
        <v>0.47635030931087474</v>
      </c>
      <c r="BK95" s="34">
        <v>1.1252884271471029</v>
      </c>
      <c r="BL95" s="34">
        <v>1.4646403789079705</v>
      </c>
      <c r="BM95" s="34">
        <v>1.6475679670983348</v>
      </c>
      <c r="BN95" s="34">
        <v>1.6680082160572414</v>
      </c>
      <c r="BO95" s="34">
        <v>1.6887020532054342</v>
      </c>
      <c r="BP95" s="34">
        <v>1.7096526246381429</v>
      </c>
      <c r="BQ95" s="34">
        <v>1.7308631154820489</v>
      </c>
      <c r="BR95" s="34">
        <v>1.752336750379522</v>
      </c>
      <c r="BS95" s="34">
        <v>1.7740767939788653</v>
      </c>
      <c r="BT95" s="34">
        <v>1.7960865514306401</v>
      </c>
      <c r="BU95" s="34">
        <v>1.8183693688901488</v>
      </c>
      <c r="BV95" s="34">
        <v>1.8409286340261568</v>
      </c>
      <c r="BW95" s="34">
        <v>1.8637677765359169</v>
      </c>
      <c r="BX95" s="34">
        <v>1.8868902686665912</v>
      </c>
      <c r="BY95" s="34">
        <v>1.9102996257431373</v>
      </c>
      <c r="BZ95" s="34">
        <v>1.9339994067027444</v>
      </c>
      <c r="CA95" s="34">
        <v>1.9579932146359036</v>
      </c>
      <c r="CB95" s="34">
        <v>1.9822846973341828</v>
      </c>
      <c r="CC95" s="34">
        <v>2.0068775478448071</v>
      </c>
      <c r="CD95" s="117"/>
      <c r="CE95" s="117"/>
      <c r="CF95" s="117"/>
      <c r="CG95" s="117"/>
    </row>
    <row r="96" spans="1:85" ht="16">
      <c r="A96" s="31" t="str">
        <f t="shared" si="28"/>
        <v>Residential</v>
      </c>
      <c r="B96" s="31" t="s">
        <v>92</v>
      </c>
      <c r="C96" s="31" t="str">
        <f t="shared" si="29"/>
        <v>DLC Smart Appliances</v>
      </c>
      <c r="D96" s="45">
        <f t="shared" si="30"/>
        <v>248.2692721453773</v>
      </c>
      <c r="E96" s="45">
        <f t="shared" si="36"/>
        <v>248.2692721453773</v>
      </c>
      <c r="F96" s="45">
        <f t="shared" si="31"/>
        <v>248.2692721453773</v>
      </c>
      <c r="G96" s="46">
        <f t="shared" si="32"/>
        <v>2406103.6800005608</v>
      </c>
      <c r="H96" s="47">
        <f t="shared" si="33"/>
        <v>9.6915081725926822</v>
      </c>
      <c r="I96" s="47">
        <f t="shared" si="34"/>
        <v>9.6915081725926822</v>
      </c>
      <c r="J96" s="47">
        <f t="shared" si="35"/>
        <v>9.6915081725926822</v>
      </c>
      <c r="K96" s="32" t="s">
        <v>32</v>
      </c>
      <c r="L96" s="32" t="s">
        <v>227</v>
      </c>
      <c r="M96" s="34">
        <v>0</v>
      </c>
      <c r="N96" s="34">
        <v>9.0905018910619362E-2</v>
      </c>
      <c r="O96" s="34">
        <v>0.27619005455415019</v>
      </c>
      <c r="P96" s="34">
        <v>0.65226180398796918</v>
      </c>
      <c r="Q96" s="34">
        <v>0.84903781254242272</v>
      </c>
      <c r="R96" s="34">
        <v>0.95500842758845972</v>
      </c>
      <c r="S96" s="34">
        <v>0.96685656399775266</v>
      </c>
      <c r="T96" s="34">
        <v>0.97885169213226775</v>
      </c>
      <c r="U96" s="34">
        <v>0.99099563561780935</v>
      </c>
      <c r="V96" s="34">
        <v>1.0032902407046593</v>
      </c>
      <c r="W96" s="34">
        <v>1.015737376548264</v>
      </c>
      <c r="X96" s="34">
        <v>1.0283389354934036</v>
      </c>
      <c r="Y96" s="34">
        <v>1.0410968333618853</v>
      </c>
      <c r="Z96" s="34">
        <v>1.054013009743807</v>
      </c>
      <c r="AA96" s="34">
        <v>1.0670894282924348</v>
      </c>
      <c r="AB96" s="34">
        <v>1.0803280770227384</v>
      </c>
      <c r="AC96" s="34">
        <v>1.0937309686136281</v>
      </c>
      <c r="AD96" s="34">
        <v>1.1073001407139462</v>
      </c>
      <c r="AE96" s="34">
        <v>1.1210376562522506</v>
      </c>
      <c r="AF96" s="34">
        <v>1.134945603750442</v>
      </c>
      <c r="AG96" s="34">
        <v>1.1490260976412845</v>
      </c>
      <c r="AH96" s="34">
        <v>1.1632812785898636</v>
      </c>
      <c r="AI96" s="34">
        <v>1.1777133138190319</v>
      </c>
      <c r="AJ96" s="55">
        <v>0</v>
      </c>
      <c r="AK96" s="55">
        <v>245474.86</v>
      </c>
      <c r="AL96" s="55">
        <v>466890.38</v>
      </c>
      <c r="AM96" s="55">
        <v>914476.01</v>
      </c>
      <c r="AN96" s="55">
        <v>493848.2</v>
      </c>
      <c r="AO96" s="55">
        <v>280818.75</v>
      </c>
      <c r="AP96" s="55">
        <v>60007.42</v>
      </c>
      <c r="AQ96" s="55">
        <v>60352.26</v>
      </c>
      <c r="AR96" s="55">
        <v>60701.38</v>
      </c>
      <c r="AS96" s="55">
        <v>61054.83</v>
      </c>
      <c r="AT96" s="55">
        <v>61412.67</v>
      </c>
      <c r="AU96" s="55">
        <v>61774.95</v>
      </c>
      <c r="AV96" s="55">
        <v>62141.72</v>
      </c>
      <c r="AW96" s="55">
        <v>62513.04</v>
      </c>
      <c r="AX96" s="55">
        <v>62888.97</v>
      </c>
      <c r="AY96" s="55">
        <v>63269.56</v>
      </c>
      <c r="AZ96" s="55">
        <v>63654.87</v>
      </c>
      <c r="BA96" s="55">
        <v>64044.97</v>
      </c>
      <c r="BB96" s="55">
        <v>64439.9</v>
      </c>
      <c r="BC96" s="55">
        <v>64839.73</v>
      </c>
      <c r="BD96" s="55">
        <v>65244.53</v>
      </c>
      <c r="BE96" s="55">
        <v>65654.34</v>
      </c>
      <c r="BF96" s="55">
        <v>66069.240000000005</v>
      </c>
      <c r="BG96" s="34">
        <v>0</v>
      </c>
      <c r="BH96" s="34">
        <v>9.0905018910619362E-2</v>
      </c>
      <c r="BI96" s="34">
        <v>0.27619005455415019</v>
      </c>
      <c r="BJ96" s="34">
        <v>0.65226180398796918</v>
      </c>
      <c r="BK96" s="34">
        <v>0.84903781254242272</v>
      </c>
      <c r="BL96" s="34">
        <v>0.95500842758845972</v>
      </c>
      <c r="BM96" s="34">
        <v>0.96685656399775266</v>
      </c>
      <c r="BN96" s="34">
        <v>0.97885169213226775</v>
      </c>
      <c r="BO96" s="34">
        <v>0.99099563561780935</v>
      </c>
      <c r="BP96" s="34">
        <v>1.0032902407046593</v>
      </c>
      <c r="BQ96" s="34">
        <v>1.015737376548264</v>
      </c>
      <c r="BR96" s="34">
        <v>1.0283389354934036</v>
      </c>
      <c r="BS96" s="34">
        <v>1.0410968333618853</v>
      </c>
      <c r="BT96" s="34">
        <v>1.054013009743807</v>
      </c>
      <c r="BU96" s="34">
        <v>1.0670894282924348</v>
      </c>
      <c r="BV96" s="34">
        <v>1.0803280770227384</v>
      </c>
      <c r="BW96" s="34">
        <v>1.0937309686136281</v>
      </c>
      <c r="BX96" s="34">
        <v>1.1073001407139462</v>
      </c>
      <c r="BY96" s="34">
        <v>1.1210376562522506</v>
      </c>
      <c r="BZ96" s="34">
        <v>1.134945603750442</v>
      </c>
      <c r="CA96" s="34">
        <v>1.1490260976412845</v>
      </c>
      <c r="CB96" s="34">
        <v>1.1632812785898636</v>
      </c>
      <c r="CC96" s="34">
        <v>1.1777133138190319</v>
      </c>
      <c r="CD96" s="117"/>
      <c r="CE96" s="117"/>
      <c r="CF96" s="117"/>
      <c r="CG96" s="117"/>
    </row>
    <row r="97" spans="1:85" ht="16">
      <c r="A97" s="31" t="str">
        <f t="shared" si="28"/>
        <v>Residential</v>
      </c>
      <c r="B97" s="31" t="s">
        <v>92</v>
      </c>
      <c r="C97" s="31" t="str">
        <f t="shared" si="29"/>
        <v>Time-of-Use Opt-Out</v>
      </c>
      <c r="D97" s="45">
        <f t="shared" si="30"/>
        <v>0</v>
      </c>
      <c r="E97" s="45" t="str">
        <f t="shared" si="36"/>
        <v/>
      </c>
      <c r="F97" s="45" t="str">
        <f t="shared" si="31"/>
        <v>n/a</v>
      </c>
      <c r="G97" s="46">
        <f t="shared" si="32"/>
        <v>0</v>
      </c>
      <c r="H97" s="47">
        <f t="shared" si="33"/>
        <v>0</v>
      </c>
      <c r="I97" s="47">
        <f t="shared" si="34"/>
        <v>0</v>
      </c>
      <c r="J97" s="47">
        <f t="shared" si="35"/>
        <v>0</v>
      </c>
      <c r="K97" s="32" t="s">
        <v>32</v>
      </c>
      <c r="L97" s="32" t="s">
        <v>1314</v>
      </c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117"/>
      <c r="CE97" s="117"/>
      <c r="CF97" s="117"/>
      <c r="CG97" s="117"/>
    </row>
    <row r="98" spans="1:85" ht="16">
      <c r="A98" s="31" t="str">
        <f t="shared" si="28"/>
        <v>Residential</v>
      </c>
      <c r="B98" s="31" t="s">
        <v>92</v>
      </c>
      <c r="C98" s="31" t="str">
        <f t="shared" si="29"/>
        <v>Battery Energy Storage</v>
      </c>
      <c r="D98" s="45">
        <f t="shared" si="30"/>
        <v>437.88887096409587</v>
      </c>
      <c r="E98" s="45">
        <f t="shared" si="36"/>
        <v>437.88887096409587</v>
      </c>
      <c r="F98" s="45">
        <f t="shared" si="31"/>
        <v>437.88887096409587</v>
      </c>
      <c r="G98" s="46">
        <f t="shared" si="32"/>
        <v>3252600.9705227944</v>
      </c>
      <c r="H98" s="47">
        <f t="shared" si="33"/>
        <v>7.4279142179648749</v>
      </c>
      <c r="I98" s="47">
        <f t="shared" si="34"/>
        <v>7.4279142179648749</v>
      </c>
      <c r="J98" s="47">
        <f t="shared" si="35"/>
        <v>7.4279142179648749</v>
      </c>
      <c r="K98" s="32" t="s">
        <v>32</v>
      </c>
      <c r="L98" s="32" t="s">
        <v>356</v>
      </c>
      <c r="M98" s="34">
        <v>0</v>
      </c>
      <c r="N98" s="34">
        <v>1.7315241697260828E-2</v>
      </c>
      <c r="O98" s="34">
        <v>5.3139019635238129E-2</v>
      </c>
      <c r="P98" s="34">
        <v>0.10756739707078442</v>
      </c>
      <c r="Q98" s="34">
        <v>0.16335503848820054</v>
      </c>
      <c r="R98" s="34">
        <v>0.22049256625418981</v>
      </c>
      <c r="S98" s="34">
        <v>0.30693859174531829</v>
      </c>
      <c r="T98" s="34">
        <v>0.39549563318475467</v>
      </c>
      <c r="U98" s="34">
        <v>0.48620276494957454</v>
      </c>
      <c r="V98" s="34">
        <v>0.60805469133615697</v>
      </c>
      <c r="W98" s="34">
        <v>0.73285525003482244</v>
      </c>
      <c r="X98" s="34">
        <v>0.86065884933069836</v>
      </c>
      <c r="Y98" s="34">
        <v>1.0215668783348943</v>
      </c>
      <c r="Z98" s="34">
        <v>1.1863349893220334</v>
      </c>
      <c r="AA98" s="34">
        <v>1.3550341946570601</v>
      </c>
      <c r="AB98" s="34">
        <v>1.5589149740587851</v>
      </c>
      <c r="AC98" s="34">
        <v>1.5782553659648313</v>
      </c>
      <c r="AD98" s="34">
        <v>1.5978357008859252</v>
      </c>
      <c r="AE98" s="34">
        <v>1.6176589556309533</v>
      </c>
      <c r="AF98" s="34">
        <v>1.6377281439400315</v>
      </c>
      <c r="AG98" s="34">
        <v>1.6580463169426902</v>
      </c>
      <c r="AH98" s="34">
        <v>1.6786165636217363</v>
      </c>
      <c r="AI98" s="34">
        <v>1.6994420112828739</v>
      </c>
      <c r="AJ98" s="55">
        <v>0</v>
      </c>
      <c r="AK98" s="55">
        <v>76660.42</v>
      </c>
      <c r="AL98" s="55">
        <v>136685.64000000001</v>
      </c>
      <c r="AM98" s="55">
        <v>197022.41</v>
      </c>
      <c r="AN98" s="55">
        <v>201430.65</v>
      </c>
      <c r="AO98" s="55">
        <v>205808.49</v>
      </c>
      <c r="AP98" s="55">
        <v>300859.18</v>
      </c>
      <c r="AQ98" s="55">
        <v>307705.44</v>
      </c>
      <c r="AR98" s="55">
        <v>314678.42</v>
      </c>
      <c r="AS98" s="55">
        <v>415684.42</v>
      </c>
      <c r="AT98" s="55">
        <v>425247.16</v>
      </c>
      <c r="AU98" s="55">
        <v>434986.36</v>
      </c>
      <c r="AV98" s="55">
        <v>542347.68000000005</v>
      </c>
      <c r="AW98" s="55">
        <v>554866.35</v>
      </c>
      <c r="AX98" s="55">
        <v>567615.31999999995</v>
      </c>
      <c r="AY98" s="55">
        <v>681713.05</v>
      </c>
      <c r="AZ98" s="55">
        <v>83228.2</v>
      </c>
      <c r="BA98" s="55">
        <v>84006.36</v>
      </c>
      <c r="BB98" s="55">
        <v>84794.18</v>
      </c>
      <c r="BC98" s="55">
        <v>85591.77</v>
      </c>
      <c r="BD98" s="55">
        <v>86399.25</v>
      </c>
      <c r="BE98" s="55">
        <v>87216.76</v>
      </c>
      <c r="BF98" s="55">
        <v>88044.4</v>
      </c>
      <c r="BG98" s="34">
        <v>0</v>
      </c>
      <c r="BH98" s="34">
        <v>1.7315241697260828E-2</v>
      </c>
      <c r="BI98" s="34">
        <v>5.3139019635238129E-2</v>
      </c>
      <c r="BJ98" s="34">
        <v>0.10756739707078442</v>
      </c>
      <c r="BK98" s="34">
        <v>0.16335503848820054</v>
      </c>
      <c r="BL98" s="34">
        <v>0.22049256625418981</v>
      </c>
      <c r="BM98" s="34">
        <v>0.30693859174531829</v>
      </c>
      <c r="BN98" s="34">
        <v>0.39549563318475467</v>
      </c>
      <c r="BO98" s="34">
        <v>0.48620276494957454</v>
      </c>
      <c r="BP98" s="34">
        <v>0.60805469133615697</v>
      </c>
      <c r="BQ98" s="34">
        <v>0.73285525003482244</v>
      </c>
      <c r="BR98" s="34">
        <v>0.86065884933069836</v>
      </c>
      <c r="BS98" s="34">
        <v>1.0215668783348943</v>
      </c>
      <c r="BT98" s="34">
        <v>1.1863349893220334</v>
      </c>
      <c r="BU98" s="34">
        <v>1.3550341946570601</v>
      </c>
      <c r="BV98" s="34">
        <v>1.5589149740587851</v>
      </c>
      <c r="BW98" s="34">
        <v>1.5782553659648313</v>
      </c>
      <c r="BX98" s="34">
        <v>1.5978357008859252</v>
      </c>
      <c r="BY98" s="34">
        <v>1.6176589556309533</v>
      </c>
      <c r="BZ98" s="34">
        <v>1.6377281439400315</v>
      </c>
      <c r="CA98" s="34">
        <v>1.6580463169426902</v>
      </c>
      <c r="CB98" s="34">
        <v>1.6786165636217363</v>
      </c>
      <c r="CC98" s="34">
        <v>1.6994420112828739</v>
      </c>
      <c r="CD98" s="117"/>
      <c r="CE98" s="117"/>
      <c r="CF98" s="117"/>
      <c r="CG98" s="117"/>
    </row>
    <row r="99" spans="1:85" ht="16">
      <c r="A99" s="31" t="str">
        <f t="shared" si="28"/>
        <v>Residential</v>
      </c>
      <c r="B99" s="31" t="s">
        <v>92</v>
      </c>
      <c r="C99" s="31" t="str">
        <f t="shared" si="29"/>
        <v>Ancillary Cooling</v>
      </c>
      <c r="D99" s="45">
        <f t="shared" si="30"/>
        <v>103.82531715437918</v>
      </c>
      <c r="E99" s="45">
        <f t="shared" si="36"/>
        <v>103.82531715437918</v>
      </c>
      <c r="F99" s="45" t="str">
        <f t="shared" si="31"/>
        <v>n/a</v>
      </c>
      <c r="G99" s="46">
        <f t="shared" si="32"/>
        <v>1875080.4617476093</v>
      </c>
      <c r="H99" s="47">
        <f t="shared" si="33"/>
        <v>18.059954095392055</v>
      </c>
      <c r="I99" s="47">
        <f t="shared" si="34"/>
        <v>0</v>
      </c>
      <c r="J99" s="47">
        <f t="shared" si="35"/>
        <v>18.059954095392055</v>
      </c>
      <c r="K99" s="32" t="s">
        <v>32</v>
      </c>
      <c r="L99" s="32" t="s">
        <v>397</v>
      </c>
      <c r="M99" s="34">
        <v>0</v>
      </c>
      <c r="N99" s="34">
        <v>0.14883836857296401</v>
      </c>
      <c r="O99" s="34">
        <v>0.45832063600429135</v>
      </c>
      <c r="P99" s="34">
        <v>1.0971583990464588</v>
      </c>
      <c r="Q99" s="34">
        <v>1.4478110786589218</v>
      </c>
      <c r="R99" s="34">
        <v>1.651128225457154</v>
      </c>
      <c r="S99" s="34">
        <v>1.6950222869393998</v>
      </c>
      <c r="T99" s="34">
        <v>1.7402867745930741</v>
      </c>
      <c r="U99" s="34">
        <v>1.7869680024320787</v>
      </c>
      <c r="V99" s="34">
        <v>1.8351139024082366</v>
      </c>
      <c r="W99" s="34">
        <v>1.8847740816728868</v>
      </c>
      <c r="X99" s="34">
        <v>1.9359998818753441</v>
      </c>
      <c r="Y99" s="34">
        <v>1.9888444405707963</v>
      </c>
      <c r="Z99" s="34">
        <v>2.0433627548128408</v>
      </c>
      <c r="AA99" s="34">
        <v>2.0996117470085243</v>
      </c>
      <c r="AB99" s="34">
        <v>2.1576503331165315</v>
      </c>
      <c r="AC99" s="34">
        <v>2.2175394932720494</v>
      </c>
      <c r="AD99" s="34">
        <v>2.2793423449247978</v>
      </c>
      <c r="AE99" s="34">
        <v>2.3431242185798307</v>
      </c>
      <c r="AF99" s="34">
        <v>2.4089527362338807</v>
      </c>
      <c r="AG99" s="34">
        <v>2.4768978926033411</v>
      </c>
      <c r="AH99" s="34">
        <v>2.5470321392434148</v>
      </c>
      <c r="AI99" s="34">
        <v>2.5786314250222975</v>
      </c>
      <c r="AJ99" s="55">
        <v>0</v>
      </c>
      <c r="AK99" s="55">
        <v>56306.17</v>
      </c>
      <c r="AL99" s="55">
        <v>115719.2</v>
      </c>
      <c r="AM99" s="55">
        <v>237854.16</v>
      </c>
      <c r="AN99" s="55">
        <v>199274.46</v>
      </c>
      <c r="AO99" s="55">
        <v>181355.57</v>
      </c>
      <c r="AP99" s="55">
        <v>148746.15</v>
      </c>
      <c r="AQ99" s="55">
        <v>152452.89000000001</v>
      </c>
      <c r="AR99" s="55">
        <v>156276.42000000001</v>
      </c>
      <c r="AS99" s="55">
        <v>160220.69</v>
      </c>
      <c r="AT99" s="55">
        <v>164289.82</v>
      </c>
      <c r="AU99" s="55">
        <v>168488.05</v>
      </c>
      <c r="AV99" s="55">
        <v>172819.76</v>
      </c>
      <c r="AW99" s="55">
        <v>177289.52</v>
      </c>
      <c r="AX99" s="55">
        <v>181902.02</v>
      </c>
      <c r="AY99" s="55">
        <v>186662.14</v>
      </c>
      <c r="AZ99" s="55">
        <v>191574.92</v>
      </c>
      <c r="BA99" s="55">
        <v>196645.57</v>
      </c>
      <c r="BB99" s="55">
        <v>201879.51</v>
      </c>
      <c r="BC99" s="55">
        <v>207282.33</v>
      </c>
      <c r="BD99" s="55">
        <v>212859.81</v>
      </c>
      <c r="BE99" s="55">
        <v>218617.95</v>
      </c>
      <c r="BF99" s="55">
        <v>212311.48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117"/>
      <c r="CE99" s="117"/>
      <c r="CF99" s="117"/>
      <c r="CG99" s="117"/>
    </row>
    <row r="100" spans="1:85" ht="16">
      <c r="A100" s="31" t="str">
        <f t="shared" si="28"/>
        <v>Residential</v>
      </c>
      <c r="B100" s="31" t="s">
        <v>92</v>
      </c>
      <c r="C100" s="31" t="str">
        <f t="shared" si="29"/>
        <v>Ancillary Heating</v>
      </c>
      <c r="D100" s="45">
        <f t="shared" si="30"/>
        <v>44.071738465199317</v>
      </c>
      <c r="E100" s="45" t="str">
        <f t="shared" si="36"/>
        <v/>
      </c>
      <c r="F100" s="45">
        <f t="shared" si="31"/>
        <v>44.071738465199317</v>
      </c>
      <c r="G100" s="46">
        <f t="shared" si="32"/>
        <v>167667.03991604771</v>
      </c>
      <c r="H100" s="47">
        <f t="shared" si="33"/>
        <v>0</v>
      </c>
      <c r="I100" s="47">
        <f t="shared" si="34"/>
        <v>3.8044117558113535</v>
      </c>
      <c r="J100" s="47">
        <f t="shared" si="35"/>
        <v>3.8044117558113535</v>
      </c>
      <c r="K100" s="32" t="s">
        <v>32</v>
      </c>
      <c r="L100" s="32" t="s">
        <v>418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55">
        <v>0</v>
      </c>
      <c r="AK100" s="55">
        <v>0</v>
      </c>
      <c r="AL100" s="55">
        <v>5402.44</v>
      </c>
      <c r="AM100" s="55">
        <v>12352.11</v>
      </c>
      <c r="AN100" s="55">
        <v>26448.27</v>
      </c>
      <c r="AO100" s="55">
        <v>21373.96</v>
      </c>
      <c r="AP100" s="55">
        <v>18908.77</v>
      </c>
      <c r="AQ100" s="55">
        <v>14888.09</v>
      </c>
      <c r="AR100" s="55">
        <v>15072.8</v>
      </c>
      <c r="AS100" s="55">
        <v>15259.8</v>
      </c>
      <c r="AT100" s="55">
        <v>15449.12</v>
      </c>
      <c r="AU100" s="55">
        <v>15640.78</v>
      </c>
      <c r="AV100" s="55">
        <v>15834.83</v>
      </c>
      <c r="AW100" s="55">
        <v>16031.28</v>
      </c>
      <c r="AX100" s="55">
        <v>16230.17</v>
      </c>
      <c r="AY100" s="55">
        <v>16431.53</v>
      </c>
      <c r="AZ100" s="55">
        <v>16635.38</v>
      </c>
      <c r="BA100" s="55">
        <v>16841.759999999998</v>
      </c>
      <c r="BB100" s="55">
        <v>17050.71</v>
      </c>
      <c r="BC100" s="55">
        <v>17262.240000000002</v>
      </c>
      <c r="BD100" s="55">
        <v>17476.41</v>
      </c>
      <c r="BE100" s="55">
        <v>17693.22</v>
      </c>
      <c r="BF100" s="55">
        <v>17912.73</v>
      </c>
      <c r="BG100" s="34">
        <v>0</v>
      </c>
      <c r="BH100" s="34">
        <v>0</v>
      </c>
      <c r="BI100" s="34">
        <v>3.9220044252915087E-2</v>
      </c>
      <c r="BJ100" s="34">
        <v>0.11908757732771869</v>
      </c>
      <c r="BK100" s="34">
        <v>0.28132210678677572</v>
      </c>
      <c r="BL100" s="34">
        <v>0.36616009472699262</v>
      </c>
      <c r="BM100" s="34">
        <v>0.41189199177458369</v>
      </c>
      <c r="BN100" s="34">
        <v>0.41700205401431034</v>
      </c>
      <c r="BO100" s="34">
        <v>0.42217551330135855</v>
      </c>
      <c r="BP100" s="34">
        <v>0.42741315615953573</v>
      </c>
      <c r="BQ100" s="34">
        <v>0.43271577887051221</v>
      </c>
      <c r="BR100" s="34">
        <v>0.43808418759488049</v>
      </c>
      <c r="BS100" s="34">
        <v>0.44351919849471633</v>
      </c>
      <c r="BT100" s="34">
        <v>0.44902163785766003</v>
      </c>
      <c r="BU100" s="34">
        <v>0.45459234222253719</v>
      </c>
      <c r="BV100" s="34">
        <v>0.4602321585065392</v>
      </c>
      <c r="BW100" s="34">
        <v>0.46594194413397921</v>
      </c>
      <c r="BX100" s="34">
        <v>0.47172256716664779</v>
      </c>
      <c r="BY100" s="34">
        <v>0.47757490643578432</v>
      </c>
      <c r="BZ100" s="34">
        <v>0.4834998516756861</v>
      </c>
      <c r="CA100" s="34">
        <v>0.4894983036589759</v>
      </c>
      <c r="CB100" s="34">
        <v>0.49557117433354569</v>
      </c>
      <c r="CC100" s="34">
        <v>0.50171938696120177</v>
      </c>
      <c r="CD100" s="117"/>
      <c r="CE100" s="117"/>
      <c r="CF100" s="117"/>
      <c r="CG100" s="117"/>
    </row>
    <row r="101" spans="1:85" ht="16">
      <c r="A101" s="31" t="str">
        <f t="shared" si="28"/>
        <v>Residential</v>
      </c>
      <c r="B101" s="31" t="s">
        <v>92</v>
      </c>
      <c r="C101" s="31" t="str">
        <f t="shared" si="29"/>
        <v>Ancillary DLC WH</v>
      </c>
      <c r="D101" s="45">
        <f t="shared" si="30"/>
        <v>70.865764601013055</v>
      </c>
      <c r="E101" s="45">
        <f t="shared" si="36"/>
        <v>70.865764601013055</v>
      </c>
      <c r="F101" s="45">
        <f t="shared" si="31"/>
        <v>70.865764601013055</v>
      </c>
      <c r="G101" s="46">
        <f t="shared" si="32"/>
        <v>3266315.5479117497</v>
      </c>
      <c r="H101" s="47">
        <f t="shared" si="33"/>
        <v>46.091586908032262</v>
      </c>
      <c r="I101" s="47">
        <f t="shared" si="34"/>
        <v>46.091586908032262</v>
      </c>
      <c r="J101" s="47">
        <f t="shared" si="35"/>
        <v>46.091586908032262</v>
      </c>
      <c r="K101" s="32" t="s">
        <v>32</v>
      </c>
      <c r="L101" s="32" t="s">
        <v>439</v>
      </c>
      <c r="M101" s="34">
        <v>0</v>
      </c>
      <c r="N101" s="34">
        <v>0.44757056593250505</v>
      </c>
      <c r="O101" s="34">
        <v>1.3545779085689353</v>
      </c>
      <c r="P101" s="34">
        <v>3.1866948160694846</v>
      </c>
      <c r="Q101" s="34">
        <v>4.1320770449461399</v>
      </c>
      <c r="R101" s="34">
        <v>4.6299010791716597</v>
      </c>
      <c r="S101" s="34">
        <v>4.6692805203514194</v>
      </c>
      <c r="T101" s="34">
        <v>4.7089979233901147</v>
      </c>
      <c r="U101" s="34">
        <v>4.7490562174197484</v>
      </c>
      <c r="V101" s="34">
        <v>4.7894583572323528</v>
      </c>
      <c r="W101" s="34">
        <v>4.8302073235074037</v>
      </c>
      <c r="X101" s="34">
        <v>4.8713061230412231</v>
      </c>
      <c r="Y101" s="34">
        <v>4.9127577889784941</v>
      </c>
      <c r="Z101" s="34">
        <v>4.9545653810458061</v>
      </c>
      <c r="AA101" s="34">
        <v>4.9967319857873269</v>
      </c>
      <c r="AB101" s="34">
        <v>5.039260716802592</v>
      </c>
      <c r="AC101" s="34">
        <v>5.0821547149863786</v>
      </c>
      <c r="AD101" s="34">
        <v>5.1254171487708176</v>
      </c>
      <c r="AE101" s="34">
        <v>5.1690512143695901</v>
      </c>
      <c r="AF101" s="34">
        <v>5.2130601360243851</v>
      </c>
      <c r="AG101" s="34">
        <v>5.2574471662535318</v>
      </c>
      <c r="AH101" s="34">
        <v>5.3022155861028786</v>
      </c>
      <c r="AI101" s="34">
        <v>5.3679965485748635</v>
      </c>
      <c r="AJ101" s="55">
        <v>0</v>
      </c>
      <c r="AK101" s="55">
        <v>135302.93</v>
      </c>
      <c r="AL101" s="55">
        <v>227893.7</v>
      </c>
      <c r="AM101" s="55">
        <v>414592.84</v>
      </c>
      <c r="AN101" s="55">
        <v>357322.47</v>
      </c>
      <c r="AO101" s="55">
        <v>329347.42</v>
      </c>
      <c r="AP101" s="55">
        <v>279496.67</v>
      </c>
      <c r="AQ101" s="55">
        <v>281323.71999999997</v>
      </c>
      <c r="AR101" s="55">
        <v>283166.46999999997</v>
      </c>
      <c r="AS101" s="55">
        <v>285025.03000000003</v>
      </c>
      <c r="AT101" s="55">
        <v>286899.55</v>
      </c>
      <c r="AU101" s="55">
        <v>288790.15999999997</v>
      </c>
      <c r="AV101" s="55">
        <v>290697.01</v>
      </c>
      <c r="AW101" s="55">
        <v>292620.24</v>
      </c>
      <c r="AX101" s="55">
        <v>294559.99</v>
      </c>
      <c r="AY101" s="55">
        <v>296516.40000000002</v>
      </c>
      <c r="AZ101" s="55">
        <v>298489.61</v>
      </c>
      <c r="BA101" s="55">
        <v>300479.78000000003</v>
      </c>
      <c r="BB101" s="55">
        <v>302487.03999999998</v>
      </c>
      <c r="BC101" s="55">
        <v>304511.56</v>
      </c>
      <c r="BD101" s="55">
        <v>306553.46999999997</v>
      </c>
      <c r="BE101" s="55">
        <v>308612.93</v>
      </c>
      <c r="BF101" s="55">
        <v>313942.09999999998</v>
      </c>
      <c r="BG101" s="34">
        <v>0</v>
      </c>
      <c r="BH101" s="34">
        <v>0.44757056593250505</v>
      </c>
      <c r="BI101" s="34">
        <v>1.3545779085689353</v>
      </c>
      <c r="BJ101" s="34">
        <v>3.1866948160694846</v>
      </c>
      <c r="BK101" s="34">
        <v>4.1320770449461399</v>
      </c>
      <c r="BL101" s="34">
        <v>4.6299010791716597</v>
      </c>
      <c r="BM101" s="34">
        <v>4.6692805203514194</v>
      </c>
      <c r="BN101" s="34">
        <v>4.7089979233901147</v>
      </c>
      <c r="BO101" s="34">
        <v>4.7490562174197484</v>
      </c>
      <c r="BP101" s="34">
        <v>4.7894583572323528</v>
      </c>
      <c r="BQ101" s="34">
        <v>4.8302073235074037</v>
      </c>
      <c r="BR101" s="34">
        <v>4.8713061230412231</v>
      </c>
      <c r="BS101" s="34">
        <v>4.9127577889784941</v>
      </c>
      <c r="BT101" s="34">
        <v>4.9545653810458061</v>
      </c>
      <c r="BU101" s="34">
        <v>4.9967319857873269</v>
      </c>
      <c r="BV101" s="34">
        <v>5.039260716802592</v>
      </c>
      <c r="BW101" s="34">
        <v>5.0821547149863786</v>
      </c>
      <c r="BX101" s="34">
        <v>5.1254171487708176</v>
      </c>
      <c r="BY101" s="34">
        <v>5.1690512143695901</v>
      </c>
      <c r="BZ101" s="34">
        <v>5.2130601360243851</v>
      </c>
      <c r="CA101" s="34">
        <v>5.2574471662535318</v>
      </c>
      <c r="CB101" s="34">
        <v>5.3022155861028786</v>
      </c>
      <c r="CC101" s="34">
        <v>5.3679965485748635</v>
      </c>
      <c r="CD101" s="117"/>
      <c r="CE101" s="117"/>
      <c r="CF101" s="117"/>
      <c r="CG101" s="117"/>
    </row>
    <row r="102" spans="1:85" ht="16">
      <c r="A102" s="31" t="str">
        <f t="shared" si="28"/>
        <v>Residential</v>
      </c>
      <c r="B102" s="31" t="s">
        <v>92</v>
      </c>
      <c r="C102" s="31" t="str">
        <f t="shared" si="29"/>
        <v>Ancillary EV</v>
      </c>
      <c r="D102" s="45">
        <f t="shared" si="30"/>
        <v>216.15543977965228</v>
      </c>
      <c r="E102" s="45">
        <f t="shared" si="36"/>
        <v>216.15543977965228</v>
      </c>
      <c r="F102" s="45">
        <f t="shared" si="31"/>
        <v>216.15543977965228</v>
      </c>
      <c r="G102" s="46">
        <f t="shared" si="32"/>
        <v>761340.0906154199</v>
      </c>
      <c r="H102" s="47">
        <f t="shared" si="33"/>
        <v>3.5221879745035607</v>
      </c>
      <c r="I102" s="47">
        <f t="shared" si="34"/>
        <v>3.5221879745035607</v>
      </c>
      <c r="J102" s="47">
        <f t="shared" si="35"/>
        <v>3.5221879745035607</v>
      </c>
      <c r="K102" s="32" t="s">
        <v>32</v>
      </c>
      <c r="L102" s="32" t="s">
        <v>461</v>
      </c>
      <c r="M102" s="34">
        <v>0</v>
      </c>
      <c r="N102" s="34">
        <v>5.0591406510196195E-3</v>
      </c>
      <c r="O102" s="34">
        <v>1.8215802876912341E-2</v>
      </c>
      <c r="P102" s="34">
        <v>5.0981618566301588E-2</v>
      </c>
      <c r="Q102" s="34">
        <v>7.864481486078112E-2</v>
      </c>
      <c r="R102" s="34">
        <v>0.10483387913926354</v>
      </c>
      <c r="S102" s="34">
        <v>0.1257789289077578</v>
      </c>
      <c r="T102" s="34">
        <v>0.15090864792064709</v>
      </c>
      <c r="U102" s="34">
        <v>0.18105910278453011</v>
      </c>
      <c r="V102" s="34">
        <v>0.2172334001585989</v>
      </c>
      <c r="W102" s="34">
        <v>0.26063506014732085</v>
      </c>
      <c r="X102" s="34">
        <v>0.31270805745526431</v>
      </c>
      <c r="Y102" s="34">
        <v>0.3751848624746506</v>
      </c>
      <c r="Z102" s="34">
        <v>0.45014408063425099</v>
      </c>
      <c r="AA102" s="34">
        <v>0.54007960767272634</v>
      </c>
      <c r="AB102" s="34">
        <v>0.64798360163470714</v>
      </c>
      <c r="AC102" s="34">
        <v>0.77744603207074692</v>
      </c>
      <c r="AD102" s="34">
        <v>0.93277411844641811</v>
      </c>
      <c r="AE102" s="34">
        <v>1.1191356314804846</v>
      </c>
      <c r="AF102" s="34">
        <v>1.3427308250525491</v>
      </c>
      <c r="AG102" s="34">
        <v>1.6109987188605908</v>
      </c>
      <c r="AH102" s="34">
        <v>1.9328645948594312</v>
      </c>
      <c r="AI102" s="34">
        <v>1.9568443239581734</v>
      </c>
      <c r="AJ102" s="55">
        <v>0</v>
      </c>
      <c r="AK102" s="55">
        <v>34753.25</v>
      </c>
      <c r="AL102" s="55">
        <v>37260.69</v>
      </c>
      <c r="AM102" s="55">
        <v>43400.73</v>
      </c>
      <c r="AN102" s="55">
        <v>44519.8</v>
      </c>
      <c r="AO102" s="55">
        <v>46209.2</v>
      </c>
      <c r="AP102" s="55">
        <v>46797.39</v>
      </c>
      <c r="AQ102" s="55">
        <v>49469.31</v>
      </c>
      <c r="AR102" s="55">
        <v>52675.05</v>
      </c>
      <c r="AS102" s="55">
        <v>56521.29</v>
      </c>
      <c r="AT102" s="55">
        <v>61135.97</v>
      </c>
      <c r="AU102" s="55">
        <v>66672.63</v>
      </c>
      <c r="AV102" s="55">
        <v>73315.47</v>
      </c>
      <c r="AW102" s="55">
        <v>81285.509999999995</v>
      </c>
      <c r="AX102" s="55">
        <v>90847.9</v>
      </c>
      <c r="AY102" s="55">
        <v>102320.79</v>
      </c>
      <c r="AZ102" s="55">
        <v>116085.88</v>
      </c>
      <c r="BA102" s="55">
        <v>132601.14000000001</v>
      </c>
      <c r="BB102" s="55">
        <v>152416.03</v>
      </c>
      <c r="BC102" s="55">
        <v>176189.78</v>
      </c>
      <c r="BD102" s="55">
        <v>204713.36</v>
      </c>
      <c r="BE102" s="55">
        <v>238935.75</v>
      </c>
      <c r="BF102" s="55">
        <v>184828.68</v>
      </c>
      <c r="BG102" s="34">
        <v>0</v>
      </c>
      <c r="BH102" s="34">
        <v>5.0591406510196195E-3</v>
      </c>
      <c r="BI102" s="34">
        <v>1.8215802876912341E-2</v>
      </c>
      <c r="BJ102" s="34">
        <v>5.0981618566301588E-2</v>
      </c>
      <c r="BK102" s="34">
        <v>7.864481486078112E-2</v>
      </c>
      <c r="BL102" s="34">
        <v>0.10483387913926354</v>
      </c>
      <c r="BM102" s="34">
        <v>0.1257789289077578</v>
      </c>
      <c r="BN102" s="34">
        <v>0.15090864792064709</v>
      </c>
      <c r="BO102" s="34">
        <v>0.18105910278453011</v>
      </c>
      <c r="BP102" s="34">
        <v>0.2172334001585989</v>
      </c>
      <c r="BQ102" s="34">
        <v>0.26063506014732085</v>
      </c>
      <c r="BR102" s="34">
        <v>0.31270805745526431</v>
      </c>
      <c r="BS102" s="34">
        <v>0.3751848624746506</v>
      </c>
      <c r="BT102" s="34">
        <v>0.45014408063425099</v>
      </c>
      <c r="BU102" s="34">
        <v>0.54007960767272634</v>
      </c>
      <c r="BV102" s="34">
        <v>0.64798360163470714</v>
      </c>
      <c r="BW102" s="34">
        <v>0.77744603207074692</v>
      </c>
      <c r="BX102" s="34">
        <v>0.93277411844641811</v>
      </c>
      <c r="BY102" s="34">
        <v>1.1191356314804846</v>
      </c>
      <c r="BZ102" s="34">
        <v>1.3427308250525491</v>
      </c>
      <c r="CA102" s="34">
        <v>1.6109987188605908</v>
      </c>
      <c r="CB102" s="34">
        <v>1.9328645948594312</v>
      </c>
      <c r="CC102" s="34">
        <v>1.9568443239581734</v>
      </c>
      <c r="CD102" s="117"/>
      <c r="CE102" s="117"/>
      <c r="CF102" s="117"/>
      <c r="CG102" s="117"/>
    </row>
    <row r="103" spans="1:85" ht="16">
      <c r="A103" s="31" t="str">
        <f t="shared" si="28"/>
        <v>Residential</v>
      </c>
      <c r="B103" s="31" t="s">
        <v>92</v>
      </c>
      <c r="C103" s="31" t="str">
        <f t="shared" si="29"/>
        <v>Ancillary Battery Storage</v>
      </c>
      <c r="D103" s="45">
        <f t="shared" si="30"/>
        <v>40.558368878672226</v>
      </c>
      <c r="E103" s="45">
        <f t="shared" si="36"/>
        <v>40.558368878672226</v>
      </c>
      <c r="F103" s="45">
        <f t="shared" si="31"/>
        <v>40.558368878672226</v>
      </c>
      <c r="G103" s="46">
        <f t="shared" si="32"/>
        <v>301264.08485135355</v>
      </c>
      <c r="H103" s="47">
        <f t="shared" si="33"/>
        <v>7.4279142179648749</v>
      </c>
      <c r="I103" s="47">
        <f t="shared" si="34"/>
        <v>7.4279142179648749</v>
      </c>
      <c r="J103" s="47">
        <f t="shared" si="35"/>
        <v>7.4279142179648749</v>
      </c>
      <c r="K103" s="32" t="s">
        <v>32</v>
      </c>
      <c r="L103" s="32" t="s">
        <v>503</v>
      </c>
      <c r="M103" s="34">
        <v>0</v>
      </c>
      <c r="N103" s="34">
        <v>1.7315241697260828E-2</v>
      </c>
      <c r="O103" s="34">
        <v>5.3139019635238129E-2</v>
      </c>
      <c r="P103" s="34">
        <v>0.10756739707078442</v>
      </c>
      <c r="Q103" s="34">
        <v>0.16335503848820054</v>
      </c>
      <c r="R103" s="34">
        <v>0.22049256625418981</v>
      </c>
      <c r="S103" s="34">
        <v>0.30693859174531829</v>
      </c>
      <c r="T103" s="34">
        <v>0.39549563318475467</v>
      </c>
      <c r="U103" s="34">
        <v>0.48620276494957454</v>
      </c>
      <c r="V103" s="34">
        <v>0.60805469133615697</v>
      </c>
      <c r="W103" s="34">
        <v>0.73285525003482244</v>
      </c>
      <c r="X103" s="34">
        <v>0.86065884933069836</v>
      </c>
      <c r="Y103" s="34">
        <v>1.0215668783348943</v>
      </c>
      <c r="Z103" s="34">
        <v>1.1863349893220334</v>
      </c>
      <c r="AA103" s="34">
        <v>1.3550341946570601</v>
      </c>
      <c r="AB103" s="34">
        <v>1.5589149740587851</v>
      </c>
      <c r="AC103" s="34">
        <v>1.5782553659648313</v>
      </c>
      <c r="AD103" s="34">
        <v>1.5978357008859252</v>
      </c>
      <c r="AE103" s="34">
        <v>1.6176589556309533</v>
      </c>
      <c r="AF103" s="34">
        <v>1.6377281439400315</v>
      </c>
      <c r="AG103" s="34">
        <v>1.6580463169426902</v>
      </c>
      <c r="AH103" s="34">
        <v>1.6786165636217363</v>
      </c>
      <c r="AI103" s="34">
        <v>1.6994420112828739</v>
      </c>
      <c r="AJ103" s="55">
        <v>0</v>
      </c>
      <c r="AK103" s="55">
        <v>20667.66</v>
      </c>
      <c r="AL103" s="55">
        <v>21003.83</v>
      </c>
      <c r="AM103" s="55">
        <v>21514.59</v>
      </c>
      <c r="AN103" s="55">
        <v>22038.1</v>
      </c>
      <c r="AO103" s="55">
        <v>22574.28</v>
      </c>
      <c r="AP103" s="55">
        <v>23385.49</v>
      </c>
      <c r="AQ103" s="55">
        <v>24216.51</v>
      </c>
      <c r="AR103" s="55">
        <v>25067.7</v>
      </c>
      <c r="AS103" s="55">
        <v>26211.16</v>
      </c>
      <c r="AT103" s="55">
        <v>27382.29</v>
      </c>
      <c r="AU103" s="55">
        <v>28581.599999999999</v>
      </c>
      <c r="AV103" s="55">
        <v>30091.56</v>
      </c>
      <c r="AW103" s="55">
        <v>31637.74</v>
      </c>
      <c r="AX103" s="55">
        <v>33220.82</v>
      </c>
      <c r="AY103" s="55">
        <v>35134.03</v>
      </c>
      <c r="AZ103" s="55">
        <v>35315.519999999997</v>
      </c>
      <c r="BA103" s="55">
        <v>35499.26</v>
      </c>
      <c r="BB103" s="55">
        <v>35685.29</v>
      </c>
      <c r="BC103" s="55">
        <v>35873.620000000003</v>
      </c>
      <c r="BD103" s="55">
        <v>36064.28</v>
      </c>
      <c r="BE103" s="55">
        <v>36257.31</v>
      </c>
      <c r="BF103" s="55">
        <v>36452.74</v>
      </c>
      <c r="BG103" s="34">
        <v>0</v>
      </c>
      <c r="BH103" s="34">
        <v>1.7315241697260828E-2</v>
      </c>
      <c r="BI103" s="34">
        <v>5.3139019635238129E-2</v>
      </c>
      <c r="BJ103" s="34">
        <v>0.10756739707078442</v>
      </c>
      <c r="BK103" s="34">
        <v>0.16335503848820054</v>
      </c>
      <c r="BL103" s="34">
        <v>0.22049256625418981</v>
      </c>
      <c r="BM103" s="34">
        <v>0.30693859174531829</v>
      </c>
      <c r="BN103" s="34">
        <v>0.39549563318475467</v>
      </c>
      <c r="BO103" s="34">
        <v>0.48620276494957454</v>
      </c>
      <c r="BP103" s="34">
        <v>0.60805469133615697</v>
      </c>
      <c r="BQ103" s="34">
        <v>0.73285525003482244</v>
      </c>
      <c r="BR103" s="34">
        <v>0.86065884933069836</v>
      </c>
      <c r="BS103" s="34">
        <v>1.0215668783348943</v>
      </c>
      <c r="BT103" s="34">
        <v>1.1863349893220334</v>
      </c>
      <c r="BU103" s="34">
        <v>1.3550341946570601</v>
      </c>
      <c r="BV103" s="34">
        <v>1.5589149740587851</v>
      </c>
      <c r="BW103" s="34">
        <v>1.5782553659648313</v>
      </c>
      <c r="BX103" s="34">
        <v>1.5978357008859252</v>
      </c>
      <c r="BY103" s="34">
        <v>1.6176589556309533</v>
      </c>
      <c r="BZ103" s="34">
        <v>1.6377281439400315</v>
      </c>
      <c r="CA103" s="34">
        <v>1.6580463169426902</v>
      </c>
      <c r="CB103" s="34">
        <v>1.6786165636217363</v>
      </c>
      <c r="CC103" s="34">
        <v>1.6994420112828739</v>
      </c>
      <c r="CD103" s="117"/>
      <c r="CE103" s="117"/>
      <c r="CF103" s="117"/>
      <c r="CG103" s="117"/>
    </row>
    <row r="104" spans="1:85" ht="16">
      <c r="A104" s="31" t="str">
        <f t="shared" si="28"/>
        <v>Residential</v>
      </c>
      <c r="B104" s="31" t="s">
        <v>92</v>
      </c>
      <c r="C104" s="31" t="str">
        <f t="shared" si="29"/>
        <v>Parent-Ancillary ERWH</v>
      </c>
      <c r="D104" s="45">
        <f t="shared" si="30"/>
        <v>0</v>
      </c>
      <c r="E104" s="45" t="str">
        <f t="shared" si="36"/>
        <v/>
      </c>
      <c r="F104" s="45" t="str">
        <f t="shared" si="31"/>
        <v>n/a</v>
      </c>
      <c r="G104" s="46">
        <f t="shared" si="32"/>
        <v>0</v>
      </c>
      <c r="H104" s="47">
        <f t="shared" si="33"/>
        <v>0</v>
      </c>
      <c r="I104" s="47">
        <f t="shared" si="34"/>
        <v>0</v>
      </c>
      <c r="J104" s="47">
        <f t="shared" si="35"/>
        <v>0</v>
      </c>
      <c r="K104" s="32" t="s">
        <v>32</v>
      </c>
      <c r="L104" s="32" t="s">
        <v>1231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0</v>
      </c>
      <c r="AP104" s="55">
        <v>0</v>
      </c>
      <c r="AQ104" s="55">
        <v>0</v>
      </c>
      <c r="AR104" s="55">
        <v>0</v>
      </c>
      <c r="AS104" s="55">
        <v>0</v>
      </c>
      <c r="AT104" s="55">
        <v>0</v>
      </c>
      <c r="AU104" s="55">
        <v>0</v>
      </c>
      <c r="AV104" s="55">
        <v>0</v>
      </c>
      <c r="AW104" s="55">
        <v>0</v>
      </c>
      <c r="AX104" s="55">
        <v>0</v>
      </c>
      <c r="AY104" s="55">
        <v>0</v>
      </c>
      <c r="AZ104" s="55">
        <v>0</v>
      </c>
      <c r="BA104" s="55">
        <v>0</v>
      </c>
      <c r="BB104" s="55">
        <v>0</v>
      </c>
      <c r="BC104" s="55">
        <v>0</v>
      </c>
      <c r="BD104" s="55">
        <v>0</v>
      </c>
      <c r="BE104" s="55">
        <v>0</v>
      </c>
      <c r="BF104" s="55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117"/>
      <c r="CE104" s="117"/>
      <c r="CF104" s="117"/>
      <c r="CG104" s="117"/>
    </row>
    <row r="105" spans="1:85" ht="16">
      <c r="A105" s="31" t="str">
        <f t="shared" si="28"/>
        <v>Residential</v>
      </c>
      <c r="B105" s="31" t="s">
        <v>92</v>
      </c>
      <c r="C105" s="31" t="str">
        <f t="shared" si="29"/>
        <v>Pilot-Time-of-Use Opt-in</v>
      </c>
      <c r="D105" s="45">
        <f t="shared" si="30"/>
        <v>0</v>
      </c>
      <c r="E105" s="45" t="str">
        <f t="shared" si="36"/>
        <v/>
      </c>
      <c r="F105" s="45" t="str">
        <f t="shared" si="31"/>
        <v>n/a</v>
      </c>
      <c r="G105" s="46">
        <f t="shared" si="32"/>
        <v>0</v>
      </c>
      <c r="H105" s="47">
        <f t="shared" si="33"/>
        <v>0</v>
      </c>
      <c r="I105" s="47">
        <f t="shared" si="34"/>
        <v>0</v>
      </c>
      <c r="J105" s="47">
        <f t="shared" si="35"/>
        <v>0</v>
      </c>
      <c r="K105" s="32" t="s">
        <v>32</v>
      </c>
      <c r="L105" s="32" t="s">
        <v>1252</v>
      </c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117"/>
      <c r="CE105" s="117"/>
      <c r="CF105" s="117"/>
      <c r="CG105" s="117"/>
    </row>
    <row r="106" spans="1:85" ht="16">
      <c r="A106" s="31" t="str">
        <f t="shared" si="28"/>
        <v>Residential</v>
      </c>
      <c r="B106" s="31" t="s">
        <v>92</v>
      </c>
      <c r="C106" s="31" t="str">
        <f t="shared" si="29"/>
        <v>Parent-Time-of-Use Opt-in</v>
      </c>
      <c r="D106" s="45">
        <f t="shared" si="30"/>
        <v>63.979172760885376</v>
      </c>
      <c r="E106" s="45">
        <f t="shared" si="36"/>
        <v>61.050733191188677</v>
      </c>
      <c r="F106" s="45">
        <f t="shared" si="31"/>
        <v>63.979172760885376</v>
      </c>
      <c r="G106" s="46">
        <f t="shared" si="32"/>
        <v>956437.34236255474</v>
      </c>
      <c r="H106" s="47">
        <f t="shared" si="33"/>
        <v>15.666271187396571</v>
      </c>
      <c r="I106" s="47">
        <f t="shared" si="34"/>
        <v>14.949198326416735</v>
      </c>
      <c r="J106" s="47">
        <f>MAX(H106:I106)</f>
        <v>15.666271187396571</v>
      </c>
      <c r="K106" s="32" t="s">
        <v>32</v>
      </c>
      <c r="L106" s="32" t="s">
        <v>1273</v>
      </c>
      <c r="M106" s="34">
        <v>0</v>
      </c>
      <c r="N106" s="34">
        <v>0.12477160047360752</v>
      </c>
      <c r="O106" s="34">
        <v>0.54794657406273106</v>
      </c>
      <c r="P106" s="34">
        <v>1.175126929357992</v>
      </c>
      <c r="Q106" s="34">
        <v>1.4431677487871888</v>
      </c>
      <c r="R106" s="34">
        <v>1.5708760185692623</v>
      </c>
      <c r="S106" s="34">
        <v>1.5801970263487457</v>
      </c>
      <c r="T106" s="34">
        <v>1.5916812301961407</v>
      </c>
      <c r="U106" s="34">
        <v>1.6031537963834424</v>
      </c>
      <c r="V106" s="34">
        <v>1.6146108711474698</v>
      </c>
      <c r="W106" s="34">
        <v>1.6260484545027278</v>
      </c>
      <c r="X106" s="34">
        <v>1.6374623959737755</v>
      </c>
      <c r="Y106" s="34">
        <v>1.6488483902321927</v>
      </c>
      <c r="Z106" s="34">
        <v>1.6602019726376553</v>
      </c>
      <c r="AA106" s="34">
        <v>1.6715185146827478</v>
      </c>
      <c r="AB106" s="34">
        <v>1.6827932193412871</v>
      </c>
      <c r="AC106" s="34">
        <v>1.6940211163200964</v>
      </c>
      <c r="AD106" s="34">
        <v>1.705197057214344</v>
      </c>
      <c r="AE106" s="34">
        <v>1.7163157105667342</v>
      </c>
      <c r="AF106" s="34">
        <v>1.7273715568310601</v>
      </c>
      <c r="AG106" s="34">
        <v>1.7383588832408434</v>
      </c>
      <c r="AH106" s="34">
        <v>1.7492717785840266</v>
      </c>
      <c r="AI106" s="34">
        <v>1.7657522940822081</v>
      </c>
      <c r="AJ106" s="55">
        <v>0</v>
      </c>
      <c r="AK106" s="55">
        <v>84080.36</v>
      </c>
      <c r="AL106" s="55">
        <v>231916.46</v>
      </c>
      <c r="AM106" s="55">
        <v>334035.15999999997</v>
      </c>
      <c r="AN106" s="55">
        <v>157535.64000000001</v>
      </c>
      <c r="AO106" s="55">
        <v>88329.05</v>
      </c>
      <c r="AP106" s="55">
        <v>29597.33</v>
      </c>
      <c r="AQ106" s="55">
        <v>30716.04</v>
      </c>
      <c r="AR106" s="55">
        <v>30751.14</v>
      </c>
      <c r="AS106" s="55">
        <v>30784.42</v>
      </c>
      <c r="AT106" s="55">
        <v>30815.78</v>
      </c>
      <c r="AU106" s="55">
        <v>30845.11</v>
      </c>
      <c r="AV106" s="55">
        <v>30872.33</v>
      </c>
      <c r="AW106" s="55">
        <v>30897.31</v>
      </c>
      <c r="AX106" s="55">
        <v>30919.95</v>
      </c>
      <c r="AY106" s="55">
        <v>30940.13</v>
      </c>
      <c r="AZ106" s="55">
        <v>30957.74</v>
      </c>
      <c r="BA106" s="55">
        <v>30972.65</v>
      </c>
      <c r="BB106" s="55">
        <v>30984.74</v>
      </c>
      <c r="BC106" s="55">
        <v>30993.87</v>
      </c>
      <c r="BD106" s="55">
        <v>30999.9</v>
      </c>
      <c r="BE106" s="55">
        <v>31002.71</v>
      </c>
      <c r="BF106" s="55">
        <v>33961.54</v>
      </c>
      <c r="BG106" s="34">
        <v>0</v>
      </c>
      <c r="BH106" s="34">
        <v>0.11906058427515046</v>
      </c>
      <c r="BI106" s="34">
        <v>0.52286609301990561</v>
      </c>
      <c r="BJ106" s="34">
        <v>1.1213392973701646</v>
      </c>
      <c r="BK106" s="34">
        <v>1.3771114157824851</v>
      </c>
      <c r="BL106" s="34">
        <v>1.4989742528327996</v>
      </c>
      <c r="BM106" s="34">
        <v>1.5078686216478676</v>
      </c>
      <c r="BN106" s="34">
        <v>1.5188271732318477</v>
      </c>
      <c r="BO106" s="34">
        <v>1.5297746198319608</v>
      </c>
      <c r="BP106" s="34">
        <v>1.5407072840785636</v>
      </c>
      <c r="BQ106" s="34">
        <v>1.551621349072551</v>
      </c>
      <c r="BR106" s="34">
        <v>1.562512854313062</v>
      </c>
      <c r="BS106" s="34">
        <v>1.5733776915341524</v>
      </c>
      <c r="BT106" s="34">
        <v>1.5842116004499589</v>
      </c>
      <c r="BU106" s="34">
        <v>1.5950101644080132</v>
      </c>
      <c r="BV106" s="34">
        <v>1.6057688059504802</v>
      </c>
      <c r="BW106" s="34">
        <v>1.6164827822832672</v>
      </c>
      <c r="BX106" s="34">
        <v>1.6271471806531124</v>
      </c>
      <c r="BY106" s="34">
        <v>1.6377569136329218</v>
      </c>
      <c r="BZ106" s="34">
        <v>1.6483067143158527</v>
      </c>
      <c r="CA106" s="34">
        <v>1.6587911314188239</v>
      </c>
      <c r="CB106" s="34">
        <v>1.6692045242963789</v>
      </c>
      <c r="CC106" s="34">
        <v>1.6849306975354903</v>
      </c>
      <c r="CD106" s="117"/>
      <c r="CE106" s="117"/>
      <c r="CF106" s="117"/>
      <c r="CG106" s="117"/>
    </row>
    <row r="107" spans="1:85" ht="16">
      <c r="A107" s="31" t="str">
        <f t="shared" si="28"/>
        <v>Residential</v>
      </c>
      <c r="B107" s="31" t="s">
        <v>92</v>
      </c>
      <c r="C107" s="31" t="str">
        <f t="shared" si="29"/>
        <v>Pilot-Peak Time Rebate</v>
      </c>
      <c r="D107" s="45">
        <f t="shared" si="30"/>
        <v>0</v>
      </c>
      <c r="E107" s="45" t="str">
        <f t="shared" si="36"/>
        <v/>
      </c>
      <c r="F107" s="45" t="str">
        <f t="shared" si="31"/>
        <v>n/a</v>
      </c>
      <c r="G107" s="46">
        <f t="shared" si="32"/>
        <v>0</v>
      </c>
      <c r="H107" s="47">
        <f t="shared" si="33"/>
        <v>0</v>
      </c>
      <c r="I107" s="47">
        <f t="shared" si="34"/>
        <v>0</v>
      </c>
      <c r="J107" s="47">
        <f t="shared" ref="J107:J143" si="37">MAX(H107:I107)</f>
        <v>0</v>
      </c>
      <c r="K107" s="32" t="s">
        <v>32</v>
      </c>
      <c r="L107" s="32" t="s">
        <v>1355</v>
      </c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117"/>
      <c r="CE107" s="117"/>
      <c r="CF107" s="117"/>
      <c r="CG107" s="117"/>
    </row>
    <row r="108" spans="1:85" ht="16">
      <c r="A108" s="31" t="str">
        <f t="shared" si="28"/>
        <v>Residential</v>
      </c>
      <c r="B108" s="31" t="s">
        <v>92</v>
      </c>
      <c r="C108" s="31" t="str">
        <f t="shared" si="29"/>
        <v>Parent-Peak Time Rebate</v>
      </c>
      <c r="D108" s="45">
        <f t="shared" si="30"/>
        <v>40.25748642326387</v>
      </c>
      <c r="E108" s="45">
        <f t="shared" si="36"/>
        <v>38.414830272347082</v>
      </c>
      <c r="F108" s="45">
        <f t="shared" si="31"/>
        <v>40.25748642326387</v>
      </c>
      <c r="G108" s="46">
        <f t="shared" si="32"/>
        <v>868386.39829519659</v>
      </c>
      <c r="H108" s="47">
        <f t="shared" si="33"/>
        <v>22.605498765415724</v>
      </c>
      <c r="I108" s="47">
        <f t="shared" si="34"/>
        <v>21.570805220302482</v>
      </c>
      <c r="J108" s="47">
        <f t="shared" si="37"/>
        <v>22.605498765415724</v>
      </c>
      <c r="K108" s="32" t="s">
        <v>32</v>
      </c>
      <c r="L108" s="32" t="s">
        <v>1376</v>
      </c>
      <c r="M108" s="34">
        <v>0</v>
      </c>
      <c r="N108" s="34">
        <v>0.2032772559437557</v>
      </c>
      <c r="O108" s="34">
        <v>0.86559671769343738</v>
      </c>
      <c r="P108" s="34">
        <v>1.756956468558369</v>
      </c>
      <c r="Q108" s="34">
        <v>2.0966714166330052</v>
      </c>
      <c r="R108" s="34">
        <v>2.2489893987924678</v>
      </c>
      <c r="S108" s="34">
        <v>2.2623340850912719</v>
      </c>
      <c r="T108" s="34">
        <v>2.2787757726598974</v>
      </c>
      <c r="U108" s="34">
        <v>2.2952007988409489</v>
      </c>
      <c r="V108" s="34">
        <v>2.3116036462845932</v>
      </c>
      <c r="W108" s="34">
        <v>2.3279785882976549</v>
      </c>
      <c r="X108" s="34">
        <v>2.3443196827337411</v>
      </c>
      <c r="Y108" s="34">
        <v>2.3606207657467815</v>
      </c>
      <c r="Z108" s="34">
        <v>2.37687544540728</v>
      </c>
      <c r="AA108" s="34">
        <v>2.3930770951807503</v>
      </c>
      <c r="AB108" s="34">
        <v>2.4092188472680127</v>
      </c>
      <c r="AC108" s="34">
        <v>2.4252935858072608</v>
      </c>
      <c r="AD108" s="34">
        <v>2.4412939399380638</v>
      </c>
      <c r="AE108" s="34">
        <v>2.4572122767277151</v>
      </c>
      <c r="AF108" s="34">
        <v>2.4730406939606655</v>
      </c>
      <c r="AG108" s="34">
        <v>2.4887710127920526</v>
      </c>
      <c r="AH108" s="34">
        <v>2.5043947702667544</v>
      </c>
      <c r="AI108" s="34">
        <v>2.5279895697314525</v>
      </c>
      <c r="AJ108" s="55">
        <v>0</v>
      </c>
      <c r="AK108" s="55">
        <v>83197.87</v>
      </c>
      <c r="AL108" s="55">
        <v>214955.85</v>
      </c>
      <c r="AM108" s="55">
        <v>281638.03999999998</v>
      </c>
      <c r="AN108" s="55">
        <v>124474.49</v>
      </c>
      <c r="AO108" s="55">
        <v>70905.789999999994</v>
      </c>
      <c r="AP108" s="55">
        <v>30982.18</v>
      </c>
      <c r="AQ108" s="55">
        <v>31909.95</v>
      </c>
      <c r="AR108" s="55">
        <v>31939.06</v>
      </c>
      <c r="AS108" s="55">
        <v>31966.66</v>
      </c>
      <c r="AT108" s="55">
        <v>31992.67</v>
      </c>
      <c r="AU108" s="55">
        <v>32016.99</v>
      </c>
      <c r="AV108" s="55">
        <v>32039.56</v>
      </c>
      <c r="AW108" s="55">
        <v>32060.28</v>
      </c>
      <c r="AX108" s="55">
        <v>32079.06</v>
      </c>
      <c r="AY108" s="55">
        <v>32095.8</v>
      </c>
      <c r="AZ108" s="55">
        <v>32110.400000000001</v>
      </c>
      <c r="BA108" s="55">
        <v>32122.76</v>
      </c>
      <c r="BB108" s="55">
        <v>32132.79</v>
      </c>
      <c r="BC108" s="55">
        <v>32140.36</v>
      </c>
      <c r="BD108" s="55">
        <v>32145.37</v>
      </c>
      <c r="BE108" s="55">
        <v>32147.7</v>
      </c>
      <c r="BF108" s="55">
        <v>34601.53</v>
      </c>
      <c r="BG108" s="34">
        <v>0</v>
      </c>
      <c r="BH108" s="34">
        <v>0.19397289744337523</v>
      </c>
      <c r="BI108" s="34">
        <v>0.8259768293749884</v>
      </c>
      <c r="BJ108" s="34">
        <v>1.6765374724580244</v>
      </c>
      <c r="BK108" s="34">
        <v>2.0007030682445763</v>
      </c>
      <c r="BL108" s="34">
        <v>2.1460491877355548</v>
      </c>
      <c r="BM108" s="34">
        <v>2.1587830642080323</v>
      </c>
      <c r="BN108" s="34">
        <v>2.1744721867403993</v>
      </c>
      <c r="BO108" s="34">
        <v>2.1901454105062861</v>
      </c>
      <c r="BP108" s="34">
        <v>2.2057974706946903</v>
      </c>
      <c r="BQ108" s="34">
        <v>2.2214229027332841</v>
      </c>
      <c r="BR108" s="34">
        <v>2.2370160364581921</v>
      </c>
      <c r="BS108" s="34">
        <v>2.2525709901534512</v>
      </c>
      <c r="BT108" s="34">
        <v>2.2680816644594501</v>
      </c>
      <c r="BU108" s="34">
        <v>2.2835417361498731</v>
      </c>
      <c r="BV108" s="34">
        <v>2.2989446517768193</v>
      </c>
      <c r="BW108" s="34">
        <v>2.3142836211840287</v>
      </c>
      <c r="BX108" s="34">
        <v>2.3295516108883496</v>
      </c>
      <c r="BY108" s="34">
        <v>2.3447413373298684</v>
      </c>
      <c r="BZ108" s="34">
        <v>2.3598452599913755</v>
      </c>
      <c r="CA108" s="34">
        <v>2.3748555743881652</v>
      </c>
      <c r="CB108" s="34">
        <v>2.3897642049294925</v>
      </c>
      <c r="CC108" s="34">
        <v>2.4122790288113602</v>
      </c>
      <c r="CD108" s="117"/>
      <c r="CE108" s="117"/>
      <c r="CF108" s="117"/>
      <c r="CG108" s="117"/>
    </row>
    <row r="109" spans="1:85" ht="16">
      <c r="A109" s="31" t="str">
        <f t="shared" si="28"/>
        <v>C&amp;I</v>
      </c>
      <c r="B109" s="31" t="s">
        <v>92</v>
      </c>
      <c r="C109" s="31" t="str">
        <f t="shared" si="29"/>
        <v>DLC Central AC</v>
      </c>
      <c r="D109" s="45">
        <f t="shared" si="30"/>
        <v>70.353089910687203</v>
      </c>
      <c r="E109" s="45">
        <f t="shared" si="36"/>
        <v>70.353089910687203</v>
      </c>
      <c r="F109" s="45" t="str">
        <f t="shared" si="31"/>
        <v>n/a</v>
      </c>
      <c r="G109" s="46">
        <f t="shared" si="32"/>
        <v>294872.64244955633</v>
      </c>
      <c r="H109" s="47">
        <f t="shared" si="33"/>
        <v>4.1913246855809065</v>
      </c>
      <c r="I109" s="47">
        <f t="shared" si="34"/>
        <v>0</v>
      </c>
      <c r="J109" s="47">
        <f t="shared" si="37"/>
        <v>4.1913246855809065</v>
      </c>
      <c r="K109" s="32" t="s">
        <v>152</v>
      </c>
      <c r="L109" s="32" t="s">
        <v>141</v>
      </c>
      <c r="M109" s="34">
        <v>0</v>
      </c>
      <c r="N109" s="34">
        <v>4.0789588169699721E-2</v>
      </c>
      <c r="O109" s="34">
        <v>0.12295677391171445</v>
      </c>
      <c r="P109" s="34">
        <v>0.28604664323592399</v>
      </c>
      <c r="Q109" s="34">
        <v>0.36938415028058086</v>
      </c>
      <c r="R109" s="34">
        <v>0.41370161587605042</v>
      </c>
      <c r="S109" s="34">
        <v>0.41854694267740583</v>
      </c>
      <c r="T109" s="34">
        <v>0.42344938567356188</v>
      </c>
      <c r="U109" s="34">
        <v>0.42840961814412221</v>
      </c>
      <c r="V109" s="34">
        <v>0.43342832130523806</v>
      </c>
      <c r="W109" s="34">
        <v>0.43850618440316425</v>
      </c>
      <c r="X109" s="34">
        <v>0.44364390480891674</v>
      </c>
      <c r="Y109" s="34">
        <v>0.44884218811404619</v>
      </c>
      <c r="Z109" s="34">
        <v>0.45410174822754185</v>
      </c>
      <c r="AA109" s="34">
        <v>0.45942330747387511</v>
      </c>
      <c r="AB109" s="34">
        <v>0.46480759669220167</v>
      </c>
      <c r="AC109" s="34">
        <v>0.47025535533673041</v>
      </c>
      <c r="AD109" s="34">
        <v>0.47576733157827844</v>
      </c>
      <c r="AE109" s="34">
        <v>0.48134428240701954</v>
      </c>
      <c r="AF109" s="34">
        <v>0.48698697373644739</v>
      </c>
      <c r="AG109" s="34">
        <v>0.49269618050856223</v>
      </c>
      <c r="AH109" s="34">
        <v>0.4984726868002971</v>
      </c>
      <c r="AI109" s="34">
        <v>0.5043172859312014</v>
      </c>
      <c r="AJ109" s="55">
        <v>0</v>
      </c>
      <c r="AK109" s="55">
        <v>15366.26</v>
      </c>
      <c r="AL109" s="55">
        <v>28918.28</v>
      </c>
      <c r="AM109" s="55">
        <v>55513.8</v>
      </c>
      <c r="AN109" s="55">
        <v>38647.5</v>
      </c>
      <c r="AO109" s="55">
        <v>30531.07</v>
      </c>
      <c r="AP109" s="55">
        <v>20789.689999999999</v>
      </c>
      <c r="AQ109" s="55">
        <v>20991.75</v>
      </c>
      <c r="AR109" s="55">
        <v>21196.2</v>
      </c>
      <c r="AS109" s="55">
        <v>21403.05</v>
      </c>
      <c r="AT109" s="55">
        <v>21612.34</v>
      </c>
      <c r="AU109" s="55">
        <v>21824.1</v>
      </c>
      <c r="AV109" s="55">
        <v>22038.36</v>
      </c>
      <c r="AW109" s="55">
        <v>22255.14</v>
      </c>
      <c r="AX109" s="55">
        <v>22474.48</v>
      </c>
      <c r="AY109" s="55">
        <v>22696.400000000001</v>
      </c>
      <c r="AZ109" s="55">
        <v>22920.94</v>
      </c>
      <c r="BA109" s="55">
        <v>23148.13</v>
      </c>
      <c r="BB109" s="55">
        <v>23377.99</v>
      </c>
      <c r="BC109" s="55">
        <v>23610.560000000001</v>
      </c>
      <c r="BD109" s="55">
        <v>23845.88</v>
      </c>
      <c r="BE109" s="55">
        <v>24083.97</v>
      </c>
      <c r="BF109" s="55">
        <v>24324.86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117"/>
      <c r="CE109" s="117"/>
      <c r="CF109" s="117"/>
      <c r="CG109" s="117"/>
    </row>
    <row r="110" spans="1:85" ht="16">
      <c r="A110" s="31" t="str">
        <f t="shared" si="28"/>
        <v>C&amp;I</v>
      </c>
      <c r="B110" s="31" t="s">
        <v>92</v>
      </c>
      <c r="C110" s="31" t="str">
        <f t="shared" si="29"/>
        <v>DLC Water Heating</v>
      </c>
      <c r="D110" s="45">
        <f t="shared" si="30"/>
        <v>96.451546798858445</v>
      </c>
      <c r="E110" s="45">
        <f t="shared" si="36"/>
        <v>96.451546798858445</v>
      </c>
      <c r="F110" s="45">
        <f t="shared" si="31"/>
        <v>96.451546798858445</v>
      </c>
      <c r="G110" s="46">
        <f t="shared" si="32"/>
        <v>464380.96288789669</v>
      </c>
      <c r="H110" s="47">
        <f t="shared" si="33"/>
        <v>4.814655423373603</v>
      </c>
      <c r="I110" s="47">
        <f t="shared" si="34"/>
        <v>4.814655423373603</v>
      </c>
      <c r="J110" s="47">
        <f t="shared" si="37"/>
        <v>4.814655423373603</v>
      </c>
      <c r="K110" s="32" t="s">
        <v>152</v>
      </c>
      <c r="L110" s="32" t="s">
        <v>163</v>
      </c>
      <c r="M110" s="34">
        <v>0</v>
      </c>
      <c r="N110" s="34">
        <v>4.5425736654970891E-2</v>
      </c>
      <c r="O110" s="34">
        <v>0.137920478512954</v>
      </c>
      <c r="P110" s="34">
        <v>0.32555820397212337</v>
      </c>
      <c r="Q110" s="34">
        <v>0.42350892624327696</v>
      </c>
      <c r="R110" s="34">
        <v>0.47607637972919531</v>
      </c>
      <c r="S110" s="34">
        <v>0.48165224782753308</v>
      </c>
      <c r="T110" s="34">
        <v>0.4872938436634508</v>
      </c>
      <c r="U110" s="34">
        <v>0.49300194202849823</v>
      </c>
      <c r="V110" s="34">
        <v>0.49877732684738507</v>
      </c>
      <c r="W110" s="34">
        <v>0.50462079128564208</v>
      </c>
      <c r="X110" s="34">
        <v>0.51053313785855059</v>
      </c>
      <c r="Y110" s="34">
        <v>0.51651517854135576</v>
      </c>
      <c r="Z110" s="34">
        <v>0.52256773488078101</v>
      </c>
      <c r="AA110" s="34">
        <v>0.52869163810785424</v>
      </c>
      <c r="AB110" s="34">
        <v>0.53488772925206629</v>
      </c>
      <c r="AC110" s="34">
        <v>0.54115685925687329</v>
      </c>
      <c r="AD110" s="34">
        <v>0.54749988909656266</v>
      </c>
      <c r="AE110" s="34">
        <v>0.55391768989449397</v>
      </c>
      <c r="AF110" s="34">
        <v>0.56041114304273654</v>
      </c>
      <c r="AG110" s="34">
        <v>0.56698114032311508</v>
      </c>
      <c r="AH110" s="34">
        <v>0.57362858402968264</v>
      </c>
      <c r="AI110" s="34">
        <v>0.58035438709263953</v>
      </c>
      <c r="AJ110" s="55">
        <v>0</v>
      </c>
      <c r="AK110" s="55">
        <v>30449.87</v>
      </c>
      <c r="AL110" s="55">
        <v>53404.56</v>
      </c>
      <c r="AM110" s="55">
        <v>99828.24</v>
      </c>
      <c r="AN110" s="55">
        <v>65942.62</v>
      </c>
      <c r="AO110" s="55">
        <v>48903.77</v>
      </c>
      <c r="AP110" s="55">
        <v>29505.52</v>
      </c>
      <c r="AQ110" s="55">
        <v>29735.66</v>
      </c>
      <c r="AR110" s="55">
        <v>29968.51</v>
      </c>
      <c r="AS110" s="55">
        <v>30204.11</v>
      </c>
      <c r="AT110" s="55">
        <v>30442.49</v>
      </c>
      <c r="AU110" s="55">
        <v>30683.68</v>
      </c>
      <c r="AV110" s="55">
        <v>30927.71</v>
      </c>
      <c r="AW110" s="55">
        <v>31174.61</v>
      </c>
      <c r="AX110" s="55">
        <v>31424.43</v>
      </c>
      <c r="AY110" s="55">
        <v>31677.19</v>
      </c>
      <c r="AZ110" s="55">
        <v>31932.94</v>
      </c>
      <c r="BA110" s="55">
        <v>32191.69</v>
      </c>
      <c r="BB110" s="55">
        <v>32453.5</v>
      </c>
      <c r="BC110" s="55">
        <v>32718.39</v>
      </c>
      <c r="BD110" s="55">
        <v>32986.410000000003</v>
      </c>
      <c r="BE110" s="55">
        <v>33257.58</v>
      </c>
      <c r="BF110" s="55">
        <v>33531.949999999997</v>
      </c>
      <c r="BG110" s="34">
        <v>0</v>
      </c>
      <c r="BH110" s="34">
        <v>4.5425736654970891E-2</v>
      </c>
      <c r="BI110" s="34">
        <v>0.137920478512954</v>
      </c>
      <c r="BJ110" s="34">
        <v>0.32555820397212337</v>
      </c>
      <c r="BK110" s="34">
        <v>0.42350892624327696</v>
      </c>
      <c r="BL110" s="34">
        <v>0.47607637972919531</v>
      </c>
      <c r="BM110" s="34">
        <v>0.48165224782753308</v>
      </c>
      <c r="BN110" s="34">
        <v>0.4872938436634508</v>
      </c>
      <c r="BO110" s="34">
        <v>0.49300194202849823</v>
      </c>
      <c r="BP110" s="34">
        <v>0.49877732684738507</v>
      </c>
      <c r="BQ110" s="34">
        <v>0.50462079128564208</v>
      </c>
      <c r="BR110" s="34">
        <v>0.51053313785855059</v>
      </c>
      <c r="BS110" s="34">
        <v>0.51651517854135576</v>
      </c>
      <c r="BT110" s="34">
        <v>0.52256773488078101</v>
      </c>
      <c r="BU110" s="34">
        <v>0.52869163810785424</v>
      </c>
      <c r="BV110" s="34">
        <v>0.53488772925206629</v>
      </c>
      <c r="BW110" s="34">
        <v>0.54115685925687329</v>
      </c>
      <c r="BX110" s="34">
        <v>0.54749988909656266</v>
      </c>
      <c r="BY110" s="34">
        <v>0.55391768989449397</v>
      </c>
      <c r="BZ110" s="34">
        <v>0.56041114304273654</v>
      </c>
      <c r="CA110" s="34">
        <v>0.56698114032311508</v>
      </c>
      <c r="CB110" s="34">
        <v>0.57362858402968264</v>
      </c>
      <c r="CC110" s="34">
        <v>0.58035438709263953</v>
      </c>
      <c r="CD110" s="117"/>
      <c r="CE110" s="117"/>
      <c r="CF110" s="117"/>
      <c r="CG110" s="117"/>
    </row>
    <row r="111" spans="1:85" ht="16">
      <c r="A111" s="31" t="str">
        <f t="shared" si="28"/>
        <v>C&amp;I</v>
      </c>
      <c r="B111" s="31" t="s">
        <v>92</v>
      </c>
      <c r="C111" s="31" t="str">
        <f t="shared" si="29"/>
        <v>DLC Smart Thermostats - Cooling</v>
      </c>
      <c r="D111" s="45">
        <f t="shared" si="30"/>
        <v>57.619317559892565</v>
      </c>
      <c r="E111" s="45">
        <f t="shared" si="36"/>
        <v>57.619317559892565</v>
      </c>
      <c r="F111" s="45" t="str">
        <f t="shared" si="31"/>
        <v>n/a</v>
      </c>
      <c r="G111" s="46">
        <f t="shared" si="32"/>
        <v>499993.19342003018</v>
      </c>
      <c r="H111" s="47">
        <f t="shared" si="33"/>
        <v>8.6775271661333164</v>
      </c>
      <c r="I111" s="47">
        <f t="shared" si="34"/>
        <v>0</v>
      </c>
      <c r="J111" s="47">
        <f t="shared" si="37"/>
        <v>8.6775271661333164</v>
      </c>
      <c r="K111" s="32" t="s">
        <v>152</v>
      </c>
      <c r="L111" s="32" t="s">
        <v>185</v>
      </c>
      <c r="M111" s="34">
        <v>0</v>
      </c>
      <c r="N111" s="34">
        <v>8.1871500492329274E-2</v>
      </c>
      <c r="O111" s="34">
        <v>0.24857618953417582</v>
      </c>
      <c r="P111" s="34">
        <v>0.58675853424754132</v>
      </c>
      <c r="Q111" s="34">
        <v>0.76329662030121503</v>
      </c>
      <c r="R111" s="34">
        <v>0.85803974635422731</v>
      </c>
      <c r="S111" s="34">
        <v>0.86808921877611867</v>
      </c>
      <c r="T111" s="34">
        <v>0.87825715330552634</v>
      </c>
      <c r="U111" s="34">
        <v>0.88854494636112036</v>
      </c>
      <c r="V111" s="34">
        <v>0.89895401082240389</v>
      </c>
      <c r="W111" s="34">
        <v>0.90948577622375415</v>
      </c>
      <c r="X111" s="34">
        <v>0.92014168895074622</v>
      </c>
      <c r="Y111" s="34">
        <v>0.93092321243879339</v>
      </c>
      <c r="Z111" s="34">
        <v>0.94183182737413051</v>
      </c>
      <c r="AA111" s="34">
        <v>0.95286903189716243</v>
      </c>
      <c r="AB111" s="34">
        <v>0.96403634180821407</v>
      </c>
      <c r="AC111" s="34">
        <v>0.97533529077570147</v>
      </c>
      <c r="AD111" s="34">
        <v>0.9867674305467613</v>
      </c>
      <c r="AE111" s="34">
        <v>0.99833433116035897</v>
      </c>
      <c r="AF111" s="34">
        <v>1.0100375811629119</v>
      </c>
      <c r="AG111" s="34">
        <v>1.0218787878264532</v>
      </c>
      <c r="AH111" s="34">
        <v>1.033859577369366</v>
      </c>
      <c r="AI111" s="34">
        <v>1.0459815951797233</v>
      </c>
      <c r="AJ111" s="55">
        <v>0</v>
      </c>
      <c r="AK111" s="55">
        <v>12023.71</v>
      </c>
      <c r="AL111" s="55">
        <v>24809.67</v>
      </c>
      <c r="AM111" s="55">
        <v>50712.88</v>
      </c>
      <c r="AN111" s="55">
        <v>50093.63</v>
      </c>
      <c r="AO111" s="55">
        <v>50040.28</v>
      </c>
      <c r="AP111" s="55">
        <v>45754.52</v>
      </c>
      <c r="AQ111" s="55">
        <v>46249.72</v>
      </c>
      <c r="AR111" s="55">
        <v>46750.76</v>
      </c>
      <c r="AS111" s="55">
        <v>47257.7</v>
      </c>
      <c r="AT111" s="55">
        <v>47770.62</v>
      </c>
      <c r="AU111" s="55">
        <v>48289.59</v>
      </c>
      <c r="AV111" s="55">
        <v>48814.67</v>
      </c>
      <c r="AW111" s="55">
        <v>49345.94</v>
      </c>
      <c r="AX111" s="55">
        <v>49883.48</v>
      </c>
      <c r="AY111" s="55">
        <v>50427.35</v>
      </c>
      <c r="AZ111" s="55">
        <v>50977.63</v>
      </c>
      <c r="BA111" s="55">
        <v>51534.400000000001</v>
      </c>
      <c r="BB111" s="55">
        <v>52097.73</v>
      </c>
      <c r="BC111" s="55">
        <v>52667.7</v>
      </c>
      <c r="BD111" s="55">
        <v>53244.39</v>
      </c>
      <c r="BE111" s="55">
        <v>53827.88</v>
      </c>
      <c r="BF111" s="55">
        <v>54418.25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117"/>
      <c r="CE111" s="117"/>
      <c r="CF111" s="117"/>
      <c r="CG111" s="117"/>
    </row>
    <row r="112" spans="1:85" ht="16">
      <c r="A112" s="31" t="str">
        <f t="shared" si="28"/>
        <v>C&amp;I</v>
      </c>
      <c r="B112" s="31" t="s">
        <v>92</v>
      </c>
      <c r="C112" s="31" t="str">
        <f t="shared" si="29"/>
        <v>DLC Smart Thermostats - Heating</v>
      </c>
      <c r="D112" s="45">
        <f t="shared" si="30"/>
        <v>18.751433876060261</v>
      </c>
      <c r="E112" s="45" t="str">
        <f t="shared" si="36"/>
        <v/>
      </c>
      <c r="F112" s="45">
        <f t="shared" si="31"/>
        <v>18.751433876060261</v>
      </c>
      <c r="G112" s="46">
        <f t="shared" si="32"/>
        <v>13662.611501195066</v>
      </c>
      <c r="H112" s="47">
        <f t="shared" si="33"/>
        <v>0</v>
      </c>
      <c r="I112" s="47">
        <f t="shared" si="34"/>
        <v>0.72861689359329285</v>
      </c>
      <c r="J112" s="47">
        <f t="shared" si="37"/>
        <v>0.72861689359329285</v>
      </c>
      <c r="K112" s="32" t="s">
        <v>152</v>
      </c>
      <c r="L112" s="32" t="s">
        <v>206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55">
        <v>0</v>
      </c>
      <c r="AK112" s="55">
        <v>0</v>
      </c>
      <c r="AL112" s="55">
        <v>498.79</v>
      </c>
      <c r="AM112" s="55">
        <v>1120</v>
      </c>
      <c r="AN112" s="55">
        <v>2378.6999999999998</v>
      </c>
      <c r="AO112" s="55">
        <v>1827.27</v>
      </c>
      <c r="AP112" s="55">
        <v>1555.69</v>
      </c>
      <c r="AQ112" s="55">
        <v>1161.3599999999999</v>
      </c>
      <c r="AR112" s="55">
        <v>1174.96</v>
      </c>
      <c r="AS112" s="55">
        <v>1188.73</v>
      </c>
      <c r="AT112" s="55">
        <v>1202.6600000000001</v>
      </c>
      <c r="AU112" s="55">
        <v>1216.76</v>
      </c>
      <c r="AV112" s="55">
        <v>1231.02</v>
      </c>
      <c r="AW112" s="55">
        <v>1245.44</v>
      </c>
      <c r="AX112" s="55">
        <v>1260.04</v>
      </c>
      <c r="AY112" s="55">
        <v>1274.81</v>
      </c>
      <c r="AZ112" s="55">
        <v>1289.76</v>
      </c>
      <c r="BA112" s="55">
        <v>1304.8800000000001</v>
      </c>
      <c r="BB112" s="55">
        <v>1320.18</v>
      </c>
      <c r="BC112" s="55">
        <v>1335.66</v>
      </c>
      <c r="BD112" s="55">
        <v>1351.32</v>
      </c>
      <c r="BE112" s="55">
        <v>1367.17</v>
      </c>
      <c r="BF112" s="55">
        <v>1383.2</v>
      </c>
      <c r="BG112" s="34">
        <v>0</v>
      </c>
      <c r="BH112" s="34">
        <v>0</v>
      </c>
      <c r="BI112" s="34">
        <v>7.553359847086662E-3</v>
      </c>
      <c r="BJ112" s="34">
        <v>2.2923690345308563E-2</v>
      </c>
      <c r="BK112" s="34">
        <v>5.4119125914715911E-2</v>
      </c>
      <c r="BL112" s="34">
        <v>7.0396621834725434E-2</v>
      </c>
      <c r="BM112" s="34">
        <v>7.9134573521461943E-2</v>
      </c>
      <c r="BN112" s="34">
        <v>8.0061477283396978E-2</v>
      </c>
      <c r="BO112" s="34">
        <v>8.0999307287874259E-2</v>
      </c>
      <c r="BP112" s="34">
        <v>8.1948192332273712E-2</v>
      </c>
      <c r="BQ112" s="34">
        <v>8.2908262732225166E-2</v>
      </c>
      <c r="BR112" s="34">
        <v>8.3879650339505105E-2</v>
      </c>
      <c r="BS112" s="34">
        <v>8.4862488560144583E-2</v>
      </c>
      <c r="BT112" s="34">
        <v>8.5856912372750865E-2</v>
      </c>
      <c r="BU112" s="34">
        <v>8.6863058347044497E-2</v>
      </c>
      <c r="BV112" s="34">
        <v>8.7881064662615346E-2</v>
      </c>
      <c r="BW112" s="34">
        <v>8.8911071127899505E-2</v>
      </c>
      <c r="BX112" s="34">
        <v>8.9953219199380041E-2</v>
      </c>
      <c r="BY112" s="34">
        <v>9.1007652001013836E-2</v>
      </c>
      <c r="BZ112" s="34">
        <v>9.207451434388772E-2</v>
      </c>
      <c r="CA112" s="34">
        <v>9.3153952746106244E-2</v>
      </c>
      <c r="CB112" s="34">
        <v>9.4246115452913601E-2</v>
      </c>
      <c r="CC112" s="34">
        <v>9.535115245705314E-2</v>
      </c>
      <c r="CD112" s="117"/>
      <c r="CE112" s="117"/>
      <c r="CF112" s="117"/>
      <c r="CG112" s="117"/>
    </row>
    <row r="113" spans="1:85" ht="16">
      <c r="A113" s="31" t="str">
        <f t="shared" si="28"/>
        <v>C&amp;I</v>
      </c>
      <c r="B113" s="31" t="s">
        <v>92</v>
      </c>
      <c r="C113" s="31" t="str">
        <f t="shared" si="29"/>
        <v>DLC Smart Appliances</v>
      </c>
      <c r="D113" s="45">
        <f t="shared" si="30"/>
        <v>247.46808552487235</v>
      </c>
      <c r="E113" s="45">
        <f t="shared" si="36"/>
        <v>247.46808552487235</v>
      </c>
      <c r="F113" s="45">
        <f t="shared" si="31"/>
        <v>247.46808552487235</v>
      </c>
      <c r="G113" s="46">
        <f t="shared" si="32"/>
        <v>333431.36638971028</v>
      </c>
      <c r="H113" s="47">
        <f t="shared" si="33"/>
        <v>1.3473711799342223</v>
      </c>
      <c r="I113" s="47">
        <f t="shared" si="34"/>
        <v>1.3473711799342223</v>
      </c>
      <c r="J113" s="47">
        <f t="shared" si="37"/>
        <v>1.3473711799342223</v>
      </c>
      <c r="K113" s="32" t="s">
        <v>152</v>
      </c>
      <c r="L113" s="32" t="s">
        <v>227</v>
      </c>
      <c r="M113" s="34">
        <v>0</v>
      </c>
      <c r="N113" s="34">
        <v>1.2712296730324077E-2</v>
      </c>
      <c r="O113" s="34">
        <v>3.8596755433202137E-2</v>
      </c>
      <c r="P113" s="34">
        <v>9.1106777713248599E-2</v>
      </c>
      <c r="Q113" s="34">
        <v>0.11851808104374088</v>
      </c>
      <c r="R113" s="34">
        <v>0.13322897218781163</v>
      </c>
      <c r="S113" s="34">
        <v>0.13478936713162071</v>
      </c>
      <c r="T113" s="34">
        <v>0.13636815584436027</v>
      </c>
      <c r="U113" s="34">
        <v>0.13796555514981368</v>
      </c>
      <c r="V113" s="34">
        <v>0.13958178442765995</v>
      </c>
      <c r="W113" s="34">
        <v>0.14121706564360234</v>
      </c>
      <c r="X113" s="34">
        <v>0.14287162337985213</v>
      </c>
      <c r="Y113" s="34">
        <v>0.14454568486597152</v>
      </c>
      <c r="Z113" s="34">
        <v>0.14623948001008086</v>
      </c>
      <c r="AA113" s="34">
        <v>0.14795324143043251</v>
      </c>
      <c r="AB113" s="34">
        <v>0.14968720448735826</v>
      </c>
      <c r="AC113" s="34">
        <v>0.15144160731559211</v>
      </c>
      <c r="AD113" s="34">
        <v>0.15321669085697492</v>
      </c>
      <c r="AE113" s="34">
        <v>0.15501269889354435</v>
      </c>
      <c r="AF113" s="34">
        <v>0.15682987808101456</v>
      </c>
      <c r="AG113" s="34">
        <v>0.15866847798265105</v>
      </c>
      <c r="AH113" s="34">
        <v>0.1605287511035442</v>
      </c>
      <c r="AI113" s="34">
        <v>0.16241095292528773</v>
      </c>
      <c r="AJ113" s="55">
        <v>0</v>
      </c>
      <c r="AK113" s="55">
        <v>34274.15</v>
      </c>
      <c r="AL113" s="55">
        <v>65176.04</v>
      </c>
      <c r="AM113" s="55">
        <v>127639.61</v>
      </c>
      <c r="AN113" s="55">
        <v>68758.02</v>
      </c>
      <c r="AO113" s="55">
        <v>38962.85</v>
      </c>
      <c r="AP113" s="55">
        <v>8111.79</v>
      </c>
      <c r="AQ113" s="55">
        <v>8154.94</v>
      </c>
      <c r="AR113" s="55">
        <v>8198.6</v>
      </c>
      <c r="AS113" s="55">
        <v>8242.77</v>
      </c>
      <c r="AT113" s="55">
        <v>8287.4699999999993</v>
      </c>
      <c r="AU113" s="55">
        <v>8332.69</v>
      </c>
      <c r="AV113" s="55">
        <v>8378.4500000000007</v>
      </c>
      <c r="AW113" s="55">
        <v>8424.74</v>
      </c>
      <c r="AX113" s="55">
        <v>8471.58</v>
      </c>
      <c r="AY113" s="55">
        <v>8518.98</v>
      </c>
      <c r="AZ113" s="55">
        <v>8566.93</v>
      </c>
      <c r="BA113" s="55">
        <v>8615.44</v>
      </c>
      <c r="BB113" s="55">
        <v>8664.5300000000007</v>
      </c>
      <c r="BC113" s="55">
        <v>8714.2000000000007</v>
      </c>
      <c r="BD113" s="55">
        <v>8764.4500000000007</v>
      </c>
      <c r="BE113" s="55">
        <v>8815.2999999999993</v>
      </c>
      <c r="BF113" s="55">
        <v>8866.74</v>
      </c>
      <c r="BG113" s="34">
        <v>0</v>
      </c>
      <c r="BH113" s="34">
        <v>1.2712296730324077E-2</v>
      </c>
      <c r="BI113" s="34">
        <v>3.8596755433202137E-2</v>
      </c>
      <c r="BJ113" s="34">
        <v>9.1106777713248599E-2</v>
      </c>
      <c r="BK113" s="34">
        <v>0.11851808104374088</v>
      </c>
      <c r="BL113" s="34">
        <v>0.13322897218781163</v>
      </c>
      <c r="BM113" s="34">
        <v>0.13478936713162071</v>
      </c>
      <c r="BN113" s="34">
        <v>0.13636815584436027</v>
      </c>
      <c r="BO113" s="34">
        <v>0.13796555514981368</v>
      </c>
      <c r="BP113" s="34">
        <v>0.13958178442765995</v>
      </c>
      <c r="BQ113" s="34">
        <v>0.14121706564360234</v>
      </c>
      <c r="BR113" s="34">
        <v>0.14287162337985213</v>
      </c>
      <c r="BS113" s="34">
        <v>0.14454568486597152</v>
      </c>
      <c r="BT113" s="34">
        <v>0.14623948001008086</v>
      </c>
      <c r="BU113" s="34">
        <v>0.14795324143043251</v>
      </c>
      <c r="BV113" s="34">
        <v>0.14968720448735826</v>
      </c>
      <c r="BW113" s="34">
        <v>0.15144160731559211</v>
      </c>
      <c r="BX113" s="34">
        <v>0.15321669085697492</v>
      </c>
      <c r="BY113" s="34">
        <v>0.15501269889354435</v>
      </c>
      <c r="BZ113" s="34">
        <v>0.15682987808101456</v>
      </c>
      <c r="CA113" s="34">
        <v>0.15866847798265105</v>
      </c>
      <c r="CB113" s="34">
        <v>0.1605287511035442</v>
      </c>
      <c r="CC113" s="34">
        <v>0.16241095292528773</v>
      </c>
      <c r="CD113" s="117"/>
      <c r="CE113" s="117"/>
      <c r="CF113" s="117"/>
      <c r="CG113" s="117"/>
    </row>
    <row r="114" spans="1:85" ht="16">
      <c r="A114" s="31" t="str">
        <f t="shared" si="28"/>
        <v>C&amp;I</v>
      </c>
      <c r="B114" s="31" t="s">
        <v>92</v>
      </c>
      <c r="C114" s="31" t="str">
        <f t="shared" si="29"/>
        <v>Third Party Contracts</v>
      </c>
      <c r="D114" s="45">
        <f t="shared" si="30"/>
        <v>75.874992123776693</v>
      </c>
      <c r="E114" s="45">
        <f t="shared" si="36"/>
        <v>75.874992123776693</v>
      </c>
      <c r="F114" s="45">
        <f t="shared" si="31"/>
        <v>75.072000376079203</v>
      </c>
      <c r="G114" s="46">
        <f t="shared" si="32"/>
        <v>855921.56596010213</v>
      </c>
      <c r="H114" s="47">
        <f t="shared" si="33"/>
        <v>11.280680788260469</v>
      </c>
      <c r="I114" s="47">
        <f t="shared" si="34"/>
        <v>11.401342200451493</v>
      </c>
      <c r="J114" s="47">
        <f t="shared" si="37"/>
        <v>11.401342200451493</v>
      </c>
      <c r="K114" s="32" t="s">
        <v>152</v>
      </c>
      <c r="L114" s="32" t="s">
        <v>248</v>
      </c>
      <c r="M114" s="34">
        <v>0</v>
      </c>
      <c r="N114" s="34">
        <v>0.36677401669631782</v>
      </c>
      <c r="O114" s="34">
        <v>0.88678735902597394</v>
      </c>
      <c r="P114" s="34">
        <v>1.1107993316552049</v>
      </c>
      <c r="Q114" s="34">
        <v>1.1044682062163824</v>
      </c>
      <c r="R114" s="34">
        <v>1.0981755585401749</v>
      </c>
      <c r="S114" s="34">
        <v>1.0919211701035927</v>
      </c>
      <c r="T114" s="34">
        <v>1.0857048237167621</v>
      </c>
      <c r="U114" s="34">
        <v>1.0795263035153859</v>
      </c>
      <c r="V114" s="34">
        <v>1.0733853949532479</v>
      </c>
      <c r="W114" s="34">
        <v>1.067281884794762</v>
      </c>
      <c r="X114" s="34">
        <v>1.0612155611075731</v>
      </c>
      <c r="Y114" s="34">
        <v>1.0551862132551966</v>
      </c>
      <c r="Z114" s="34">
        <v>1.0491936318897068</v>
      </c>
      <c r="AA114" s="34">
        <v>1.0432376089444708</v>
      </c>
      <c r="AB114" s="34">
        <v>1.0373179376269226</v>
      </c>
      <c r="AC114" s="34">
        <v>1.0314344124113872</v>
      </c>
      <c r="AD114" s="34">
        <v>1.0255868290319465</v>
      </c>
      <c r="AE114" s="34">
        <v>1.0197749844753476</v>
      </c>
      <c r="AF114" s="34">
        <v>1.0139986769739551</v>
      </c>
      <c r="AG114" s="34">
        <v>1.0082577059987516</v>
      </c>
      <c r="AH114" s="34">
        <v>1.0025518722523741</v>
      </c>
      <c r="AI114" s="34">
        <v>0.9968809776621973</v>
      </c>
      <c r="AJ114" s="55">
        <v>0</v>
      </c>
      <c r="AK114" s="55">
        <v>27828.98</v>
      </c>
      <c r="AL114" s="55">
        <v>67284.98</v>
      </c>
      <c r="AM114" s="55">
        <v>84281.89</v>
      </c>
      <c r="AN114" s="55">
        <v>83801.52</v>
      </c>
      <c r="AO114" s="55">
        <v>83324.06</v>
      </c>
      <c r="AP114" s="55">
        <v>82849.509999999995</v>
      </c>
      <c r="AQ114" s="55">
        <v>82377.84</v>
      </c>
      <c r="AR114" s="55">
        <v>81909.05</v>
      </c>
      <c r="AS114" s="55">
        <v>81443.11</v>
      </c>
      <c r="AT114" s="55">
        <v>80980</v>
      </c>
      <c r="AU114" s="55">
        <v>80519.72</v>
      </c>
      <c r="AV114" s="55">
        <v>80062.25</v>
      </c>
      <c r="AW114" s="55">
        <v>79607.56</v>
      </c>
      <c r="AX114" s="55">
        <v>79155.649999999994</v>
      </c>
      <c r="AY114" s="55">
        <v>78706.490000000005</v>
      </c>
      <c r="AZ114" s="55">
        <v>78260.08</v>
      </c>
      <c r="BA114" s="55">
        <v>77816.39</v>
      </c>
      <c r="BB114" s="55">
        <v>77375.42</v>
      </c>
      <c r="BC114" s="55">
        <v>76937.14</v>
      </c>
      <c r="BD114" s="55">
        <v>76501.55</v>
      </c>
      <c r="BE114" s="55">
        <v>76068.62</v>
      </c>
      <c r="BF114" s="55">
        <v>75638.34</v>
      </c>
      <c r="BG114" s="34">
        <v>0</v>
      </c>
      <c r="BH114" s="34">
        <v>0.37069713726326159</v>
      </c>
      <c r="BI114" s="34">
        <v>0.89627269214208971</v>
      </c>
      <c r="BJ114" s="34">
        <v>1.1226807613786522</v>
      </c>
      <c r="BK114" s="34">
        <v>1.1162819163978497</v>
      </c>
      <c r="BL114" s="34">
        <v>1.1099219607488984</v>
      </c>
      <c r="BM114" s="34">
        <v>1.1036006735714228</v>
      </c>
      <c r="BN114" s="34">
        <v>1.0973178353524251</v>
      </c>
      <c r="BO114" s="34">
        <v>1.0910732279186612</v>
      </c>
      <c r="BP114" s="34">
        <v>1.0848666344290661</v>
      </c>
      <c r="BQ114" s="34">
        <v>1.0786978393672246</v>
      </c>
      <c r="BR114" s="34">
        <v>1.0725666285338924</v>
      </c>
      <c r="BS114" s="34">
        <v>1.066472789039556</v>
      </c>
      <c r="BT114" s="34">
        <v>1.0604161092970443</v>
      </c>
      <c r="BU114" s="34">
        <v>1.0543963790141833</v>
      </c>
      <c r="BV114" s="34">
        <v>1.0484133891864948</v>
      </c>
      <c r="BW114" s="34">
        <v>1.0424669320899418</v>
      </c>
      <c r="BX114" s="34">
        <v>1.0365568012737185</v>
      </c>
      <c r="BY114" s="34">
        <v>1.0306827915530841</v>
      </c>
      <c r="BZ114" s="34">
        <v>1.0248446990022386</v>
      </c>
      <c r="CA114" s="34">
        <v>1.0190423209472481</v>
      </c>
      <c r="CB114" s="34">
        <v>1.0132754559590076</v>
      </c>
      <c r="CC114" s="34">
        <v>1.0075439038462504</v>
      </c>
      <c r="CD114" s="117"/>
      <c r="CE114" s="117"/>
      <c r="CF114" s="117"/>
      <c r="CG114" s="117"/>
    </row>
    <row r="115" spans="1:85" ht="16">
      <c r="A115" s="31" t="str">
        <f t="shared" si="28"/>
        <v>C&amp;I</v>
      </c>
      <c r="B115" s="31" t="s">
        <v>92</v>
      </c>
      <c r="C115" s="31" t="str">
        <f t="shared" si="29"/>
        <v>Time-of-Use Opt-Out</v>
      </c>
      <c r="D115" s="45">
        <f t="shared" si="30"/>
        <v>0</v>
      </c>
      <c r="E115" s="45" t="str">
        <f t="shared" si="36"/>
        <v/>
      </c>
      <c r="F115" s="45" t="str">
        <f t="shared" si="31"/>
        <v>n/a</v>
      </c>
      <c r="G115" s="46">
        <f t="shared" si="32"/>
        <v>0</v>
      </c>
      <c r="H115" s="47">
        <f t="shared" si="33"/>
        <v>0</v>
      </c>
      <c r="I115" s="47">
        <f t="shared" si="34"/>
        <v>0</v>
      </c>
      <c r="J115" s="47">
        <f t="shared" si="37"/>
        <v>0</v>
      </c>
      <c r="K115" s="32" t="s">
        <v>152</v>
      </c>
      <c r="L115" s="32" t="s">
        <v>1314</v>
      </c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117"/>
      <c r="CE115" s="117"/>
      <c r="CF115" s="117"/>
      <c r="CG115" s="117"/>
    </row>
    <row r="116" spans="1:85" ht="16">
      <c r="A116" s="31" t="str">
        <f t="shared" si="28"/>
        <v>C&amp;I</v>
      </c>
      <c r="B116" s="31" t="s">
        <v>92</v>
      </c>
      <c r="C116" s="31" t="str">
        <f t="shared" si="29"/>
        <v>Electric Vehicle TOU Opt-in</v>
      </c>
      <c r="D116" s="45">
        <f t="shared" si="30"/>
        <v>0</v>
      </c>
      <c r="E116" s="45" t="str">
        <f t="shared" si="36"/>
        <v/>
      </c>
      <c r="F116" s="45" t="str">
        <f t="shared" si="31"/>
        <v>n/a</v>
      </c>
      <c r="G116" s="46">
        <f t="shared" si="32"/>
        <v>0</v>
      </c>
      <c r="H116" s="47">
        <f t="shared" si="33"/>
        <v>0</v>
      </c>
      <c r="I116" s="47">
        <f t="shared" si="34"/>
        <v>0</v>
      </c>
      <c r="J116" s="47">
        <f t="shared" si="37"/>
        <v>0</v>
      </c>
      <c r="K116" s="32" t="s">
        <v>152</v>
      </c>
      <c r="L116" s="32" t="s">
        <v>283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55">
        <v>0</v>
      </c>
      <c r="AK116" s="55">
        <v>0</v>
      </c>
      <c r="AL116" s="55">
        <v>0</v>
      </c>
      <c r="AM116" s="55">
        <v>0</v>
      </c>
      <c r="AN116" s="55">
        <v>0</v>
      </c>
      <c r="AO116" s="55">
        <v>0</v>
      </c>
      <c r="AP116" s="55">
        <v>0</v>
      </c>
      <c r="AQ116" s="55">
        <v>0</v>
      </c>
      <c r="AR116" s="55">
        <v>0</v>
      </c>
      <c r="AS116" s="55">
        <v>0</v>
      </c>
      <c r="AT116" s="55">
        <v>0</v>
      </c>
      <c r="AU116" s="55">
        <v>0</v>
      </c>
      <c r="AV116" s="55">
        <v>0</v>
      </c>
      <c r="AW116" s="55">
        <v>0</v>
      </c>
      <c r="AX116" s="55">
        <v>0</v>
      </c>
      <c r="AY116" s="55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117"/>
      <c r="CE116" s="117"/>
      <c r="CF116" s="117"/>
      <c r="CG116" s="117"/>
    </row>
    <row r="117" spans="1:85" ht="16">
      <c r="A117" s="31" t="str">
        <f t="shared" si="28"/>
        <v>C&amp;I</v>
      </c>
      <c r="B117" s="31" t="s">
        <v>92</v>
      </c>
      <c r="C117" s="31" t="str">
        <f t="shared" si="29"/>
        <v>Thermal Energy Storage</v>
      </c>
      <c r="D117" s="45">
        <f t="shared" si="30"/>
        <v>312.98339753963421</v>
      </c>
      <c r="E117" s="45">
        <f t="shared" si="36"/>
        <v>312.98339753963421</v>
      </c>
      <c r="F117" s="45" t="str">
        <f t="shared" si="31"/>
        <v>n/a</v>
      </c>
      <c r="G117" s="46">
        <f t="shared" si="32"/>
        <v>468252.22100503597</v>
      </c>
      <c r="H117" s="47">
        <f t="shared" si="33"/>
        <v>1.4960928428982867</v>
      </c>
      <c r="I117" s="47">
        <f t="shared" si="34"/>
        <v>0</v>
      </c>
      <c r="J117" s="47">
        <f t="shared" si="37"/>
        <v>1.4960928428982867</v>
      </c>
      <c r="K117" s="32" t="s">
        <v>152</v>
      </c>
      <c r="L117" s="32" t="s">
        <v>325</v>
      </c>
      <c r="M117" s="34">
        <v>0</v>
      </c>
      <c r="N117" s="34">
        <v>9.9944929399468172E-3</v>
      </c>
      <c r="O117" s="34">
        <v>4.5287545013625634E-2</v>
      </c>
      <c r="P117" s="34">
        <v>0.10366058860144475</v>
      </c>
      <c r="Q117" s="34">
        <v>0.13262406902905882</v>
      </c>
      <c r="R117" s="34">
        <v>0.14783837839401379</v>
      </c>
      <c r="S117" s="34">
        <v>0.14952113369447292</v>
      </c>
      <c r="T117" s="34">
        <v>0.15127247568246774</v>
      </c>
      <c r="U117" s="34">
        <v>0.15304446230275448</v>
      </c>
      <c r="V117" s="34">
        <v>0.15483733691205359</v>
      </c>
      <c r="W117" s="34">
        <v>0.15665134573574829</v>
      </c>
      <c r="X117" s="34">
        <v>0.15848673790170043</v>
      </c>
      <c r="Y117" s="34">
        <v>0.16034376547446444</v>
      </c>
      <c r="Z117" s="34">
        <v>0.16222268348990487</v>
      </c>
      <c r="AA117" s="34">
        <v>0.16412374999022178</v>
      </c>
      <c r="AB117" s="34">
        <v>0.16604722605938896</v>
      </c>
      <c r="AC117" s="34">
        <v>0.16799337585901045</v>
      </c>
      <c r="AD117" s="34">
        <v>0.16996246666459894</v>
      </c>
      <c r="AE117" s="34">
        <v>0.17195476890228223</v>
      </c>
      <c r="AF117" s="34">
        <v>0.17397055618594257</v>
      </c>
      <c r="AG117" s="34">
        <v>0.1760101053547935</v>
      </c>
      <c r="AH117" s="34">
        <v>0.1780736965113992</v>
      </c>
      <c r="AI117" s="34">
        <v>0.18016161306014361</v>
      </c>
      <c r="AJ117" s="55">
        <v>0</v>
      </c>
      <c r="AK117" s="55">
        <v>32667.55</v>
      </c>
      <c r="AL117" s="55">
        <v>75620.08</v>
      </c>
      <c r="AM117" s="55">
        <v>116034.01</v>
      </c>
      <c r="AN117" s="55">
        <v>69385.72</v>
      </c>
      <c r="AO117" s="55">
        <v>47655.85</v>
      </c>
      <c r="AP117" s="55">
        <v>25646.31</v>
      </c>
      <c r="AQ117" s="55">
        <v>25840.44</v>
      </c>
      <c r="AR117" s="55">
        <v>25957.29</v>
      </c>
      <c r="AS117" s="55">
        <v>26075.5</v>
      </c>
      <c r="AT117" s="55">
        <v>26195.119999999999</v>
      </c>
      <c r="AU117" s="55">
        <v>26316.14</v>
      </c>
      <c r="AV117" s="55">
        <v>26438.59</v>
      </c>
      <c r="AW117" s="55">
        <v>26562.48</v>
      </c>
      <c r="AX117" s="55">
        <v>26687.83</v>
      </c>
      <c r="AY117" s="55">
        <v>26814.66</v>
      </c>
      <c r="AZ117" s="55">
        <v>26942.99</v>
      </c>
      <c r="BA117" s="55">
        <v>27072.82</v>
      </c>
      <c r="BB117" s="55">
        <v>27204.19</v>
      </c>
      <c r="BC117" s="55">
        <v>27337.11</v>
      </c>
      <c r="BD117" s="55">
        <v>27471.59</v>
      </c>
      <c r="BE117" s="55">
        <v>27607.66</v>
      </c>
      <c r="BF117" s="55">
        <v>27745.34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117"/>
      <c r="CE117" s="117"/>
      <c r="CF117" s="117"/>
      <c r="CG117" s="117"/>
    </row>
    <row r="118" spans="1:85" ht="16">
      <c r="A118" s="31" t="str">
        <f t="shared" si="28"/>
        <v>C&amp;I</v>
      </c>
      <c r="B118" s="31" t="s">
        <v>92</v>
      </c>
      <c r="C118" s="31" t="str">
        <f t="shared" si="29"/>
        <v>Battery Energy Storage</v>
      </c>
      <c r="D118" s="45">
        <f t="shared" si="30"/>
        <v>415.20704161428023</v>
      </c>
      <c r="E118" s="45">
        <f t="shared" si="36"/>
        <v>415.20704161428023</v>
      </c>
      <c r="F118" s="45">
        <f t="shared" si="31"/>
        <v>415.20704161428023</v>
      </c>
      <c r="G118" s="46">
        <f t="shared" si="32"/>
        <v>425958.60171089892</v>
      </c>
      <c r="H118" s="47">
        <f t="shared" si="33"/>
        <v>1.025894455100804</v>
      </c>
      <c r="I118" s="47">
        <f t="shared" si="34"/>
        <v>1.025894455100804</v>
      </c>
      <c r="J118" s="47">
        <f t="shared" si="37"/>
        <v>1.025894455100804</v>
      </c>
      <c r="K118" s="32" t="s">
        <v>152</v>
      </c>
      <c r="L118" s="32" t="s">
        <v>356</v>
      </c>
      <c r="M118" s="34">
        <v>0</v>
      </c>
      <c r="N118" s="34">
        <v>2.4206045718069237E-3</v>
      </c>
      <c r="O118" s="34">
        <v>7.4152404225584917E-3</v>
      </c>
      <c r="P118" s="34">
        <v>1.4975462010086491E-2</v>
      </c>
      <c r="Q118" s="34">
        <v>2.2708170117839432E-2</v>
      </c>
      <c r="R118" s="34">
        <v>3.0619137403044464E-2</v>
      </c>
      <c r="S118" s="34">
        <v>4.259447379527969E-2</v>
      </c>
      <c r="T118" s="34">
        <v>5.4846123992795988E-2</v>
      </c>
      <c r="U118" s="34">
        <v>6.7378995515955317E-2</v>
      </c>
      <c r="V118" s="34">
        <v>8.4207927522968309E-2</v>
      </c>
      <c r="W118" s="34">
        <v>0.10142199050681266</v>
      </c>
      <c r="X118" s="34">
        <v>0.11902793945149263</v>
      </c>
      <c r="Y118" s="34">
        <v>0.14118513917273412</v>
      </c>
      <c r="Z118" s="34">
        <v>0.16384537218432074</v>
      </c>
      <c r="AA118" s="34">
        <v>0.18701743614187025</v>
      </c>
      <c r="AB118" s="34">
        <v>0.21501047572851836</v>
      </c>
      <c r="AC118" s="34">
        <v>0.21753049731626783</v>
      </c>
      <c r="AD118" s="34">
        <v>0.22008022464932675</v>
      </c>
      <c r="AE118" s="34">
        <v>0.22266000789584767</v>
      </c>
      <c r="AF118" s="34">
        <v>0.22527020135172804</v>
      </c>
      <c r="AG118" s="34">
        <v>0.22791116348926765</v>
      </c>
      <c r="AH118" s="34">
        <v>0.23058325700639923</v>
      </c>
      <c r="AI118" s="34">
        <v>0.23328684887650017</v>
      </c>
      <c r="AJ118" s="55">
        <v>0</v>
      </c>
      <c r="AK118" s="55">
        <v>10263.98</v>
      </c>
      <c r="AL118" s="55">
        <v>18165.47</v>
      </c>
      <c r="AM118" s="55">
        <v>26041.03</v>
      </c>
      <c r="AN118" s="55">
        <v>26570.51</v>
      </c>
      <c r="AO118" s="55">
        <v>27117.71</v>
      </c>
      <c r="AP118" s="55">
        <v>39594.080000000002</v>
      </c>
      <c r="AQ118" s="55">
        <v>40442.28</v>
      </c>
      <c r="AR118" s="55">
        <v>41305.54</v>
      </c>
      <c r="AS118" s="55">
        <v>54493.13</v>
      </c>
      <c r="AT118" s="55">
        <v>55675.37</v>
      </c>
      <c r="AU118" s="55">
        <v>56878.34</v>
      </c>
      <c r="AV118" s="55">
        <v>70849.289999999994</v>
      </c>
      <c r="AW118" s="55">
        <v>72393.440000000002</v>
      </c>
      <c r="AX118" s="55">
        <v>73964.61</v>
      </c>
      <c r="AY118" s="55">
        <v>88763.53</v>
      </c>
      <c r="AZ118" s="55">
        <v>10569.16</v>
      </c>
      <c r="BA118" s="55">
        <v>10660.34</v>
      </c>
      <c r="BB118" s="55">
        <v>10752.61</v>
      </c>
      <c r="BC118" s="55">
        <v>10845.96</v>
      </c>
      <c r="BD118" s="55">
        <v>10940.41</v>
      </c>
      <c r="BE118" s="55">
        <v>11035.97</v>
      </c>
      <c r="BF118" s="55">
        <v>11132.66</v>
      </c>
      <c r="BG118" s="34">
        <v>0</v>
      </c>
      <c r="BH118" s="34">
        <v>2.4206045718069237E-3</v>
      </c>
      <c r="BI118" s="34">
        <v>7.4152404225584917E-3</v>
      </c>
      <c r="BJ118" s="34">
        <v>1.4975462010086491E-2</v>
      </c>
      <c r="BK118" s="34">
        <v>2.2708170117839432E-2</v>
      </c>
      <c r="BL118" s="34">
        <v>3.0619137403044464E-2</v>
      </c>
      <c r="BM118" s="34">
        <v>4.259447379527969E-2</v>
      </c>
      <c r="BN118" s="34">
        <v>5.4846123992795988E-2</v>
      </c>
      <c r="BO118" s="34">
        <v>6.7378995515955317E-2</v>
      </c>
      <c r="BP118" s="34">
        <v>8.4207927522968309E-2</v>
      </c>
      <c r="BQ118" s="34">
        <v>0.10142199050681266</v>
      </c>
      <c r="BR118" s="34">
        <v>0.11902793945149263</v>
      </c>
      <c r="BS118" s="34">
        <v>0.14118513917273412</v>
      </c>
      <c r="BT118" s="34">
        <v>0.16384537218432074</v>
      </c>
      <c r="BU118" s="34">
        <v>0.18701743614187025</v>
      </c>
      <c r="BV118" s="34">
        <v>0.21501047572851836</v>
      </c>
      <c r="BW118" s="34">
        <v>0.21753049731626783</v>
      </c>
      <c r="BX118" s="34">
        <v>0.22008022464932675</v>
      </c>
      <c r="BY118" s="34">
        <v>0.22266000789584767</v>
      </c>
      <c r="BZ118" s="34">
        <v>0.22527020135172804</v>
      </c>
      <c r="CA118" s="34">
        <v>0.22791116348926765</v>
      </c>
      <c r="CB118" s="34">
        <v>0.23058325700639923</v>
      </c>
      <c r="CC118" s="34">
        <v>0.23328684887650017</v>
      </c>
      <c r="CD118" s="117"/>
      <c r="CE118" s="117"/>
      <c r="CF118" s="117"/>
      <c r="CG118" s="117"/>
    </row>
    <row r="119" spans="1:85" ht="16">
      <c r="A119" s="31" t="str">
        <f t="shared" si="28"/>
        <v>C&amp;I</v>
      </c>
      <c r="B119" s="31" t="s">
        <v>92</v>
      </c>
      <c r="C119" s="31" t="str">
        <f t="shared" si="29"/>
        <v>Ancillary Cooling</v>
      </c>
      <c r="D119" s="45">
        <f t="shared" si="30"/>
        <v>46.452545602258013</v>
      </c>
      <c r="E119" s="45">
        <f t="shared" si="36"/>
        <v>46.452545602258013</v>
      </c>
      <c r="F119" s="45" t="str">
        <f t="shared" si="31"/>
        <v>n/a</v>
      </c>
      <c r="G119" s="46">
        <f t="shared" si="32"/>
        <v>100773.30659991015</v>
      </c>
      <c r="H119" s="47">
        <f t="shared" si="33"/>
        <v>2.1693817915333291</v>
      </c>
      <c r="I119" s="47">
        <f t="shared" si="34"/>
        <v>0</v>
      </c>
      <c r="J119" s="47">
        <f t="shared" si="37"/>
        <v>2.1693817915333291</v>
      </c>
      <c r="K119" s="32" t="s">
        <v>152</v>
      </c>
      <c r="L119" s="32" t="s">
        <v>397</v>
      </c>
      <c r="M119" s="34">
        <v>0</v>
      </c>
      <c r="N119" s="34">
        <v>2.0467875123082319E-2</v>
      </c>
      <c r="O119" s="34">
        <v>6.2144047383543954E-2</v>
      </c>
      <c r="P119" s="34">
        <v>0.14668963356188533</v>
      </c>
      <c r="Q119" s="34">
        <v>0.19082415507530376</v>
      </c>
      <c r="R119" s="34">
        <v>0.21450993658855683</v>
      </c>
      <c r="S119" s="34">
        <v>0.21702230469402967</v>
      </c>
      <c r="T119" s="34">
        <v>0.21956428832638158</v>
      </c>
      <c r="U119" s="34">
        <v>0.22213623659028009</v>
      </c>
      <c r="V119" s="34">
        <v>0.22473850270560097</v>
      </c>
      <c r="W119" s="34">
        <v>0.22737144405593854</v>
      </c>
      <c r="X119" s="34">
        <v>0.23003542223768655</v>
      </c>
      <c r="Y119" s="34">
        <v>0.23273080310969835</v>
      </c>
      <c r="Z119" s="34">
        <v>0.23545795684353263</v>
      </c>
      <c r="AA119" s="34">
        <v>0.23821725797429061</v>
      </c>
      <c r="AB119" s="34">
        <v>0.24100908545205352</v>
      </c>
      <c r="AC119" s="34">
        <v>0.24383382269392537</v>
      </c>
      <c r="AD119" s="34">
        <v>0.24669185763669033</v>
      </c>
      <c r="AE119" s="34">
        <v>0.24958358279008974</v>
      </c>
      <c r="AF119" s="34">
        <v>0.25250939529072797</v>
      </c>
      <c r="AG119" s="34">
        <v>0.25546969695661331</v>
      </c>
      <c r="AH119" s="34">
        <v>0.25846489434234149</v>
      </c>
      <c r="AI119" s="34">
        <v>0.26149539879493083</v>
      </c>
      <c r="AJ119" s="55">
        <v>0</v>
      </c>
      <c r="AK119" s="55">
        <v>4136.63</v>
      </c>
      <c r="AL119" s="55">
        <v>7776.34</v>
      </c>
      <c r="AM119" s="55">
        <v>15142.59</v>
      </c>
      <c r="AN119" s="55">
        <v>11917.28</v>
      </c>
      <c r="AO119" s="55">
        <v>10325.85</v>
      </c>
      <c r="AP119" s="55">
        <v>8016.99</v>
      </c>
      <c r="AQ119" s="55">
        <v>8096.66</v>
      </c>
      <c r="AR119" s="55">
        <v>8177.27</v>
      </c>
      <c r="AS119" s="55">
        <v>8258.83</v>
      </c>
      <c r="AT119" s="55">
        <v>8341.34</v>
      </c>
      <c r="AU119" s="55">
        <v>8424.84</v>
      </c>
      <c r="AV119" s="55">
        <v>8509.31</v>
      </c>
      <c r="AW119" s="55">
        <v>8594.7800000000007</v>
      </c>
      <c r="AX119" s="55">
        <v>8681.26</v>
      </c>
      <c r="AY119" s="55">
        <v>8768.76</v>
      </c>
      <c r="AZ119" s="55">
        <v>8857.2900000000009</v>
      </c>
      <c r="BA119" s="55">
        <v>8946.86</v>
      </c>
      <c r="BB119" s="55">
        <v>9037.49</v>
      </c>
      <c r="BC119" s="55">
        <v>9129.19</v>
      </c>
      <c r="BD119" s="55">
        <v>9221.9599999999991</v>
      </c>
      <c r="BE119" s="55">
        <v>9315.84</v>
      </c>
      <c r="BF119" s="55">
        <v>9410.81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117"/>
      <c r="CE119" s="117"/>
      <c r="CF119" s="117"/>
      <c r="CG119" s="117"/>
    </row>
    <row r="120" spans="1:85" ht="16">
      <c r="A120" s="31" t="str">
        <f t="shared" si="28"/>
        <v>C&amp;I</v>
      </c>
      <c r="B120" s="31" t="s">
        <v>92</v>
      </c>
      <c r="C120" s="31" t="str">
        <f t="shared" si="29"/>
        <v>Ancillary Heating</v>
      </c>
      <c r="D120" s="45">
        <f t="shared" si="30"/>
        <v>37.502880543708152</v>
      </c>
      <c r="E120" s="45" t="str">
        <f t="shared" si="36"/>
        <v/>
      </c>
      <c r="F120" s="45">
        <f t="shared" si="31"/>
        <v>37.502880543708152</v>
      </c>
      <c r="G120" s="46">
        <f t="shared" si="32"/>
        <v>6831.3080806392436</v>
      </c>
      <c r="H120" s="47">
        <f t="shared" si="33"/>
        <v>0</v>
      </c>
      <c r="I120" s="47">
        <f t="shared" si="34"/>
        <v>0.18215422339832321</v>
      </c>
      <c r="J120" s="47">
        <f t="shared" si="37"/>
        <v>0.18215422339832321</v>
      </c>
      <c r="K120" s="32" t="s">
        <v>152</v>
      </c>
      <c r="L120" s="32" t="s">
        <v>418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55">
        <v>0</v>
      </c>
      <c r="AK120" s="55">
        <v>0</v>
      </c>
      <c r="AL120" s="55">
        <v>249.4</v>
      </c>
      <c r="AM120" s="55">
        <v>560</v>
      </c>
      <c r="AN120" s="55">
        <v>1189.3499999999999</v>
      </c>
      <c r="AO120" s="55">
        <v>913.63</v>
      </c>
      <c r="AP120" s="55">
        <v>777.84</v>
      </c>
      <c r="AQ120" s="55">
        <v>580.67999999999995</v>
      </c>
      <c r="AR120" s="55">
        <v>587.48</v>
      </c>
      <c r="AS120" s="55">
        <v>594.37</v>
      </c>
      <c r="AT120" s="55">
        <v>601.33000000000004</v>
      </c>
      <c r="AU120" s="55">
        <v>608.38</v>
      </c>
      <c r="AV120" s="55">
        <v>615.51</v>
      </c>
      <c r="AW120" s="55">
        <v>622.72</v>
      </c>
      <c r="AX120" s="55">
        <v>630.02</v>
      </c>
      <c r="AY120" s="55">
        <v>637.41</v>
      </c>
      <c r="AZ120" s="55">
        <v>644.88</v>
      </c>
      <c r="BA120" s="55">
        <v>652.44000000000005</v>
      </c>
      <c r="BB120" s="55">
        <v>660.09</v>
      </c>
      <c r="BC120" s="55">
        <v>667.83</v>
      </c>
      <c r="BD120" s="55">
        <v>675.66</v>
      </c>
      <c r="BE120" s="55">
        <v>683.58</v>
      </c>
      <c r="BF120" s="55">
        <v>691.6</v>
      </c>
      <c r="BG120" s="34">
        <v>0</v>
      </c>
      <c r="BH120" s="34">
        <v>0</v>
      </c>
      <c r="BI120" s="34">
        <v>1.8883399617716655E-3</v>
      </c>
      <c r="BJ120" s="34">
        <v>5.7309225863271408E-3</v>
      </c>
      <c r="BK120" s="34">
        <v>1.3529781478678978E-2</v>
      </c>
      <c r="BL120" s="34">
        <v>1.7599155458681359E-2</v>
      </c>
      <c r="BM120" s="34">
        <v>1.9783643380365486E-2</v>
      </c>
      <c r="BN120" s="34">
        <v>2.0015369320849245E-2</v>
      </c>
      <c r="BO120" s="34">
        <v>2.0249826821968565E-2</v>
      </c>
      <c r="BP120" s="34">
        <v>2.0487048083068428E-2</v>
      </c>
      <c r="BQ120" s="34">
        <v>2.0727065683056291E-2</v>
      </c>
      <c r="BR120" s="34">
        <v>2.0969912584876276E-2</v>
      </c>
      <c r="BS120" s="34">
        <v>2.1215622140036146E-2</v>
      </c>
      <c r="BT120" s="34">
        <v>2.1464228093187716E-2</v>
      </c>
      <c r="BU120" s="34">
        <v>2.1715764586761124E-2</v>
      </c>
      <c r="BV120" s="34">
        <v>2.1970266165653837E-2</v>
      </c>
      <c r="BW120" s="34">
        <v>2.2227767781974876E-2</v>
      </c>
      <c r="BX120" s="34">
        <v>2.248830479984501E-2</v>
      </c>
      <c r="BY120" s="34">
        <v>2.2751913000253459E-2</v>
      </c>
      <c r="BZ120" s="34">
        <v>2.301862858597193E-2</v>
      </c>
      <c r="CA120" s="34">
        <v>2.3288488186526561E-2</v>
      </c>
      <c r="CB120" s="34">
        <v>2.35615288632284E-2</v>
      </c>
      <c r="CC120" s="34">
        <v>2.3837788114263285E-2</v>
      </c>
      <c r="CD120" s="117"/>
      <c r="CE120" s="117"/>
      <c r="CF120" s="117"/>
      <c r="CG120" s="117"/>
    </row>
    <row r="121" spans="1:85" ht="16">
      <c r="A121" s="31" t="str">
        <f t="shared" si="28"/>
        <v>C&amp;I</v>
      </c>
      <c r="B121" s="31" t="s">
        <v>92</v>
      </c>
      <c r="C121" s="31" t="str">
        <f t="shared" si="29"/>
        <v>Ancillary DLC WH</v>
      </c>
      <c r="D121" s="45">
        <f t="shared" si="30"/>
        <v>39.202716945433011</v>
      </c>
      <c r="E121" s="45">
        <f t="shared" si="36"/>
        <v>39.202716945433011</v>
      </c>
      <c r="F121" s="45">
        <f t="shared" si="31"/>
        <v>39.202716945433011</v>
      </c>
      <c r="G121" s="46">
        <f t="shared" si="32"/>
        <v>188747.57375230931</v>
      </c>
      <c r="H121" s="47">
        <f t="shared" si="33"/>
        <v>4.814655423373603</v>
      </c>
      <c r="I121" s="47">
        <f t="shared" si="34"/>
        <v>4.814655423373603</v>
      </c>
      <c r="J121" s="47">
        <f t="shared" si="37"/>
        <v>4.814655423373603</v>
      </c>
      <c r="K121" s="32" t="s">
        <v>152</v>
      </c>
      <c r="L121" s="32" t="s">
        <v>439</v>
      </c>
      <c r="M121" s="34">
        <v>0</v>
      </c>
      <c r="N121" s="34">
        <v>4.5425736654970891E-2</v>
      </c>
      <c r="O121" s="34">
        <v>0.137920478512954</v>
      </c>
      <c r="P121" s="34">
        <v>0.32555820397212337</v>
      </c>
      <c r="Q121" s="34">
        <v>0.42350892624327696</v>
      </c>
      <c r="R121" s="34">
        <v>0.47607637972919531</v>
      </c>
      <c r="S121" s="34">
        <v>0.48165224782753308</v>
      </c>
      <c r="T121" s="34">
        <v>0.4872938436634508</v>
      </c>
      <c r="U121" s="34">
        <v>0.49300194202849823</v>
      </c>
      <c r="V121" s="34">
        <v>0.49877732684738507</v>
      </c>
      <c r="W121" s="34">
        <v>0.50462079128564208</v>
      </c>
      <c r="X121" s="34">
        <v>0.51053313785855059</v>
      </c>
      <c r="Y121" s="34">
        <v>0.51651517854135576</v>
      </c>
      <c r="Z121" s="34">
        <v>0.52256773488078101</v>
      </c>
      <c r="AA121" s="34">
        <v>0.52869163810785424</v>
      </c>
      <c r="AB121" s="34">
        <v>0.53488772925206629</v>
      </c>
      <c r="AC121" s="34">
        <v>0.54115685925687329</v>
      </c>
      <c r="AD121" s="34">
        <v>0.54749988909656266</v>
      </c>
      <c r="AE121" s="34">
        <v>0.55391768989449397</v>
      </c>
      <c r="AF121" s="34">
        <v>0.56041114304273654</v>
      </c>
      <c r="AG121" s="34">
        <v>0.56698114032311508</v>
      </c>
      <c r="AH121" s="34">
        <v>0.57362858402968264</v>
      </c>
      <c r="AI121" s="34">
        <v>0.58035438709263953</v>
      </c>
      <c r="AJ121" s="55">
        <v>0</v>
      </c>
      <c r="AK121" s="55">
        <v>10309.25</v>
      </c>
      <c r="AL121" s="55">
        <v>14591.67</v>
      </c>
      <c r="AM121" s="55">
        <v>23259.98</v>
      </c>
      <c r="AN121" s="55">
        <v>20001.12</v>
      </c>
      <c r="AO121" s="55">
        <v>18405.740000000002</v>
      </c>
      <c r="AP121" s="55">
        <v>15880.59</v>
      </c>
      <c r="AQ121" s="55">
        <v>15985.1</v>
      </c>
      <c r="AR121" s="55">
        <v>16090.85</v>
      </c>
      <c r="AS121" s="55">
        <v>16197.84</v>
      </c>
      <c r="AT121" s="55">
        <v>16306.09</v>
      </c>
      <c r="AU121" s="55">
        <v>16415.61</v>
      </c>
      <c r="AV121" s="55">
        <v>16526.43</v>
      </c>
      <c r="AW121" s="55">
        <v>16638.55</v>
      </c>
      <c r="AX121" s="55">
        <v>16752</v>
      </c>
      <c r="AY121" s="55">
        <v>16866.78</v>
      </c>
      <c r="AZ121" s="55">
        <v>16982.919999999998</v>
      </c>
      <c r="BA121" s="55">
        <v>17100.419999999998</v>
      </c>
      <c r="BB121" s="55">
        <v>17219.310000000001</v>
      </c>
      <c r="BC121" s="55">
        <v>17339.599999999999</v>
      </c>
      <c r="BD121" s="55">
        <v>17461.310000000001</v>
      </c>
      <c r="BE121" s="55">
        <v>17584.46</v>
      </c>
      <c r="BF121" s="55">
        <v>17709.05</v>
      </c>
      <c r="BG121" s="34">
        <v>0</v>
      </c>
      <c r="BH121" s="34">
        <v>4.5425736654970891E-2</v>
      </c>
      <c r="BI121" s="34">
        <v>0.137920478512954</v>
      </c>
      <c r="BJ121" s="34">
        <v>0.32555820397212337</v>
      </c>
      <c r="BK121" s="34">
        <v>0.42350892624327696</v>
      </c>
      <c r="BL121" s="34">
        <v>0.47607637972919531</v>
      </c>
      <c r="BM121" s="34">
        <v>0.48165224782753308</v>
      </c>
      <c r="BN121" s="34">
        <v>0.4872938436634508</v>
      </c>
      <c r="BO121" s="34">
        <v>0.49300194202849823</v>
      </c>
      <c r="BP121" s="34">
        <v>0.49877732684738507</v>
      </c>
      <c r="BQ121" s="34">
        <v>0.50462079128564208</v>
      </c>
      <c r="BR121" s="34">
        <v>0.51053313785855059</v>
      </c>
      <c r="BS121" s="34">
        <v>0.51651517854135576</v>
      </c>
      <c r="BT121" s="34">
        <v>0.52256773488078101</v>
      </c>
      <c r="BU121" s="34">
        <v>0.52869163810785424</v>
      </c>
      <c r="BV121" s="34">
        <v>0.53488772925206629</v>
      </c>
      <c r="BW121" s="34">
        <v>0.54115685925687329</v>
      </c>
      <c r="BX121" s="34">
        <v>0.54749988909656266</v>
      </c>
      <c r="BY121" s="34">
        <v>0.55391768989449397</v>
      </c>
      <c r="BZ121" s="34">
        <v>0.56041114304273654</v>
      </c>
      <c r="CA121" s="34">
        <v>0.56698114032311508</v>
      </c>
      <c r="CB121" s="34">
        <v>0.57362858402968264</v>
      </c>
      <c r="CC121" s="34">
        <v>0.58035438709263953</v>
      </c>
      <c r="CD121" s="117"/>
      <c r="CE121" s="117"/>
      <c r="CF121" s="117"/>
      <c r="CG121" s="117"/>
    </row>
    <row r="122" spans="1:85" ht="16">
      <c r="A122" s="31" t="str">
        <f t="shared" si="28"/>
        <v>C&amp;I</v>
      </c>
      <c r="B122" s="31" t="s">
        <v>92</v>
      </c>
      <c r="C122" s="31" t="str">
        <f t="shared" si="29"/>
        <v>Ancillary Third Party</v>
      </c>
      <c r="D122" s="45">
        <f t="shared" si="30"/>
        <v>37.937494434682264</v>
      </c>
      <c r="E122" s="45">
        <f t="shared" si="36"/>
        <v>37.937494434682264</v>
      </c>
      <c r="F122" s="45">
        <f t="shared" si="31"/>
        <v>37.535998578054389</v>
      </c>
      <c r="G122" s="46">
        <f t="shared" si="32"/>
        <v>46229.729054313109</v>
      </c>
      <c r="H122" s="47">
        <f t="shared" si="33"/>
        <v>1.2185762329114209</v>
      </c>
      <c r="I122" s="47">
        <f t="shared" si="34"/>
        <v>1.2316104754261568</v>
      </c>
      <c r="J122" s="47">
        <f t="shared" si="37"/>
        <v>1.2316104754261568</v>
      </c>
      <c r="K122" s="32" t="s">
        <v>152</v>
      </c>
      <c r="L122" s="32" t="s">
        <v>472</v>
      </c>
      <c r="M122" s="34">
        <v>0</v>
      </c>
      <c r="N122" s="34">
        <v>3.9620135343312914E-2</v>
      </c>
      <c r="O122" s="34">
        <v>9.5793686537067185E-2</v>
      </c>
      <c r="P122" s="34">
        <v>0.11999219643707813</v>
      </c>
      <c r="Q122" s="34">
        <v>0.11930828744859241</v>
      </c>
      <c r="R122" s="34">
        <v>0.11862853495455039</v>
      </c>
      <c r="S122" s="34">
        <v>0.11795291534938021</v>
      </c>
      <c r="T122" s="34">
        <v>0.11728140517151758</v>
      </c>
      <c r="U122" s="34">
        <v>0.11661398110259122</v>
      </c>
      <c r="V122" s="34">
        <v>0.11595061996661339</v>
      </c>
      <c r="W122" s="34">
        <v>0.11529129872917489</v>
      </c>
      <c r="X122" s="34">
        <v>0.11463599449664591</v>
      </c>
      <c r="Y122" s="34">
        <v>0.11398468451538062</v>
      </c>
      <c r="Z122" s="34">
        <v>0.11333734617092776</v>
      </c>
      <c r="AA122" s="34">
        <v>0.11269395698724545</v>
      </c>
      <c r="AB122" s="34">
        <v>0.11205449462592069</v>
      </c>
      <c r="AC122" s="34">
        <v>0.11141893688539434</v>
      </c>
      <c r="AD122" s="34">
        <v>0.11078726170019004</v>
      </c>
      <c r="AE122" s="34">
        <v>0.11015944714014887</v>
      </c>
      <c r="AF122" s="34">
        <v>0.10953547140966725</v>
      </c>
      <c r="AG122" s="34">
        <v>0.10891531284694134</v>
      </c>
      <c r="AH122" s="34">
        <v>0.10829894992321465</v>
      </c>
      <c r="AI122" s="34">
        <v>0.10768636124203092</v>
      </c>
      <c r="AJ122" s="55">
        <v>0</v>
      </c>
      <c r="AK122" s="55">
        <v>1503.09</v>
      </c>
      <c r="AL122" s="55">
        <v>3634.17</v>
      </c>
      <c r="AM122" s="55">
        <v>4552.2</v>
      </c>
      <c r="AN122" s="55">
        <v>4526.26</v>
      </c>
      <c r="AO122" s="55">
        <v>4500.47</v>
      </c>
      <c r="AP122" s="55">
        <v>4474.84</v>
      </c>
      <c r="AQ122" s="55">
        <v>4449.3599999999997</v>
      </c>
      <c r="AR122" s="55">
        <v>4424.04</v>
      </c>
      <c r="AS122" s="55">
        <v>4398.88</v>
      </c>
      <c r="AT122" s="55">
        <v>4373.8599999999997</v>
      </c>
      <c r="AU122" s="55">
        <v>4349</v>
      </c>
      <c r="AV122" s="55">
        <v>4324.29</v>
      </c>
      <c r="AW122" s="55">
        <v>4299.74</v>
      </c>
      <c r="AX122" s="55">
        <v>4275.33</v>
      </c>
      <c r="AY122" s="55">
        <v>4251.07</v>
      </c>
      <c r="AZ122" s="55">
        <v>4226.96</v>
      </c>
      <c r="BA122" s="55">
        <v>4202.99</v>
      </c>
      <c r="BB122" s="55">
        <v>4179.17</v>
      </c>
      <c r="BC122" s="55">
        <v>4155.5</v>
      </c>
      <c r="BD122" s="55">
        <v>4131.97</v>
      </c>
      <c r="BE122" s="55">
        <v>4108.59</v>
      </c>
      <c r="BF122" s="55">
        <v>4085.35</v>
      </c>
      <c r="BG122" s="34">
        <v>0</v>
      </c>
      <c r="BH122" s="34">
        <v>4.004392372731707E-2</v>
      </c>
      <c r="BI122" s="34">
        <v>9.6818323410807566E-2</v>
      </c>
      <c r="BJ122" s="34">
        <v>0.1212756675454059</v>
      </c>
      <c r="BK122" s="34">
        <v>0.1205844432693139</v>
      </c>
      <c r="BL122" s="34">
        <v>0.11989741994672787</v>
      </c>
      <c r="BM122" s="34">
        <v>0.11921457371958384</v>
      </c>
      <c r="BN122" s="34">
        <v>0.11853588087536604</v>
      </c>
      <c r="BO122" s="34">
        <v>0.11786131784628308</v>
      </c>
      <c r="BP122" s="34">
        <v>0.11719086120845015</v>
      </c>
      <c r="BQ122" s="34">
        <v>0.11652448768107544</v>
      </c>
      <c r="BR122" s="34">
        <v>0.11586217412565218</v>
      </c>
      <c r="BS122" s="34">
        <v>0.11520389754515512</v>
      </c>
      <c r="BT122" s="34">
        <v>0.11454963508324223</v>
      </c>
      <c r="BU122" s="34">
        <v>0.11389936402346139</v>
      </c>
      <c r="BV122" s="34">
        <v>0.11325306178846156</v>
      </c>
      <c r="BW122" s="34">
        <v>0.11261070593920933</v>
      </c>
      <c r="BX122" s="34">
        <v>0.1119722741742096</v>
      </c>
      <c r="BY122" s="34">
        <v>0.11133774432873214</v>
      </c>
      <c r="BZ122" s="34">
        <v>0.11070709437404136</v>
      </c>
      <c r="CA122" s="34">
        <v>0.11008030241663248</v>
      </c>
      <c r="CB122" s="34">
        <v>0.1094573466974713</v>
      </c>
      <c r="CC122" s="34">
        <v>0.10883820559123879</v>
      </c>
      <c r="CD122" s="117"/>
      <c r="CE122" s="117"/>
      <c r="CF122" s="117"/>
      <c r="CG122" s="117"/>
    </row>
    <row r="123" spans="1:85" ht="16">
      <c r="A123" s="31" t="str">
        <f t="shared" si="28"/>
        <v>C&amp;I</v>
      </c>
      <c r="B123" s="31" t="s">
        <v>92</v>
      </c>
      <c r="C123" s="31" t="str">
        <f t="shared" si="29"/>
        <v>Ancillary Battery Storage</v>
      </c>
      <c r="D123" s="45">
        <f t="shared" si="30"/>
        <v>40.57402450489159</v>
      </c>
      <c r="E123" s="45">
        <f t="shared" si="36"/>
        <v>40.57402450489159</v>
      </c>
      <c r="F123" s="45">
        <f t="shared" si="31"/>
        <v>40.57402450489159</v>
      </c>
      <c r="G123" s="46">
        <f t="shared" si="32"/>
        <v>41624.666760692424</v>
      </c>
      <c r="H123" s="47">
        <f t="shared" si="33"/>
        <v>1.025894455100804</v>
      </c>
      <c r="I123" s="47">
        <f t="shared" si="34"/>
        <v>1.025894455100804</v>
      </c>
      <c r="J123" s="47">
        <f t="shared" si="37"/>
        <v>1.025894455100804</v>
      </c>
      <c r="K123" s="32" t="s">
        <v>152</v>
      </c>
      <c r="L123" s="32" t="s">
        <v>503</v>
      </c>
      <c r="M123" s="34">
        <v>0</v>
      </c>
      <c r="N123" s="34">
        <v>2.4206045718069237E-3</v>
      </c>
      <c r="O123" s="34">
        <v>7.4152404225584917E-3</v>
      </c>
      <c r="P123" s="34">
        <v>1.4975462010086491E-2</v>
      </c>
      <c r="Q123" s="34">
        <v>2.2708170117839432E-2</v>
      </c>
      <c r="R123" s="34">
        <v>3.0619137403044464E-2</v>
      </c>
      <c r="S123" s="34">
        <v>4.259447379527969E-2</v>
      </c>
      <c r="T123" s="34">
        <v>5.4846123992795988E-2</v>
      </c>
      <c r="U123" s="34">
        <v>6.7378995515955317E-2</v>
      </c>
      <c r="V123" s="34">
        <v>8.4207927522968309E-2</v>
      </c>
      <c r="W123" s="34">
        <v>0.10142199050681266</v>
      </c>
      <c r="X123" s="34">
        <v>0.11902793945149263</v>
      </c>
      <c r="Y123" s="34">
        <v>0.14118513917273412</v>
      </c>
      <c r="Z123" s="34">
        <v>0.16384537218432074</v>
      </c>
      <c r="AA123" s="34">
        <v>0.18701743614187025</v>
      </c>
      <c r="AB123" s="34">
        <v>0.21501047572851836</v>
      </c>
      <c r="AC123" s="34">
        <v>0.21753049731626783</v>
      </c>
      <c r="AD123" s="34">
        <v>0.22008022464932675</v>
      </c>
      <c r="AE123" s="34">
        <v>0.22266000789584767</v>
      </c>
      <c r="AF123" s="34">
        <v>0.22527020135172804</v>
      </c>
      <c r="AG123" s="34">
        <v>0.22791116348926765</v>
      </c>
      <c r="AH123" s="34">
        <v>0.23058325700639923</v>
      </c>
      <c r="AI123" s="34">
        <v>0.23328684887650017</v>
      </c>
      <c r="AJ123" s="55">
        <v>0</v>
      </c>
      <c r="AK123" s="55">
        <v>2856.18</v>
      </c>
      <c r="AL123" s="55">
        <v>2903.05</v>
      </c>
      <c r="AM123" s="55">
        <v>2973.99</v>
      </c>
      <c r="AN123" s="55">
        <v>3046.55</v>
      </c>
      <c r="AO123" s="55">
        <v>3120.79</v>
      </c>
      <c r="AP123" s="55">
        <v>3233.17</v>
      </c>
      <c r="AQ123" s="55">
        <v>3348.14</v>
      </c>
      <c r="AR123" s="55">
        <v>3465.75</v>
      </c>
      <c r="AS123" s="55">
        <v>3623.67</v>
      </c>
      <c r="AT123" s="55">
        <v>3785.2</v>
      </c>
      <c r="AU123" s="55">
        <v>3950.42</v>
      </c>
      <c r="AV123" s="55">
        <v>4158.34</v>
      </c>
      <c r="AW123" s="55">
        <v>4370.99</v>
      </c>
      <c r="AX123" s="55">
        <v>4588.43</v>
      </c>
      <c r="AY123" s="55">
        <v>4851.12</v>
      </c>
      <c r="AZ123" s="55">
        <v>4874.7700000000004</v>
      </c>
      <c r="BA123" s="55">
        <v>4898.6899999999996</v>
      </c>
      <c r="BB123" s="55">
        <v>4922.8999999999996</v>
      </c>
      <c r="BC123" s="55">
        <v>4947.3999999999996</v>
      </c>
      <c r="BD123" s="55">
        <v>4972.18</v>
      </c>
      <c r="BE123" s="55">
        <v>4997.25</v>
      </c>
      <c r="BF123" s="55">
        <v>5022.62</v>
      </c>
      <c r="BG123" s="34">
        <v>0</v>
      </c>
      <c r="BH123" s="34">
        <v>2.4206045718069237E-3</v>
      </c>
      <c r="BI123" s="34">
        <v>7.4152404225584917E-3</v>
      </c>
      <c r="BJ123" s="34">
        <v>1.4975462010086491E-2</v>
      </c>
      <c r="BK123" s="34">
        <v>2.2708170117839432E-2</v>
      </c>
      <c r="BL123" s="34">
        <v>3.0619137403044464E-2</v>
      </c>
      <c r="BM123" s="34">
        <v>4.259447379527969E-2</v>
      </c>
      <c r="BN123" s="34">
        <v>5.4846123992795988E-2</v>
      </c>
      <c r="BO123" s="34">
        <v>6.7378995515955317E-2</v>
      </c>
      <c r="BP123" s="34">
        <v>8.4207927522968309E-2</v>
      </c>
      <c r="BQ123" s="34">
        <v>0.10142199050681266</v>
      </c>
      <c r="BR123" s="34">
        <v>0.11902793945149263</v>
      </c>
      <c r="BS123" s="34">
        <v>0.14118513917273412</v>
      </c>
      <c r="BT123" s="34">
        <v>0.16384537218432074</v>
      </c>
      <c r="BU123" s="34">
        <v>0.18701743614187025</v>
      </c>
      <c r="BV123" s="34">
        <v>0.21501047572851836</v>
      </c>
      <c r="BW123" s="34">
        <v>0.21753049731626783</v>
      </c>
      <c r="BX123" s="34">
        <v>0.22008022464932675</v>
      </c>
      <c r="BY123" s="34">
        <v>0.22266000789584767</v>
      </c>
      <c r="BZ123" s="34">
        <v>0.22527020135172804</v>
      </c>
      <c r="CA123" s="34">
        <v>0.22791116348926765</v>
      </c>
      <c r="CB123" s="34">
        <v>0.23058325700639923</v>
      </c>
      <c r="CC123" s="34">
        <v>0.23328684887650017</v>
      </c>
      <c r="CD123" s="117"/>
      <c r="CE123" s="117"/>
      <c r="CF123" s="117"/>
      <c r="CG123" s="117"/>
    </row>
    <row r="124" spans="1:85" ht="16">
      <c r="A124" s="31" t="str">
        <f t="shared" si="28"/>
        <v>C&amp;I</v>
      </c>
      <c r="B124" s="31" t="s">
        <v>92</v>
      </c>
      <c r="C124" s="31" t="str">
        <f t="shared" si="29"/>
        <v>Parent-Ancillary ERWH</v>
      </c>
      <c r="D124" s="45">
        <f t="shared" si="30"/>
        <v>0</v>
      </c>
      <c r="E124" s="45" t="str">
        <f t="shared" si="36"/>
        <v/>
      </c>
      <c r="F124" s="45" t="str">
        <f t="shared" si="31"/>
        <v>n/a</v>
      </c>
      <c r="G124" s="46">
        <f t="shared" si="32"/>
        <v>0</v>
      </c>
      <c r="H124" s="47">
        <f t="shared" si="33"/>
        <v>0</v>
      </c>
      <c r="I124" s="47">
        <f t="shared" si="34"/>
        <v>0</v>
      </c>
      <c r="J124" s="47">
        <f t="shared" si="37"/>
        <v>0</v>
      </c>
      <c r="K124" s="32" t="s">
        <v>152</v>
      </c>
      <c r="L124" s="32" t="s">
        <v>1231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55">
        <v>0</v>
      </c>
      <c r="AK124" s="55">
        <v>0</v>
      </c>
      <c r="AL124" s="55">
        <v>0</v>
      </c>
      <c r="AM124" s="55">
        <v>0</v>
      </c>
      <c r="AN124" s="55">
        <v>0</v>
      </c>
      <c r="AO124" s="55">
        <v>0</v>
      </c>
      <c r="AP124" s="55">
        <v>0</v>
      </c>
      <c r="AQ124" s="55">
        <v>0</v>
      </c>
      <c r="AR124" s="55">
        <v>0</v>
      </c>
      <c r="AS124" s="55">
        <v>0</v>
      </c>
      <c r="AT124" s="55">
        <v>0</v>
      </c>
      <c r="AU124" s="55">
        <v>0</v>
      </c>
      <c r="AV124" s="55">
        <v>0</v>
      </c>
      <c r="AW124" s="55">
        <v>0</v>
      </c>
      <c r="AX124" s="55">
        <v>0</v>
      </c>
      <c r="AY124" s="55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117"/>
      <c r="CE124" s="117"/>
      <c r="CF124" s="117"/>
      <c r="CG124" s="117"/>
    </row>
    <row r="125" spans="1:85" ht="16">
      <c r="A125" s="31" t="str">
        <f t="shared" si="28"/>
        <v>C&amp;I</v>
      </c>
      <c r="B125" s="31" t="s">
        <v>92</v>
      </c>
      <c r="C125" s="31" t="str">
        <f t="shared" si="29"/>
        <v>Pilot-Time-of-Use Opt-in</v>
      </c>
      <c r="D125" s="45">
        <f t="shared" si="30"/>
        <v>0</v>
      </c>
      <c r="E125" s="45" t="str">
        <f t="shared" si="36"/>
        <v/>
      </c>
      <c r="F125" s="45" t="str">
        <f t="shared" si="31"/>
        <v>n/a</v>
      </c>
      <c r="G125" s="46">
        <f t="shared" si="32"/>
        <v>0</v>
      </c>
      <c r="H125" s="47">
        <f t="shared" si="33"/>
        <v>0</v>
      </c>
      <c r="I125" s="47">
        <f t="shared" si="34"/>
        <v>0</v>
      </c>
      <c r="J125" s="47">
        <f t="shared" si="37"/>
        <v>0</v>
      </c>
      <c r="K125" s="32" t="s">
        <v>152</v>
      </c>
      <c r="L125" s="32" t="s">
        <v>1252</v>
      </c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117"/>
      <c r="CE125" s="117"/>
      <c r="CF125" s="117"/>
      <c r="CG125" s="117"/>
    </row>
    <row r="126" spans="1:85" ht="16">
      <c r="A126" s="31" t="str">
        <f t="shared" si="28"/>
        <v>C&amp;I</v>
      </c>
      <c r="B126" s="31" t="s">
        <v>92</v>
      </c>
      <c r="C126" s="31" t="str">
        <f t="shared" si="29"/>
        <v>Parent-Time-of-Use Opt-in</v>
      </c>
      <c r="D126" s="45">
        <f t="shared" si="30"/>
        <v>859.27058232841262</v>
      </c>
      <c r="E126" s="45">
        <f t="shared" si="36"/>
        <v>859.27058232841262</v>
      </c>
      <c r="F126" s="45">
        <f t="shared" si="31"/>
        <v>850.17684581080812</v>
      </c>
      <c r="G126" s="46">
        <f t="shared" si="32"/>
        <v>119945.11847013175</v>
      </c>
      <c r="H126" s="47">
        <f t="shared" si="33"/>
        <v>0.1395894621984031</v>
      </c>
      <c r="I126" s="47">
        <f t="shared" si="34"/>
        <v>0.14108255130818209</v>
      </c>
      <c r="J126" s="47">
        <f t="shared" si="37"/>
        <v>0.14108255130818209</v>
      </c>
      <c r="K126" s="32" t="s">
        <v>152</v>
      </c>
      <c r="L126" s="32" t="s">
        <v>1273</v>
      </c>
      <c r="M126" s="34">
        <v>0</v>
      </c>
      <c r="N126" s="34">
        <v>1.2127530345073629E-3</v>
      </c>
      <c r="O126" s="34">
        <v>5.0088457580193205E-3</v>
      </c>
      <c r="P126" s="34">
        <v>1.0907977746959953E-2</v>
      </c>
      <c r="Q126" s="34">
        <v>1.3672319785853272E-2</v>
      </c>
      <c r="R126" s="34">
        <v>1.4954872023388008E-2</v>
      </c>
      <c r="S126" s="34">
        <v>1.486393797626904E-2</v>
      </c>
      <c r="T126" s="34">
        <v>1.4779317044224938E-2</v>
      </c>
      <c r="U126" s="34">
        <v>1.4695211026709343E-2</v>
      </c>
      <c r="V126" s="34">
        <v>1.4611617003180241E-2</v>
      </c>
      <c r="W126" s="34">
        <v>1.4528532070936779E-2</v>
      </c>
      <c r="X126" s="34">
        <v>1.4445953345018504E-2</v>
      </c>
      <c r="Y126" s="34">
        <v>1.4363877958105203E-2</v>
      </c>
      <c r="Z126" s="34">
        <v>1.4282303060417367E-2</v>
      </c>
      <c r="AA126" s="34">
        <v>1.4201225819617264E-2</v>
      </c>
      <c r="AB126" s="34">
        <v>1.4120643420710578E-2</v>
      </c>
      <c r="AC126" s="34">
        <v>1.4040553065948772E-2</v>
      </c>
      <c r="AD126" s="34">
        <v>1.3960951974731874E-2</v>
      </c>
      <c r="AE126" s="34">
        <v>1.3881837383512063E-2</v>
      </c>
      <c r="AF126" s="34">
        <v>1.380320654569764E-2</v>
      </c>
      <c r="AG126" s="34">
        <v>1.3725056731557769E-2</v>
      </c>
      <c r="AH126" s="34">
        <v>1.3647385228127702E-2</v>
      </c>
      <c r="AI126" s="34">
        <v>1.3570189339114629E-2</v>
      </c>
      <c r="AJ126" s="55">
        <v>0</v>
      </c>
      <c r="AK126" s="55">
        <v>10115.790000000001</v>
      </c>
      <c r="AL126" s="55">
        <v>31895.119999999999</v>
      </c>
      <c r="AM126" s="55">
        <v>50103.89</v>
      </c>
      <c r="AN126" s="55">
        <v>25405.26</v>
      </c>
      <c r="AO126" s="55">
        <v>13371.11</v>
      </c>
      <c r="AP126" s="55">
        <v>1647.54</v>
      </c>
      <c r="AQ126" s="55">
        <v>1715.86</v>
      </c>
      <c r="AR126" s="55">
        <v>1734.02</v>
      </c>
      <c r="AS126" s="55">
        <v>1752.38</v>
      </c>
      <c r="AT126" s="55">
        <v>1770.97</v>
      </c>
      <c r="AU126" s="55">
        <v>1789.77</v>
      </c>
      <c r="AV126" s="55">
        <v>1808.8</v>
      </c>
      <c r="AW126" s="55">
        <v>1828.05</v>
      </c>
      <c r="AX126" s="55">
        <v>1847.52</v>
      </c>
      <c r="AY126" s="55">
        <v>1867.23</v>
      </c>
      <c r="AZ126" s="55">
        <v>1887.17</v>
      </c>
      <c r="BA126" s="55">
        <v>1907.34</v>
      </c>
      <c r="BB126" s="55">
        <v>1927.75</v>
      </c>
      <c r="BC126" s="55">
        <v>1948.41</v>
      </c>
      <c r="BD126" s="55">
        <v>1969.3</v>
      </c>
      <c r="BE126" s="55">
        <v>1990.44</v>
      </c>
      <c r="BF126" s="55">
        <v>2011.83</v>
      </c>
      <c r="BG126" s="34">
        <v>0</v>
      </c>
      <c r="BH126" s="34">
        <v>1.2257249904140397E-3</v>
      </c>
      <c r="BI126" s="34">
        <v>5.0624218155245169E-3</v>
      </c>
      <c r="BJ126" s="34">
        <v>1.1024652620028439E-2</v>
      </c>
      <c r="BK126" s="34">
        <v>1.3818562857903066E-2</v>
      </c>
      <c r="BL126" s="34">
        <v>1.5114833643732407E-2</v>
      </c>
      <c r="BM126" s="34">
        <v>1.5022926939843188E-2</v>
      </c>
      <c r="BN126" s="34">
        <v>1.493740087792679E-2</v>
      </c>
      <c r="BO126" s="34">
        <v>1.4852395238213063E-2</v>
      </c>
      <c r="BP126" s="34">
        <v>1.4767907068921034E-2</v>
      </c>
      <c r="BQ126" s="34">
        <v>1.4683933436301727E-2</v>
      </c>
      <c r="BR126" s="34">
        <v>1.4600471424536323E-2</v>
      </c>
      <c r="BS126" s="34">
        <v>1.4517518135634927E-2</v>
      </c>
      <c r="BT126" s="34">
        <v>1.4435070689335966E-2</v>
      </c>
      <c r="BU126" s="34">
        <v>1.4353126223006201E-2</v>
      </c>
      <c r="BV126" s="34">
        <v>1.427168189154134E-2</v>
      </c>
      <c r="BW126" s="34">
        <v>1.4190734867267307E-2</v>
      </c>
      <c r="BX126" s="34">
        <v>1.4110282339842045E-2</v>
      </c>
      <c r="BY126" s="34">
        <v>1.4030321516158016E-2</v>
      </c>
      <c r="BZ126" s="34">
        <v>1.3950849620245188E-2</v>
      </c>
      <c r="CA126" s="34">
        <v>1.3871863893174742E-2</v>
      </c>
      <c r="CB126" s="34">
        <v>1.3793361592963281E-2</v>
      </c>
      <c r="CC126" s="34">
        <v>1.3715339994477655E-2</v>
      </c>
      <c r="CD126" s="117"/>
      <c r="CE126" s="117"/>
      <c r="CF126" s="117"/>
      <c r="CG126" s="117"/>
    </row>
    <row r="127" spans="1:85" ht="16">
      <c r="A127" s="31" t="str">
        <f t="shared" si="28"/>
        <v>C&amp;I</v>
      </c>
      <c r="B127" s="31" t="s">
        <v>92</v>
      </c>
      <c r="C127" s="31" t="str">
        <f t="shared" si="29"/>
        <v>Pilot-Peak Time Rebate</v>
      </c>
      <c r="D127" s="45">
        <f t="shared" si="30"/>
        <v>0</v>
      </c>
      <c r="E127" s="45" t="str">
        <f t="shared" si="36"/>
        <v/>
      </c>
      <c r="F127" s="45" t="str">
        <f t="shared" si="31"/>
        <v>n/a</v>
      </c>
      <c r="G127" s="46">
        <f t="shared" si="32"/>
        <v>0</v>
      </c>
      <c r="H127" s="47">
        <f t="shared" si="33"/>
        <v>0</v>
      </c>
      <c r="I127" s="47">
        <f t="shared" si="34"/>
        <v>0</v>
      </c>
      <c r="J127" s="47">
        <f t="shared" si="37"/>
        <v>0</v>
      </c>
      <c r="K127" s="32" t="s">
        <v>152</v>
      </c>
      <c r="L127" s="32" t="s">
        <v>1355</v>
      </c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117"/>
      <c r="CE127" s="117"/>
      <c r="CF127" s="117"/>
      <c r="CG127" s="117"/>
    </row>
    <row r="128" spans="1:85" ht="16">
      <c r="A128" s="31" t="str">
        <f t="shared" si="28"/>
        <v>C&amp;I</v>
      </c>
      <c r="B128" s="31" t="s">
        <v>92</v>
      </c>
      <c r="C128" s="31" t="str">
        <f t="shared" si="29"/>
        <v>Parent-Peak Time Rebate</v>
      </c>
      <c r="D128" s="45">
        <f t="shared" si="30"/>
        <v>39.480982877237416</v>
      </c>
      <c r="E128" s="45">
        <f t="shared" si="36"/>
        <v>39.480982877237416</v>
      </c>
      <c r="F128" s="45">
        <f t="shared" si="31"/>
        <v>39.063152146004001</v>
      </c>
      <c r="G128" s="46">
        <f t="shared" si="32"/>
        <v>114515.46671705495</v>
      </c>
      <c r="H128" s="47">
        <f t="shared" si="33"/>
        <v>2.9005221848992604</v>
      </c>
      <c r="I128" s="47">
        <f t="shared" si="34"/>
        <v>2.9315470059619706</v>
      </c>
      <c r="J128" s="47">
        <f t="shared" si="37"/>
        <v>2.9315470059619706</v>
      </c>
      <c r="K128" s="32" t="s">
        <v>152</v>
      </c>
      <c r="L128" s="32" t="s">
        <v>1376</v>
      </c>
      <c r="M128" s="34">
        <v>0</v>
      </c>
      <c r="N128" s="34">
        <v>2.8442606754777503E-2</v>
      </c>
      <c r="O128" s="34">
        <v>0.11390401335887881</v>
      </c>
      <c r="P128" s="34">
        <v>0.23477099959684011</v>
      </c>
      <c r="Q128" s="34">
        <v>0.28594318522348461</v>
      </c>
      <c r="R128" s="34">
        <v>0.30821387293447905</v>
      </c>
      <c r="S128" s="34">
        <v>0.30633975894672216</v>
      </c>
      <c r="T128" s="34">
        <v>0.30459575571113123</v>
      </c>
      <c r="U128" s="34">
        <v>0.30286236465602645</v>
      </c>
      <c r="V128" s="34">
        <v>0.30113952559021662</v>
      </c>
      <c r="W128" s="34">
        <v>0.29942717869020902</v>
      </c>
      <c r="X128" s="34">
        <v>0.29772526449813436</v>
      </c>
      <c r="Y128" s="34">
        <v>0.29603372391968058</v>
      </c>
      <c r="Z128" s="34">
        <v>0.29435249822204296</v>
      </c>
      <c r="AA128" s="34">
        <v>0.29268152903188455</v>
      </c>
      <c r="AB128" s="34">
        <v>0.29102075833330965</v>
      </c>
      <c r="AC128" s="34">
        <v>0.28937012846585058</v>
      </c>
      <c r="AD128" s="34">
        <v>0.28772958212246497</v>
      </c>
      <c r="AE128" s="34">
        <v>0.28609906234754795</v>
      </c>
      <c r="AF128" s="34">
        <v>0.2844785125349541</v>
      </c>
      <c r="AG128" s="34">
        <v>0.28286787642603323</v>
      </c>
      <c r="AH128" s="34">
        <v>0.28126709810767753</v>
      </c>
      <c r="AI128" s="34">
        <v>0.27967612201038089</v>
      </c>
      <c r="AJ128" s="55">
        <v>0</v>
      </c>
      <c r="AK128" s="55">
        <v>10715.65</v>
      </c>
      <c r="AL128" s="55">
        <v>27013.51</v>
      </c>
      <c r="AM128" s="55">
        <v>37502.42</v>
      </c>
      <c r="AN128" s="55">
        <v>18803.88</v>
      </c>
      <c r="AO128" s="55">
        <v>10826.29</v>
      </c>
      <c r="AP128" s="55">
        <v>3846.07</v>
      </c>
      <c r="AQ128" s="55">
        <v>3893.77</v>
      </c>
      <c r="AR128" s="55">
        <v>3906.45</v>
      </c>
      <c r="AS128" s="55">
        <v>3919.27</v>
      </c>
      <c r="AT128" s="55">
        <v>3932.24</v>
      </c>
      <c r="AU128" s="55">
        <v>3945.37</v>
      </c>
      <c r="AV128" s="55">
        <v>3958.66</v>
      </c>
      <c r="AW128" s="55">
        <v>3972.09</v>
      </c>
      <c r="AX128" s="55">
        <v>3985.69</v>
      </c>
      <c r="AY128" s="55">
        <v>3999.45</v>
      </c>
      <c r="AZ128" s="55">
        <v>4013.37</v>
      </c>
      <c r="BA128" s="55">
        <v>4027.46</v>
      </c>
      <c r="BB128" s="55">
        <v>4041.71</v>
      </c>
      <c r="BC128" s="55">
        <v>4056.12</v>
      </c>
      <c r="BD128" s="55">
        <v>4070.71</v>
      </c>
      <c r="BE128" s="55">
        <v>4085.47</v>
      </c>
      <c r="BF128" s="55">
        <v>4100.41</v>
      </c>
      <c r="BG128" s="34">
        <v>0</v>
      </c>
      <c r="BH128" s="34">
        <v>2.8746837072241755E-2</v>
      </c>
      <c r="BI128" s="34">
        <v>0.11512236350671828</v>
      </c>
      <c r="BJ128" s="34">
        <v>0.23728217785678452</v>
      </c>
      <c r="BK128" s="34">
        <v>0.28900171592593749</v>
      </c>
      <c r="BL128" s="34">
        <v>0.31151061732989188</v>
      </c>
      <c r="BM128" s="34">
        <v>0.30961645727890391</v>
      </c>
      <c r="BN128" s="34">
        <v>0.30785379968217813</v>
      </c>
      <c r="BO128" s="34">
        <v>0.30610186777687887</v>
      </c>
      <c r="BP128" s="34">
        <v>0.30436060072799243</v>
      </c>
      <c r="BQ128" s="34">
        <v>0.30262993807213695</v>
      </c>
      <c r="BR128" s="34">
        <v>0.30090981971546454</v>
      </c>
      <c r="BS128" s="34">
        <v>0.29920018593157338</v>
      </c>
      <c r="BT128" s="34">
        <v>0.29750097735943581</v>
      </c>
      <c r="BU128" s="34">
        <v>0.29581213500133691</v>
      </c>
      <c r="BV128" s="34">
        <v>0.29413360022082613</v>
      </c>
      <c r="BW128" s="34">
        <v>0.29246531474068277</v>
      </c>
      <c r="BX128" s="34">
        <v>0.29080722064089198</v>
      </c>
      <c r="BY128" s="34">
        <v>0.28915926035663519</v>
      </c>
      <c r="BZ128" s="34">
        <v>0.28752137667629124</v>
      </c>
      <c r="CA128" s="34">
        <v>0.28589351273945146</v>
      </c>
      <c r="CB128" s="34">
        <v>0.28427561203494522</v>
      </c>
      <c r="CC128" s="34">
        <v>0.28266761839887905</v>
      </c>
      <c r="CD128" s="117"/>
      <c r="CE128" s="117"/>
      <c r="CF128" s="117"/>
      <c r="CG128" s="117"/>
    </row>
    <row r="129" spans="1:85" ht="16">
      <c r="A129" s="31" t="str">
        <f t="shared" si="28"/>
        <v>C&amp;I</v>
      </c>
      <c r="B129" s="31" t="s">
        <v>92</v>
      </c>
      <c r="C129" s="31" t="str">
        <f t="shared" si="29"/>
        <v>Variable Peak Pricing Rates</v>
      </c>
      <c r="D129" s="45">
        <f t="shared" si="30"/>
        <v>34.735208052816319</v>
      </c>
      <c r="E129" s="45">
        <f t="shared" si="36"/>
        <v>34.735208052816319</v>
      </c>
      <c r="F129" s="45">
        <f t="shared" si="31"/>
        <v>34.367602275995083</v>
      </c>
      <c r="G129" s="46">
        <f t="shared" si="32"/>
        <v>222051.32320369597</v>
      </c>
      <c r="H129" s="47">
        <f t="shared" si="33"/>
        <v>6.3926872948639817</v>
      </c>
      <c r="I129" s="47">
        <f t="shared" si="34"/>
        <v>6.4610653201952744</v>
      </c>
      <c r="J129" s="47">
        <f t="shared" si="37"/>
        <v>6.4610653201952744</v>
      </c>
      <c r="K129" s="32" t="s">
        <v>259</v>
      </c>
      <c r="L129" s="32" t="s">
        <v>303</v>
      </c>
      <c r="M129" s="34">
        <v>0</v>
      </c>
      <c r="N129" s="34">
        <v>6.1525114755228864E-2</v>
      </c>
      <c r="O129" s="34">
        <v>0.24000327209063829</v>
      </c>
      <c r="P129" s="34">
        <v>0.49958831617077648</v>
      </c>
      <c r="Q129" s="34">
        <v>0.62098026057572075</v>
      </c>
      <c r="R129" s="34">
        <v>0.67661006808234725</v>
      </c>
      <c r="S129" s="34">
        <v>0.67343117657960849</v>
      </c>
      <c r="T129" s="34">
        <v>0.67039023256804509</v>
      </c>
      <c r="U129" s="34">
        <v>0.6674798348960842</v>
      </c>
      <c r="V129" s="34">
        <v>0.66469298126044096</v>
      </c>
      <c r="W129" s="34">
        <v>0.66202304671039569</v>
      </c>
      <c r="X129" s="34">
        <v>0.65946376331057643</v>
      </c>
      <c r="Y129" s="34">
        <v>0.65700920089980364</v>
      </c>
      <c r="Z129" s="34">
        <v>0.65465374888693206</v>
      </c>
      <c r="AA129" s="34">
        <v>0.6523920990277956</v>
      </c>
      <c r="AB129" s="34">
        <v>0.6502192291303811</v>
      </c>
      <c r="AC129" s="34">
        <v>0.64813038763820696</v>
      </c>
      <c r="AD129" s="34">
        <v>0.64612107904457106</v>
      </c>
      <c r="AE129" s="34">
        <v>0.64418705009289301</v>
      </c>
      <c r="AF129" s="34">
        <v>0.64232427672078107</v>
      </c>
      <c r="AG129" s="34">
        <v>0.64052895170774704</v>
      </c>
      <c r="AH129" s="34">
        <v>0.63879747298863654</v>
      </c>
      <c r="AI129" s="34">
        <v>0.63712643259690749</v>
      </c>
      <c r="AJ129" s="55">
        <v>0</v>
      </c>
      <c r="AK129" s="55">
        <v>20156.57</v>
      </c>
      <c r="AL129" s="55">
        <v>25017.4</v>
      </c>
      <c r="AM129" s="55">
        <v>28424.9</v>
      </c>
      <c r="AN129" s="55">
        <v>22722.35</v>
      </c>
      <c r="AO129" s="55">
        <v>19993.099999999999</v>
      </c>
      <c r="AP129" s="55">
        <v>17606.48</v>
      </c>
      <c r="AQ129" s="55">
        <v>17606.48</v>
      </c>
      <c r="AR129" s="55">
        <v>17606.48</v>
      </c>
      <c r="AS129" s="55">
        <v>17606.48</v>
      </c>
      <c r="AT129" s="55">
        <v>17606.48</v>
      </c>
      <c r="AU129" s="55">
        <v>17606.48</v>
      </c>
      <c r="AV129" s="55">
        <v>17606.48</v>
      </c>
      <c r="AW129" s="55">
        <v>17606.48</v>
      </c>
      <c r="AX129" s="55">
        <v>17606.48</v>
      </c>
      <c r="AY129" s="55">
        <v>17606.48</v>
      </c>
      <c r="AZ129" s="55">
        <v>17606.48</v>
      </c>
      <c r="BA129" s="55">
        <v>17606.48</v>
      </c>
      <c r="BB129" s="55">
        <v>17606.48</v>
      </c>
      <c r="BC129" s="55">
        <v>17606.48</v>
      </c>
      <c r="BD129" s="55">
        <v>17606.48</v>
      </c>
      <c r="BE129" s="55">
        <v>17606.48</v>
      </c>
      <c r="BF129" s="55">
        <v>17606.48</v>
      </c>
      <c r="BG129" s="34">
        <v>0</v>
      </c>
      <c r="BH129" s="34">
        <v>6.2183205110848738E-2</v>
      </c>
      <c r="BI129" s="34">
        <v>0.2425704162448333</v>
      </c>
      <c r="BJ129" s="34">
        <v>0.50493205675476982</v>
      </c>
      <c r="BK129" s="34">
        <v>0.62762244437563752</v>
      </c>
      <c r="BL129" s="34">
        <v>0.68384728433284525</v>
      </c>
      <c r="BM129" s="34">
        <v>0.68063439049060936</v>
      </c>
      <c r="BN129" s="34">
        <v>0.67756091966566323</v>
      </c>
      <c r="BO129" s="34">
        <v>0.67461939154158435</v>
      </c>
      <c r="BP129" s="34">
        <v>0.67180272891643444</v>
      </c>
      <c r="BQ129" s="34">
        <v>0.66910423597711177</v>
      </c>
      <c r="BR129" s="34">
        <v>0.66651757774460152</v>
      </c>
      <c r="BS129" s="34">
        <v>0.66403676062701156</v>
      </c>
      <c r="BT129" s="34">
        <v>0.6616561140206968</v>
      </c>
      <c r="BU129" s="34">
        <v>0.659370272902982</v>
      </c>
      <c r="BV129" s="34">
        <v>0.65717416136304185</v>
      </c>
      <c r="BW129" s="34">
        <v>0.65506297702037686</v>
      </c>
      <c r="BX129" s="34">
        <v>0.65303217628304977</v>
      </c>
      <c r="BY129" s="34">
        <v>0.65107746040042225</v>
      </c>
      <c r="BZ129" s="34">
        <v>0.649194762267572</v>
      </c>
      <c r="CA129" s="34">
        <v>0.64738023394088351</v>
      </c>
      <c r="CB129" s="34">
        <v>0.6456302348264753</v>
      </c>
      <c r="CC129" s="34">
        <v>0.64394132050521291</v>
      </c>
      <c r="CD129" s="117"/>
      <c r="CE129" s="117"/>
      <c r="CF129" s="117"/>
      <c r="CG129" s="117"/>
    </row>
    <row r="130" spans="1:85" ht="16">
      <c r="A130" s="31" t="str">
        <f t="shared" si="28"/>
        <v>C&amp;I</v>
      </c>
      <c r="B130" s="31" t="s">
        <v>92</v>
      </c>
      <c r="C130" s="31" t="str">
        <f t="shared" si="29"/>
        <v>Third Party Contracts</v>
      </c>
      <c r="D130" s="45">
        <f t="shared" si="30"/>
        <v>75.874991790290508</v>
      </c>
      <c r="E130" s="45">
        <f t="shared" si="36"/>
        <v>75.874991790290508</v>
      </c>
      <c r="F130" s="45">
        <f t="shared" si="31"/>
        <v>75.072000046122355</v>
      </c>
      <c r="G130" s="46">
        <f t="shared" si="32"/>
        <v>3623469.0766270165</v>
      </c>
      <c r="H130" s="47">
        <f t="shared" si="33"/>
        <v>47.755775534603757</v>
      </c>
      <c r="I130" s="47">
        <f t="shared" si="34"/>
        <v>48.26658507034378</v>
      </c>
      <c r="J130" s="47">
        <f t="shared" si="37"/>
        <v>48.26658507034378</v>
      </c>
      <c r="K130" s="32" t="s">
        <v>259</v>
      </c>
      <c r="L130" s="32" t="s">
        <v>248</v>
      </c>
      <c r="M130" s="34">
        <v>0</v>
      </c>
      <c r="N130" s="34">
        <v>1.5519749444974529</v>
      </c>
      <c r="O130" s="34">
        <v>3.7450770752606881</v>
      </c>
      <c r="P130" s="34">
        <v>4.659717302181801</v>
      </c>
      <c r="Q130" s="34">
        <v>4.635998482898005</v>
      </c>
      <c r="R130" s="34">
        <v>4.6133299443063267</v>
      </c>
      <c r="S130" s="34">
        <v>4.5916553106419915</v>
      </c>
      <c r="T130" s="34">
        <v>4.5709212442582832</v>
      </c>
      <c r="U130" s="34">
        <v>4.551077281888718</v>
      </c>
      <c r="V130" s="34">
        <v>4.5320756797337989</v>
      </c>
      <c r="W130" s="34">
        <v>4.5138712668967713</v>
      </c>
      <c r="X130" s="34">
        <v>4.4964213067183545</v>
      </c>
      <c r="Y130" s="34">
        <v>4.479685365584813</v>
      </c>
      <c r="Z130" s="34">
        <v>4.4636251888065468</v>
      </c>
      <c r="AA130" s="34">
        <v>4.4482045831861452</v>
      </c>
      <c r="AB130" s="34">
        <v>4.4333893059153908</v>
      </c>
      <c r="AC130" s="34">
        <v>4.4191469594601172</v>
      </c>
      <c r="AD130" s="34">
        <v>4.4054468921101826</v>
      </c>
      <c r="AE130" s="34">
        <v>4.3922601038892788</v>
      </c>
      <c r="AF130" s="34">
        <v>4.3795591575356774</v>
      </c>
      <c r="AG130" s="34">
        <v>4.3673180942806393</v>
      </c>
      <c r="AH130" s="34">
        <v>4.3555123541658922</v>
      </c>
      <c r="AI130" s="34">
        <v>4.3441187006555939</v>
      </c>
      <c r="AJ130" s="55">
        <v>0</v>
      </c>
      <c r="AK130" s="55">
        <v>117756.09</v>
      </c>
      <c r="AL130" s="55">
        <v>284157.69</v>
      </c>
      <c r="AM130" s="55">
        <v>353556.01</v>
      </c>
      <c r="AN130" s="55">
        <v>351756.35</v>
      </c>
      <c r="AO130" s="55">
        <v>350036.37</v>
      </c>
      <c r="AP130" s="55">
        <v>348391.81</v>
      </c>
      <c r="AQ130" s="55">
        <v>346818.61</v>
      </c>
      <c r="AR130" s="55">
        <v>345312.95</v>
      </c>
      <c r="AS130" s="55">
        <v>343871.2</v>
      </c>
      <c r="AT130" s="55">
        <v>342489.95</v>
      </c>
      <c r="AU130" s="55">
        <v>341165.93</v>
      </c>
      <c r="AV130" s="55">
        <v>339896.09</v>
      </c>
      <c r="AW130" s="55">
        <v>338677.52</v>
      </c>
      <c r="AX130" s="55">
        <v>337507.49</v>
      </c>
      <c r="AY130" s="55">
        <v>336383.38</v>
      </c>
      <c r="AZ130" s="55">
        <v>335302.74</v>
      </c>
      <c r="BA130" s="55">
        <v>334263.25</v>
      </c>
      <c r="BB130" s="55">
        <v>333262.7</v>
      </c>
      <c r="BC130" s="55">
        <v>332299.01</v>
      </c>
      <c r="BD130" s="55">
        <v>331370.21999999997</v>
      </c>
      <c r="BE130" s="55">
        <v>330474.46000000002</v>
      </c>
      <c r="BF130" s="55">
        <v>329609.96999999997</v>
      </c>
      <c r="BG130" s="34">
        <v>0</v>
      </c>
      <c r="BH130" s="34">
        <v>1.5685753156987219</v>
      </c>
      <c r="BI130" s="34">
        <v>3.7851354987855732</v>
      </c>
      <c r="BJ130" s="34">
        <v>4.7095589811234939</v>
      </c>
      <c r="BK130" s="34">
        <v>4.6855864585141624</v>
      </c>
      <c r="BL130" s="34">
        <v>4.6626754507018635</v>
      </c>
      <c r="BM130" s="34">
        <v>4.6407689789104039</v>
      </c>
      <c r="BN130" s="34">
        <v>4.6198131349782212</v>
      </c>
      <c r="BO130" s="34">
        <v>4.5997569158691984</v>
      </c>
      <c r="BP130" s="34">
        <v>4.5805520671024018</v>
      </c>
      <c r="BQ130" s="34">
        <v>4.5621529346201468</v>
      </c>
      <c r="BR130" s="34">
        <v>4.5445163246395293</v>
      </c>
      <c r="BS130" s="34">
        <v>4.5276013710572345</v>
      </c>
      <c r="BT130" s="34">
        <v>4.5113694100004764</v>
      </c>
      <c r="BU130" s="34">
        <v>4.4957838611389773</v>
      </c>
      <c r="BV130" s="34">
        <v>4.4808101153935773</v>
      </c>
      <c r="BW130" s="34">
        <v>4.4664154286967461</v>
      </c>
      <c r="BX130" s="34">
        <v>4.4525688214788204</v>
      </c>
      <c r="BY130" s="34">
        <v>4.4392409835713904</v>
      </c>
      <c r="BZ130" s="34">
        <v>4.4264041842358663</v>
      </c>
      <c r="CA130" s="34">
        <v>4.4140321870410428</v>
      </c>
      <c r="CB130" s="34">
        <v>4.4021001693282562</v>
      </c>
      <c r="CC130" s="34">
        <v>4.3905846460169773</v>
      </c>
      <c r="CD130" s="117"/>
      <c r="CE130" s="117"/>
      <c r="CF130" s="117"/>
      <c r="CG130" s="117"/>
    </row>
    <row r="131" spans="1:85" ht="16">
      <c r="A131" s="31" t="str">
        <f t="shared" si="28"/>
        <v>C&amp;I</v>
      </c>
      <c r="B131" s="31" t="s">
        <v>92</v>
      </c>
      <c r="C131" s="31" t="str">
        <f t="shared" si="29"/>
        <v>Time-of-Use Opt-Out</v>
      </c>
      <c r="D131" s="45">
        <f t="shared" si="30"/>
        <v>0</v>
      </c>
      <c r="E131" s="45" t="str">
        <f t="shared" si="36"/>
        <v/>
      </c>
      <c r="F131" s="45" t="str">
        <f t="shared" si="31"/>
        <v>n/a</v>
      </c>
      <c r="G131" s="46">
        <f t="shared" si="32"/>
        <v>0</v>
      </c>
      <c r="H131" s="47">
        <f t="shared" si="33"/>
        <v>0</v>
      </c>
      <c r="I131" s="47">
        <f t="shared" si="34"/>
        <v>0</v>
      </c>
      <c r="J131" s="47">
        <f t="shared" si="37"/>
        <v>0</v>
      </c>
      <c r="K131" s="32" t="s">
        <v>259</v>
      </c>
      <c r="L131" s="32" t="s">
        <v>1314</v>
      </c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117"/>
      <c r="CE131" s="117"/>
      <c r="CF131" s="117"/>
      <c r="CG131" s="117"/>
    </row>
    <row r="132" spans="1:85" ht="16">
      <c r="A132" s="31" t="str">
        <f t="shared" si="28"/>
        <v>C&amp;I</v>
      </c>
      <c r="B132" s="31" t="s">
        <v>92</v>
      </c>
      <c r="C132" s="31" t="str">
        <f t="shared" si="29"/>
        <v>Electric Vehicle TOU Opt-in</v>
      </c>
      <c r="D132" s="45">
        <f t="shared" si="30"/>
        <v>0</v>
      </c>
      <c r="E132" s="45" t="str">
        <f t="shared" si="36"/>
        <v/>
      </c>
      <c r="F132" s="45" t="str">
        <f t="shared" si="31"/>
        <v>n/a</v>
      </c>
      <c r="G132" s="46">
        <f t="shared" si="32"/>
        <v>0</v>
      </c>
      <c r="H132" s="47">
        <f t="shared" si="33"/>
        <v>0</v>
      </c>
      <c r="I132" s="47">
        <f t="shared" si="34"/>
        <v>0</v>
      </c>
      <c r="J132" s="47">
        <f t="shared" si="37"/>
        <v>0</v>
      </c>
      <c r="K132" s="32" t="s">
        <v>259</v>
      </c>
      <c r="L132" s="32" t="s">
        <v>283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55">
        <v>0</v>
      </c>
      <c r="AK132" s="55">
        <v>0</v>
      </c>
      <c r="AL132" s="55">
        <v>0</v>
      </c>
      <c r="AM132" s="55">
        <v>0</v>
      </c>
      <c r="AN132" s="55">
        <v>0</v>
      </c>
      <c r="AO132" s="55">
        <v>0</v>
      </c>
      <c r="AP132" s="55">
        <v>0</v>
      </c>
      <c r="AQ132" s="55">
        <v>0</v>
      </c>
      <c r="AR132" s="55">
        <v>0</v>
      </c>
      <c r="AS132" s="55">
        <v>0</v>
      </c>
      <c r="AT132" s="55">
        <v>0</v>
      </c>
      <c r="AU132" s="55">
        <v>0</v>
      </c>
      <c r="AV132" s="55">
        <v>0</v>
      </c>
      <c r="AW132" s="55">
        <v>0</v>
      </c>
      <c r="AX132" s="55">
        <v>0</v>
      </c>
      <c r="AY132" s="55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117"/>
      <c r="CE132" s="117"/>
      <c r="CF132" s="117"/>
      <c r="CG132" s="117"/>
    </row>
    <row r="133" spans="1:85" ht="16">
      <c r="A133" s="31" t="str">
        <f t="shared" si="28"/>
        <v>C&amp;I</v>
      </c>
      <c r="B133" s="31" t="s">
        <v>92</v>
      </c>
      <c r="C133" s="31" t="str">
        <f t="shared" si="29"/>
        <v>Thermal Energy Storage</v>
      </c>
      <c r="D133" s="45">
        <f t="shared" si="30"/>
        <v>828.1178205479099</v>
      </c>
      <c r="E133" s="45">
        <f t="shared" si="36"/>
        <v>828.1178205479099</v>
      </c>
      <c r="F133" s="45" t="str">
        <f t="shared" si="31"/>
        <v>n/a</v>
      </c>
      <c r="G133" s="46">
        <f t="shared" si="32"/>
        <v>872143.98296294862</v>
      </c>
      <c r="H133" s="47">
        <f t="shared" si="33"/>
        <v>1.0531641287297857</v>
      </c>
      <c r="I133" s="47">
        <f t="shared" si="34"/>
        <v>0</v>
      </c>
      <c r="J133" s="47">
        <f t="shared" si="37"/>
        <v>1.0531641287297857</v>
      </c>
      <c r="K133" s="32" t="s">
        <v>259</v>
      </c>
      <c r="L133" s="32" t="s">
        <v>325</v>
      </c>
      <c r="M133" s="34">
        <v>0</v>
      </c>
      <c r="N133" s="34">
        <v>7.4442032234530338E-3</v>
      </c>
      <c r="O133" s="34">
        <v>3.3727105701978954E-2</v>
      </c>
      <c r="P133" s="34">
        <v>7.8501846842421938E-2</v>
      </c>
      <c r="Q133" s="34">
        <v>0.10067689374559288</v>
      </c>
      <c r="R133" s="34">
        <v>0.11157983835919841</v>
      </c>
      <c r="S133" s="34">
        <v>0.11131166147934959</v>
      </c>
      <c r="T133" s="34">
        <v>0.1110578696347279</v>
      </c>
      <c r="U133" s="34">
        <v>0.11081769152549339</v>
      </c>
      <c r="V133" s="34">
        <v>0.11059039720752334</v>
      </c>
      <c r="W133" s="34">
        <v>0.11037529587499256</v>
      </c>
      <c r="X133" s="34">
        <v>0.11017173376184801</v>
      </c>
      <c r="Y133" s="34">
        <v>0.10997909215580234</v>
      </c>
      <c r="Z133" s="34">
        <v>0.109796785518814</v>
      </c>
      <c r="AA133" s="34">
        <v>0.10962425970834326</v>
      </c>
      <c r="AB133" s="34">
        <v>0.10946099029398167</v>
      </c>
      <c r="AC133" s="34">
        <v>0.10930648096434084</v>
      </c>
      <c r="AD133" s="34">
        <v>0.1091602620193608</v>
      </c>
      <c r="AE133" s="34">
        <v>0.10902188894345832</v>
      </c>
      <c r="AF133" s="34">
        <v>0.10889094105518013</v>
      </c>
      <c r="AG133" s="34">
        <v>0.10876702022925974</v>
      </c>
      <c r="AH133" s="34">
        <v>0.10864974968719494</v>
      </c>
      <c r="AI133" s="34">
        <v>0.10853877285267254</v>
      </c>
      <c r="AJ133" s="55">
        <v>0</v>
      </c>
      <c r="AK133" s="55">
        <v>68302.320000000007</v>
      </c>
      <c r="AL133" s="55">
        <v>218243.14</v>
      </c>
      <c r="AM133" s="55">
        <v>366313.58</v>
      </c>
      <c r="AN133" s="55">
        <v>188958.12</v>
      </c>
      <c r="AO133" s="55">
        <v>100490.74</v>
      </c>
      <c r="AP133" s="55">
        <v>14413.24</v>
      </c>
      <c r="AQ133" s="55">
        <v>14401.33</v>
      </c>
      <c r="AR133" s="55">
        <v>14390.06</v>
      </c>
      <c r="AS133" s="55">
        <v>14379.4</v>
      </c>
      <c r="AT133" s="55">
        <v>14369.3</v>
      </c>
      <c r="AU133" s="55">
        <v>14359.75</v>
      </c>
      <c r="AV133" s="55">
        <v>14350.71</v>
      </c>
      <c r="AW133" s="55">
        <v>14342.16</v>
      </c>
      <c r="AX133" s="55">
        <v>14334.07</v>
      </c>
      <c r="AY133" s="55">
        <v>14326.41</v>
      </c>
      <c r="AZ133" s="55">
        <v>14319.16</v>
      </c>
      <c r="BA133" s="55">
        <v>14312.29</v>
      </c>
      <c r="BB133" s="55">
        <v>14305.8</v>
      </c>
      <c r="BC133" s="55">
        <v>14299.66</v>
      </c>
      <c r="BD133" s="55">
        <v>14293.84</v>
      </c>
      <c r="BE133" s="55">
        <v>14288.34</v>
      </c>
      <c r="BF133" s="55">
        <v>14283.13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117"/>
      <c r="CE133" s="117"/>
      <c r="CF133" s="117"/>
      <c r="CG133" s="117"/>
    </row>
    <row r="134" spans="1:85" ht="16">
      <c r="A134" s="31" t="str">
        <f t="shared" si="28"/>
        <v>C&amp;I</v>
      </c>
      <c r="B134" s="31" t="s">
        <v>92</v>
      </c>
      <c r="C134" s="31" t="str">
        <f t="shared" si="29"/>
        <v>Battery Energy Storage</v>
      </c>
      <c r="D134" s="45">
        <f t="shared" si="30"/>
        <v>396.49242843317904</v>
      </c>
      <c r="E134" s="45">
        <f t="shared" si="36"/>
        <v>396.49242843317904</v>
      </c>
      <c r="F134" s="45">
        <f t="shared" si="31"/>
        <v>396.49242843317904</v>
      </c>
      <c r="G134" s="46">
        <f t="shared" si="32"/>
        <v>126191.98114522635</v>
      </c>
      <c r="H134" s="47">
        <f t="shared" si="33"/>
        <v>0.31827084729940441</v>
      </c>
      <c r="I134" s="47">
        <f t="shared" si="34"/>
        <v>0.31827084729940441</v>
      </c>
      <c r="J134" s="47">
        <f t="shared" si="37"/>
        <v>0.31827084729940441</v>
      </c>
      <c r="K134" s="32" t="s">
        <v>259</v>
      </c>
      <c r="L134" s="32" t="s">
        <v>356</v>
      </c>
      <c r="M134" s="34">
        <v>0</v>
      </c>
      <c r="N134" s="34">
        <v>8.9428898026379605E-4</v>
      </c>
      <c r="O134" s="34">
        <v>2.6917469493407597E-3</v>
      </c>
      <c r="P134" s="34">
        <v>5.3381309794884183E-3</v>
      </c>
      <c r="Q134" s="34">
        <v>7.9630709524357076E-3</v>
      </c>
      <c r="R134" s="34">
        <v>1.0574591415061502E-2</v>
      </c>
      <c r="S134" s="34">
        <v>1.450511683946842E-2</v>
      </c>
      <c r="T134" s="34">
        <v>1.8418966375530671E-2</v>
      </c>
      <c r="U134" s="34">
        <v>2.2317518394754411E-2</v>
      </c>
      <c r="V134" s="34">
        <v>2.7512153992169608E-2</v>
      </c>
      <c r="W134" s="34">
        <v>3.2688859647441351E-2</v>
      </c>
      <c r="X134" s="34">
        <v>3.7849144083081425E-2</v>
      </c>
      <c r="Y134" s="34">
        <v>4.4297266590522071E-2</v>
      </c>
      <c r="Z134" s="34">
        <v>5.0727342795821619E-2</v>
      </c>
      <c r="AA134" s="34">
        <v>5.7140920344801234E-2</v>
      </c>
      <c r="AB134" s="34">
        <v>6.4836155957260708E-2</v>
      </c>
      <c r="AC134" s="34">
        <v>6.4744636677501424E-2</v>
      </c>
      <c r="AD134" s="34">
        <v>6.4658027975212432E-2</v>
      </c>
      <c r="AE134" s="34">
        <v>6.457606655402115E-2</v>
      </c>
      <c r="AF134" s="34">
        <v>6.4498503235035295E-2</v>
      </c>
      <c r="AG134" s="34">
        <v>6.4425102199888909E-2</v>
      </c>
      <c r="AH134" s="34">
        <v>6.4355640274374751E-2</v>
      </c>
      <c r="AI134" s="34">
        <v>6.4289906250487222E-2</v>
      </c>
      <c r="AJ134" s="55">
        <v>0</v>
      </c>
      <c r="AK134" s="55">
        <v>3564.92</v>
      </c>
      <c r="AL134" s="55">
        <v>6337.37</v>
      </c>
      <c r="AM134" s="55">
        <v>8943.32</v>
      </c>
      <c r="AN134" s="55">
        <v>8877.49</v>
      </c>
      <c r="AO134" s="55">
        <v>8836.2999999999993</v>
      </c>
      <c r="AP134" s="55">
        <v>12885.24</v>
      </c>
      <c r="AQ134" s="55">
        <v>12834.05</v>
      </c>
      <c r="AR134" s="55">
        <v>12787.09</v>
      </c>
      <c r="AS134" s="55">
        <v>16765.669999999998</v>
      </c>
      <c r="AT134" s="55">
        <v>16710.63</v>
      </c>
      <c r="AU134" s="55">
        <v>16660.22</v>
      </c>
      <c r="AV134" s="55">
        <v>20613.490000000002</v>
      </c>
      <c r="AW134" s="55">
        <v>20558.09</v>
      </c>
      <c r="AX134" s="55">
        <v>20507.45</v>
      </c>
      <c r="AY134" s="55">
        <v>24441.75</v>
      </c>
      <c r="AZ134" s="55">
        <v>819.73</v>
      </c>
      <c r="BA134" s="55">
        <v>819.73</v>
      </c>
      <c r="BB134" s="55">
        <v>819.73</v>
      </c>
      <c r="BC134" s="55">
        <v>819.73</v>
      </c>
      <c r="BD134" s="55">
        <v>819.73</v>
      </c>
      <c r="BE134" s="55">
        <v>819.73</v>
      </c>
      <c r="BF134" s="55">
        <v>819.73</v>
      </c>
      <c r="BG134" s="34">
        <v>0</v>
      </c>
      <c r="BH134" s="34">
        <v>8.9428898026379605E-4</v>
      </c>
      <c r="BI134" s="34">
        <v>2.6917469493407597E-3</v>
      </c>
      <c r="BJ134" s="34">
        <v>5.3381309794884183E-3</v>
      </c>
      <c r="BK134" s="34">
        <v>7.9630709524357076E-3</v>
      </c>
      <c r="BL134" s="34">
        <v>1.0574591415061502E-2</v>
      </c>
      <c r="BM134" s="34">
        <v>1.450511683946842E-2</v>
      </c>
      <c r="BN134" s="34">
        <v>1.8418966375530671E-2</v>
      </c>
      <c r="BO134" s="34">
        <v>2.2317518394754411E-2</v>
      </c>
      <c r="BP134" s="34">
        <v>2.7512153992169608E-2</v>
      </c>
      <c r="BQ134" s="34">
        <v>3.2688859647441351E-2</v>
      </c>
      <c r="BR134" s="34">
        <v>3.7849144083081425E-2</v>
      </c>
      <c r="BS134" s="34">
        <v>4.4297266590522071E-2</v>
      </c>
      <c r="BT134" s="34">
        <v>5.0727342795821619E-2</v>
      </c>
      <c r="BU134" s="34">
        <v>5.7140920344801234E-2</v>
      </c>
      <c r="BV134" s="34">
        <v>6.4836155957260708E-2</v>
      </c>
      <c r="BW134" s="34">
        <v>6.4744636677501424E-2</v>
      </c>
      <c r="BX134" s="34">
        <v>6.4658027975212432E-2</v>
      </c>
      <c r="BY134" s="34">
        <v>6.457606655402115E-2</v>
      </c>
      <c r="BZ134" s="34">
        <v>6.4498503235035295E-2</v>
      </c>
      <c r="CA134" s="34">
        <v>6.4425102199888909E-2</v>
      </c>
      <c r="CB134" s="34">
        <v>6.4355640274374751E-2</v>
      </c>
      <c r="CC134" s="34">
        <v>6.4289906250487222E-2</v>
      </c>
      <c r="CD134" s="117"/>
      <c r="CE134" s="117"/>
      <c r="CF134" s="117"/>
      <c r="CG134" s="117"/>
    </row>
    <row r="135" spans="1:85" ht="16">
      <c r="A135" s="31" t="str">
        <f t="shared" si="28"/>
        <v>C&amp;I</v>
      </c>
      <c r="B135" s="31" t="s">
        <v>92</v>
      </c>
      <c r="C135" s="31" t="str">
        <f t="shared" si="29"/>
        <v>Ancillary Third Party</v>
      </c>
      <c r="D135" s="45">
        <f t="shared" si="30"/>
        <v>37.937495055583334</v>
      </c>
      <c r="E135" s="45">
        <f t="shared" si="36"/>
        <v>37.937495055583334</v>
      </c>
      <c r="F135" s="45">
        <f t="shared" si="31"/>
        <v>37.535999192384402</v>
      </c>
      <c r="G135" s="46">
        <f t="shared" si="32"/>
        <v>195709.51800831157</v>
      </c>
      <c r="H135" s="47">
        <f t="shared" si="33"/>
        <v>5.1587359081450117</v>
      </c>
      <c r="I135" s="47">
        <f t="shared" si="34"/>
        <v>5.2139152338861585</v>
      </c>
      <c r="J135" s="47">
        <f t="shared" si="37"/>
        <v>5.2139152338861585</v>
      </c>
      <c r="K135" s="32" t="s">
        <v>259</v>
      </c>
      <c r="L135" s="32" t="s">
        <v>472</v>
      </c>
      <c r="M135" s="34">
        <v>0</v>
      </c>
      <c r="N135" s="34">
        <v>0.1676494368501894</v>
      </c>
      <c r="O135" s="34">
        <v>0.40455554057370213</v>
      </c>
      <c r="P135" s="34">
        <v>0.50335798548914323</v>
      </c>
      <c r="Q135" s="34">
        <v>0.50079580063572249</v>
      </c>
      <c r="R135" s="34">
        <v>0.49834707055629307</v>
      </c>
      <c r="S135" s="34">
        <v>0.49600570535536426</v>
      </c>
      <c r="T135" s="34">
        <v>0.49376594332494772</v>
      </c>
      <c r="U135" s="34">
        <v>0.49162233325706001</v>
      </c>
      <c r="V135" s="34">
        <v>0.48956971770948438</v>
      </c>
      <c r="W135" s="34">
        <v>0.48760321717341792</v>
      </c>
      <c r="X135" s="34">
        <v>0.4857182150943945</v>
      </c>
      <c r="Y135" s="34">
        <v>0.48391034370050123</v>
      </c>
      <c r="Z135" s="34">
        <v>0.48217547059437471</v>
      </c>
      <c r="AA135" s="34">
        <v>0.48050968606781697</v>
      </c>
      <c r="AB135" s="34">
        <v>0.47890929110008401</v>
      </c>
      <c r="AC135" s="34">
        <v>0.47737078600300253</v>
      </c>
      <c r="AD135" s="34">
        <v>0.47589085967805139</v>
      </c>
      <c r="AE135" s="34">
        <v>0.47446637945242964</v>
      </c>
      <c r="AF135" s="34">
        <v>0.47309438146290334</v>
      </c>
      <c r="AG135" s="34">
        <v>0.47177206155791329</v>
      </c>
      <c r="AH135" s="34">
        <v>0.4704967666900069</v>
      </c>
      <c r="AI135" s="34">
        <v>0.46926598677217374</v>
      </c>
      <c r="AJ135" s="55">
        <v>0</v>
      </c>
      <c r="AK135" s="55">
        <v>6360.2</v>
      </c>
      <c r="AL135" s="55">
        <v>15347.82</v>
      </c>
      <c r="AM135" s="55">
        <v>19096.14</v>
      </c>
      <c r="AN135" s="55">
        <v>18998.939999999999</v>
      </c>
      <c r="AO135" s="55">
        <v>18906.04</v>
      </c>
      <c r="AP135" s="55">
        <v>18817.21</v>
      </c>
      <c r="AQ135" s="55">
        <v>18732.240000000002</v>
      </c>
      <c r="AR135" s="55">
        <v>18650.919999999998</v>
      </c>
      <c r="AS135" s="55">
        <v>18573.05</v>
      </c>
      <c r="AT135" s="55">
        <v>18498.45</v>
      </c>
      <c r="AU135" s="55">
        <v>18426.93</v>
      </c>
      <c r="AV135" s="55">
        <v>18358.349999999999</v>
      </c>
      <c r="AW135" s="55">
        <v>18292.53</v>
      </c>
      <c r="AX135" s="55">
        <v>18229.330000000002</v>
      </c>
      <c r="AY135" s="55">
        <v>18168.62</v>
      </c>
      <c r="AZ135" s="55">
        <v>18110.25</v>
      </c>
      <c r="BA135" s="55">
        <v>18054.11</v>
      </c>
      <c r="BB135" s="55">
        <v>18000.07</v>
      </c>
      <c r="BC135" s="55">
        <v>17948.02</v>
      </c>
      <c r="BD135" s="55">
        <v>17897.849999999999</v>
      </c>
      <c r="BE135" s="55">
        <v>17849.47</v>
      </c>
      <c r="BF135" s="55">
        <v>17802.78</v>
      </c>
      <c r="BG135" s="34">
        <v>0</v>
      </c>
      <c r="BH135" s="34">
        <v>0.16944266353420526</v>
      </c>
      <c r="BI135" s="34">
        <v>0.40888278320662252</v>
      </c>
      <c r="BJ135" s="34">
        <v>0.50874204754237984</v>
      </c>
      <c r="BK135" s="34">
        <v>0.50615245682148435</v>
      </c>
      <c r="BL135" s="34">
        <v>0.50367753441953422</v>
      </c>
      <c r="BM135" s="34">
        <v>0.50131112530176203</v>
      </c>
      <c r="BN135" s="34">
        <v>0.49904740613129034</v>
      </c>
      <c r="BO135" s="34">
        <v>0.49688086739244441</v>
      </c>
      <c r="BP135" s="34">
        <v>0.49480629647751961</v>
      </c>
      <c r="BQ135" s="34">
        <v>0.49281876168508049</v>
      </c>
      <c r="BR135" s="34">
        <v>0.49091359708066473</v>
      </c>
      <c r="BS135" s="34">
        <v>0.4890863881734121</v>
      </c>
      <c r="BT135" s="34">
        <v>0.48733295836464613</v>
      </c>
      <c r="BU135" s="34">
        <v>0.4856493561268036</v>
      </c>
      <c r="BV135" s="34">
        <v>0.48403184287334877</v>
      </c>
      <c r="BW135" s="34">
        <v>0.48247688148243539</v>
      </c>
      <c r="BX135" s="34">
        <v>0.48098112543907817</v>
      </c>
      <c r="BY135" s="34">
        <v>0.4795414085625051</v>
      </c>
      <c r="BZ135" s="34">
        <v>0.47815473528714758</v>
      </c>
      <c r="CA135" s="34">
        <v>0.476818271467433</v>
      </c>
      <c r="CB135" s="34">
        <v>0.4755293356781487</v>
      </c>
      <c r="CC135" s="34">
        <v>0.47428539098367029</v>
      </c>
      <c r="CD135" s="117"/>
      <c r="CE135" s="117"/>
      <c r="CF135" s="117"/>
      <c r="CG135" s="117"/>
    </row>
    <row r="136" spans="1:85" s="117" customFormat="1" ht="16">
      <c r="A136" s="31" t="str">
        <f t="shared" si="28"/>
        <v>C&amp;I</v>
      </c>
      <c r="B136" s="31" t="s">
        <v>92</v>
      </c>
      <c r="C136" s="31" t="str">
        <f t="shared" si="29"/>
        <v>Ancillary Battery Storage</v>
      </c>
      <c r="D136" s="45">
        <f t="shared" si="30"/>
        <v>30.336510673212221</v>
      </c>
      <c r="E136" s="45">
        <f t="shared" si="36"/>
        <v>30.336510673212221</v>
      </c>
      <c r="F136" s="45">
        <f t="shared" si="31"/>
        <v>30.336510673212221</v>
      </c>
      <c r="G136" s="46">
        <f t="shared" si="32"/>
        <v>9655.2269560706791</v>
      </c>
      <c r="H136" s="47">
        <f t="shared" si="33"/>
        <v>0.31827084729940441</v>
      </c>
      <c r="I136" s="47">
        <f t="shared" si="34"/>
        <v>0.31827084729940441</v>
      </c>
      <c r="J136" s="47">
        <f t="shared" si="37"/>
        <v>0.31827084729940441</v>
      </c>
      <c r="K136" s="32" t="s">
        <v>259</v>
      </c>
      <c r="L136" s="32" t="s">
        <v>503</v>
      </c>
      <c r="M136" s="34">
        <v>0</v>
      </c>
      <c r="N136" s="34">
        <v>8.9428898026379605E-4</v>
      </c>
      <c r="O136" s="34">
        <v>2.6917469493407597E-3</v>
      </c>
      <c r="P136" s="34">
        <v>5.3381309794884183E-3</v>
      </c>
      <c r="Q136" s="34">
        <v>7.9630709524357076E-3</v>
      </c>
      <c r="R136" s="34">
        <v>1.0574591415061502E-2</v>
      </c>
      <c r="S136" s="34">
        <v>1.450511683946842E-2</v>
      </c>
      <c r="T136" s="34">
        <v>1.8418966375530671E-2</v>
      </c>
      <c r="U136" s="34">
        <v>2.2317518394754411E-2</v>
      </c>
      <c r="V136" s="34">
        <v>2.7512153992169608E-2</v>
      </c>
      <c r="W136" s="34">
        <v>3.2688859647441351E-2</v>
      </c>
      <c r="X136" s="34">
        <v>3.7849144083081425E-2</v>
      </c>
      <c r="Y136" s="34">
        <v>4.4297266590522071E-2</v>
      </c>
      <c r="Z136" s="34">
        <v>5.0727342795821619E-2</v>
      </c>
      <c r="AA136" s="34">
        <v>5.7140920344801234E-2</v>
      </c>
      <c r="AB136" s="34">
        <v>6.4836155957260708E-2</v>
      </c>
      <c r="AC136" s="34">
        <v>6.4744636677501424E-2</v>
      </c>
      <c r="AD136" s="34">
        <v>6.4658027975212432E-2</v>
      </c>
      <c r="AE136" s="34">
        <v>6.457606655402115E-2</v>
      </c>
      <c r="AF136" s="34">
        <v>6.4498503235035295E-2</v>
      </c>
      <c r="AG136" s="34">
        <v>6.4425102199888909E-2</v>
      </c>
      <c r="AH136" s="34">
        <v>6.4355640274374751E-2</v>
      </c>
      <c r="AI136" s="34">
        <v>6.4289906250487222E-2</v>
      </c>
      <c r="AJ136" s="55">
        <v>0</v>
      </c>
      <c r="AK136" s="55">
        <v>820.85</v>
      </c>
      <c r="AL136" s="55">
        <v>823.09</v>
      </c>
      <c r="AM136" s="55">
        <v>826.41</v>
      </c>
      <c r="AN136" s="55">
        <v>829.69</v>
      </c>
      <c r="AO136" s="55">
        <v>832.96</v>
      </c>
      <c r="AP136" s="55">
        <v>837.88</v>
      </c>
      <c r="AQ136" s="55">
        <v>842.77</v>
      </c>
      <c r="AR136" s="55">
        <v>847.65</v>
      </c>
      <c r="AS136" s="55">
        <v>854.15</v>
      </c>
      <c r="AT136" s="55">
        <v>860.63</v>
      </c>
      <c r="AU136" s="55">
        <v>867.08</v>
      </c>
      <c r="AV136" s="55">
        <v>875.15</v>
      </c>
      <c r="AW136" s="55">
        <v>883.2</v>
      </c>
      <c r="AX136" s="55">
        <v>891.22</v>
      </c>
      <c r="AY136" s="55">
        <v>900.85</v>
      </c>
      <c r="AZ136" s="55">
        <v>900.74</v>
      </c>
      <c r="BA136" s="55">
        <v>900.63</v>
      </c>
      <c r="BB136" s="55">
        <v>900.52</v>
      </c>
      <c r="BC136" s="55">
        <v>900.43</v>
      </c>
      <c r="BD136" s="55">
        <v>900.34</v>
      </c>
      <c r="BE136" s="55">
        <v>900.25</v>
      </c>
      <c r="BF136" s="55">
        <v>900.17</v>
      </c>
      <c r="BG136" s="34">
        <v>0</v>
      </c>
      <c r="BH136" s="34">
        <v>8.9428898026379605E-4</v>
      </c>
      <c r="BI136" s="34">
        <v>2.6917469493407597E-3</v>
      </c>
      <c r="BJ136" s="34">
        <v>5.3381309794884183E-3</v>
      </c>
      <c r="BK136" s="34">
        <v>7.9630709524357076E-3</v>
      </c>
      <c r="BL136" s="34">
        <v>1.0574591415061502E-2</v>
      </c>
      <c r="BM136" s="34">
        <v>1.450511683946842E-2</v>
      </c>
      <c r="BN136" s="34">
        <v>1.8418966375530671E-2</v>
      </c>
      <c r="BO136" s="34">
        <v>2.2317518394754411E-2</v>
      </c>
      <c r="BP136" s="34">
        <v>2.7512153992169608E-2</v>
      </c>
      <c r="BQ136" s="34">
        <v>3.2688859647441351E-2</v>
      </c>
      <c r="BR136" s="34">
        <v>3.7849144083081425E-2</v>
      </c>
      <c r="BS136" s="34">
        <v>4.4297266590522071E-2</v>
      </c>
      <c r="BT136" s="34">
        <v>5.0727342795821619E-2</v>
      </c>
      <c r="BU136" s="34">
        <v>5.7140920344801234E-2</v>
      </c>
      <c r="BV136" s="34">
        <v>6.4836155957260708E-2</v>
      </c>
      <c r="BW136" s="34">
        <v>6.4744636677501424E-2</v>
      </c>
      <c r="BX136" s="34">
        <v>6.4658027975212432E-2</v>
      </c>
      <c r="BY136" s="34">
        <v>6.457606655402115E-2</v>
      </c>
      <c r="BZ136" s="34">
        <v>6.4498503235035295E-2</v>
      </c>
      <c r="CA136" s="34">
        <v>6.4425102199888909E-2</v>
      </c>
      <c r="CB136" s="34">
        <v>6.4355640274374751E-2</v>
      </c>
      <c r="CC136" s="34">
        <v>6.4289906250487222E-2</v>
      </c>
    </row>
    <row r="137" spans="1:85" s="117" customFormat="1" ht="16">
      <c r="A137" s="31" t="str">
        <f t="shared" si="28"/>
        <v>C&amp;I</v>
      </c>
      <c r="B137" s="31" t="s">
        <v>92</v>
      </c>
      <c r="C137" s="31" t="str">
        <f t="shared" si="29"/>
        <v>Parent-Time-of-Use Opt-in</v>
      </c>
      <c r="D137" s="45">
        <f t="shared" si="30"/>
        <v>16.513502808957881</v>
      </c>
      <c r="E137" s="45">
        <f t="shared" si="36"/>
        <v>16.513502808957881</v>
      </c>
      <c r="F137" s="45">
        <f t="shared" si="31"/>
        <v>16.338738949219479</v>
      </c>
      <c r="G137" s="46">
        <f t="shared" si="32"/>
        <v>40629.041446296775</v>
      </c>
      <c r="H137" s="47">
        <f t="shared" si="33"/>
        <v>2.4603527135537364</v>
      </c>
      <c r="I137" s="47">
        <f t="shared" si="34"/>
        <v>2.4866693551179893</v>
      </c>
      <c r="J137" s="47">
        <f t="shared" si="37"/>
        <v>2.4866693551179893</v>
      </c>
      <c r="K137" s="32" t="s">
        <v>259</v>
      </c>
      <c r="L137" s="32" t="s">
        <v>1273</v>
      </c>
      <c r="M137" s="34">
        <v>0</v>
      </c>
      <c r="N137" s="34">
        <v>2.0973643106542952E-2</v>
      </c>
      <c r="O137" s="34">
        <v>8.437897831955371E-2</v>
      </c>
      <c r="P137" s="34">
        <v>0.18557972861681096</v>
      </c>
      <c r="Q137" s="34">
        <v>0.23738797750952151</v>
      </c>
      <c r="R137" s="34">
        <v>0.26247469644420218</v>
      </c>
      <c r="S137" s="34">
        <v>0.26124152150109919</v>
      </c>
      <c r="T137" s="34">
        <v>0.26006185998852199</v>
      </c>
      <c r="U137" s="34">
        <v>0.25893284080669859</v>
      </c>
      <c r="V137" s="34">
        <v>0.25785174757951229</v>
      </c>
      <c r="W137" s="34">
        <v>0.25681601031575096</v>
      </c>
      <c r="X137" s="34">
        <v>0.25582319751976917</v>
      </c>
      <c r="Y137" s="34">
        <v>0.25487100872734264</v>
      </c>
      <c r="Z137" s="34">
        <v>0.25395726744380015</v>
      </c>
      <c r="AA137" s="34">
        <v>0.25307991446275091</v>
      </c>
      <c r="AB137" s="34">
        <v>0.25223700154489703</v>
      </c>
      <c r="AC137" s="34">
        <v>0.25142668543752322</v>
      </c>
      <c r="AD137" s="34">
        <v>0.25064722221630331</v>
      </c>
      <c r="AE137" s="34">
        <v>0.24989696193205305</v>
      </c>
      <c r="AF137" s="34">
        <v>0.24917434354599333</v>
      </c>
      <c r="AG137" s="34">
        <v>0.248477890137976</v>
      </c>
      <c r="AH137" s="34">
        <v>0.247806204372959</v>
      </c>
      <c r="AI137" s="34">
        <v>0.2471579642118153</v>
      </c>
      <c r="AJ137" s="55">
        <v>0</v>
      </c>
      <c r="AK137" s="55">
        <v>3639.35</v>
      </c>
      <c r="AL137" s="55">
        <v>4616.01</v>
      </c>
      <c r="AM137" s="55">
        <v>5493.35</v>
      </c>
      <c r="AN137" s="55">
        <v>4365.49</v>
      </c>
      <c r="AO137" s="55">
        <v>3751.64</v>
      </c>
      <c r="AP137" s="55">
        <v>3157.89</v>
      </c>
      <c r="AQ137" s="55">
        <v>3157.89</v>
      </c>
      <c r="AR137" s="55">
        <v>3157.89</v>
      </c>
      <c r="AS137" s="55">
        <v>3157.89</v>
      </c>
      <c r="AT137" s="55">
        <v>3157.89</v>
      </c>
      <c r="AU137" s="55">
        <v>3157.89</v>
      </c>
      <c r="AV137" s="55">
        <v>3157.89</v>
      </c>
      <c r="AW137" s="55">
        <v>3157.89</v>
      </c>
      <c r="AX137" s="55">
        <v>3157.89</v>
      </c>
      <c r="AY137" s="55">
        <v>3157.89</v>
      </c>
      <c r="AZ137" s="55">
        <v>3157.89</v>
      </c>
      <c r="BA137" s="55">
        <v>3157.89</v>
      </c>
      <c r="BB137" s="55">
        <v>3157.89</v>
      </c>
      <c r="BC137" s="55">
        <v>3157.89</v>
      </c>
      <c r="BD137" s="55">
        <v>3157.89</v>
      </c>
      <c r="BE137" s="55">
        <v>3157.89</v>
      </c>
      <c r="BF137" s="55">
        <v>3157.89</v>
      </c>
      <c r="BG137" s="34">
        <v>0</v>
      </c>
      <c r="BH137" s="34">
        <v>2.1197983236675842E-2</v>
      </c>
      <c r="BI137" s="34">
        <v>8.5281520185100365E-2</v>
      </c>
      <c r="BJ137" s="34">
        <v>0.18756474286809924</v>
      </c>
      <c r="BK137" s="34">
        <v>0.239927147719291</v>
      </c>
      <c r="BL137" s="34">
        <v>0.26528220142832742</v>
      </c>
      <c r="BM137" s="34">
        <v>0.26403583609069897</v>
      </c>
      <c r="BN137" s="34">
        <v>0.26284355657866881</v>
      </c>
      <c r="BO137" s="34">
        <v>0.26170246108235462</v>
      </c>
      <c r="BP137" s="34">
        <v>0.26060980417049795</v>
      </c>
      <c r="BQ137" s="34">
        <v>0.25956298836252023</v>
      </c>
      <c r="BR137" s="34">
        <v>0.25855955615479781</v>
      </c>
      <c r="BS137" s="34">
        <v>0.2575971824766784</v>
      </c>
      <c r="BT137" s="34">
        <v>0.25667366755307652</v>
      </c>
      <c r="BU137" s="34">
        <v>0.25578693015173642</v>
      </c>
      <c r="BV137" s="34">
        <v>0.25493500119443147</v>
      </c>
      <c r="BW137" s="34">
        <v>0.2541160177124841</v>
      </c>
      <c r="BX137" s="34">
        <v>0.25332821712805109</v>
      </c>
      <c r="BY137" s="34">
        <v>0.25256993184361609</v>
      </c>
      <c r="BZ137" s="34">
        <v>0.25183958412307972</v>
      </c>
      <c r="CA137" s="34">
        <v>0.25113568124873015</v>
      </c>
      <c r="CB137" s="34">
        <v>0.25045681093922717</v>
      </c>
      <c r="CC137" s="34">
        <v>0.24980163701453223</v>
      </c>
    </row>
    <row r="138" spans="1:85" s="117" customFormat="1" ht="16">
      <c r="A138" s="31" t="str">
        <f t="shared" si="28"/>
        <v>C&amp;I</v>
      </c>
      <c r="B138" s="31" t="s">
        <v>92</v>
      </c>
      <c r="C138" s="31" t="str">
        <f t="shared" si="29"/>
        <v>Variable Peak Pricing Rates</v>
      </c>
      <c r="D138" s="45">
        <f t="shared" si="30"/>
        <v>30.692389073636864</v>
      </c>
      <c r="E138" s="45">
        <f t="shared" si="36"/>
        <v>30.692389073636864</v>
      </c>
      <c r="F138" s="45">
        <f t="shared" si="31"/>
        <v>29.690418902592356</v>
      </c>
      <c r="G138" s="46">
        <f t="shared" si="32"/>
        <v>101911.55906121756</v>
      </c>
      <c r="H138" s="47">
        <f t="shared" si="33"/>
        <v>3.3204179321691902</v>
      </c>
      <c r="I138" s="47">
        <f t="shared" si="34"/>
        <v>3.4324729265547469</v>
      </c>
      <c r="J138" s="47">
        <f t="shared" si="37"/>
        <v>3.4324729265547469</v>
      </c>
      <c r="K138" s="32" t="s">
        <v>270</v>
      </c>
      <c r="L138" s="32" t="s">
        <v>303</v>
      </c>
      <c r="M138" s="34">
        <v>0</v>
      </c>
      <c r="N138" s="34">
        <v>4.5615114018237736E-2</v>
      </c>
      <c r="O138" s="34">
        <v>0.12349835291275345</v>
      </c>
      <c r="P138" s="34">
        <v>0.25804221978168068</v>
      </c>
      <c r="Q138" s="34">
        <v>0.32097066058886747</v>
      </c>
      <c r="R138" s="34">
        <v>0.34993349993946721</v>
      </c>
      <c r="S138" s="34">
        <v>0.3484605336526399</v>
      </c>
      <c r="T138" s="34">
        <v>0.34702305522989513</v>
      </c>
      <c r="U138" s="34">
        <v>0.345620149819448</v>
      </c>
      <c r="V138" s="34">
        <v>0.34425092617510655</v>
      </c>
      <c r="W138" s="34">
        <v>0.34291451604717937</v>
      </c>
      <c r="X138" s="34">
        <v>0.34161007358909684</v>
      </c>
      <c r="Y138" s="34">
        <v>0.34033677477934549</v>
      </c>
      <c r="Z138" s="34">
        <v>0.33909381685831652</v>
      </c>
      <c r="AA138" s="34">
        <v>0.33788041777968736</v>
      </c>
      <c r="AB138" s="34">
        <v>0.33669581567595619</v>
      </c>
      <c r="AC138" s="34">
        <v>0.33553926833777037</v>
      </c>
      <c r="AD138" s="34">
        <v>0.33441005270668739</v>
      </c>
      <c r="AE138" s="34">
        <v>0.33330746438102588</v>
      </c>
      <c r="AF138" s="34">
        <v>0.33223081713446545</v>
      </c>
      <c r="AG138" s="34">
        <v>0.33117944244706932</v>
      </c>
      <c r="AH138" s="34">
        <v>0.33015268904840739</v>
      </c>
      <c r="AI138" s="34">
        <v>0.3291499224724681</v>
      </c>
      <c r="AJ138" s="55">
        <v>0</v>
      </c>
      <c r="AK138" s="55">
        <v>9065.6299999999992</v>
      </c>
      <c r="AL138" s="55">
        <v>9134.27</v>
      </c>
      <c r="AM138" s="55">
        <v>9255.33</v>
      </c>
      <c r="AN138" s="55">
        <v>9106.01</v>
      </c>
      <c r="AO138" s="55">
        <v>9034.82</v>
      </c>
      <c r="AP138" s="55">
        <v>8970.23</v>
      </c>
      <c r="AQ138" s="55">
        <v>8970.23</v>
      </c>
      <c r="AR138" s="55">
        <v>8970.23</v>
      </c>
      <c r="AS138" s="55">
        <v>8970.23</v>
      </c>
      <c r="AT138" s="55">
        <v>8970.23</v>
      </c>
      <c r="AU138" s="55">
        <v>8970.23</v>
      </c>
      <c r="AV138" s="55">
        <v>8970.23</v>
      </c>
      <c r="AW138" s="55">
        <v>8970.23</v>
      </c>
      <c r="AX138" s="55">
        <v>8970.23</v>
      </c>
      <c r="AY138" s="55">
        <v>8970.23</v>
      </c>
      <c r="AZ138" s="55">
        <v>8970.23</v>
      </c>
      <c r="BA138" s="55">
        <v>8970.23</v>
      </c>
      <c r="BB138" s="55">
        <v>8970.23</v>
      </c>
      <c r="BC138" s="55">
        <v>8970.23</v>
      </c>
      <c r="BD138" s="55">
        <v>8970.23</v>
      </c>
      <c r="BE138" s="55">
        <v>8970.23</v>
      </c>
      <c r="BF138" s="55">
        <v>8970.23</v>
      </c>
      <c r="BG138" s="34">
        <v>0</v>
      </c>
      <c r="BH138" s="34">
        <v>4.715449895399821E-2</v>
      </c>
      <c r="BI138" s="34">
        <v>0.12766608345901742</v>
      </c>
      <c r="BJ138" s="34">
        <v>0.26675043666267523</v>
      </c>
      <c r="BK138" s="34">
        <v>0.33180253967907514</v>
      </c>
      <c r="BL138" s="34">
        <v>0.36174279538723003</v>
      </c>
      <c r="BM138" s="34">
        <v>0.36022012052986352</v>
      </c>
      <c r="BN138" s="34">
        <v>0.35873413115461816</v>
      </c>
      <c r="BO138" s="34">
        <v>0.35728388153597107</v>
      </c>
      <c r="BP138" s="34">
        <v>0.3558684503506172</v>
      </c>
      <c r="BQ138" s="34">
        <v>0.35448694004782005</v>
      </c>
      <c r="BR138" s="34">
        <v>0.35313847623600969</v>
      </c>
      <c r="BS138" s="34">
        <v>0.35182220708520701</v>
      </c>
      <c r="BT138" s="34">
        <v>0.35053730274486966</v>
      </c>
      <c r="BU138" s="34">
        <v>0.34928295477675703</v>
      </c>
      <c r="BV138" s="34">
        <v>0.34805837560242975</v>
      </c>
      <c r="BW138" s="34">
        <v>0.34686279796500613</v>
      </c>
      <c r="BX138" s="34">
        <v>0.34569547440480525</v>
      </c>
      <c r="BY138" s="34">
        <v>0.34455567674852161</v>
      </c>
      <c r="BZ138" s="34">
        <v>0.34344269561157953</v>
      </c>
      <c r="CA138" s="34">
        <v>0.34235583991332885</v>
      </c>
      <c r="CB138" s="34">
        <v>0.34129443640474921</v>
      </c>
      <c r="CC138" s="34">
        <v>0.34025782920834208</v>
      </c>
    </row>
    <row r="139" spans="1:85" s="117" customFormat="1" ht="16">
      <c r="A139" s="31" t="str">
        <f t="shared" si="28"/>
        <v>C&amp;I</v>
      </c>
      <c r="B139" s="31" t="s">
        <v>92</v>
      </c>
      <c r="C139" s="31" t="str">
        <f t="shared" si="29"/>
        <v>Third Party Contracts</v>
      </c>
      <c r="D139" s="45">
        <f t="shared" si="30"/>
        <v>77.605474538322852</v>
      </c>
      <c r="E139" s="45">
        <f t="shared" si="36"/>
        <v>77.605474538322852</v>
      </c>
      <c r="F139" s="45">
        <f t="shared" si="31"/>
        <v>75.072000509611797</v>
      </c>
      <c r="G139" s="46">
        <f t="shared" si="32"/>
        <v>1831798.1700532502</v>
      </c>
      <c r="H139" s="47">
        <f t="shared" si="33"/>
        <v>23.603981303518452</v>
      </c>
      <c r="I139" s="47">
        <f t="shared" si="34"/>
        <v>24.400550906042753</v>
      </c>
      <c r="J139" s="47">
        <f t="shared" si="37"/>
        <v>24.400550906042753</v>
      </c>
      <c r="K139" s="32" t="s">
        <v>270</v>
      </c>
      <c r="L139" s="32" t="s">
        <v>248</v>
      </c>
      <c r="M139" s="34">
        <v>0</v>
      </c>
      <c r="N139" s="34">
        <v>1.1426336907907715</v>
      </c>
      <c r="O139" s="34">
        <v>1.8200915280891634</v>
      </c>
      <c r="P139" s="34">
        <v>2.2648868852682074</v>
      </c>
      <c r="Q139" s="34">
        <v>2.2549622576435278</v>
      </c>
      <c r="R139" s="34">
        <v>2.245277541179953</v>
      </c>
      <c r="S139" s="34">
        <v>2.2358265508537896</v>
      </c>
      <c r="T139" s="34">
        <v>2.2266032612313955</v>
      </c>
      <c r="U139" s="34">
        <v>2.2176018023512887</v>
      </c>
      <c r="V139" s="34">
        <v>2.2088164557125021</v>
      </c>
      <c r="W139" s="34">
        <v>2.2002416503664586</v>
      </c>
      <c r="X139" s="34">
        <v>2.1918719591096885</v>
      </c>
      <c r="Y139" s="34">
        <v>2.1837020947747785</v>
      </c>
      <c r="Z139" s="34">
        <v>2.1757269066170259</v>
      </c>
      <c r="AA139" s="34">
        <v>2.1679413767943432</v>
      </c>
      <c r="AB139" s="34">
        <v>2.160340616937964</v>
      </c>
      <c r="AC139" s="34">
        <v>2.1529198648116621</v>
      </c>
      <c r="AD139" s="34">
        <v>2.1456744810571524</v>
      </c>
      <c r="AE139" s="34">
        <v>2.1385999460234877</v>
      </c>
      <c r="AF139" s="34">
        <v>2.1316918566782448</v>
      </c>
      <c r="AG139" s="34">
        <v>2.124945923598434</v>
      </c>
      <c r="AH139" s="34">
        <v>2.1183579680390352</v>
      </c>
      <c r="AI139" s="34">
        <v>2.1119239190771846</v>
      </c>
      <c r="AJ139" s="55">
        <v>0</v>
      </c>
      <c r="AK139" s="55">
        <v>88674.63</v>
      </c>
      <c r="AL139" s="55">
        <v>141249.07</v>
      </c>
      <c r="AM139" s="55">
        <v>175767.62</v>
      </c>
      <c r="AN139" s="55">
        <v>174997.41</v>
      </c>
      <c r="AO139" s="55">
        <v>174245.83</v>
      </c>
      <c r="AP139" s="55">
        <v>173512.38</v>
      </c>
      <c r="AQ139" s="55">
        <v>172796.6</v>
      </c>
      <c r="AR139" s="55">
        <v>172098.04</v>
      </c>
      <c r="AS139" s="55">
        <v>171416.25</v>
      </c>
      <c r="AT139" s="55">
        <v>170750.8</v>
      </c>
      <c r="AU139" s="55">
        <v>170101.26</v>
      </c>
      <c r="AV139" s="55">
        <v>169467.24</v>
      </c>
      <c r="AW139" s="55">
        <v>168848.32</v>
      </c>
      <c r="AX139" s="55">
        <v>168244.12</v>
      </c>
      <c r="AY139" s="55">
        <v>167654.26</v>
      </c>
      <c r="AZ139" s="55">
        <v>167078.37</v>
      </c>
      <c r="BA139" s="55">
        <v>166516.09</v>
      </c>
      <c r="BB139" s="55">
        <v>165967.06</v>
      </c>
      <c r="BC139" s="55">
        <v>165430.96</v>
      </c>
      <c r="BD139" s="55">
        <v>164907.44</v>
      </c>
      <c r="BE139" s="55">
        <v>164396.17000000001</v>
      </c>
      <c r="BF139" s="55">
        <v>163896.85999999999</v>
      </c>
      <c r="BG139" s="34">
        <v>0</v>
      </c>
      <c r="BH139" s="34">
        <v>1.1811944426063308</v>
      </c>
      <c r="BI139" s="34">
        <v>1.8815146230511866</v>
      </c>
      <c r="BJ139" s="34">
        <v>2.341320603070367</v>
      </c>
      <c r="BK139" s="34">
        <v>2.331061046495333</v>
      </c>
      <c r="BL139" s="34">
        <v>2.3210494974248026</v>
      </c>
      <c r="BM139" s="34">
        <v>2.3112795621075053</v>
      </c>
      <c r="BN139" s="34">
        <v>2.301745011767947</v>
      </c>
      <c r="BO139" s="34">
        <v>2.2924397783495505</v>
      </c>
      <c r="BP139" s="34">
        <v>2.2833579503676322</v>
      </c>
      <c r="BQ139" s="34">
        <v>2.2744937688693887</v>
      </c>
      <c r="BR139" s="34">
        <v>2.2658416234981242</v>
      </c>
      <c r="BS139" s="34">
        <v>2.2573960486590292</v>
      </c>
      <c r="BT139" s="34">
        <v>2.2491517197839048</v>
      </c>
      <c r="BU139" s="34">
        <v>2.2411034496922588</v>
      </c>
      <c r="BV139" s="34">
        <v>2.2332461850462919</v>
      </c>
      <c r="BW139" s="34">
        <v>2.2255750028973735</v>
      </c>
      <c r="BX139" s="34">
        <v>2.2180851073216066</v>
      </c>
      <c r="BY139" s="34">
        <v>2.2107718261422229</v>
      </c>
      <c r="BZ139" s="34">
        <v>2.2036306077365397</v>
      </c>
      <c r="CA139" s="34">
        <v>2.1966570179253102</v>
      </c>
      <c r="CB139" s="34">
        <v>2.1898467369423358</v>
      </c>
      <c r="CC139" s="34">
        <v>2.1831955564822736</v>
      </c>
    </row>
    <row r="140" spans="1:85" s="117" customFormat="1" ht="16">
      <c r="A140" s="31" t="str">
        <f t="shared" si="28"/>
        <v>C&amp;I</v>
      </c>
      <c r="B140" s="31" t="s">
        <v>92</v>
      </c>
      <c r="C140" s="31" t="str">
        <f t="shared" si="29"/>
        <v>Time-of-Use Opt-Out</v>
      </c>
      <c r="D140" s="45">
        <f t="shared" si="30"/>
        <v>0</v>
      </c>
      <c r="E140" s="45" t="str">
        <f t="shared" si="36"/>
        <v/>
      </c>
      <c r="F140" s="45" t="str">
        <f t="shared" si="31"/>
        <v>n/a</v>
      </c>
      <c r="G140" s="46">
        <f t="shared" si="32"/>
        <v>0</v>
      </c>
      <c r="H140" s="47">
        <f t="shared" si="33"/>
        <v>0</v>
      </c>
      <c r="I140" s="47">
        <f t="shared" si="34"/>
        <v>0</v>
      </c>
      <c r="J140" s="47">
        <f t="shared" si="37"/>
        <v>0</v>
      </c>
      <c r="K140" s="32" t="s">
        <v>270</v>
      </c>
      <c r="L140" s="32" t="s">
        <v>1314</v>
      </c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</row>
    <row r="141" spans="1:85" s="117" customFormat="1" ht="16">
      <c r="A141" s="31" t="str">
        <f t="shared" si="28"/>
        <v>C&amp;I</v>
      </c>
      <c r="B141" s="31" t="s">
        <v>92</v>
      </c>
      <c r="C141" s="31" t="str">
        <f t="shared" si="29"/>
        <v>Thermal Energy Storage</v>
      </c>
      <c r="D141" s="45">
        <f t="shared" si="30"/>
        <v>821.87060139080745</v>
      </c>
      <c r="E141" s="45">
        <f t="shared" si="36"/>
        <v>821.87060139080745</v>
      </c>
      <c r="F141" s="45" t="str">
        <f t="shared" si="31"/>
        <v>n/a</v>
      </c>
      <c r="G141" s="46">
        <f t="shared" si="32"/>
        <v>11484.182162675612</v>
      </c>
      <c r="H141" s="47">
        <f t="shared" si="33"/>
        <v>1.3973224183030208E-2</v>
      </c>
      <c r="I141" s="47">
        <f t="shared" si="34"/>
        <v>0</v>
      </c>
      <c r="J141" s="47">
        <f t="shared" si="37"/>
        <v>1.3973224183030208E-2</v>
      </c>
      <c r="K141" s="32" t="s">
        <v>270</v>
      </c>
      <c r="L141" s="32" t="s">
        <v>325</v>
      </c>
      <c r="M141" s="34">
        <v>0</v>
      </c>
      <c r="N141" s="34">
        <v>1.4622122762148341E-4</v>
      </c>
      <c r="O141" s="34">
        <v>4.386636828644501E-4</v>
      </c>
      <c r="P141" s="34">
        <v>1.0235485933503836E-3</v>
      </c>
      <c r="Q141" s="34">
        <v>1.3159910485933506E-3</v>
      </c>
      <c r="R141" s="34">
        <v>1.4622122762148334E-3</v>
      </c>
      <c r="S141" s="34">
        <v>1.4622122762148334E-3</v>
      </c>
      <c r="T141" s="34">
        <v>1.4622122762148334E-3</v>
      </c>
      <c r="U141" s="34">
        <v>1.4622122762148334E-3</v>
      </c>
      <c r="V141" s="34">
        <v>1.4622122762148334E-3</v>
      </c>
      <c r="W141" s="34">
        <v>1.4622122762148334E-3</v>
      </c>
      <c r="X141" s="34">
        <v>1.4622122762148334E-3</v>
      </c>
      <c r="Y141" s="34">
        <v>1.4622122762148334E-3</v>
      </c>
      <c r="Z141" s="34">
        <v>1.4622122762148334E-3</v>
      </c>
      <c r="AA141" s="34">
        <v>1.4622122762148334E-3</v>
      </c>
      <c r="AB141" s="34">
        <v>1.4622122762148334E-3</v>
      </c>
      <c r="AC141" s="34">
        <v>1.4622122762148334E-3</v>
      </c>
      <c r="AD141" s="34">
        <v>1.4622122762148334E-3</v>
      </c>
      <c r="AE141" s="34">
        <v>1.4622122762148334E-3</v>
      </c>
      <c r="AF141" s="34">
        <v>1.4622122762148334E-3</v>
      </c>
      <c r="AG141" s="34">
        <v>1.4622122762148334E-3</v>
      </c>
      <c r="AH141" s="34">
        <v>1.4622122762148334E-3</v>
      </c>
      <c r="AI141" s="34">
        <v>1.4622122762148334E-3</v>
      </c>
      <c r="AJ141" s="55">
        <v>0</v>
      </c>
      <c r="AK141" s="55">
        <v>1284.5</v>
      </c>
      <c r="AL141" s="55">
        <v>2452.46</v>
      </c>
      <c r="AM141" s="55">
        <v>4788.3599999999997</v>
      </c>
      <c r="AN141" s="55">
        <v>2493.62</v>
      </c>
      <c r="AO141" s="55">
        <v>1346.25</v>
      </c>
      <c r="AP141" s="55">
        <v>192.02</v>
      </c>
      <c r="AQ141" s="55">
        <v>192.02</v>
      </c>
      <c r="AR141" s="55">
        <v>192.02</v>
      </c>
      <c r="AS141" s="55">
        <v>192.02</v>
      </c>
      <c r="AT141" s="55">
        <v>192.02</v>
      </c>
      <c r="AU141" s="55">
        <v>192.02</v>
      </c>
      <c r="AV141" s="55">
        <v>192.02</v>
      </c>
      <c r="AW141" s="55">
        <v>192.02</v>
      </c>
      <c r="AX141" s="55">
        <v>192.02</v>
      </c>
      <c r="AY141" s="55">
        <v>192.02</v>
      </c>
      <c r="AZ141" s="55">
        <v>192.02</v>
      </c>
      <c r="BA141" s="55">
        <v>192.02</v>
      </c>
      <c r="BB141" s="55">
        <v>192.02</v>
      </c>
      <c r="BC141" s="55">
        <v>192.02</v>
      </c>
      <c r="BD141" s="55">
        <v>192.02</v>
      </c>
      <c r="BE141" s="55">
        <v>192.02</v>
      </c>
      <c r="BF141" s="55">
        <v>192.02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</row>
    <row r="142" spans="1:85" s="117" customFormat="1" ht="16">
      <c r="A142" s="31" t="str">
        <f t="shared" si="28"/>
        <v>C&amp;I</v>
      </c>
      <c r="B142" s="31" t="s">
        <v>92</v>
      </c>
      <c r="C142" s="31" t="str">
        <f t="shared" si="29"/>
        <v>Battery Energy Storage</v>
      </c>
      <c r="D142" s="45">
        <f t="shared" si="30"/>
        <v>397.20424881329961</v>
      </c>
      <c r="E142" s="45">
        <f t="shared" si="36"/>
        <v>397.20424881329961</v>
      </c>
      <c r="F142" s="45">
        <f t="shared" si="31"/>
        <v>397.20424881329961</v>
      </c>
      <c r="G142" s="46">
        <f t="shared" si="32"/>
        <v>1683.7805943358462</v>
      </c>
      <c r="H142" s="47">
        <f t="shared" si="33"/>
        <v>4.239080018318948E-3</v>
      </c>
      <c r="I142" s="47">
        <f t="shared" si="34"/>
        <v>4.239080018318948E-3</v>
      </c>
      <c r="J142" s="47">
        <f t="shared" si="37"/>
        <v>4.239080018318948E-3</v>
      </c>
      <c r="K142" s="32" t="s">
        <v>270</v>
      </c>
      <c r="L142" s="32" t="s">
        <v>356</v>
      </c>
      <c r="M142" s="34">
        <v>0</v>
      </c>
      <c r="N142" s="34">
        <v>1.7557009271099745E-5</v>
      </c>
      <c r="O142" s="34">
        <v>3.5009574808184147E-5</v>
      </c>
      <c r="P142" s="34">
        <v>6.9601374680306908E-5</v>
      </c>
      <c r="Q142" s="34">
        <v>1.0408873081841431E-4</v>
      </c>
      <c r="R142" s="34">
        <v>1.3857608695652175E-4</v>
      </c>
      <c r="S142" s="34">
        <v>1.9054211956521738E-4</v>
      </c>
      <c r="T142" s="34">
        <v>2.4250815217391309E-4</v>
      </c>
      <c r="U142" s="34">
        <v>2.9447418478260873E-4</v>
      </c>
      <c r="V142" s="34">
        <v>3.6376222826086957E-4</v>
      </c>
      <c r="W142" s="34">
        <v>4.3305027173913042E-4</v>
      </c>
      <c r="X142" s="34">
        <v>5.0233831521739121E-4</v>
      </c>
      <c r="Y142" s="34">
        <v>5.8894836956521746E-4</v>
      </c>
      <c r="Z142" s="34">
        <v>6.7555842391304349E-4</v>
      </c>
      <c r="AA142" s="34">
        <v>7.6216847826086952E-4</v>
      </c>
      <c r="AB142" s="34">
        <v>8.6610054347826073E-4</v>
      </c>
      <c r="AC142" s="34">
        <v>8.6610054347826084E-4</v>
      </c>
      <c r="AD142" s="34">
        <v>8.6610054347826084E-4</v>
      </c>
      <c r="AE142" s="34">
        <v>8.6610054347826084E-4</v>
      </c>
      <c r="AF142" s="34">
        <v>8.6610054347826084E-4</v>
      </c>
      <c r="AG142" s="34">
        <v>8.6610054347826084E-4</v>
      </c>
      <c r="AH142" s="34">
        <v>8.6610054347826084E-4</v>
      </c>
      <c r="AI142" s="34">
        <v>8.6610054347826084E-4</v>
      </c>
      <c r="AJ142" s="55">
        <v>0</v>
      </c>
      <c r="AK142" s="55">
        <v>64.900000000000006</v>
      </c>
      <c r="AL142" s="55">
        <v>64.58</v>
      </c>
      <c r="AM142" s="55">
        <v>117.19</v>
      </c>
      <c r="AN142" s="55">
        <v>116.87</v>
      </c>
      <c r="AO142" s="55">
        <v>116.87</v>
      </c>
      <c r="AP142" s="55">
        <v>170.53</v>
      </c>
      <c r="AQ142" s="55">
        <v>170.53</v>
      </c>
      <c r="AR142" s="55">
        <v>170.53</v>
      </c>
      <c r="AS142" s="55">
        <v>223.7</v>
      </c>
      <c r="AT142" s="55">
        <v>223.7</v>
      </c>
      <c r="AU142" s="55">
        <v>223.7</v>
      </c>
      <c r="AV142" s="55">
        <v>276.87</v>
      </c>
      <c r="AW142" s="55">
        <v>276.87</v>
      </c>
      <c r="AX142" s="55">
        <v>276.87</v>
      </c>
      <c r="AY142" s="55">
        <v>330.05</v>
      </c>
      <c r="AZ142" s="55">
        <v>11.01</v>
      </c>
      <c r="BA142" s="55">
        <v>11.01</v>
      </c>
      <c r="BB142" s="55">
        <v>11.01</v>
      </c>
      <c r="BC142" s="55">
        <v>11.01</v>
      </c>
      <c r="BD142" s="55">
        <v>11.01</v>
      </c>
      <c r="BE142" s="55">
        <v>11.01</v>
      </c>
      <c r="BF142" s="55">
        <v>11.01</v>
      </c>
      <c r="BG142" s="34">
        <v>0</v>
      </c>
      <c r="BH142" s="34">
        <v>1.7557009271099745E-5</v>
      </c>
      <c r="BI142" s="34">
        <v>3.5009574808184147E-5</v>
      </c>
      <c r="BJ142" s="34">
        <v>6.9601374680306908E-5</v>
      </c>
      <c r="BK142" s="34">
        <v>1.0408873081841431E-4</v>
      </c>
      <c r="BL142" s="34">
        <v>1.3857608695652175E-4</v>
      </c>
      <c r="BM142" s="34">
        <v>1.9054211956521738E-4</v>
      </c>
      <c r="BN142" s="34">
        <v>2.4250815217391309E-4</v>
      </c>
      <c r="BO142" s="34">
        <v>2.9447418478260873E-4</v>
      </c>
      <c r="BP142" s="34">
        <v>3.6376222826086957E-4</v>
      </c>
      <c r="BQ142" s="34">
        <v>4.3305027173913042E-4</v>
      </c>
      <c r="BR142" s="34">
        <v>5.0233831521739121E-4</v>
      </c>
      <c r="BS142" s="34">
        <v>5.8894836956521746E-4</v>
      </c>
      <c r="BT142" s="34">
        <v>6.7555842391304349E-4</v>
      </c>
      <c r="BU142" s="34">
        <v>7.6216847826086952E-4</v>
      </c>
      <c r="BV142" s="34">
        <v>8.6610054347826073E-4</v>
      </c>
      <c r="BW142" s="34">
        <v>8.6610054347826084E-4</v>
      </c>
      <c r="BX142" s="34">
        <v>8.6610054347826084E-4</v>
      </c>
      <c r="BY142" s="34">
        <v>8.6610054347826084E-4</v>
      </c>
      <c r="BZ142" s="34">
        <v>8.6610054347826084E-4</v>
      </c>
      <c r="CA142" s="34">
        <v>8.6610054347826084E-4</v>
      </c>
      <c r="CB142" s="34">
        <v>8.6610054347826084E-4</v>
      </c>
      <c r="CC142" s="34">
        <v>8.6610054347826084E-4</v>
      </c>
    </row>
    <row r="143" spans="1:85" s="117" customFormat="1" ht="16">
      <c r="A143" s="31" t="str">
        <f t="shared" si="28"/>
        <v>C&amp;I</v>
      </c>
      <c r="B143" s="31" t="s">
        <v>92</v>
      </c>
      <c r="C143" s="31" t="str">
        <f t="shared" si="29"/>
        <v>Ancillary Third Party</v>
      </c>
      <c r="D143" s="45">
        <f t="shared" si="30"/>
        <v>38.80273512216899</v>
      </c>
      <c r="E143" s="45">
        <f t="shared" si="36"/>
        <v>38.80273512216899</v>
      </c>
      <c r="F143" s="45">
        <f t="shared" si="31"/>
        <v>37.535998177903224</v>
      </c>
      <c r="G143" s="46">
        <f t="shared" si="32"/>
        <v>98938.425433132637</v>
      </c>
      <c r="H143" s="47">
        <f t="shared" si="33"/>
        <v>2.5497796771704011</v>
      </c>
      <c r="I143" s="47">
        <f t="shared" si="34"/>
        <v>2.6358277449879015</v>
      </c>
      <c r="J143" s="47">
        <f t="shared" si="37"/>
        <v>2.6358277449879015</v>
      </c>
      <c r="K143" s="32" t="s">
        <v>270</v>
      </c>
      <c r="L143" s="32" t="s">
        <v>472</v>
      </c>
      <c r="M143" s="34">
        <v>0</v>
      </c>
      <c r="N143" s="34">
        <v>0.12343104859154551</v>
      </c>
      <c r="O143" s="34">
        <v>0.19661227185517213</v>
      </c>
      <c r="P143" s="34">
        <v>0.24466052895431759</v>
      </c>
      <c r="Q143" s="34">
        <v>0.24358843804323388</v>
      </c>
      <c r="R143" s="34">
        <v>0.24254226312467045</v>
      </c>
      <c r="S143" s="34">
        <v>0.24152133607202975</v>
      </c>
      <c r="T143" s="34">
        <v>0.24052500599815654</v>
      </c>
      <c r="U143" s="34">
        <v>0.23955263881050931</v>
      </c>
      <c r="V143" s="34">
        <v>0.23860361677780931</v>
      </c>
      <c r="W143" s="34">
        <v>0.2376773381078727</v>
      </c>
      <c r="X143" s="34">
        <v>0.23677321653633418</v>
      </c>
      <c r="Y143" s="34">
        <v>0.23589068092598398</v>
      </c>
      <c r="Z143" s="34">
        <v>0.23502917487644254</v>
      </c>
      <c r="AA143" s="34">
        <v>0.23418815634390694</v>
      </c>
      <c r="AB143" s="34">
        <v>0.23336709727070909</v>
      </c>
      <c r="AC143" s="34">
        <v>0.23256548322443188</v>
      </c>
      <c r="AD143" s="34">
        <v>0.23178281304633805</v>
      </c>
      <c r="AE143" s="34">
        <v>0.23101859850887008</v>
      </c>
      <c r="AF143" s="34">
        <v>0.23027236398198747</v>
      </c>
      <c r="AG143" s="34">
        <v>0.22954364610811381</v>
      </c>
      <c r="AH143" s="34">
        <v>0.22883199348547126</v>
      </c>
      <c r="AI143" s="34">
        <v>0.22813696635958547</v>
      </c>
      <c r="AJ143" s="55">
        <v>0</v>
      </c>
      <c r="AK143" s="55">
        <v>4789.46</v>
      </c>
      <c r="AL143" s="55">
        <v>7629.09</v>
      </c>
      <c r="AM143" s="55">
        <v>9493.5</v>
      </c>
      <c r="AN143" s="55">
        <v>9451.9</v>
      </c>
      <c r="AO143" s="55">
        <v>9411.2999999999993</v>
      </c>
      <c r="AP143" s="55">
        <v>9371.69</v>
      </c>
      <c r="AQ143" s="55">
        <v>9333.0300000000007</v>
      </c>
      <c r="AR143" s="55">
        <v>9295.2999999999993</v>
      </c>
      <c r="AS143" s="55">
        <v>9258.4699999999993</v>
      </c>
      <c r="AT143" s="55">
        <v>9222.5300000000007</v>
      </c>
      <c r="AU143" s="55">
        <v>9187.4500000000007</v>
      </c>
      <c r="AV143" s="55">
        <v>9153.2000000000007</v>
      </c>
      <c r="AW143" s="55">
        <v>9119.7800000000007</v>
      </c>
      <c r="AX143" s="55">
        <v>9087.14</v>
      </c>
      <c r="AY143" s="55">
        <v>9055.2800000000007</v>
      </c>
      <c r="AZ143" s="55">
        <v>9024.18</v>
      </c>
      <c r="BA143" s="55">
        <v>8993.81</v>
      </c>
      <c r="BB143" s="55">
        <v>8964.15</v>
      </c>
      <c r="BC143" s="55">
        <v>8935.2000000000007</v>
      </c>
      <c r="BD143" s="55">
        <v>8906.92</v>
      </c>
      <c r="BE143" s="55">
        <v>8879.31</v>
      </c>
      <c r="BF143" s="55">
        <v>8852.34</v>
      </c>
      <c r="BG143" s="34">
        <v>0</v>
      </c>
      <c r="BH143" s="34">
        <v>0.12759650780164364</v>
      </c>
      <c r="BI143" s="34">
        <v>0.20324739654999338</v>
      </c>
      <c r="BJ143" s="34">
        <v>0.25291715048762958</v>
      </c>
      <c r="BK143" s="34">
        <v>0.25180887944998465</v>
      </c>
      <c r="BL143" s="34">
        <v>0.25072739899849711</v>
      </c>
      <c r="BM143" s="34">
        <v>0.24967201845913012</v>
      </c>
      <c r="BN143" s="34">
        <v>0.24864206497907293</v>
      </c>
      <c r="BO143" s="34">
        <v>0.24763688306690046</v>
      </c>
      <c r="BP143" s="34">
        <v>0.24665583414459855</v>
      </c>
      <c r="BQ143" s="34">
        <v>0.2456982961111481</v>
      </c>
      <c r="BR143" s="34">
        <v>0.24476366291737048</v>
      </c>
      <c r="BS143" s="34">
        <v>0.24385134415174187</v>
      </c>
      <c r="BT143" s="34">
        <v>0.24296076463689681</v>
      </c>
      <c r="BU143" s="34">
        <v>0.2420913640365413</v>
      </c>
      <c r="BV143" s="34">
        <v>0.24124259647250967</v>
      </c>
      <c r="BW143" s="34">
        <v>0.24041393015170265</v>
      </c>
      <c r="BX143" s="34">
        <v>0.23960484700265047</v>
      </c>
      <c r="BY143" s="34">
        <v>0.23881484232145522</v>
      </c>
      <c r="BZ143" s="34">
        <v>0.23804342442686754</v>
      </c>
      <c r="CA143" s="34">
        <v>0.23729011432426445</v>
      </c>
      <c r="CB143" s="34">
        <v>0.23655444537829634</v>
      </c>
      <c r="CC143" s="34">
        <v>0.23583596299398224</v>
      </c>
    </row>
    <row r="144" spans="1:85" s="117" customFormat="1" ht="16">
      <c r="A144" s="31" t="str">
        <f t="shared" ref="A144:A147" si="38">IF(K144="Residential",K144,"C&amp;I")</f>
        <v>C&amp;I</v>
      </c>
      <c r="B144" s="31" t="s">
        <v>92</v>
      </c>
      <c r="C144" s="31" t="str">
        <f t="shared" ref="C144:C147" si="39">L144</f>
        <v>Ancillary Battery Storage</v>
      </c>
      <c r="D144" s="45">
        <f t="shared" ref="D144:D147" si="40">MAX(E144:F144)</f>
        <v>30.573914640254873</v>
      </c>
      <c r="E144" s="45">
        <f t="shared" ref="E144:E147" si="41">IFERROR(G144 / H144 / 1000,"")</f>
        <v>30.573914640254873</v>
      </c>
      <c r="F144" s="45">
        <f t="shared" ref="F144:F147" si="42">IFERROR(G144 / I144 / 1000,"n/a")</f>
        <v>30.573914640254873</v>
      </c>
      <c r="G144" s="46">
        <f t="shared" ref="G144:G147" si="43">NPV($D$88,AJ144:BC144)</f>
        <v>129.60527063329357</v>
      </c>
      <c r="H144" s="47">
        <f t="shared" ref="H144:H147" si="44">NPV($D$88,M144:AF144)</f>
        <v>4.239080018318948E-3</v>
      </c>
      <c r="I144" s="47">
        <f t="shared" ref="I144:I147" si="45">NPV($D$88,BG144:BZ144)</f>
        <v>4.239080018318948E-3</v>
      </c>
      <c r="J144" s="47">
        <f t="shared" ref="J144:J147" si="46">MAX(H144:I144)</f>
        <v>4.239080018318948E-3</v>
      </c>
      <c r="K144" s="32" t="s">
        <v>270</v>
      </c>
      <c r="L144" s="32" t="s">
        <v>503</v>
      </c>
      <c r="M144" s="34">
        <v>0</v>
      </c>
      <c r="N144" s="34">
        <v>1.7557009271099745E-5</v>
      </c>
      <c r="O144" s="34">
        <v>3.5009574808184147E-5</v>
      </c>
      <c r="P144" s="34">
        <v>6.9601374680306908E-5</v>
      </c>
      <c r="Q144" s="34">
        <v>1.0408873081841431E-4</v>
      </c>
      <c r="R144" s="34">
        <v>1.3857608695652175E-4</v>
      </c>
      <c r="S144" s="34">
        <v>1.9054211956521738E-4</v>
      </c>
      <c r="T144" s="34">
        <v>2.4250815217391309E-4</v>
      </c>
      <c r="U144" s="34">
        <v>2.9447418478260873E-4</v>
      </c>
      <c r="V144" s="34">
        <v>3.6376222826086957E-4</v>
      </c>
      <c r="W144" s="34">
        <v>4.3305027173913042E-4</v>
      </c>
      <c r="X144" s="34">
        <v>5.0233831521739121E-4</v>
      </c>
      <c r="Y144" s="34">
        <v>5.8894836956521746E-4</v>
      </c>
      <c r="Z144" s="34">
        <v>6.7555842391304349E-4</v>
      </c>
      <c r="AA144" s="34">
        <v>7.6216847826086952E-4</v>
      </c>
      <c r="AB144" s="34">
        <v>8.6610054347826073E-4</v>
      </c>
      <c r="AC144" s="34">
        <v>8.6610054347826084E-4</v>
      </c>
      <c r="AD144" s="34">
        <v>8.6610054347826084E-4</v>
      </c>
      <c r="AE144" s="34">
        <v>8.6610054347826084E-4</v>
      </c>
      <c r="AF144" s="34">
        <v>8.6610054347826084E-4</v>
      </c>
      <c r="AG144" s="34">
        <v>8.6610054347826084E-4</v>
      </c>
      <c r="AH144" s="34">
        <v>8.6610054347826084E-4</v>
      </c>
      <c r="AI144" s="34">
        <v>8.6610054347826084E-4</v>
      </c>
      <c r="AJ144" s="55">
        <v>0</v>
      </c>
      <c r="AK144" s="55">
        <v>11.03</v>
      </c>
      <c r="AL144" s="55">
        <v>11.05</v>
      </c>
      <c r="AM144" s="55">
        <v>11.09</v>
      </c>
      <c r="AN144" s="55">
        <v>11.14</v>
      </c>
      <c r="AO144" s="55">
        <v>11.18</v>
      </c>
      <c r="AP144" s="55">
        <v>11.25</v>
      </c>
      <c r="AQ144" s="55">
        <v>11.31</v>
      </c>
      <c r="AR144" s="55">
        <v>11.38</v>
      </c>
      <c r="AS144" s="55">
        <v>11.46</v>
      </c>
      <c r="AT144" s="55">
        <v>11.55</v>
      </c>
      <c r="AU144" s="55">
        <v>11.64</v>
      </c>
      <c r="AV144" s="55">
        <v>11.74</v>
      </c>
      <c r="AW144" s="55">
        <v>11.85</v>
      </c>
      <c r="AX144" s="55">
        <v>11.96</v>
      </c>
      <c r="AY144" s="55">
        <v>12.09</v>
      </c>
      <c r="AZ144" s="55">
        <v>12.09</v>
      </c>
      <c r="BA144" s="55">
        <v>12.09</v>
      </c>
      <c r="BB144" s="55">
        <v>12.09</v>
      </c>
      <c r="BC144" s="55">
        <v>12.09</v>
      </c>
      <c r="BD144" s="55">
        <v>12.09</v>
      </c>
      <c r="BE144" s="55">
        <v>12.09</v>
      </c>
      <c r="BF144" s="55">
        <v>12.09</v>
      </c>
      <c r="BG144" s="34">
        <v>0</v>
      </c>
      <c r="BH144" s="34">
        <v>1.7557009271099745E-5</v>
      </c>
      <c r="BI144" s="34">
        <v>3.5009574808184147E-5</v>
      </c>
      <c r="BJ144" s="34">
        <v>6.9601374680306908E-5</v>
      </c>
      <c r="BK144" s="34">
        <v>1.0408873081841431E-4</v>
      </c>
      <c r="BL144" s="34">
        <v>1.3857608695652175E-4</v>
      </c>
      <c r="BM144" s="34">
        <v>1.9054211956521738E-4</v>
      </c>
      <c r="BN144" s="34">
        <v>2.4250815217391309E-4</v>
      </c>
      <c r="BO144" s="34">
        <v>2.9447418478260873E-4</v>
      </c>
      <c r="BP144" s="34">
        <v>3.6376222826086957E-4</v>
      </c>
      <c r="BQ144" s="34">
        <v>4.3305027173913042E-4</v>
      </c>
      <c r="BR144" s="34">
        <v>5.0233831521739121E-4</v>
      </c>
      <c r="BS144" s="34">
        <v>5.8894836956521746E-4</v>
      </c>
      <c r="BT144" s="34">
        <v>6.7555842391304349E-4</v>
      </c>
      <c r="BU144" s="34">
        <v>7.6216847826086952E-4</v>
      </c>
      <c r="BV144" s="34">
        <v>8.6610054347826073E-4</v>
      </c>
      <c r="BW144" s="34">
        <v>8.6610054347826084E-4</v>
      </c>
      <c r="BX144" s="34">
        <v>8.6610054347826084E-4</v>
      </c>
      <c r="BY144" s="34">
        <v>8.6610054347826084E-4</v>
      </c>
      <c r="BZ144" s="34">
        <v>8.6610054347826084E-4</v>
      </c>
      <c r="CA144" s="34">
        <v>8.6610054347826084E-4</v>
      </c>
      <c r="CB144" s="34">
        <v>8.6610054347826084E-4</v>
      </c>
      <c r="CC144" s="34">
        <v>8.6610054347826084E-4</v>
      </c>
    </row>
    <row r="145" spans="1:81" s="117" customFormat="1" ht="16">
      <c r="A145" s="31" t="str">
        <f t="shared" si="38"/>
        <v>C&amp;I</v>
      </c>
      <c r="B145" s="31" t="s">
        <v>92</v>
      </c>
      <c r="C145" s="31" t="str">
        <f t="shared" si="39"/>
        <v>Parent-Time-of-Use Opt-in</v>
      </c>
      <c r="D145" s="45">
        <f t="shared" si="40"/>
        <v>14.26553072953118</v>
      </c>
      <c r="E145" s="45">
        <f t="shared" si="41"/>
        <v>14.26553072953118</v>
      </c>
      <c r="F145" s="45">
        <f t="shared" si="42"/>
        <v>13.799824517127323</v>
      </c>
      <c r="G145" s="46">
        <f t="shared" si="43"/>
        <v>21950.137832785036</v>
      </c>
      <c r="H145" s="47">
        <f t="shared" si="44"/>
        <v>1.5386835757428845</v>
      </c>
      <c r="I145" s="47">
        <f t="shared" si="45"/>
        <v>1.5906099244626006</v>
      </c>
      <c r="J145" s="47">
        <f t="shared" si="46"/>
        <v>1.5906099244626006</v>
      </c>
      <c r="K145" s="32" t="s">
        <v>270</v>
      </c>
      <c r="L145" s="32" t="s">
        <v>1273</v>
      </c>
      <c r="M145" s="34">
        <v>0</v>
      </c>
      <c r="N145" s="34">
        <v>1.8812589496055365E-2</v>
      </c>
      <c r="O145" s="34">
        <v>5.2296874000677653E-2</v>
      </c>
      <c r="P145" s="34">
        <v>0.11545333865302347</v>
      </c>
      <c r="Q145" s="34">
        <v>0.14778954972314681</v>
      </c>
      <c r="R145" s="34">
        <v>0.16350535145800116</v>
      </c>
      <c r="S145" s="34">
        <v>0.16281711249129707</v>
      </c>
      <c r="T145" s="34">
        <v>0.16214545511992554</v>
      </c>
      <c r="U145" s="34">
        <v>0.16148995188220414</v>
      </c>
      <c r="V145" s="34">
        <v>0.16085018634609122</v>
      </c>
      <c r="W145" s="34">
        <v>0.16022575282458906</v>
      </c>
      <c r="X145" s="34">
        <v>0.15961625609848995</v>
      </c>
      <c r="Y145" s="34">
        <v>0.15902131114627624</v>
      </c>
      <c r="Z145" s="34">
        <v>0.15844054288099013</v>
      </c>
      <c r="AA145" s="34">
        <v>0.15787358589389291</v>
      </c>
      <c r="AB145" s="34">
        <v>0.15732008420473781</v>
      </c>
      <c r="AC145" s="34">
        <v>0.15677969101848782</v>
      </c>
      <c r="AD145" s="34">
        <v>0.15625206848830986</v>
      </c>
      <c r="AE145" s="34">
        <v>0.155736887484685</v>
      </c>
      <c r="AF145" s="34">
        <v>0.15523382737047586</v>
      </c>
      <c r="AG145" s="34">
        <v>0.15474257578179834</v>
      </c>
      <c r="AH145" s="34">
        <v>0.15426282841454725</v>
      </c>
      <c r="AI145" s="34">
        <v>0.15379428881643031</v>
      </c>
      <c r="AJ145" s="55">
        <v>0</v>
      </c>
      <c r="AK145" s="55">
        <v>1947.01</v>
      </c>
      <c r="AL145" s="55">
        <v>1954.25</v>
      </c>
      <c r="AM145" s="55">
        <v>1968.94</v>
      </c>
      <c r="AN145" s="55">
        <v>1954.04</v>
      </c>
      <c r="AO145" s="55">
        <v>1945.96</v>
      </c>
      <c r="AP145" s="55">
        <v>1937.87</v>
      </c>
      <c r="AQ145" s="55">
        <v>1937.87</v>
      </c>
      <c r="AR145" s="55">
        <v>1937.87</v>
      </c>
      <c r="AS145" s="55">
        <v>1937.87</v>
      </c>
      <c r="AT145" s="55">
        <v>1937.87</v>
      </c>
      <c r="AU145" s="55">
        <v>1937.87</v>
      </c>
      <c r="AV145" s="55">
        <v>1937.87</v>
      </c>
      <c r="AW145" s="55">
        <v>1937.87</v>
      </c>
      <c r="AX145" s="55">
        <v>1937.87</v>
      </c>
      <c r="AY145" s="55">
        <v>1937.87</v>
      </c>
      <c r="AZ145" s="55">
        <v>1937.87</v>
      </c>
      <c r="BA145" s="55">
        <v>1937.87</v>
      </c>
      <c r="BB145" s="55">
        <v>1937.87</v>
      </c>
      <c r="BC145" s="55">
        <v>1937.87</v>
      </c>
      <c r="BD145" s="55">
        <v>1937.87</v>
      </c>
      <c r="BE145" s="55">
        <v>1937.87</v>
      </c>
      <c r="BF145" s="55">
        <v>1937.87</v>
      </c>
      <c r="BG145" s="34">
        <v>0</v>
      </c>
      <c r="BH145" s="34">
        <v>1.9447462772077317E-2</v>
      </c>
      <c r="BI145" s="34">
        <v>5.4061750001904336E-2</v>
      </c>
      <c r="BJ145" s="34">
        <v>0.11934957204256751</v>
      </c>
      <c r="BK145" s="34">
        <v>0.1527770415096559</v>
      </c>
      <c r="BL145" s="34">
        <v>0.16902320843080262</v>
      </c>
      <c r="BM145" s="34">
        <v>0.16831174328741674</v>
      </c>
      <c r="BN145" s="34">
        <v>0.16761741932270807</v>
      </c>
      <c r="BO145" s="34">
        <v>0.16693979464933517</v>
      </c>
      <c r="BP145" s="34">
        <v>0.16627843878181761</v>
      </c>
      <c r="BQ145" s="34">
        <v>0.16563293234233481</v>
      </c>
      <c r="BR145" s="34">
        <v>0.16500286677411519</v>
      </c>
      <c r="BS145" s="34">
        <v>0.16438784406222121</v>
      </c>
      <c r="BT145" s="34">
        <v>0.1637874764615396</v>
      </c>
      <c r="BU145" s="34">
        <v>0.16320138623178923</v>
      </c>
      <c r="BV145" s="34">
        <v>0.16262920537936676</v>
      </c>
      <c r="BW145" s="34">
        <v>0.16207057540585443</v>
      </c>
      <c r="BX145" s="34">
        <v>0.16152514706301538</v>
      </c>
      <c r="BY145" s="34">
        <v>0.16099258011411249</v>
      </c>
      <c r="BZ145" s="34">
        <v>0.1604725431013849</v>
      </c>
      <c r="CA145" s="34">
        <v>0.15996471311952445</v>
      </c>
      <c r="CB145" s="34">
        <v>0.15946877559499739</v>
      </c>
      <c r="CC145" s="34">
        <v>0.15898442407105995</v>
      </c>
    </row>
    <row r="146" spans="1:81" s="117" customFormat="1" ht="16">
      <c r="A146" s="31" t="str">
        <f t="shared" si="38"/>
        <v>C&amp;I</v>
      </c>
      <c r="B146" s="31" t="s">
        <v>92</v>
      </c>
      <c r="C146" s="31">
        <f t="shared" si="39"/>
        <v>0</v>
      </c>
      <c r="D146" s="45">
        <f t="shared" si="40"/>
        <v>0</v>
      </c>
      <c r="E146" s="45" t="str">
        <f t="shared" si="41"/>
        <v/>
      </c>
      <c r="F146" s="45" t="str">
        <f t="shared" si="42"/>
        <v>n/a</v>
      </c>
      <c r="G146" s="46">
        <f t="shared" si="43"/>
        <v>0</v>
      </c>
      <c r="H146" s="47">
        <f t="shared" si="44"/>
        <v>0</v>
      </c>
      <c r="I146" s="47">
        <f t="shared" si="45"/>
        <v>0</v>
      </c>
      <c r="J146" s="47">
        <f t="shared" si="46"/>
        <v>0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</row>
    <row r="147" spans="1:81" s="117" customFormat="1" ht="16">
      <c r="A147" s="31" t="str">
        <f t="shared" si="38"/>
        <v>C&amp;I</v>
      </c>
      <c r="B147" s="31" t="s">
        <v>92</v>
      </c>
      <c r="C147" s="31">
        <f t="shared" si="39"/>
        <v>0</v>
      </c>
      <c r="D147" s="45">
        <f t="shared" si="40"/>
        <v>0</v>
      </c>
      <c r="E147" s="45" t="str">
        <f t="shared" si="41"/>
        <v/>
      </c>
      <c r="F147" s="45" t="str">
        <f t="shared" si="42"/>
        <v>n/a</v>
      </c>
      <c r="G147" s="46">
        <f t="shared" si="43"/>
        <v>0</v>
      </c>
      <c r="H147" s="47">
        <f t="shared" si="44"/>
        <v>0</v>
      </c>
      <c r="I147" s="47">
        <f t="shared" si="45"/>
        <v>0</v>
      </c>
      <c r="J147" s="47">
        <f t="shared" si="46"/>
        <v>0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</row>
    <row r="148" spans="1:81" s="117" customFormat="1" ht="16">
      <c r="A148" s="31" t="str">
        <f t="shared" ref="A148:A161" si="47">IF(K148="Residential",K148,"C&amp;I")</f>
        <v>C&amp;I</v>
      </c>
      <c r="B148" s="31" t="s">
        <v>92</v>
      </c>
      <c r="C148" s="31">
        <f t="shared" ref="C148:C161" si="48">L148</f>
        <v>0</v>
      </c>
      <c r="D148" s="45">
        <f t="shared" ref="D148:D161" si="49">MAX(E148:F148)</f>
        <v>0</v>
      </c>
      <c r="E148" s="45" t="str">
        <f t="shared" ref="E148:E161" si="50">IFERROR(G148 / H148 / 1000,"")</f>
        <v/>
      </c>
      <c r="F148" s="45" t="str">
        <f t="shared" ref="F148:F161" si="51">IFERROR(G148 / I148 / 1000,"n/a")</f>
        <v>n/a</v>
      </c>
      <c r="G148" s="46">
        <f t="shared" ref="G148:G161" si="52">NPV($D$88,AJ148:BC148)</f>
        <v>0</v>
      </c>
      <c r="H148" s="47">
        <f t="shared" ref="H148:H161" si="53">NPV($D$88,M148:AF148)</f>
        <v>0</v>
      </c>
      <c r="I148" s="47">
        <f t="shared" ref="I148:I161" si="54">NPV($D$88,BG148:BZ148)</f>
        <v>0</v>
      </c>
      <c r="J148" s="47">
        <f t="shared" ref="J148:J161" si="55">MAX(H148:I148)</f>
        <v>0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</row>
    <row r="149" spans="1:81" s="117" customFormat="1" ht="16">
      <c r="A149" s="31" t="str">
        <f t="shared" si="47"/>
        <v>C&amp;I</v>
      </c>
      <c r="B149" s="31" t="s">
        <v>92</v>
      </c>
      <c r="C149" s="31">
        <f t="shared" si="48"/>
        <v>0</v>
      </c>
      <c r="D149" s="45">
        <f t="shared" si="49"/>
        <v>0</v>
      </c>
      <c r="E149" s="45" t="str">
        <f t="shared" si="50"/>
        <v/>
      </c>
      <c r="F149" s="45" t="str">
        <f t="shared" si="51"/>
        <v>n/a</v>
      </c>
      <c r="G149" s="46">
        <f t="shared" si="52"/>
        <v>0</v>
      </c>
      <c r="H149" s="47">
        <f t="shared" si="53"/>
        <v>0</v>
      </c>
      <c r="I149" s="47">
        <f t="shared" si="54"/>
        <v>0</v>
      </c>
      <c r="J149" s="47">
        <f t="shared" si="55"/>
        <v>0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</row>
    <row r="150" spans="1:81" s="117" customFormat="1" ht="16">
      <c r="A150" s="31" t="str">
        <f t="shared" si="47"/>
        <v>C&amp;I</v>
      </c>
      <c r="B150" s="31" t="s">
        <v>92</v>
      </c>
      <c r="C150" s="31">
        <f t="shared" si="48"/>
        <v>0</v>
      </c>
      <c r="D150" s="45">
        <f t="shared" si="49"/>
        <v>0</v>
      </c>
      <c r="E150" s="45" t="str">
        <f t="shared" si="50"/>
        <v/>
      </c>
      <c r="F150" s="45" t="str">
        <f t="shared" si="51"/>
        <v>n/a</v>
      </c>
      <c r="G150" s="46">
        <f t="shared" si="52"/>
        <v>0</v>
      </c>
      <c r="H150" s="47">
        <f t="shared" si="53"/>
        <v>0</v>
      </c>
      <c r="I150" s="47">
        <f t="shared" si="54"/>
        <v>0</v>
      </c>
      <c r="J150" s="47">
        <f t="shared" si="55"/>
        <v>0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</row>
    <row r="151" spans="1:81" s="117" customFormat="1" ht="16">
      <c r="A151" s="31" t="str">
        <f t="shared" si="47"/>
        <v>C&amp;I</v>
      </c>
      <c r="B151" s="31" t="s">
        <v>92</v>
      </c>
      <c r="C151" s="31">
        <f t="shared" si="48"/>
        <v>0</v>
      </c>
      <c r="D151" s="45">
        <f t="shared" si="49"/>
        <v>0</v>
      </c>
      <c r="E151" s="45" t="str">
        <f t="shared" si="50"/>
        <v/>
      </c>
      <c r="F151" s="45" t="str">
        <f t="shared" si="51"/>
        <v>n/a</v>
      </c>
      <c r="G151" s="46">
        <f t="shared" si="52"/>
        <v>0</v>
      </c>
      <c r="H151" s="47">
        <f t="shared" si="53"/>
        <v>0</v>
      </c>
      <c r="I151" s="47">
        <f t="shared" si="54"/>
        <v>0</v>
      </c>
      <c r="J151" s="47">
        <f t="shared" si="55"/>
        <v>0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</row>
    <row r="152" spans="1:81" s="117" customFormat="1" ht="16">
      <c r="A152" s="31" t="str">
        <f t="shared" si="47"/>
        <v>C&amp;I</v>
      </c>
      <c r="B152" s="31" t="s">
        <v>92</v>
      </c>
      <c r="C152" s="31">
        <f t="shared" si="48"/>
        <v>0</v>
      </c>
      <c r="D152" s="45">
        <f t="shared" si="49"/>
        <v>0</v>
      </c>
      <c r="E152" s="45" t="str">
        <f t="shared" si="50"/>
        <v/>
      </c>
      <c r="F152" s="45" t="str">
        <f t="shared" si="51"/>
        <v>n/a</v>
      </c>
      <c r="G152" s="46">
        <f t="shared" si="52"/>
        <v>0</v>
      </c>
      <c r="H152" s="47">
        <f t="shared" si="53"/>
        <v>0</v>
      </c>
      <c r="I152" s="47">
        <f t="shared" si="54"/>
        <v>0</v>
      </c>
      <c r="J152" s="47">
        <f t="shared" si="55"/>
        <v>0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</row>
    <row r="153" spans="1:81" s="117" customFormat="1" ht="16">
      <c r="A153" s="31" t="str">
        <f t="shared" si="47"/>
        <v>C&amp;I</v>
      </c>
      <c r="B153" s="31" t="s">
        <v>92</v>
      </c>
      <c r="C153" s="31">
        <f t="shared" si="48"/>
        <v>0</v>
      </c>
      <c r="D153" s="45">
        <f t="shared" si="49"/>
        <v>0</v>
      </c>
      <c r="E153" s="45" t="str">
        <f t="shared" si="50"/>
        <v/>
      </c>
      <c r="F153" s="45" t="str">
        <f t="shared" si="51"/>
        <v>n/a</v>
      </c>
      <c r="G153" s="46">
        <f t="shared" si="52"/>
        <v>0</v>
      </c>
      <c r="H153" s="47">
        <f t="shared" si="53"/>
        <v>0</v>
      </c>
      <c r="I153" s="47">
        <f t="shared" si="54"/>
        <v>0</v>
      </c>
      <c r="J153" s="47">
        <f t="shared" si="55"/>
        <v>0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</row>
    <row r="154" spans="1:81" s="117" customFormat="1" ht="16">
      <c r="A154" s="31" t="str">
        <f t="shared" si="47"/>
        <v>C&amp;I</v>
      </c>
      <c r="B154" s="31" t="s">
        <v>92</v>
      </c>
      <c r="C154" s="31">
        <f t="shared" si="48"/>
        <v>0</v>
      </c>
      <c r="D154" s="45">
        <f t="shared" si="49"/>
        <v>0</v>
      </c>
      <c r="E154" s="45" t="str">
        <f t="shared" si="50"/>
        <v/>
      </c>
      <c r="F154" s="45" t="str">
        <f t="shared" si="51"/>
        <v>n/a</v>
      </c>
      <c r="G154" s="46">
        <f t="shared" si="52"/>
        <v>0</v>
      </c>
      <c r="H154" s="47">
        <f t="shared" si="53"/>
        <v>0</v>
      </c>
      <c r="I154" s="47">
        <f t="shared" si="54"/>
        <v>0</v>
      </c>
      <c r="J154" s="47">
        <f t="shared" si="55"/>
        <v>0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</row>
    <row r="155" spans="1:81" s="117" customFormat="1" ht="16">
      <c r="A155" s="31" t="str">
        <f t="shared" si="47"/>
        <v>C&amp;I</v>
      </c>
      <c r="B155" s="31" t="s">
        <v>92</v>
      </c>
      <c r="C155" s="31">
        <f t="shared" si="48"/>
        <v>0</v>
      </c>
      <c r="D155" s="45">
        <f t="shared" si="49"/>
        <v>0</v>
      </c>
      <c r="E155" s="45" t="str">
        <f t="shared" si="50"/>
        <v/>
      </c>
      <c r="F155" s="45" t="str">
        <f t="shared" si="51"/>
        <v>n/a</v>
      </c>
      <c r="G155" s="46">
        <f t="shared" si="52"/>
        <v>0</v>
      </c>
      <c r="H155" s="47">
        <f t="shared" si="53"/>
        <v>0</v>
      </c>
      <c r="I155" s="47">
        <f t="shared" si="54"/>
        <v>0</v>
      </c>
      <c r="J155" s="47">
        <f t="shared" si="55"/>
        <v>0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</row>
    <row r="156" spans="1:81" s="117" customFormat="1" ht="16">
      <c r="A156" s="31" t="str">
        <f t="shared" si="47"/>
        <v>C&amp;I</v>
      </c>
      <c r="B156" s="31" t="s">
        <v>92</v>
      </c>
      <c r="C156" s="31">
        <f t="shared" si="48"/>
        <v>0</v>
      </c>
      <c r="D156" s="45">
        <f t="shared" si="49"/>
        <v>0</v>
      </c>
      <c r="E156" s="45" t="str">
        <f t="shared" si="50"/>
        <v/>
      </c>
      <c r="F156" s="45" t="str">
        <f t="shared" si="51"/>
        <v>n/a</v>
      </c>
      <c r="G156" s="46">
        <f t="shared" si="52"/>
        <v>0</v>
      </c>
      <c r="H156" s="47">
        <f t="shared" si="53"/>
        <v>0</v>
      </c>
      <c r="I156" s="47">
        <f t="shared" si="54"/>
        <v>0</v>
      </c>
      <c r="J156" s="47">
        <f t="shared" si="55"/>
        <v>0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</row>
    <row r="157" spans="1:81" s="117" customFormat="1" ht="16">
      <c r="A157" s="31" t="str">
        <f t="shared" si="47"/>
        <v>C&amp;I</v>
      </c>
      <c r="B157" s="31" t="s">
        <v>92</v>
      </c>
      <c r="C157" s="31">
        <f t="shared" si="48"/>
        <v>0</v>
      </c>
      <c r="D157" s="45">
        <f t="shared" si="49"/>
        <v>0</v>
      </c>
      <c r="E157" s="45" t="str">
        <f t="shared" si="50"/>
        <v/>
      </c>
      <c r="F157" s="45" t="str">
        <f t="shared" si="51"/>
        <v>n/a</v>
      </c>
      <c r="G157" s="46">
        <f t="shared" si="52"/>
        <v>0</v>
      </c>
      <c r="H157" s="47">
        <f t="shared" si="53"/>
        <v>0</v>
      </c>
      <c r="I157" s="47">
        <f t="shared" si="54"/>
        <v>0</v>
      </c>
      <c r="J157" s="47">
        <f t="shared" si="55"/>
        <v>0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</row>
    <row r="158" spans="1:81" s="117" customFormat="1" ht="16">
      <c r="A158" s="31" t="str">
        <f t="shared" si="47"/>
        <v>C&amp;I</v>
      </c>
      <c r="B158" s="31" t="s">
        <v>92</v>
      </c>
      <c r="C158" s="31">
        <f t="shared" si="48"/>
        <v>0</v>
      </c>
      <c r="D158" s="45">
        <f t="shared" si="49"/>
        <v>0</v>
      </c>
      <c r="E158" s="45" t="str">
        <f t="shared" si="50"/>
        <v/>
      </c>
      <c r="F158" s="45" t="str">
        <f t="shared" si="51"/>
        <v>n/a</v>
      </c>
      <c r="G158" s="46">
        <f t="shared" si="52"/>
        <v>0</v>
      </c>
      <c r="H158" s="47">
        <f t="shared" si="53"/>
        <v>0</v>
      </c>
      <c r="I158" s="47">
        <f t="shared" si="54"/>
        <v>0</v>
      </c>
      <c r="J158" s="47">
        <f t="shared" si="55"/>
        <v>0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</row>
    <row r="159" spans="1:81" s="117" customFormat="1" ht="16">
      <c r="A159" s="31" t="str">
        <f t="shared" si="47"/>
        <v>C&amp;I</v>
      </c>
      <c r="B159" s="31" t="s">
        <v>92</v>
      </c>
      <c r="C159" s="31">
        <f t="shared" si="48"/>
        <v>0</v>
      </c>
      <c r="D159" s="45">
        <f t="shared" si="49"/>
        <v>0</v>
      </c>
      <c r="E159" s="45" t="str">
        <f t="shared" si="50"/>
        <v/>
      </c>
      <c r="F159" s="45" t="str">
        <f t="shared" si="51"/>
        <v>n/a</v>
      </c>
      <c r="G159" s="46">
        <f t="shared" si="52"/>
        <v>0</v>
      </c>
      <c r="H159" s="47">
        <f t="shared" si="53"/>
        <v>0</v>
      </c>
      <c r="I159" s="47">
        <f t="shared" si="54"/>
        <v>0</v>
      </c>
      <c r="J159" s="47">
        <f t="shared" si="55"/>
        <v>0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</row>
    <row r="160" spans="1:81" s="117" customFormat="1" ht="16">
      <c r="A160" s="31" t="str">
        <f t="shared" si="47"/>
        <v>C&amp;I</v>
      </c>
      <c r="B160" s="31" t="s">
        <v>92</v>
      </c>
      <c r="C160" s="31">
        <f t="shared" si="48"/>
        <v>0</v>
      </c>
      <c r="D160" s="45">
        <f t="shared" si="49"/>
        <v>0</v>
      </c>
      <c r="E160" s="45" t="str">
        <f t="shared" si="50"/>
        <v/>
      </c>
      <c r="F160" s="45" t="str">
        <f t="shared" si="51"/>
        <v>n/a</v>
      </c>
      <c r="G160" s="46">
        <f t="shared" si="52"/>
        <v>0</v>
      </c>
      <c r="H160" s="47">
        <f t="shared" si="53"/>
        <v>0</v>
      </c>
      <c r="I160" s="47">
        <f t="shared" si="54"/>
        <v>0</v>
      </c>
      <c r="J160" s="47">
        <f t="shared" si="55"/>
        <v>0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</row>
    <row r="161" spans="1:81" s="117" customFormat="1" ht="16">
      <c r="A161" s="31" t="str">
        <f t="shared" si="47"/>
        <v>C&amp;I</v>
      </c>
      <c r="B161" s="31" t="s">
        <v>92</v>
      </c>
      <c r="C161" s="31">
        <f t="shared" si="48"/>
        <v>0</v>
      </c>
      <c r="D161" s="45">
        <f t="shared" si="49"/>
        <v>0</v>
      </c>
      <c r="E161" s="45" t="str">
        <f t="shared" si="50"/>
        <v/>
      </c>
      <c r="F161" s="45" t="str">
        <f t="shared" si="51"/>
        <v>n/a</v>
      </c>
      <c r="G161" s="46">
        <f t="shared" si="52"/>
        <v>0</v>
      </c>
      <c r="H161" s="47">
        <f t="shared" si="53"/>
        <v>0</v>
      </c>
      <c r="I161" s="47">
        <f t="shared" si="54"/>
        <v>0</v>
      </c>
      <c r="J161" s="47">
        <f t="shared" si="55"/>
        <v>0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</row>
    <row r="162" spans="1:81" s="117" customFormat="1"/>
    <row r="163" spans="1:81" s="117" customFormat="1"/>
    <row r="164" spans="1:81" s="117" customFormat="1"/>
    <row r="165" spans="1:81" s="117" customFormat="1"/>
    <row r="166" spans="1:81" s="117" customFormat="1"/>
    <row r="167" spans="1:81" s="117" customFormat="1"/>
    <row r="168" spans="1:81" s="117" customFormat="1"/>
    <row r="169" spans="1:81" s="117" customFormat="1"/>
    <row r="170" spans="1:81" s="117" customFormat="1"/>
    <row r="171" spans="1:81" s="117" customFormat="1">
      <c r="L171"/>
    </row>
    <row r="172" spans="1:81" s="117" customFormat="1">
      <c r="L172"/>
    </row>
    <row r="173" spans="1:81" s="117" customFormat="1">
      <c r="L173"/>
    </row>
    <row r="174" spans="1:81" s="117" customFormat="1">
      <c r="L174"/>
    </row>
    <row r="175" spans="1:81" s="117" customFormat="1">
      <c r="L175"/>
    </row>
    <row r="176" spans="1:81" s="117" customFormat="1">
      <c r="L176"/>
    </row>
    <row r="177" spans="12:12" s="117" customFormat="1">
      <c r="L177"/>
    </row>
    <row r="178" spans="12:12" s="117" customFormat="1">
      <c r="L178"/>
    </row>
    <row r="179" spans="12:12" s="117" customFormat="1">
      <c r="L179"/>
    </row>
    <row r="180" spans="12:12" s="117" customFormat="1">
      <c r="L180"/>
    </row>
    <row r="181" spans="12:12" s="117" customFormat="1">
      <c r="L181"/>
    </row>
    <row r="182" spans="12:12" s="117" customFormat="1">
      <c r="L182"/>
    </row>
    <row r="183" spans="12:12" s="117" customFormat="1">
      <c r="L183"/>
    </row>
    <row r="184" spans="12:12" s="117" customFormat="1">
      <c r="L184"/>
    </row>
    <row r="185" spans="12:12" s="117" customFormat="1">
      <c r="L185"/>
    </row>
    <row r="186" spans="12:12" s="117" customFormat="1">
      <c r="L186"/>
    </row>
    <row r="187" spans="12:12" s="117" customFormat="1"/>
    <row r="188" spans="12:12" s="117" customFormat="1"/>
    <row r="189" spans="12:12" s="117" customFormat="1"/>
    <row r="190" spans="12:12" s="117" customFormat="1"/>
    <row r="191" spans="12:12" s="117" customFormat="1"/>
    <row r="192" spans="12:12" s="117" customFormat="1"/>
    <row r="193" spans="1:71" s="117" customFormat="1"/>
    <row r="194" spans="1:71" s="117" customFormat="1"/>
    <row r="195" spans="1:71" s="117" customFormat="1"/>
    <row r="196" spans="1:71" s="117" customFormat="1"/>
    <row r="197" spans="1:71" s="117" customFormat="1"/>
    <row r="198" spans="1:71" s="117" customFormat="1"/>
    <row r="199" spans="1:71" s="117" customFormat="1"/>
    <row r="200" spans="1:71" s="117" customFormat="1"/>
    <row r="201" spans="1:71" s="117" customFormat="1"/>
    <row r="202" spans="1:71" s="117" customFormat="1"/>
    <row r="203" spans="1:71" s="117" customFormat="1"/>
    <row r="204" spans="1:71" s="117" customFormat="1"/>
    <row r="205" spans="1:71" s="117" customFormat="1"/>
    <row r="206" spans="1:71" ht="1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</row>
    <row r="207" spans="1:71" ht="16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6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6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6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6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6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6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6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6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6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6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6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6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6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6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6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6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6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6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6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6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</row>
    <row r="230" spans="1:71" ht="16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6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</row>
    <row r="232" spans="1:71" ht="16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6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</row>
    <row r="234" spans="1:71" ht="16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</row>
    <row r="235" spans="1:71" ht="16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</row>
    <row r="236" spans="1:71" ht="1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</row>
    <row r="237" spans="1:71" ht="16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</row>
    <row r="238" spans="1:71" ht="16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</row>
    <row r="239" spans="1:71" ht="16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</row>
    <row r="240" spans="1:71" ht="16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</row>
    <row r="241" spans="1:71" ht="16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</row>
    <row r="242" spans="1:71" ht="16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</row>
    <row r="243" spans="1:71" ht="16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</row>
    <row r="244" spans="1:71" ht="16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</row>
    <row r="245" spans="1:71" ht="16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</row>
    <row r="246" spans="1:71" ht="1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</row>
    <row r="247" spans="1:71" ht="16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</row>
    <row r="248" spans="1:71" ht="16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</row>
    <row r="249" spans="1:71" ht="16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</row>
    <row r="250" spans="1:71" ht="16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</row>
    <row r="251" spans="1:71" ht="16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</row>
    <row r="252" spans="1:71" ht="16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</row>
    <row r="253" spans="1:71" ht="16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</row>
    <row r="254" spans="1:71" ht="16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</row>
    <row r="255" spans="1:71" ht="16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6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6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6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6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6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6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6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6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6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6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6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6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6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6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6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6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6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6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6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</row>
    <row r="278" spans="1:71" ht="16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</row>
    <row r="279" spans="1:71" ht="16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</row>
    <row r="280" spans="1:71" ht="16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</row>
    <row r="281" spans="1:71" ht="16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</row>
    <row r="282" spans="1:71" ht="16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</row>
    <row r="283" spans="1:71" ht="16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</row>
    <row r="284" spans="1:71" ht="16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</row>
    <row r="285" spans="1:71" ht="16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</row>
    <row r="286" spans="1:71" ht="1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</row>
    <row r="287" spans="1:71" ht="16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</row>
    <row r="288" spans="1:71" ht="16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</row>
    <row r="289" spans="1:71" ht="16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</row>
    <row r="290" spans="1:71" ht="16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</row>
    <row r="291" spans="1:71" ht="16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</row>
    <row r="292" spans="1:71" ht="16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</row>
    <row r="293" spans="1:71" ht="16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</row>
    <row r="294" spans="1:71" ht="16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</row>
    <row r="295" spans="1:71" ht="16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</row>
    <row r="296" spans="1:71" ht="1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</row>
    <row r="297" spans="1:71" ht="16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</row>
    <row r="298" spans="1:71" ht="16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</row>
    <row r="299" spans="1:71" ht="16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6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6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6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6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6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6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6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6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6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6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6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6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6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6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6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6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6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6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6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6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</row>
    <row r="322" spans="1:71" ht="16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</row>
    <row r="323" spans="1:71" ht="16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</row>
    <row r="324" spans="1:71" ht="16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</row>
    <row r="325" spans="1:71" ht="16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</row>
    <row r="326" spans="1:71" ht="1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</row>
    <row r="327" spans="1:71" ht="16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</row>
    <row r="328" spans="1:71" ht="16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</row>
    <row r="329" spans="1:71" ht="16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</row>
    <row r="330" spans="1:71" ht="16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</row>
    <row r="331" spans="1:71" ht="16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</row>
    <row r="332" spans="1:71" ht="16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</row>
    <row r="333" spans="1:71" ht="16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</row>
    <row r="334" spans="1:71" ht="16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</row>
    <row r="335" spans="1:71" ht="16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</row>
    <row r="336" spans="1:71" ht="1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</row>
    <row r="337" spans="1:71" ht="16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</row>
    <row r="338" spans="1:71" ht="16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</row>
    <row r="339" spans="1:71" ht="16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</row>
    <row r="340" spans="1:71" ht="16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</row>
    <row r="341" spans="1:71" ht="16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</row>
    <row r="342" spans="1:71" ht="16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</row>
    <row r="343" spans="1:71" ht="1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</row>
    <row r="346" spans="1:71" ht="1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</row>
    <row r="347" spans="1:71" ht="1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6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</sheetData>
  <hyperlinks>
    <hyperlink ref="W1" r:id="rId2" xr:uid="{849BCD41-458B-44C2-B4B9-3D16F39AD58F}"/>
  </hyperlinks>
  <pageMargins left="0.7" right="0.7" top="0.75" bottom="0.75" header="0.3" footer="0.3"/>
  <pageSetup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8"/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>
    <tabColor rgb="FF002060"/>
  </sheetPr>
  <dimension ref="A1:AE1441"/>
  <sheetViews>
    <sheetView workbookViewId="0"/>
  </sheetViews>
  <sheetFormatPr defaultRowHeight="14.5"/>
  <cols>
    <col min="1" max="1" width="6.26953125" style="3" customWidth="1"/>
    <col min="2" max="2" width="7.26953125" customWidth="1"/>
    <col min="3" max="3" width="16.7265625" customWidth="1"/>
    <col min="4" max="4" width="26.26953125" customWidth="1"/>
    <col min="5" max="5" width="44" bestFit="1" customWidth="1"/>
    <col min="6" max="6" width="8.7265625" customWidth="1"/>
    <col min="7" max="7" width="11.7265625" customWidth="1"/>
    <col min="8" max="31" width="13.7265625" customWidth="1"/>
  </cols>
  <sheetData>
    <row r="1" spans="1:31" s="2" customFormat="1" ht="15" customHeight="1">
      <c r="A1" s="104" t="s">
        <v>4</v>
      </c>
      <c r="B1" s="2" t="s">
        <v>8</v>
      </c>
      <c r="C1" s="2" t="s">
        <v>2</v>
      </c>
      <c r="D1" s="2" t="s">
        <v>6</v>
      </c>
      <c r="E1" s="2" t="s">
        <v>0</v>
      </c>
      <c r="F1" s="2" t="s">
        <v>1</v>
      </c>
      <c r="G1" s="2" t="s">
        <v>7</v>
      </c>
      <c r="H1" s="2">
        <v>2023</v>
      </c>
      <c r="I1" s="2">
        <v>2024</v>
      </c>
      <c r="J1" s="2">
        <v>2025</v>
      </c>
      <c r="K1" s="2">
        <v>2026</v>
      </c>
      <c r="L1" s="2">
        <v>2027</v>
      </c>
      <c r="M1" s="2">
        <v>2028</v>
      </c>
      <c r="N1" s="2">
        <v>2029</v>
      </c>
      <c r="O1" s="2">
        <v>2030</v>
      </c>
      <c r="P1" s="2">
        <v>2031</v>
      </c>
      <c r="Q1" s="2">
        <v>2032</v>
      </c>
      <c r="R1" s="2">
        <v>2033</v>
      </c>
      <c r="S1" s="2">
        <v>2034</v>
      </c>
      <c r="T1" s="2">
        <v>2035</v>
      </c>
      <c r="U1" s="2">
        <v>2036</v>
      </c>
      <c r="V1" s="2">
        <v>2037</v>
      </c>
      <c r="W1" s="2">
        <v>2038</v>
      </c>
      <c r="X1" s="2">
        <v>2039</v>
      </c>
      <c r="Y1" s="2">
        <v>2040</v>
      </c>
      <c r="Z1" s="2">
        <v>2041</v>
      </c>
      <c r="AA1" s="2">
        <v>2042</v>
      </c>
      <c r="AB1" s="2">
        <v>2043</v>
      </c>
      <c r="AC1" s="2">
        <v>2044</v>
      </c>
      <c r="AD1" s="2">
        <v>2045</v>
      </c>
      <c r="AE1" s="2">
        <v>2046</v>
      </c>
    </row>
    <row r="2" spans="1:31">
      <c r="A2" s="3" t="s">
        <v>140</v>
      </c>
      <c r="B2" s="117" t="s">
        <v>92</v>
      </c>
      <c r="C2" s="118" t="s">
        <v>32</v>
      </c>
      <c r="D2" s="118" t="s">
        <v>141</v>
      </c>
      <c r="E2" s="117" t="s">
        <v>93</v>
      </c>
      <c r="F2" s="118" t="s">
        <v>119</v>
      </c>
      <c r="G2" s="117">
        <v>0</v>
      </c>
      <c r="H2" s="119">
        <v>0</v>
      </c>
      <c r="I2" s="119">
        <v>1026.7099176714228</v>
      </c>
      <c r="J2" s="119">
        <v>3096.7675319952223</v>
      </c>
      <c r="K2" s="119">
        <v>7114.0328488837413</v>
      </c>
      <c r="L2" s="119">
        <v>9159.7540611449804</v>
      </c>
      <c r="M2" s="119">
        <v>10286.771813758338</v>
      </c>
      <c r="N2" s="119">
        <v>10507.199199062648</v>
      </c>
      <c r="O2" s="119">
        <v>10733.281878761207</v>
      </c>
      <c r="P2" s="119">
        <v>10965.167232663396</v>
      </c>
      <c r="Q2" s="119">
        <v>11203.005878712274</v>
      </c>
      <c r="R2" s="119">
        <v>11446.951696482731</v>
      </c>
      <c r="S2" s="119">
        <v>11697.161846920877</v>
      </c>
      <c r="T2" s="119">
        <v>11953.796787949579</v>
      </c>
      <c r="U2" s="119">
        <v>12217.020285538645</v>
      </c>
      <c r="V2" s="119">
        <v>12486.999419810234</v>
      </c>
      <c r="W2" s="119">
        <v>12763.904585720209</v>
      </c>
      <c r="X2" s="119">
        <v>13047.909487824578</v>
      </c>
      <c r="Y2" s="119">
        <v>13339.191128606451</v>
      </c>
      <c r="Z2" s="119">
        <v>13637.929789803437</v>
      </c>
      <c r="AA2" s="119">
        <v>13944.30900613738</v>
      </c>
      <c r="AB2" s="119">
        <v>14258.515530808114</v>
      </c>
      <c r="AC2" s="119">
        <v>14580.739292070233</v>
      </c>
      <c r="AD2" s="119">
        <v>14715.591378814945</v>
      </c>
      <c r="AE2" s="119">
        <v>14851.69066468551</v>
      </c>
    </row>
    <row r="3" spans="1:31">
      <c r="A3" s="3" t="s">
        <v>142</v>
      </c>
      <c r="B3" s="117" t="s">
        <v>92</v>
      </c>
      <c r="C3" s="118" t="s">
        <v>32</v>
      </c>
      <c r="D3" s="118" t="s">
        <v>141</v>
      </c>
      <c r="E3" s="117" t="s">
        <v>94</v>
      </c>
      <c r="F3" s="118" t="s">
        <v>119</v>
      </c>
      <c r="G3" s="117">
        <v>0</v>
      </c>
      <c r="H3" s="119">
        <v>0</v>
      </c>
      <c r="I3" s="119">
        <v>1026.7099176714228</v>
      </c>
      <c r="J3" s="119">
        <v>2070.0576143237995</v>
      </c>
      <c r="K3" s="119">
        <v>4017.265316888519</v>
      </c>
      <c r="L3" s="119">
        <v>2045.7212122612391</v>
      </c>
      <c r="M3" s="119">
        <v>1127.0177526133575</v>
      </c>
      <c r="N3" s="119">
        <v>220.42738530431052</v>
      </c>
      <c r="O3" s="119">
        <v>226.08267969855842</v>
      </c>
      <c r="P3" s="119">
        <v>231.88535390218931</v>
      </c>
      <c r="Q3" s="119">
        <v>237.83864604887822</v>
      </c>
      <c r="R3" s="119">
        <v>243.94581777045642</v>
      </c>
      <c r="S3" s="119">
        <v>250.21015043814623</v>
      </c>
      <c r="T3" s="119">
        <v>256.63494102870209</v>
      </c>
      <c r="U3" s="119">
        <v>263.22349758906603</v>
      </c>
      <c r="V3" s="119">
        <v>269.97913427158892</v>
      </c>
      <c r="W3" s="119">
        <v>276.90516590997504</v>
      </c>
      <c r="X3" s="119">
        <v>284.00490210436874</v>
      </c>
      <c r="Y3" s="119">
        <v>291.28164078187365</v>
      </c>
      <c r="Z3" s="119">
        <v>298.73866119698505</v>
      </c>
      <c r="AA3" s="119">
        <v>306.37921633394399</v>
      </c>
      <c r="AB3" s="119">
        <v>314.20652467073342</v>
      </c>
      <c r="AC3" s="119">
        <v>322.2237612621193</v>
      </c>
      <c r="AD3" s="119">
        <v>134.85208674471141</v>
      </c>
      <c r="AE3" s="119">
        <v>136.09928587056493</v>
      </c>
    </row>
    <row r="4" spans="1:31">
      <c r="A4" s="3" t="s">
        <v>143</v>
      </c>
      <c r="B4" s="117" t="s">
        <v>92</v>
      </c>
      <c r="C4" s="118" t="s">
        <v>32</v>
      </c>
      <c r="D4" s="118" t="s">
        <v>141</v>
      </c>
      <c r="E4" s="117" t="s">
        <v>35</v>
      </c>
      <c r="F4" s="118" t="s">
        <v>119</v>
      </c>
      <c r="G4" s="117">
        <v>0</v>
      </c>
      <c r="H4" s="144">
        <v>0</v>
      </c>
      <c r="I4" s="144">
        <v>0.51335495883571136</v>
      </c>
      <c r="J4" s="144">
        <v>1.5483837659976112</v>
      </c>
      <c r="K4" s="144">
        <v>3.5570164244418705</v>
      </c>
      <c r="L4" s="144">
        <v>4.5798770305724901</v>
      </c>
      <c r="M4" s="144">
        <v>5.1433859068791685</v>
      </c>
      <c r="N4" s="144">
        <v>5.2535995995313245</v>
      </c>
      <c r="O4" s="144">
        <v>5.3666409393806038</v>
      </c>
      <c r="P4" s="144">
        <v>5.4825836163316977</v>
      </c>
      <c r="Q4" s="144">
        <v>5.6015029393561369</v>
      </c>
      <c r="R4" s="144">
        <v>5.7234758482413657</v>
      </c>
      <c r="S4" s="144">
        <v>5.8485809234604389</v>
      </c>
      <c r="T4" s="144">
        <v>5.9768983939747899</v>
      </c>
      <c r="U4" s="144">
        <v>6.1085101427693225</v>
      </c>
      <c r="V4" s="144">
        <v>6.2434997099051168</v>
      </c>
      <c r="W4" s="144">
        <v>6.3819522928601042</v>
      </c>
      <c r="X4" s="144">
        <v>6.5239547439122889</v>
      </c>
      <c r="Y4" s="144">
        <v>6.6695955643032256</v>
      </c>
      <c r="Z4" s="144">
        <v>6.8189648949017183</v>
      </c>
      <c r="AA4" s="144">
        <v>6.9721545030686904</v>
      </c>
      <c r="AB4" s="144">
        <v>7.1292577654040565</v>
      </c>
      <c r="AC4" s="144">
        <v>7.2903696460351162</v>
      </c>
      <c r="AD4" s="144">
        <v>7.3577956894074728</v>
      </c>
      <c r="AE4" s="144">
        <v>7.4258453323427549</v>
      </c>
    </row>
    <row r="5" spans="1:31">
      <c r="A5" s="3" t="s">
        <v>144</v>
      </c>
      <c r="B5" s="117" t="s">
        <v>92</v>
      </c>
      <c r="C5" s="118" t="s">
        <v>32</v>
      </c>
      <c r="D5" s="118" t="s">
        <v>141</v>
      </c>
      <c r="E5" s="117" t="s">
        <v>36</v>
      </c>
      <c r="F5" s="118" t="s">
        <v>119</v>
      </c>
      <c r="G5" s="117">
        <v>0</v>
      </c>
      <c r="H5" s="144">
        <v>0</v>
      </c>
      <c r="I5" s="144">
        <v>0.54705345144470519</v>
      </c>
      <c r="J5" s="144">
        <v>1.6500253260844109</v>
      </c>
      <c r="K5" s="144">
        <v>3.7905119612551901</v>
      </c>
      <c r="L5" s="144">
        <v>4.8805168697490302</v>
      </c>
      <c r="M5" s="144">
        <v>5.4810165248072984</v>
      </c>
      <c r="N5" s="144">
        <v>5.5984650463888794</v>
      </c>
      <c r="O5" s="144">
        <v>5.7189268322470204</v>
      </c>
      <c r="P5" s="144">
        <v>5.8424804095606326</v>
      </c>
      <c r="Q5" s="144">
        <v>5.969206030856923</v>
      </c>
      <c r="R5" s="144">
        <v>6.0991856865317198</v>
      </c>
      <c r="S5" s="144">
        <v>6.2325031153670487</v>
      </c>
      <c r="T5" s="144">
        <v>6.3692438128461104</v>
      </c>
      <c r="U5" s="144">
        <v>6.5094950370517077</v>
      </c>
      <c r="V5" s="144">
        <v>6.6533458119193485</v>
      </c>
      <c r="W5" s="144">
        <v>6.8008869276002812</v>
      </c>
      <c r="X5" s="144">
        <v>6.952210937672942</v>
      </c>
      <c r="Y5" s="144">
        <v>7.1074121529233008</v>
      </c>
      <c r="Z5" s="144">
        <v>7.2665866313956933</v>
      </c>
      <c r="AA5" s="144">
        <v>7.4298321643954504</v>
      </c>
      <c r="AB5" s="144">
        <v>7.5972482581032148</v>
      </c>
      <c r="AC5" s="144">
        <v>7.7689361104381032</v>
      </c>
      <c r="AD5" s="144">
        <v>7.8407882453191311</v>
      </c>
      <c r="AE5" s="144">
        <v>7.9133049151137627</v>
      </c>
    </row>
    <row r="6" spans="1:31">
      <c r="A6" s="3" t="s">
        <v>145</v>
      </c>
      <c r="B6" s="117" t="s">
        <v>92</v>
      </c>
      <c r="C6" s="118" t="s">
        <v>32</v>
      </c>
      <c r="D6" s="118" t="s">
        <v>141</v>
      </c>
      <c r="E6" s="117" t="s">
        <v>37</v>
      </c>
      <c r="F6" s="118" t="s">
        <v>119</v>
      </c>
      <c r="G6" s="117">
        <v>0</v>
      </c>
      <c r="H6" s="144">
        <v>0</v>
      </c>
      <c r="I6" s="144">
        <v>0</v>
      </c>
      <c r="J6" s="144">
        <v>0</v>
      </c>
      <c r="K6" s="144">
        <v>0</v>
      </c>
      <c r="L6" s="144">
        <v>0</v>
      </c>
      <c r="M6" s="144">
        <v>0</v>
      </c>
      <c r="N6" s="144">
        <v>0</v>
      </c>
      <c r="O6" s="144">
        <v>0</v>
      </c>
      <c r="P6" s="144">
        <v>0</v>
      </c>
      <c r="Q6" s="144">
        <v>0</v>
      </c>
      <c r="R6" s="144">
        <v>0</v>
      </c>
      <c r="S6" s="144">
        <v>0</v>
      </c>
      <c r="T6" s="144">
        <v>0</v>
      </c>
      <c r="U6" s="144">
        <v>0</v>
      </c>
      <c r="V6" s="144">
        <v>0</v>
      </c>
      <c r="W6" s="144">
        <v>0</v>
      </c>
      <c r="X6" s="144">
        <v>0</v>
      </c>
      <c r="Y6" s="144">
        <v>0</v>
      </c>
      <c r="Z6" s="144">
        <v>0</v>
      </c>
      <c r="AA6" s="144">
        <v>0</v>
      </c>
      <c r="AB6" s="144">
        <v>0</v>
      </c>
      <c r="AC6" s="144">
        <v>0</v>
      </c>
      <c r="AD6" s="144">
        <v>0</v>
      </c>
      <c r="AE6" s="144">
        <v>0</v>
      </c>
    </row>
    <row r="7" spans="1:31">
      <c r="A7" s="3" t="s">
        <v>146</v>
      </c>
      <c r="B7" s="117" t="s">
        <v>92</v>
      </c>
      <c r="C7" s="118" t="s">
        <v>32</v>
      </c>
      <c r="D7" s="118" t="s">
        <v>141</v>
      </c>
      <c r="E7" s="117" t="s">
        <v>38</v>
      </c>
      <c r="F7" s="118" t="s">
        <v>119</v>
      </c>
      <c r="G7" s="117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4">
        <v>0</v>
      </c>
      <c r="O7" s="144">
        <v>0</v>
      </c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4">
        <v>0</v>
      </c>
      <c r="AA7" s="144">
        <v>0</v>
      </c>
      <c r="AB7" s="144">
        <v>0</v>
      </c>
      <c r="AC7" s="144">
        <v>0</v>
      </c>
      <c r="AD7" s="144">
        <v>0</v>
      </c>
      <c r="AE7" s="144">
        <v>0</v>
      </c>
    </row>
    <row r="8" spans="1:31">
      <c r="A8" s="3" t="s">
        <v>147</v>
      </c>
      <c r="B8" s="117" t="s">
        <v>92</v>
      </c>
      <c r="C8" s="118" t="s">
        <v>32</v>
      </c>
      <c r="D8" s="118" t="s">
        <v>141</v>
      </c>
      <c r="E8" s="117" t="s">
        <v>95</v>
      </c>
      <c r="F8" s="118" t="s">
        <v>119</v>
      </c>
      <c r="G8" s="117">
        <v>0</v>
      </c>
      <c r="H8" s="118">
        <v>0</v>
      </c>
      <c r="I8" s="118">
        <v>335302.76</v>
      </c>
      <c r="J8" s="118">
        <v>669174.02</v>
      </c>
      <c r="K8" s="118">
        <v>1292280.49</v>
      </c>
      <c r="L8" s="118">
        <v>661386.37</v>
      </c>
      <c r="M8" s="118">
        <v>367401.27</v>
      </c>
      <c r="N8" s="118">
        <v>77292.350000000006</v>
      </c>
      <c r="O8" s="118">
        <v>79102.039999999994</v>
      </c>
      <c r="P8" s="118">
        <v>80958.899999999994</v>
      </c>
      <c r="Q8" s="118">
        <v>82863.95</v>
      </c>
      <c r="R8" s="118">
        <v>84818.25</v>
      </c>
      <c r="S8" s="118">
        <v>86822.83</v>
      </c>
      <c r="T8" s="118">
        <v>88878.77</v>
      </c>
      <c r="U8" s="118">
        <v>90987.1</v>
      </c>
      <c r="V8" s="118">
        <v>93148.91</v>
      </c>
      <c r="W8" s="118">
        <v>95365.24</v>
      </c>
      <c r="X8" s="118">
        <v>97637.15</v>
      </c>
      <c r="Y8" s="118">
        <v>99965.71</v>
      </c>
      <c r="Z8" s="118">
        <v>102351.96</v>
      </c>
      <c r="AA8" s="118">
        <v>104796.93</v>
      </c>
      <c r="AB8" s="118">
        <v>107301.67</v>
      </c>
      <c r="AC8" s="118">
        <v>109867.19</v>
      </c>
      <c r="AD8" s="118">
        <v>49908.25</v>
      </c>
      <c r="AE8" s="118">
        <v>50307.360000000001</v>
      </c>
    </row>
    <row r="9" spans="1:31">
      <c r="A9" s="3" t="s">
        <v>148</v>
      </c>
      <c r="B9" s="117" t="s">
        <v>92</v>
      </c>
      <c r="C9" s="118" t="s">
        <v>32</v>
      </c>
      <c r="D9" s="118" t="s">
        <v>141</v>
      </c>
      <c r="E9" s="117" t="s">
        <v>96</v>
      </c>
      <c r="F9" s="118" t="s">
        <v>119</v>
      </c>
      <c r="G9" s="117">
        <v>0</v>
      </c>
      <c r="H9" s="118">
        <v>0</v>
      </c>
      <c r="I9" s="118">
        <v>85834.85</v>
      </c>
      <c r="J9" s="118">
        <v>154146.75</v>
      </c>
      <c r="K9" s="118">
        <v>286716.51</v>
      </c>
      <c r="L9" s="118">
        <v>354225.31</v>
      </c>
      <c r="M9" s="118">
        <v>391416.89</v>
      </c>
      <c r="N9" s="118">
        <v>398691</v>
      </c>
      <c r="O9" s="118">
        <v>406151.72</v>
      </c>
      <c r="P9" s="118">
        <v>413803.94</v>
      </c>
      <c r="Q9" s="118">
        <v>421652.62</v>
      </c>
      <c r="R9" s="118">
        <v>429702.83</v>
      </c>
      <c r="S9" s="118">
        <v>437959.76</v>
      </c>
      <c r="T9" s="118">
        <v>446428.72</v>
      </c>
      <c r="U9" s="118">
        <v>455115.09</v>
      </c>
      <c r="V9" s="118">
        <v>464024.4</v>
      </c>
      <c r="W9" s="118">
        <v>473162.27</v>
      </c>
      <c r="X9" s="118">
        <v>482534.44</v>
      </c>
      <c r="Y9" s="118">
        <v>492146.73</v>
      </c>
      <c r="Z9" s="118">
        <v>502005.11</v>
      </c>
      <c r="AA9" s="118">
        <v>512115.62</v>
      </c>
      <c r="AB9" s="118">
        <v>522484.43</v>
      </c>
      <c r="AC9" s="118">
        <v>533117.81999999995</v>
      </c>
      <c r="AD9" s="118">
        <v>537567.93999999994</v>
      </c>
      <c r="AE9" s="118">
        <v>542059.21</v>
      </c>
    </row>
    <row r="10" spans="1:31">
      <c r="A10" s="3" t="s">
        <v>149</v>
      </c>
      <c r="B10" s="117" t="s">
        <v>92</v>
      </c>
      <c r="C10" s="118" t="s">
        <v>32</v>
      </c>
      <c r="D10" s="118" t="s">
        <v>141</v>
      </c>
      <c r="E10" s="117" t="s">
        <v>97</v>
      </c>
      <c r="F10" s="118" t="s">
        <v>119</v>
      </c>
      <c r="G10" s="117">
        <v>0</v>
      </c>
      <c r="H10" s="118">
        <v>0</v>
      </c>
      <c r="I10" s="118">
        <v>0</v>
      </c>
      <c r="J10" s="118">
        <v>0</v>
      </c>
      <c r="K10" s="118">
        <v>0</v>
      </c>
      <c r="L10" s="118">
        <v>0</v>
      </c>
      <c r="M10" s="118">
        <v>0</v>
      </c>
      <c r="N10" s="118">
        <v>0</v>
      </c>
      <c r="O10" s="118">
        <v>0</v>
      </c>
      <c r="P10" s="118">
        <v>0</v>
      </c>
      <c r="Q10" s="118">
        <v>0</v>
      </c>
      <c r="R10" s="118">
        <v>0</v>
      </c>
      <c r="S10" s="118">
        <v>0</v>
      </c>
      <c r="T10" s="118">
        <v>0</v>
      </c>
      <c r="U10" s="118">
        <v>0</v>
      </c>
      <c r="V10" s="118">
        <v>0</v>
      </c>
      <c r="W10" s="118">
        <v>0</v>
      </c>
      <c r="X10" s="118">
        <v>0</v>
      </c>
      <c r="Y10" s="118">
        <v>0</v>
      </c>
      <c r="Z10" s="118">
        <v>0</v>
      </c>
      <c r="AA10" s="118">
        <v>0</v>
      </c>
      <c r="AB10" s="118">
        <v>0</v>
      </c>
      <c r="AC10" s="118">
        <v>0</v>
      </c>
      <c r="AD10" s="118">
        <v>0</v>
      </c>
      <c r="AE10" s="118">
        <v>0</v>
      </c>
    </row>
    <row r="11" spans="1:31">
      <c r="A11" s="3" t="s">
        <v>150</v>
      </c>
      <c r="B11" s="117" t="s">
        <v>92</v>
      </c>
      <c r="C11" s="118" t="s">
        <v>32</v>
      </c>
      <c r="D11" s="118" t="s">
        <v>141</v>
      </c>
      <c r="E11" s="117" t="s">
        <v>34</v>
      </c>
      <c r="F11" s="118" t="s">
        <v>119</v>
      </c>
      <c r="G11" s="117">
        <v>0</v>
      </c>
      <c r="H11" s="118">
        <v>0</v>
      </c>
      <c r="I11" s="118">
        <v>421137.61</v>
      </c>
      <c r="J11" s="118">
        <v>823320.77</v>
      </c>
      <c r="K11" s="118">
        <v>1578996.99</v>
      </c>
      <c r="L11" s="118">
        <v>1015611.68</v>
      </c>
      <c r="M11" s="118">
        <v>758818.16</v>
      </c>
      <c r="N11" s="118">
        <v>475983.34</v>
      </c>
      <c r="O11" s="118">
        <v>485253.77</v>
      </c>
      <c r="P11" s="118">
        <v>494762.84</v>
      </c>
      <c r="Q11" s="118">
        <v>504516.57</v>
      </c>
      <c r="R11" s="118">
        <v>514521.08</v>
      </c>
      <c r="S11" s="118">
        <v>524782.6</v>
      </c>
      <c r="T11" s="118">
        <v>535307.48</v>
      </c>
      <c r="U11" s="118">
        <v>546102.19999999995</v>
      </c>
      <c r="V11" s="118">
        <v>557173.31000000006</v>
      </c>
      <c r="W11" s="118">
        <v>568527.51</v>
      </c>
      <c r="X11" s="118">
        <v>580171.59</v>
      </c>
      <c r="Y11" s="118">
        <v>592112.43999999994</v>
      </c>
      <c r="Z11" s="118">
        <v>604357.06000000006</v>
      </c>
      <c r="AA11" s="118">
        <v>616912.55000000005</v>
      </c>
      <c r="AB11" s="118">
        <v>629786.11</v>
      </c>
      <c r="AC11" s="118">
        <v>642985.01</v>
      </c>
      <c r="AD11" s="118">
        <v>587476.18999999994</v>
      </c>
      <c r="AE11" s="118">
        <v>592366.56999999995</v>
      </c>
    </row>
    <row r="12" spans="1:31">
      <c r="A12" s="3" t="s">
        <v>151</v>
      </c>
      <c r="B12" s="117" t="s">
        <v>92</v>
      </c>
      <c r="C12" s="118" t="s">
        <v>152</v>
      </c>
      <c r="D12" s="118" t="s">
        <v>141</v>
      </c>
      <c r="E12" s="117" t="s">
        <v>93</v>
      </c>
      <c r="F12" s="118" t="s">
        <v>119</v>
      </c>
      <c r="G12" s="117">
        <v>0</v>
      </c>
      <c r="H12" s="119">
        <v>0</v>
      </c>
      <c r="I12" s="119">
        <v>50.159593004898021</v>
      </c>
      <c r="J12" s="119">
        <v>150.89102254532486</v>
      </c>
      <c r="K12" s="119">
        <v>349.52887059251401</v>
      </c>
      <c r="L12" s="119">
        <v>449.80367737992157</v>
      </c>
      <c r="M12" s="119">
        <v>502.39899988175034</v>
      </c>
      <c r="N12" s="119">
        <v>507.25982369279404</v>
      </c>
      <c r="O12" s="119">
        <v>512.16786101462287</v>
      </c>
      <c r="P12" s="119">
        <v>517.12357043527174</v>
      </c>
      <c r="Q12" s="119">
        <v>522.12741499707204</v>
      </c>
      <c r="R12" s="119">
        <v>527.17986223991682</v>
      </c>
      <c r="S12" s="119">
        <v>532.28138424494557</v>
      </c>
      <c r="T12" s="119">
        <v>537.43245767865471</v>
      </c>
      <c r="U12" s="119">
        <v>542.63356383743371</v>
      </c>
      <c r="V12" s="119">
        <v>547.88518869253744</v>
      </c>
      <c r="W12" s="119">
        <v>553.18782293549157</v>
      </c>
      <c r="X12" s="119">
        <v>558.5419620239428</v>
      </c>
      <c r="Y12" s="119">
        <v>563.94810622795137</v>
      </c>
      <c r="Z12" s="119">
        <v>569.40676067673394</v>
      </c>
      <c r="AA12" s="119">
        <v>574.91843540586228</v>
      </c>
      <c r="AB12" s="119">
        <v>580.48364540491809</v>
      </c>
      <c r="AC12" s="119">
        <v>586.10291066561149</v>
      </c>
      <c r="AD12" s="119">
        <v>591.7767562303676</v>
      </c>
      <c r="AE12" s="119">
        <v>597.50571224138434</v>
      </c>
    </row>
    <row r="13" spans="1:31">
      <c r="A13" s="3" t="s">
        <v>153</v>
      </c>
      <c r="B13" s="117" t="s">
        <v>92</v>
      </c>
      <c r="C13" s="118" t="s">
        <v>152</v>
      </c>
      <c r="D13" s="118" t="s">
        <v>141</v>
      </c>
      <c r="E13" s="117" t="s">
        <v>94</v>
      </c>
      <c r="F13" s="118" t="s">
        <v>119</v>
      </c>
      <c r="G13" s="117">
        <v>0</v>
      </c>
      <c r="H13" s="119">
        <v>0</v>
      </c>
      <c r="I13" s="119">
        <v>50.159593004898021</v>
      </c>
      <c r="J13" s="119">
        <v>100.73142954042683</v>
      </c>
      <c r="K13" s="119">
        <v>198.63784804718915</v>
      </c>
      <c r="L13" s="119">
        <v>100.27480678740756</v>
      </c>
      <c r="M13" s="119">
        <v>52.595322501828775</v>
      </c>
      <c r="N13" s="119">
        <v>4.8608238110437014</v>
      </c>
      <c r="O13" s="119">
        <v>4.9080373218288287</v>
      </c>
      <c r="P13" s="119">
        <v>4.9557094206488728</v>
      </c>
      <c r="Q13" s="119">
        <v>5.0038445618002925</v>
      </c>
      <c r="R13" s="119">
        <v>5.052447242844778</v>
      </c>
      <c r="S13" s="119">
        <v>5.1015220050287553</v>
      </c>
      <c r="T13" s="119">
        <v>5.1510734337091435</v>
      </c>
      <c r="U13" s="119">
        <v>5.2011061587789982</v>
      </c>
      <c r="V13" s="119">
        <v>5.2516248551037279</v>
      </c>
      <c r="W13" s="119">
        <v>5.3026342429541273</v>
      </c>
      <c r="X13" s="119">
        <v>5.3541390884512339</v>
      </c>
      <c r="Y13" s="119">
        <v>5.4061442040085694</v>
      </c>
      <c r="Z13" s="119">
        <v>5.4586544487825677</v>
      </c>
      <c r="AA13" s="119">
        <v>5.5116747291283446</v>
      </c>
      <c r="AB13" s="119">
        <v>5.5652099990558099</v>
      </c>
      <c r="AC13" s="119">
        <v>5.6192652606933962</v>
      </c>
      <c r="AD13" s="119">
        <v>5.6738455647561068</v>
      </c>
      <c r="AE13" s="119">
        <v>5.7289560110167486</v>
      </c>
    </row>
    <row r="14" spans="1:31">
      <c r="A14" s="3" t="s">
        <v>154</v>
      </c>
      <c r="B14" s="117" t="s">
        <v>92</v>
      </c>
      <c r="C14" s="118" t="s">
        <v>152</v>
      </c>
      <c r="D14" s="118" t="s">
        <v>141</v>
      </c>
      <c r="E14" s="117" t="s">
        <v>35</v>
      </c>
      <c r="F14" s="118" t="s">
        <v>119</v>
      </c>
      <c r="G14" s="117">
        <v>0</v>
      </c>
      <c r="H14" s="144">
        <v>0</v>
      </c>
      <c r="I14" s="144">
        <v>6.2699491256122522E-2</v>
      </c>
      <c r="J14" s="144">
        <v>0.18861377818165606</v>
      </c>
      <c r="K14" s="144">
        <v>0.43691108824064251</v>
      </c>
      <c r="L14" s="144">
        <v>0.56225459672490197</v>
      </c>
      <c r="M14" s="144">
        <v>0.62799874985218795</v>
      </c>
      <c r="N14" s="144">
        <v>0.63407477961599257</v>
      </c>
      <c r="O14" s="144">
        <v>0.6402098262682786</v>
      </c>
      <c r="P14" s="144">
        <v>0.64640446304408961</v>
      </c>
      <c r="Q14" s="144">
        <v>0.65265926874634006</v>
      </c>
      <c r="R14" s="144">
        <v>0.65897482779989602</v>
      </c>
      <c r="S14" s="144">
        <v>0.66535173030618189</v>
      </c>
      <c r="T14" s="144">
        <v>0.67179057209831838</v>
      </c>
      <c r="U14" s="144">
        <v>0.67829195479679216</v>
      </c>
      <c r="V14" s="144">
        <v>0.68485648586567183</v>
      </c>
      <c r="W14" s="144">
        <v>0.69148477866936442</v>
      </c>
      <c r="X14" s="144">
        <v>0.69817745252992847</v>
      </c>
      <c r="Y14" s="144">
        <v>0.70493513278493924</v>
      </c>
      <c r="Z14" s="144">
        <v>0.71175845084591738</v>
      </c>
      <c r="AA14" s="144">
        <v>0.71864804425732787</v>
      </c>
      <c r="AB14" s="144">
        <v>0.72560455675614766</v>
      </c>
      <c r="AC14" s="144">
        <v>0.73262863833201441</v>
      </c>
      <c r="AD14" s="144">
        <v>0.73972094528795951</v>
      </c>
      <c r="AE14" s="144">
        <v>0.7468821403017305</v>
      </c>
    </row>
    <row r="15" spans="1:31">
      <c r="A15" s="3" t="s">
        <v>155</v>
      </c>
      <c r="B15" s="117" t="s">
        <v>92</v>
      </c>
      <c r="C15" s="118" t="s">
        <v>152</v>
      </c>
      <c r="D15" s="118" t="s">
        <v>141</v>
      </c>
      <c r="E15" s="117" t="s">
        <v>36</v>
      </c>
      <c r="F15" s="118" t="s">
        <v>119</v>
      </c>
      <c r="G15" s="117">
        <v>0</v>
      </c>
      <c r="H15" s="144">
        <v>0</v>
      </c>
      <c r="I15" s="144">
        <v>6.6815314637811721E-2</v>
      </c>
      <c r="J15" s="144">
        <v>0.20099507478863604</v>
      </c>
      <c r="K15" s="144">
        <v>0.46559152625814421</v>
      </c>
      <c r="L15" s="144">
        <v>0.59916303998817344</v>
      </c>
      <c r="M15" s="144">
        <v>0.66922287921162393</v>
      </c>
      <c r="N15" s="144">
        <v>0.67569776173912255</v>
      </c>
      <c r="O15" s="144">
        <v>0.68223553523900105</v>
      </c>
      <c r="P15" s="144">
        <v>0.68883681057554302</v>
      </c>
      <c r="Q15" s="144">
        <v>0.69550220454639822</v>
      </c>
      <c r="R15" s="144">
        <v>0.70223233994021317</v>
      </c>
      <c r="S15" s="144">
        <v>0.70902784559482301</v>
      </c>
      <c r="T15" s="144">
        <v>0.71588935645600849</v>
      </c>
      <c r="U15" s="144">
        <v>0.72281751363682023</v>
      </c>
      <c r="V15" s="144">
        <v>0.72981296447748489</v>
      </c>
      <c r="W15" s="144">
        <v>0.73687636260588707</v>
      </c>
      <c r="X15" s="144">
        <v>0.744008367998645</v>
      </c>
      <c r="Y15" s="144">
        <v>0.75120964704277415</v>
      </c>
      <c r="Z15" s="144">
        <v>0.75848087259795116</v>
      </c>
      <c r="AA15" s="144">
        <v>0.76582272405938601</v>
      </c>
      <c r="AB15" s="144">
        <v>0.77323588742129967</v>
      </c>
      <c r="AC15" s="144">
        <v>0.78072105534102132</v>
      </c>
      <c r="AD15" s="144">
        <v>0.78827892720370796</v>
      </c>
      <c r="AE15" s="144">
        <v>0.79591020918769229</v>
      </c>
    </row>
    <row r="16" spans="1:31">
      <c r="A16" s="3" t="s">
        <v>156</v>
      </c>
      <c r="B16" s="117" t="s">
        <v>92</v>
      </c>
      <c r="C16" s="118" t="s">
        <v>152</v>
      </c>
      <c r="D16" s="118" t="s">
        <v>141</v>
      </c>
      <c r="E16" s="117" t="s">
        <v>37</v>
      </c>
      <c r="F16" s="118" t="s">
        <v>119</v>
      </c>
      <c r="G16" s="117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</row>
    <row r="17" spans="1:31">
      <c r="A17" s="3" t="s">
        <v>157</v>
      </c>
      <c r="B17" s="117" t="s">
        <v>92</v>
      </c>
      <c r="C17" s="118" t="s">
        <v>152</v>
      </c>
      <c r="D17" s="118" t="s">
        <v>141</v>
      </c>
      <c r="E17" s="117" t="s">
        <v>38</v>
      </c>
      <c r="F17" s="118" t="s">
        <v>119</v>
      </c>
      <c r="G17" s="117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</row>
    <row r="18" spans="1:31">
      <c r="A18" s="3" t="s">
        <v>158</v>
      </c>
      <c r="B18" s="117" t="s">
        <v>92</v>
      </c>
      <c r="C18" s="118" t="s">
        <v>152</v>
      </c>
      <c r="D18" s="118" t="s">
        <v>141</v>
      </c>
      <c r="E18" s="117" t="s">
        <v>95</v>
      </c>
      <c r="F18" s="118" t="s">
        <v>119</v>
      </c>
      <c r="G18" s="117">
        <v>0</v>
      </c>
      <c r="H18" s="118">
        <v>0</v>
      </c>
      <c r="I18" s="118">
        <v>17449.599999999999</v>
      </c>
      <c r="J18" s="118">
        <v>34391.160000000003</v>
      </c>
      <c r="K18" s="118">
        <v>67189.81</v>
      </c>
      <c r="L18" s="118">
        <v>34238.199999999997</v>
      </c>
      <c r="M18" s="118">
        <v>18265.57</v>
      </c>
      <c r="N18" s="118">
        <v>2274.5100000000002</v>
      </c>
      <c r="O18" s="118">
        <v>2290.33</v>
      </c>
      <c r="P18" s="118">
        <v>2306.3000000000002</v>
      </c>
      <c r="Q18" s="118">
        <v>2322.42</v>
      </c>
      <c r="R18" s="118">
        <v>2338.6999999999998</v>
      </c>
      <c r="S18" s="118">
        <v>2355.15</v>
      </c>
      <c r="T18" s="118">
        <v>2371.7399999999998</v>
      </c>
      <c r="U18" s="118">
        <v>2388.5100000000002</v>
      </c>
      <c r="V18" s="118">
        <v>2405.4299999999998</v>
      </c>
      <c r="W18" s="118">
        <v>2422.52</v>
      </c>
      <c r="X18" s="118">
        <v>2439.77</v>
      </c>
      <c r="Y18" s="118">
        <v>2457.19</v>
      </c>
      <c r="Z18" s="118">
        <v>2474.7800000000002</v>
      </c>
      <c r="AA18" s="118">
        <v>2492.5500000000002</v>
      </c>
      <c r="AB18" s="118">
        <v>2510.48</v>
      </c>
      <c r="AC18" s="118">
        <v>2528.59</v>
      </c>
      <c r="AD18" s="118">
        <v>2546.87</v>
      </c>
      <c r="AE18" s="118">
        <v>2565.34</v>
      </c>
    </row>
    <row r="19" spans="1:31">
      <c r="A19" s="3" t="s">
        <v>159</v>
      </c>
      <c r="B19" s="117" t="s">
        <v>92</v>
      </c>
      <c r="C19" s="118" t="s">
        <v>152</v>
      </c>
      <c r="D19" s="118" t="s">
        <v>141</v>
      </c>
      <c r="E19" s="117" t="s">
        <v>96</v>
      </c>
      <c r="F19" s="118" t="s">
        <v>119</v>
      </c>
      <c r="G19" s="117">
        <v>0</v>
      </c>
      <c r="H19" s="118">
        <v>0</v>
      </c>
      <c r="I19" s="118">
        <v>7527.2</v>
      </c>
      <c r="J19" s="118">
        <v>12664.51</v>
      </c>
      <c r="K19" s="118">
        <v>22795.040000000001</v>
      </c>
      <c r="L19" s="118">
        <v>27909.05</v>
      </c>
      <c r="M19" s="118">
        <v>30591.41</v>
      </c>
      <c r="N19" s="118">
        <v>30839.31</v>
      </c>
      <c r="O19" s="118">
        <v>31089.62</v>
      </c>
      <c r="P19" s="118">
        <v>31342.36</v>
      </c>
      <c r="Q19" s="118">
        <v>31597.56</v>
      </c>
      <c r="R19" s="118">
        <v>31855.24</v>
      </c>
      <c r="S19" s="118">
        <v>32115.41</v>
      </c>
      <c r="T19" s="118">
        <v>32378.12</v>
      </c>
      <c r="U19" s="118">
        <v>32643.37</v>
      </c>
      <c r="V19" s="118">
        <v>32911.21</v>
      </c>
      <c r="W19" s="118">
        <v>33181.64</v>
      </c>
      <c r="X19" s="118">
        <v>33454.699999999997</v>
      </c>
      <c r="Y19" s="118">
        <v>33730.42</v>
      </c>
      <c r="Z19" s="118">
        <v>34008.81</v>
      </c>
      <c r="AA19" s="118">
        <v>34289.9</v>
      </c>
      <c r="AB19" s="118">
        <v>34573.730000000003</v>
      </c>
      <c r="AC19" s="118">
        <v>34860.31</v>
      </c>
      <c r="AD19" s="118">
        <v>35149.68</v>
      </c>
      <c r="AE19" s="118">
        <v>35441.85</v>
      </c>
    </row>
    <row r="20" spans="1:31">
      <c r="A20" s="3" t="s">
        <v>160</v>
      </c>
      <c r="B20" s="117" t="s">
        <v>92</v>
      </c>
      <c r="C20" s="118" t="s">
        <v>152</v>
      </c>
      <c r="D20" s="118" t="s">
        <v>141</v>
      </c>
      <c r="E20" s="117" t="s">
        <v>97</v>
      </c>
      <c r="F20" s="118" t="s">
        <v>119</v>
      </c>
      <c r="G20" s="117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v>0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8">
        <v>0</v>
      </c>
      <c r="AD20" s="118">
        <v>0</v>
      </c>
      <c r="AE20" s="118">
        <v>0</v>
      </c>
    </row>
    <row r="21" spans="1:31">
      <c r="A21" s="3" t="s">
        <v>161</v>
      </c>
      <c r="B21" s="117" t="s">
        <v>92</v>
      </c>
      <c r="C21" s="118" t="s">
        <v>152</v>
      </c>
      <c r="D21" s="118" t="s">
        <v>141</v>
      </c>
      <c r="E21" s="117" t="s">
        <v>34</v>
      </c>
      <c r="F21" s="118" t="s">
        <v>119</v>
      </c>
      <c r="G21" s="117">
        <v>0</v>
      </c>
      <c r="H21" s="118">
        <v>0</v>
      </c>
      <c r="I21" s="118">
        <v>24976.799999999999</v>
      </c>
      <c r="J21" s="118">
        <v>47055.67</v>
      </c>
      <c r="K21" s="118">
        <v>89984.85</v>
      </c>
      <c r="L21" s="118">
        <v>62147.25</v>
      </c>
      <c r="M21" s="118">
        <v>48856.98</v>
      </c>
      <c r="N21" s="118">
        <v>33113.82</v>
      </c>
      <c r="O21" s="118">
        <v>33379.949999999997</v>
      </c>
      <c r="P21" s="118">
        <v>33648.660000000003</v>
      </c>
      <c r="Q21" s="118">
        <v>33919.980000000003</v>
      </c>
      <c r="R21" s="118">
        <v>34193.94</v>
      </c>
      <c r="S21" s="118">
        <v>34470.559999999998</v>
      </c>
      <c r="T21" s="118">
        <v>34749.86</v>
      </c>
      <c r="U21" s="118">
        <v>35031.879999999997</v>
      </c>
      <c r="V21" s="118">
        <v>35316.639999999999</v>
      </c>
      <c r="W21" s="118">
        <v>35604.160000000003</v>
      </c>
      <c r="X21" s="118">
        <v>35894.47</v>
      </c>
      <c r="Y21" s="118">
        <v>36187.61</v>
      </c>
      <c r="Z21" s="118">
        <v>36483.589999999997</v>
      </c>
      <c r="AA21" s="118">
        <v>36782.449999999997</v>
      </c>
      <c r="AB21" s="118">
        <v>37084.21</v>
      </c>
      <c r="AC21" s="118">
        <v>37388.9</v>
      </c>
      <c r="AD21" s="118">
        <v>37696.550000000003</v>
      </c>
      <c r="AE21" s="118">
        <v>38007.19</v>
      </c>
    </row>
    <row r="22" spans="1:31">
      <c r="A22" s="3" t="s">
        <v>184</v>
      </c>
      <c r="B22" s="117" t="s">
        <v>92</v>
      </c>
      <c r="C22" s="118" t="s">
        <v>32</v>
      </c>
      <c r="D22" s="118" t="s">
        <v>185</v>
      </c>
      <c r="E22" s="117" t="s">
        <v>93</v>
      </c>
      <c r="F22" s="118" t="s">
        <v>119</v>
      </c>
      <c r="G22" s="117">
        <v>0</v>
      </c>
      <c r="H22" s="119">
        <v>0</v>
      </c>
      <c r="I22" s="119">
        <v>2071.3822460173246</v>
      </c>
      <c r="J22" s="119">
        <v>6361.1645210415454</v>
      </c>
      <c r="K22" s="119">
        <v>15173.234023657888</v>
      </c>
      <c r="L22" s="119">
        <v>19937.348454544113</v>
      </c>
      <c r="M22" s="119">
        <v>22642.204843722582</v>
      </c>
      <c r="N22" s="119">
        <v>23158.677280178599</v>
      </c>
      <c r="O22" s="119">
        <v>23689.754415098498</v>
      </c>
      <c r="P22" s="119">
        <v>24235.888519725162</v>
      </c>
      <c r="Q22" s="119">
        <v>24797.546319915022</v>
      </c>
      <c r="R22" s="119">
        <v>25375.20946290774</v>
      </c>
      <c r="S22" s="119">
        <v>25969.374999220181</v>
      </c>
      <c r="T22" s="119">
        <v>26580.555880155385</v>
      </c>
      <c r="U22" s="119">
        <v>27209.28147143302</v>
      </c>
      <c r="V22" s="119">
        <v>27856.098083464269</v>
      </c>
      <c r="W22" s="119">
        <v>28521.569518811262</v>
      </c>
      <c r="X22" s="119">
        <v>29206.277637388386</v>
      </c>
      <c r="Y22" s="119">
        <v>29910.822939981084</v>
      </c>
      <c r="Z22" s="119">
        <v>30635.825170676457</v>
      </c>
      <c r="AA22" s="119">
        <v>31381.923938819196</v>
      </c>
      <c r="AB22" s="119">
        <v>32149.779361126213</v>
      </c>
      <c r="AC22" s="119">
        <v>32940.072724614103</v>
      </c>
      <c r="AD22" s="119">
        <v>33244.723775254068</v>
      </c>
      <c r="AE22" s="119">
        <v>33552.19243541883</v>
      </c>
    </row>
    <row r="23" spans="1:31">
      <c r="A23" s="3" t="s">
        <v>186</v>
      </c>
      <c r="B23" s="117" t="s">
        <v>92</v>
      </c>
      <c r="C23" s="118" t="s">
        <v>32</v>
      </c>
      <c r="D23" s="118" t="s">
        <v>185</v>
      </c>
      <c r="E23" s="117" t="s">
        <v>94</v>
      </c>
      <c r="F23" s="118" t="s">
        <v>119</v>
      </c>
      <c r="G23" s="117">
        <v>0</v>
      </c>
      <c r="H23" s="119">
        <v>0</v>
      </c>
      <c r="I23" s="119">
        <v>2071.3822460173246</v>
      </c>
      <c r="J23" s="119">
        <v>4289.7822750242212</v>
      </c>
      <c r="K23" s="119">
        <v>8812.0695026163412</v>
      </c>
      <c r="L23" s="119">
        <v>4764.1144308862258</v>
      </c>
      <c r="M23" s="119">
        <v>2704.8563891784688</v>
      </c>
      <c r="N23" s="119">
        <v>516.47243645601702</v>
      </c>
      <c r="O23" s="119">
        <v>531.07713491989853</v>
      </c>
      <c r="P23" s="119">
        <v>546.13410462666434</v>
      </c>
      <c r="Q23" s="119">
        <v>561.6578001898597</v>
      </c>
      <c r="R23" s="119">
        <v>577.66314299271835</v>
      </c>
      <c r="S23" s="119">
        <v>594.16553631244096</v>
      </c>
      <c r="T23" s="119">
        <v>611.18088093520419</v>
      </c>
      <c r="U23" s="119">
        <v>628.72559127763452</v>
      </c>
      <c r="V23" s="119">
        <v>646.81661203124895</v>
      </c>
      <c r="W23" s="119">
        <v>665.47143534699353</v>
      </c>
      <c r="X23" s="119">
        <v>684.70811857712397</v>
      </c>
      <c r="Y23" s="119">
        <v>704.54530259269814</v>
      </c>
      <c r="Z23" s="119">
        <v>725.00223069537242</v>
      </c>
      <c r="AA23" s="119">
        <v>746.09876814273957</v>
      </c>
      <c r="AB23" s="119">
        <v>767.85542230701685</v>
      </c>
      <c r="AC23" s="119">
        <v>790.29336348789002</v>
      </c>
      <c r="AD23" s="119">
        <v>304.65105063996452</v>
      </c>
      <c r="AE23" s="119">
        <v>307.4686601647627</v>
      </c>
    </row>
    <row r="24" spans="1:31">
      <c r="A24" s="3" t="s">
        <v>187</v>
      </c>
      <c r="B24" s="117" t="s">
        <v>92</v>
      </c>
      <c r="C24" s="118" t="s">
        <v>32</v>
      </c>
      <c r="D24" s="118" t="s">
        <v>185</v>
      </c>
      <c r="E24" s="117" t="s">
        <v>35</v>
      </c>
      <c r="F24" s="118" t="s">
        <v>119</v>
      </c>
      <c r="G24" s="117">
        <v>0</v>
      </c>
      <c r="H24" s="144">
        <v>0</v>
      </c>
      <c r="I24" s="144">
        <v>1.0356911230086623</v>
      </c>
      <c r="J24" s="144">
        <v>3.1805822605207728</v>
      </c>
      <c r="K24" s="144">
        <v>7.5866170118289435</v>
      </c>
      <c r="L24" s="144">
        <v>9.9686742272720572</v>
      </c>
      <c r="M24" s="144">
        <v>11.321102421861291</v>
      </c>
      <c r="N24" s="144">
        <v>11.579338640089299</v>
      </c>
      <c r="O24" s="144">
        <v>11.844877207549249</v>
      </c>
      <c r="P24" s="144">
        <v>12.117944259862581</v>
      </c>
      <c r="Q24" s="144">
        <v>12.398773159957511</v>
      </c>
      <c r="R24" s="144">
        <v>12.68760473145387</v>
      </c>
      <c r="S24" s="144">
        <v>12.984687499610091</v>
      </c>
      <c r="T24" s="144">
        <v>13.290277940077692</v>
      </c>
      <c r="U24" s="144">
        <v>13.60464073571651</v>
      </c>
      <c r="V24" s="144">
        <v>13.928049041732134</v>
      </c>
      <c r="W24" s="144">
        <v>14.260784759405631</v>
      </c>
      <c r="X24" s="144">
        <v>14.603138818694193</v>
      </c>
      <c r="Y24" s="144">
        <v>14.955411469990542</v>
      </c>
      <c r="Z24" s="144">
        <v>15.317912585338229</v>
      </c>
      <c r="AA24" s="144">
        <v>15.690961969409598</v>
      </c>
      <c r="AB24" s="144">
        <v>16.074889680563107</v>
      </c>
      <c r="AC24" s="144">
        <v>16.470036362307052</v>
      </c>
      <c r="AD24" s="144">
        <v>16.622361887627033</v>
      </c>
      <c r="AE24" s="144">
        <v>16.776096217709416</v>
      </c>
    </row>
    <row r="25" spans="1:31">
      <c r="A25" s="3" t="s">
        <v>188</v>
      </c>
      <c r="B25" s="117" t="s">
        <v>92</v>
      </c>
      <c r="C25" s="118" t="s">
        <v>32</v>
      </c>
      <c r="D25" s="118" t="s">
        <v>185</v>
      </c>
      <c r="E25" s="117" t="s">
        <v>36</v>
      </c>
      <c r="F25" s="118" t="s">
        <v>119</v>
      </c>
      <c r="G25" s="117">
        <v>0</v>
      </c>
      <c r="H25" s="144">
        <v>0</v>
      </c>
      <c r="I25" s="144">
        <v>1.1036776673152837</v>
      </c>
      <c r="J25" s="144">
        <v>3.389367285294941</v>
      </c>
      <c r="K25" s="144">
        <v>8.0846302342593166</v>
      </c>
      <c r="L25" s="144">
        <v>10.623054376888382</v>
      </c>
      <c r="M25" s="144">
        <v>12.064260892861563</v>
      </c>
      <c r="N25" s="144">
        <v>12.339448678697035</v>
      </c>
      <c r="O25" s="144">
        <v>12.622418166612585</v>
      </c>
      <c r="P25" s="144">
        <v>12.913410336596954</v>
      </c>
      <c r="Q25" s="144">
        <v>13.212673870372454</v>
      </c>
      <c r="R25" s="144">
        <v>13.520465400100033</v>
      </c>
      <c r="S25" s="144">
        <v>13.837049765142893</v>
      </c>
      <c r="T25" s="144">
        <v>14.16270027715014</v>
      </c>
      <c r="U25" s="144">
        <v>14.497698993730296</v>
      </c>
      <c r="V25" s="144">
        <v>14.842337000993322</v>
      </c>
      <c r="W25" s="144">
        <v>15.196914705248966</v>
      </c>
      <c r="X25" s="144">
        <v>15.561742134158347</v>
      </c>
      <c r="Y25" s="144">
        <v>15.937139247645506</v>
      </c>
      <c r="Z25" s="144">
        <v>16.323436258885582</v>
      </c>
      <c r="AA25" s="144">
        <v>16.720973965696501</v>
      </c>
      <c r="AB25" s="144">
        <v>17.130104092671683</v>
      </c>
      <c r="AC25" s="144">
        <v>17.551189644402228</v>
      </c>
      <c r="AD25" s="144">
        <v>17.713514373004084</v>
      </c>
      <c r="AE25" s="144">
        <v>17.877340385453341</v>
      </c>
    </row>
    <row r="26" spans="1:31">
      <c r="A26" s="3" t="s">
        <v>189</v>
      </c>
      <c r="B26" s="117" t="s">
        <v>92</v>
      </c>
      <c r="C26" s="118" t="s">
        <v>32</v>
      </c>
      <c r="D26" s="118" t="s">
        <v>185</v>
      </c>
      <c r="E26" s="117" t="s">
        <v>37</v>
      </c>
      <c r="F26" s="118" t="s">
        <v>119</v>
      </c>
      <c r="G26" s="117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</row>
    <row r="27" spans="1:31">
      <c r="A27" s="3" t="s">
        <v>190</v>
      </c>
      <c r="B27" s="117" t="s">
        <v>92</v>
      </c>
      <c r="C27" s="118" t="s">
        <v>32</v>
      </c>
      <c r="D27" s="118" t="s">
        <v>185</v>
      </c>
      <c r="E27" s="117" t="s">
        <v>38</v>
      </c>
      <c r="F27" s="118" t="s">
        <v>119</v>
      </c>
      <c r="G27" s="117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</row>
    <row r="28" spans="1:31">
      <c r="A28" s="3" t="s">
        <v>191</v>
      </c>
      <c r="B28" s="117" t="s">
        <v>92</v>
      </c>
      <c r="C28" s="118" t="s">
        <v>32</v>
      </c>
      <c r="D28" s="118" t="s">
        <v>185</v>
      </c>
      <c r="E28" s="117" t="s">
        <v>95</v>
      </c>
      <c r="F28" s="118" t="s">
        <v>119</v>
      </c>
      <c r="G28" s="117">
        <v>0</v>
      </c>
      <c r="H28" s="118">
        <v>0</v>
      </c>
      <c r="I28" s="118">
        <v>129947.1</v>
      </c>
      <c r="J28" s="118">
        <v>263051.09999999998</v>
      </c>
      <c r="K28" s="118">
        <v>534388.32999999996</v>
      </c>
      <c r="L28" s="118">
        <v>291511.03000000003</v>
      </c>
      <c r="M28" s="118">
        <v>167955.54</v>
      </c>
      <c r="N28" s="118">
        <v>36652.51</v>
      </c>
      <c r="O28" s="118">
        <v>37528.79</v>
      </c>
      <c r="P28" s="118">
        <v>38432.21</v>
      </c>
      <c r="Q28" s="118">
        <v>39363.629999999997</v>
      </c>
      <c r="R28" s="118">
        <v>40323.949999999997</v>
      </c>
      <c r="S28" s="118">
        <v>41314.089999999997</v>
      </c>
      <c r="T28" s="118">
        <v>42335.01</v>
      </c>
      <c r="U28" s="118">
        <v>43387.7</v>
      </c>
      <c r="V28" s="118">
        <v>44473.16</v>
      </c>
      <c r="W28" s="118">
        <v>45592.45</v>
      </c>
      <c r="X28" s="118">
        <v>46746.65</v>
      </c>
      <c r="Y28" s="118">
        <v>47936.88</v>
      </c>
      <c r="Z28" s="118">
        <v>49164.29</v>
      </c>
      <c r="AA28" s="118">
        <v>50430.09</v>
      </c>
      <c r="AB28" s="118">
        <v>51735.49</v>
      </c>
      <c r="AC28" s="118">
        <v>53081.760000000002</v>
      </c>
      <c r="AD28" s="118">
        <v>23943.22</v>
      </c>
      <c r="AE28" s="118">
        <v>24112.28</v>
      </c>
    </row>
    <row r="29" spans="1:31">
      <c r="A29" s="3" t="s">
        <v>192</v>
      </c>
      <c r="B29" s="117" t="s">
        <v>92</v>
      </c>
      <c r="C29" s="118" t="s">
        <v>32</v>
      </c>
      <c r="D29" s="118" t="s">
        <v>185</v>
      </c>
      <c r="E29" s="117" t="s">
        <v>96</v>
      </c>
      <c r="F29" s="118" t="s">
        <v>119</v>
      </c>
      <c r="G29" s="117">
        <v>0</v>
      </c>
      <c r="H29" s="118">
        <v>0</v>
      </c>
      <c r="I29" s="118">
        <v>184521.89</v>
      </c>
      <c r="J29" s="118">
        <v>459067.95</v>
      </c>
      <c r="K29" s="118">
        <v>1023040.4</v>
      </c>
      <c r="L29" s="118">
        <v>1327943.72</v>
      </c>
      <c r="M29" s="118">
        <v>1501054.53</v>
      </c>
      <c r="N29" s="118">
        <v>1534108.77</v>
      </c>
      <c r="O29" s="118">
        <v>1568097.7</v>
      </c>
      <c r="P29" s="118">
        <v>1603050.29</v>
      </c>
      <c r="Q29" s="118">
        <v>1638996.39</v>
      </c>
      <c r="R29" s="118">
        <v>1675966.83</v>
      </c>
      <c r="S29" s="118">
        <v>1713993.42</v>
      </c>
      <c r="T29" s="118">
        <v>1753109</v>
      </c>
      <c r="U29" s="118">
        <v>1793347.44</v>
      </c>
      <c r="V29" s="118">
        <v>1834743.7</v>
      </c>
      <c r="W29" s="118">
        <v>1877333.87</v>
      </c>
      <c r="X29" s="118">
        <v>1921155.19</v>
      </c>
      <c r="Y29" s="118">
        <v>1966246.09</v>
      </c>
      <c r="Z29" s="118">
        <v>2012646.23</v>
      </c>
      <c r="AA29" s="118">
        <v>2060396.55</v>
      </c>
      <c r="AB29" s="118">
        <v>2109539.2999999998</v>
      </c>
      <c r="AC29" s="118">
        <v>2160118.08</v>
      </c>
      <c r="AD29" s="118">
        <v>2179615.7400000002</v>
      </c>
      <c r="AE29" s="118">
        <v>2199293.7400000002</v>
      </c>
    </row>
    <row r="30" spans="1:31">
      <c r="A30" s="3" t="s">
        <v>193</v>
      </c>
      <c r="B30" s="117" t="s">
        <v>92</v>
      </c>
      <c r="C30" s="118" t="s">
        <v>32</v>
      </c>
      <c r="D30" s="118" t="s">
        <v>185</v>
      </c>
      <c r="E30" s="117" t="s">
        <v>97</v>
      </c>
      <c r="F30" s="118" t="s">
        <v>119</v>
      </c>
      <c r="G30" s="117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  <c r="N30" s="118">
        <v>0</v>
      </c>
      <c r="O30" s="118">
        <v>0</v>
      </c>
      <c r="P30" s="118">
        <v>0</v>
      </c>
      <c r="Q30" s="118">
        <v>0</v>
      </c>
      <c r="R30" s="118">
        <v>0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0</v>
      </c>
      <c r="Y30" s="118">
        <v>0</v>
      </c>
      <c r="Z30" s="118">
        <v>0</v>
      </c>
      <c r="AA30" s="118">
        <v>0</v>
      </c>
      <c r="AB30" s="118">
        <v>0</v>
      </c>
      <c r="AC30" s="118">
        <v>0</v>
      </c>
      <c r="AD30" s="118">
        <v>0</v>
      </c>
      <c r="AE30" s="118">
        <v>0</v>
      </c>
    </row>
    <row r="31" spans="1:31">
      <c r="A31" s="3" t="s">
        <v>194</v>
      </c>
      <c r="B31" s="117" t="s">
        <v>92</v>
      </c>
      <c r="C31" s="118" t="s">
        <v>32</v>
      </c>
      <c r="D31" s="118" t="s">
        <v>185</v>
      </c>
      <c r="E31" s="117" t="s">
        <v>34</v>
      </c>
      <c r="F31" s="118" t="s">
        <v>119</v>
      </c>
      <c r="G31" s="117">
        <v>0</v>
      </c>
      <c r="H31" s="118">
        <v>0</v>
      </c>
      <c r="I31" s="118">
        <v>314468.98</v>
      </c>
      <c r="J31" s="118">
        <v>722119.05</v>
      </c>
      <c r="K31" s="118">
        <v>1557428.73</v>
      </c>
      <c r="L31" s="118">
        <v>1619454.75</v>
      </c>
      <c r="M31" s="118">
        <v>1669010.08</v>
      </c>
      <c r="N31" s="118">
        <v>1570761.27</v>
      </c>
      <c r="O31" s="118">
        <v>1605626.49</v>
      </c>
      <c r="P31" s="118">
        <v>1641482.49</v>
      </c>
      <c r="Q31" s="118">
        <v>1678360.02</v>
      </c>
      <c r="R31" s="118">
        <v>1716290.78</v>
      </c>
      <c r="S31" s="118">
        <v>1755307.51</v>
      </c>
      <c r="T31" s="118">
        <v>1795444.01</v>
      </c>
      <c r="U31" s="118">
        <v>1836735.13</v>
      </c>
      <c r="V31" s="118">
        <v>1879216.86</v>
      </c>
      <c r="W31" s="118">
        <v>1922926.32</v>
      </c>
      <c r="X31" s="118">
        <v>1967901.84</v>
      </c>
      <c r="Y31" s="118">
        <v>2014182.97</v>
      </c>
      <c r="Z31" s="118">
        <v>2061810.53</v>
      </c>
      <c r="AA31" s="118">
        <v>2110826.64</v>
      </c>
      <c r="AB31" s="118">
        <v>2161274.79</v>
      </c>
      <c r="AC31" s="118">
        <v>2213199.84</v>
      </c>
      <c r="AD31" s="118">
        <v>2203558.9700000002</v>
      </c>
      <c r="AE31" s="118">
        <v>2223406.02</v>
      </c>
    </row>
    <row r="32" spans="1:31">
      <c r="A32" s="3" t="s">
        <v>195</v>
      </c>
      <c r="B32" s="117" t="s">
        <v>92</v>
      </c>
      <c r="C32" s="118" t="s">
        <v>152</v>
      </c>
      <c r="D32" s="118" t="s">
        <v>185</v>
      </c>
      <c r="E32" s="117" t="s">
        <v>93</v>
      </c>
      <c r="F32" s="118" t="s">
        <v>119</v>
      </c>
      <c r="G32" s="117">
        <v>0</v>
      </c>
      <c r="H32" s="119">
        <v>0</v>
      </c>
      <c r="I32" s="119">
        <v>100.745185735463</v>
      </c>
      <c r="J32" s="119">
        <v>305.65947661961735</v>
      </c>
      <c r="K32" s="119">
        <v>720.38058152786471</v>
      </c>
      <c r="L32" s="119">
        <v>935.1975940389674</v>
      </c>
      <c r="M32" s="119">
        <v>1049.1616662493711</v>
      </c>
      <c r="N32" s="119">
        <v>1059.3125423660426</v>
      </c>
      <c r="O32" s="119">
        <v>1069.5620146297138</v>
      </c>
      <c r="P32" s="119">
        <v>1079.9110407114522</v>
      </c>
      <c r="Q32" s="119">
        <v>1090.3605875842504</v>
      </c>
      <c r="R32" s="119">
        <v>1100.9116316133739</v>
      </c>
      <c r="S32" s="119">
        <v>1111.5651586475913</v>
      </c>
      <c r="T32" s="119">
        <v>1122.3221641112866</v>
      </c>
      <c r="U32" s="119">
        <v>1133.1836530974686</v>
      </c>
      <c r="V32" s="119">
        <v>1144.150640461683</v>
      </c>
      <c r="W32" s="119">
        <v>1155.2241509168357</v>
      </c>
      <c r="X32" s="119">
        <v>1166.4052191289393</v>
      </c>
      <c r="Y32" s="119">
        <v>1177.6948898137869</v>
      </c>
      <c r="Z32" s="119">
        <v>1189.0942178345679</v>
      </c>
      <c r="AA32" s="119">
        <v>1200.6042683004289</v>
      </c>
      <c r="AB32" s="119">
        <v>1212.226116665993</v>
      </c>
      <c r="AC32" s="119">
        <v>1223.9608488318493</v>
      </c>
      <c r="AD32" s="119">
        <v>1235.8095612460106</v>
      </c>
      <c r="AE32" s="119">
        <v>1247.7733610063653</v>
      </c>
    </row>
    <row r="33" spans="1:31">
      <c r="A33" s="3" t="s">
        <v>196</v>
      </c>
      <c r="B33" s="117" t="s">
        <v>92</v>
      </c>
      <c r="C33" s="118" t="s">
        <v>152</v>
      </c>
      <c r="D33" s="118" t="s">
        <v>185</v>
      </c>
      <c r="E33" s="117" t="s">
        <v>94</v>
      </c>
      <c r="F33" s="118" t="s">
        <v>119</v>
      </c>
      <c r="G33" s="117">
        <v>0</v>
      </c>
      <c r="H33" s="119">
        <v>0</v>
      </c>
      <c r="I33" s="119">
        <v>100.745185735463</v>
      </c>
      <c r="J33" s="119">
        <v>204.91429088415435</v>
      </c>
      <c r="K33" s="119">
        <v>414.72110490824736</v>
      </c>
      <c r="L33" s="119">
        <v>214.81701251110269</v>
      </c>
      <c r="M33" s="119">
        <v>113.96407221040374</v>
      </c>
      <c r="N33" s="119">
        <v>10.150876116671498</v>
      </c>
      <c r="O33" s="119">
        <v>10.249472263671123</v>
      </c>
      <c r="P33" s="119">
        <v>10.34902608173843</v>
      </c>
      <c r="Q33" s="119">
        <v>10.449546872798237</v>
      </c>
      <c r="R33" s="119">
        <v>10.551044029123432</v>
      </c>
      <c r="S33" s="119">
        <v>10.653527034217404</v>
      </c>
      <c r="T33" s="119">
        <v>10.75700546369535</v>
      </c>
      <c r="U33" s="119">
        <v>10.861488986181939</v>
      </c>
      <c r="V33" s="119">
        <v>10.966987364214447</v>
      </c>
      <c r="W33" s="119">
        <v>11.0735104551527</v>
      </c>
      <c r="X33" s="119">
        <v>11.181068212103582</v>
      </c>
      <c r="Y33" s="119">
        <v>11.289670684847579</v>
      </c>
      <c r="Z33" s="119">
        <v>11.399328020781013</v>
      </c>
      <c r="AA33" s="119">
        <v>11.510050465861013</v>
      </c>
      <c r="AB33" s="119">
        <v>11.621848365564119</v>
      </c>
      <c r="AC33" s="119">
        <v>11.734732165856258</v>
      </c>
      <c r="AD33" s="119">
        <v>11.848712414161355</v>
      </c>
      <c r="AE33" s="119">
        <v>11.963799760354732</v>
      </c>
    </row>
    <row r="34" spans="1:31">
      <c r="A34" s="3" t="s">
        <v>197</v>
      </c>
      <c r="B34" s="117" t="s">
        <v>92</v>
      </c>
      <c r="C34" s="118" t="s">
        <v>152</v>
      </c>
      <c r="D34" s="118" t="s">
        <v>185</v>
      </c>
      <c r="E34" s="117" t="s">
        <v>35</v>
      </c>
      <c r="F34" s="118" t="s">
        <v>119</v>
      </c>
      <c r="G34" s="117">
        <v>0</v>
      </c>
      <c r="H34" s="144">
        <v>0</v>
      </c>
      <c r="I34" s="144">
        <v>0.12593148216932876</v>
      </c>
      <c r="J34" s="144">
        <v>0.38207434577452171</v>
      </c>
      <c r="K34" s="144">
        <v>0.90047572690983091</v>
      </c>
      <c r="L34" s="144">
        <v>1.1689969925487091</v>
      </c>
      <c r="M34" s="144">
        <v>1.3114520828117138</v>
      </c>
      <c r="N34" s="144">
        <v>1.3241406779575531</v>
      </c>
      <c r="O34" s="144">
        <v>1.336952518287142</v>
      </c>
      <c r="P34" s="144">
        <v>1.3498888008893153</v>
      </c>
      <c r="Q34" s="144">
        <v>1.3629507344803131</v>
      </c>
      <c r="R34" s="144">
        <v>1.3761395395167173</v>
      </c>
      <c r="S34" s="144">
        <v>1.3894564483094891</v>
      </c>
      <c r="T34" s="144">
        <v>1.4029027051391083</v>
      </c>
      <c r="U34" s="144">
        <v>1.4164795663718357</v>
      </c>
      <c r="V34" s="144">
        <v>1.4301883005771037</v>
      </c>
      <c r="W34" s="144">
        <v>1.4440301886460447</v>
      </c>
      <c r="X34" s="144">
        <v>1.4580065239111741</v>
      </c>
      <c r="Y34" s="144">
        <v>1.4721186122672336</v>
      </c>
      <c r="Z34" s="144">
        <v>1.4863677722932098</v>
      </c>
      <c r="AA34" s="144">
        <v>1.5007553353755361</v>
      </c>
      <c r="AB34" s="144">
        <v>1.5152826458324913</v>
      </c>
      <c r="AC34" s="144">
        <v>1.5299510610398115</v>
      </c>
      <c r="AD34" s="144">
        <v>1.5447619515575133</v>
      </c>
      <c r="AE34" s="144">
        <v>1.5597167012579567</v>
      </c>
    </row>
    <row r="35" spans="1:31">
      <c r="A35" s="3" t="s">
        <v>198</v>
      </c>
      <c r="B35" s="117" t="s">
        <v>92</v>
      </c>
      <c r="C35" s="118" t="s">
        <v>152</v>
      </c>
      <c r="D35" s="118" t="s">
        <v>185</v>
      </c>
      <c r="E35" s="117" t="s">
        <v>36</v>
      </c>
      <c r="F35" s="118" t="s">
        <v>119</v>
      </c>
      <c r="G35" s="117">
        <v>0</v>
      </c>
      <c r="H35" s="144">
        <v>0</v>
      </c>
      <c r="I35" s="144">
        <v>0.13419808415316364</v>
      </c>
      <c r="J35" s="144">
        <v>0.40715509993022347</v>
      </c>
      <c r="K35" s="144">
        <v>0.95958623924747544</v>
      </c>
      <c r="L35" s="144">
        <v>1.2457342205335775</v>
      </c>
      <c r="M35" s="144">
        <v>1.3975405827064298</v>
      </c>
      <c r="N35" s="144">
        <v>1.4110621035353295</v>
      </c>
      <c r="O35" s="144">
        <v>1.4247149598115323</v>
      </c>
      <c r="P35" s="144">
        <v>1.4385004272051527</v>
      </c>
      <c r="Q35" s="144">
        <v>1.4524197937769747</v>
      </c>
      <c r="R35" s="144">
        <v>1.4664743600988035</v>
      </c>
      <c r="S35" s="144">
        <v>1.4806654393749883</v>
      </c>
      <c r="T35" s="144">
        <v>1.4949943575651197</v>
      </c>
      <c r="U35" s="144">
        <v>1.5094624535079237</v>
      </c>
      <c r="V35" s="144">
        <v>1.5240710790463594</v>
      </c>
      <c r="W35" s="144">
        <v>1.5388215991539265</v>
      </c>
      <c r="X35" s="144">
        <v>1.553715392062206</v>
      </c>
      <c r="Y35" s="144">
        <v>1.5687538493896351</v>
      </c>
      <c r="Z35" s="144">
        <v>1.5839383762715364</v>
      </c>
      <c r="AA35" s="144">
        <v>1.5992703914914066</v>
      </c>
      <c r="AB35" s="144">
        <v>1.6147513276134817</v>
      </c>
      <c r="AC35" s="144">
        <v>1.6303826311165937</v>
      </c>
      <c r="AD35" s="144">
        <v>1.6461657625293193</v>
      </c>
      <c r="AE35" s="144">
        <v>1.66210219656645</v>
      </c>
    </row>
    <row r="36" spans="1:31">
      <c r="A36" s="3" t="s">
        <v>199</v>
      </c>
      <c r="B36" s="117" t="s">
        <v>92</v>
      </c>
      <c r="C36" s="118" t="s">
        <v>152</v>
      </c>
      <c r="D36" s="118" t="s">
        <v>185</v>
      </c>
      <c r="E36" s="117" t="s">
        <v>37</v>
      </c>
      <c r="F36" s="118" t="s">
        <v>119</v>
      </c>
      <c r="G36" s="117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</row>
    <row r="37" spans="1:31">
      <c r="A37" s="3" t="s">
        <v>200</v>
      </c>
      <c r="B37" s="117" t="s">
        <v>92</v>
      </c>
      <c r="C37" s="118" t="s">
        <v>152</v>
      </c>
      <c r="D37" s="118" t="s">
        <v>185</v>
      </c>
      <c r="E37" s="117" t="s">
        <v>38</v>
      </c>
      <c r="F37" s="118" t="s">
        <v>119</v>
      </c>
      <c r="G37" s="117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</row>
    <row r="38" spans="1:31">
      <c r="A38" s="3" t="s">
        <v>201</v>
      </c>
      <c r="B38" s="117" t="s">
        <v>92</v>
      </c>
      <c r="C38" s="118" t="s">
        <v>152</v>
      </c>
      <c r="D38" s="118" t="s">
        <v>185</v>
      </c>
      <c r="E38" s="117" t="s">
        <v>95</v>
      </c>
      <c r="F38" s="118" t="s">
        <v>119</v>
      </c>
      <c r="G38" s="117">
        <v>0</v>
      </c>
      <c r="H38" s="118">
        <v>0</v>
      </c>
      <c r="I38" s="118">
        <v>8097.64</v>
      </c>
      <c r="J38" s="118">
        <v>15910.32</v>
      </c>
      <c r="K38" s="118">
        <v>31645.83</v>
      </c>
      <c r="L38" s="118">
        <v>16653.02</v>
      </c>
      <c r="M38" s="118">
        <v>9089.0499999999993</v>
      </c>
      <c r="N38" s="118">
        <v>1303.06</v>
      </c>
      <c r="O38" s="118">
        <v>1310.46</v>
      </c>
      <c r="P38" s="118">
        <v>1317.92</v>
      </c>
      <c r="Q38" s="118">
        <v>1325.46</v>
      </c>
      <c r="R38" s="118">
        <v>1333.07</v>
      </c>
      <c r="S38" s="118">
        <v>1340.76</v>
      </c>
      <c r="T38" s="118">
        <v>1348.52</v>
      </c>
      <c r="U38" s="118">
        <v>1356.36</v>
      </c>
      <c r="V38" s="118">
        <v>1364.27</v>
      </c>
      <c r="W38" s="118">
        <v>1372.26</v>
      </c>
      <c r="X38" s="118">
        <v>1380.33</v>
      </c>
      <c r="Y38" s="118">
        <v>1388.47</v>
      </c>
      <c r="Z38" s="118">
        <v>1396.7</v>
      </c>
      <c r="AA38" s="118">
        <v>1405</v>
      </c>
      <c r="AB38" s="118">
        <v>1413.38</v>
      </c>
      <c r="AC38" s="118">
        <v>1421.85</v>
      </c>
      <c r="AD38" s="118">
        <v>1430.4</v>
      </c>
      <c r="AE38" s="118">
        <v>1439.03</v>
      </c>
    </row>
    <row r="39" spans="1:31">
      <c r="A39" s="3" t="s">
        <v>202</v>
      </c>
      <c r="B39" s="117" t="s">
        <v>92</v>
      </c>
      <c r="C39" s="118" t="s">
        <v>152</v>
      </c>
      <c r="D39" s="118" t="s">
        <v>185</v>
      </c>
      <c r="E39" s="117" t="s">
        <v>96</v>
      </c>
      <c r="F39" s="118" t="s">
        <v>119</v>
      </c>
      <c r="G39" s="117">
        <v>0</v>
      </c>
      <c r="H39" s="118">
        <v>0</v>
      </c>
      <c r="I39" s="118">
        <v>11416.75</v>
      </c>
      <c r="J39" s="118">
        <v>24531.27</v>
      </c>
      <c r="K39" s="118">
        <v>51073.42</v>
      </c>
      <c r="L39" s="118">
        <v>64821.71</v>
      </c>
      <c r="M39" s="118">
        <v>72115.41</v>
      </c>
      <c r="N39" s="118">
        <v>72765.070000000007</v>
      </c>
      <c r="O39" s="118">
        <v>73421.03</v>
      </c>
      <c r="P39" s="118">
        <v>74083.37</v>
      </c>
      <c r="Q39" s="118">
        <v>74752.14</v>
      </c>
      <c r="R39" s="118">
        <v>75427.41</v>
      </c>
      <c r="S39" s="118">
        <v>76109.23</v>
      </c>
      <c r="T39" s="118">
        <v>76797.679999999993</v>
      </c>
      <c r="U39" s="118">
        <v>77492.820000000007</v>
      </c>
      <c r="V39" s="118">
        <v>78194.7</v>
      </c>
      <c r="W39" s="118">
        <v>78903.41</v>
      </c>
      <c r="X39" s="118">
        <v>79619</v>
      </c>
      <c r="Y39" s="118">
        <v>80341.539999999994</v>
      </c>
      <c r="Z39" s="118">
        <v>81071.09</v>
      </c>
      <c r="AA39" s="118">
        <v>81807.740000000005</v>
      </c>
      <c r="AB39" s="118">
        <v>82551.53</v>
      </c>
      <c r="AC39" s="118">
        <v>83302.559999999998</v>
      </c>
      <c r="AD39" s="118">
        <v>84060.87</v>
      </c>
      <c r="AE39" s="118">
        <v>84826.559999999998</v>
      </c>
    </row>
    <row r="40" spans="1:31">
      <c r="A40" s="3" t="s">
        <v>203</v>
      </c>
      <c r="B40" s="117" t="s">
        <v>92</v>
      </c>
      <c r="C40" s="118" t="s">
        <v>152</v>
      </c>
      <c r="D40" s="118" t="s">
        <v>185</v>
      </c>
      <c r="E40" s="117" t="s">
        <v>97</v>
      </c>
      <c r="F40" s="118" t="s">
        <v>119</v>
      </c>
      <c r="G40" s="117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  <c r="N40" s="118">
        <v>0</v>
      </c>
      <c r="O40" s="118">
        <v>0</v>
      </c>
      <c r="P40" s="118">
        <v>0</v>
      </c>
      <c r="Q40" s="118">
        <v>0</v>
      </c>
      <c r="R40" s="118">
        <v>0</v>
      </c>
      <c r="S40" s="118">
        <v>0</v>
      </c>
      <c r="T40" s="118">
        <v>0</v>
      </c>
      <c r="U40" s="118">
        <v>0</v>
      </c>
      <c r="V40" s="118">
        <v>0</v>
      </c>
      <c r="W40" s="118">
        <v>0</v>
      </c>
      <c r="X40" s="118">
        <v>0</v>
      </c>
      <c r="Y40" s="118">
        <v>0</v>
      </c>
      <c r="Z40" s="118">
        <v>0</v>
      </c>
      <c r="AA40" s="118">
        <v>0</v>
      </c>
      <c r="AB40" s="118">
        <v>0</v>
      </c>
      <c r="AC40" s="118">
        <v>0</v>
      </c>
      <c r="AD40" s="118">
        <v>0</v>
      </c>
      <c r="AE40" s="118">
        <v>0</v>
      </c>
    </row>
    <row r="41" spans="1:31">
      <c r="A41" s="3" t="s">
        <v>204</v>
      </c>
      <c r="B41" s="117" t="s">
        <v>92</v>
      </c>
      <c r="C41" s="118" t="s">
        <v>152</v>
      </c>
      <c r="D41" s="118" t="s">
        <v>185</v>
      </c>
      <c r="E41" s="117" t="s">
        <v>34</v>
      </c>
      <c r="F41" s="118" t="s">
        <v>119</v>
      </c>
      <c r="G41" s="117">
        <v>0</v>
      </c>
      <c r="H41" s="118">
        <v>0</v>
      </c>
      <c r="I41" s="118">
        <v>19514.39</v>
      </c>
      <c r="J41" s="118">
        <v>40441.589999999997</v>
      </c>
      <c r="K41" s="118">
        <v>82719.25</v>
      </c>
      <c r="L41" s="118">
        <v>81474.73</v>
      </c>
      <c r="M41" s="118">
        <v>81204.460000000006</v>
      </c>
      <c r="N41" s="118">
        <v>74068.13</v>
      </c>
      <c r="O41" s="118">
        <v>74731.490000000005</v>
      </c>
      <c r="P41" s="118">
        <v>75401.289999999994</v>
      </c>
      <c r="Q41" s="118">
        <v>76077.600000000006</v>
      </c>
      <c r="R41" s="118">
        <v>76760.479999999996</v>
      </c>
      <c r="S41" s="118">
        <v>77449.990000000005</v>
      </c>
      <c r="T41" s="118">
        <v>78146.2</v>
      </c>
      <c r="U41" s="118">
        <v>78849.17</v>
      </c>
      <c r="V41" s="118">
        <v>79558.97</v>
      </c>
      <c r="W41" s="118">
        <v>80275.67</v>
      </c>
      <c r="X41" s="118">
        <v>80999.320000000007</v>
      </c>
      <c r="Y41" s="118">
        <v>81730.009999999995</v>
      </c>
      <c r="Z41" s="118">
        <v>82467.789999999994</v>
      </c>
      <c r="AA41" s="118">
        <v>83212.740000000005</v>
      </c>
      <c r="AB41" s="118">
        <v>83964.92</v>
      </c>
      <c r="AC41" s="118">
        <v>84724.41</v>
      </c>
      <c r="AD41" s="118">
        <v>85491.27</v>
      </c>
      <c r="AE41" s="118">
        <v>86265.59</v>
      </c>
    </row>
    <row r="42" spans="1:31">
      <c r="A42" s="3" t="s">
        <v>396</v>
      </c>
      <c r="B42" s="117" t="s">
        <v>92</v>
      </c>
      <c r="C42" s="118" t="s">
        <v>32</v>
      </c>
      <c r="D42" s="118" t="s">
        <v>397</v>
      </c>
      <c r="E42" s="117" t="s">
        <v>93</v>
      </c>
      <c r="F42" s="118" t="s">
        <v>119</v>
      </c>
      <c r="G42" s="117">
        <v>0</v>
      </c>
      <c r="H42" s="119">
        <v>0</v>
      </c>
      <c r="I42" s="119">
        <v>1035.6911230086623</v>
      </c>
      <c r="J42" s="119">
        <v>3180.5822605207727</v>
      </c>
      <c r="K42" s="119">
        <v>7586.6170118289438</v>
      </c>
      <c r="L42" s="119">
        <v>9968.6742272720567</v>
      </c>
      <c r="M42" s="119">
        <v>11321.102421861291</v>
      </c>
      <c r="N42" s="119">
        <v>11579.3386400893</v>
      </c>
      <c r="O42" s="119">
        <v>11844.877207549249</v>
      </c>
      <c r="P42" s="119">
        <v>12117.944259862581</v>
      </c>
      <c r="Q42" s="119">
        <v>12398.773159957511</v>
      </c>
      <c r="R42" s="119">
        <v>12687.60473145387</v>
      </c>
      <c r="S42" s="119">
        <v>12984.687499610091</v>
      </c>
      <c r="T42" s="119">
        <v>13290.277940077693</v>
      </c>
      <c r="U42" s="119">
        <v>13604.64073571651</v>
      </c>
      <c r="V42" s="119">
        <v>13928.049041732134</v>
      </c>
      <c r="W42" s="119">
        <v>14260.784759405631</v>
      </c>
      <c r="X42" s="119">
        <v>14603.138818694193</v>
      </c>
      <c r="Y42" s="119">
        <v>14955.411469990542</v>
      </c>
      <c r="Z42" s="119">
        <v>15317.912585338228</v>
      </c>
      <c r="AA42" s="119">
        <v>15690.961969409598</v>
      </c>
      <c r="AB42" s="119">
        <v>16074.889680563107</v>
      </c>
      <c r="AC42" s="119">
        <v>16470.036362307052</v>
      </c>
      <c r="AD42" s="119">
        <v>16622.361887627034</v>
      </c>
      <c r="AE42" s="119">
        <v>16776.096217709415</v>
      </c>
    </row>
    <row r="43" spans="1:31">
      <c r="A43" s="3" t="s">
        <v>398</v>
      </c>
      <c r="B43" s="117" t="s">
        <v>92</v>
      </c>
      <c r="C43" s="118" t="s">
        <v>32</v>
      </c>
      <c r="D43" s="118" t="s">
        <v>397</v>
      </c>
      <c r="E43" s="117" t="s">
        <v>94</v>
      </c>
      <c r="F43" s="118" t="s">
        <v>119</v>
      </c>
      <c r="G43" s="117">
        <v>0</v>
      </c>
      <c r="H43" s="119">
        <v>0</v>
      </c>
      <c r="I43" s="119">
        <v>1035.6911230086623</v>
      </c>
      <c r="J43" s="119">
        <v>2144.8911375121106</v>
      </c>
      <c r="K43" s="119">
        <v>4406.0347513081706</v>
      </c>
      <c r="L43" s="119">
        <v>2382.0572154431129</v>
      </c>
      <c r="M43" s="119">
        <v>1352.4281945892344</v>
      </c>
      <c r="N43" s="119">
        <v>258.23621822800851</v>
      </c>
      <c r="O43" s="119">
        <v>265.53856745994926</v>
      </c>
      <c r="P43" s="119">
        <v>273.06705231333217</v>
      </c>
      <c r="Q43" s="119">
        <v>280.82890009492985</v>
      </c>
      <c r="R43" s="119">
        <v>288.83157149635917</v>
      </c>
      <c r="S43" s="119">
        <v>297.08276815622048</v>
      </c>
      <c r="T43" s="119">
        <v>305.59044046760209</v>
      </c>
      <c r="U43" s="119">
        <v>314.36279563881726</v>
      </c>
      <c r="V43" s="119">
        <v>323.40830601562448</v>
      </c>
      <c r="W43" s="119">
        <v>332.73571767349677</v>
      </c>
      <c r="X43" s="119">
        <v>342.35405928856198</v>
      </c>
      <c r="Y43" s="119">
        <v>352.27265129634907</v>
      </c>
      <c r="Z43" s="119">
        <v>362.50111534768621</v>
      </c>
      <c r="AA43" s="119">
        <v>373.04938407136979</v>
      </c>
      <c r="AB43" s="119">
        <v>383.92771115350843</v>
      </c>
      <c r="AC43" s="119">
        <v>395.14668174394501</v>
      </c>
      <c r="AD43" s="119">
        <v>152.32552531998226</v>
      </c>
      <c r="AE43" s="119">
        <v>153.73433008238135</v>
      </c>
    </row>
    <row r="44" spans="1:31">
      <c r="A44" s="3" t="s">
        <v>399</v>
      </c>
      <c r="B44" s="117" t="s">
        <v>92</v>
      </c>
      <c r="C44" s="118" t="s">
        <v>32</v>
      </c>
      <c r="D44" s="118" t="s">
        <v>397</v>
      </c>
      <c r="E44" s="117" t="s">
        <v>35</v>
      </c>
      <c r="F44" s="118" t="s">
        <v>119</v>
      </c>
      <c r="G44" s="117">
        <v>0</v>
      </c>
      <c r="H44" s="144">
        <v>0</v>
      </c>
      <c r="I44" s="144">
        <v>0.25892278075216557</v>
      </c>
      <c r="J44" s="144">
        <v>0.79514556513019319</v>
      </c>
      <c r="K44" s="144">
        <v>1.8966542529572359</v>
      </c>
      <c r="L44" s="144">
        <v>2.4921685568180143</v>
      </c>
      <c r="M44" s="144">
        <v>2.8302756054653226</v>
      </c>
      <c r="N44" s="144">
        <v>2.8948346600223247</v>
      </c>
      <c r="O44" s="144">
        <v>2.9612193018873123</v>
      </c>
      <c r="P44" s="144">
        <v>3.0294860649656452</v>
      </c>
      <c r="Q44" s="144">
        <v>3.0996932899893777</v>
      </c>
      <c r="R44" s="144">
        <v>3.1719011828634676</v>
      </c>
      <c r="S44" s="144">
        <v>3.2461718749025228</v>
      </c>
      <c r="T44" s="144">
        <v>3.322569485019423</v>
      </c>
      <c r="U44" s="144">
        <v>3.4011601839291274</v>
      </c>
      <c r="V44" s="144">
        <v>3.4820122604330335</v>
      </c>
      <c r="W44" s="144">
        <v>3.5651961898514077</v>
      </c>
      <c r="X44" s="144">
        <v>3.6507847046735482</v>
      </c>
      <c r="Y44" s="144">
        <v>3.7388528674976356</v>
      </c>
      <c r="Z44" s="144">
        <v>3.8294781463345573</v>
      </c>
      <c r="AA44" s="144">
        <v>3.9227404923523994</v>
      </c>
      <c r="AB44" s="144">
        <v>4.0187224201407767</v>
      </c>
      <c r="AC44" s="144">
        <v>4.1175090905767631</v>
      </c>
      <c r="AD44" s="144">
        <v>4.1555904719067582</v>
      </c>
      <c r="AE44" s="144">
        <v>4.1940240544273539</v>
      </c>
    </row>
    <row r="45" spans="1:31">
      <c r="A45" s="3" t="s">
        <v>400</v>
      </c>
      <c r="B45" s="117" t="s">
        <v>92</v>
      </c>
      <c r="C45" s="118" t="s">
        <v>32</v>
      </c>
      <c r="D45" s="118" t="s">
        <v>397</v>
      </c>
      <c r="E45" s="117" t="s">
        <v>36</v>
      </c>
      <c r="F45" s="118" t="s">
        <v>119</v>
      </c>
      <c r="G45" s="117">
        <v>0</v>
      </c>
      <c r="H45" s="144">
        <v>0</v>
      </c>
      <c r="I45" s="144">
        <v>0.27591941682882093</v>
      </c>
      <c r="J45" s="144">
        <v>0.84734182132373526</v>
      </c>
      <c r="K45" s="144">
        <v>2.0211575585648291</v>
      </c>
      <c r="L45" s="144">
        <v>2.6557635942220954</v>
      </c>
      <c r="M45" s="144">
        <v>3.0160652232153908</v>
      </c>
      <c r="N45" s="144">
        <v>3.0848621696742589</v>
      </c>
      <c r="O45" s="144">
        <v>3.1556045416531462</v>
      </c>
      <c r="P45" s="144">
        <v>3.2283525841492384</v>
      </c>
      <c r="Q45" s="144">
        <v>3.3031684675931134</v>
      </c>
      <c r="R45" s="144">
        <v>3.3801163500250082</v>
      </c>
      <c r="S45" s="144">
        <v>3.4592624412857234</v>
      </c>
      <c r="T45" s="144">
        <v>3.5406750692875351</v>
      </c>
      <c r="U45" s="144">
        <v>3.624424748432574</v>
      </c>
      <c r="V45" s="144">
        <v>3.7105842502483304</v>
      </c>
      <c r="W45" s="144">
        <v>3.7992286763122416</v>
      </c>
      <c r="X45" s="144">
        <v>3.8904355335395868</v>
      </c>
      <c r="Y45" s="144">
        <v>3.9842848119113765</v>
      </c>
      <c r="Z45" s="144">
        <v>4.0808590647213956</v>
      </c>
      <c r="AA45" s="144">
        <v>4.1802434914241253</v>
      </c>
      <c r="AB45" s="144">
        <v>4.2825260231679207</v>
      </c>
      <c r="AC45" s="144">
        <v>4.3877974111005571</v>
      </c>
      <c r="AD45" s="144">
        <v>4.4283785932510211</v>
      </c>
      <c r="AE45" s="144">
        <v>4.4693350963633351</v>
      </c>
    </row>
    <row r="46" spans="1:31">
      <c r="A46" s="3" t="s">
        <v>401</v>
      </c>
      <c r="B46" s="117" t="s">
        <v>92</v>
      </c>
      <c r="C46" s="118" t="s">
        <v>32</v>
      </c>
      <c r="D46" s="118" t="s">
        <v>397</v>
      </c>
      <c r="E46" s="117" t="s">
        <v>37</v>
      </c>
      <c r="F46" s="118" t="s">
        <v>119</v>
      </c>
      <c r="G46" s="117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4">
        <v>0</v>
      </c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4">
        <v>0</v>
      </c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</row>
    <row r="47" spans="1:31">
      <c r="A47" s="3" t="s">
        <v>402</v>
      </c>
      <c r="B47" s="117" t="s">
        <v>92</v>
      </c>
      <c r="C47" s="118" t="s">
        <v>32</v>
      </c>
      <c r="D47" s="118" t="s">
        <v>397</v>
      </c>
      <c r="E47" s="117" t="s">
        <v>38</v>
      </c>
      <c r="F47" s="118" t="s">
        <v>119</v>
      </c>
      <c r="G47" s="117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4">
        <v>0</v>
      </c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</row>
    <row r="48" spans="1:31">
      <c r="A48" s="3" t="s">
        <v>403</v>
      </c>
      <c r="B48" s="117" t="s">
        <v>92</v>
      </c>
      <c r="C48" s="118" t="s">
        <v>32</v>
      </c>
      <c r="D48" s="118" t="s">
        <v>397</v>
      </c>
      <c r="E48" s="117" t="s">
        <v>95</v>
      </c>
      <c r="F48" s="118" t="s">
        <v>119</v>
      </c>
      <c r="G48" s="117">
        <v>0</v>
      </c>
      <c r="H48" s="118">
        <v>0</v>
      </c>
      <c r="I48" s="118">
        <v>64973.55</v>
      </c>
      <c r="J48" s="118">
        <v>131525.54999999999</v>
      </c>
      <c r="K48" s="118">
        <v>267194.17</v>
      </c>
      <c r="L48" s="118">
        <v>145755.51</v>
      </c>
      <c r="M48" s="118">
        <v>83977.77</v>
      </c>
      <c r="N48" s="118">
        <v>18326.25</v>
      </c>
      <c r="O48" s="118">
        <v>18764.39</v>
      </c>
      <c r="P48" s="118">
        <v>19216.099999999999</v>
      </c>
      <c r="Q48" s="118">
        <v>19681.810000000001</v>
      </c>
      <c r="R48" s="118">
        <v>20161.97</v>
      </c>
      <c r="S48" s="118">
        <v>20657.05</v>
      </c>
      <c r="T48" s="118">
        <v>21167.51</v>
      </c>
      <c r="U48" s="118">
        <v>21693.85</v>
      </c>
      <c r="V48" s="118">
        <v>22236.58</v>
      </c>
      <c r="W48" s="118">
        <v>22796.22</v>
      </c>
      <c r="X48" s="118">
        <v>23373.32</v>
      </c>
      <c r="Y48" s="118">
        <v>23968.44</v>
      </c>
      <c r="Z48" s="118">
        <v>24582.15</v>
      </c>
      <c r="AA48" s="118">
        <v>25215.040000000001</v>
      </c>
      <c r="AB48" s="118">
        <v>25867.74</v>
      </c>
      <c r="AC48" s="118">
        <v>26540.880000000001</v>
      </c>
      <c r="AD48" s="118">
        <v>11971.61</v>
      </c>
      <c r="AE48" s="118">
        <v>12056.14</v>
      </c>
    </row>
    <row r="49" spans="1:31">
      <c r="A49" s="3" t="s">
        <v>404</v>
      </c>
      <c r="B49" s="117" t="s">
        <v>92</v>
      </c>
      <c r="C49" s="118" t="s">
        <v>32</v>
      </c>
      <c r="D49" s="118" t="s">
        <v>397</v>
      </c>
      <c r="E49" s="117" t="s">
        <v>96</v>
      </c>
      <c r="F49" s="118" t="s">
        <v>119</v>
      </c>
      <c r="G49" s="117">
        <v>0</v>
      </c>
      <c r="H49" s="118">
        <v>0</v>
      </c>
      <c r="I49" s="118">
        <v>38031.629999999997</v>
      </c>
      <c r="J49" s="118">
        <v>80929.45</v>
      </c>
      <c r="K49" s="118">
        <v>169050.15</v>
      </c>
      <c r="L49" s="118">
        <v>216691.29</v>
      </c>
      <c r="M49" s="118">
        <v>243739.86</v>
      </c>
      <c r="N49" s="118">
        <v>248904.58</v>
      </c>
      <c r="O49" s="118">
        <v>254215.35</v>
      </c>
      <c r="P49" s="118">
        <v>259676.69</v>
      </c>
      <c r="Q49" s="118">
        <v>265293.27</v>
      </c>
      <c r="R49" s="118">
        <v>271069.90000000002</v>
      </c>
      <c r="S49" s="118">
        <v>277011.56</v>
      </c>
      <c r="T49" s="118">
        <v>283123.37</v>
      </c>
      <c r="U49" s="118">
        <v>289410.62</v>
      </c>
      <c r="V49" s="118">
        <v>295878.78999999998</v>
      </c>
      <c r="W49" s="118">
        <v>302533.5</v>
      </c>
      <c r="X49" s="118">
        <v>309380.58</v>
      </c>
      <c r="Y49" s="118">
        <v>316426.03999999998</v>
      </c>
      <c r="Z49" s="118">
        <v>323676.06</v>
      </c>
      <c r="AA49" s="118">
        <v>331137.05</v>
      </c>
      <c r="AB49" s="118">
        <v>338815.6</v>
      </c>
      <c r="AC49" s="118">
        <v>346718.53</v>
      </c>
      <c r="AD49" s="118">
        <v>349765.05</v>
      </c>
      <c r="AE49" s="118">
        <v>352839.73</v>
      </c>
    </row>
    <row r="50" spans="1:31">
      <c r="A50" s="3" t="s">
        <v>405</v>
      </c>
      <c r="B50" s="117" t="s">
        <v>92</v>
      </c>
      <c r="C50" s="118" t="s">
        <v>32</v>
      </c>
      <c r="D50" s="118" t="s">
        <v>397</v>
      </c>
      <c r="E50" s="117" t="s">
        <v>97</v>
      </c>
      <c r="F50" s="118" t="s">
        <v>119</v>
      </c>
      <c r="G50" s="117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18">
        <v>0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B50" s="118">
        <v>0</v>
      </c>
      <c r="AC50" s="118">
        <v>0</v>
      </c>
      <c r="AD50" s="118">
        <v>0</v>
      </c>
      <c r="AE50" s="118">
        <v>0</v>
      </c>
    </row>
    <row r="51" spans="1:31">
      <c r="A51" s="3" t="s">
        <v>406</v>
      </c>
      <c r="B51" s="117" t="s">
        <v>92</v>
      </c>
      <c r="C51" s="118" t="s">
        <v>32</v>
      </c>
      <c r="D51" s="118" t="s">
        <v>397</v>
      </c>
      <c r="E51" s="117" t="s">
        <v>34</v>
      </c>
      <c r="F51" s="118" t="s">
        <v>119</v>
      </c>
      <c r="G51" s="117">
        <v>0</v>
      </c>
      <c r="H51" s="118">
        <v>0</v>
      </c>
      <c r="I51" s="118">
        <v>103005.18</v>
      </c>
      <c r="J51" s="118">
        <v>212455</v>
      </c>
      <c r="K51" s="118">
        <v>436244.31</v>
      </c>
      <c r="L51" s="118">
        <v>362446.81</v>
      </c>
      <c r="M51" s="118">
        <v>327717.63</v>
      </c>
      <c r="N51" s="118">
        <v>267230.83</v>
      </c>
      <c r="O51" s="118">
        <v>272979.75</v>
      </c>
      <c r="P51" s="118">
        <v>278892.79999999999</v>
      </c>
      <c r="Q51" s="118">
        <v>284975.08</v>
      </c>
      <c r="R51" s="118">
        <v>291231.88</v>
      </c>
      <c r="S51" s="118">
        <v>297668.59999999998</v>
      </c>
      <c r="T51" s="118">
        <v>304290.87</v>
      </c>
      <c r="U51" s="118">
        <v>311104.46999999997</v>
      </c>
      <c r="V51" s="118">
        <v>318115.37</v>
      </c>
      <c r="W51" s="118">
        <v>325329.73</v>
      </c>
      <c r="X51" s="118">
        <v>332753.90999999997</v>
      </c>
      <c r="Y51" s="118">
        <v>340394.48</v>
      </c>
      <c r="Z51" s="118">
        <v>348258.21</v>
      </c>
      <c r="AA51" s="118">
        <v>356352.09</v>
      </c>
      <c r="AB51" s="118">
        <v>364683.34</v>
      </c>
      <c r="AC51" s="118">
        <v>373259.42</v>
      </c>
      <c r="AD51" s="118">
        <v>361736.66</v>
      </c>
      <c r="AE51" s="118">
        <v>364895.87</v>
      </c>
    </row>
    <row r="52" spans="1:31">
      <c r="A52" s="3" t="s">
        <v>407</v>
      </c>
      <c r="B52" s="117" t="s">
        <v>92</v>
      </c>
      <c r="C52" s="118" t="s">
        <v>152</v>
      </c>
      <c r="D52" s="118" t="s">
        <v>397</v>
      </c>
      <c r="E52" s="117" t="s">
        <v>93</v>
      </c>
      <c r="F52" s="118" t="s">
        <v>119</v>
      </c>
      <c r="G52" s="117">
        <v>0</v>
      </c>
      <c r="H52" s="119">
        <v>0</v>
      </c>
      <c r="I52" s="119">
        <v>50.372592867731498</v>
      </c>
      <c r="J52" s="119">
        <v>152.82973830980868</v>
      </c>
      <c r="K52" s="119">
        <v>360.19029076393235</v>
      </c>
      <c r="L52" s="119">
        <v>467.5987970194837</v>
      </c>
      <c r="M52" s="119">
        <v>524.58083312468557</v>
      </c>
      <c r="N52" s="119">
        <v>529.65627118302132</v>
      </c>
      <c r="O52" s="119">
        <v>534.78100731485688</v>
      </c>
      <c r="P52" s="119">
        <v>539.95552035572609</v>
      </c>
      <c r="Q52" s="119">
        <v>545.18029379212521</v>
      </c>
      <c r="R52" s="119">
        <v>550.45581580668693</v>
      </c>
      <c r="S52" s="119">
        <v>555.78257932379563</v>
      </c>
      <c r="T52" s="119">
        <v>561.16108205564331</v>
      </c>
      <c r="U52" s="119">
        <v>566.59182654873428</v>
      </c>
      <c r="V52" s="119">
        <v>572.0753202308415</v>
      </c>
      <c r="W52" s="119">
        <v>577.61207545841785</v>
      </c>
      <c r="X52" s="119">
        <v>583.20260956446964</v>
      </c>
      <c r="Y52" s="119">
        <v>588.84744490689343</v>
      </c>
      <c r="Z52" s="119">
        <v>594.54710891728394</v>
      </c>
      <c r="AA52" s="119">
        <v>600.30213415021444</v>
      </c>
      <c r="AB52" s="119">
        <v>606.1130583329965</v>
      </c>
      <c r="AC52" s="119">
        <v>611.98042441592463</v>
      </c>
      <c r="AD52" s="119">
        <v>617.90478062300531</v>
      </c>
      <c r="AE52" s="119">
        <v>623.88668050318267</v>
      </c>
    </row>
    <row r="53" spans="1:31">
      <c r="A53" s="3" t="s">
        <v>408</v>
      </c>
      <c r="B53" s="117" t="s">
        <v>92</v>
      </c>
      <c r="C53" s="118" t="s">
        <v>152</v>
      </c>
      <c r="D53" s="118" t="s">
        <v>397</v>
      </c>
      <c r="E53" s="117" t="s">
        <v>94</v>
      </c>
      <c r="F53" s="118" t="s">
        <v>119</v>
      </c>
      <c r="G53" s="117">
        <v>0</v>
      </c>
      <c r="H53" s="119">
        <v>0</v>
      </c>
      <c r="I53" s="119">
        <v>50.372592867731498</v>
      </c>
      <c r="J53" s="119">
        <v>102.45714544207718</v>
      </c>
      <c r="K53" s="119">
        <v>207.36055245412368</v>
      </c>
      <c r="L53" s="119">
        <v>107.40850625555134</v>
      </c>
      <c r="M53" s="119">
        <v>56.982036105201871</v>
      </c>
      <c r="N53" s="119">
        <v>5.0754380583357488</v>
      </c>
      <c r="O53" s="119">
        <v>5.1247361318355615</v>
      </c>
      <c r="P53" s="119">
        <v>5.1745130408692148</v>
      </c>
      <c r="Q53" s="119">
        <v>5.2247734363991185</v>
      </c>
      <c r="R53" s="119">
        <v>5.2755220145617159</v>
      </c>
      <c r="S53" s="119">
        <v>5.3267635171087022</v>
      </c>
      <c r="T53" s="119">
        <v>5.378502731847675</v>
      </c>
      <c r="U53" s="119">
        <v>5.4307444930909696</v>
      </c>
      <c r="V53" s="119">
        <v>5.4834936821072233</v>
      </c>
      <c r="W53" s="119">
        <v>5.5367552275763501</v>
      </c>
      <c r="X53" s="119">
        <v>5.5905341060517912</v>
      </c>
      <c r="Y53" s="119">
        <v>5.6448353424237894</v>
      </c>
      <c r="Z53" s="119">
        <v>5.6996640103905065</v>
      </c>
      <c r="AA53" s="119">
        <v>5.7550252329305067</v>
      </c>
      <c r="AB53" s="119">
        <v>5.8109241827820597</v>
      </c>
      <c r="AC53" s="119">
        <v>5.8673660829281289</v>
      </c>
      <c r="AD53" s="119">
        <v>5.9243562070806774</v>
      </c>
      <c r="AE53" s="119">
        <v>5.981899880177366</v>
      </c>
    </row>
    <row r="54" spans="1:31">
      <c r="A54" s="3" t="s">
        <v>409</v>
      </c>
      <c r="B54" s="117" t="s">
        <v>92</v>
      </c>
      <c r="C54" s="118" t="s">
        <v>152</v>
      </c>
      <c r="D54" s="118" t="s">
        <v>397</v>
      </c>
      <c r="E54" s="117" t="s">
        <v>35</v>
      </c>
      <c r="F54" s="118" t="s">
        <v>119</v>
      </c>
      <c r="G54" s="117">
        <v>0</v>
      </c>
      <c r="H54" s="144">
        <v>0</v>
      </c>
      <c r="I54" s="144">
        <v>3.1482870542332189E-2</v>
      </c>
      <c r="J54" s="144">
        <v>9.5518586443630427E-2</v>
      </c>
      <c r="K54" s="144">
        <v>0.22511893172745773</v>
      </c>
      <c r="L54" s="144">
        <v>0.29224924813717729</v>
      </c>
      <c r="M54" s="144">
        <v>0.32786302070292844</v>
      </c>
      <c r="N54" s="144">
        <v>0.33103516948938827</v>
      </c>
      <c r="O54" s="144">
        <v>0.3342381295717855</v>
      </c>
      <c r="P54" s="144">
        <v>0.33747220022232882</v>
      </c>
      <c r="Q54" s="144">
        <v>0.34073768362007828</v>
      </c>
      <c r="R54" s="144">
        <v>0.34403488487917933</v>
      </c>
      <c r="S54" s="144">
        <v>0.34736411207737228</v>
      </c>
      <c r="T54" s="144">
        <v>0.35072567628477708</v>
      </c>
      <c r="U54" s="144">
        <v>0.35411989159295892</v>
      </c>
      <c r="V54" s="144">
        <v>0.35754707514427592</v>
      </c>
      <c r="W54" s="144">
        <v>0.36100754716151118</v>
      </c>
      <c r="X54" s="144">
        <v>0.36450163097779353</v>
      </c>
      <c r="Y54" s="144">
        <v>0.3680296530668084</v>
      </c>
      <c r="Z54" s="144">
        <v>0.37159194307330246</v>
      </c>
      <c r="AA54" s="144">
        <v>0.37518883384388402</v>
      </c>
      <c r="AB54" s="144">
        <v>0.37882066145812282</v>
      </c>
      <c r="AC54" s="144">
        <v>0.38248776525995287</v>
      </c>
      <c r="AD54" s="144">
        <v>0.38619048788937832</v>
      </c>
      <c r="AE54" s="144">
        <v>0.38992917531448917</v>
      </c>
    </row>
    <row r="55" spans="1:31">
      <c r="A55" s="3" t="s">
        <v>410</v>
      </c>
      <c r="B55" s="117" t="s">
        <v>92</v>
      </c>
      <c r="C55" s="118" t="s">
        <v>152</v>
      </c>
      <c r="D55" s="118" t="s">
        <v>397</v>
      </c>
      <c r="E55" s="117" t="s">
        <v>36</v>
      </c>
      <c r="F55" s="118" t="s">
        <v>119</v>
      </c>
      <c r="G55" s="117">
        <v>0</v>
      </c>
      <c r="H55" s="144">
        <v>0</v>
      </c>
      <c r="I55" s="144">
        <v>3.3549521038290911E-2</v>
      </c>
      <c r="J55" s="144">
        <v>0.10178877498255587</v>
      </c>
      <c r="K55" s="144">
        <v>0.23989655981186886</v>
      </c>
      <c r="L55" s="144">
        <v>0.31143355513339438</v>
      </c>
      <c r="M55" s="144">
        <v>0.34938514567660744</v>
      </c>
      <c r="N55" s="144">
        <v>0.35276552588383236</v>
      </c>
      <c r="O55" s="144">
        <v>0.35617873995288307</v>
      </c>
      <c r="P55" s="144">
        <v>0.35962510680128817</v>
      </c>
      <c r="Q55" s="144">
        <v>0.36310494844424368</v>
      </c>
      <c r="R55" s="144">
        <v>0.36661859002470087</v>
      </c>
      <c r="S55" s="144">
        <v>0.37016635984374707</v>
      </c>
      <c r="T55" s="144">
        <v>0.37374858939127992</v>
      </c>
      <c r="U55" s="144">
        <v>0.37736561337698094</v>
      </c>
      <c r="V55" s="144">
        <v>0.38101776976158985</v>
      </c>
      <c r="W55" s="144">
        <v>0.38470539978848162</v>
      </c>
      <c r="X55" s="144">
        <v>0.3884288480155515</v>
      </c>
      <c r="Y55" s="144">
        <v>0.39218846234740878</v>
      </c>
      <c r="Z55" s="144">
        <v>0.39598459406788411</v>
      </c>
      <c r="AA55" s="144">
        <v>0.39981759787285165</v>
      </c>
      <c r="AB55" s="144">
        <v>0.40368783190337043</v>
      </c>
      <c r="AC55" s="144">
        <v>0.40759565777914841</v>
      </c>
      <c r="AD55" s="144">
        <v>0.41154144063232984</v>
      </c>
      <c r="AE55" s="144">
        <v>0.41552554914161249</v>
      </c>
    </row>
    <row r="56" spans="1:31">
      <c r="A56" s="3" t="s">
        <v>411</v>
      </c>
      <c r="B56" s="117" t="s">
        <v>92</v>
      </c>
      <c r="C56" s="118" t="s">
        <v>152</v>
      </c>
      <c r="D56" s="118" t="s">
        <v>397</v>
      </c>
      <c r="E56" s="117" t="s">
        <v>37</v>
      </c>
      <c r="F56" s="118" t="s">
        <v>119</v>
      </c>
      <c r="G56" s="117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</row>
    <row r="57" spans="1:31">
      <c r="A57" s="3" t="s">
        <v>412</v>
      </c>
      <c r="B57" s="117" t="s">
        <v>92</v>
      </c>
      <c r="C57" s="118" t="s">
        <v>152</v>
      </c>
      <c r="D57" s="118" t="s">
        <v>397</v>
      </c>
      <c r="E57" s="117" t="s">
        <v>38</v>
      </c>
      <c r="F57" s="118" t="s">
        <v>119</v>
      </c>
      <c r="G57" s="117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4">
        <v>0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</row>
    <row r="58" spans="1:31">
      <c r="A58" s="3" t="s">
        <v>413</v>
      </c>
      <c r="B58" s="117" t="s">
        <v>92</v>
      </c>
      <c r="C58" s="118" t="s">
        <v>152</v>
      </c>
      <c r="D58" s="118" t="s">
        <v>397</v>
      </c>
      <c r="E58" s="117" t="s">
        <v>95</v>
      </c>
      <c r="F58" s="118" t="s">
        <v>119</v>
      </c>
      <c r="G58" s="117">
        <v>0</v>
      </c>
      <c r="H58" s="118">
        <v>0</v>
      </c>
      <c r="I58" s="118">
        <v>4048.82</v>
      </c>
      <c r="J58" s="118">
        <v>7955.16</v>
      </c>
      <c r="K58" s="118">
        <v>15822.91</v>
      </c>
      <c r="L58" s="118">
        <v>8326.51</v>
      </c>
      <c r="M58" s="118">
        <v>4544.53</v>
      </c>
      <c r="N58" s="118">
        <v>651.53</v>
      </c>
      <c r="O58" s="118">
        <v>655.23</v>
      </c>
      <c r="P58" s="118">
        <v>658.96</v>
      </c>
      <c r="Q58" s="118">
        <v>662.73</v>
      </c>
      <c r="R58" s="118">
        <v>666.54</v>
      </c>
      <c r="S58" s="118">
        <v>670.38</v>
      </c>
      <c r="T58" s="118">
        <v>674.26</v>
      </c>
      <c r="U58" s="118">
        <v>678.18</v>
      </c>
      <c r="V58" s="118">
        <v>682.14</v>
      </c>
      <c r="W58" s="118">
        <v>686.13</v>
      </c>
      <c r="X58" s="118">
        <v>690.16</v>
      </c>
      <c r="Y58" s="118">
        <v>694.24</v>
      </c>
      <c r="Z58" s="118">
        <v>698.35</v>
      </c>
      <c r="AA58" s="118">
        <v>702.5</v>
      </c>
      <c r="AB58" s="118">
        <v>706.69</v>
      </c>
      <c r="AC58" s="118">
        <v>710.93</v>
      </c>
      <c r="AD58" s="118">
        <v>715.2</v>
      </c>
      <c r="AE58" s="118">
        <v>719.52</v>
      </c>
    </row>
    <row r="59" spans="1:31">
      <c r="A59" s="3" t="s">
        <v>414</v>
      </c>
      <c r="B59" s="117" t="s">
        <v>92</v>
      </c>
      <c r="C59" s="118" t="s">
        <v>152</v>
      </c>
      <c r="D59" s="118" t="s">
        <v>397</v>
      </c>
      <c r="E59" s="117" t="s">
        <v>96</v>
      </c>
      <c r="F59" s="118" t="s">
        <v>119</v>
      </c>
      <c r="G59" s="117">
        <v>0</v>
      </c>
      <c r="H59" s="118">
        <v>0</v>
      </c>
      <c r="I59" s="118">
        <v>2663.81</v>
      </c>
      <c r="J59" s="118">
        <v>4712.95</v>
      </c>
      <c r="K59" s="118">
        <v>8860.16</v>
      </c>
      <c r="L59" s="118">
        <v>11008.33</v>
      </c>
      <c r="M59" s="118">
        <v>12147.97</v>
      </c>
      <c r="N59" s="118">
        <v>12249.48</v>
      </c>
      <c r="O59" s="118">
        <v>12351.97</v>
      </c>
      <c r="P59" s="118">
        <v>12455.46</v>
      </c>
      <c r="Q59" s="118">
        <v>12559.96</v>
      </c>
      <c r="R59" s="118">
        <v>12665.47</v>
      </c>
      <c r="S59" s="118">
        <v>12772.01</v>
      </c>
      <c r="T59" s="118">
        <v>12879.58</v>
      </c>
      <c r="U59" s="118">
        <v>12988.19</v>
      </c>
      <c r="V59" s="118">
        <v>13097.86</v>
      </c>
      <c r="W59" s="118">
        <v>13208.6</v>
      </c>
      <c r="X59" s="118">
        <v>13320.41</v>
      </c>
      <c r="Y59" s="118">
        <v>13433.3</v>
      </c>
      <c r="Z59" s="118">
        <v>13547.3</v>
      </c>
      <c r="AA59" s="118">
        <v>13662.4</v>
      </c>
      <c r="AB59" s="118">
        <v>13778.62</v>
      </c>
      <c r="AC59" s="118">
        <v>13895.96</v>
      </c>
      <c r="AD59" s="118">
        <v>14014.45</v>
      </c>
      <c r="AE59" s="118">
        <v>14134.09</v>
      </c>
    </row>
    <row r="60" spans="1:31">
      <c r="A60" s="3" t="s">
        <v>415</v>
      </c>
      <c r="B60" s="117" t="s">
        <v>92</v>
      </c>
      <c r="C60" s="118" t="s">
        <v>152</v>
      </c>
      <c r="D60" s="118" t="s">
        <v>397</v>
      </c>
      <c r="E60" s="117" t="s">
        <v>97</v>
      </c>
      <c r="F60" s="118" t="s">
        <v>119</v>
      </c>
      <c r="G60" s="117">
        <v>0</v>
      </c>
      <c r="H60" s="118">
        <v>0</v>
      </c>
      <c r="I60" s="118">
        <v>0</v>
      </c>
      <c r="J60" s="118">
        <v>0</v>
      </c>
      <c r="K60" s="118">
        <v>0</v>
      </c>
      <c r="L60" s="118">
        <v>0</v>
      </c>
      <c r="M60" s="118">
        <v>0</v>
      </c>
      <c r="N60" s="118">
        <v>0</v>
      </c>
      <c r="O60" s="118">
        <v>0</v>
      </c>
      <c r="P60" s="118">
        <v>0</v>
      </c>
      <c r="Q60" s="118">
        <v>0</v>
      </c>
      <c r="R60" s="118">
        <v>0</v>
      </c>
      <c r="S60" s="118">
        <v>0</v>
      </c>
      <c r="T60" s="118">
        <v>0</v>
      </c>
      <c r="U60" s="118">
        <v>0</v>
      </c>
      <c r="V60" s="118">
        <v>0</v>
      </c>
      <c r="W60" s="118">
        <v>0</v>
      </c>
      <c r="X60" s="118">
        <v>0</v>
      </c>
      <c r="Y60" s="118">
        <v>0</v>
      </c>
      <c r="Z60" s="118">
        <v>0</v>
      </c>
      <c r="AA60" s="118">
        <v>0</v>
      </c>
      <c r="AB60" s="118">
        <v>0</v>
      </c>
      <c r="AC60" s="118">
        <v>0</v>
      </c>
      <c r="AD60" s="118">
        <v>0</v>
      </c>
      <c r="AE60" s="118">
        <v>0</v>
      </c>
    </row>
    <row r="61" spans="1:31">
      <c r="A61" s="3" t="s">
        <v>416</v>
      </c>
      <c r="B61" s="117" t="s">
        <v>92</v>
      </c>
      <c r="C61" s="118" t="s">
        <v>152</v>
      </c>
      <c r="D61" s="118" t="s">
        <v>397</v>
      </c>
      <c r="E61" s="117" t="s">
        <v>34</v>
      </c>
      <c r="F61" s="118" t="s">
        <v>119</v>
      </c>
      <c r="G61" s="117">
        <v>0</v>
      </c>
      <c r="H61" s="118">
        <v>0</v>
      </c>
      <c r="I61" s="118">
        <v>6712.62</v>
      </c>
      <c r="J61" s="118">
        <v>12668.11</v>
      </c>
      <c r="K61" s="118">
        <v>24683.07</v>
      </c>
      <c r="L61" s="118">
        <v>19334.84</v>
      </c>
      <c r="M61" s="118">
        <v>16692.5</v>
      </c>
      <c r="N61" s="118">
        <v>12901.01</v>
      </c>
      <c r="O61" s="118">
        <v>13007.2</v>
      </c>
      <c r="P61" s="118">
        <v>13114.43</v>
      </c>
      <c r="Q61" s="118">
        <v>13222.69</v>
      </c>
      <c r="R61" s="118">
        <v>13332.01</v>
      </c>
      <c r="S61" s="118">
        <v>13442.39</v>
      </c>
      <c r="T61" s="118">
        <v>13553.84</v>
      </c>
      <c r="U61" s="118">
        <v>13666.37</v>
      </c>
      <c r="V61" s="118">
        <v>13780</v>
      </c>
      <c r="W61" s="118">
        <v>13894.73</v>
      </c>
      <c r="X61" s="118">
        <v>14010.57</v>
      </c>
      <c r="Y61" s="118">
        <v>14127.54</v>
      </c>
      <c r="Z61" s="118">
        <v>14245.64</v>
      </c>
      <c r="AA61" s="118">
        <v>14364.9</v>
      </c>
      <c r="AB61" s="118">
        <v>14485.31</v>
      </c>
      <c r="AC61" s="118">
        <v>14606.89</v>
      </c>
      <c r="AD61" s="118">
        <v>14729.65</v>
      </c>
      <c r="AE61" s="118">
        <v>14853.6</v>
      </c>
    </row>
    <row r="62" spans="1:31">
      <c r="A62" s="3" t="s">
        <v>205</v>
      </c>
      <c r="B62" s="117" t="s">
        <v>92</v>
      </c>
      <c r="C62" s="118" t="s">
        <v>32</v>
      </c>
      <c r="D62" s="118" t="s">
        <v>206</v>
      </c>
      <c r="E62" s="117" t="s">
        <v>93</v>
      </c>
      <c r="F62" s="118" t="s">
        <v>119</v>
      </c>
      <c r="G62" s="117">
        <v>0</v>
      </c>
      <c r="H62" s="119">
        <v>0</v>
      </c>
      <c r="I62" s="119">
        <v>0</v>
      </c>
      <c r="J62" s="119">
        <v>252.88105339343903</v>
      </c>
      <c r="K62" s="119">
        <v>765.52923723541073</v>
      </c>
      <c r="L62" s="119">
        <v>1801.733505111735</v>
      </c>
      <c r="M62" s="119">
        <v>2336.5976826458354</v>
      </c>
      <c r="N62" s="119">
        <v>2620.2311621699205</v>
      </c>
      <c r="O62" s="119">
        <v>2644.4647509402985</v>
      </c>
      <c r="P62" s="119">
        <v>2668.9224675789246</v>
      </c>
      <c r="Q62" s="119">
        <v>2693.6063849649654</v>
      </c>
      <c r="R62" s="119">
        <v>2718.5185951489134</v>
      </c>
      <c r="S62" s="119">
        <v>2743.6612095298933</v>
      </c>
      <c r="T62" s="119">
        <v>2769.0363590346133</v>
      </c>
      <c r="U62" s="119">
        <v>2794.6461942979645</v>
      </c>
      <c r="V62" s="119">
        <v>2820.4928858452995</v>
      </c>
      <c r="W62" s="119">
        <v>2846.5786242763888</v>
      </c>
      <c r="X62" s="119">
        <v>2872.905620451083</v>
      </c>
      <c r="Y62" s="119">
        <v>2899.4761056766938</v>
      </c>
      <c r="Z62" s="119">
        <v>2926.2923318971007</v>
      </c>
      <c r="AA62" s="119">
        <v>2953.3565718836139</v>
      </c>
      <c r="AB62" s="119">
        <v>2980.671119427599</v>
      </c>
      <c r="AC62" s="119">
        <v>3008.2382895348865</v>
      </c>
      <c r="AD62" s="119">
        <v>3036.0604186219716</v>
      </c>
      <c r="AE62" s="119">
        <v>3064.1398647140404</v>
      </c>
    </row>
    <row r="63" spans="1:31">
      <c r="A63" s="3" t="s">
        <v>207</v>
      </c>
      <c r="B63" s="117" t="s">
        <v>92</v>
      </c>
      <c r="C63" s="118" t="s">
        <v>32</v>
      </c>
      <c r="D63" s="118" t="s">
        <v>206</v>
      </c>
      <c r="E63" s="117" t="s">
        <v>94</v>
      </c>
      <c r="F63" s="118" t="s">
        <v>119</v>
      </c>
      <c r="G63" s="117">
        <v>0</v>
      </c>
      <c r="H63" s="119">
        <v>0</v>
      </c>
      <c r="I63" s="119">
        <v>0</v>
      </c>
      <c r="J63" s="119">
        <v>252.88105339343903</v>
      </c>
      <c r="K63" s="119">
        <v>512.64818384197167</v>
      </c>
      <c r="L63" s="119">
        <v>1036.2042678763241</v>
      </c>
      <c r="M63" s="119">
        <v>534.86417753410046</v>
      </c>
      <c r="N63" s="119">
        <v>283.63347952408503</v>
      </c>
      <c r="O63" s="119">
        <v>24.233588770377992</v>
      </c>
      <c r="P63" s="119">
        <v>24.457716638626152</v>
      </c>
      <c r="Q63" s="119">
        <v>24.683917386040775</v>
      </c>
      <c r="R63" s="119">
        <v>24.912210183947991</v>
      </c>
      <c r="S63" s="119">
        <v>25.142614380979921</v>
      </c>
      <c r="T63" s="119">
        <v>25.375149504719957</v>
      </c>
      <c r="U63" s="119">
        <v>25.609835263351215</v>
      </c>
      <c r="V63" s="119">
        <v>25.846691547335013</v>
      </c>
      <c r="W63" s="119">
        <v>26.085738431089339</v>
      </c>
      <c r="X63" s="119">
        <v>26.326996174694159</v>
      </c>
      <c r="Y63" s="119">
        <v>26.57048522561081</v>
      </c>
      <c r="Z63" s="119">
        <v>26.816226220406861</v>
      </c>
      <c r="AA63" s="119">
        <v>27.064239986513257</v>
      </c>
      <c r="AB63" s="119">
        <v>27.3145475439851</v>
      </c>
      <c r="AC63" s="119">
        <v>27.567170107287438</v>
      </c>
      <c r="AD63" s="119">
        <v>27.822129087085159</v>
      </c>
      <c r="AE63" s="119">
        <v>28.079446092068792</v>
      </c>
    </row>
    <row r="64" spans="1:31">
      <c r="A64" s="3" t="s">
        <v>208</v>
      </c>
      <c r="B64" s="117" t="s">
        <v>92</v>
      </c>
      <c r="C64" s="118" t="s">
        <v>32</v>
      </c>
      <c r="D64" s="118" t="s">
        <v>206</v>
      </c>
      <c r="E64" s="117" t="s">
        <v>35</v>
      </c>
      <c r="F64" s="118" t="s">
        <v>119</v>
      </c>
      <c r="G64" s="117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4">
        <v>0</v>
      </c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0</v>
      </c>
      <c r="Z64" s="144">
        <v>0</v>
      </c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</row>
    <row r="65" spans="1:31">
      <c r="A65" s="3" t="s">
        <v>209</v>
      </c>
      <c r="B65" s="117" t="s">
        <v>92</v>
      </c>
      <c r="C65" s="118" t="s">
        <v>32</v>
      </c>
      <c r="D65" s="118" t="s">
        <v>206</v>
      </c>
      <c r="E65" s="117" t="s">
        <v>36</v>
      </c>
      <c r="F65" s="118" t="s">
        <v>119</v>
      </c>
      <c r="G65" s="117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</row>
    <row r="66" spans="1:31">
      <c r="A66" s="3" t="s">
        <v>210</v>
      </c>
      <c r="B66" s="117" t="s">
        <v>92</v>
      </c>
      <c r="C66" s="118" t="s">
        <v>32</v>
      </c>
      <c r="D66" s="118" t="s">
        <v>206</v>
      </c>
      <c r="E66" s="117" t="s">
        <v>37</v>
      </c>
      <c r="F66" s="118" t="s">
        <v>119</v>
      </c>
      <c r="G66" s="117">
        <v>0</v>
      </c>
      <c r="H66" s="144">
        <v>0</v>
      </c>
      <c r="I66" s="144">
        <v>0</v>
      </c>
      <c r="J66" s="144">
        <v>0.27564034819884858</v>
      </c>
      <c r="K66" s="144">
        <v>0.83442686858659776</v>
      </c>
      <c r="L66" s="144">
        <v>1.9638895205717912</v>
      </c>
      <c r="M66" s="144">
        <v>2.546891474083961</v>
      </c>
      <c r="N66" s="144">
        <v>2.8560519667652136</v>
      </c>
      <c r="O66" s="144">
        <v>2.8824665785249253</v>
      </c>
      <c r="P66" s="144">
        <v>2.9091254896610281</v>
      </c>
      <c r="Q66" s="144">
        <v>2.9360309596118128</v>
      </c>
      <c r="R66" s="144">
        <v>2.9631852687123161</v>
      </c>
      <c r="S66" s="144">
        <v>2.9905907183875837</v>
      </c>
      <c r="T66" s="144">
        <v>3.0182496313477287</v>
      </c>
      <c r="U66" s="144">
        <v>3.0461643517847814</v>
      </c>
      <c r="V66" s="144">
        <v>3.0743372455713764</v>
      </c>
      <c r="W66" s="144">
        <v>3.1027707004612641</v>
      </c>
      <c r="X66" s="144">
        <v>3.1314671262916809</v>
      </c>
      <c r="Y66" s="144">
        <v>3.1604289551875961</v>
      </c>
      <c r="Z66" s="144">
        <v>3.1896586417678399</v>
      </c>
      <c r="AA66" s="144">
        <v>3.2191586633531393</v>
      </c>
      <c r="AB66" s="144">
        <v>3.2489315201760833</v>
      </c>
      <c r="AC66" s="144">
        <v>3.2789797355930266</v>
      </c>
      <c r="AD66" s="144">
        <v>3.3093058562979496</v>
      </c>
      <c r="AE66" s="144">
        <v>3.3399124525383046</v>
      </c>
    </row>
    <row r="67" spans="1:31">
      <c r="A67" s="3" t="s">
        <v>211</v>
      </c>
      <c r="B67" s="117" t="s">
        <v>92</v>
      </c>
      <c r="C67" s="118" t="s">
        <v>32</v>
      </c>
      <c r="D67" s="118" t="s">
        <v>206</v>
      </c>
      <c r="E67" s="117" t="s">
        <v>38</v>
      </c>
      <c r="F67" s="118" t="s">
        <v>119</v>
      </c>
      <c r="G67" s="117">
        <v>0</v>
      </c>
      <c r="H67" s="144">
        <v>0</v>
      </c>
      <c r="I67" s="144">
        <v>0</v>
      </c>
      <c r="J67" s="144">
        <v>0.29373438640116006</v>
      </c>
      <c r="K67" s="144">
        <v>0.8892016928672184</v>
      </c>
      <c r="L67" s="144">
        <v>2.0928063944712183</v>
      </c>
      <c r="M67" s="144">
        <v>2.7140787234483814</v>
      </c>
      <c r="N67" s="144">
        <v>3.0435336389228618</v>
      </c>
      <c r="O67" s="144">
        <v>3.0716822021791614</v>
      </c>
      <c r="P67" s="144">
        <v>3.1000911015143098</v>
      </c>
      <c r="Q67" s="144">
        <v>3.1287627446843698</v>
      </c>
      <c r="R67" s="144">
        <v>3.1576995617138919</v>
      </c>
      <c r="S67" s="144">
        <v>3.1869040051018582</v>
      </c>
      <c r="T67" s="144">
        <v>3.2163785500295488</v>
      </c>
      <c r="U67" s="144">
        <v>3.2461256945703125</v>
      </c>
      <c r="V67" s="144">
        <v>3.2761479599012961</v>
      </c>
      <c r="W67" s="144">
        <v>3.3064478905171186</v>
      </c>
      <c r="X67" s="144">
        <v>3.3370280544455251</v>
      </c>
      <c r="Y67" s="144">
        <v>3.3678910434650429</v>
      </c>
      <c r="Z67" s="144">
        <v>3.3990394733246374</v>
      </c>
      <c r="AA67" s="144">
        <v>3.4304759839654082</v>
      </c>
      <c r="AB67" s="144">
        <v>3.4622032397443343</v>
      </c>
      <c r="AC67" s="144">
        <v>3.4942239296600879</v>
      </c>
      <c r="AD67" s="144">
        <v>3.526540767580935</v>
      </c>
      <c r="AE67" s="144">
        <v>3.5591564924747492</v>
      </c>
    </row>
    <row r="68" spans="1:31">
      <c r="A68" s="3" t="s">
        <v>212</v>
      </c>
      <c r="B68" s="117" t="s">
        <v>92</v>
      </c>
      <c r="C68" s="118" t="s">
        <v>32</v>
      </c>
      <c r="D68" s="118" t="s">
        <v>206</v>
      </c>
      <c r="E68" s="117" t="s">
        <v>95</v>
      </c>
      <c r="F68" s="118" t="s">
        <v>119</v>
      </c>
      <c r="G68" s="117">
        <v>0</v>
      </c>
      <c r="H68" s="118">
        <v>0</v>
      </c>
      <c r="I68" s="118">
        <v>0</v>
      </c>
      <c r="J68" s="118">
        <v>15172.86</v>
      </c>
      <c r="K68" s="118">
        <v>30758.89</v>
      </c>
      <c r="L68" s="118">
        <v>62172.26</v>
      </c>
      <c r="M68" s="118">
        <v>32091.85</v>
      </c>
      <c r="N68" s="118">
        <v>17018.009999999998</v>
      </c>
      <c r="O68" s="118">
        <v>1454.02</v>
      </c>
      <c r="P68" s="118">
        <v>1467.46</v>
      </c>
      <c r="Q68" s="118">
        <v>1481.04</v>
      </c>
      <c r="R68" s="118">
        <v>1494.73</v>
      </c>
      <c r="S68" s="118">
        <v>1508.56</v>
      </c>
      <c r="T68" s="118">
        <v>1522.51</v>
      </c>
      <c r="U68" s="118">
        <v>1536.59</v>
      </c>
      <c r="V68" s="118">
        <v>1550.8</v>
      </c>
      <c r="W68" s="118">
        <v>1565.14</v>
      </c>
      <c r="X68" s="118">
        <v>1579.62</v>
      </c>
      <c r="Y68" s="118">
        <v>1594.23</v>
      </c>
      <c r="Z68" s="118">
        <v>1608.97</v>
      </c>
      <c r="AA68" s="118">
        <v>1623.85</v>
      </c>
      <c r="AB68" s="118">
        <v>1638.87</v>
      </c>
      <c r="AC68" s="118">
        <v>1654.03</v>
      </c>
      <c r="AD68" s="118">
        <v>1669.33</v>
      </c>
      <c r="AE68" s="118">
        <v>1684.77</v>
      </c>
    </row>
    <row r="69" spans="1:31">
      <c r="A69" s="3" t="s">
        <v>213</v>
      </c>
      <c r="B69" s="117" t="s">
        <v>92</v>
      </c>
      <c r="C69" s="118" t="s">
        <v>32</v>
      </c>
      <c r="D69" s="118" t="s">
        <v>206</v>
      </c>
      <c r="E69" s="117" t="s">
        <v>96</v>
      </c>
      <c r="F69" s="118" t="s">
        <v>119</v>
      </c>
      <c r="G69" s="117">
        <v>0</v>
      </c>
      <c r="H69" s="118">
        <v>0</v>
      </c>
      <c r="I69" s="118">
        <v>0</v>
      </c>
      <c r="J69" s="118">
        <v>5057.62</v>
      </c>
      <c r="K69" s="118">
        <v>15310.58</v>
      </c>
      <c r="L69" s="118">
        <v>36034.67</v>
      </c>
      <c r="M69" s="118">
        <v>46731.95</v>
      </c>
      <c r="N69" s="118">
        <v>52404.62</v>
      </c>
      <c r="O69" s="118">
        <v>52889.3</v>
      </c>
      <c r="P69" s="118">
        <v>53378.45</v>
      </c>
      <c r="Q69" s="118">
        <v>53872.13</v>
      </c>
      <c r="R69" s="118">
        <v>54370.37</v>
      </c>
      <c r="S69" s="118">
        <v>54873.22</v>
      </c>
      <c r="T69" s="118">
        <v>55380.73</v>
      </c>
      <c r="U69" s="118">
        <v>55892.92</v>
      </c>
      <c r="V69" s="118">
        <v>56409.86</v>
      </c>
      <c r="W69" s="118">
        <v>56931.57</v>
      </c>
      <c r="X69" s="118">
        <v>57458.11</v>
      </c>
      <c r="Y69" s="118">
        <v>57989.52</v>
      </c>
      <c r="Z69" s="118">
        <v>58525.85</v>
      </c>
      <c r="AA69" s="118">
        <v>59067.13</v>
      </c>
      <c r="AB69" s="118">
        <v>59613.42</v>
      </c>
      <c r="AC69" s="118">
        <v>60164.77</v>
      </c>
      <c r="AD69" s="118">
        <v>60721.21</v>
      </c>
      <c r="AE69" s="118">
        <v>61282.8</v>
      </c>
    </row>
    <row r="70" spans="1:31">
      <c r="A70" s="3" t="s">
        <v>214</v>
      </c>
      <c r="B70" s="117" t="s">
        <v>92</v>
      </c>
      <c r="C70" s="118" t="s">
        <v>32</v>
      </c>
      <c r="D70" s="118" t="s">
        <v>206</v>
      </c>
      <c r="E70" s="117" t="s">
        <v>97</v>
      </c>
      <c r="F70" s="118" t="s">
        <v>119</v>
      </c>
      <c r="G70" s="117">
        <v>0</v>
      </c>
      <c r="H70" s="118">
        <v>0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  <c r="N70" s="118">
        <v>0</v>
      </c>
      <c r="O70" s="118">
        <v>0</v>
      </c>
      <c r="P70" s="118">
        <v>0</v>
      </c>
      <c r="Q70" s="118">
        <v>0</v>
      </c>
      <c r="R70" s="118">
        <v>0</v>
      </c>
      <c r="S70" s="118">
        <v>0</v>
      </c>
      <c r="T70" s="118">
        <v>0</v>
      </c>
      <c r="U70" s="118">
        <v>0</v>
      </c>
      <c r="V70" s="118">
        <v>0</v>
      </c>
      <c r="W70" s="118">
        <v>0</v>
      </c>
      <c r="X70" s="118">
        <v>0</v>
      </c>
      <c r="Y70" s="118">
        <v>0</v>
      </c>
      <c r="Z70" s="118">
        <v>0</v>
      </c>
      <c r="AA70" s="118">
        <v>0</v>
      </c>
      <c r="AB70" s="118">
        <v>0</v>
      </c>
      <c r="AC70" s="118">
        <v>0</v>
      </c>
      <c r="AD70" s="118">
        <v>0</v>
      </c>
      <c r="AE70" s="118">
        <v>0</v>
      </c>
    </row>
    <row r="71" spans="1:31">
      <c r="A71" s="3" t="s">
        <v>215</v>
      </c>
      <c r="B71" s="117" t="s">
        <v>92</v>
      </c>
      <c r="C71" s="118" t="s">
        <v>32</v>
      </c>
      <c r="D71" s="118" t="s">
        <v>206</v>
      </c>
      <c r="E71" s="117" t="s">
        <v>34</v>
      </c>
      <c r="F71" s="118" t="s">
        <v>119</v>
      </c>
      <c r="G71" s="117">
        <v>0</v>
      </c>
      <c r="H71" s="118">
        <v>0</v>
      </c>
      <c r="I71" s="118">
        <v>0</v>
      </c>
      <c r="J71" s="118">
        <v>20230.48</v>
      </c>
      <c r="K71" s="118">
        <v>46069.48</v>
      </c>
      <c r="L71" s="118">
        <v>98206.93</v>
      </c>
      <c r="M71" s="118">
        <v>78823.8</v>
      </c>
      <c r="N71" s="118">
        <v>69422.63</v>
      </c>
      <c r="O71" s="118">
        <v>54343.31</v>
      </c>
      <c r="P71" s="118">
        <v>54845.91</v>
      </c>
      <c r="Q71" s="118">
        <v>55353.16</v>
      </c>
      <c r="R71" s="118">
        <v>55865.1</v>
      </c>
      <c r="S71" s="118">
        <v>56381.78</v>
      </c>
      <c r="T71" s="118">
        <v>56903.24</v>
      </c>
      <c r="U71" s="118">
        <v>57429.51</v>
      </c>
      <c r="V71" s="118">
        <v>57960.66</v>
      </c>
      <c r="W71" s="118">
        <v>58496.72</v>
      </c>
      <c r="X71" s="118">
        <v>59037.73</v>
      </c>
      <c r="Y71" s="118">
        <v>59583.75</v>
      </c>
      <c r="Z71" s="118">
        <v>60134.82</v>
      </c>
      <c r="AA71" s="118">
        <v>60690.99</v>
      </c>
      <c r="AB71" s="118">
        <v>61252.3</v>
      </c>
      <c r="AC71" s="118">
        <v>61818.8</v>
      </c>
      <c r="AD71" s="118">
        <v>62390.54</v>
      </c>
      <c r="AE71" s="118">
        <v>62967.56</v>
      </c>
    </row>
    <row r="72" spans="1:31">
      <c r="A72" s="3" t="s">
        <v>216</v>
      </c>
      <c r="B72" s="117" t="s">
        <v>92</v>
      </c>
      <c r="C72" s="118" t="s">
        <v>152</v>
      </c>
      <c r="D72" s="118" t="s">
        <v>206</v>
      </c>
      <c r="E72" s="117" t="s">
        <v>93</v>
      </c>
      <c r="F72" s="118" t="s">
        <v>119</v>
      </c>
      <c r="G72" s="117">
        <v>0</v>
      </c>
      <c r="H72" s="119">
        <v>0</v>
      </c>
      <c r="I72" s="119">
        <v>0</v>
      </c>
      <c r="J72" s="119">
        <v>7.6305701612332477</v>
      </c>
      <c r="K72" s="119">
        <v>23.122010376838837</v>
      </c>
      <c r="L72" s="119">
        <v>54.47525739422808</v>
      </c>
      <c r="M72" s="119">
        <v>70.717240119594194</v>
      </c>
      <c r="N72" s="119">
        <v>79.334939324564118</v>
      </c>
      <c r="O72" s="119">
        <v>80.102551551953553</v>
      </c>
      <c r="P72" s="119">
        <v>80.877619648881037</v>
      </c>
      <c r="Q72" s="119">
        <v>81.660216034713457</v>
      </c>
      <c r="R72" s="119">
        <v>82.450413832231931</v>
      </c>
      <c r="S72" s="119">
        <v>83.248286874464043</v>
      </c>
      <c r="T72" s="119">
        <v>84.053909711582662</v>
      </c>
      <c r="U72" s="119">
        <v>84.867357617871505</v>
      </c>
      <c r="V72" s="119">
        <v>85.688706598758543</v>
      </c>
      <c r="W72" s="119">
        <v>86.518033397917591</v>
      </c>
      <c r="X72" s="119">
        <v>87.355415504439023</v>
      </c>
      <c r="Y72" s="119">
        <v>88.20093116006997</v>
      </c>
      <c r="Z72" s="119">
        <v>89.054659366525016</v>
      </c>
      <c r="AA72" s="119">
        <v>89.91667989286762</v>
      </c>
      <c r="AB72" s="119">
        <v>90.787073282963775</v>
      </c>
      <c r="AC72" s="119">
        <v>91.665920863007329</v>
      </c>
      <c r="AD72" s="119">
        <v>92.553304749119093</v>
      </c>
      <c r="AE72" s="119">
        <v>93.449307855019256</v>
      </c>
    </row>
    <row r="73" spans="1:31">
      <c r="A73" s="3" t="s">
        <v>217</v>
      </c>
      <c r="B73" s="117" t="s">
        <v>92</v>
      </c>
      <c r="C73" s="118" t="s">
        <v>152</v>
      </c>
      <c r="D73" s="118" t="s">
        <v>206</v>
      </c>
      <c r="E73" s="117" t="s">
        <v>94</v>
      </c>
      <c r="F73" s="118" t="s">
        <v>119</v>
      </c>
      <c r="G73" s="117">
        <v>0</v>
      </c>
      <c r="H73" s="119">
        <v>0</v>
      </c>
      <c r="I73" s="119">
        <v>0</v>
      </c>
      <c r="J73" s="119">
        <v>7.6305701612332477</v>
      </c>
      <c r="K73" s="119">
        <v>15.491440215605589</v>
      </c>
      <c r="L73" s="119">
        <v>31.353247017389243</v>
      </c>
      <c r="M73" s="119">
        <v>16.241982725366114</v>
      </c>
      <c r="N73" s="119">
        <v>8.6176992049699237</v>
      </c>
      <c r="O73" s="119">
        <v>0.76761222738943502</v>
      </c>
      <c r="P73" s="119">
        <v>0.77506809692748391</v>
      </c>
      <c r="Q73" s="119">
        <v>0.78259638583242008</v>
      </c>
      <c r="R73" s="119">
        <v>0.79019779751847352</v>
      </c>
      <c r="S73" s="119">
        <v>0.79787304223211208</v>
      </c>
      <c r="T73" s="119">
        <v>0.80562283711861937</v>
      </c>
      <c r="U73" s="119">
        <v>0.81344790628884311</v>
      </c>
      <c r="V73" s="119">
        <v>0.82134898088703778</v>
      </c>
      <c r="W73" s="119">
        <v>0.82932679915904828</v>
      </c>
      <c r="X73" s="119">
        <v>0.83738210652143152</v>
      </c>
      <c r="Y73" s="119">
        <v>0.84551565563094755</v>
      </c>
      <c r="Z73" s="119">
        <v>0.85372820645504532</v>
      </c>
      <c r="AA73" s="119">
        <v>0.8620205263426044</v>
      </c>
      <c r="AB73" s="119">
        <v>0.87039339009615446</v>
      </c>
      <c r="AC73" s="119">
        <v>0.8788475800435549</v>
      </c>
      <c r="AD73" s="119">
        <v>0.88738388611176333</v>
      </c>
      <c r="AE73" s="119">
        <v>0.89600310590016363</v>
      </c>
    </row>
    <row r="74" spans="1:31">
      <c r="A74" s="3" t="s">
        <v>218</v>
      </c>
      <c r="B74" s="117" t="s">
        <v>92</v>
      </c>
      <c r="C74" s="118" t="s">
        <v>152</v>
      </c>
      <c r="D74" s="118" t="s">
        <v>206</v>
      </c>
      <c r="E74" s="117" t="s">
        <v>35</v>
      </c>
      <c r="F74" s="118" t="s">
        <v>119</v>
      </c>
      <c r="G74" s="117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0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4">
        <v>0</v>
      </c>
      <c r="Y74" s="144">
        <v>0</v>
      </c>
      <c r="Z74" s="144">
        <v>0</v>
      </c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</row>
    <row r="75" spans="1:31">
      <c r="A75" s="3" t="s">
        <v>219</v>
      </c>
      <c r="B75" s="117" t="s">
        <v>92</v>
      </c>
      <c r="C75" s="118" t="s">
        <v>152</v>
      </c>
      <c r="D75" s="118" t="s">
        <v>206</v>
      </c>
      <c r="E75" s="117" t="s">
        <v>36</v>
      </c>
      <c r="F75" s="118" t="s">
        <v>119</v>
      </c>
      <c r="G75" s="117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0</v>
      </c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4">
        <v>0</v>
      </c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</row>
    <row r="76" spans="1:31">
      <c r="A76" s="3" t="s">
        <v>220</v>
      </c>
      <c r="B76" s="117" t="s">
        <v>92</v>
      </c>
      <c r="C76" s="118" t="s">
        <v>152</v>
      </c>
      <c r="D76" s="118" t="s">
        <v>206</v>
      </c>
      <c r="E76" s="117" t="s">
        <v>37</v>
      </c>
      <c r="F76" s="118" t="s">
        <v>119</v>
      </c>
      <c r="G76" s="117">
        <v>0</v>
      </c>
      <c r="H76" s="144">
        <v>0</v>
      </c>
      <c r="I76" s="144">
        <v>0</v>
      </c>
      <c r="J76" s="144">
        <v>1.0301269717664886E-2</v>
      </c>
      <c r="K76" s="144">
        <v>3.1214714008732432E-2</v>
      </c>
      <c r="L76" s="144">
        <v>7.3541597482207913E-2</v>
      </c>
      <c r="M76" s="144">
        <v>9.5468274161452177E-2</v>
      </c>
      <c r="N76" s="144">
        <v>0.10710216808816156</v>
      </c>
      <c r="O76" s="144">
        <v>0.1081384445951373</v>
      </c>
      <c r="P76" s="144">
        <v>0.10918478652598941</v>
      </c>
      <c r="Q76" s="144">
        <v>0.11024129164686318</v>
      </c>
      <c r="R76" s="144">
        <v>0.11130805867351312</v>
      </c>
      <c r="S76" s="144">
        <v>0.11238518728052646</v>
      </c>
      <c r="T76" s="144">
        <v>0.11347277811063659</v>
      </c>
      <c r="U76" s="144">
        <v>0.11457093278412654</v>
      </c>
      <c r="V76" s="144">
        <v>0.11567975390832405</v>
      </c>
      <c r="W76" s="144">
        <v>0.11679934508718876</v>
      </c>
      <c r="X76" s="144">
        <v>0.11792981093099268</v>
      </c>
      <c r="Y76" s="144">
        <v>0.11907125706609448</v>
      </c>
      <c r="Z76" s="144">
        <v>0.12022379014480877</v>
      </c>
      <c r="AA76" s="144">
        <v>0.1213875178553713</v>
      </c>
      <c r="AB76" s="144">
        <v>0.12256254893200111</v>
      </c>
      <c r="AC76" s="144">
        <v>0.1237489931650599</v>
      </c>
      <c r="AD76" s="144">
        <v>0.12494696141131079</v>
      </c>
      <c r="AE76" s="144">
        <v>0.12615656560427602</v>
      </c>
    </row>
    <row r="77" spans="1:31">
      <c r="A77" s="3" t="s">
        <v>221</v>
      </c>
      <c r="B77" s="117" t="s">
        <v>92</v>
      </c>
      <c r="C77" s="118" t="s">
        <v>152</v>
      </c>
      <c r="D77" s="118" t="s">
        <v>206</v>
      </c>
      <c r="E77" s="117" t="s">
        <v>38</v>
      </c>
      <c r="F77" s="118" t="s">
        <v>119</v>
      </c>
      <c r="G77" s="117">
        <v>0</v>
      </c>
      <c r="H77" s="144">
        <v>0</v>
      </c>
      <c r="I77" s="144">
        <v>0</v>
      </c>
      <c r="J77" s="144">
        <v>1.0977482648832998E-2</v>
      </c>
      <c r="K77" s="144">
        <v>3.3263761731385795E-2</v>
      </c>
      <c r="L77" s="144">
        <v>7.836913627686265E-2</v>
      </c>
      <c r="M77" s="144">
        <v>0.1017351600185978</v>
      </c>
      <c r="N77" s="144">
        <v>0.11413274519198802</v>
      </c>
      <c r="O77" s="144">
        <v>0.1152370466700099</v>
      </c>
      <c r="P77" s="144">
        <v>0.11635207430305777</v>
      </c>
      <c r="Q77" s="144">
        <v>0.11747793227500339</v>
      </c>
      <c r="R77" s="144">
        <v>0.1186147257816636</v>
      </c>
      <c r="S77" s="144">
        <v>0.11976256104062923</v>
      </c>
      <c r="T77" s="144">
        <v>0.12092154530118988</v>
      </c>
      <c r="U77" s="144">
        <v>0.12209178685435479</v>
      </c>
      <c r="V77" s="144">
        <v>0.12327339504297107</v>
      </c>
      <c r="W77" s="144">
        <v>0.12446648027194028</v>
      </c>
      <c r="X77" s="144">
        <v>0.1256711540185344</v>
      </c>
      <c r="Y77" s="144">
        <v>0.12688752884281168</v>
      </c>
      <c r="Z77" s="144">
        <v>0.12811571839813382</v>
      </c>
      <c r="AA77" s="144">
        <v>0.12935583744178528</v>
      </c>
      <c r="AB77" s="144">
        <v>0.13060800184569599</v>
      </c>
      <c r="AC77" s="144">
        <v>0.13187232860726758</v>
      </c>
      <c r="AD77" s="144">
        <v>0.1331489358603056</v>
      </c>
      <c r="AE77" s="144">
        <v>0.13443794288605712</v>
      </c>
    </row>
    <row r="78" spans="1:31">
      <c r="A78" s="3" t="s">
        <v>222</v>
      </c>
      <c r="B78" s="117" t="s">
        <v>92</v>
      </c>
      <c r="C78" s="118" t="s">
        <v>152</v>
      </c>
      <c r="D78" s="118" t="s">
        <v>206</v>
      </c>
      <c r="E78" s="117" t="s">
        <v>95</v>
      </c>
      <c r="F78" s="118" t="s">
        <v>119</v>
      </c>
      <c r="G78" s="117">
        <v>0</v>
      </c>
      <c r="H78" s="118">
        <v>0</v>
      </c>
      <c r="I78" s="118">
        <v>0</v>
      </c>
      <c r="J78" s="118">
        <v>572.29</v>
      </c>
      <c r="K78" s="118">
        <v>1161.8599999999999</v>
      </c>
      <c r="L78" s="118">
        <v>2351.4899999999998</v>
      </c>
      <c r="M78" s="118">
        <v>1218.1500000000001</v>
      </c>
      <c r="N78" s="118">
        <v>646.33000000000004</v>
      </c>
      <c r="O78" s="118">
        <v>57.57</v>
      </c>
      <c r="P78" s="118">
        <v>58.13</v>
      </c>
      <c r="Q78" s="118">
        <v>58.69</v>
      </c>
      <c r="R78" s="118">
        <v>59.26</v>
      </c>
      <c r="S78" s="118">
        <v>59.84</v>
      </c>
      <c r="T78" s="118">
        <v>60.42</v>
      </c>
      <c r="U78" s="118">
        <v>61.01</v>
      </c>
      <c r="V78" s="118">
        <v>61.6</v>
      </c>
      <c r="W78" s="118">
        <v>62.2</v>
      </c>
      <c r="X78" s="118">
        <v>62.8</v>
      </c>
      <c r="Y78" s="118">
        <v>63.41</v>
      </c>
      <c r="Z78" s="118">
        <v>64.03</v>
      </c>
      <c r="AA78" s="118">
        <v>64.650000000000006</v>
      </c>
      <c r="AB78" s="118">
        <v>65.28</v>
      </c>
      <c r="AC78" s="118">
        <v>65.91</v>
      </c>
      <c r="AD78" s="118">
        <v>66.55</v>
      </c>
      <c r="AE78" s="118">
        <v>67.2</v>
      </c>
    </row>
    <row r="79" spans="1:31">
      <c r="A79" s="3" t="s">
        <v>223</v>
      </c>
      <c r="B79" s="117" t="s">
        <v>92</v>
      </c>
      <c r="C79" s="118" t="s">
        <v>152</v>
      </c>
      <c r="D79" s="118" t="s">
        <v>206</v>
      </c>
      <c r="E79" s="117" t="s">
        <v>96</v>
      </c>
      <c r="F79" s="118" t="s">
        <v>119</v>
      </c>
      <c r="G79" s="117">
        <v>0</v>
      </c>
      <c r="H79" s="118">
        <v>0</v>
      </c>
      <c r="I79" s="118">
        <v>0</v>
      </c>
      <c r="J79" s="118">
        <v>152.61000000000001</v>
      </c>
      <c r="K79" s="118">
        <v>462.44</v>
      </c>
      <c r="L79" s="118">
        <v>1089.51</v>
      </c>
      <c r="M79" s="118">
        <v>1414.34</v>
      </c>
      <c r="N79" s="118">
        <v>1586.7</v>
      </c>
      <c r="O79" s="118">
        <v>1602.05</v>
      </c>
      <c r="P79" s="118">
        <v>1617.55</v>
      </c>
      <c r="Q79" s="118">
        <v>1633.2</v>
      </c>
      <c r="R79" s="118">
        <v>1649.01</v>
      </c>
      <c r="S79" s="118">
        <v>1664.97</v>
      </c>
      <c r="T79" s="118">
        <v>1681.08</v>
      </c>
      <c r="U79" s="118">
        <v>1697.35</v>
      </c>
      <c r="V79" s="118">
        <v>1713.77</v>
      </c>
      <c r="W79" s="118">
        <v>1730.36</v>
      </c>
      <c r="X79" s="118">
        <v>1747.11</v>
      </c>
      <c r="Y79" s="118">
        <v>1764.02</v>
      </c>
      <c r="Z79" s="118">
        <v>1781.09</v>
      </c>
      <c r="AA79" s="118">
        <v>1798.33</v>
      </c>
      <c r="AB79" s="118">
        <v>1815.74</v>
      </c>
      <c r="AC79" s="118">
        <v>1833.32</v>
      </c>
      <c r="AD79" s="118">
        <v>1851.07</v>
      </c>
      <c r="AE79" s="118">
        <v>1868.99</v>
      </c>
    </row>
    <row r="80" spans="1:31">
      <c r="A80" s="3" t="s">
        <v>224</v>
      </c>
      <c r="B80" s="117" t="s">
        <v>92</v>
      </c>
      <c r="C80" s="118" t="s">
        <v>152</v>
      </c>
      <c r="D80" s="118" t="s">
        <v>206</v>
      </c>
      <c r="E80" s="117" t="s">
        <v>97</v>
      </c>
      <c r="F80" s="118" t="s">
        <v>119</v>
      </c>
      <c r="G80" s="117">
        <v>0</v>
      </c>
      <c r="H80" s="118">
        <v>0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  <c r="N80" s="118">
        <v>0</v>
      </c>
      <c r="O80" s="118">
        <v>0</v>
      </c>
      <c r="P80" s="118">
        <v>0</v>
      </c>
      <c r="Q80" s="118">
        <v>0</v>
      </c>
      <c r="R80" s="118">
        <v>0</v>
      </c>
      <c r="S80" s="118">
        <v>0</v>
      </c>
      <c r="T80" s="118">
        <v>0</v>
      </c>
      <c r="U80" s="118">
        <v>0</v>
      </c>
      <c r="V80" s="118">
        <v>0</v>
      </c>
      <c r="W80" s="118">
        <v>0</v>
      </c>
      <c r="X80" s="118">
        <v>0</v>
      </c>
      <c r="Y80" s="118">
        <v>0</v>
      </c>
      <c r="Z80" s="118">
        <v>0</v>
      </c>
      <c r="AA80" s="118">
        <v>0</v>
      </c>
      <c r="AB80" s="118">
        <v>0</v>
      </c>
      <c r="AC80" s="118">
        <v>0</v>
      </c>
      <c r="AD80" s="118">
        <v>0</v>
      </c>
      <c r="AE80" s="118">
        <v>0</v>
      </c>
    </row>
    <row r="81" spans="1:31">
      <c r="A81" s="3" t="s">
        <v>225</v>
      </c>
      <c r="B81" s="117" t="s">
        <v>92</v>
      </c>
      <c r="C81" s="118" t="s">
        <v>152</v>
      </c>
      <c r="D81" s="118" t="s">
        <v>206</v>
      </c>
      <c r="E81" s="117" t="s">
        <v>34</v>
      </c>
      <c r="F81" s="118" t="s">
        <v>119</v>
      </c>
      <c r="G81" s="117">
        <v>0</v>
      </c>
      <c r="H81" s="118">
        <v>0</v>
      </c>
      <c r="I81" s="118">
        <v>0</v>
      </c>
      <c r="J81" s="118">
        <v>724.9</v>
      </c>
      <c r="K81" s="118">
        <v>1624.3</v>
      </c>
      <c r="L81" s="118">
        <v>3441</v>
      </c>
      <c r="M81" s="118">
        <v>2632.49</v>
      </c>
      <c r="N81" s="118">
        <v>2233.0300000000002</v>
      </c>
      <c r="O81" s="118">
        <v>1659.62</v>
      </c>
      <c r="P81" s="118">
        <v>1675.68</v>
      </c>
      <c r="Q81" s="118">
        <v>1691.9</v>
      </c>
      <c r="R81" s="118">
        <v>1708.27</v>
      </c>
      <c r="S81" s="118">
        <v>1724.81</v>
      </c>
      <c r="T81" s="118">
        <v>1741.5</v>
      </c>
      <c r="U81" s="118">
        <v>1758.36</v>
      </c>
      <c r="V81" s="118">
        <v>1775.38</v>
      </c>
      <c r="W81" s="118">
        <v>1792.56</v>
      </c>
      <c r="X81" s="118">
        <v>1809.91</v>
      </c>
      <c r="Y81" s="118">
        <v>1827.43</v>
      </c>
      <c r="Z81" s="118">
        <v>1845.12</v>
      </c>
      <c r="AA81" s="118">
        <v>1862.99</v>
      </c>
      <c r="AB81" s="118">
        <v>1881.02</v>
      </c>
      <c r="AC81" s="118">
        <v>1899.23</v>
      </c>
      <c r="AD81" s="118">
        <v>1917.62</v>
      </c>
      <c r="AE81" s="118">
        <v>1936.19</v>
      </c>
    </row>
    <row r="82" spans="1:31">
      <c r="A82" s="3" t="s">
        <v>417</v>
      </c>
      <c r="B82" s="117" t="s">
        <v>92</v>
      </c>
      <c r="C82" s="118" t="s">
        <v>32</v>
      </c>
      <c r="D82" s="118" t="s">
        <v>418</v>
      </c>
      <c r="E82" s="117" t="s">
        <v>93</v>
      </c>
      <c r="F82" s="118" t="s">
        <v>119</v>
      </c>
      <c r="G82" s="117">
        <v>0</v>
      </c>
      <c r="H82" s="119">
        <v>0</v>
      </c>
      <c r="I82" s="119">
        <v>0</v>
      </c>
      <c r="J82" s="119">
        <v>126.44052669671952</v>
      </c>
      <c r="K82" s="119">
        <v>382.76461861770537</v>
      </c>
      <c r="L82" s="119">
        <v>900.86675255586749</v>
      </c>
      <c r="M82" s="119">
        <v>1168.2988413229177</v>
      </c>
      <c r="N82" s="119">
        <v>1310.1155810849602</v>
      </c>
      <c r="O82" s="119">
        <v>1322.2323754701492</v>
      </c>
      <c r="P82" s="119">
        <v>1334.4612337894623</v>
      </c>
      <c r="Q82" s="119">
        <v>1346.8031924824827</v>
      </c>
      <c r="R82" s="119">
        <v>1359.2592975744567</v>
      </c>
      <c r="S82" s="119">
        <v>1371.8306047649467</v>
      </c>
      <c r="T82" s="119">
        <v>1384.5181795173066</v>
      </c>
      <c r="U82" s="119">
        <v>1397.3230971489822</v>
      </c>
      <c r="V82" s="119">
        <v>1410.2464429226497</v>
      </c>
      <c r="W82" s="119">
        <v>1423.2893121381944</v>
      </c>
      <c r="X82" s="119">
        <v>1436.4528102255415</v>
      </c>
      <c r="Y82" s="119">
        <v>1449.7380528383469</v>
      </c>
      <c r="Z82" s="119">
        <v>1463.1461659485503</v>
      </c>
      <c r="AA82" s="119">
        <v>1476.678285941807</v>
      </c>
      <c r="AB82" s="119">
        <v>1490.3355597137995</v>
      </c>
      <c r="AC82" s="119">
        <v>1504.1191447674432</v>
      </c>
      <c r="AD82" s="119">
        <v>1518.0302093109858</v>
      </c>
      <c r="AE82" s="119">
        <v>1532.0699323570202</v>
      </c>
    </row>
    <row r="83" spans="1:31">
      <c r="A83" s="3" t="s">
        <v>419</v>
      </c>
      <c r="B83" s="117" t="s">
        <v>92</v>
      </c>
      <c r="C83" s="118" t="s">
        <v>32</v>
      </c>
      <c r="D83" s="118" t="s">
        <v>418</v>
      </c>
      <c r="E83" s="117" t="s">
        <v>94</v>
      </c>
      <c r="F83" s="118" t="s">
        <v>119</v>
      </c>
      <c r="G83" s="117">
        <v>0</v>
      </c>
      <c r="H83" s="119">
        <v>0</v>
      </c>
      <c r="I83" s="119">
        <v>0</v>
      </c>
      <c r="J83" s="119">
        <v>126.44052669671952</v>
      </c>
      <c r="K83" s="119">
        <v>256.32409192098584</v>
      </c>
      <c r="L83" s="119">
        <v>518.10213393816207</v>
      </c>
      <c r="M83" s="119">
        <v>267.43208876705023</v>
      </c>
      <c r="N83" s="119">
        <v>141.81673976204252</v>
      </c>
      <c r="O83" s="119">
        <v>12.116794385188996</v>
      </c>
      <c r="P83" s="119">
        <v>12.228858319313076</v>
      </c>
      <c r="Q83" s="119">
        <v>12.341958693020388</v>
      </c>
      <c r="R83" s="119">
        <v>12.456105091973996</v>
      </c>
      <c r="S83" s="119">
        <v>12.571307190489961</v>
      </c>
      <c r="T83" s="119">
        <v>12.687574752359978</v>
      </c>
      <c r="U83" s="119">
        <v>12.804917631675607</v>
      </c>
      <c r="V83" s="119">
        <v>12.923345773667506</v>
      </c>
      <c r="W83" s="119">
        <v>13.04286921554467</v>
      </c>
      <c r="X83" s="119">
        <v>13.163498087347079</v>
      </c>
      <c r="Y83" s="119">
        <v>13.285242612805405</v>
      </c>
      <c r="Z83" s="119">
        <v>13.408113110203431</v>
      </c>
      <c r="AA83" s="119">
        <v>13.532119993256629</v>
      </c>
      <c r="AB83" s="119">
        <v>13.65727377199255</v>
      </c>
      <c r="AC83" s="119">
        <v>13.783585053643719</v>
      </c>
      <c r="AD83" s="119">
        <v>13.911064543542579</v>
      </c>
      <c r="AE83" s="119">
        <v>14.039723046034396</v>
      </c>
    </row>
    <row r="84" spans="1:31">
      <c r="A84" s="3" t="s">
        <v>420</v>
      </c>
      <c r="B84" s="117" t="s">
        <v>92</v>
      </c>
      <c r="C84" s="118" t="s">
        <v>32</v>
      </c>
      <c r="D84" s="118" t="s">
        <v>418</v>
      </c>
      <c r="E84" s="117" t="s">
        <v>35</v>
      </c>
      <c r="F84" s="118" t="s">
        <v>119</v>
      </c>
      <c r="G84" s="117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4">
        <v>0</v>
      </c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4">
        <v>0</v>
      </c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</row>
    <row r="85" spans="1:31">
      <c r="A85" s="3" t="s">
        <v>421</v>
      </c>
      <c r="B85" s="117" t="s">
        <v>92</v>
      </c>
      <c r="C85" s="118" t="s">
        <v>32</v>
      </c>
      <c r="D85" s="118" t="s">
        <v>418</v>
      </c>
      <c r="E85" s="117" t="s">
        <v>36</v>
      </c>
      <c r="F85" s="118" t="s">
        <v>119</v>
      </c>
      <c r="G85" s="117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4">
        <v>0</v>
      </c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4">
        <v>0</v>
      </c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</row>
    <row r="86" spans="1:31">
      <c r="A86" s="3" t="s">
        <v>422</v>
      </c>
      <c r="B86" s="117" t="s">
        <v>92</v>
      </c>
      <c r="C86" s="118" t="s">
        <v>32</v>
      </c>
      <c r="D86" s="118" t="s">
        <v>418</v>
      </c>
      <c r="E86" s="117" t="s">
        <v>37</v>
      </c>
      <c r="F86" s="118" t="s">
        <v>119</v>
      </c>
      <c r="G86" s="117">
        <v>0</v>
      </c>
      <c r="H86" s="144">
        <v>0</v>
      </c>
      <c r="I86" s="144">
        <v>0</v>
      </c>
      <c r="J86" s="144">
        <v>6.8910087049712146E-2</v>
      </c>
      <c r="K86" s="144">
        <v>0.20860671714664944</v>
      </c>
      <c r="L86" s="144">
        <v>0.49097238014294781</v>
      </c>
      <c r="M86" s="144">
        <v>0.63672286852099025</v>
      </c>
      <c r="N86" s="144">
        <v>0.71401299169130339</v>
      </c>
      <c r="O86" s="144">
        <v>0.72061664463123132</v>
      </c>
      <c r="P86" s="144">
        <v>0.72728137241525703</v>
      </c>
      <c r="Q86" s="144">
        <v>0.7340077399029532</v>
      </c>
      <c r="R86" s="144">
        <v>0.74079631717807903</v>
      </c>
      <c r="S86" s="144">
        <v>0.74764767959689593</v>
      </c>
      <c r="T86" s="144">
        <v>0.75456240783693218</v>
      </c>
      <c r="U86" s="144">
        <v>0.76154108794619535</v>
      </c>
      <c r="V86" s="144">
        <v>0.76858431139284411</v>
      </c>
      <c r="W86" s="144">
        <v>0.77569267511531603</v>
      </c>
      <c r="X86" s="144">
        <v>0.78286678157292022</v>
      </c>
      <c r="Y86" s="144">
        <v>0.79010723879689904</v>
      </c>
      <c r="Z86" s="144">
        <v>0.79741466044195997</v>
      </c>
      <c r="AA86" s="144">
        <v>0.80478966583828482</v>
      </c>
      <c r="AB86" s="144">
        <v>0.81223288004402083</v>
      </c>
      <c r="AC86" s="144">
        <v>0.81974493389825664</v>
      </c>
      <c r="AD86" s="144">
        <v>0.8273264640744874</v>
      </c>
      <c r="AE86" s="144">
        <v>0.83497811313457615</v>
      </c>
    </row>
    <row r="87" spans="1:31">
      <c r="A87" s="3" t="s">
        <v>423</v>
      </c>
      <c r="B87" s="117" t="s">
        <v>92</v>
      </c>
      <c r="C87" s="118" t="s">
        <v>32</v>
      </c>
      <c r="D87" s="118" t="s">
        <v>418</v>
      </c>
      <c r="E87" s="117" t="s">
        <v>38</v>
      </c>
      <c r="F87" s="118" t="s">
        <v>119</v>
      </c>
      <c r="G87" s="117">
        <v>0</v>
      </c>
      <c r="H87" s="144">
        <v>0</v>
      </c>
      <c r="I87" s="144">
        <v>0</v>
      </c>
      <c r="J87" s="144">
        <v>7.3433596600290016E-2</v>
      </c>
      <c r="K87" s="144">
        <v>0.2223004232168046</v>
      </c>
      <c r="L87" s="144">
        <v>0.52320159861780458</v>
      </c>
      <c r="M87" s="144">
        <v>0.67851968086209535</v>
      </c>
      <c r="N87" s="144">
        <v>0.76088340973071544</v>
      </c>
      <c r="O87" s="144">
        <v>0.76792055054479036</v>
      </c>
      <c r="P87" s="144">
        <v>0.77502277537857744</v>
      </c>
      <c r="Q87" s="144">
        <v>0.78219068617109244</v>
      </c>
      <c r="R87" s="144">
        <v>0.78942489042847297</v>
      </c>
      <c r="S87" s="144">
        <v>0.79672600127546456</v>
      </c>
      <c r="T87" s="144">
        <v>0.80409463750738719</v>
      </c>
      <c r="U87" s="144">
        <v>0.81153142364257813</v>
      </c>
      <c r="V87" s="144">
        <v>0.81903698997532404</v>
      </c>
      <c r="W87" s="144">
        <v>0.82661197262927966</v>
      </c>
      <c r="X87" s="144">
        <v>0.83425701361138127</v>
      </c>
      <c r="Y87" s="144">
        <v>0.84197276086626072</v>
      </c>
      <c r="Z87" s="144">
        <v>0.84975986833115935</v>
      </c>
      <c r="AA87" s="144">
        <v>0.85761899599135205</v>
      </c>
      <c r="AB87" s="144">
        <v>0.86555080993608358</v>
      </c>
      <c r="AC87" s="144">
        <v>0.87355598241502197</v>
      </c>
      <c r="AD87" s="144">
        <v>0.88163519189523376</v>
      </c>
      <c r="AE87" s="144">
        <v>0.8897891231186873</v>
      </c>
    </row>
    <row r="88" spans="1:31">
      <c r="A88" s="3" t="s">
        <v>424</v>
      </c>
      <c r="B88" s="117" t="s">
        <v>92</v>
      </c>
      <c r="C88" s="118" t="s">
        <v>32</v>
      </c>
      <c r="D88" s="118" t="s">
        <v>418</v>
      </c>
      <c r="E88" s="117" t="s">
        <v>95</v>
      </c>
      <c r="F88" s="118" t="s">
        <v>119</v>
      </c>
      <c r="G88" s="117">
        <v>0</v>
      </c>
      <c r="H88" s="118">
        <v>0</v>
      </c>
      <c r="I88" s="118">
        <v>0</v>
      </c>
      <c r="J88" s="118">
        <v>7586.43</v>
      </c>
      <c r="K88" s="118">
        <v>15379.45</v>
      </c>
      <c r="L88" s="118">
        <v>31086.13</v>
      </c>
      <c r="M88" s="118">
        <v>16045.93</v>
      </c>
      <c r="N88" s="118">
        <v>8509</v>
      </c>
      <c r="O88" s="118">
        <v>727.01</v>
      </c>
      <c r="P88" s="118">
        <v>733.73</v>
      </c>
      <c r="Q88" s="118">
        <v>740.52</v>
      </c>
      <c r="R88" s="118">
        <v>747.37</v>
      </c>
      <c r="S88" s="118">
        <v>754.28</v>
      </c>
      <c r="T88" s="118">
        <v>761.25</v>
      </c>
      <c r="U88" s="118">
        <v>768.3</v>
      </c>
      <c r="V88" s="118">
        <v>775.4</v>
      </c>
      <c r="W88" s="118">
        <v>782.57</v>
      </c>
      <c r="X88" s="118">
        <v>789.81</v>
      </c>
      <c r="Y88" s="118">
        <v>797.11</v>
      </c>
      <c r="Z88" s="118">
        <v>804.49</v>
      </c>
      <c r="AA88" s="118">
        <v>811.93</v>
      </c>
      <c r="AB88" s="118">
        <v>819.44</v>
      </c>
      <c r="AC88" s="118">
        <v>827.02</v>
      </c>
      <c r="AD88" s="118">
        <v>834.66</v>
      </c>
      <c r="AE88" s="118">
        <v>842.38</v>
      </c>
    </row>
    <row r="89" spans="1:31">
      <c r="A89" s="3" t="s">
        <v>425</v>
      </c>
      <c r="B89" s="117" t="s">
        <v>92</v>
      </c>
      <c r="C89" s="118" t="s">
        <v>32</v>
      </c>
      <c r="D89" s="118" t="s">
        <v>418</v>
      </c>
      <c r="E89" s="117" t="s">
        <v>96</v>
      </c>
      <c r="F89" s="118" t="s">
        <v>119</v>
      </c>
      <c r="G89" s="117">
        <v>0</v>
      </c>
      <c r="H89" s="118">
        <v>0</v>
      </c>
      <c r="I89" s="118">
        <v>0</v>
      </c>
      <c r="J89" s="118">
        <v>2528.81</v>
      </c>
      <c r="K89" s="118">
        <v>7655.29</v>
      </c>
      <c r="L89" s="118">
        <v>18017.34</v>
      </c>
      <c r="M89" s="118">
        <v>23365.98</v>
      </c>
      <c r="N89" s="118">
        <v>26202.31</v>
      </c>
      <c r="O89" s="118">
        <v>26444.65</v>
      </c>
      <c r="P89" s="118">
        <v>26689.22</v>
      </c>
      <c r="Q89" s="118">
        <v>26936.06</v>
      </c>
      <c r="R89" s="118">
        <v>27185.19</v>
      </c>
      <c r="S89" s="118">
        <v>27436.61</v>
      </c>
      <c r="T89" s="118">
        <v>27690.36</v>
      </c>
      <c r="U89" s="118">
        <v>27946.46</v>
      </c>
      <c r="V89" s="118">
        <v>28204.93</v>
      </c>
      <c r="W89" s="118">
        <v>28465.79</v>
      </c>
      <c r="X89" s="118">
        <v>28729.06</v>
      </c>
      <c r="Y89" s="118">
        <v>28994.76</v>
      </c>
      <c r="Z89" s="118">
        <v>29262.92</v>
      </c>
      <c r="AA89" s="118">
        <v>29533.57</v>
      </c>
      <c r="AB89" s="118">
        <v>29806.71</v>
      </c>
      <c r="AC89" s="118">
        <v>30082.38</v>
      </c>
      <c r="AD89" s="118">
        <v>30360.6</v>
      </c>
      <c r="AE89" s="118">
        <v>30641.4</v>
      </c>
    </row>
    <row r="90" spans="1:31">
      <c r="A90" s="3" t="s">
        <v>426</v>
      </c>
      <c r="B90" s="117" t="s">
        <v>92</v>
      </c>
      <c r="C90" s="118" t="s">
        <v>32</v>
      </c>
      <c r="D90" s="118" t="s">
        <v>418</v>
      </c>
      <c r="E90" s="117" t="s">
        <v>97</v>
      </c>
      <c r="F90" s="118" t="s">
        <v>119</v>
      </c>
      <c r="G90" s="117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8">
        <v>0</v>
      </c>
      <c r="O90" s="118">
        <v>0</v>
      </c>
      <c r="P90" s="118">
        <v>0</v>
      </c>
      <c r="Q90" s="118">
        <v>0</v>
      </c>
      <c r="R90" s="118">
        <v>0</v>
      </c>
      <c r="S90" s="118">
        <v>0</v>
      </c>
      <c r="T90" s="118">
        <v>0</v>
      </c>
      <c r="U90" s="118">
        <v>0</v>
      </c>
      <c r="V90" s="118">
        <v>0</v>
      </c>
      <c r="W90" s="118">
        <v>0</v>
      </c>
      <c r="X90" s="118">
        <v>0</v>
      </c>
      <c r="Y90" s="118">
        <v>0</v>
      </c>
      <c r="Z90" s="118">
        <v>0</v>
      </c>
      <c r="AA90" s="118">
        <v>0</v>
      </c>
      <c r="AB90" s="118">
        <v>0</v>
      </c>
      <c r="AC90" s="118">
        <v>0</v>
      </c>
      <c r="AD90" s="118">
        <v>0</v>
      </c>
      <c r="AE90" s="118">
        <v>0</v>
      </c>
    </row>
    <row r="91" spans="1:31">
      <c r="A91" s="3" t="s">
        <v>427</v>
      </c>
      <c r="B91" s="117" t="s">
        <v>92</v>
      </c>
      <c r="C91" s="118" t="s">
        <v>32</v>
      </c>
      <c r="D91" s="118" t="s">
        <v>418</v>
      </c>
      <c r="E91" s="117" t="s">
        <v>34</v>
      </c>
      <c r="F91" s="118" t="s">
        <v>119</v>
      </c>
      <c r="G91" s="117">
        <v>0</v>
      </c>
      <c r="H91" s="118">
        <v>0</v>
      </c>
      <c r="I91" s="118">
        <v>0</v>
      </c>
      <c r="J91" s="118">
        <v>10115.24</v>
      </c>
      <c r="K91" s="118">
        <v>23034.74</v>
      </c>
      <c r="L91" s="118">
        <v>49103.46</v>
      </c>
      <c r="M91" s="118">
        <v>39411.9</v>
      </c>
      <c r="N91" s="118">
        <v>34711.32</v>
      </c>
      <c r="O91" s="118">
        <v>27171.66</v>
      </c>
      <c r="P91" s="118">
        <v>27422.959999999999</v>
      </c>
      <c r="Q91" s="118">
        <v>27676.58</v>
      </c>
      <c r="R91" s="118">
        <v>27932.55</v>
      </c>
      <c r="S91" s="118">
        <v>28190.89</v>
      </c>
      <c r="T91" s="118">
        <v>28451.62</v>
      </c>
      <c r="U91" s="118">
        <v>28714.76</v>
      </c>
      <c r="V91" s="118">
        <v>28980.33</v>
      </c>
      <c r="W91" s="118">
        <v>29248.36</v>
      </c>
      <c r="X91" s="118">
        <v>29518.87</v>
      </c>
      <c r="Y91" s="118">
        <v>29791.88</v>
      </c>
      <c r="Z91" s="118">
        <v>30067.41</v>
      </c>
      <c r="AA91" s="118">
        <v>30345.49</v>
      </c>
      <c r="AB91" s="118">
        <v>30626.15</v>
      </c>
      <c r="AC91" s="118">
        <v>30909.4</v>
      </c>
      <c r="AD91" s="118">
        <v>31195.27</v>
      </c>
      <c r="AE91" s="118">
        <v>31483.78</v>
      </c>
    </row>
    <row r="92" spans="1:31">
      <c r="A92" s="3" t="s">
        <v>428</v>
      </c>
      <c r="B92" s="117" t="s">
        <v>92</v>
      </c>
      <c r="C92" s="118" t="s">
        <v>152</v>
      </c>
      <c r="D92" s="118" t="s">
        <v>418</v>
      </c>
      <c r="E92" s="117" t="s">
        <v>93</v>
      </c>
      <c r="F92" s="118" t="s">
        <v>119</v>
      </c>
      <c r="G92" s="117">
        <v>0</v>
      </c>
      <c r="H92" s="119">
        <v>0</v>
      </c>
      <c r="I92" s="119">
        <v>0</v>
      </c>
      <c r="J92" s="119">
        <v>3.8152850806166239</v>
      </c>
      <c r="K92" s="119">
        <v>11.561005188419418</v>
      </c>
      <c r="L92" s="119">
        <v>27.23762869711404</v>
      </c>
      <c r="M92" s="119">
        <v>35.358620059797097</v>
      </c>
      <c r="N92" s="119">
        <v>39.667469662282059</v>
      </c>
      <c r="O92" s="119">
        <v>40.051275775976777</v>
      </c>
      <c r="P92" s="119">
        <v>40.438809824440519</v>
      </c>
      <c r="Q92" s="119">
        <v>40.830108017356729</v>
      </c>
      <c r="R92" s="119">
        <v>41.225206916115965</v>
      </c>
      <c r="S92" s="119">
        <v>41.624143437232021</v>
      </c>
      <c r="T92" s="119">
        <v>42.026954855791331</v>
      </c>
      <c r="U92" s="119">
        <v>42.433678808935753</v>
      </c>
      <c r="V92" s="119">
        <v>42.844353299379272</v>
      </c>
      <c r="W92" s="119">
        <v>43.259016698958796</v>
      </c>
      <c r="X92" s="119">
        <v>43.677707752219511</v>
      </c>
      <c r="Y92" s="119">
        <v>44.100465580034985</v>
      </c>
      <c r="Z92" s="119">
        <v>44.527329683262508</v>
      </c>
      <c r="AA92" s="119">
        <v>44.95833994643381</v>
      </c>
      <c r="AB92" s="119">
        <v>45.393536641481887</v>
      </c>
      <c r="AC92" s="119">
        <v>45.832960431503665</v>
      </c>
      <c r="AD92" s="119">
        <v>46.276652374559546</v>
      </c>
      <c r="AE92" s="119">
        <v>46.724653927509628</v>
      </c>
    </row>
    <row r="93" spans="1:31">
      <c r="A93" s="3" t="s">
        <v>429</v>
      </c>
      <c r="B93" s="117" t="s">
        <v>92</v>
      </c>
      <c r="C93" s="118" t="s">
        <v>152</v>
      </c>
      <c r="D93" s="118" t="s">
        <v>418</v>
      </c>
      <c r="E93" s="117" t="s">
        <v>94</v>
      </c>
      <c r="F93" s="118" t="s">
        <v>119</v>
      </c>
      <c r="G93" s="117">
        <v>0</v>
      </c>
      <c r="H93" s="119">
        <v>0</v>
      </c>
      <c r="I93" s="119">
        <v>0</v>
      </c>
      <c r="J93" s="119">
        <v>3.8152850806166239</v>
      </c>
      <c r="K93" s="119">
        <v>7.7457201078027946</v>
      </c>
      <c r="L93" s="119">
        <v>15.676623508694622</v>
      </c>
      <c r="M93" s="119">
        <v>8.120991362683057</v>
      </c>
      <c r="N93" s="119">
        <v>4.3088496024849618</v>
      </c>
      <c r="O93" s="119">
        <v>0.38380611369471751</v>
      </c>
      <c r="P93" s="119">
        <v>0.38753404846374195</v>
      </c>
      <c r="Q93" s="119">
        <v>0.39129819291621004</v>
      </c>
      <c r="R93" s="119">
        <v>0.39509889875923676</v>
      </c>
      <c r="S93" s="119">
        <v>0.39893652111605604</v>
      </c>
      <c r="T93" s="119">
        <v>0.40281141855930969</v>
      </c>
      <c r="U93" s="119">
        <v>0.40672395314442156</v>
      </c>
      <c r="V93" s="119">
        <v>0.41067449044351889</v>
      </c>
      <c r="W93" s="119">
        <v>0.41466339957952414</v>
      </c>
      <c r="X93" s="119">
        <v>0.41869105326071576</v>
      </c>
      <c r="Y93" s="119">
        <v>0.42275782781547377</v>
      </c>
      <c r="Z93" s="119">
        <v>0.42686410322752266</v>
      </c>
      <c r="AA93" s="119">
        <v>0.4310102631713022</v>
      </c>
      <c r="AB93" s="119">
        <v>0.43519669504807723</v>
      </c>
      <c r="AC93" s="119">
        <v>0.43942379002177745</v>
      </c>
      <c r="AD93" s="119">
        <v>0.44369194305588167</v>
      </c>
      <c r="AE93" s="119">
        <v>0.44800155295008182</v>
      </c>
    </row>
    <row r="94" spans="1:31">
      <c r="A94" s="3" t="s">
        <v>430</v>
      </c>
      <c r="B94" s="117" t="s">
        <v>92</v>
      </c>
      <c r="C94" s="118" t="s">
        <v>152</v>
      </c>
      <c r="D94" s="118" t="s">
        <v>418</v>
      </c>
      <c r="E94" s="117" t="s">
        <v>35</v>
      </c>
      <c r="F94" s="118" t="s">
        <v>119</v>
      </c>
      <c r="G94" s="117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4">
        <v>0</v>
      </c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4">
        <v>0</v>
      </c>
      <c r="AA94" s="144">
        <v>0</v>
      </c>
      <c r="AB94" s="144">
        <v>0</v>
      </c>
      <c r="AC94" s="144">
        <v>0</v>
      </c>
      <c r="AD94" s="144">
        <v>0</v>
      </c>
      <c r="AE94" s="144">
        <v>0</v>
      </c>
    </row>
    <row r="95" spans="1:31">
      <c r="A95" s="3" t="s">
        <v>431</v>
      </c>
      <c r="B95" s="117" t="s">
        <v>92</v>
      </c>
      <c r="C95" s="118" t="s">
        <v>152</v>
      </c>
      <c r="D95" s="118" t="s">
        <v>418</v>
      </c>
      <c r="E95" s="117" t="s">
        <v>36</v>
      </c>
      <c r="F95" s="118" t="s">
        <v>119</v>
      </c>
      <c r="G95" s="117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4">
        <v>0</v>
      </c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</row>
    <row r="96" spans="1:31">
      <c r="A96" s="3" t="s">
        <v>432</v>
      </c>
      <c r="B96" s="117" t="s">
        <v>92</v>
      </c>
      <c r="C96" s="118" t="s">
        <v>152</v>
      </c>
      <c r="D96" s="118" t="s">
        <v>418</v>
      </c>
      <c r="E96" s="117" t="s">
        <v>37</v>
      </c>
      <c r="F96" s="118" t="s">
        <v>119</v>
      </c>
      <c r="G96" s="117">
        <v>0</v>
      </c>
      <c r="H96" s="144">
        <v>0</v>
      </c>
      <c r="I96" s="144">
        <v>0</v>
      </c>
      <c r="J96" s="144">
        <v>2.5753174294162215E-3</v>
      </c>
      <c r="K96" s="144">
        <v>7.8036785021831081E-3</v>
      </c>
      <c r="L96" s="144">
        <v>1.8385399370551978E-2</v>
      </c>
      <c r="M96" s="144">
        <v>2.3867068540363044E-2</v>
      </c>
      <c r="N96" s="144">
        <v>2.677554202204039E-2</v>
      </c>
      <c r="O96" s="144">
        <v>2.7034611148784325E-2</v>
      </c>
      <c r="P96" s="144">
        <v>2.7296196631497353E-2</v>
      </c>
      <c r="Q96" s="144">
        <v>2.7560322911715795E-2</v>
      </c>
      <c r="R96" s="144">
        <v>2.782701466837828E-2</v>
      </c>
      <c r="S96" s="144">
        <v>2.8096296820131615E-2</v>
      </c>
      <c r="T96" s="144">
        <v>2.8368194527659148E-2</v>
      </c>
      <c r="U96" s="144">
        <v>2.8642733196031635E-2</v>
      </c>
      <c r="V96" s="144">
        <v>2.8919938477081013E-2</v>
      </c>
      <c r="W96" s="144">
        <v>2.9199836271797189E-2</v>
      </c>
      <c r="X96" s="144">
        <v>2.948245273274817E-2</v>
      </c>
      <c r="Y96" s="144">
        <v>2.9767814266523619E-2</v>
      </c>
      <c r="Z96" s="144">
        <v>3.0055947536202193E-2</v>
      </c>
      <c r="AA96" s="144">
        <v>3.0346879463842825E-2</v>
      </c>
      <c r="AB96" s="144">
        <v>3.0640637233000277E-2</v>
      </c>
      <c r="AC96" s="144">
        <v>3.0937248291264974E-2</v>
      </c>
      <c r="AD96" s="144">
        <v>3.1236740352827697E-2</v>
      </c>
      <c r="AE96" s="144">
        <v>3.1539141401069004E-2</v>
      </c>
    </row>
    <row r="97" spans="1:31">
      <c r="A97" s="3" t="s">
        <v>433</v>
      </c>
      <c r="B97" s="117" t="s">
        <v>92</v>
      </c>
      <c r="C97" s="118" t="s">
        <v>152</v>
      </c>
      <c r="D97" s="118" t="s">
        <v>418</v>
      </c>
      <c r="E97" s="117" t="s">
        <v>38</v>
      </c>
      <c r="F97" s="118" t="s">
        <v>119</v>
      </c>
      <c r="G97" s="117">
        <v>0</v>
      </c>
      <c r="H97" s="144">
        <v>0</v>
      </c>
      <c r="I97" s="144">
        <v>0</v>
      </c>
      <c r="J97" s="144">
        <v>2.7443706622082495E-3</v>
      </c>
      <c r="K97" s="144">
        <v>8.3159404328464488E-3</v>
      </c>
      <c r="L97" s="144">
        <v>1.9592284069215662E-2</v>
      </c>
      <c r="M97" s="144">
        <v>2.5433790004649449E-2</v>
      </c>
      <c r="N97" s="144">
        <v>2.8533186297997004E-2</v>
      </c>
      <c r="O97" s="144">
        <v>2.8809261667502476E-2</v>
      </c>
      <c r="P97" s="144">
        <v>2.9088018575764443E-2</v>
      </c>
      <c r="Q97" s="144">
        <v>2.9369483068750847E-2</v>
      </c>
      <c r="R97" s="144">
        <v>2.96536814454159E-2</v>
      </c>
      <c r="S97" s="144">
        <v>2.9940640260157306E-2</v>
      </c>
      <c r="T97" s="144">
        <v>3.0230386325297471E-2</v>
      </c>
      <c r="U97" s="144">
        <v>3.0522946713588697E-2</v>
      </c>
      <c r="V97" s="144">
        <v>3.0818348760742766E-2</v>
      </c>
      <c r="W97" s="144">
        <v>3.111662006798507E-2</v>
      </c>
      <c r="X97" s="144">
        <v>3.1417788504633601E-2</v>
      </c>
      <c r="Y97" s="144">
        <v>3.172188221070292E-2</v>
      </c>
      <c r="Z97" s="144">
        <v>3.2028929599533455E-2</v>
      </c>
      <c r="AA97" s="144">
        <v>3.2338959360446319E-2</v>
      </c>
      <c r="AB97" s="144">
        <v>3.2652000461423997E-2</v>
      </c>
      <c r="AC97" s="144">
        <v>3.2968082151816895E-2</v>
      </c>
      <c r="AD97" s="144">
        <v>3.32872339650764E-2</v>
      </c>
      <c r="AE97" s="144">
        <v>3.360948572151428E-2</v>
      </c>
    </row>
    <row r="98" spans="1:31">
      <c r="A98" s="3" t="s">
        <v>434</v>
      </c>
      <c r="B98" s="117" t="s">
        <v>92</v>
      </c>
      <c r="C98" s="118" t="s">
        <v>152</v>
      </c>
      <c r="D98" s="118" t="s">
        <v>418</v>
      </c>
      <c r="E98" s="117" t="s">
        <v>95</v>
      </c>
      <c r="F98" s="118" t="s">
        <v>119</v>
      </c>
      <c r="G98" s="117">
        <v>0</v>
      </c>
      <c r="H98" s="118">
        <v>0</v>
      </c>
      <c r="I98" s="118">
        <v>0</v>
      </c>
      <c r="J98" s="118">
        <v>286.14999999999998</v>
      </c>
      <c r="K98" s="118">
        <v>580.92999999999995</v>
      </c>
      <c r="L98" s="118">
        <v>1175.75</v>
      </c>
      <c r="M98" s="118">
        <v>609.07000000000005</v>
      </c>
      <c r="N98" s="118">
        <v>323.16000000000003</v>
      </c>
      <c r="O98" s="118">
        <v>28.79</v>
      </c>
      <c r="P98" s="118">
        <v>29.07</v>
      </c>
      <c r="Q98" s="118">
        <v>29.35</v>
      </c>
      <c r="R98" s="118">
        <v>29.63</v>
      </c>
      <c r="S98" s="118">
        <v>29.92</v>
      </c>
      <c r="T98" s="118">
        <v>30.21</v>
      </c>
      <c r="U98" s="118">
        <v>30.5</v>
      </c>
      <c r="V98" s="118">
        <v>30.8</v>
      </c>
      <c r="W98" s="118">
        <v>31.1</v>
      </c>
      <c r="X98" s="118">
        <v>31.4</v>
      </c>
      <c r="Y98" s="118">
        <v>31.71</v>
      </c>
      <c r="Z98" s="118">
        <v>32.01</v>
      </c>
      <c r="AA98" s="118">
        <v>32.33</v>
      </c>
      <c r="AB98" s="118">
        <v>32.64</v>
      </c>
      <c r="AC98" s="118">
        <v>32.96</v>
      </c>
      <c r="AD98" s="118">
        <v>33.28</v>
      </c>
      <c r="AE98" s="118">
        <v>33.6</v>
      </c>
    </row>
    <row r="99" spans="1:31">
      <c r="A99" s="3" t="s">
        <v>435</v>
      </c>
      <c r="B99" s="117" t="s">
        <v>92</v>
      </c>
      <c r="C99" s="118" t="s">
        <v>152</v>
      </c>
      <c r="D99" s="118" t="s">
        <v>418</v>
      </c>
      <c r="E99" s="117" t="s">
        <v>96</v>
      </c>
      <c r="F99" s="118" t="s">
        <v>119</v>
      </c>
      <c r="G99" s="117">
        <v>0</v>
      </c>
      <c r="H99" s="118">
        <v>0</v>
      </c>
      <c r="I99" s="118">
        <v>0</v>
      </c>
      <c r="J99" s="118">
        <v>76.31</v>
      </c>
      <c r="K99" s="118">
        <v>231.22</v>
      </c>
      <c r="L99" s="118">
        <v>544.75</v>
      </c>
      <c r="M99" s="118">
        <v>707.17</v>
      </c>
      <c r="N99" s="118">
        <v>793.35</v>
      </c>
      <c r="O99" s="118">
        <v>801.03</v>
      </c>
      <c r="P99" s="118">
        <v>808.78</v>
      </c>
      <c r="Q99" s="118">
        <v>816.6</v>
      </c>
      <c r="R99" s="118">
        <v>824.5</v>
      </c>
      <c r="S99" s="118">
        <v>832.48</v>
      </c>
      <c r="T99" s="118">
        <v>840.54</v>
      </c>
      <c r="U99" s="118">
        <v>848.67</v>
      </c>
      <c r="V99" s="118">
        <v>856.89</v>
      </c>
      <c r="W99" s="118">
        <v>865.18</v>
      </c>
      <c r="X99" s="118">
        <v>873.55</v>
      </c>
      <c r="Y99" s="118">
        <v>882.01</v>
      </c>
      <c r="Z99" s="118">
        <v>890.55</v>
      </c>
      <c r="AA99" s="118">
        <v>899.17</v>
      </c>
      <c r="AB99" s="118">
        <v>907.87</v>
      </c>
      <c r="AC99" s="118">
        <v>916.66</v>
      </c>
      <c r="AD99" s="118">
        <v>925.53</v>
      </c>
      <c r="AE99" s="118">
        <v>934.49</v>
      </c>
    </row>
    <row r="100" spans="1:31">
      <c r="A100" s="3" t="s">
        <v>436</v>
      </c>
      <c r="B100" s="117" t="s">
        <v>92</v>
      </c>
      <c r="C100" s="118" t="s">
        <v>152</v>
      </c>
      <c r="D100" s="118" t="s">
        <v>418</v>
      </c>
      <c r="E100" s="117" t="s">
        <v>97</v>
      </c>
      <c r="F100" s="118" t="s">
        <v>119</v>
      </c>
      <c r="G100" s="117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  <c r="N100" s="118">
        <v>0</v>
      </c>
      <c r="O100" s="118">
        <v>0</v>
      </c>
      <c r="P100" s="118">
        <v>0</v>
      </c>
      <c r="Q100" s="118">
        <v>0</v>
      </c>
      <c r="R100" s="118">
        <v>0</v>
      </c>
      <c r="S100" s="118">
        <v>0</v>
      </c>
      <c r="T100" s="118">
        <v>0</v>
      </c>
      <c r="U100" s="118">
        <v>0</v>
      </c>
      <c r="V100" s="118">
        <v>0</v>
      </c>
      <c r="W100" s="118">
        <v>0</v>
      </c>
      <c r="X100" s="118">
        <v>0</v>
      </c>
      <c r="Y100" s="118">
        <v>0</v>
      </c>
      <c r="Z100" s="118">
        <v>0</v>
      </c>
      <c r="AA100" s="118">
        <v>0</v>
      </c>
      <c r="AB100" s="118">
        <v>0</v>
      </c>
      <c r="AC100" s="118">
        <v>0</v>
      </c>
      <c r="AD100" s="118">
        <v>0</v>
      </c>
      <c r="AE100" s="118">
        <v>0</v>
      </c>
    </row>
    <row r="101" spans="1:31">
      <c r="A101" s="3" t="s">
        <v>437</v>
      </c>
      <c r="B101" s="117" t="s">
        <v>92</v>
      </c>
      <c r="C101" s="118" t="s">
        <v>152</v>
      </c>
      <c r="D101" s="118" t="s">
        <v>418</v>
      </c>
      <c r="E101" s="117" t="s">
        <v>34</v>
      </c>
      <c r="F101" s="118" t="s">
        <v>119</v>
      </c>
      <c r="G101" s="117">
        <v>0</v>
      </c>
      <c r="H101" s="118">
        <v>0</v>
      </c>
      <c r="I101" s="118">
        <v>0</v>
      </c>
      <c r="J101" s="118">
        <v>362.45</v>
      </c>
      <c r="K101" s="118">
        <v>812.15</v>
      </c>
      <c r="L101" s="118">
        <v>1720.5</v>
      </c>
      <c r="M101" s="118">
        <v>1316.25</v>
      </c>
      <c r="N101" s="118">
        <v>1116.51</v>
      </c>
      <c r="O101" s="118">
        <v>829.81</v>
      </c>
      <c r="P101" s="118">
        <v>837.84</v>
      </c>
      <c r="Q101" s="118">
        <v>845.95</v>
      </c>
      <c r="R101" s="118">
        <v>854.14</v>
      </c>
      <c r="S101" s="118">
        <v>862.4</v>
      </c>
      <c r="T101" s="118">
        <v>870.75</v>
      </c>
      <c r="U101" s="118">
        <v>879.18</v>
      </c>
      <c r="V101" s="118">
        <v>887.69</v>
      </c>
      <c r="W101" s="118">
        <v>896.28</v>
      </c>
      <c r="X101" s="118">
        <v>904.96</v>
      </c>
      <c r="Y101" s="118">
        <v>913.72</v>
      </c>
      <c r="Z101" s="118">
        <v>922.56</v>
      </c>
      <c r="AA101" s="118">
        <v>931.49</v>
      </c>
      <c r="AB101" s="118">
        <v>940.51</v>
      </c>
      <c r="AC101" s="118">
        <v>949.62</v>
      </c>
      <c r="AD101" s="118">
        <v>958.81</v>
      </c>
      <c r="AE101" s="118">
        <v>968.09</v>
      </c>
    </row>
    <row r="102" spans="1:31">
      <c r="A102" s="3" t="s">
        <v>162</v>
      </c>
      <c r="B102" s="117" t="s">
        <v>92</v>
      </c>
      <c r="C102" s="118" t="s">
        <v>32</v>
      </c>
      <c r="D102" s="118" t="s">
        <v>163</v>
      </c>
      <c r="E102" s="117" t="s">
        <v>93</v>
      </c>
      <c r="F102" s="118" t="s">
        <v>119</v>
      </c>
      <c r="G102" s="117">
        <v>0</v>
      </c>
      <c r="H102" s="119">
        <v>0</v>
      </c>
      <c r="I102" s="119">
        <v>0</v>
      </c>
      <c r="J102" s="119">
        <v>0</v>
      </c>
      <c r="K102" s="119">
        <v>0</v>
      </c>
      <c r="L102" s="119">
        <v>0</v>
      </c>
      <c r="M102" s="119">
        <v>0</v>
      </c>
      <c r="N102" s="119">
        <v>0</v>
      </c>
      <c r="O102" s="119">
        <v>0</v>
      </c>
      <c r="P102" s="119">
        <v>0</v>
      </c>
      <c r="Q102" s="119">
        <v>0</v>
      </c>
      <c r="R102" s="119">
        <v>0</v>
      </c>
      <c r="S102" s="119">
        <v>0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9">
        <v>0</v>
      </c>
      <c r="AB102" s="119">
        <v>0</v>
      </c>
      <c r="AC102" s="119">
        <v>0</v>
      </c>
      <c r="AD102" s="119">
        <v>0</v>
      </c>
      <c r="AE102" s="119">
        <v>0</v>
      </c>
    </row>
    <row r="103" spans="1:31">
      <c r="A103" s="3" t="s">
        <v>164</v>
      </c>
      <c r="B103" s="117" t="s">
        <v>92</v>
      </c>
      <c r="C103" s="118" t="s">
        <v>32</v>
      </c>
      <c r="D103" s="118" t="s">
        <v>163</v>
      </c>
      <c r="E103" s="117" t="s">
        <v>94</v>
      </c>
      <c r="F103" s="118" t="s">
        <v>119</v>
      </c>
      <c r="G103" s="117">
        <v>0</v>
      </c>
      <c r="H103" s="119">
        <v>0</v>
      </c>
      <c r="I103" s="119">
        <v>0</v>
      </c>
      <c r="J103" s="119">
        <v>0</v>
      </c>
      <c r="K103" s="119">
        <v>0</v>
      </c>
      <c r="L103" s="119">
        <v>0</v>
      </c>
      <c r="M103" s="119">
        <v>0</v>
      </c>
      <c r="N103" s="119">
        <v>0</v>
      </c>
      <c r="O103" s="119">
        <v>0</v>
      </c>
      <c r="P103" s="119">
        <v>0</v>
      </c>
      <c r="Q103" s="119">
        <v>0</v>
      </c>
      <c r="R103" s="119">
        <v>0</v>
      </c>
      <c r="S103" s="119">
        <v>0</v>
      </c>
      <c r="T103" s="119">
        <v>0</v>
      </c>
      <c r="U103" s="119">
        <v>0</v>
      </c>
      <c r="V103" s="119">
        <v>0</v>
      </c>
      <c r="W103" s="119">
        <v>0</v>
      </c>
      <c r="X103" s="119">
        <v>0</v>
      </c>
      <c r="Y103" s="119">
        <v>0</v>
      </c>
      <c r="Z103" s="119">
        <v>0</v>
      </c>
      <c r="AA103" s="119">
        <v>0</v>
      </c>
      <c r="AB103" s="119">
        <v>0</v>
      </c>
      <c r="AC103" s="119">
        <v>0</v>
      </c>
      <c r="AD103" s="119">
        <v>0</v>
      </c>
      <c r="AE103" s="119">
        <v>0</v>
      </c>
    </row>
    <row r="104" spans="1:31">
      <c r="A104" s="3" t="s">
        <v>165</v>
      </c>
      <c r="B104" s="117" t="s">
        <v>92</v>
      </c>
      <c r="C104" s="118" t="s">
        <v>32</v>
      </c>
      <c r="D104" s="118" t="s">
        <v>163</v>
      </c>
      <c r="E104" s="117" t="s">
        <v>35</v>
      </c>
      <c r="F104" s="118" t="s">
        <v>119</v>
      </c>
      <c r="G104" s="117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4">
        <v>0</v>
      </c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</row>
    <row r="105" spans="1:31">
      <c r="A105" s="3" t="s">
        <v>166</v>
      </c>
      <c r="B105" s="117" t="s">
        <v>92</v>
      </c>
      <c r="C105" s="118" t="s">
        <v>32</v>
      </c>
      <c r="D105" s="118" t="s">
        <v>163</v>
      </c>
      <c r="E105" s="117" t="s">
        <v>36</v>
      </c>
      <c r="F105" s="118" t="s">
        <v>119</v>
      </c>
      <c r="G105" s="117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4">
        <v>0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4">
        <v>0</v>
      </c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</row>
    <row r="106" spans="1:31">
      <c r="A106" s="3" t="s">
        <v>167</v>
      </c>
      <c r="B106" s="117" t="s">
        <v>92</v>
      </c>
      <c r="C106" s="118" t="s">
        <v>32</v>
      </c>
      <c r="D106" s="118" t="s">
        <v>163</v>
      </c>
      <c r="E106" s="117" t="s">
        <v>37</v>
      </c>
      <c r="F106" s="118" t="s">
        <v>119</v>
      </c>
      <c r="G106" s="117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44">
        <v>0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4">
        <v>0</v>
      </c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</row>
    <row r="107" spans="1:31">
      <c r="A107" s="3" t="s">
        <v>168</v>
      </c>
      <c r="B107" s="117" t="s">
        <v>92</v>
      </c>
      <c r="C107" s="118" t="s">
        <v>32</v>
      </c>
      <c r="D107" s="118" t="s">
        <v>163</v>
      </c>
      <c r="E107" s="117" t="s">
        <v>38</v>
      </c>
      <c r="F107" s="118" t="s">
        <v>119</v>
      </c>
      <c r="G107" s="117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4">
        <v>0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4">
        <v>0</v>
      </c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</row>
    <row r="108" spans="1:31">
      <c r="A108" s="3" t="s">
        <v>169</v>
      </c>
      <c r="B108" s="117" t="s">
        <v>92</v>
      </c>
      <c r="C108" s="118" t="s">
        <v>32</v>
      </c>
      <c r="D108" s="118" t="s">
        <v>163</v>
      </c>
      <c r="E108" s="117" t="s">
        <v>95</v>
      </c>
      <c r="F108" s="118" t="s">
        <v>119</v>
      </c>
      <c r="G108" s="117">
        <v>0</v>
      </c>
      <c r="H108" s="118">
        <v>0</v>
      </c>
      <c r="I108" s="118">
        <v>0</v>
      </c>
      <c r="J108" s="118">
        <v>0</v>
      </c>
      <c r="K108" s="118">
        <v>0</v>
      </c>
      <c r="L108" s="118">
        <v>0</v>
      </c>
      <c r="M108" s="118">
        <v>0</v>
      </c>
      <c r="N108" s="118">
        <v>0</v>
      </c>
      <c r="O108" s="118">
        <v>0</v>
      </c>
      <c r="P108" s="118">
        <v>0</v>
      </c>
      <c r="Q108" s="118">
        <v>0</v>
      </c>
      <c r="R108" s="118">
        <v>0</v>
      </c>
      <c r="S108" s="118">
        <v>0</v>
      </c>
      <c r="T108" s="118">
        <v>0</v>
      </c>
      <c r="U108" s="118">
        <v>0</v>
      </c>
      <c r="V108" s="118">
        <v>0</v>
      </c>
      <c r="W108" s="118">
        <v>0</v>
      </c>
      <c r="X108" s="118">
        <v>0</v>
      </c>
      <c r="Y108" s="118">
        <v>0</v>
      </c>
      <c r="Z108" s="118">
        <v>0</v>
      </c>
      <c r="AA108" s="118">
        <v>0</v>
      </c>
      <c r="AB108" s="118">
        <v>0</v>
      </c>
      <c r="AC108" s="118">
        <v>0</v>
      </c>
      <c r="AD108" s="118">
        <v>0</v>
      </c>
      <c r="AE108" s="118">
        <v>0</v>
      </c>
    </row>
    <row r="109" spans="1:31">
      <c r="A109" s="3" t="s">
        <v>170</v>
      </c>
      <c r="B109" s="117" t="s">
        <v>92</v>
      </c>
      <c r="C109" s="118" t="s">
        <v>32</v>
      </c>
      <c r="D109" s="118" t="s">
        <v>163</v>
      </c>
      <c r="E109" s="117" t="s">
        <v>96</v>
      </c>
      <c r="F109" s="118" t="s">
        <v>119</v>
      </c>
      <c r="G109" s="117">
        <v>0</v>
      </c>
      <c r="H109" s="118">
        <v>0</v>
      </c>
      <c r="I109" s="118">
        <v>0</v>
      </c>
      <c r="J109" s="118">
        <v>0</v>
      </c>
      <c r="K109" s="118">
        <v>0</v>
      </c>
      <c r="L109" s="118">
        <v>0</v>
      </c>
      <c r="M109" s="118">
        <v>0</v>
      </c>
      <c r="N109" s="118">
        <v>0</v>
      </c>
      <c r="O109" s="118">
        <v>0</v>
      </c>
      <c r="P109" s="118">
        <v>0</v>
      </c>
      <c r="Q109" s="118">
        <v>0</v>
      </c>
      <c r="R109" s="118">
        <v>0</v>
      </c>
      <c r="S109" s="118">
        <v>0</v>
      </c>
      <c r="T109" s="118">
        <v>0</v>
      </c>
      <c r="U109" s="118">
        <v>0</v>
      </c>
      <c r="V109" s="118">
        <v>0</v>
      </c>
      <c r="W109" s="118">
        <v>0</v>
      </c>
      <c r="X109" s="118">
        <v>0</v>
      </c>
      <c r="Y109" s="118">
        <v>0</v>
      </c>
      <c r="Z109" s="118">
        <v>0</v>
      </c>
      <c r="AA109" s="118">
        <v>0</v>
      </c>
      <c r="AB109" s="118">
        <v>0</v>
      </c>
      <c r="AC109" s="118">
        <v>0</v>
      </c>
      <c r="AD109" s="118">
        <v>0</v>
      </c>
      <c r="AE109" s="118">
        <v>0</v>
      </c>
    </row>
    <row r="110" spans="1:31">
      <c r="A110" s="3" t="s">
        <v>171</v>
      </c>
      <c r="B110" s="117" t="s">
        <v>92</v>
      </c>
      <c r="C110" s="118" t="s">
        <v>32</v>
      </c>
      <c r="D110" s="118" t="s">
        <v>163</v>
      </c>
      <c r="E110" s="117" t="s">
        <v>97</v>
      </c>
      <c r="F110" s="118" t="s">
        <v>119</v>
      </c>
      <c r="G110" s="117">
        <v>0</v>
      </c>
      <c r="H110" s="118">
        <v>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  <c r="N110" s="118">
        <v>0</v>
      </c>
      <c r="O110" s="118">
        <v>0</v>
      </c>
      <c r="P110" s="118">
        <v>0</v>
      </c>
      <c r="Q110" s="118">
        <v>0</v>
      </c>
      <c r="R110" s="118">
        <v>0</v>
      </c>
      <c r="S110" s="118">
        <v>0</v>
      </c>
      <c r="T110" s="118">
        <v>0</v>
      </c>
      <c r="U110" s="118">
        <v>0</v>
      </c>
      <c r="V110" s="118">
        <v>0</v>
      </c>
      <c r="W110" s="118">
        <v>0</v>
      </c>
      <c r="X110" s="118">
        <v>0</v>
      </c>
      <c r="Y110" s="118">
        <v>0</v>
      </c>
      <c r="Z110" s="118">
        <v>0</v>
      </c>
      <c r="AA110" s="118">
        <v>0</v>
      </c>
      <c r="AB110" s="118">
        <v>0</v>
      </c>
      <c r="AC110" s="118">
        <v>0</v>
      </c>
      <c r="AD110" s="118">
        <v>0</v>
      </c>
      <c r="AE110" s="118">
        <v>0</v>
      </c>
    </row>
    <row r="111" spans="1:31">
      <c r="A111" s="3" t="s">
        <v>172</v>
      </c>
      <c r="B111" s="117" t="s">
        <v>92</v>
      </c>
      <c r="C111" s="118" t="s">
        <v>32</v>
      </c>
      <c r="D111" s="118" t="s">
        <v>163</v>
      </c>
      <c r="E111" s="117" t="s">
        <v>34</v>
      </c>
      <c r="F111" s="118" t="s">
        <v>119</v>
      </c>
      <c r="G111" s="117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8">
        <v>0</v>
      </c>
      <c r="O111" s="118">
        <v>0</v>
      </c>
      <c r="P111" s="118">
        <v>0</v>
      </c>
      <c r="Q111" s="118">
        <v>0</v>
      </c>
      <c r="R111" s="118">
        <v>0</v>
      </c>
      <c r="S111" s="118">
        <v>0</v>
      </c>
      <c r="T111" s="118">
        <v>0</v>
      </c>
      <c r="U111" s="118">
        <v>0</v>
      </c>
      <c r="V111" s="118">
        <v>0</v>
      </c>
      <c r="W111" s="118">
        <v>0</v>
      </c>
      <c r="X111" s="118">
        <v>0</v>
      </c>
      <c r="Y111" s="118">
        <v>0</v>
      </c>
      <c r="Z111" s="118">
        <v>0</v>
      </c>
      <c r="AA111" s="118">
        <v>0</v>
      </c>
      <c r="AB111" s="118">
        <v>0</v>
      </c>
      <c r="AC111" s="118">
        <v>0</v>
      </c>
      <c r="AD111" s="118">
        <v>0</v>
      </c>
      <c r="AE111" s="118">
        <v>0</v>
      </c>
    </row>
    <row r="112" spans="1:31">
      <c r="A112" s="3" t="s">
        <v>173</v>
      </c>
      <c r="B112" s="117" t="s">
        <v>92</v>
      </c>
      <c r="C112" s="118" t="s">
        <v>152</v>
      </c>
      <c r="D112" s="118" t="s">
        <v>163</v>
      </c>
      <c r="E112" s="117" t="s">
        <v>93</v>
      </c>
      <c r="F112" s="118" t="s">
        <v>119</v>
      </c>
      <c r="G112" s="117">
        <v>0</v>
      </c>
      <c r="H112" s="119">
        <v>0</v>
      </c>
      <c r="I112" s="119">
        <v>0</v>
      </c>
      <c r="J112" s="119">
        <v>0</v>
      </c>
      <c r="K112" s="119">
        <v>0</v>
      </c>
      <c r="L112" s="119">
        <v>0</v>
      </c>
      <c r="M112" s="119">
        <v>0</v>
      </c>
      <c r="N112" s="119">
        <v>0</v>
      </c>
      <c r="O112" s="119">
        <v>0</v>
      </c>
      <c r="P112" s="119">
        <v>0</v>
      </c>
      <c r="Q112" s="119">
        <v>0</v>
      </c>
      <c r="R112" s="119">
        <v>0</v>
      </c>
      <c r="S112" s="119">
        <v>0</v>
      </c>
      <c r="T112" s="119">
        <v>0</v>
      </c>
      <c r="U112" s="119">
        <v>0</v>
      </c>
      <c r="V112" s="119">
        <v>0</v>
      </c>
      <c r="W112" s="119">
        <v>0</v>
      </c>
      <c r="X112" s="119">
        <v>0</v>
      </c>
      <c r="Y112" s="119">
        <v>0</v>
      </c>
      <c r="Z112" s="119">
        <v>0</v>
      </c>
      <c r="AA112" s="119">
        <v>0</v>
      </c>
      <c r="AB112" s="119">
        <v>0</v>
      </c>
      <c r="AC112" s="119">
        <v>0</v>
      </c>
      <c r="AD112" s="119">
        <v>0</v>
      </c>
      <c r="AE112" s="119">
        <v>0</v>
      </c>
    </row>
    <row r="113" spans="1:31">
      <c r="A113" s="3" t="s">
        <v>174</v>
      </c>
      <c r="B113" s="117" t="s">
        <v>92</v>
      </c>
      <c r="C113" s="118" t="s">
        <v>152</v>
      </c>
      <c r="D113" s="118" t="s">
        <v>163</v>
      </c>
      <c r="E113" s="117" t="s">
        <v>94</v>
      </c>
      <c r="F113" s="118" t="s">
        <v>119</v>
      </c>
      <c r="G113" s="117">
        <v>0</v>
      </c>
      <c r="H113" s="119">
        <v>0</v>
      </c>
      <c r="I113" s="119">
        <v>0</v>
      </c>
      <c r="J113" s="119">
        <v>0</v>
      </c>
      <c r="K113" s="119">
        <v>0</v>
      </c>
      <c r="L113" s="119">
        <v>0</v>
      </c>
      <c r="M113" s="119">
        <v>0</v>
      </c>
      <c r="N113" s="119">
        <v>0</v>
      </c>
      <c r="O113" s="119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19">
        <v>0</v>
      </c>
      <c r="Z113" s="119">
        <v>0</v>
      </c>
      <c r="AA113" s="119">
        <v>0</v>
      </c>
      <c r="AB113" s="119">
        <v>0</v>
      </c>
      <c r="AC113" s="119">
        <v>0</v>
      </c>
      <c r="AD113" s="119">
        <v>0</v>
      </c>
      <c r="AE113" s="119">
        <v>0</v>
      </c>
    </row>
    <row r="114" spans="1:31">
      <c r="A114" s="3" t="s">
        <v>175</v>
      </c>
      <c r="B114" s="117" t="s">
        <v>92</v>
      </c>
      <c r="C114" s="118" t="s">
        <v>152</v>
      </c>
      <c r="D114" s="118" t="s">
        <v>163</v>
      </c>
      <c r="E114" s="117" t="s">
        <v>35</v>
      </c>
      <c r="F114" s="118" t="s">
        <v>119</v>
      </c>
      <c r="G114" s="117">
        <v>0</v>
      </c>
      <c r="H114" s="144">
        <v>0</v>
      </c>
      <c r="I114" s="144">
        <v>0</v>
      </c>
      <c r="J114" s="144">
        <v>0</v>
      </c>
      <c r="K114" s="144">
        <v>0</v>
      </c>
      <c r="L114" s="144">
        <v>0</v>
      </c>
      <c r="M114" s="144">
        <v>0</v>
      </c>
      <c r="N114" s="144">
        <v>0</v>
      </c>
      <c r="O114" s="144">
        <v>0</v>
      </c>
      <c r="P114" s="144">
        <v>0</v>
      </c>
      <c r="Q114" s="144">
        <v>0</v>
      </c>
      <c r="R114" s="144">
        <v>0</v>
      </c>
      <c r="S114" s="144">
        <v>0</v>
      </c>
      <c r="T114" s="144">
        <v>0</v>
      </c>
      <c r="U114" s="144">
        <v>0</v>
      </c>
      <c r="V114" s="144">
        <v>0</v>
      </c>
      <c r="W114" s="144">
        <v>0</v>
      </c>
      <c r="X114" s="144">
        <v>0</v>
      </c>
      <c r="Y114" s="144">
        <v>0</v>
      </c>
      <c r="Z114" s="144">
        <v>0</v>
      </c>
      <c r="AA114" s="144">
        <v>0</v>
      </c>
      <c r="AB114" s="144">
        <v>0</v>
      </c>
      <c r="AC114" s="144">
        <v>0</v>
      </c>
      <c r="AD114" s="144">
        <v>0</v>
      </c>
      <c r="AE114" s="144">
        <v>0</v>
      </c>
    </row>
    <row r="115" spans="1:31">
      <c r="A115" s="3" t="s">
        <v>176</v>
      </c>
      <c r="B115" s="117" t="s">
        <v>92</v>
      </c>
      <c r="C115" s="118" t="s">
        <v>152</v>
      </c>
      <c r="D115" s="118" t="s">
        <v>163</v>
      </c>
      <c r="E115" s="117" t="s">
        <v>36</v>
      </c>
      <c r="F115" s="118" t="s">
        <v>119</v>
      </c>
      <c r="G115" s="117">
        <v>0</v>
      </c>
      <c r="H115" s="144">
        <v>0</v>
      </c>
      <c r="I115" s="144">
        <v>0</v>
      </c>
      <c r="J115" s="144">
        <v>0</v>
      </c>
      <c r="K115" s="144">
        <v>0</v>
      </c>
      <c r="L115" s="144">
        <v>0</v>
      </c>
      <c r="M115" s="144">
        <v>0</v>
      </c>
      <c r="N115" s="144">
        <v>0</v>
      </c>
      <c r="O115" s="144">
        <v>0</v>
      </c>
      <c r="P115" s="144">
        <v>0</v>
      </c>
      <c r="Q115" s="144">
        <v>0</v>
      </c>
      <c r="R115" s="144">
        <v>0</v>
      </c>
      <c r="S115" s="144">
        <v>0</v>
      </c>
      <c r="T115" s="144">
        <v>0</v>
      </c>
      <c r="U115" s="144">
        <v>0</v>
      </c>
      <c r="V115" s="144">
        <v>0</v>
      </c>
      <c r="W115" s="144">
        <v>0</v>
      </c>
      <c r="X115" s="144">
        <v>0</v>
      </c>
      <c r="Y115" s="144">
        <v>0</v>
      </c>
      <c r="Z115" s="144">
        <v>0</v>
      </c>
      <c r="AA115" s="144">
        <v>0</v>
      </c>
      <c r="AB115" s="144">
        <v>0</v>
      </c>
      <c r="AC115" s="144">
        <v>0</v>
      </c>
      <c r="AD115" s="144">
        <v>0</v>
      </c>
      <c r="AE115" s="144">
        <v>0</v>
      </c>
    </row>
    <row r="116" spans="1:31">
      <c r="A116" s="3" t="s">
        <v>177</v>
      </c>
      <c r="B116" s="117" t="s">
        <v>92</v>
      </c>
      <c r="C116" s="118" t="s">
        <v>152</v>
      </c>
      <c r="D116" s="118" t="s">
        <v>163</v>
      </c>
      <c r="E116" s="117" t="s">
        <v>37</v>
      </c>
      <c r="F116" s="118" t="s">
        <v>119</v>
      </c>
      <c r="G116" s="117">
        <v>0</v>
      </c>
      <c r="H116" s="144">
        <v>0</v>
      </c>
      <c r="I116" s="144">
        <v>0</v>
      </c>
      <c r="J116" s="144">
        <v>0</v>
      </c>
      <c r="K116" s="144">
        <v>0</v>
      </c>
      <c r="L116" s="144">
        <v>0</v>
      </c>
      <c r="M116" s="144">
        <v>0</v>
      </c>
      <c r="N116" s="144">
        <v>0</v>
      </c>
      <c r="O116" s="144">
        <v>0</v>
      </c>
      <c r="P116" s="144">
        <v>0</v>
      </c>
      <c r="Q116" s="144">
        <v>0</v>
      </c>
      <c r="R116" s="144">
        <v>0</v>
      </c>
      <c r="S116" s="144">
        <v>0</v>
      </c>
      <c r="T116" s="144">
        <v>0</v>
      </c>
      <c r="U116" s="144">
        <v>0</v>
      </c>
      <c r="V116" s="144">
        <v>0</v>
      </c>
      <c r="W116" s="144">
        <v>0</v>
      </c>
      <c r="X116" s="144">
        <v>0</v>
      </c>
      <c r="Y116" s="144">
        <v>0</v>
      </c>
      <c r="Z116" s="144">
        <v>0</v>
      </c>
      <c r="AA116" s="144">
        <v>0</v>
      </c>
      <c r="AB116" s="144">
        <v>0</v>
      </c>
      <c r="AC116" s="144">
        <v>0</v>
      </c>
      <c r="AD116" s="144">
        <v>0</v>
      </c>
      <c r="AE116" s="144">
        <v>0</v>
      </c>
    </row>
    <row r="117" spans="1:31">
      <c r="A117" s="3" t="s">
        <v>178</v>
      </c>
      <c r="B117" s="117" t="s">
        <v>92</v>
      </c>
      <c r="C117" s="118" t="s">
        <v>152</v>
      </c>
      <c r="D117" s="118" t="s">
        <v>163</v>
      </c>
      <c r="E117" s="117" t="s">
        <v>38</v>
      </c>
      <c r="F117" s="118" t="s">
        <v>119</v>
      </c>
      <c r="G117" s="117">
        <v>0</v>
      </c>
      <c r="H117" s="144">
        <v>0</v>
      </c>
      <c r="I117" s="144">
        <v>0</v>
      </c>
      <c r="J117" s="144">
        <v>0</v>
      </c>
      <c r="K117" s="144">
        <v>0</v>
      </c>
      <c r="L117" s="144">
        <v>0</v>
      </c>
      <c r="M117" s="144">
        <v>0</v>
      </c>
      <c r="N117" s="144">
        <v>0</v>
      </c>
      <c r="O117" s="144">
        <v>0</v>
      </c>
      <c r="P117" s="144">
        <v>0</v>
      </c>
      <c r="Q117" s="144">
        <v>0</v>
      </c>
      <c r="R117" s="144">
        <v>0</v>
      </c>
      <c r="S117" s="144">
        <v>0</v>
      </c>
      <c r="T117" s="144">
        <v>0</v>
      </c>
      <c r="U117" s="144">
        <v>0</v>
      </c>
      <c r="V117" s="144">
        <v>0</v>
      </c>
      <c r="W117" s="144">
        <v>0</v>
      </c>
      <c r="X117" s="144">
        <v>0</v>
      </c>
      <c r="Y117" s="144">
        <v>0</v>
      </c>
      <c r="Z117" s="144">
        <v>0</v>
      </c>
      <c r="AA117" s="144">
        <v>0</v>
      </c>
      <c r="AB117" s="144">
        <v>0</v>
      </c>
      <c r="AC117" s="144">
        <v>0</v>
      </c>
      <c r="AD117" s="144">
        <v>0</v>
      </c>
      <c r="AE117" s="144">
        <v>0</v>
      </c>
    </row>
    <row r="118" spans="1:31">
      <c r="A118" s="3" t="s">
        <v>179</v>
      </c>
      <c r="B118" s="117" t="s">
        <v>92</v>
      </c>
      <c r="C118" s="118" t="s">
        <v>152</v>
      </c>
      <c r="D118" s="118" t="s">
        <v>163</v>
      </c>
      <c r="E118" s="117" t="s">
        <v>95</v>
      </c>
      <c r="F118" s="118" t="s">
        <v>119</v>
      </c>
      <c r="G118" s="117">
        <v>0</v>
      </c>
      <c r="H118" s="118">
        <v>0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Q118" s="118">
        <v>0</v>
      </c>
      <c r="R118" s="118">
        <v>0</v>
      </c>
      <c r="S118" s="118">
        <v>0</v>
      </c>
      <c r="T118" s="118">
        <v>0</v>
      </c>
      <c r="U118" s="118">
        <v>0</v>
      </c>
      <c r="V118" s="118">
        <v>0</v>
      </c>
      <c r="W118" s="118">
        <v>0</v>
      </c>
      <c r="X118" s="118">
        <v>0</v>
      </c>
      <c r="Y118" s="118">
        <v>0</v>
      </c>
      <c r="Z118" s="118">
        <v>0</v>
      </c>
      <c r="AA118" s="118">
        <v>0</v>
      </c>
      <c r="AB118" s="118">
        <v>0</v>
      </c>
      <c r="AC118" s="118">
        <v>0</v>
      </c>
      <c r="AD118" s="118">
        <v>0</v>
      </c>
      <c r="AE118" s="118">
        <v>0</v>
      </c>
    </row>
    <row r="119" spans="1:31">
      <c r="A119" s="3" t="s">
        <v>180</v>
      </c>
      <c r="B119" s="117" t="s">
        <v>92</v>
      </c>
      <c r="C119" s="118" t="s">
        <v>152</v>
      </c>
      <c r="D119" s="118" t="s">
        <v>163</v>
      </c>
      <c r="E119" s="117" t="s">
        <v>96</v>
      </c>
      <c r="F119" s="118" t="s">
        <v>119</v>
      </c>
      <c r="G119" s="117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  <c r="N119" s="118">
        <v>0</v>
      </c>
      <c r="O119" s="118">
        <v>0</v>
      </c>
      <c r="P119" s="118">
        <v>0</v>
      </c>
      <c r="Q119" s="118">
        <v>0</v>
      </c>
      <c r="R119" s="118">
        <v>0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0</v>
      </c>
      <c r="AA119" s="118">
        <v>0</v>
      </c>
      <c r="AB119" s="118">
        <v>0</v>
      </c>
      <c r="AC119" s="118">
        <v>0</v>
      </c>
      <c r="AD119" s="118">
        <v>0</v>
      </c>
      <c r="AE119" s="118">
        <v>0</v>
      </c>
    </row>
    <row r="120" spans="1:31">
      <c r="A120" s="3" t="s">
        <v>181</v>
      </c>
      <c r="B120" s="117" t="s">
        <v>92</v>
      </c>
      <c r="C120" s="118" t="s">
        <v>152</v>
      </c>
      <c r="D120" s="118" t="s">
        <v>163</v>
      </c>
      <c r="E120" s="117" t="s">
        <v>97</v>
      </c>
      <c r="F120" s="118" t="s">
        <v>119</v>
      </c>
      <c r="G120" s="117">
        <v>0</v>
      </c>
      <c r="H120" s="118">
        <v>0</v>
      </c>
      <c r="I120" s="118">
        <v>0</v>
      </c>
      <c r="J120" s="118">
        <v>0</v>
      </c>
      <c r="K120" s="118">
        <v>0</v>
      </c>
      <c r="L120" s="118">
        <v>0</v>
      </c>
      <c r="M120" s="118">
        <v>0</v>
      </c>
      <c r="N120" s="118">
        <v>0</v>
      </c>
      <c r="O120" s="118">
        <v>0</v>
      </c>
      <c r="P120" s="118">
        <v>0</v>
      </c>
      <c r="Q120" s="118">
        <v>0</v>
      </c>
      <c r="R120" s="118">
        <v>0</v>
      </c>
      <c r="S120" s="118">
        <v>0</v>
      </c>
      <c r="T120" s="118">
        <v>0</v>
      </c>
      <c r="U120" s="118">
        <v>0</v>
      </c>
      <c r="V120" s="118">
        <v>0</v>
      </c>
      <c r="W120" s="118">
        <v>0</v>
      </c>
      <c r="X120" s="118">
        <v>0</v>
      </c>
      <c r="Y120" s="118">
        <v>0</v>
      </c>
      <c r="Z120" s="118">
        <v>0</v>
      </c>
      <c r="AA120" s="118">
        <v>0</v>
      </c>
      <c r="AB120" s="118">
        <v>0</v>
      </c>
      <c r="AC120" s="118">
        <v>0</v>
      </c>
      <c r="AD120" s="118">
        <v>0</v>
      </c>
      <c r="AE120" s="118">
        <v>0</v>
      </c>
    </row>
    <row r="121" spans="1:31">
      <c r="A121" s="3" t="s">
        <v>182</v>
      </c>
      <c r="B121" s="117" t="s">
        <v>92</v>
      </c>
      <c r="C121" s="118" t="s">
        <v>152</v>
      </c>
      <c r="D121" s="118" t="s">
        <v>163</v>
      </c>
      <c r="E121" s="117" t="s">
        <v>34</v>
      </c>
      <c r="F121" s="118" t="s">
        <v>119</v>
      </c>
      <c r="G121" s="117">
        <v>0</v>
      </c>
      <c r="H121" s="118">
        <v>0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v>0</v>
      </c>
      <c r="T121" s="118">
        <v>0</v>
      </c>
      <c r="U121" s="118">
        <v>0</v>
      </c>
      <c r="V121" s="118">
        <v>0</v>
      </c>
      <c r="W121" s="118">
        <v>0</v>
      </c>
      <c r="X121" s="118">
        <v>0</v>
      </c>
      <c r="Y121" s="118">
        <v>0</v>
      </c>
      <c r="Z121" s="118">
        <v>0</v>
      </c>
      <c r="AA121" s="118">
        <v>0</v>
      </c>
      <c r="AB121" s="118">
        <v>0</v>
      </c>
      <c r="AC121" s="118">
        <v>0</v>
      </c>
      <c r="AD121" s="118">
        <v>0</v>
      </c>
      <c r="AE121" s="118">
        <v>0</v>
      </c>
    </row>
    <row r="122" spans="1:31">
      <c r="A122" s="3" t="s">
        <v>438</v>
      </c>
      <c r="B122" s="117" t="s">
        <v>92</v>
      </c>
      <c r="C122" s="118" t="s">
        <v>32</v>
      </c>
      <c r="D122" s="118" t="s">
        <v>439</v>
      </c>
      <c r="E122" s="117" t="s">
        <v>93</v>
      </c>
      <c r="F122" s="118" t="s">
        <v>119</v>
      </c>
      <c r="G122" s="117">
        <v>0</v>
      </c>
      <c r="H122" s="119">
        <v>0</v>
      </c>
      <c r="I122" s="119">
        <v>0</v>
      </c>
      <c r="J122" s="119">
        <v>0</v>
      </c>
      <c r="K122" s="119">
        <v>0</v>
      </c>
      <c r="L122" s="119">
        <v>0</v>
      </c>
      <c r="M122" s="119">
        <v>0</v>
      </c>
      <c r="N122" s="119">
        <v>0</v>
      </c>
      <c r="O122" s="119">
        <v>0</v>
      </c>
      <c r="P122" s="119">
        <v>0</v>
      </c>
      <c r="Q122" s="119">
        <v>0</v>
      </c>
      <c r="R122" s="119">
        <v>0</v>
      </c>
      <c r="S122" s="119">
        <v>0</v>
      </c>
      <c r="T122" s="119">
        <v>0</v>
      </c>
      <c r="U122" s="119">
        <v>0</v>
      </c>
      <c r="V122" s="119">
        <v>0</v>
      </c>
      <c r="W122" s="119">
        <v>0</v>
      </c>
      <c r="X122" s="119">
        <v>0</v>
      </c>
      <c r="Y122" s="119">
        <v>0</v>
      </c>
      <c r="Z122" s="119">
        <v>0</v>
      </c>
      <c r="AA122" s="119">
        <v>0</v>
      </c>
      <c r="AB122" s="119">
        <v>0</v>
      </c>
      <c r="AC122" s="119">
        <v>0</v>
      </c>
      <c r="AD122" s="119">
        <v>0</v>
      </c>
      <c r="AE122" s="119">
        <v>0</v>
      </c>
    </row>
    <row r="123" spans="1:31">
      <c r="A123" s="3" t="s">
        <v>440</v>
      </c>
      <c r="B123" s="117" t="s">
        <v>92</v>
      </c>
      <c r="C123" s="118" t="s">
        <v>32</v>
      </c>
      <c r="D123" s="118" t="s">
        <v>439</v>
      </c>
      <c r="E123" s="117" t="s">
        <v>94</v>
      </c>
      <c r="F123" s="118" t="s">
        <v>119</v>
      </c>
      <c r="G123" s="117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>
        <v>0</v>
      </c>
      <c r="AB123" s="119">
        <v>0</v>
      </c>
      <c r="AC123" s="119">
        <v>0</v>
      </c>
      <c r="AD123" s="119">
        <v>0</v>
      </c>
      <c r="AE123" s="119">
        <v>0</v>
      </c>
    </row>
    <row r="124" spans="1:31">
      <c r="A124" s="3" t="s">
        <v>441</v>
      </c>
      <c r="B124" s="117" t="s">
        <v>92</v>
      </c>
      <c r="C124" s="118" t="s">
        <v>32</v>
      </c>
      <c r="D124" s="118" t="s">
        <v>439</v>
      </c>
      <c r="E124" s="117" t="s">
        <v>35</v>
      </c>
      <c r="F124" s="118" t="s">
        <v>119</v>
      </c>
      <c r="G124" s="117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4">
        <v>0</v>
      </c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4">
        <v>0</v>
      </c>
      <c r="Y124" s="144">
        <v>0</v>
      </c>
      <c r="Z124" s="144">
        <v>0</v>
      </c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</row>
    <row r="125" spans="1:31">
      <c r="A125" s="3" t="s">
        <v>442</v>
      </c>
      <c r="B125" s="117" t="s">
        <v>92</v>
      </c>
      <c r="C125" s="118" t="s">
        <v>32</v>
      </c>
      <c r="D125" s="118" t="s">
        <v>439</v>
      </c>
      <c r="E125" s="117" t="s">
        <v>36</v>
      </c>
      <c r="F125" s="118" t="s">
        <v>119</v>
      </c>
      <c r="G125" s="117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4">
        <v>0</v>
      </c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0</v>
      </c>
      <c r="Z125" s="144">
        <v>0</v>
      </c>
      <c r="AA125" s="144">
        <v>0</v>
      </c>
      <c r="AB125" s="144">
        <v>0</v>
      </c>
      <c r="AC125" s="144">
        <v>0</v>
      </c>
      <c r="AD125" s="144">
        <v>0</v>
      </c>
      <c r="AE125" s="144">
        <v>0</v>
      </c>
    </row>
    <row r="126" spans="1:31">
      <c r="A126" s="3" t="s">
        <v>443</v>
      </c>
      <c r="B126" s="117" t="s">
        <v>92</v>
      </c>
      <c r="C126" s="118" t="s">
        <v>32</v>
      </c>
      <c r="D126" s="118" t="s">
        <v>439</v>
      </c>
      <c r="E126" s="117" t="s">
        <v>37</v>
      </c>
      <c r="F126" s="118" t="s">
        <v>119</v>
      </c>
      <c r="G126" s="117">
        <v>0</v>
      </c>
      <c r="H126" s="144">
        <v>0</v>
      </c>
      <c r="I126" s="144">
        <v>0</v>
      </c>
      <c r="J126" s="144">
        <v>0</v>
      </c>
      <c r="K126" s="144">
        <v>0</v>
      </c>
      <c r="L126" s="144">
        <v>0</v>
      </c>
      <c r="M126" s="144">
        <v>0</v>
      </c>
      <c r="N126" s="144">
        <v>0</v>
      </c>
      <c r="O126" s="144">
        <v>0</v>
      </c>
      <c r="P126" s="144">
        <v>0</v>
      </c>
      <c r="Q126" s="144">
        <v>0</v>
      </c>
      <c r="R126" s="144">
        <v>0</v>
      </c>
      <c r="S126" s="144">
        <v>0</v>
      </c>
      <c r="T126" s="144">
        <v>0</v>
      </c>
      <c r="U126" s="144">
        <v>0</v>
      </c>
      <c r="V126" s="144">
        <v>0</v>
      </c>
      <c r="W126" s="144">
        <v>0</v>
      </c>
      <c r="X126" s="144">
        <v>0</v>
      </c>
      <c r="Y126" s="144">
        <v>0</v>
      </c>
      <c r="Z126" s="144">
        <v>0</v>
      </c>
      <c r="AA126" s="144">
        <v>0</v>
      </c>
      <c r="AB126" s="144">
        <v>0</v>
      </c>
      <c r="AC126" s="144">
        <v>0</v>
      </c>
      <c r="AD126" s="144">
        <v>0</v>
      </c>
      <c r="AE126" s="144">
        <v>0</v>
      </c>
    </row>
    <row r="127" spans="1:31">
      <c r="A127" s="3" t="s">
        <v>444</v>
      </c>
      <c r="B127" s="117" t="s">
        <v>92</v>
      </c>
      <c r="C127" s="118" t="s">
        <v>32</v>
      </c>
      <c r="D127" s="118" t="s">
        <v>439</v>
      </c>
      <c r="E127" s="117" t="s">
        <v>38</v>
      </c>
      <c r="F127" s="118" t="s">
        <v>119</v>
      </c>
      <c r="G127" s="117">
        <v>0</v>
      </c>
      <c r="H127" s="144">
        <v>0</v>
      </c>
      <c r="I127" s="144">
        <v>0</v>
      </c>
      <c r="J127" s="144">
        <v>0</v>
      </c>
      <c r="K127" s="144">
        <v>0</v>
      </c>
      <c r="L127" s="144">
        <v>0</v>
      </c>
      <c r="M127" s="144">
        <v>0</v>
      </c>
      <c r="N127" s="144">
        <v>0</v>
      </c>
      <c r="O127" s="144">
        <v>0</v>
      </c>
      <c r="P127" s="144">
        <v>0</v>
      </c>
      <c r="Q127" s="144">
        <v>0</v>
      </c>
      <c r="R127" s="144">
        <v>0</v>
      </c>
      <c r="S127" s="144">
        <v>0</v>
      </c>
      <c r="T127" s="144">
        <v>0</v>
      </c>
      <c r="U127" s="144">
        <v>0</v>
      </c>
      <c r="V127" s="144">
        <v>0</v>
      </c>
      <c r="W127" s="144">
        <v>0</v>
      </c>
      <c r="X127" s="144">
        <v>0</v>
      </c>
      <c r="Y127" s="144">
        <v>0</v>
      </c>
      <c r="Z127" s="144">
        <v>0</v>
      </c>
      <c r="AA127" s="144">
        <v>0</v>
      </c>
      <c r="AB127" s="144">
        <v>0</v>
      </c>
      <c r="AC127" s="144">
        <v>0</v>
      </c>
      <c r="AD127" s="144">
        <v>0</v>
      </c>
      <c r="AE127" s="144">
        <v>0</v>
      </c>
    </row>
    <row r="128" spans="1:31">
      <c r="A128" s="3" t="s">
        <v>445</v>
      </c>
      <c r="B128" s="117" t="s">
        <v>92</v>
      </c>
      <c r="C128" s="118" t="s">
        <v>32</v>
      </c>
      <c r="D128" s="118" t="s">
        <v>439</v>
      </c>
      <c r="E128" s="117" t="s">
        <v>95</v>
      </c>
      <c r="F128" s="118" t="s">
        <v>119</v>
      </c>
      <c r="G128" s="117">
        <v>0</v>
      </c>
      <c r="H128" s="118">
        <v>0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  <c r="N128" s="118">
        <v>0</v>
      </c>
      <c r="O128" s="118">
        <v>0</v>
      </c>
      <c r="P128" s="118">
        <v>0</v>
      </c>
      <c r="Q128" s="118">
        <v>0</v>
      </c>
      <c r="R128" s="118">
        <v>0</v>
      </c>
      <c r="S128" s="118">
        <v>0</v>
      </c>
      <c r="T128" s="118">
        <v>0</v>
      </c>
      <c r="U128" s="118">
        <v>0</v>
      </c>
      <c r="V128" s="118">
        <v>0</v>
      </c>
      <c r="W128" s="118">
        <v>0</v>
      </c>
      <c r="X128" s="118">
        <v>0</v>
      </c>
      <c r="Y128" s="118">
        <v>0</v>
      </c>
      <c r="Z128" s="118">
        <v>0</v>
      </c>
      <c r="AA128" s="118">
        <v>0</v>
      </c>
      <c r="AB128" s="118">
        <v>0</v>
      </c>
      <c r="AC128" s="118">
        <v>0</v>
      </c>
      <c r="AD128" s="118">
        <v>0</v>
      </c>
      <c r="AE128" s="118">
        <v>0</v>
      </c>
    </row>
    <row r="129" spans="1:31">
      <c r="A129" s="3" t="s">
        <v>446</v>
      </c>
      <c r="B129" s="117" t="s">
        <v>92</v>
      </c>
      <c r="C129" s="118" t="s">
        <v>32</v>
      </c>
      <c r="D129" s="118" t="s">
        <v>439</v>
      </c>
      <c r="E129" s="117" t="s">
        <v>96</v>
      </c>
      <c r="F129" s="118" t="s">
        <v>119</v>
      </c>
      <c r="G129" s="117">
        <v>0</v>
      </c>
      <c r="H129" s="118">
        <v>0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  <c r="N129" s="118">
        <v>0</v>
      </c>
      <c r="O129" s="118">
        <v>0</v>
      </c>
      <c r="P129" s="118">
        <v>0</v>
      </c>
      <c r="Q129" s="118">
        <v>0</v>
      </c>
      <c r="R129" s="118">
        <v>0</v>
      </c>
      <c r="S129" s="118">
        <v>0</v>
      </c>
      <c r="T129" s="118">
        <v>0</v>
      </c>
      <c r="U129" s="118">
        <v>0</v>
      </c>
      <c r="V129" s="118">
        <v>0</v>
      </c>
      <c r="W129" s="118">
        <v>0</v>
      </c>
      <c r="X129" s="118">
        <v>0</v>
      </c>
      <c r="Y129" s="118">
        <v>0</v>
      </c>
      <c r="Z129" s="118">
        <v>0</v>
      </c>
      <c r="AA129" s="118">
        <v>0</v>
      </c>
      <c r="AB129" s="118">
        <v>0</v>
      </c>
      <c r="AC129" s="118">
        <v>0</v>
      </c>
      <c r="AD129" s="118">
        <v>0</v>
      </c>
      <c r="AE129" s="118">
        <v>0</v>
      </c>
    </row>
    <row r="130" spans="1:31">
      <c r="A130" s="3" t="s">
        <v>447</v>
      </c>
      <c r="B130" s="117" t="s">
        <v>92</v>
      </c>
      <c r="C130" s="118" t="s">
        <v>32</v>
      </c>
      <c r="D130" s="118" t="s">
        <v>439</v>
      </c>
      <c r="E130" s="117" t="s">
        <v>97</v>
      </c>
      <c r="F130" s="118" t="s">
        <v>119</v>
      </c>
      <c r="G130" s="117">
        <v>0</v>
      </c>
      <c r="H130" s="118">
        <v>0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  <c r="N130" s="118">
        <v>0</v>
      </c>
      <c r="O130" s="118">
        <v>0</v>
      </c>
      <c r="P130" s="118">
        <v>0</v>
      </c>
      <c r="Q130" s="118">
        <v>0</v>
      </c>
      <c r="R130" s="118">
        <v>0</v>
      </c>
      <c r="S130" s="118">
        <v>0</v>
      </c>
      <c r="T130" s="118">
        <v>0</v>
      </c>
      <c r="U130" s="118">
        <v>0</v>
      </c>
      <c r="V130" s="118">
        <v>0</v>
      </c>
      <c r="W130" s="118">
        <v>0</v>
      </c>
      <c r="X130" s="118">
        <v>0</v>
      </c>
      <c r="Y130" s="118">
        <v>0</v>
      </c>
      <c r="Z130" s="118">
        <v>0</v>
      </c>
      <c r="AA130" s="118">
        <v>0</v>
      </c>
      <c r="AB130" s="118">
        <v>0</v>
      </c>
      <c r="AC130" s="118">
        <v>0</v>
      </c>
      <c r="AD130" s="118">
        <v>0</v>
      </c>
      <c r="AE130" s="118">
        <v>0</v>
      </c>
    </row>
    <row r="131" spans="1:31">
      <c r="A131" s="3" t="s">
        <v>448</v>
      </c>
      <c r="B131" s="117" t="s">
        <v>92</v>
      </c>
      <c r="C131" s="118" t="s">
        <v>32</v>
      </c>
      <c r="D131" s="118" t="s">
        <v>439</v>
      </c>
      <c r="E131" s="117" t="s">
        <v>34</v>
      </c>
      <c r="F131" s="118" t="s">
        <v>119</v>
      </c>
      <c r="G131" s="117">
        <v>0</v>
      </c>
      <c r="H131" s="118">
        <v>0</v>
      </c>
      <c r="I131" s="118">
        <v>0</v>
      </c>
      <c r="J131" s="118">
        <v>0</v>
      </c>
      <c r="K131" s="118">
        <v>0</v>
      </c>
      <c r="L131" s="118">
        <v>0</v>
      </c>
      <c r="M131" s="118">
        <v>0</v>
      </c>
      <c r="N131" s="118">
        <v>0</v>
      </c>
      <c r="O131" s="118">
        <v>0</v>
      </c>
      <c r="P131" s="118">
        <v>0</v>
      </c>
      <c r="Q131" s="118">
        <v>0</v>
      </c>
      <c r="R131" s="118">
        <v>0</v>
      </c>
      <c r="S131" s="118">
        <v>0</v>
      </c>
      <c r="T131" s="118">
        <v>0</v>
      </c>
      <c r="U131" s="118">
        <v>0</v>
      </c>
      <c r="V131" s="118">
        <v>0</v>
      </c>
      <c r="W131" s="118">
        <v>0</v>
      </c>
      <c r="X131" s="118">
        <v>0</v>
      </c>
      <c r="Y131" s="118">
        <v>0</v>
      </c>
      <c r="Z131" s="118">
        <v>0</v>
      </c>
      <c r="AA131" s="118">
        <v>0</v>
      </c>
      <c r="AB131" s="118">
        <v>0</v>
      </c>
      <c r="AC131" s="118">
        <v>0</v>
      </c>
      <c r="AD131" s="118">
        <v>0</v>
      </c>
      <c r="AE131" s="118">
        <v>0</v>
      </c>
    </row>
    <row r="132" spans="1:31">
      <c r="A132" s="3" t="s">
        <v>449</v>
      </c>
      <c r="B132" s="117" t="s">
        <v>92</v>
      </c>
      <c r="C132" s="118" t="s">
        <v>152</v>
      </c>
      <c r="D132" s="118" t="s">
        <v>439</v>
      </c>
      <c r="E132" s="117" t="s">
        <v>93</v>
      </c>
      <c r="F132" s="118" t="s">
        <v>119</v>
      </c>
      <c r="G132" s="117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>
        <v>0</v>
      </c>
      <c r="AB132" s="119">
        <v>0</v>
      </c>
      <c r="AC132" s="119">
        <v>0</v>
      </c>
      <c r="AD132" s="119">
        <v>0</v>
      </c>
      <c r="AE132" s="119">
        <v>0</v>
      </c>
    </row>
    <row r="133" spans="1:31">
      <c r="A133" s="3" t="s">
        <v>450</v>
      </c>
      <c r="B133" s="117" t="s">
        <v>92</v>
      </c>
      <c r="C133" s="118" t="s">
        <v>152</v>
      </c>
      <c r="D133" s="118" t="s">
        <v>439</v>
      </c>
      <c r="E133" s="117" t="s">
        <v>94</v>
      </c>
      <c r="F133" s="118" t="s">
        <v>119</v>
      </c>
      <c r="G133" s="117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>
        <v>0</v>
      </c>
      <c r="AB133" s="119">
        <v>0</v>
      </c>
      <c r="AC133" s="119">
        <v>0</v>
      </c>
      <c r="AD133" s="119">
        <v>0</v>
      </c>
      <c r="AE133" s="119">
        <v>0</v>
      </c>
    </row>
    <row r="134" spans="1:31">
      <c r="A134" s="3" t="s">
        <v>451</v>
      </c>
      <c r="B134" s="117" t="s">
        <v>92</v>
      </c>
      <c r="C134" s="118" t="s">
        <v>152</v>
      </c>
      <c r="D134" s="118" t="s">
        <v>439</v>
      </c>
      <c r="E134" s="117" t="s">
        <v>35</v>
      </c>
      <c r="F134" s="118" t="s">
        <v>119</v>
      </c>
      <c r="G134" s="117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4">
        <v>0</v>
      </c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0</v>
      </c>
      <c r="Z134" s="144">
        <v>0</v>
      </c>
      <c r="AA134" s="144">
        <v>0</v>
      </c>
      <c r="AB134" s="144">
        <v>0</v>
      </c>
      <c r="AC134" s="144">
        <v>0</v>
      </c>
      <c r="AD134" s="144">
        <v>0</v>
      </c>
      <c r="AE134" s="144">
        <v>0</v>
      </c>
    </row>
    <row r="135" spans="1:31">
      <c r="A135" s="3" t="s">
        <v>452</v>
      </c>
      <c r="B135" s="117" t="s">
        <v>92</v>
      </c>
      <c r="C135" s="118" t="s">
        <v>152</v>
      </c>
      <c r="D135" s="118" t="s">
        <v>439</v>
      </c>
      <c r="E135" s="117" t="s">
        <v>36</v>
      </c>
      <c r="F135" s="118" t="s">
        <v>119</v>
      </c>
      <c r="G135" s="117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4">
        <v>0</v>
      </c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4">
        <v>0</v>
      </c>
      <c r="AA135" s="144">
        <v>0</v>
      </c>
      <c r="AB135" s="144">
        <v>0</v>
      </c>
      <c r="AC135" s="144">
        <v>0</v>
      </c>
      <c r="AD135" s="144">
        <v>0</v>
      </c>
      <c r="AE135" s="144">
        <v>0</v>
      </c>
    </row>
    <row r="136" spans="1:31">
      <c r="A136" s="3" t="s">
        <v>453</v>
      </c>
      <c r="B136" s="117" t="s">
        <v>92</v>
      </c>
      <c r="C136" s="118" t="s">
        <v>152</v>
      </c>
      <c r="D136" s="118" t="s">
        <v>439</v>
      </c>
      <c r="E136" s="117" t="s">
        <v>37</v>
      </c>
      <c r="F136" s="118" t="s">
        <v>119</v>
      </c>
      <c r="G136" s="117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4">
        <v>0</v>
      </c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4">
        <v>0</v>
      </c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</row>
    <row r="137" spans="1:31">
      <c r="A137" s="3" t="s">
        <v>454</v>
      </c>
      <c r="B137" s="117" t="s">
        <v>92</v>
      </c>
      <c r="C137" s="118" t="s">
        <v>152</v>
      </c>
      <c r="D137" s="118" t="s">
        <v>439</v>
      </c>
      <c r="E137" s="117" t="s">
        <v>38</v>
      </c>
      <c r="F137" s="118" t="s">
        <v>119</v>
      </c>
      <c r="G137" s="117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4">
        <v>0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4">
        <v>0</v>
      </c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</row>
    <row r="138" spans="1:31">
      <c r="A138" s="3" t="s">
        <v>455</v>
      </c>
      <c r="B138" s="117" t="s">
        <v>92</v>
      </c>
      <c r="C138" s="118" t="s">
        <v>152</v>
      </c>
      <c r="D138" s="118" t="s">
        <v>439</v>
      </c>
      <c r="E138" s="117" t="s">
        <v>95</v>
      </c>
      <c r="F138" s="118" t="s">
        <v>119</v>
      </c>
      <c r="G138" s="117">
        <v>0</v>
      </c>
      <c r="H138" s="118">
        <v>0</v>
      </c>
      <c r="I138" s="118">
        <v>0</v>
      </c>
      <c r="J138" s="118">
        <v>0</v>
      </c>
      <c r="K138" s="118">
        <v>0</v>
      </c>
      <c r="L138" s="118">
        <v>0</v>
      </c>
      <c r="M138" s="118">
        <v>0</v>
      </c>
      <c r="N138" s="118">
        <v>0</v>
      </c>
      <c r="O138" s="118">
        <v>0</v>
      </c>
      <c r="P138" s="118">
        <v>0</v>
      </c>
      <c r="Q138" s="118">
        <v>0</v>
      </c>
      <c r="R138" s="118">
        <v>0</v>
      </c>
      <c r="S138" s="118">
        <v>0</v>
      </c>
      <c r="T138" s="118">
        <v>0</v>
      </c>
      <c r="U138" s="118">
        <v>0</v>
      </c>
      <c r="V138" s="118">
        <v>0</v>
      </c>
      <c r="W138" s="118">
        <v>0</v>
      </c>
      <c r="X138" s="118">
        <v>0</v>
      </c>
      <c r="Y138" s="118">
        <v>0</v>
      </c>
      <c r="Z138" s="118">
        <v>0</v>
      </c>
      <c r="AA138" s="118">
        <v>0</v>
      </c>
      <c r="AB138" s="118">
        <v>0</v>
      </c>
      <c r="AC138" s="118">
        <v>0</v>
      </c>
      <c r="AD138" s="118">
        <v>0</v>
      </c>
      <c r="AE138" s="118">
        <v>0</v>
      </c>
    </row>
    <row r="139" spans="1:31">
      <c r="A139" s="3" t="s">
        <v>456</v>
      </c>
      <c r="B139" s="117" t="s">
        <v>92</v>
      </c>
      <c r="C139" s="118" t="s">
        <v>152</v>
      </c>
      <c r="D139" s="118" t="s">
        <v>439</v>
      </c>
      <c r="E139" s="117" t="s">
        <v>96</v>
      </c>
      <c r="F139" s="118" t="s">
        <v>119</v>
      </c>
      <c r="G139" s="117">
        <v>0</v>
      </c>
      <c r="H139" s="118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18">
        <v>0</v>
      </c>
      <c r="O139" s="118">
        <v>0</v>
      </c>
      <c r="P139" s="118">
        <v>0</v>
      </c>
      <c r="Q139" s="118">
        <v>0</v>
      </c>
      <c r="R139" s="118">
        <v>0</v>
      </c>
      <c r="S139" s="118">
        <v>0</v>
      </c>
      <c r="T139" s="118">
        <v>0</v>
      </c>
      <c r="U139" s="118">
        <v>0</v>
      </c>
      <c r="V139" s="118">
        <v>0</v>
      </c>
      <c r="W139" s="118">
        <v>0</v>
      </c>
      <c r="X139" s="118">
        <v>0</v>
      </c>
      <c r="Y139" s="118">
        <v>0</v>
      </c>
      <c r="Z139" s="118">
        <v>0</v>
      </c>
      <c r="AA139" s="118">
        <v>0</v>
      </c>
      <c r="AB139" s="118">
        <v>0</v>
      </c>
      <c r="AC139" s="118">
        <v>0</v>
      </c>
      <c r="AD139" s="118">
        <v>0</v>
      </c>
      <c r="AE139" s="118">
        <v>0</v>
      </c>
    </row>
    <row r="140" spans="1:31">
      <c r="A140" s="3" t="s">
        <v>457</v>
      </c>
      <c r="B140" s="117" t="s">
        <v>92</v>
      </c>
      <c r="C140" s="118" t="s">
        <v>152</v>
      </c>
      <c r="D140" s="118" t="s">
        <v>439</v>
      </c>
      <c r="E140" s="117" t="s">
        <v>97</v>
      </c>
      <c r="F140" s="118" t="s">
        <v>119</v>
      </c>
      <c r="G140" s="117">
        <v>0</v>
      </c>
      <c r="H140" s="118">
        <v>0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  <c r="N140" s="118">
        <v>0</v>
      </c>
      <c r="O140" s="118">
        <v>0</v>
      </c>
      <c r="P140" s="118">
        <v>0</v>
      </c>
      <c r="Q140" s="118">
        <v>0</v>
      </c>
      <c r="R140" s="118">
        <v>0</v>
      </c>
      <c r="S140" s="118">
        <v>0</v>
      </c>
      <c r="T140" s="118">
        <v>0</v>
      </c>
      <c r="U140" s="118">
        <v>0</v>
      </c>
      <c r="V140" s="118">
        <v>0</v>
      </c>
      <c r="W140" s="118">
        <v>0</v>
      </c>
      <c r="X140" s="118">
        <v>0</v>
      </c>
      <c r="Y140" s="118">
        <v>0</v>
      </c>
      <c r="Z140" s="118">
        <v>0</v>
      </c>
      <c r="AA140" s="118">
        <v>0</v>
      </c>
      <c r="AB140" s="118">
        <v>0</v>
      </c>
      <c r="AC140" s="118">
        <v>0</v>
      </c>
      <c r="AD140" s="118">
        <v>0</v>
      </c>
      <c r="AE140" s="118">
        <v>0</v>
      </c>
    </row>
    <row r="141" spans="1:31">
      <c r="A141" s="3" t="s">
        <v>458</v>
      </c>
      <c r="B141" s="117" t="s">
        <v>92</v>
      </c>
      <c r="C141" s="118" t="s">
        <v>152</v>
      </c>
      <c r="D141" s="118" t="s">
        <v>439</v>
      </c>
      <c r="E141" s="117" t="s">
        <v>34</v>
      </c>
      <c r="F141" s="118" t="s">
        <v>119</v>
      </c>
      <c r="G141" s="117">
        <v>0</v>
      </c>
      <c r="H141" s="118">
        <v>0</v>
      </c>
      <c r="I141" s="118">
        <v>0</v>
      </c>
      <c r="J141" s="118">
        <v>0</v>
      </c>
      <c r="K141" s="118">
        <v>0</v>
      </c>
      <c r="L141" s="118">
        <v>0</v>
      </c>
      <c r="M141" s="118">
        <v>0</v>
      </c>
      <c r="N141" s="118">
        <v>0</v>
      </c>
      <c r="O141" s="118">
        <v>0</v>
      </c>
      <c r="P141" s="118">
        <v>0</v>
      </c>
      <c r="Q141" s="118">
        <v>0</v>
      </c>
      <c r="R141" s="118">
        <v>0</v>
      </c>
      <c r="S141" s="118">
        <v>0</v>
      </c>
      <c r="T141" s="118">
        <v>0</v>
      </c>
      <c r="U141" s="118">
        <v>0</v>
      </c>
      <c r="V141" s="118">
        <v>0</v>
      </c>
      <c r="W141" s="118">
        <v>0</v>
      </c>
      <c r="X141" s="118">
        <v>0</v>
      </c>
      <c r="Y141" s="118">
        <v>0</v>
      </c>
      <c r="Z141" s="118">
        <v>0</v>
      </c>
      <c r="AA141" s="118">
        <v>0</v>
      </c>
      <c r="AB141" s="118">
        <v>0</v>
      </c>
      <c r="AC141" s="118">
        <v>0</v>
      </c>
      <c r="AD141" s="118">
        <v>0</v>
      </c>
      <c r="AE141" s="118">
        <v>0</v>
      </c>
    </row>
    <row r="142" spans="1:31">
      <c r="A142" s="3" t="s">
        <v>1125</v>
      </c>
      <c r="B142" s="117" t="s">
        <v>92</v>
      </c>
      <c r="C142" s="118" t="s">
        <v>32</v>
      </c>
      <c r="D142" s="118" t="s">
        <v>1126</v>
      </c>
      <c r="E142" s="117" t="s">
        <v>93</v>
      </c>
      <c r="F142" s="118" t="s">
        <v>119</v>
      </c>
      <c r="G142" s="117">
        <v>0</v>
      </c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</row>
    <row r="143" spans="1:31">
      <c r="A143" s="3" t="s">
        <v>1127</v>
      </c>
      <c r="B143" s="117" t="s">
        <v>92</v>
      </c>
      <c r="C143" s="118" t="s">
        <v>32</v>
      </c>
      <c r="D143" s="118" t="s">
        <v>1126</v>
      </c>
      <c r="E143" s="117" t="s">
        <v>94</v>
      </c>
      <c r="F143" s="118" t="s">
        <v>119</v>
      </c>
      <c r="G143" s="117">
        <v>0</v>
      </c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</row>
    <row r="144" spans="1:31">
      <c r="A144" s="3" t="s">
        <v>1128</v>
      </c>
      <c r="B144" s="117" t="s">
        <v>92</v>
      </c>
      <c r="C144" s="118" t="s">
        <v>32</v>
      </c>
      <c r="D144" s="118" t="s">
        <v>1126</v>
      </c>
      <c r="E144" s="117" t="s">
        <v>35</v>
      </c>
      <c r="F144" s="118" t="s">
        <v>119</v>
      </c>
      <c r="G144" s="117">
        <v>0</v>
      </c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</row>
    <row r="145" spans="1:31">
      <c r="A145" s="3" t="s">
        <v>1129</v>
      </c>
      <c r="B145" s="117" t="s">
        <v>92</v>
      </c>
      <c r="C145" s="118" t="s">
        <v>32</v>
      </c>
      <c r="D145" s="118" t="s">
        <v>1126</v>
      </c>
      <c r="E145" s="117" t="s">
        <v>36</v>
      </c>
      <c r="F145" s="118" t="s">
        <v>119</v>
      </c>
      <c r="G145" s="117">
        <v>0</v>
      </c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</row>
    <row r="146" spans="1:31">
      <c r="A146" s="3" t="s">
        <v>1130</v>
      </c>
      <c r="B146" s="117" t="s">
        <v>92</v>
      </c>
      <c r="C146" s="118" t="s">
        <v>32</v>
      </c>
      <c r="D146" s="118" t="s">
        <v>1126</v>
      </c>
      <c r="E146" s="117" t="s">
        <v>37</v>
      </c>
      <c r="F146" s="118" t="s">
        <v>119</v>
      </c>
      <c r="G146" s="117">
        <v>0</v>
      </c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</row>
    <row r="147" spans="1:31">
      <c r="A147" s="3" t="s">
        <v>1131</v>
      </c>
      <c r="B147" s="117" t="s">
        <v>92</v>
      </c>
      <c r="C147" s="118" t="s">
        <v>32</v>
      </c>
      <c r="D147" s="118" t="s">
        <v>1126</v>
      </c>
      <c r="E147" s="117" t="s">
        <v>38</v>
      </c>
      <c r="F147" s="118" t="s">
        <v>119</v>
      </c>
      <c r="G147" s="117">
        <v>0</v>
      </c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</row>
    <row r="148" spans="1:31">
      <c r="A148" s="3" t="s">
        <v>1132</v>
      </c>
      <c r="B148" s="117" t="s">
        <v>92</v>
      </c>
      <c r="C148" s="118" t="s">
        <v>32</v>
      </c>
      <c r="D148" s="118" t="s">
        <v>1126</v>
      </c>
      <c r="E148" s="117" t="s">
        <v>95</v>
      </c>
      <c r="F148" s="118" t="s">
        <v>119</v>
      </c>
      <c r="G148" s="117">
        <v>0</v>
      </c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>
      <c r="A149" s="3" t="s">
        <v>1133</v>
      </c>
      <c r="B149" s="117" t="s">
        <v>92</v>
      </c>
      <c r="C149" s="118" t="s">
        <v>32</v>
      </c>
      <c r="D149" s="118" t="s">
        <v>1126</v>
      </c>
      <c r="E149" s="117" t="s">
        <v>96</v>
      </c>
      <c r="F149" s="118" t="s">
        <v>119</v>
      </c>
      <c r="G149" s="117">
        <v>0</v>
      </c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>
      <c r="A150" s="3" t="s">
        <v>1134</v>
      </c>
      <c r="B150" s="117" t="s">
        <v>92</v>
      </c>
      <c r="C150" s="118" t="s">
        <v>32</v>
      </c>
      <c r="D150" s="118" t="s">
        <v>1126</v>
      </c>
      <c r="E150" s="117" t="s">
        <v>97</v>
      </c>
      <c r="F150" s="118" t="s">
        <v>119</v>
      </c>
      <c r="G150" s="117">
        <v>0</v>
      </c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>
      <c r="A151" s="3" t="s">
        <v>1135</v>
      </c>
      <c r="B151" s="117" t="s">
        <v>92</v>
      </c>
      <c r="C151" s="118" t="s">
        <v>32</v>
      </c>
      <c r="D151" s="118" t="s">
        <v>1126</v>
      </c>
      <c r="E151" s="117" t="s">
        <v>34</v>
      </c>
      <c r="F151" s="118" t="s">
        <v>119</v>
      </c>
      <c r="G151" s="117">
        <v>0</v>
      </c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>
      <c r="A152" s="3" t="s">
        <v>1136</v>
      </c>
      <c r="B152" s="117" t="s">
        <v>92</v>
      </c>
      <c r="C152" s="118" t="s">
        <v>152</v>
      </c>
      <c r="D152" s="118" t="s">
        <v>1126</v>
      </c>
      <c r="E152" s="117" t="s">
        <v>93</v>
      </c>
      <c r="F152" s="118" t="s">
        <v>119</v>
      </c>
      <c r="G152" s="117">
        <v>0</v>
      </c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</row>
    <row r="153" spans="1:31">
      <c r="A153" s="3" t="s">
        <v>1137</v>
      </c>
      <c r="B153" s="117" t="s">
        <v>92</v>
      </c>
      <c r="C153" s="118" t="s">
        <v>152</v>
      </c>
      <c r="D153" s="118" t="s">
        <v>1126</v>
      </c>
      <c r="E153" s="117" t="s">
        <v>94</v>
      </c>
      <c r="F153" s="118" t="s">
        <v>119</v>
      </c>
      <c r="G153" s="117">
        <v>0</v>
      </c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</row>
    <row r="154" spans="1:31">
      <c r="A154" s="3" t="s">
        <v>1138</v>
      </c>
      <c r="B154" s="117" t="s">
        <v>92</v>
      </c>
      <c r="C154" s="118" t="s">
        <v>152</v>
      </c>
      <c r="D154" s="118" t="s">
        <v>1126</v>
      </c>
      <c r="E154" s="117" t="s">
        <v>35</v>
      </c>
      <c r="F154" s="118" t="s">
        <v>119</v>
      </c>
      <c r="G154" s="117">
        <v>0</v>
      </c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</row>
    <row r="155" spans="1:31">
      <c r="A155" s="3" t="s">
        <v>1139</v>
      </c>
      <c r="B155" s="117" t="s">
        <v>92</v>
      </c>
      <c r="C155" s="118" t="s">
        <v>152</v>
      </c>
      <c r="D155" s="118" t="s">
        <v>1126</v>
      </c>
      <c r="E155" s="117" t="s">
        <v>36</v>
      </c>
      <c r="F155" s="118" t="s">
        <v>119</v>
      </c>
      <c r="G155" s="117">
        <v>0</v>
      </c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</row>
    <row r="156" spans="1:31">
      <c r="A156" s="3" t="s">
        <v>1140</v>
      </c>
      <c r="B156" s="117" t="s">
        <v>92</v>
      </c>
      <c r="C156" s="118" t="s">
        <v>152</v>
      </c>
      <c r="D156" s="118" t="s">
        <v>1126</v>
      </c>
      <c r="E156" s="117" t="s">
        <v>37</v>
      </c>
      <c r="F156" s="118" t="s">
        <v>119</v>
      </c>
      <c r="G156" s="117">
        <v>0</v>
      </c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</row>
    <row r="157" spans="1:31">
      <c r="A157" s="3" t="s">
        <v>1141</v>
      </c>
      <c r="B157" s="117" t="s">
        <v>92</v>
      </c>
      <c r="C157" s="118" t="s">
        <v>152</v>
      </c>
      <c r="D157" s="118" t="s">
        <v>1126</v>
      </c>
      <c r="E157" s="117" t="s">
        <v>38</v>
      </c>
      <c r="F157" s="118" t="s">
        <v>119</v>
      </c>
      <c r="G157" s="117">
        <v>0</v>
      </c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</row>
    <row r="158" spans="1:31">
      <c r="A158" s="3" t="s">
        <v>1142</v>
      </c>
      <c r="B158" s="117" t="s">
        <v>92</v>
      </c>
      <c r="C158" s="118" t="s">
        <v>152</v>
      </c>
      <c r="D158" s="118" t="s">
        <v>1126</v>
      </c>
      <c r="E158" s="117" t="s">
        <v>95</v>
      </c>
      <c r="F158" s="118" t="s">
        <v>119</v>
      </c>
      <c r="G158" s="117">
        <v>0</v>
      </c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>
      <c r="A159" s="3" t="s">
        <v>1143</v>
      </c>
      <c r="B159" s="117" t="s">
        <v>92</v>
      </c>
      <c r="C159" s="118" t="s">
        <v>152</v>
      </c>
      <c r="D159" s="118" t="s">
        <v>1126</v>
      </c>
      <c r="E159" s="117" t="s">
        <v>96</v>
      </c>
      <c r="F159" s="118" t="s">
        <v>119</v>
      </c>
      <c r="G159" s="117">
        <v>0</v>
      </c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>
      <c r="A160" s="3" t="s">
        <v>1144</v>
      </c>
      <c r="B160" s="117" t="s">
        <v>92</v>
      </c>
      <c r="C160" s="118" t="s">
        <v>152</v>
      </c>
      <c r="D160" s="118" t="s">
        <v>1126</v>
      </c>
      <c r="E160" s="117" t="s">
        <v>97</v>
      </c>
      <c r="F160" s="118" t="s">
        <v>119</v>
      </c>
      <c r="G160" s="117">
        <v>0</v>
      </c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31">
      <c r="A161" s="3" t="s">
        <v>1145</v>
      </c>
      <c r="B161" s="117" t="s">
        <v>92</v>
      </c>
      <c r="C161" s="118" t="s">
        <v>152</v>
      </c>
      <c r="D161" s="118" t="s">
        <v>1126</v>
      </c>
      <c r="E161" s="117" t="s">
        <v>34</v>
      </c>
      <c r="F161" s="118" t="s">
        <v>119</v>
      </c>
      <c r="G161" s="117">
        <v>0</v>
      </c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31">
      <c r="A162" s="3" t="s">
        <v>1146</v>
      </c>
      <c r="B162" s="117" t="s">
        <v>92</v>
      </c>
      <c r="C162" s="118" t="s">
        <v>32</v>
      </c>
      <c r="D162" s="118" t="s">
        <v>1147</v>
      </c>
      <c r="E162" s="117" t="s">
        <v>93</v>
      </c>
      <c r="F162" s="118" t="s">
        <v>119</v>
      </c>
      <c r="G162" s="117">
        <v>0</v>
      </c>
      <c r="H162" s="119">
        <v>0</v>
      </c>
      <c r="I162" s="119">
        <v>67.933264550688406</v>
      </c>
      <c r="J162" s="119">
        <v>171.62855022862695</v>
      </c>
      <c r="K162" s="119">
        <v>311.73550896260781</v>
      </c>
      <c r="L162" s="119">
        <v>454.19160713863607</v>
      </c>
      <c r="M162" s="119">
        <v>634.33280960933985</v>
      </c>
      <c r="N162" s="119">
        <v>818.03273124862051</v>
      </c>
      <c r="O162" s="119">
        <v>1058.9197201373097</v>
      </c>
      <c r="P162" s="119">
        <v>1304.1924932619202</v>
      </c>
      <c r="Q162" s="119">
        <v>1553.9115708918848</v>
      </c>
      <c r="R162" s="119">
        <v>1845.0389975600958</v>
      </c>
      <c r="S162" s="119">
        <v>1862.1031089170322</v>
      </c>
      <c r="T162" s="119">
        <v>1879.3250401882294</v>
      </c>
      <c r="U162" s="119">
        <v>1896.7062509941036</v>
      </c>
      <c r="V162" s="119">
        <v>1914.2482144545843</v>
      </c>
      <c r="W162" s="119">
        <v>1931.9524173139639</v>
      </c>
      <c r="X162" s="119">
        <v>1949.8203600669056</v>
      </c>
      <c r="Y162" s="119">
        <v>1967.853557085615</v>
      </c>
      <c r="Z162" s="119">
        <v>1986.0535367481905</v>
      </c>
      <c r="AA162" s="119">
        <v>2004.4218415681567</v>
      </c>
      <c r="AB162" s="119">
        <v>2022.9600283251989</v>
      </c>
      <c r="AC162" s="119">
        <v>2041.6696681971057</v>
      </c>
      <c r="AD162" s="119">
        <v>2060.5523468929309</v>
      </c>
      <c r="AE162" s="119">
        <v>2079.609664787391</v>
      </c>
    </row>
    <row r="163" spans="1:31">
      <c r="A163" s="3" t="s">
        <v>1148</v>
      </c>
      <c r="B163" s="117" t="s">
        <v>92</v>
      </c>
      <c r="C163" s="118" t="s">
        <v>32</v>
      </c>
      <c r="D163" s="118" t="s">
        <v>1147</v>
      </c>
      <c r="E163" s="117" t="s">
        <v>94</v>
      </c>
      <c r="F163" s="118" t="s">
        <v>119</v>
      </c>
      <c r="G163" s="117">
        <v>0</v>
      </c>
      <c r="H163" s="119">
        <v>0</v>
      </c>
      <c r="I163" s="119">
        <v>67.933264550688406</v>
      </c>
      <c r="J163" s="119">
        <v>103.69528567793854</v>
      </c>
      <c r="K163" s="119">
        <v>140.10695873398086</v>
      </c>
      <c r="L163" s="119">
        <v>142.45609817602826</v>
      </c>
      <c r="M163" s="119">
        <v>180.14120247070377</v>
      </c>
      <c r="N163" s="119">
        <v>183.69992163928066</v>
      </c>
      <c r="O163" s="119">
        <v>240.88698888868919</v>
      </c>
      <c r="P163" s="119">
        <v>245.27277312461047</v>
      </c>
      <c r="Q163" s="119">
        <v>249.71907762996466</v>
      </c>
      <c r="R163" s="119">
        <v>291.127426668211</v>
      </c>
      <c r="S163" s="119">
        <v>17.064111356936337</v>
      </c>
      <c r="T163" s="119">
        <v>17.221931271197263</v>
      </c>
      <c r="U163" s="119">
        <v>17.381210805874161</v>
      </c>
      <c r="V163" s="119">
        <v>17.541963460480702</v>
      </c>
      <c r="W163" s="119">
        <v>17.70420285937962</v>
      </c>
      <c r="X163" s="119">
        <v>17.867942752941644</v>
      </c>
      <c r="Y163" s="119">
        <v>18.033197018709416</v>
      </c>
      <c r="Z163" s="119">
        <v>18.199979662575515</v>
      </c>
      <c r="AA163" s="119">
        <v>18.36830481996617</v>
      </c>
      <c r="AB163" s="119">
        <v>18.53818675704224</v>
      </c>
      <c r="AC163" s="119">
        <v>18.709639871906802</v>
      </c>
      <c r="AD163" s="119">
        <v>18.882678695825234</v>
      </c>
      <c r="AE163" s="119">
        <v>19.057317894460084</v>
      </c>
    </row>
    <row r="164" spans="1:31">
      <c r="A164" s="3" t="s">
        <v>1149</v>
      </c>
      <c r="B164" s="117" t="s">
        <v>92</v>
      </c>
      <c r="C164" s="118" t="s">
        <v>32</v>
      </c>
      <c r="D164" s="118" t="s">
        <v>1147</v>
      </c>
      <c r="E164" s="117" t="s">
        <v>35</v>
      </c>
      <c r="F164" s="118" t="s">
        <v>119</v>
      </c>
      <c r="G164" s="117">
        <v>0</v>
      </c>
      <c r="H164" s="144">
        <v>0</v>
      </c>
      <c r="I164" s="144">
        <v>5.7743274868085146E-3</v>
      </c>
      <c r="J164" s="144">
        <v>1.4588426769433293E-2</v>
      </c>
      <c r="K164" s="144">
        <v>2.6497518261821663E-2</v>
      </c>
      <c r="L164" s="144">
        <v>3.8606286606784064E-2</v>
      </c>
      <c r="M164" s="144">
        <v>5.3918288816793891E-2</v>
      </c>
      <c r="N164" s="144">
        <v>6.9532782156132761E-2</v>
      </c>
      <c r="O164" s="144">
        <v>9.0008176211671329E-2</v>
      </c>
      <c r="P164" s="144">
        <v>0.11085636192726323</v>
      </c>
      <c r="Q164" s="144">
        <v>0.13208248352581023</v>
      </c>
      <c r="R164" s="144">
        <v>0.15682831479260814</v>
      </c>
      <c r="S164" s="144">
        <v>0.15827876425794776</v>
      </c>
      <c r="T164" s="144">
        <v>0.15974262841599951</v>
      </c>
      <c r="U164" s="144">
        <v>0.16122003133449883</v>
      </c>
      <c r="V164" s="144">
        <v>0.16271109822863969</v>
      </c>
      <c r="W164" s="144">
        <v>0.16421595547168696</v>
      </c>
      <c r="X164" s="144">
        <v>0.165734730605687</v>
      </c>
      <c r="Y164" s="144">
        <v>0.16726755235227728</v>
      </c>
      <c r="Z164" s="144">
        <v>0.16881455062359621</v>
      </c>
      <c r="AA164" s="144">
        <v>0.17037585653329332</v>
      </c>
      <c r="AB164" s="144">
        <v>0.17195160240764193</v>
      </c>
      <c r="AC164" s="144">
        <v>0.17354192179675398</v>
      </c>
      <c r="AD164" s="144">
        <v>0.17514694948589915</v>
      </c>
      <c r="AE164" s="144">
        <v>0.17676682150692824</v>
      </c>
    </row>
    <row r="165" spans="1:31">
      <c r="A165" s="3" t="s">
        <v>1150</v>
      </c>
      <c r="B165" s="117" t="s">
        <v>92</v>
      </c>
      <c r="C165" s="118" t="s">
        <v>32</v>
      </c>
      <c r="D165" s="118" t="s">
        <v>1147</v>
      </c>
      <c r="E165" s="117" t="s">
        <v>36</v>
      </c>
      <c r="F165" s="118" t="s">
        <v>119</v>
      </c>
      <c r="G165" s="117">
        <v>0</v>
      </c>
      <c r="H165" s="144">
        <v>0</v>
      </c>
      <c r="I165" s="144">
        <v>6.1533754122000371E-3</v>
      </c>
      <c r="J165" s="144">
        <v>1.5546064332303168E-2</v>
      </c>
      <c r="K165" s="144">
        <v>2.8236912043714472E-2</v>
      </c>
      <c r="L165" s="144">
        <v>4.1140544124876451E-2</v>
      </c>
      <c r="M165" s="144">
        <v>5.7457682029831508E-2</v>
      </c>
      <c r="N165" s="144">
        <v>7.4097167685563473E-2</v>
      </c>
      <c r="O165" s="144">
        <v>9.5916641316785303E-2</v>
      </c>
      <c r="P165" s="144">
        <v>0.1181333780128551</v>
      </c>
      <c r="Q165" s="144">
        <v>0.14075285968223597</v>
      </c>
      <c r="R165" s="144">
        <v>0.16712309760508115</v>
      </c>
      <c r="S165" s="144">
        <v>0.16866875986567323</v>
      </c>
      <c r="T165" s="144">
        <v>0.17022871740835413</v>
      </c>
      <c r="U165" s="144">
        <v>0.17180310244511809</v>
      </c>
      <c r="V165" s="144">
        <v>0.17339204841074135</v>
      </c>
      <c r="W165" s="144">
        <v>0.17499568997409096</v>
      </c>
      <c r="X165" s="144">
        <v>0.17661416304953856</v>
      </c>
      <c r="Y165" s="144">
        <v>0.17824760480847962</v>
      </c>
      <c r="Z165" s="144">
        <v>0.17989615369095929</v>
      </c>
      <c r="AA165" s="144">
        <v>0.1815599494174055</v>
      </c>
      <c r="AB165" s="144">
        <v>0.18323913300047093</v>
      </c>
      <c r="AC165" s="144">
        <v>0.18493384675698421</v>
      </c>
      <c r="AD165" s="144">
        <v>0.18664423432001187</v>
      </c>
      <c r="AE165" s="144">
        <v>0.18837044065103178</v>
      </c>
    </row>
    <row r="166" spans="1:31">
      <c r="A166" s="3" t="s">
        <v>1151</v>
      </c>
      <c r="B166" s="117" t="s">
        <v>92</v>
      </c>
      <c r="C166" s="118" t="s">
        <v>32</v>
      </c>
      <c r="D166" s="118" t="s">
        <v>1147</v>
      </c>
      <c r="E166" s="117" t="s">
        <v>37</v>
      </c>
      <c r="F166" s="118" t="s">
        <v>119</v>
      </c>
      <c r="G166" s="117">
        <v>0</v>
      </c>
      <c r="H166" s="144">
        <v>0</v>
      </c>
      <c r="I166" s="144">
        <v>1.5149117994803514E-2</v>
      </c>
      <c r="J166" s="144">
        <v>3.827316670098381E-2</v>
      </c>
      <c r="K166" s="144">
        <v>6.9517018498661542E-2</v>
      </c>
      <c r="L166" s="144">
        <v>0.10128472839191585</v>
      </c>
      <c r="M166" s="144">
        <v>0.14145621654288279</v>
      </c>
      <c r="N166" s="144">
        <v>0.18242129906844237</v>
      </c>
      <c r="O166" s="144">
        <v>0.23613909759062005</v>
      </c>
      <c r="P166" s="144">
        <v>0.29083492599740823</v>
      </c>
      <c r="Q166" s="144">
        <v>0.34652228030889032</v>
      </c>
      <c r="R166" s="144">
        <v>0.4114436964559014</v>
      </c>
      <c r="S166" s="144">
        <v>0.41524899328849818</v>
      </c>
      <c r="T166" s="144">
        <v>0.41908948396197521</v>
      </c>
      <c r="U166" s="144">
        <v>0.42296549397168515</v>
      </c>
      <c r="V166" s="144">
        <v>0.42687735182337228</v>
      </c>
      <c r="W166" s="144">
        <v>0.43082538906101392</v>
      </c>
      <c r="X166" s="144">
        <v>0.43480994029491993</v>
      </c>
      <c r="Y166" s="144">
        <v>0.43883134323009215</v>
      </c>
      <c r="Z166" s="144">
        <v>0.4428899386948465</v>
      </c>
      <c r="AA166" s="144">
        <v>0.44698607066969898</v>
      </c>
      <c r="AB166" s="144">
        <v>0.45112008631651934</v>
      </c>
      <c r="AC166" s="144">
        <v>0.4552923360079546</v>
      </c>
      <c r="AD166" s="144">
        <v>0.4595031733571236</v>
      </c>
      <c r="AE166" s="144">
        <v>0.46375295524758819</v>
      </c>
    </row>
    <row r="167" spans="1:31">
      <c r="A167" s="3" t="s">
        <v>1152</v>
      </c>
      <c r="B167" s="117" t="s">
        <v>92</v>
      </c>
      <c r="C167" s="118" t="s">
        <v>32</v>
      </c>
      <c r="D167" s="118" t="s">
        <v>1147</v>
      </c>
      <c r="E167" s="117" t="s">
        <v>38</v>
      </c>
      <c r="F167" s="118" t="s">
        <v>119</v>
      </c>
      <c r="G167" s="117">
        <v>0</v>
      </c>
      <c r="H167" s="144">
        <v>0</v>
      </c>
      <c r="I167" s="144">
        <v>1.6143561375536568E-2</v>
      </c>
      <c r="J167" s="144">
        <v>4.07855570129836E-2</v>
      </c>
      <c r="K167" s="144">
        <v>7.4080369244097971E-2</v>
      </c>
      <c r="L167" s="144">
        <v>0.10793342752761706</v>
      </c>
      <c r="M167" s="144">
        <v>0.15074191873708737</v>
      </c>
      <c r="N167" s="144">
        <v>0.19439609875153704</v>
      </c>
      <c r="O167" s="144">
        <v>0.251640129572272</v>
      </c>
      <c r="P167" s="144">
        <v>0.30992639172784336</v>
      </c>
      <c r="Q167" s="144">
        <v>0.36926926716633668</v>
      </c>
      <c r="R167" s="144">
        <v>0.43845236195215409</v>
      </c>
      <c r="S167" s="144">
        <v>0.44250745235347205</v>
      </c>
      <c r="T167" s="144">
        <v>0.44660004684779964</v>
      </c>
      <c r="U167" s="144">
        <v>0.4507304922971922</v>
      </c>
      <c r="V167" s="144">
        <v>0.45489913877170957</v>
      </c>
      <c r="W167" s="144">
        <v>0.45910633957908559</v>
      </c>
      <c r="X167" s="144">
        <v>0.46335245129467167</v>
      </c>
      <c r="Y167" s="144">
        <v>0.4676378337916583</v>
      </c>
      <c r="Z167" s="144">
        <v>0.47196285027157553</v>
      </c>
      <c r="AA167" s="144">
        <v>0.47632786729507565</v>
      </c>
      <c r="AB167" s="144">
        <v>0.48073325481300017</v>
      </c>
      <c r="AC167" s="144">
        <v>0.4851793861977351</v>
      </c>
      <c r="AD167" s="144">
        <v>0.48966663827485463</v>
      </c>
      <c r="AE167" s="144">
        <v>0.49419539135505985</v>
      </c>
    </row>
    <row r="168" spans="1:31">
      <c r="A168" s="3" t="s">
        <v>1153</v>
      </c>
      <c r="B168" s="117" t="s">
        <v>92</v>
      </c>
      <c r="C168" s="118" t="s">
        <v>32</v>
      </c>
      <c r="D168" s="118" t="s">
        <v>1147</v>
      </c>
      <c r="E168" s="117" t="s">
        <v>95</v>
      </c>
      <c r="F168" s="118" t="s">
        <v>119</v>
      </c>
      <c r="G168" s="117">
        <v>0</v>
      </c>
      <c r="H168" s="118">
        <v>0</v>
      </c>
      <c r="I168" s="118">
        <v>16857.3</v>
      </c>
      <c r="J168" s="118">
        <v>25082.57</v>
      </c>
      <c r="K168" s="118">
        <v>33457.25</v>
      </c>
      <c r="L168" s="118">
        <v>33997.550000000003</v>
      </c>
      <c r="M168" s="118">
        <v>42665.13</v>
      </c>
      <c r="N168" s="118">
        <v>43483.63</v>
      </c>
      <c r="O168" s="118">
        <v>56636.66</v>
      </c>
      <c r="P168" s="118">
        <v>57645.39</v>
      </c>
      <c r="Q168" s="118">
        <v>58668.04</v>
      </c>
      <c r="R168" s="118">
        <v>68191.960000000006</v>
      </c>
      <c r="S168" s="118">
        <v>5157.3999999999996</v>
      </c>
      <c r="T168" s="118">
        <v>5193.7</v>
      </c>
      <c r="U168" s="118">
        <v>5230.33</v>
      </c>
      <c r="V168" s="118">
        <v>5267.3</v>
      </c>
      <c r="W168" s="118">
        <v>5304.62</v>
      </c>
      <c r="X168" s="118">
        <v>5342.28</v>
      </c>
      <c r="Y168" s="118">
        <v>5380.29</v>
      </c>
      <c r="Z168" s="118">
        <v>5418.65</v>
      </c>
      <c r="AA168" s="118">
        <v>5457.36</v>
      </c>
      <c r="AB168" s="118">
        <v>5496.43</v>
      </c>
      <c r="AC168" s="118">
        <v>5535.87</v>
      </c>
      <c r="AD168" s="118">
        <v>5575.67</v>
      </c>
      <c r="AE168" s="118">
        <v>5615.83</v>
      </c>
    </row>
    <row r="169" spans="1:31">
      <c r="A169" s="3" t="s">
        <v>1154</v>
      </c>
      <c r="B169" s="117" t="s">
        <v>92</v>
      </c>
      <c r="C169" s="118" t="s">
        <v>32</v>
      </c>
      <c r="D169" s="118" t="s">
        <v>1147</v>
      </c>
      <c r="E169" s="117" t="s">
        <v>96</v>
      </c>
      <c r="F169" s="118" t="s">
        <v>119</v>
      </c>
      <c r="G169" s="117">
        <v>0</v>
      </c>
      <c r="H169" s="118">
        <v>0</v>
      </c>
      <c r="I169" s="118">
        <v>11110.03</v>
      </c>
      <c r="J169" s="118">
        <v>13598.72</v>
      </c>
      <c r="K169" s="118">
        <v>16961.29</v>
      </c>
      <c r="L169" s="118">
        <v>20380.23</v>
      </c>
      <c r="M169" s="118">
        <v>24703.62</v>
      </c>
      <c r="N169" s="118">
        <v>29112.42</v>
      </c>
      <c r="O169" s="118">
        <v>34893.71</v>
      </c>
      <c r="P169" s="118">
        <v>40780.25</v>
      </c>
      <c r="Q169" s="118">
        <v>46773.51</v>
      </c>
      <c r="R169" s="118">
        <v>53760.57</v>
      </c>
      <c r="S169" s="118">
        <v>54170.11</v>
      </c>
      <c r="T169" s="118">
        <v>54583.43</v>
      </c>
      <c r="U169" s="118">
        <v>55000.58</v>
      </c>
      <c r="V169" s="118">
        <v>55421.59</v>
      </c>
      <c r="W169" s="118">
        <v>55846.49</v>
      </c>
      <c r="X169" s="118">
        <v>56275.32</v>
      </c>
      <c r="Y169" s="118">
        <v>56708.12</v>
      </c>
      <c r="Z169" s="118">
        <v>57144.92</v>
      </c>
      <c r="AA169" s="118">
        <v>57585.760000000002</v>
      </c>
      <c r="AB169" s="118">
        <v>58030.67</v>
      </c>
      <c r="AC169" s="118">
        <v>58479.7</v>
      </c>
      <c r="AD169" s="118">
        <v>58932.89</v>
      </c>
      <c r="AE169" s="118">
        <v>59390.26</v>
      </c>
    </row>
    <row r="170" spans="1:31">
      <c r="A170" s="3" t="s">
        <v>1155</v>
      </c>
      <c r="B170" s="117" t="s">
        <v>92</v>
      </c>
      <c r="C170" s="118" t="s">
        <v>32</v>
      </c>
      <c r="D170" s="118" t="s">
        <v>1147</v>
      </c>
      <c r="E170" s="117" t="s">
        <v>97</v>
      </c>
      <c r="F170" s="118" t="s">
        <v>119</v>
      </c>
      <c r="G170" s="117">
        <v>0</v>
      </c>
      <c r="H170" s="118">
        <v>0</v>
      </c>
      <c r="I170" s="118">
        <v>0</v>
      </c>
      <c r="J170" s="118">
        <v>0</v>
      </c>
      <c r="K170" s="118">
        <v>0</v>
      </c>
      <c r="L170" s="118">
        <v>0</v>
      </c>
      <c r="M170" s="118">
        <v>0</v>
      </c>
      <c r="N170" s="118">
        <v>0</v>
      </c>
      <c r="O170" s="118">
        <v>0</v>
      </c>
      <c r="P170" s="118">
        <v>0</v>
      </c>
      <c r="Q170" s="118">
        <v>0</v>
      </c>
      <c r="R170" s="118">
        <v>0</v>
      </c>
      <c r="S170" s="118">
        <v>0</v>
      </c>
      <c r="T170" s="118">
        <v>0</v>
      </c>
      <c r="U170" s="118">
        <v>0</v>
      </c>
      <c r="V170" s="118">
        <v>0</v>
      </c>
      <c r="W170" s="118">
        <v>0</v>
      </c>
      <c r="X170" s="118">
        <v>0</v>
      </c>
      <c r="Y170" s="118">
        <v>0</v>
      </c>
      <c r="Z170" s="118">
        <v>0</v>
      </c>
      <c r="AA170" s="118">
        <v>0</v>
      </c>
      <c r="AB170" s="118">
        <v>0</v>
      </c>
      <c r="AC170" s="118">
        <v>0</v>
      </c>
      <c r="AD170" s="118">
        <v>0</v>
      </c>
      <c r="AE170" s="118">
        <v>0</v>
      </c>
    </row>
    <row r="171" spans="1:31">
      <c r="A171" s="3" t="s">
        <v>1156</v>
      </c>
      <c r="B171" s="117" t="s">
        <v>92</v>
      </c>
      <c r="C171" s="118" t="s">
        <v>32</v>
      </c>
      <c r="D171" s="118" t="s">
        <v>1147</v>
      </c>
      <c r="E171" s="117" t="s">
        <v>34</v>
      </c>
      <c r="F171" s="118" t="s">
        <v>119</v>
      </c>
      <c r="G171" s="117">
        <v>0</v>
      </c>
      <c r="H171" s="118">
        <v>0</v>
      </c>
      <c r="I171" s="118">
        <v>27967.33</v>
      </c>
      <c r="J171" s="118">
        <v>38681.29</v>
      </c>
      <c r="K171" s="118">
        <v>50418.54</v>
      </c>
      <c r="L171" s="118">
        <v>54377.79</v>
      </c>
      <c r="M171" s="118">
        <v>67368.75</v>
      </c>
      <c r="N171" s="118">
        <v>72596.05</v>
      </c>
      <c r="O171" s="118">
        <v>91530.37</v>
      </c>
      <c r="P171" s="118">
        <v>98425.64</v>
      </c>
      <c r="Q171" s="118">
        <v>105441.55</v>
      </c>
      <c r="R171" s="118">
        <v>121952.53</v>
      </c>
      <c r="S171" s="118">
        <v>59327.5</v>
      </c>
      <c r="T171" s="118">
        <v>59777.13</v>
      </c>
      <c r="U171" s="118">
        <v>60230.91</v>
      </c>
      <c r="V171" s="118">
        <v>60688.89</v>
      </c>
      <c r="W171" s="118">
        <v>61151.11</v>
      </c>
      <c r="X171" s="118">
        <v>61617.599999999999</v>
      </c>
      <c r="Y171" s="118">
        <v>62088.41</v>
      </c>
      <c r="Z171" s="118">
        <v>62563.56</v>
      </c>
      <c r="AA171" s="118">
        <v>63043.12</v>
      </c>
      <c r="AB171" s="118">
        <v>63527.11</v>
      </c>
      <c r="AC171" s="118">
        <v>64015.57</v>
      </c>
      <c r="AD171" s="118">
        <v>64508.56</v>
      </c>
      <c r="AE171" s="118">
        <v>65006.1</v>
      </c>
    </row>
    <row r="172" spans="1:31">
      <c r="A172" s="3" t="s">
        <v>1157</v>
      </c>
      <c r="B172" s="117" t="s">
        <v>92</v>
      </c>
      <c r="C172" s="118" t="s">
        <v>152</v>
      </c>
      <c r="D172" s="118" t="s">
        <v>1147</v>
      </c>
      <c r="E172" s="117" t="s">
        <v>93</v>
      </c>
      <c r="F172" s="118" t="s">
        <v>119</v>
      </c>
      <c r="G172" s="117">
        <v>0</v>
      </c>
      <c r="H172" s="119">
        <v>0</v>
      </c>
      <c r="I172" s="119">
        <v>64.378933815090392</v>
      </c>
      <c r="J172" s="119">
        <v>172.01030623813705</v>
      </c>
      <c r="K172" s="119">
        <v>340.01121495216199</v>
      </c>
      <c r="L172" s="119">
        <v>512.58606508968421</v>
      </c>
      <c r="M172" s="119">
        <v>736.48975953345621</v>
      </c>
      <c r="N172" s="119">
        <v>967.9694252555995</v>
      </c>
      <c r="O172" s="119">
        <v>1269.885972918036</v>
      </c>
      <c r="P172" s="119">
        <v>1606.2829867067642</v>
      </c>
      <c r="Q172" s="119">
        <v>1930.6643412479145</v>
      </c>
      <c r="R172" s="119">
        <v>2319.2742221742101</v>
      </c>
      <c r="S172" s="119">
        <v>2428.9353037199303</v>
      </c>
      <c r="T172" s="119">
        <v>2466.2291234771865</v>
      </c>
      <c r="U172" s="119">
        <v>2578.0761640920637</v>
      </c>
      <c r="V172" s="119">
        <v>2646.7572442569817</v>
      </c>
      <c r="W172" s="119">
        <v>2756.7976744480111</v>
      </c>
      <c r="X172" s="119">
        <v>2789.8854496684094</v>
      </c>
      <c r="Y172" s="119">
        <v>2858.6690495745888</v>
      </c>
      <c r="Z172" s="119">
        <v>2886.9776289543961</v>
      </c>
      <c r="AA172" s="119">
        <v>2980.3997390943441</v>
      </c>
      <c r="AB172" s="119">
        <v>3102.3075430443373</v>
      </c>
      <c r="AC172" s="119">
        <v>3155.8811612888589</v>
      </c>
      <c r="AD172" s="119">
        <v>3209.2864137855099</v>
      </c>
      <c r="AE172" s="119">
        <v>3348.1771660645554</v>
      </c>
    </row>
    <row r="173" spans="1:31">
      <c r="A173" s="3" t="s">
        <v>1158</v>
      </c>
      <c r="B173" s="117" t="s">
        <v>92</v>
      </c>
      <c r="C173" s="118" t="s">
        <v>152</v>
      </c>
      <c r="D173" s="118" t="s">
        <v>1147</v>
      </c>
      <c r="E173" s="117" t="s">
        <v>94</v>
      </c>
      <c r="F173" s="118" t="s">
        <v>119</v>
      </c>
      <c r="G173" s="117">
        <v>0</v>
      </c>
      <c r="H173" s="119">
        <v>0</v>
      </c>
      <c r="I173" s="119">
        <v>64.378933815090392</v>
      </c>
      <c r="J173" s="119">
        <v>107.63137242304666</v>
      </c>
      <c r="K173" s="119">
        <v>168.00090871402494</v>
      </c>
      <c r="L173" s="119">
        <v>172.57485013752222</v>
      </c>
      <c r="M173" s="119">
        <v>223.903694443772</v>
      </c>
      <c r="N173" s="119">
        <v>231.4796657221433</v>
      </c>
      <c r="O173" s="119">
        <v>301.91654766243653</v>
      </c>
      <c r="P173" s="119">
        <v>336.39701378872815</v>
      </c>
      <c r="Q173" s="119">
        <v>324.38135454115036</v>
      </c>
      <c r="R173" s="119">
        <v>388.60988092629555</v>
      </c>
      <c r="S173" s="119">
        <v>109.66108154572021</v>
      </c>
      <c r="T173" s="119">
        <v>37.293819757256188</v>
      </c>
      <c r="U173" s="119">
        <v>111.84704061487719</v>
      </c>
      <c r="V173" s="119">
        <v>68.681080164918058</v>
      </c>
      <c r="W173" s="119">
        <v>110.04043019102937</v>
      </c>
      <c r="X173" s="119">
        <v>33.087775220398271</v>
      </c>
      <c r="Y173" s="119">
        <v>68.783599906179461</v>
      </c>
      <c r="Z173" s="119">
        <v>28.30857937980727</v>
      </c>
      <c r="AA173" s="119">
        <v>93.422110139948018</v>
      </c>
      <c r="AB173" s="119">
        <v>121.90780394999319</v>
      </c>
      <c r="AC173" s="119">
        <v>53.57361824452164</v>
      </c>
      <c r="AD173" s="119">
        <v>53.405252496650974</v>
      </c>
      <c r="AE173" s="119">
        <v>138.8907522790455</v>
      </c>
    </row>
    <row r="174" spans="1:31">
      <c r="A174" s="3" t="s">
        <v>1159</v>
      </c>
      <c r="B174" s="117" t="s">
        <v>92</v>
      </c>
      <c r="C174" s="118" t="s">
        <v>152</v>
      </c>
      <c r="D174" s="118" t="s">
        <v>1147</v>
      </c>
      <c r="E174" s="117" t="s">
        <v>35</v>
      </c>
      <c r="F174" s="118" t="s">
        <v>119</v>
      </c>
      <c r="G174" s="117">
        <v>0</v>
      </c>
      <c r="H174" s="144">
        <v>0</v>
      </c>
      <c r="I174" s="144">
        <v>1.3789967623192364E-2</v>
      </c>
      <c r="J174" s="144">
        <v>3.6844607596208959E-2</v>
      </c>
      <c r="K174" s="144">
        <v>7.2830402242753112E-2</v>
      </c>
      <c r="L174" s="144">
        <v>0.10979593514221037</v>
      </c>
      <c r="M174" s="144">
        <v>0.15775610649206634</v>
      </c>
      <c r="N174" s="144">
        <v>0.20733905088974944</v>
      </c>
      <c r="O174" s="144">
        <v>0.27200957539904336</v>
      </c>
      <c r="P174" s="144">
        <v>0.34406581575258893</v>
      </c>
      <c r="Q174" s="144">
        <v>0.41354830189530334</v>
      </c>
      <c r="R174" s="144">
        <v>0.49678853838971587</v>
      </c>
      <c r="S174" s="144">
        <v>0.52027794205680911</v>
      </c>
      <c r="T174" s="144">
        <v>0.52826627824881334</v>
      </c>
      <c r="U174" s="144">
        <v>0.55222391434852014</v>
      </c>
      <c r="V174" s="144">
        <v>0.56693540171984558</v>
      </c>
      <c r="W174" s="144">
        <v>0.59050606186676402</v>
      </c>
      <c r="X174" s="144">
        <v>0.59759346331897334</v>
      </c>
      <c r="Y174" s="144">
        <v>0.61232691041887699</v>
      </c>
      <c r="Z174" s="144">
        <v>0.61839060812203173</v>
      </c>
      <c r="AA174" s="144">
        <v>0.63840162411400858</v>
      </c>
      <c r="AB174" s="144">
        <v>0.66451427572009714</v>
      </c>
      <c r="AC174" s="144">
        <v>0.67598974474807372</v>
      </c>
      <c r="AD174" s="144">
        <v>0.6874291498328563</v>
      </c>
      <c r="AE174" s="144">
        <v>0.71717954897102787</v>
      </c>
    </row>
    <row r="175" spans="1:31">
      <c r="A175" s="3" t="s">
        <v>1160</v>
      </c>
      <c r="B175" s="117" t="s">
        <v>92</v>
      </c>
      <c r="C175" s="118" t="s">
        <v>152</v>
      </c>
      <c r="D175" s="118" t="s">
        <v>1147</v>
      </c>
      <c r="E175" s="117" t="s">
        <v>36</v>
      </c>
      <c r="F175" s="118" t="s">
        <v>119</v>
      </c>
      <c r="G175" s="117">
        <v>0</v>
      </c>
      <c r="H175" s="144">
        <v>0</v>
      </c>
      <c r="I175" s="144">
        <v>1.4695191414314114E-2</v>
      </c>
      <c r="J175" s="144">
        <v>3.9263222076096504E-2</v>
      </c>
      <c r="K175" s="144">
        <v>7.7611255586906555E-2</v>
      </c>
      <c r="L175" s="144">
        <v>0.11700334094438444</v>
      </c>
      <c r="M175" s="144">
        <v>0.16811179293698458</v>
      </c>
      <c r="N175" s="144">
        <v>0.22094954272138687</v>
      </c>
      <c r="O175" s="144">
        <v>0.28986527642694304</v>
      </c>
      <c r="P175" s="144">
        <v>0.36665155131350058</v>
      </c>
      <c r="Q175" s="144">
        <v>0.44069512137180661</v>
      </c>
      <c r="R175" s="144">
        <v>0.5293995507136785</v>
      </c>
      <c r="S175" s="144">
        <v>0.55443088454476674</v>
      </c>
      <c r="T175" s="144">
        <v>0.56294360427196644</v>
      </c>
      <c r="U175" s="144">
        <v>0.58847390702101465</v>
      </c>
      <c r="V175" s="144">
        <v>0.60415111010213718</v>
      </c>
      <c r="W175" s="144">
        <v>0.62926903438487214</v>
      </c>
      <c r="X175" s="144">
        <v>0.63682167872865869</v>
      </c>
      <c r="Y175" s="144">
        <v>0.65252228305506921</v>
      </c>
      <c r="Z175" s="144">
        <v>0.65898402400046008</v>
      </c>
      <c r="AA175" s="144">
        <v>0.68030863609762204</v>
      </c>
      <c r="AB175" s="144">
        <v>0.70813541743403363</v>
      </c>
      <c r="AC175" s="144">
        <v>0.72036417812028319</v>
      </c>
      <c r="AD175" s="144">
        <v>0.73255450749451867</v>
      </c>
      <c r="AE175" s="144">
        <v>0.76425783138430081</v>
      </c>
    </row>
    <row r="176" spans="1:31">
      <c r="A176" s="3" t="s">
        <v>1161</v>
      </c>
      <c r="B176" s="117" t="s">
        <v>92</v>
      </c>
      <c r="C176" s="118" t="s">
        <v>152</v>
      </c>
      <c r="D176" s="118" t="s">
        <v>1147</v>
      </c>
      <c r="E176" s="117" t="s">
        <v>37</v>
      </c>
      <c r="F176" s="118" t="s">
        <v>119</v>
      </c>
      <c r="G176" s="117">
        <v>0</v>
      </c>
      <c r="H176" s="144">
        <v>0</v>
      </c>
      <c r="I176" s="144">
        <v>1.3789967623192364E-2</v>
      </c>
      <c r="J176" s="144">
        <v>3.6844607596208959E-2</v>
      </c>
      <c r="K176" s="144">
        <v>7.2830402242753112E-2</v>
      </c>
      <c r="L176" s="144">
        <v>0.10979593514221037</v>
      </c>
      <c r="M176" s="144">
        <v>0.15775610649206634</v>
      </c>
      <c r="N176" s="144">
        <v>0.20733905088974944</v>
      </c>
      <c r="O176" s="144">
        <v>0.27200957539904336</v>
      </c>
      <c r="P176" s="144">
        <v>0.34406581575258893</v>
      </c>
      <c r="Q176" s="144">
        <v>0.41354830189530334</v>
      </c>
      <c r="R176" s="144">
        <v>0.49678853838971587</v>
      </c>
      <c r="S176" s="144">
        <v>0.52027794205680911</v>
      </c>
      <c r="T176" s="144">
        <v>0.52826627824881334</v>
      </c>
      <c r="U176" s="144">
        <v>0.55222391434852014</v>
      </c>
      <c r="V176" s="144">
        <v>0.56693540171984558</v>
      </c>
      <c r="W176" s="144">
        <v>0.59050606186676402</v>
      </c>
      <c r="X176" s="144">
        <v>0.59759346331897334</v>
      </c>
      <c r="Y176" s="144">
        <v>0.61232691041887699</v>
      </c>
      <c r="Z176" s="144">
        <v>0.61839060812203173</v>
      </c>
      <c r="AA176" s="144">
        <v>0.63840162411400858</v>
      </c>
      <c r="AB176" s="144">
        <v>0.66451427572009714</v>
      </c>
      <c r="AC176" s="144">
        <v>0.67598974474807372</v>
      </c>
      <c r="AD176" s="144">
        <v>0.6874291498328563</v>
      </c>
      <c r="AE176" s="144">
        <v>0.71717954897102787</v>
      </c>
    </row>
    <row r="177" spans="1:31">
      <c r="A177" s="3" t="s">
        <v>1162</v>
      </c>
      <c r="B177" s="117" t="s">
        <v>92</v>
      </c>
      <c r="C177" s="118" t="s">
        <v>152</v>
      </c>
      <c r="D177" s="118" t="s">
        <v>1147</v>
      </c>
      <c r="E177" s="117" t="s">
        <v>38</v>
      </c>
      <c r="F177" s="118" t="s">
        <v>119</v>
      </c>
      <c r="G177" s="117">
        <v>0</v>
      </c>
      <c r="H177" s="144">
        <v>0</v>
      </c>
      <c r="I177" s="144">
        <v>1.4695191414314114E-2</v>
      </c>
      <c r="J177" s="144">
        <v>3.9263222076096504E-2</v>
      </c>
      <c r="K177" s="144">
        <v>7.7611255586906555E-2</v>
      </c>
      <c r="L177" s="144">
        <v>0.11700334094438444</v>
      </c>
      <c r="M177" s="144">
        <v>0.16811179293698458</v>
      </c>
      <c r="N177" s="144">
        <v>0.22094954272138687</v>
      </c>
      <c r="O177" s="144">
        <v>0.28986527642694304</v>
      </c>
      <c r="P177" s="144">
        <v>0.36665155131350058</v>
      </c>
      <c r="Q177" s="144">
        <v>0.44069512137180661</v>
      </c>
      <c r="R177" s="144">
        <v>0.5293995507136785</v>
      </c>
      <c r="S177" s="144">
        <v>0.55443088454476674</v>
      </c>
      <c r="T177" s="144">
        <v>0.56294360427196644</v>
      </c>
      <c r="U177" s="144">
        <v>0.58847390702101465</v>
      </c>
      <c r="V177" s="144">
        <v>0.60415111010213718</v>
      </c>
      <c r="W177" s="144">
        <v>0.62926903438487214</v>
      </c>
      <c r="X177" s="144">
        <v>0.63682167872865869</v>
      </c>
      <c r="Y177" s="144">
        <v>0.65252228305506921</v>
      </c>
      <c r="Z177" s="144">
        <v>0.65898402400046008</v>
      </c>
      <c r="AA177" s="144">
        <v>0.68030863609762204</v>
      </c>
      <c r="AB177" s="144">
        <v>0.70813541743403363</v>
      </c>
      <c r="AC177" s="144">
        <v>0.72036417812028319</v>
      </c>
      <c r="AD177" s="144">
        <v>0.73255450749451867</v>
      </c>
      <c r="AE177" s="144">
        <v>0.76425783138430081</v>
      </c>
    </row>
    <row r="178" spans="1:31">
      <c r="A178" s="3" t="s">
        <v>1163</v>
      </c>
      <c r="B178" s="117" t="s">
        <v>92</v>
      </c>
      <c r="C178" s="118" t="s">
        <v>152</v>
      </c>
      <c r="D178" s="118" t="s">
        <v>1147</v>
      </c>
      <c r="E178" s="117" t="s">
        <v>95</v>
      </c>
      <c r="F178" s="118" t="s">
        <v>119</v>
      </c>
      <c r="G178" s="117">
        <v>0</v>
      </c>
      <c r="H178" s="118">
        <v>0</v>
      </c>
      <c r="I178" s="118">
        <v>20391.61</v>
      </c>
      <c r="J178" s="118">
        <v>30988.46</v>
      </c>
      <c r="K178" s="118">
        <v>45778.99</v>
      </c>
      <c r="L178" s="118">
        <v>46899.61</v>
      </c>
      <c r="M178" s="118">
        <v>59475.17</v>
      </c>
      <c r="N178" s="118">
        <v>61331.29</v>
      </c>
      <c r="O178" s="118">
        <v>78588.320000000007</v>
      </c>
      <c r="P178" s="118">
        <v>87036.04</v>
      </c>
      <c r="Q178" s="118">
        <v>84092.2</v>
      </c>
      <c r="R178" s="118">
        <v>99828.19</v>
      </c>
      <c r="S178" s="118">
        <v>31485.73</v>
      </c>
      <c r="T178" s="118">
        <v>13755.76</v>
      </c>
      <c r="U178" s="118">
        <v>32021.29</v>
      </c>
      <c r="V178" s="118">
        <v>21445.63</v>
      </c>
      <c r="W178" s="118">
        <v>31578.67</v>
      </c>
      <c r="X178" s="118">
        <v>12725.27</v>
      </c>
      <c r="Y178" s="118">
        <v>21470.75</v>
      </c>
      <c r="Z178" s="118">
        <v>11554.37</v>
      </c>
      <c r="AA178" s="118">
        <v>27507.19</v>
      </c>
      <c r="AB178" s="118">
        <v>34486.18</v>
      </c>
      <c r="AC178" s="118">
        <v>17744.310000000001</v>
      </c>
      <c r="AD178" s="118">
        <v>17703.060000000001</v>
      </c>
      <c r="AE178" s="118">
        <v>38647</v>
      </c>
    </row>
    <row r="179" spans="1:31">
      <c r="A179" s="3" t="s">
        <v>1164</v>
      </c>
      <c r="B179" s="117" t="s">
        <v>92</v>
      </c>
      <c r="C179" s="118" t="s">
        <v>152</v>
      </c>
      <c r="D179" s="118" t="s">
        <v>1147</v>
      </c>
      <c r="E179" s="117" t="s">
        <v>96</v>
      </c>
      <c r="F179" s="118" t="s">
        <v>119</v>
      </c>
      <c r="G179" s="117">
        <v>0</v>
      </c>
      <c r="H179" s="118">
        <v>0</v>
      </c>
      <c r="I179" s="118">
        <v>37065.46</v>
      </c>
      <c r="J179" s="118">
        <v>39648.61</v>
      </c>
      <c r="K179" s="118">
        <v>43680.639999999999</v>
      </c>
      <c r="L179" s="118">
        <v>47822.43</v>
      </c>
      <c r="M179" s="118">
        <v>53196.12</v>
      </c>
      <c r="N179" s="118">
        <v>58751.63</v>
      </c>
      <c r="O179" s="118">
        <v>65997.63</v>
      </c>
      <c r="P179" s="118">
        <v>74071.16</v>
      </c>
      <c r="Q179" s="118">
        <v>81856.31</v>
      </c>
      <c r="R179" s="118">
        <v>91182.95</v>
      </c>
      <c r="S179" s="118">
        <v>93814.81</v>
      </c>
      <c r="T179" s="118">
        <v>94709.87</v>
      </c>
      <c r="U179" s="118">
        <v>97394.2</v>
      </c>
      <c r="V179" s="118">
        <v>99042.54</v>
      </c>
      <c r="W179" s="118">
        <v>101683.51</v>
      </c>
      <c r="X179" s="118">
        <v>102477.62</v>
      </c>
      <c r="Y179" s="118">
        <v>104128.42</v>
      </c>
      <c r="Z179" s="118">
        <v>104807.83</v>
      </c>
      <c r="AA179" s="118">
        <v>107049.96</v>
      </c>
      <c r="AB179" s="118">
        <v>109975.75</v>
      </c>
      <c r="AC179" s="118">
        <v>111261.52</v>
      </c>
      <c r="AD179" s="118">
        <v>112543.24</v>
      </c>
      <c r="AE179" s="118">
        <v>115876.62</v>
      </c>
    </row>
    <row r="180" spans="1:31">
      <c r="A180" s="3" t="s">
        <v>1165</v>
      </c>
      <c r="B180" s="117" t="s">
        <v>92</v>
      </c>
      <c r="C180" s="118" t="s">
        <v>152</v>
      </c>
      <c r="D180" s="118" t="s">
        <v>1147</v>
      </c>
      <c r="E180" s="117" t="s">
        <v>97</v>
      </c>
      <c r="F180" s="118" t="s">
        <v>119</v>
      </c>
      <c r="G180" s="117">
        <v>0</v>
      </c>
      <c r="H180" s="118">
        <v>0</v>
      </c>
      <c r="I180" s="118">
        <v>0</v>
      </c>
      <c r="J180" s="118">
        <v>0</v>
      </c>
      <c r="K180" s="118">
        <v>0</v>
      </c>
      <c r="L180" s="118">
        <v>0</v>
      </c>
      <c r="M180" s="118">
        <v>0</v>
      </c>
      <c r="N180" s="118">
        <v>0</v>
      </c>
      <c r="O180" s="118">
        <v>0</v>
      </c>
      <c r="P180" s="118">
        <v>0</v>
      </c>
      <c r="Q180" s="118">
        <v>0</v>
      </c>
      <c r="R180" s="118">
        <v>0</v>
      </c>
      <c r="S180" s="118">
        <v>0</v>
      </c>
      <c r="T180" s="118">
        <v>0</v>
      </c>
      <c r="U180" s="118">
        <v>0</v>
      </c>
      <c r="V180" s="118">
        <v>0</v>
      </c>
      <c r="W180" s="118">
        <v>0</v>
      </c>
      <c r="X180" s="118">
        <v>0</v>
      </c>
      <c r="Y180" s="118">
        <v>0</v>
      </c>
      <c r="Z180" s="118">
        <v>0</v>
      </c>
      <c r="AA180" s="118">
        <v>0</v>
      </c>
      <c r="AB180" s="118">
        <v>0</v>
      </c>
      <c r="AC180" s="118">
        <v>0</v>
      </c>
      <c r="AD180" s="118">
        <v>0</v>
      </c>
      <c r="AE180" s="118">
        <v>0</v>
      </c>
    </row>
    <row r="181" spans="1:31">
      <c r="A181" s="3" t="s">
        <v>1166</v>
      </c>
      <c r="B181" s="117" t="s">
        <v>92</v>
      </c>
      <c r="C181" s="118" t="s">
        <v>152</v>
      </c>
      <c r="D181" s="118" t="s">
        <v>1147</v>
      </c>
      <c r="E181" s="117" t="s">
        <v>34</v>
      </c>
      <c r="F181" s="118" t="s">
        <v>119</v>
      </c>
      <c r="G181" s="117">
        <v>0</v>
      </c>
      <c r="H181" s="118">
        <v>0</v>
      </c>
      <c r="I181" s="118">
        <v>57457.07</v>
      </c>
      <c r="J181" s="118">
        <v>70637.070000000007</v>
      </c>
      <c r="K181" s="118">
        <v>89459.63</v>
      </c>
      <c r="L181" s="118">
        <v>94722.04</v>
      </c>
      <c r="M181" s="118">
        <v>112671.3</v>
      </c>
      <c r="N181" s="118">
        <v>120082.92</v>
      </c>
      <c r="O181" s="118">
        <v>144585.95000000001</v>
      </c>
      <c r="P181" s="118">
        <v>161107.20000000001</v>
      </c>
      <c r="Q181" s="118">
        <v>165948.51</v>
      </c>
      <c r="R181" s="118">
        <v>191011.14</v>
      </c>
      <c r="S181" s="118">
        <v>125300.55</v>
      </c>
      <c r="T181" s="118">
        <v>108465.62</v>
      </c>
      <c r="U181" s="118">
        <v>129415.49</v>
      </c>
      <c r="V181" s="118">
        <v>120488.18</v>
      </c>
      <c r="W181" s="118">
        <v>133262.19</v>
      </c>
      <c r="X181" s="118">
        <v>115202.89</v>
      </c>
      <c r="Y181" s="118">
        <v>125599.18</v>
      </c>
      <c r="Z181" s="118">
        <v>116362.2</v>
      </c>
      <c r="AA181" s="118">
        <v>134557.15</v>
      </c>
      <c r="AB181" s="118">
        <v>144461.93</v>
      </c>
      <c r="AC181" s="118">
        <v>129005.82</v>
      </c>
      <c r="AD181" s="118">
        <v>130246.3</v>
      </c>
      <c r="AE181" s="118">
        <v>154523.62</v>
      </c>
    </row>
    <row r="182" spans="1:31">
      <c r="A182" s="3" t="s">
        <v>1167</v>
      </c>
      <c r="B182" s="117" t="s">
        <v>92</v>
      </c>
      <c r="C182" s="118" t="s">
        <v>32</v>
      </c>
      <c r="D182" s="118" t="s">
        <v>1168</v>
      </c>
      <c r="E182" s="117" t="s">
        <v>93</v>
      </c>
      <c r="F182" s="118" t="s">
        <v>119</v>
      </c>
      <c r="G182" s="117">
        <v>0</v>
      </c>
      <c r="H182" s="119">
        <v>0</v>
      </c>
      <c r="I182" s="119">
        <v>67.933264550688406</v>
      </c>
      <c r="J182" s="119">
        <v>171.62855022862695</v>
      </c>
      <c r="K182" s="119">
        <v>311.73550896260781</v>
      </c>
      <c r="L182" s="119">
        <v>454.19160713863607</v>
      </c>
      <c r="M182" s="119">
        <v>634.33280960933985</v>
      </c>
      <c r="N182" s="119">
        <v>818.03273124862051</v>
      </c>
      <c r="O182" s="119">
        <v>1058.9197201373097</v>
      </c>
      <c r="P182" s="119">
        <v>1304.1924932619202</v>
      </c>
      <c r="Q182" s="119">
        <v>1553.9115708918848</v>
      </c>
      <c r="R182" s="119">
        <v>1845.0389975600958</v>
      </c>
      <c r="S182" s="119">
        <v>1862.1031089170322</v>
      </c>
      <c r="T182" s="119">
        <v>1879.3250401882294</v>
      </c>
      <c r="U182" s="119">
        <v>1896.7062509941036</v>
      </c>
      <c r="V182" s="119">
        <v>1914.2482144545843</v>
      </c>
      <c r="W182" s="119">
        <v>1931.9524173139639</v>
      </c>
      <c r="X182" s="119">
        <v>1949.8203600669056</v>
      </c>
      <c r="Y182" s="119">
        <v>1967.853557085615</v>
      </c>
      <c r="Z182" s="119">
        <v>1986.0535367481905</v>
      </c>
      <c r="AA182" s="119">
        <v>2004.4218415681567</v>
      </c>
      <c r="AB182" s="119">
        <v>2022.9600283251989</v>
      </c>
      <c r="AC182" s="119">
        <v>2041.6696681971057</v>
      </c>
      <c r="AD182" s="119">
        <v>2060.5523468929309</v>
      </c>
      <c r="AE182" s="119">
        <v>2079.609664787391</v>
      </c>
    </row>
    <row r="183" spans="1:31">
      <c r="A183" s="3" t="s">
        <v>1169</v>
      </c>
      <c r="B183" s="117" t="s">
        <v>92</v>
      </c>
      <c r="C183" s="118" t="s">
        <v>32</v>
      </c>
      <c r="D183" s="118" t="s">
        <v>1168</v>
      </c>
      <c r="E183" s="117" t="s">
        <v>94</v>
      </c>
      <c r="F183" s="118" t="s">
        <v>119</v>
      </c>
      <c r="G183" s="117">
        <v>0</v>
      </c>
      <c r="H183" s="119">
        <v>0</v>
      </c>
      <c r="I183" s="119">
        <v>67.933264550688406</v>
      </c>
      <c r="J183" s="119">
        <v>103.69528567793854</v>
      </c>
      <c r="K183" s="119">
        <v>140.10695873398086</v>
      </c>
      <c r="L183" s="119">
        <v>142.45609817602826</v>
      </c>
      <c r="M183" s="119">
        <v>180.14120247070377</v>
      </c>
      <c r="N183" s="119">
        <v>183.69992163928066</v>
      </c>
      <c r="O183" s="119">
        <v>240.88698888868919</v>
      </c>
      <c r="P183" s="119">
        <v>245.27277312461047</v>
      </c>
      <c r="Q183" s="119">
        <v>249.71907762996466</v>
      </c>
      <c r="R183" s="119">
        <v>291.127426668211</v>
      </c>
      <c r="S183" s="119">
        <v>17.064111356936337</v>
      </c>
      <c r="T183" s="119">
        <v>17.221931271197263</v>
      </c>
      <c r="U183" s="119">
        <v>17.381210805874161</v>
      </c>
      <c r="V183" s="119">
        <v>17.541963460480702</v>
      </c>
      <c r="W183" s="119">
        <v>17.70420285937962</v>
      </c>
      <c r="X183" s="119">
        <v>17.867942752941644</v>
      </c>
      <c r="Y183" s="119">
        <v>18.033197018709416</v>
      </c>
      <c r="Z183" s="119">
        <v>18.199979662575515</v>
      </c>
      <c r="AA183" s="119">
        <v>18.36830481996617</v>
      </c>
      <c r="AB183" s="119">
        <v>18.53818675704224</v>
      </c>
      <c r="AC183" s="119">
        <v>18.709639871906802</v>
      </c>
      <c r="AD183" s="119">
        <v>18.882678695825234</v>
      </c>
      <c r="AE183" s="119">
        <v>19.057317894460084</v>
      </c>
    </row>
    <row r="184" spans="1:31">
      <c r="A184" s="3" t="s">
        <v>1170</v>
      </c>
      <c r="B184" s="117" t="s">
        <v>92</v>
      </c>
      <c r="C184" s="118" t="s">
        <v>32</v>
      </c>
      <c r="D184" s="118" t="s">
        <v>1168</v>
      </c>
      <c r="E184" s="117" t="s">
        <v>35</v>
      </c>
      <c r="F184" s="118" t="s">
        <v>119</v>
      </c>
      <c r="G184" s="117">
        <v>0</v>
      </c>
      <c r="H184" s="144">
        <v>0</v>
      </c>
      <c r="I184" s="144">
        <v>5.7743274868085146E-3</v>
      </c>
      <c r="J184" s="144">
        <v>1.4588426769433293E-2</v>
      </c>
      <c r="K184" s="144">
        <v>2.6497518261821663E-2</v>
      </c>
      <c r="L184" s="144">
        <v>3.8606286606784064E-2</v>
      </c>
      <c r="M184" s="144">
        <v>5.3918288816793891E-2</v>
      </c>
      <c r="N184" s="144">
        <v>6.9532782156132761E-2</v>
      </c>
      <c r="O184" s="144">
        <v>9.0008176211671329E-2</v>
      </c>
      <c r="P184" s="144">
        <v>0.11085636192726323</v>
      </c>
      <c r="Q184" s="144">
        <v>0.13208248352581023</v>
      </c>
      <c r="R184" s="144">
        <v>0.15682831479260814</v>
      </c>
      <c r="S184" s="144">
        <v>0.15827876425794776</v>
      </c>
      <c r="T184" s="144">
        <v>0.15974262841599951</v>
      </c>
      <c r="U184" s="144">
        <v>0.16122003133449883</v>
      </c>
      <c r="V184" s="144">
        <v>0.16271109822863969</v>
      </c>
      <c r="W184" s="144">
        <v>0.16421595547168696</v>
      </c>
      <c r="X184" s="144">
        <v>0.165734730605687</v>
      </c>
      <c r="Y184" s="144">
        <v>0.16726755235227728</v>
      </c>
      <c r="Z184" s="144">
        <v>0.16881455062359621</v>
      </c>
      <c r="AA184" s="144">
        <v>0.17037585653329332</v>
      </c>
      <c r="AB184" s="144">
        <v>0.17195160240764193</v>
      </c>
      <c r="AC184" s="144">
        <v>0.17354192179675398</v>
      </c>
      <c r="AD184" s="144">
        <v>0.17514694948589915</v>
      </c>
      <c r="AE184" s="144">
        <v>0.17676682150692824</v>
      </c>
    </row>
    <row r="185" spans="1:31">
      <c r="A185" s="3" t="s">
        <v>1171</v>
      </c>
      <c r="B185" s="117" t="s">
        <v>92</v>
      </c>
      <c r="C185" s="118" t="s">
        <v>32</v>
      </c>
      <c r="D185" s="118" t="s">
        <v>1168</v>
      </c>
      <c r="E185" s="117" t="s">
        <v>36</v>
      </c>
      <c r="F185" s="118" t="s">
        <v>119</v>
      </c>
      <c r="G185" s="117">
        <v>0</v>
      </c>
      <c r="H185" s="144">
        <v>0</v>
      </c>
      <c r="I185" s="144">
        <v>6.1533754122000371E-3</v>
      </c>
      <c r="J185" s="144">
        <v>1.5546064332303168E-2</v>
      </c>
      <c r="K185" s="144">
        <v>2.8236912043714472E-2</v>
      </c>
      <c r="L185" s="144">
        <v>4.1140544124876451E-2</v>
      </c>
      <c r="M185" s="144">
        <v>5.7457682029831508E-2</v>
      </c>
      <c r="N185" s="144">
        <v>7.4097167685563473E-2</v>
      </c>
      <c r="O185" s="144">
        <v>9.5916641316785303E-2</v>
      </c>
      <c r="P185" s="144">
        <v>0.1181333780128551</v>
      </c>
      <c r="Q185" s="144">
        <v>0.14075285968223597</v>
      </c>
      <c r="R185" s="144">
        <v>0.16712309760508115</v>
      </c>
      <c r="S185" s="144">
        <v>0.16866875986567323</v>
      </c>
      <c r="T185" s="144">
        <v>0.17022871740835413</v>
      </c>
      <c r="U185" s="144">
        <v>0.17180310244511809</v>
      </c>
      <c r="V185" s="144">
        <v>0.17339204841074135</v>
      </c>
      <c r="W185" s="144">
        <v>0.17499568997409096</v>
      </c>
      <c r="X185" s="144">
        <v>0.17661416304953856</v>
      </c>
      <c r="Y185" s="144">
        <v>0.17824760480847962</v>
      </c>
      <c r="Z185" s="144">
        <v>0.17989615369095929</v>
      </c>
      <c r="AA185" s="144">
        <v>0.1815599494174055</v>
      </c>
      <c r="AB185" s="144">
        <v>0.18323913300047093</v>
      </c>
      <c r="AC185" s="144">
        <v>0.18493384675698421</v>
      </c>
      <c r="AD185" s="144">
        <v>0.18664423432001187</v>
      </c>
      <c r="AE185" s="144">
        <v>0.18837044065103178</v>
      </c>
    </row>
    <row r="186" spans="1:31">
      <c r="A186" s="3" t="s">
        <v>1172</v>
      </c>
      <c r="B186" s="117" t="s">
        <v>92</v>
      </c>
      <c r="C186" s="118" t="s">
        <v>32</v>
      </c>
      <c r="D186" s="118" t="s">
        <v>1168</v>
      </c>
      <c r="E186" s="117" t="s">
        <v>37</v>
      </c>
      <c r="F186" s="118" t="s">
        <v>119</v>
      </c>
      <c r="G186" s="117">
        <v>0</v>
      </c>
      <c r="H186" s="144">
        <v>0</v>
      </c>
      <c r="I186" s="144">
        <v>1.5149117994803514E-2</v>
      </c>
      <c r="J186" s="144">
        <v>3.827316670098381E-2</v>
      </c>
      <c r="K186" s="144">
        <v>6.9517018498661542E-2</v>
      </c>
      <c r="L186" s="144">
        <v>0.10128472839191585</v>
      </c>
      <c r="M186" s="144">
        <v>0.14145621654288279</v>
      </c>
      <c r="N186" s="144">
        <v>0.18242129906844237</v>
      </c>
      <c r="O186" s="144">
        <v>0.23613909759062005</v>
      </c>
      <c r="P186" s="144">
        <v>0.29083492599740823</v>
      </c>
      <c r="Q186" s="144">
        <v>0.34652228030889032</v>
      </c>
      <c r="R186" s="144">
        <v>0.4114436964559014</v>
      </c>
      <c r="S186" s="144">
        <v>0.41524899328849818</v>
      </c>
      <c r="T186" s="144">
        <v>0.41908948396197521</v>
      </c>
      <c r="U186" s="144">
        <v>0.42296549397168515</v>
      </c>
      <c r="V186" s="144">
        <v>0.42687735182337228</v>
      </c>
      <c r="W186" s="144">
        <v>0.43082538906101392</v>
      </c>
      <c r="X186" s="144">
        <v>0.43480994029491993</v>
      </c>
      <c r="Y186" s="144">
        <v>0.43883134323009215</v>
      </c>
      <c r="Z186" s="144">
        <v>0.4428899386948465</v>
      </c>
      <c r="AA186" s="144">
        <v>0.44698607066969898</v>
      </c>
      <c r="AB186" s="144">
        <v>0.45112008631651934</v>
      </c>
      <c r="AC186" s="144">
        <v>0.4552923360079546</v>
      </c>
      <c r="AD186" s="144">
        <v>0.4595031733571236</v>
      </c>
      <c r="AE186" s="144">
        <v>0.46375295524758819</v>
      </c>
    </row>
    <row r="187" spans="1:31">
      <c r="A187" s="3" t="s">
        <v>1173</v>
      </c>
      <c r="B187" s="117" t="s">
        <v>92</v>
      </c>
      <c r="C187" s="118" t="s">
        <v>32</v>
      </c>
      <c r="D187" s="118" t="s">
        <v>1168</v>
      </c>
      <c r="E187" s="117" t="s">
        <v>38</v>
      </c>
      <c r="F187" s="118" t="s">
        <v>119</v>
      </c>
      <c r="G187" s="117">
        <v>0</v>
      </c>
      <c r="H187" s="144">
        <v>0</v>
      </c>
      <c r="I187" s="144">
        <v>1.6143561375536568E-2</v>
      </c>
      <c r="J187" s="144">
        <v>4.07855570129836E-2</v>
      </c>
      <c r="K187" s="144">
        <v>7.4080369244097971E-2</v>
      </c>
      <c r="L187" s="144">
        <v>0.10793342752761706</v>
      </c>
      <c r="M187" s="144">
        <v>0.15074191873708737</v>
      </c>
      <c r="N187" s="144">
        <v>0.19439609875153704</v>
      </c>
      <c r="O187" s="144">
        <v>0.251640129572272</v>
      </c>
      <c r="P187" s="144">
        <v>0.30992639172784336</v>
      </c>
      <c r="Q187" s="144">
        <v>0.36926926716633668</v>
      </c>
      <c r="R187" s="144">
        <v>0.43845236195215409</v>
      </c>
      <c r="S187" s="144">
        <v>0.44250745235347205</v>
      </c>
      <c r="T187" s="144">
        <v>0.44660004684779964</v>
      </c>
      <c r="U187" s="144">
        <v>0.4507304922971922</v>
      </c>
      <c r="V187" s="144">
        <v>0.45489913877170957</v>
      </c>
      <c r="W187" s="144">
        <v>0.45910633957908559</v>
      </c>
      <c r="X187" s="144">
        <v>0.46335245129467167</v>
      </c>
      <c r="Y187" s="144">
        <v>0.4676378337916583</v>
      </c>
      <c r="Z187" s="144">
        <v>0.47196285027157553</v>
      </c>
      <c r="AA187" s="144">
        <v>0.47632786729507565</v>
      </c>
      <c r="AB187" s="144">
        <v>0.48073325481300017</v>
      </c>
      <c r="AC187" s="144">
        <v>0.4851793861977351</v>
      </c>
      <c r="AD187" s="144">
        <v>0.48966663827485463</v>
      </c>
      <c r="AE187" s="144">
        <v>0.49419539135505985</v>
      </c>
    </row>
    <row r="188" spans="1:31">
      <c r="A188" s="3" t="s">
        <v>1174</v>
      </c>
      <c r="B188" s="117" t="s">
        <v>92</v>
      </c>
      <c r="C188" s="118" t="s">
        <v>32</v>
      </c>
      <c r="D188" s="118" t="s">
        <v>1168</v>
      </c>
      <c r="E188" s="117" t="s">
        <v>95</v>
      </c>
      <c r="F188" s="118" t="s">
        <v>119</v>
      </c>
      <c r="G188" s="117">
        <v>0</v>
      </c>
      <c r="H188" s="118">
        <v>0</v>
      </c>
      <c r="I188" s="118">
        <v>5308.65</v>
      </c>
      <c r="J188" s="118">
        <v>7454.37</v>
      </c>
      <c r="K188" s="118">
        <v>9639.07</v>
      </c>
      <c r="L188" s="118">
        <v>9780.02</v>
      </c>
      <c r="M188" s="118">
        <v>12041.12</v>
      </c>
      <c r="N188" s="118">
        <v>12254.65</v>
      </c>
      <c r="O188" s="118">
        <v>15685.87</v>
      </c>
      <c r="P188" s="118">
        <v>15949.02</v>
      </c>
      <c r="Q188" s="118">
        <v>16215.8</v>
      </c>
      <c r="R188" s="118">
        <v>18700.3</v>
      </c>
      <c r="S188" s="118">
        <v>2256.5</v>
      </c>
      <c r="T188" s="118">
        <v>2265.9699999999998</v>
      </c>
      <c r="U188" s="118">
        <v>2275.52</v>
      </c>
      <c r="V188" s="118">
        <v>2285.17</v>
      </c>
      <c r="W188" s="118">
        <v>2294.9</v>
      </c>
      <c r="X188" s="118">
        <v>2304.73</v>
      </c>
      <c r="Y188" s="118">
        <v>2314.64</v>
      </c>
      <c r="Z188" s="118">
        <v>2324.65</v>
      </c>
      <c r="AA188" s="118">
        <v>2334.75</v>
      </c>
      <c r="AB188" s="118">
        <v>2344.94</v>
      </c>
      <c r="AC188" s="118">
        <v>2355.23</v>
      </c>
      <c r="AD188" s="118">
        <v>2365.61</v>
      </c>
      <c r="AE188" s="118">
        <v>2376.09</v>
      </c>
    </row>
    <row r="189" spans="1:31">
      <c r="A189" s="3" t="s">
        <v>1175</v>
      </c>
      <c r="B189" s="117" t="s">
        <v>92</v>
      </c>
      <c r="C189" s="118" t="s">
        <v>32</v>
      </c>
      <c r="D189" s="118" t="s">
        <v>1168</v>
      </c>
      <c r="E189" s="117" t="s">
        <v>96</v>
      </c>
      <c r="F189" s="118" t="s">
        <v>119</v>
      </c>
      <c r="G189" s="117">
        <v>0</v>
      </c>
      <c r="H189" s="118">
        <v>0</v>
      </c>
      <c r="I189" s="118">
        <v>7950.15</v>
      </c>
      <c r="J189" s="118">
        <v>10438.84</v>
      </c>
      <c r="K189" s="118">
        <v>13801.41</v>
      </c>
      <c r="L189" s="118">
        <v>17220.349999999999</v>
      </c>
      <c r="M189" s="118">
        <v>21543.74</v>
      </c>
      <c r="N189" s="118">
        <v>25952.54</v>
      </c>
      <c r="O189" s="118">
        <v>31733.83</v>
      </c>
      <c r="P189" s="118">
        <v>37620.379999999997</v>
      </c>
      <c r="Q189" s="118">
        <v>43613.63</v>
      </c>
      <c r="R189" s="118">
        <v>50600.69</v>
      </c>
      <c r="S189" s="118">
        <v>51010.23</v>
      </c>
      <c r="T189" s="118">
        <v>51423.56</v>
      </c>
      <c r="U189" s="118">
        <v>51840.71</v>
      </c>
      <c r="V189" s="118">
        <v>52261.71</v>
      </c>
      <c r="W189" s="118">
        <v>52686.61</v>
      </c>
      <c r="X189" s="118">
        <v>53115.44</v>
      </c>
      <c r="Y189" s="118">
        <v>53548.24</v>
      </c>
      <c r="Z189" s="118">
        <v>53985.04</v>
      </c>
      <c r="AA189" s="118">
        <v>54425.88</v>
      </c>
      <c r="AB189" s="118">
        <v>54870.8</v>
      </c>
      <c r="AC189" s="118">
        <v>55319.83</v>
      </c>
      <c r="AD189" s="118">
        <v>55773.01</v>
      </c>
      <c r="AE189" s="118">
        <v>56230.39</v>
      </c>
    </row>
    <row r="190" spans="1:31">
      <c r="A190" s="3" t="s">
        <v>1176</v>
      </c>
      <c r="B190" s="117" t="s">
        <v>92</v>
      </c>
      <c r="C190" s="118" t="s">
        <v>32</v>
      </c>
      <c r="D190" s="118" t="s">
        <v>1168</v>
      </c>
      <c r="E190" s="117" t="s">
        <v>97</v>
      </c>
      <c r="F190" s="118" t="s">
        <v>119</v>
      </c>
      <c r="G190" s="117">
        <v>0</v>
      </c>
      <c r="H190" s="118">
        <v>0</v>
      </c>
      <c r="I190" s="118">
        <v>0</v>
      </c>
      <c r="J190" s="118">
        <v>0</v>
      </c>
      <c r="K190" s="118">
        <v>0</v>
      </c>
      <c r="L190" s="118">
        <v>0</v>
      </c>
      <c r="M190" s="118">
        <v>0</v>
      </c>
      <c r="N190" s="118">
        <v>0</v>
      </c>
      <c r="O190" s="118">
        <v>0</v>
      </c>
      <c r="P190" s="118">
        <v>0</v>
      </c>
      <c r="Q190" s="118">
        <v>0</v>
      </c>
      <c r="R190" s="118">
        <v>0</v>
      </c>
      <c r="S190" s="118">
        <v>0</v>
      </c>
      <c r="T190" s="118">
        <v>0</v>
      </c>
      <c r="U190" s="118">
        <v>0</v>
      </c>
      <c r="V190" s="118">
        <v>0</v>
      </c>
      <c r="W190" s="118">
        <v>0</v>
      </c>
      <c r="X190" s="118">
        <v>0</v>
      </c>
      <c r="Y190" s="118">
        <v>0</v>
      </c>
      <c r="Z190" s="118">
        <v>0</v>
      </c>
      <c r="AA190" s="118">
        <v>0</v>
      </c>
      <c r="AB190" s="118">
        <v>0</v>
      </c>
      <c r="AC190" s="118">
        <v>0</v>
      </c>
      <c r="AD190" s="118">
        <v>0</v>
      </c>
      <c r="AE190" s="118">
        <v>0</v>
      </c>
    </row>
    <row r="191" spans="1:31">
      <c r="A191" s="3" t="s">
        <v>1177</v>
      </c>
      <c r="B191" s="117" t="s">
        <v>92</v>
      </c>
      <c r="C191" s="118" t="s">
        <v>32</v>
      </c>
      <c r="D191" s="118" t="s">
        <v>1168</v>
      </c>
      <c r="E191" s="117" t="s">
        <v>34</v>
      </c>
      <c r="F191" s="118" t="s">
        <v>119</v>
      </c>
      <c r="G191" s="117">
        <v>0</v>
      </c>
      <c r="H191" s="118">
        <v>0</v>
      </c>
      <c r="I191" s="118">
        <v>13258.8</v>
      </c>
      <c r="J191" s="118">
        <v>17893.21</v>
      </c>
      <c r="K191" s="118">
        <v>23440.48</v>
      </c>
      <c r="L191" s="118">
        <v>27000.37</v>
      </c>
      <c r="M191" s="118">
        <v>33584.870000000003</v>
      </c>
      <c r="N191" s="118">
        <v>38207.19</v>
      </c>
      <c r="O191" s="118">
        <v>47419.7</v>
      </c>
      <c r="P191" s="118">
        <v>53569.39</v>
      </c>
      <c r="Q191" s="118">
        <v>59829.43</v>
      </c>
      <c r="R191" s="118">
        <v>69300.990000000005</v>
      </c>
      <c r="S191" s="118">
        <v>53266.73</v>
      </c>
      <c r="T191" s="118">
        <v>53689.52</v>
      </c>
      <c r="U191" s="118">
        <v>54116.23</v>
      </c>
      <c r="V191" s="118">
        <v>54546.879999999997</v>
      </c>
      <c r="W191" s="118">
        <v>54981.52</v>
      </c>
      <c r="X191" s="118">
        <v>55420.17</v>
      </c>
      <c r="Y191" s="118">
        <v>55862.879999999997</v>
      </c>
      <c r="Z191" s="118">
        <v>56309.69</v>
      </c>
      <c r="AA191" s="118">
        <v>56760.63</v>
      </c>
      <c r="AB191" s="118">
        <v>57215.74</v>
      </c>
      <c r="AC191" s="118">
        <v>57675.06</v>
      </c>
      <c r="AD191" s="118">
        <v>58138.62</v>
      </c>
      <c r="AE191" s="118">
        <v>58606.48</v>
      </c>
    </row>
    <row r="192" spans="1:31">
      <c r="A192" s="3" t="s">
        <v>1178</v>
      </c>
      <c r="B192" s="117" t="s">
        <v>92</v>
      </c>
      <c r="C192" s="118" t="s">
        <v>152</v>
      </c>
      <c r="D192" s="118" t="s">
        <v>1168</v>
      </c>
      <c r="E192" s="117" t="s">
        <v>93</v>
      </c>
      <c r="F192" s="118" t="s">
        <v>119</v>
      </c>
      <c r="G192" s="117">
        <v>0</v>
      </c>
      <c r="H192" s="119">
        <v>0</v>
      </c>
      <c r="I192" s="119">
        <v>64.378933815090392</v>
      </c>
      <c r="J192" s="119">
        <v>172.01030623813705</v>
      </c>
      <c r="K192" s="119">
        <v>340.01121495216199</v>
      </c>
      <c r="L192" s="119">
        <v>512.58606508968421</v>
      </c>
      <c r="M192" s="119">
        <v>736.48975953345621</v>
      </c>
      <c r="N192" s="119">
        <v>967.9694252555995</v>
      </c>
      <c r="O192" s="119">
        <v>1269.885972918036</v>
      </c>
      <c r="P192" s="119">
        <v>1606.2829867067642</v>
      </c>
      <c r="Q192" s="119">
        <v>1930.6643412479145</v>
      </c>
      <c r="R192" s="119">
        <v>2319.2742221742101</v>
      </c>
      <c r="S192" s="119">
        <v>2428.9353037199303</v>
      </c>
      <c r="T192" s="119">
        <v>2466.2291234771865</v>
      </c>
      <c r="U192" s="119">
        <v>2578.0761640920637</v>
      </c>
      <c r="V192" s="119">
        <v>2646.7572442569817</v>
      </c>
      <c r="W192" s="119">
        <v>2756.7976744480111</v>
      </c>
      <c r="X192" s="119">
        <v>2789.8854496684094</v>
      </c>
      <c r="Y192" s="119">
        <v>2858.6690495745888</v>
      </c>
      <c r="Z192" s="119">
        <v>2886.9776289543961</v>
      </c>
      <c r="AA192" s="119">
        <v>2980.3997390943441</v>
      </c>
      <c r="AB192" s="119">
        <v>3102.3075430443373</v>
      </c>
      <c r="AC192" s="119">
        <v>3155.8811612888589</v>
      </c>
      <c r="AD192" s="119">
        <v>3209.2864137855099</v>
      </c>
      <c r="AE192" s="119">
        <v>3348.1771660645554</v>
      </c>
    </row>
    <row r="193" spans="1:31">
      <c r="A193" s="3" t="s">
        <v>1179</v>
      </c>
      <c r="B193" s="117" t="s">
        <v>92</v>
      </c>
      <c r="C193" s="118" t="s">
        <v>152</v>
      </c>
      <c r="D193" s="118" t="s">
        <v>1168</v>
      </c>
      <c r="E193" s="117" t="s">
        <v>94</v>
      </c>
      <c r="F193" s="118" t="s">
        <v>119</v>
      </c>
      <c r="G193" s="117">
        <v>0</v>
      </c>
      <c r="H193" s="119">
        <v>0</v>
      </c>
      <c r="I193" s="119">
        <v>64.378933815090392</v>
      </c>
      <c r="J193" s="119">
        <v>107.63137242304666</v>
      </c>
      <c r="K193" s="119">
        <v>168.00090871402494</v>
      </c>
      <c r="L193" s="119">
        <v>172.57485013752222</v>
      </c>
      <c r="M193" s="119">
        <v>223.903694443772</v>
      </c>
      <c r="N193" s="119">
        <v>231.4796657221433</v>
      </c>
      <c r="O193" s="119">
        <v>301.91654766243653</v>
      </c>
      <c r="P193" s="119">
        <v>336.39701378872815</v>
      </c>
      <c r="Q193" s="119">
        <v>324.38135454115036</v>
      </c>
      <c r="R193" s="119">
        <v>388.60988092629555</v>
      </c>
      <c r="S193" s="119">
        <v>109.66108154572021</v>
      </c>
      <c r="T193" s="119">
        <v>37.293819757256188</v>
      </c>
      <c r="U193" s="119">
        <v>111.84704061487719</v>
      </c>
      <c r="V193" s="119">
        <v>68.681080164918058</v>
      </c>
      <c r="W193" s="119">
        <v>110.04043019102937</v>
      </c>
      <c r="X193" s="119">
        <v>33.087775220398271</v>
      </c>
      <c r="Y193" s="119">
        <v>68.783599906179461</v>
      </c>
      <c r="Z193" s="119">
        <v>28.30857937980727</v>
      </c>
      <c r="AA193" s="119">
        <v>93.422110139948018</v>
      </c>
      <c r="AB193" s="119">
        <v>121.90780394999319</v>
      </c>
      <c r="AC193" s="119">
        <v>53.57361824452164</v>
      </c>
      <c r="AD193" s="119">
        <v>53.405252496650974</v>
      </c>
      <c r="AE193" s="119">
        <v>138.8907522790455</v>
      </c>
    </row>
    <row r="194" spans="1:31">
      <c r="A194" s="3" t="s">
        <v>1180</v>
      </c>
      <c r="B194" s="117" t="s">
        <v>92</v>
      </c>
      <c r="C194" s="118" t="s">
        <v>152</v>
      </c>
      <c r="D194" s="118" t="s">
        <v>1168</v>
      </c>
      <c r="E194" s="117" t="s">
        <v>35</v>
      </c>
      <c r="F194" s="118" t="s">
        <v>119</v>
      </c>
      <c r="G194" s="117">
        <v>0</v>
      </c>
      <c r="H194" s="144">
        <v>0</v>
      </c>
      <c r="I194" s="144">
        <v>1.3789967623192364E-2</v>
      </c>
      <c r="J194" s="144">
        <v>3.6844607596208959E-2</v>
      </c>
      <c r="K194" s="144">
        <v>7.2830402242753112E-2</v>
      </c>
      <c r="L194" s="144">
        <v>0.10979593514221037</v>
      </c>
      <c r="M194" s="144">
        <v>0.15775610649206634</v>
      </c>
      <c r="N194" s="144">
        <v>0.20733905088974944</v>
      </c>
      <c r="O194" s="144">
        <v>0.27200957539904336</v>
      </c>
      <c r="P194" s="144">
        <v>0.34406581575258893</v>
      </c>
      <c r="Q194" s="144">
        <v>0.41354830189530334</v>
      </c>
      <c r="R194" s="144">
        <v>0.49678853838971587</v>
      </c>
      <c r="S194" s="144">
        <v>0.52027794205680911</v>
      </c>
      <c r="T194" s="144">
        <v>0.52826627824881334</v>
      </c>
      <c r="U194" s="144">
        <v>0.55222391434852014</v>
      </c>
      <c r="V194" s="144">
        <v>0.56693540171984558</v>
      </c>
      <c r="W194" s="144">
        <v>0.59050606186676402</v>
      </c>
      <c r="X194" s="144">
        <v>0.59759346331897334</v>
      </c>
      <c r="Y194" s="144">
        <v>0.61232691041887699</v>
      </c>
      <c r="Z194" s="144">
        <v>0.61839060812203173</v>
      </c>
      <c r="AA194" s="144">
        <v>0.63840162411400858</v>
      </c>
      <c r="AB194" s="144">
        <v>0.66451427572009714</v>
      </c>
      <c r="AC194" s="144">
        <v>0.67598974474807372</v>
      </c>
      <c r="AD194" s="144">
        <v>0.6874291498328563</v>
      </c>
      <c r="AE194" s="144">
        <v>0.71717954897102787</v>
      </c>
    </row>
    <row r="195" spans="1:31">
      <c r="A195" s="3" t="s">
        <v>1181</v>
      </c>
      <c r="B195" s="117" t="s">
        <v>92</v>
      </c>
      <c r="C195" s="118" t="s">
        <v>152</v>
      </c>
      <c r="D195" s="118" t="s">
        <v>1168</v>
      </c>
      <c r="E195" s="117" t="s">
        <v>36</v>
      </c>
      <c r="F195" s="118" t="s">
        <v>119</v>
      </c>
      <c r="G195" s="117">
        <v>0</v>
      </c>
      <c r="H195" s="144">
        <v>0</v>
      </c>
      <c r="I195" s="144">
        <v>1.4695191414314114E-2</v>
      </c>
      <c r="J195" s="144">
        <v>3.9263222076096504E-2</v>
      </c>
      <c r="K195" s="144">
        <v>7.7611255586906555E-2</v>
      </c>
      <c r="L195" s="144">
        <v>0.11700334094438444</v>
      </c>
      <c r="M195" s="144">
        <v>0.16811179293698458</v>
      </c>
      <c r="N195" s="144">
        <v>0.22094954272138687</v>
      </c>
      <c r="O195" s="144">
        <v>0.28986527642694304</v>
      </c>
      <c r="P195" s="144">
        <v>0.36665155131350058</v>
      </c>
      <c r="Q195" s="144">
        <v>0.44069512137180661</v>
      </c>
      <c r="R195" s="144">
        <v>0.5293995507136785</v>
      </c>
      <c r="S195" s="144">
        <v>0.55443088454476674</v>
      </c>
      <c r="T195" s="144">
        <v>0.56294360427196644</v>
      </c>
      <c r="U195" s="144">
        <v>0.58847390702101465</v>
      </c>
      <c r="V195" s="144">
        <v>0.60415111010213718</v>
      </c>
      <c r="W195" s="144">
        <v>0.62926903438487214</v>
      </c>
      <c r="X195" s="144">
        <v>0.63682167872865869</v>
      </c>
      <c r="Y195" s="144">
        <v>0.65252228305506921</v>
      </c>
      <c r="Z195" s="144">
        <v>0.65898402400046008</v>
      </c>
      <c r="AA195" s="144">
        <v>0.68030863609762204</v>
      </c>
      <c r="AB195" s="144">
        <v>0.70813541743403363</v>
      </c>
      <c r="AC195" s="144">
        <v>0.72036417812028319</v>
      </c>
      <c r="AD195" s="144">
        <v>0.73255450749451867</v>
      </c>
      <c r="AE195" s="144">
        <v>0.76425783138430081</v>
      </c>
    </row>
    <row r="196" spans="1:31">
      <c r="A196" s="3" t="s">
        <v>1182</v>
      </c>
      <c r="B196" s="117" t="s">
        <v>92</v>
      </c>
      <c r="C196" s="118" t="s">
        <v>152</v>
      </c>
      <c r="D196" s="118" t="s">
        <v>1168</v>
      </c>
      <c r="E196" s="117" t="s">
        <v>37</v>
      </c>
      <c r="F196" s="118" t="s">
        <v>119</v>
      </c>
      <c r="G196" s="117">
        <v>0</v>
      </c>
      <c r="H196" s="144">
        <v>0</v>
      </c>
      <c r="I196" s="144">
        <v>1.3789967623192364E-2</v>
      </c>
      <c r="J196" s="144">
        <v>3.6844607596208959E-2</v>
      </c>
      <c r="K196" s="144">
        <v>7.2830402242753112E-2</v>
      </c>
      <c r="L196" s="144">
        <v>0.10979593514221037</v>
      </c>
      <c r="M196" s="144">
        <v>0.15775610649206634</v>
      </c>
      <c r="N196" s="144">
        <v>0.20733905088974944</v>
      </c>
      <c r="O196" s="144">
        <v>0.27200957539904336</v>
      </c>
      <c r="P196" s="144">
        <v>0.34406581575258893</v>
      </c>
      <c r="Q196" s="144">
        <v>0.41354830189530334</v>
      </c>
      <c r="R196" s="144">
        <v>0.49678853838971587</v>
      </c>
      <c r="S196" s="144">
        <v>0.52027794205680911</v>
      </c>
      <c r="T196" s="144">
        <v>0.52826627824881334</v>
      </c>
      <c r="U196" s="144">
        <v>0.55222391434852014</v>
      </c>
      <c r="V196" s="144">
        <v>0.56693540171984558</v>
      </c>
      <c r="W196" s="144">
        <v>0.59050606186676402</v>
      </c>
      <c r="X196" s="144">
        <v>0.59759346331897334</v>
      </c>
      <c r="Y196" s="144">
        <v>0.61232691041887699</v>
      </c>
      <c r="Z196" s="144">
        <v>0.61839060812203173</v>
      </c>
      <c r="AA196" s="144">
        <v>0.63840162411400858</v>
      </c>
      <c r="AB196" s="144">
        <v>0.66451427572009714</v>
      </c>
      <c r="AC196" s="144">
        <v>0.67598974474807372</v>
      </c>
      <c r="AD196" s="144">
        <v>0.6874291498328563</v>
      </c>
      <c r="AE196" s="144">
        <v>0.71717954897102787</v>
      </c>
    </row>
    <row r="197" spans="1:31">
      <c r="A197" s="3" t="s">
        <v>1183</v>
      </c>
      <c r="B197" s="117" t="s">
        <v>92</v>
      </c>
      <c r="C197" s="118" t="s">
        <v>152</v>
      </c>
      <c r="D197" s="118" t="s">
        <v>1168</v>
      </c>
      <c r="E197" s="117" t="s">
        <v>38</v>
      </c>
      <c r="F197" s="118" t="s">
        <v>119</v>
      </c>
      <c r="G197" s="117">
        <v>0</v>
      </c>
      <c r="H197" s="144">
        <v>0</v>
      </c>
      <c r="I197" s="144">
        <v>1.4695191414314114E-2</v>
      </c>
      <c r="J197" s="144">
        <v>3.9263222076096504E-2</v>
      </c>
      <c r="K197" s="144">
        <v>7.7611255586906555E-2</v>
      </c>
      <c r="L197" s="144">
        <v>0.11700334094438444</v>
      </c>
      <c r="M197" s="144">
        <v>0.16811179293698458</v>
      </c>
      <c r="N197" s="144">
        <v>0.22094954272138687</v>
      </c>
      <c r="O197" s="144">
        <v>0.28986527642694304</v>
      </c>
      <c r="P197" s="144">
        <v>0.36665155131350058</v>
      </c>
      <c r="Q197" s="144">
        <v>0.44069512137180661</v>
      </c>
      <c r="R197" s="144">
        <v>0.5293995507136785</v>
      </c>
      <c r="S197" s="144">
        <v>0.55443088454476674</v>
      </c>
      <c r="T197" s="144">
        <v>0.56294360427196644</v>
      </c>
      <c r="U197" s="144">
        <v>0.58847390702101465</v>
      </c>
      <c r="V197" s="144">
        <v>0.60415111010213718</v>
      </c>
      <c r="W197" s="144">
        <v>0.62926903438487214</v>
      </c>
      <c r="X197" s="144">
        <v>0.63682167872865869</v>
      </c>
      <c r="Y197" s="144">
        <v>0.65252228305506921</v>
      </c>
      <c r="Z197" s="144">
        <v>0.65898402400046008</v>
      </c>
      <c r="AA197" s="144">
        <v>0.68030863609762204</v>
      </c>
      <c r="AB197" s="144">
        <v>0.70813541743403363</v>
      </c>
      <c r="AC197" s="144">
        <v>0.72036417812028319</v>
      </c>
      <c r="AD197" s="144">
        <v>0.73255450749451867</v>
      </c>
      <c r="AE197" s="144">
        <v>0.76425783138430081</v>
      </c>
    </row>
    <row r="198" spans="1:31">
      <c r="A198" s="3" t="s">
        <v>1184</v>
      </c>
      <c r="B198" s="117" t="s">
        <v>92</v>
      </c>
      <c r="C198" s="118" t="s">
        <v>152</v>
      </c>
      <c r="D198" s="118" t="s">
        <v>1168</v>
      </c>
      <c r="E198" s="117" t="s">
        <v>95</v>
      </c>
      <c r="F198" s="118" t="s">
        <v>119</v>
      </c>
      <c r="G198" s="117">
        <v>0</v>
      </c>
      <c r="H198" s="118">
        <v>0</v>
      </c>
      <c r="I198" s="118">
        <v>9447.19</v>
      </c>
      <c r="J198" s="118">
        <v>12691.12</v>
      </c>
      <c r="K198" s="118">
        <v>17218.84</v>
      </c>
      <c r="L198" s="118">
        <v>17561.88</v>
      </c>
      <c r="M198" s="118">
        <v>21411.55</v>
      </c>
      <c r="N198" s="118">
        <v>21979.74</v>
      </c>
      <c r="O198" s="118">
        <v>27262.51</v>
      </c>
      <c r="P198" s="118">
        <v>29848.55</v>
      </c>
      <c r="Q198" s="118">
        <v>28947.37</v>
      </c>
      <c r="R198" s="118">
        <v>33764.51</v>
      </c>
      <c r="S198" s="118">
        <v>12843.35</v>
      </c>
      <c r="T198" s="118">
        <v>7415.81</v>
      </c>
      <c r="U198" s="118">
        <v>13007.3</v>
      </c>
      <c r="V198" s="118">
        <v>9769.85</v>
      </c>
      <c r="W198" s="118">
        <v>12871.8</v>
      </c>
      <c r="X198" s="118">
        <v>7100.35</v>
      </c>
      <c r="Y198" s="118">
        <v>9777.5400000000009</v>
      </c>
      <c r="Z198" s="118">
        <v>6741.91</v>
      </c>
      <c r="AA198" s="118">
        <v>11625.43</v>
      </c>
      <c r="AB198" s="118">
        <v>13761.85</v>
      </c>
      <c r="AC198" s="118">
        <v>8636.7900000000009</v>
      </c>
      <c r="AD198" s="118">
        <v>8624.16</v>
      </c>
      <c r="AE198" s="118">
        <v>15035.58</v>
      </c>
    </row>
    <row r="199" spans="1:31">
      <c r="A199" s="3" t="s">
        <v>1185</v>
      </c>
      <c r="B199" s="117" t="s">
        <v>92</v>
      </c>
      <c r="C199" s="118" t="s">
        <v>152</v>
      </c>
      <c r="D199" s="118" t="s">
        <v>1168</v>
      </c>
      <c r="E199" s="117" t="s">
        <v>96</v>
      </c>
      <c r="F199" s="118" t="s">
        <v>119</v>
      </c>
      <c r="G199" s="117">
        <v>0</v>
      </c>
      <c r="H199" s="118">
        <v>0</v>
      </c>
      <c r="I199" s="118">
        <v>25225.34</v>
      </c>
      <c r="J199" s="118">
        <v>27808.49</v>
      </c>
      <c r="K199" s="118">
        <v>31840.51</v>
      </c>
      <c r="L199" s="118">
        <v>35982.31</v>
      </c>
      <c r="M199" s="118">
        <v>41356</v>
      </c>
      <c r="N199" s="118">
        <v>46911.51</v>
      </c>
      <c r="O199" s="118">
        <v>54157.51</v>
      </c>
      <c r="P199" s="118">
        <v>62231.040000000001</v>
      </c>
      <c r="Q199" s="118">
        <v>70016.19</v>
      </c>
      <c r="R199" s="118">
        <v>79342.83</v>
      </c>
      <c r="S199" s="118">
        <v>81974.69</v>
      </c>
      <c r="T199" s="118">
        <v>82869.740000000005</v>
      </c>
      <c r="U199" s="118">
        <v>85554.07</v>
      </c>
      <c r="V199" s="118">
        <v>87202.42</v>
      </c>
      <c r="W199" s="118">
        <v>89843.39</v>
      </c>
      <c r="X199" s="118">
        <v>90637.5</v>
      </c>
      <c r="Y199" s="118">
        <v>92288.3</v>
      </c>
      <c r="Z199" s="118">
        <v>92967.71</v>
      </c>
      <c r="AA199" s="118">
        <v>95209.84</v>
      </c>
      <c r="AB199" s="118">
        <v>98135.63</v>
      </c>
      <c r="AC199" s="118">
        <v>99421.39</v>
      </c>
      <c r="AD199" s="118">
        <v>100703.12</v>
      </c>
      <c r="AE199" s="118">
        <v>104036.5</v>
      </c>
    </row>
    <row r="200" spans="1:31">
      <c r="A200" s="3" t="s">
        <v>1186</v>
      </c>
      <c r="B200" s="117" t="s">
        <v>92</v>
      </c>
      <c r="C200" s="118" t="s">
        <v>152</v>
      </c>
      <c r="D200" s="118" t="s">
        <v>1168</v>
      </c>
      <c r="E200" s="117" t="s">
        <v>97</v>
      </c>
      <c r="F200" s="118" t="s">
        <v>119</v>
      </c>
      <c r="G200" s="117">
        <v>0</v>
      </c>
      <c r="H200" s="118">
        <v>0</v>
      </c>
      <c r="I200" s="118">
        <v>0</v>
      </c>
      <c r="J200" s="118">
        <v>0</v>
      </c>
      <c r="K200" s="118">
        <v>0</v>
      </c>
      <c r="L200" s="118">
        <v>0</v>
      </c>
      <c r="M200" s="118">
        <v>0</v>
      </c>
      <c r="N200" s="118">
        <v>0</v>
      </c>
      <c r="O200" s="118">
        <v>0</v>
      </c>
      <c r="P200" s="118">
        <v>0</v>
      </c>
      <c r="Q200" s="118">
        <v>0</v>
      </c>
      <c r="R200" s="118">
        <v>0</v>
      </c>
      <c r="S200" s="118">
        <v>0</v>
      </c>
      <c r="T200" s="118">
        <v>0</v>
      </c>
      <c r="U200" s="118">
        <v>0</v>
      </c>
      <c r="V200" s="118">
        <v>0</v>
      </c>
      <c r="W200" s="118">
        <v>0</v>
      </c>
      <c r="X200" s="118">
        <v>0</v>
      </c>
      <c r="Y200" s="118">
        <v>0</v>
      </c>
      <c r="Z200" s="118">
        <v>0</v>
      </c>
      <c r="AA200" s="118">
        <v>0</v>
      </c>
      <c r="AB200" s="118">
        <v>0</v>
      </c>
      <c r="AC200" s="118">
        <v>0</v>
      </c>
      <c r="AD200" s="118">
        <v>0</v>
      </c>
      <c r="AE200" s="118">
        <v>0</v>
      </c>
    </row>
    <row r="201" spans="1:31">
      <c r="A201" s="3" t="s">
        <v>1187</v>
      </c>
      <c r="B201" s="117" t="s">
        <v>92</v>
      </c>
      <c r="C201" s="118" t="s">
        <v>152</v>
      </c>
      <c r="D201" s="118" t="s">
        <v>1168</v>
      </c>
      <c r="E201" s="117" t="s">
        <v>34</v>
      </c>
      <c r="F201" s="118" t="s">
        <v>119</v>
      </c>
      <c r="G201" s="117">
        <v>0</v>
      </c>
      <c r="H201" s="118">
        <v>0</v>
      </c>
      <c r="I201" s="118">
        <v>34672.53</v>
      </c>
      <c r="J201" s="118">
        <v>40499.61</v>
      </c>
      <c r="K201" s="118">
        <v>49059.35</v>
      </c>
      <c r="L201" s="118">
        <v>53544.19</v>
      </c>
      <c r="M201" s="118">
        <v>62767.55</v>
      </c>
      <c r="N201" s="118">
        <v>68891.259999999995</v>
      </c>
      <c r="O201" s="118">
        <v>81420.02</v>
      </c>
      <c r="P201" s="118">
        <v>92079.58</v>
      </c>
      <c r="Q201" s="118">
        <v>98963.56</v>
      </c>
      <c r="R201" s="118">
        <v>113107.34</v>
      </c>
      <c r="S201" s="118">
        <v>94818.04</v>
      </c>
      <c r="T201" s="118">
        <v>90285.55</v>
      </c>
      <c r="U201" s="118">
        <v>98561.37</v>
      </c>
      <c r="V201" s="118">
        <v>96972.27</v>
      </c>
      <c r="W201" s="118">
        <v>102715.19</v>
      </c>
      <c r="X201" s="118">
        <v>97737.85</v>
      </c>
      <c r="Y201" s="118">
        <v>102065.84</v>
      </c>
      <c r="Z201" s="118">
        <v>99709.62</v>
      </c>
      <c r="AA201" s="118">
        <v>106835.27</v>
      </c>
      <c r="AB201" s="118">
        <v>111897.48</v>
      </c>
      <c r="AC201" s="118">
        <v>108058.18</v>
      </c>
      <c r="AD201" s="118">
        <v>109327.28</v>
      </c>
      <c r="AE201" s="118">
        <v>119072.07</v>
      </c>
    </row>
    <row r="202" spans="1:31">
      <c r="A202" s="3" t="s">
        <v>1188</v>
      </c>
      <c r="B202" s="117" t="s">
        <v>92</v>
      </c>
      <c r="C202" s="118" t="s">
        <v>32</v>
      </c>
      <c r="D202" s="118" t="s">
        <v>1189</v>
      </c>
      <c r="E202" s="117" t="s">
        <v>93</v>
      </c>
      <c r="F202" s="118" t="s">
        <v>119</v>
      </c>
      <c r="G202" s="117">
        <v>0</v>
      </c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</row>
    <row r="203" spans="1:31">
      <c r="A203" s="3" t="s">
        <v>1190</v>
      </c>
      <c r="B203" s="117" t="s">
        <v>92</v>
      </c>
      <c r="C203" s="118" t="s">
        <v>32</v>
      </c>
      <c r="D203" s="118" t="s">
        <v>1189</v>
      </c>
      <c r="E203" s="117" t="s">
        <v>94</v>
      </c>
      <c r="F203" s="118" t="s">
        <v>119</v>
      </c>
      <c r="G203" s="117">
        <v>0</v>
      </c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</row>
    <row r="204" spans="1:31">
      <c r="A204" s="3" t="s">
        <v>1191</v>
      </c>
      <c r="B204" s="117" t="s">
        <v>92</v>
      </c>
      <c r="C204" s="118" t="s">
        <v>32</v>
      </c>
      <c r="D204" s="118" t="s">
        <v>1189</v>
      </c>
      <c r="E204" s="117" t="s">
        <v>35</v>
      </c>
      <c r="F204" s="118" t="s">
        <v>119</v>
      </c>
      <c r="G204" s="117">
        <v>0</v>
      </c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</row>
    <row r="205" spans="1:31">
      <c r="A205" s="3" t="s">
        <v>1192</v>
      </c>
      <c r="B205" s="117" t="s">
        <v>92</v>
      </c>
      <c r="C205" s="118" t="s">
        <v>32</v>
      </c>
      <c r="D205" s="118" t="s">
        <v>1189</v>
      </c>
      <c r="E205" s="117" t="s">
        <v>36</v>
      </c>
      <c r="F205" s="118" t="s">
        <v>119</v>
      </c>
      <c r="G205" s="117">
        <v>0</v>
      </c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</row>
    <row r="206" spans="1:31">
      <c r="A206" s="3" t="s">
        <v>1193</v>
      </c>
      <c r="B206" s="117" t="s">
        <v>92</v>
      </c>
      <c r="C206" s="118" t="s">
        <v>32</v>
      </c>
      <c r="D206" s="118" t="s">
        <v>1189</v>
      </c>
      <c r="E206" s="117" t="s">
        <v>37</v>
      </c>
      <c r="F206" s="118" t="s">
        <v>119</v>
      </c>
      <c r="G206" s="117">
        <v>0</v>
      </c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</row>
    <row r="207" spans="1:31">
      <c r="A207" s="3" t="s">
        <v>1194</v>
      </c>
      <c r="B207" s="117" t="s">
        <v>92</v>
      </c>
      <c r="C207" s="118" t="s">
        <v>32</v>
      </c>
      <c r="D207" s="118" t="s">
        <v>1189</v>
      </c>
      <c r="E207" s="117" t="s">
        <v>38</v>
      </c>
      <c r="F207" s="118" t="s">
        <v>119</v>
      </c>
      <c r="G207" s="117">
        <v>0</v>
      </c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</row>
    <row r="208" spans="1:31">
      <c r="A208" s="3" t="s">
        <v>1195</v>
      </c>
      <c r="B208" s="117" t="s">
        <v>92</v>
      </c>
      <c r="C208" s="118" t="s">
        <v>32</v>
      </c>
      <c r="D208" s="118" t="s">
        <v>1189</v>
      </c>
      <c r="E208" s="117" t="s">
        <v>95</v>
      </c>
      <c r="F208" s="118" t="s">
        <v>119</v>
      </c>
      <c r="G208" s="117">
        <v>0</v>
      </c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</row>
    <row r="209" spans="1:31">
      <c r="A209" s="3" t="s">
        <v>1196</v>
      </c>
      <c r="B209" s="117" t="s">
        <v>92</v>
      </c>
      <c r="C209" s="118" t="s">
        <v>32</v>
      </c>
      <c r="D209" s="118" t="s">
        <v>1189</v>
      </c>
      <c r="E209" s="117" t="s">
        <v>96</v>
      </c>
      <c r="F209" s="118" t="s">
        <v>119</v>
      </c>
      <c r="G209" s="117">
        <v>0</v>
      </c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</row>
    <row r="210" spans="1:31">
      <c r="A210" s="3" t="s">
        <v>1197</v>
      </c>
      <c r="B210" s="117" t="s">
        <v>92</v>
      </c>
      <c r="C210" s="118" t="s">
        <v>32</v>
      </c>
      <c r="D210" s="118" t="s">
        <v>1189</v>
      </c>
      <c r="E210" s="117" t="s">
        <v>97</v>
      </c>
      <c r="F210" s="118" t="s">
        <v>119</v>
      </c>
      <c r="G210" s="117">
        <v>0</v>
      </c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</row>
    <row r="211" spans="1:31">
      <c r="A211" s="3" t="s">
        <v>1198</v>
      </c>
      <c r="B211" s="117" t="s">
        <v>92</v>
      </c>
      <c r="C211" s="118" t="s">
        <v>32</v>
      </c>
      <c r="D211" s="118" t="s">
        <v>1189</v>
      </c>
      <c r="E211" s="117" t="s">
        <v>34</v>
      </c>
      <c r="F211" s="118" t="s">
        <v>119</v>
      </c>
      <c r="G211" s="117">
        <v>0</v>
      </c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</row>
    <row r="212" spans="1:31">
      <c r="A212" s="3" t="s">
        <v>1199</v>
      </c>
      <c r="B212" s="117" t="s">
        <v>92</v>
      </c>
      <c r="C212" s="118" t="s">
        <v>152</v>
      </c>
      <c r="D212" s="118" t="s">
        <v>1189</v>
      </c>
      <c r="E212" s="117" t="s">
        <v>93</v>
      </c>
      <c r="F212" s="118" t="s">
        <v>119</v>
      </c>
      <c r="G212" s="117">
        <v>0</v>
      </c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</row>
    <row r="213" spans="1:31">
      <c r="A213" s="3" t="s">
        <v>1200</v>
      </c>
      <c r="B213" s="117" t="s">
        <v>92</v>
      </c>
      <c r="C213" s="118" t="s">
        <v>152</v>
      </c>
      <c r="D213" s="118" t="s">
        <v>1189</v>
      </c>
      <c r="E213" s="117" t="s">
        <v>94</v>
      </c>
      <c r="F213" s="118" t="s">
        <v>119</v>
      </c>
      <c r="G213" s="117">
        <v>0</v>
      </c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</row>
    <row r="214" spans="1:31">
      <c r="A214" s="3" t="s">
        <v>1201</v>
      </c>
      <c r="B214" s="117" t="s">
        <v>92</v>
      </c>
      <c r="C214" s="118" t="s">
        <v>152</v>
      </c>
      <c r="D214" s="118" t="s">
        <v>1189</v>
      </c>
      <c r="E214" s="117" t="s">
        <v>35</v>
      </c>
      <c r="F214" s="118" t="s">
        <v>119</v>
      </c>
      <c r="G214" s="117">
        <v>0</v>
      </c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</row>
    <row r="215" spans="1:31">
      <c r="A215" s="3" t="s">
        <v>1202</v>
      </c>
      <c r="B215" s="117" t="s">
        <v>92</v>
      </c>
      <c r="C215" s="118" t="s">
        <v>152</v>
      </c>
      <c r="D215" s="118" t="s">
        <v>1189</v>
      </c>
      <c r="E215" s="117" t="s">
        <v>36</v>
      </c>
      <c r="F215" s="118" t="s">
        <v>119</v>
      </c>
      <c r="G215" s="117">
        <v>0</v>
      </c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</row>
    <row r="216" spans="1:31">
      <c r="A216" s="3" t="s">
        <v>1203</v>
      </c>
      <c r="B216" s="117" t="s">
        <v>92</v>
      </c>
      <c r="C216" s="118" t="s">
        <v>152</v>
      </c>
      <c r="D216" s="118" t="s">
        <v>1189</v>
      </c>
      <c r="E216" s="117" t="s">
        <v>37</v>
      </c>
      <c r="F216" s="118" t="s">
        <v>119</v>
      </c>
      <c r="G216" s="117">
        <v>0</v>
      </c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</row>
    <row r="217" spans="1:31">
      <c r="A217" s="3" t="s">
        <v>1204</v>
      </c>
      <c r="B217" s="117" t="s">
        <v>92</v>
      </c>
      <c r="C217" s="118" t="s">
        <v>152</v>
      </c>
      <c r="D217" s="118" t="s">
        <v>1189</v>
      </c>
      <c r="E217" s="117" t="s">
        <v>38</v>
      </c>
      <c r="F217" s="118" t="s">
        <v>119</v>
      </c>
      <c r="G217" s="117">
        <v>0</v>
      </c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</row>
    <row r="218" spans="1:31">
      <c r="A218" s="3" t="s">
        <v>1205</v>
      </c>
      <c r="B218" s="117" t="s">
        <v>92</v>
      </c>
      <c r="C218" s="118" t="s">
        <v>152</v>
      </c>
      <c r="D218" s="118" t="s">
        <v>1189</v>
      </c>
      <c r="E218" s="117" t="s">
        <v>95</v>
      </c>
      <c r="F218" s="118" t="s">
        <v>119</v>
      </c>
      <c r="G218" s="117">
        <v>0</v>
      </c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</row>
    <row r="219" spans="1:31">
      <c r="A219" s="3" t="s">
        <v>1206</v>
      </c>
      <c r="B219" s="117" t="s">
        <v>92</v>
      </c>
      <c r="C219" s="118" t="s">
        <v>152</v>
      </c>
      <c r="D219" s="118" t="s">
        <v>1189</v>
      </c>
      <c r="E219" s="117" t="s">
        <v>96</v>
      </c>
      <c r="F219" s="118" t="s">
        <v>119</v>
      </c>
      <c r="G219" s="117">
        <v>0</v>
      </c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</row>
    <row r="220" spans="1:31">
      <c r="A220" s="3" t="s">
        <v>1207</v>
      </c>
      <c r="B220" s="117" t="s">
        <v>92</v>
      </c>
      <c r="C220" s="118" t="s">
        <v>152</v>
      </c>
      <c r="D220" s="118" t="s">
        <v>1189</v>
      </c>
      <c r="E220" s="117" t="s">
        <v>97</v>
      </c>
      <c r="F220" s="118" t="s">
        <v>119</v>
      </c>
      <c r="G220" s="117">
        <v>0</v>
      </c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</row>
    <row r="221" spans="1:31">
      <c r="A221" s="3" t="s">
        <v>1208</v>
      </c>
      <c r="B221" s="117" t="s">
        <v>92</v>
      </c>
      <c r="C221" s="118" t="s">
        <v>152</v>
      </c>
      <c r="D221" s="118" t="s">
        <v>1189</v>
      </c>
      <c r="E221" s="117" t="s">
        <v>34</v>
      </c>
      <c r="F221" s="118" t="s">
        <v>119</v>
      </c>
      <c r="G221" s="117">
        <v>0</v>
      </c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</row>
    <row r="222" spans="1:31">
      <c r="A222" s="3" t="s">
        <v>1209</v>
      </c>
      <c r="B222" s="117" t="s">
        <v>92</v>
      </c>
      <c r="C222" s="118" t="s">
        <v>32</v>
      </c>
      <c r="D222" s="118" t="s">
        <v>1210</v>
      </c>
      <c r="E222" s="117" t="s">
        <v>93</v>
      </c>
      <c r="F222" s="118" t="s">
        <v>119</v>
      </c>
      <c r="G222" s="117">
        <v>0</v>
      </c>
      <c r="H222" s="119">
        <v>0</v>
      </c>
      <c r="I222" s="119">
        <v>2087.9000340914749</v>
      </c>
      <c r="J222" s="119">
        <v>5274.9305990740786</v>
      </c>
      <c r="K222" s="119">
        <v>9581.058471066166</v>
      </c>
      <c r="L222" s="119">
        <v>13959.386146108744</v>
      </c>
      <c r="M222" s="119">
        <v>19495.949496442398</v>
      </c>
      <c r="N222" s="119">
        <v>25141.888569001934</v>
      </c>
      <c r="O222" s="119">
        <v>32545.44786560562</v>
      </c>
      <c r="P222" s="119">
        <v>40083.802378017986</v>
      </c>
      <c r="Q222" s="119">
        <v>47758.812171016536</v>
      </c>
      <c r="R222" s="119">
        <v>56706.489985203982</v>
      </c>
      <c r="S222" s="119">
        <v>57230.948200476472</v>
      </c>
      <c r="T222" s="119">
        <v>57760.256943786226</v>
      </c>
      <c r="U222" s="119">
        <v>58294.461075946805</v>
      </c>
      <c r="V222" s="119">
        <v>58833.605872673616</v>
      </c>
      <c r="W222" s="119">
        <v>59377.737028421026</v>
      </c>
      <c r="X222" s="119">
        <v>59926.900660255254</v>
      </c>
      <c r="Y222" s="119">
        <v>60481.143311762869</v>
      </c>
      <c r="Z222" s="119">
        <v>61040.5119569956</v>
      </c>
      <c r="AA222" s="119">
        <v>61605.054004451522</v>
      </c>
      <c r="AB222" s="119">
        <v>62174.81730109307</v>
      </c>
      <c r="AC222" s="119">
        <v>62749.850136402281</v>
      </c>
      <c r="AD222" s="119">
        <v>63330.20124647348</v>
      </c>
      <c r="AE222" s="119">
        <v>63915.919818143848</v>
      </c>
    </row>
    <row r="223" spans="1:31">
      <c r="A223" s="3" t="s">
        <v>1211</v>
      </c>
      <c r="B223" s="117" t="s">
        <v>92</v>
      </c>
      <c r="C223" s="118" t="s">
        <v>32</v>
      </c>
      <c r="D223" s="118" t="s">
        <v>1210</v>
      </c>
      <c r="E223" s="117" t="s">
        <v>94</v>
      </c>
      <c r="F223" s="118" t="s">
        <v>119</v>
      </c>
      <c r="G223" s="117">
        <v>0</v>
      </c>
      <c r="H223" s="119">
        <v>0</v>
      </c>
      <c r="I223" s="119">
        <v>2087.9000340914749</v>
      </c>
      <c r="J223" s="119">
        <v>3187.0305649826037</v>
      </c>
      <c r="K223" s="119">
        <v>4306.1278719920874</v>
      </c>
      <c r="L223" s="119">
        <v>4378.3276750425775</v>
      </c>
      <c r="M223" s="119">
        <v>5536.5633503336539</v>
      </c>
      <c r="N223" s="119">
        <v>5645.9390725595367</v>
      </c>
      <c r="O223" s="119">
        <v>7403.5592966036857</v>
      </c>
      <c r="P223" s="119">
        <v>7538.3545124123666</v>
      </c>
      <c r="Q223" s="119">
        <v>7675.0097929985495</v>
      </c>
      <c r="R223" s="119">
        <v>8947.6778141874456</v>
      </c>
      <c r="S223" s="119">
        <v>524.45821527249063</v>
      </c>
      <c r="T223" s="119">
        <v>529.30874330975348</v>
      </c>
      <c r="U223" s="119">
        <v>534.20413216057932</v>
      </c>
      <c r="V223" s="119">
        <v>539.14479672681045</v>
      </c>
      <c r="W223" s="119">
        <v>544.13115574741096</v>
      </c>
      <c r="X223" s="119">
        <v>549.163631834228</v>
      </c>
      <c r="Y223" s="119">
        <v>554.24265150761494</v>
      </c>
      <c r="Z223" s="119">
        <v>559.36864523273107</v>
      </c>
      <c r="AA223" s="119">
        <v>564.54204745592142</v>
      </c>
      <c r="AB223" s="119">
        <v>569.76329664154764</v>
      </c>
      <c r="AC223" s="119">
        <v>575.0328353092118</v>
      </c>
      <c r="AD223" s="119">
        <v>580.35111007119849</v>
      </c>
      <c r="AE223" s="119">
        <v>585.71857167036796</v>
      </c>
    </row>
    <row r="224" spans="1:31">
      <c r="A224" s="3" t="s">
        <v>1212</v>
      </c>
      <c r="B224" s="117" t="s">
        <v>92</v>
      </c>
      <c r="C224" s="118" t="s">
        <v>32</v>
      </c>
      <c r="D224" s="118" t="s">
        <v>1210</v>
      </c>
      <c r="E224" s="117" t="s">
        <v>35</v>
      </c>
      <c r="F224" s="118" t="s">
        <v>119</v>
      </c>
      <c r="G224" s="117">
        <v>0</v>
      </c>
      <c r="H224" s="144">
        <v>0</v>
      </c>
      <c r="I224" s="144">
        <v>0.72450131182974176</v>
      </c>
      <c r="J224" s="144">
        <v>1.8304009178787051</v>
      </c>
      <c r="K224" s="144">
        <v>3.3246272894599591</v>
      </c>
      <c r="L224" s="144">
        <v>4.8439069926997336</v>
      </c>
      <c r="M224" s="144">
        <v>6.7650944752655118</v>
      </c>
      <c r="N224" s="144">
        <v>8.7242353334436711</v>
      </c>
      <c r="O224" s="144">
        <v>11.293270409365149</v>
      </c>
      <c r="P224" s="144">
        <v>13.909079425172241</v>
      </c>
      <c r="Q224" s="144">
        <v>16.572307823342737</v>
      </c>
      <c r="R224" s="144">
        <v>19.67715202486578</v>
      </c>
      <c r="S224" s="144">
        <v>19.859139025565334</v>
      </c>
      <c r="T224" s="144">
        <v>20.042809159493821</v>
      </c>
      <c r="U224" s="144">
        <v>20.22817799335354</v>
      </c>
      <c r="V224" s="144">
        <v>20.415261237817745</v>
      </c>
      <c r="W224" s="144">
        <v>20.604074748862093</v>
      </c>
      <c r="X224" s="144">
        <v>20.794634529108571</v>
      </c>
      <c r="Y224" s="144">
        <v>20.986956729181713</v>
      </c>
      <c r="Z224" s="144">
        <v>21.181057649077474</v>
      </c>
      <c r="AA224" s="144">
        <v>21.376953739544675</v>
      </c>
      <c r="AB224" s="144">
        <v>21.574661603479292</v>
      </c>
      <c r="AC224" s="144">
        <v>21.774197997331591</v>
      </c>
      <c r="AD224" s="144">
        <v>21.975579832526297</v>
      </c>
      <c r="AE224" s="144">
        <v>22.178824176895912</v>
      </c>
    </row>
    <row r="225" spans="1:31">
      <c r="A225" s="3" t="s">
        <v>1213</v>
      </c>
      <c r="B225" s="117" t="s">
        <v>92</v>
      </c>
      <c r="C225" s="118" t="s">
        <v>32</v>
      </c>
      <c r="D225" s="118" t="s">
        <v>1210</v>
      </c>
      <c r="E225" s="117" t="s">
        <v>36</v>
      </c>
      <c r="F225" s="118" t="s">
        <v>119</v>
      </c>
      <c r="G225" s="117">
        <v>0</v>
      </c>
      <c r="H225" s="144">
        <v>0</v>
      </c>
      <c r="I225" s="144">
        <v>0.77206022147244435</v>
      </c>
      <c r="J225" s="144">
        <v>1.9505551128289695</v>
      </c>
      <c r="K225" s="144">
        <v>3.5428679555199905</v>
      </c>
      <c r="L225" s="144">
        <v>5.161878721973288</v>
      </c>
      <c r="M225" s="144">
        <v>7.2091799608541258</v>
      </c>
      <c r="N225" s="144">
        <v>9.2969259734054468</v>
      </c>
      <c r="O225" s="144">
        <v>12.034601885512734</v>
      </c>
      <c r="P225" s="144">
        <v>14.822122149586786</v>
      </c>
      <c r="Q225" s="144">
        <v>17.660174577304705</v>
      </c>
      <c r="R225" s="144">
        <v>20.968832081059016</v>
      </c>
      <c r="S225" s="144">
        <v>21.162765372512077</v>
      </c>
      <c r="T225" s="144">
        <v>21.358492284200576</v>
      </c>
      <c r="U225" s="144">
        <v>21.556029404681947</v>
      </c>
      <c r="V225" s="144">
        <v>21.755393475935364</v>
      </c>
      <c r="W225" s="144">
        <v>21.956601394780577</v>
      </c>
      <c r="X225" s="144">
        <v>22.159670214310072</v>
      </c>
      <c r="Y225" s="144">
        <v>22.364617145334307</v>
      </c>
      <c r="Z225" s="144">
        <v>22.571459557840445</v>
      </c>
      <c r="AA225" s="144">
        <v>22.780214982464486</v>
      </c>
      <c r="AB225" s="144">
        <v>22.990901111977081</v>
      </c>
      <c r="AC225" s="144">
        <v>23.203535802783026</v>
      </c>
      <c r="AD225" s="144">
        <v>23.418137076434672</v>
      </c>
      <c r="AE225" s="144">
        <v>23.634723121159325</v>
      </c>
    </row>
    <row r="226" spans="1:31">
      <c r="A226" s="3" t="s">
        <v>1214</v>
      </c>
      <c r="B226" s="117" t="s">
        <v>92</v>
      </c>
      <c r="C226" s="118" t="s">
        <v>32</v>
      </c>
      <c r="D226" s="118" t="s">
        <v>1210</v>
      </c>
      <c r="E226" s="117" t="s">
        <v>37</v>
      </c>
      <c r="F226" s="118" t="s">
        <v>119</v>
      </c>
      <c r="G226" s="117">
        <v>0</v>
      </c>
      <c r="H226" s="144">
        <v>0</v>
      </c>
      <c r="I226" s="144">
        <v>0.78087461275021164</v>
      </c>
      <c r="J226" s="144">
        <v>1.9728240440537055</v>
      </c>
      <c r="K226" s="144">
        <v>3.583315868178746</v>
      </c>
      <c r="L226" s="144">
        <v>5.2208104186446702</v>
      </c>
      <c r="M226" s="144">
        <v>7.2914851116694566</v>
      </c>
      <c r="N226" s="144">
        <v>9.4030663248067228</v>
      </c>
      <c r="O226" s="144">
        <v>12.171997501736501</v>
      </c>
      <c r="P226" s="144">
        <v>14.991342089378726</v>
      </c>
      <c r="Q226" s="144">
        <v>17.861795751960184</v>
      </c>
      <c r="R226" s="144">
        <v>21.208227254466287</v>
      </c>
      <c r="S226" s="144">
        <v>21.404374626978203</v>
      </c>
      <c r="T226" s="144">
        <v>21.602336096976046</v>
      </c>
      <c r="U226" s="144">
        <v>21.802128442404104</v>
      </c>
      <c r="V226" s="144">
        <v>22.003768596379931</v>
      </c>
      <c r="W226" s="144">
        <v>22.207273648629464</v>
      </c>
      <c r="X226" s="144">
        <v>22.412660846935466</v>
      </c>
      <c r="Y226" s="144">
        <v>22.619947598599314</v>
      </c>
      <c r="Z226" s="144">
        <v>22.829151471916354</v>
      </c>
      <c r="AA226" s="144">
        <v>23.040290197664866</v>
      </c>
      <c r="AB226" s="144">
        <v>23.253381670608807</v>
      </c>
      <c r="AC226" s="144">
        <v>23.468443951014454</v>
      </c>
      <c r="AD226" s="144">
        <v>23.685495266181082</v>
      </c>
      <c r="AE226" s="144">
        <v>23.904554011985798</v>
      </c>
    </row>
    <row r="227" spans="1:31">
      <c r="A227" s="3" t="s">
        <v>1215</v>
      </c>
      <c r="B227" s="117" t="s">
        <v>92</v>
      </c>
      <c r="C227" s="118" t="s">
        <v>32</v>
      </c>
      <c r="D227" s="118" t="s">
        <v>1210</v>
      </c>
      <c r="E227" s="117" t="s">
        <v>38</v>
      </c>
      <c r="F227" s="118" t="s">
        <v>119</v>
      </c>
      <c r="G227" s="117">
        <v>0</v>
      </c>
      <c r="H227" s="144">
        <v>0</v>
      </c>
      <c r="I227" s="144">
        <v>0.83213407155819652</v>
      </c>
      <c r="J227" s="144">
        <v>2.1023274126744518</v>
      </c>
      <c r="K227" s="144">
        <v>3.818537796439414</v>
      </c>
      <c r="L227" s="144">
        <v>5.5635234640288473</v>
      </c>
      <c r="M227" s="144">
        <v>7.7701247993067524</v>
      </c>
      <c r="N227" s="144">
        <v>10.020317907935553</v>
      </c>
      <c r="O227" s="144">
        <v>12.971011830494993</v>
      </c>
      <c r="P227" s="144">
        <v>15.975428483992674</v>
      </c>
      <c r="Q227" s="144">
        <v>19.034309198593547</v>
      </c>
      <c r="R227" s="144">
        <v>22.600412675262454</v>
      </c>
      <c r="S227" s="144">
        <v>22.809435877001494</v>
      </c>
      <c r="T227" s="144">
        <v>23.020392260204652</v>
      </c>
      <c r="U227" s="144">
        <v>23.233299704181697</v>
      </c>
      <c r="V227" s="144">
        <v>23.448176253601801</v>
      </c>
      <c r="W227" s="144">
        <v>23.665040120022873</v>
      </c>
      <c r="X227" s="144">
        <v>23.883909683435068</v>
      </c>
      <c r="Y227" s="144">
        <v>24.104803493818537</v>
      </c>
      <c r="Z227" s="144">
        <v>24.327740272715637</v>
      </c>
      <c r="AA227" s="144">
        <v>24.552738914817631</v>
      </c>
      <c r="AB227" s="144">
        <v>24.779818489566075</v>
      </c>
      <c r="AC227" s="144">
        <v>25.008998242769025</v>
      </c>
      <c r="AD227" s="144">
        <v>25.240297598232186</v>
      </c>
      <c r="AE227" s="144">
        <v>25.473736159405156</v>
      </c>
    </row>
    <row r="228" spans="1:31">
      <c r="A228" s="3" t="s">
        <v>1216</v>
      </c>
      <c r="B228" s="117" t="s">
        <v>92</v>
      </c>
      <c r="C228" s="118" t="s">
        <v>32</v>
      </c>
      <c r="D228" s="118" t="s">
        <v>1210</v>
      </c>
      <c r="E228" s="117" t="s">
        <v>95</v>
      </c>
      <c r="F228" s="118" t="s">
        <v>119</v>
      </c>
      <c r="G228" s="117">
        <v>0</v>
      </c>
      <c r="H228" s="118">
        <v>0</v>
      </c>
      <c r="I228" s="118">
        <v>485533.36</v>
      </c>
      <c r="J228" s="118">
        <v>738333.38</v>
      </c>
      <c r="K228" s="118">
        <v>995725.76</v>
      </c>
      <c r="L228" s="118">
        <v>1012331.71</v>
      </c>
      <c r="M228" s="118">
        <v>1278725.92</v>
      </c>
      <c r="N228" s="118">
        <v>1303882.33</v>
      </c>
      <c r="O228" s="118">
        <v>1708134.99</v>
      </c>
      <c r="P228" s="118">
        <v>1739137.89</v>
      </c>
      <c r="Q228" s="118">
        <v>1770568.6</v>
      </c>
      <c r="R228" s="118">
        <v>2063282.24</v>
      </c>
      <c r="S228" s="118">
        <v>125941.74</v>
      </c>
      <c r="T228" s="118">
        <v>127057.36</v>
      </c>
      <c r="U228" s="118">
        <v>128183.3</v>
      </c>
      <c r="V228" s="118">
        <v>129319.65</v>
      </c>
      <c r="W228" s="118">
        <v>130466.51</v>
      </c>
      <c r="X228" s="118">
        <v>131623.98000000001</v>
      </c>
      <c r="Y228" s="118">
        <v>132792.16</v>
      </c>
      <c r="Z228" s="118">
        <v>133971.14000000001</v>
      </c>
      <c r="AA228" s="118">
        <v>135161.01999999999</v>
      </c>
      <c r="AB228" s="118">
        <v>136361.91</v>
      </c>
      <c r="AC228" s="118">
        <v>137573.9</v>
      </c>
      <c r="AD228" s="118">
        <v>138797.1</v>
      </c>
      <c r="AE228" s="118">
        <v>140031.62</v>
      </c>
    </row>
    <row r="229" spans="1:31">
      <c r="A229" s="3" t="s">
        <v>1217</v>
      </c>
      <c r="B229" s="117" t="s">
        <v>92</v>
      </c>
      <c r="C229" s="118" t="s">
        <v>32</v>
      </c>
      <c r="D229" s="118" t="s">
        <v>1210</v>
      </c>
      <c r="E229" s="117" t="s">
        <v>96</v>
      </c>
      <c r="F229" s="118" t="s">
        <v>119</v>
      </c>
      <c r="G229" s="117">
        <v>0</v>
      </c>
      <c r="H229" s="118">
        <v>0</v>
      </c>
      <c r="I229" s="118">
        <v>90994.65</v>
      </c>
      <c r="J229" s="118">
        <v>167483.38</v>
      </c>
      <c r="K229" s="118">
        <v>270830.45</v>
      </c>
      <c r="L229" s="118">
        <v>375910.31</v>
      </c>
      <c r="M229" s="118">
        <v>508787.83</v>
      </c>
      <c r="N229" s="118">
        <v>644290.37</v>
      </c>
      <c r="O229" s="118">
        <v>821975.8</v>
      </c>
      <c r="P229" s="118">
        <v>1002896.3</v>
      </c>
      <c r="Q229" s="118">
        <v>1187096.54</v>
      </c>
      <c r="R229" s="118">
        <v>1401840.81</v>
      </c>
      <c r="S229" s="118">
        <v>1414427.8</v>
      </c>
      <c r="T229" s="118">
        <v>1427131.21</v>
      </c>
      <c r="U229" s="118">
        <v>1439952.11</v>
      </c>
      <c r="V229" s="118">
        <v>1452891.59</v>
      </c>
      <c r="W229" s="118">
        <v>1465950.74</v>
      </c>
      <c r="X229" s="118">
        <v>1479130.66</v>
      </c>
      <c r="Y229" s="118">
        <v>1492432.49</v>
      </c>
      <c r="Z229" s="118">
        <v>1505857.33</v>
      </c>
      <c r="AA229" s="118">
        <v>1519406.34</v>
      </c>
      <c r="AB229" s="118">
        <v>1533080.66</v>
      </c>
      <c r="AC229" s="118">
        <v>1546881.45</v>
      </c>
      <c r="AD229" s="118">
        <v>1560809.88</v>
      </c>
      <c r="AE229" s="118">
        <v>1574867.12</v>
      </c>
    </row>
    <row r="230" spans="1:31">
      <c r="A230" s="3" t="s">
        <v>1218</v>
      </c>
      <c r="B230" s="117" t="s">
        <v>92</v>
      </c>
      <c r="C230" s="118" t="s">
        <v>32</v>
      </c>
      <c r="D230" s="118" t="s">
        <v>1210</v>
      </c>
      <c r="E230" s="117" t="s">
        <v>97</v>
      </c>
      <c r="F230" s="118" t="s">
        <v>119</v>
      </c>
      <c r="G230" s="117">
        <v>0</v>
      </c>
      <c r="H230" s="118">
        <v>0</v>
      </c>
      <c r="I230" s="118">
        <v>0</v>
      </c>
      <c r="J230" s="118">
        <v>0</v>
      </c>
      <c r="K230" s="118">
        <v>0</v>
      </c>
      <c r="L230" s="118">
        <v>0</v>
      </c>
      <c r="M230" s="118">
        <v>0</v>
      </c>
      <c r="N230" s="118">
        <v>0</v>
      </c>
      <c r="O230" s="118">
        <v>0</v>
      </c>
      <c r="P230" s="118">
        <v>0</v>
      </c>
      <c r="Q230" s="118">
        <v>0</v>
      </c>
      <c r="R230" s="118">
        <v>0</v>
      </c>
      <c r="S230" s="118">
        <v>0</v>
      </c>
      <c r="T230" s="118">
        <v>0</v>
      </c>
      <c r="U230" s="118">
        <v>0</v>
      </c>
      <c r="V230" s="118">
        <v>0</v>
      </c>
      <c r="W230" s="118">
        <v>0</v>
      </c>
      <c r="X230" s="118">
        <v>0</v>
      </c>
      <c r="Y230" s="118">
        <v>0</v>
      </c>
      <c r="Z230" s="118">
        <v>0</v>
      </c>
      <c r="AA230" s="118">
        <v>0</v>
      </c>
      <c r="AB230" s="118">
        <v>0</v>
      </c>
      <c r="AC230" s="118">
        <v>0</v>
      </c>
      <c r="AD230" s="118">
        <v>0</v>
      </c>
      <c r="AE230" s="118">
        <v>0</v>
      </c>
    </row>
    <row r="231" spans="1:31">
      <c r="A231" s="3" t="s">
        <v>1219</v>
      </c>
      <c r="B231" s="117" t="s">
        <v>92</v>
      </c>
      <c r="C231" s="118" t="s">
        <v>32</v>
      </c>
      <c r="D231" s="118" t="s">
        <v>1210</v>
      </c>
      <c r="E231" s="117" t="s">
        <v>34</v>
      </c>
      <c r="F231" s="118" t="s">
        <v>119</v>
      </c>
      <c r="G231" s="117">
        <v>0</v>
      </c>
      <c r="H231" s="118">
        <v>0</v>
      </c>
      <c r="I231" s="118">
        <v>576528</v>
      </c>
      <c r="J231" s="118">
        <v>905816.76</v>
      </c>
      <c r="K231" s="118">
        <v>1266556.21</v>
      </c>
      <c r="L231" s="118">
        <v>1388242.03</v>
      </c>
      <c r="M231" s="118">
        <v>1787513.75</v>
      </c>
      <c r="N231" s="118">
        <v>1948172.71</v>
      </c>
      <c r="O231" s="118">
        <v>2530110.7799999998</v>
      </c>
      <c r="P231" s="118">
        <v>2742034.19</v>
      </c>
      <c r="Q231" s="118">
        <v>2957665.14</v>
      </c>
      <c r="R231" s="118">
        <v>3465123.05</v>
      </c>
      <c r="S231" s="118">
        <v>1540369.54</v>
      </c>
      <c r="T231" s="118">
        <v>1554188.57</v>
      </c>
      <c r="U231" s="118">
        <v>1568135.41</v>
      </c>
      <c r="V231" s="118">
        <v>1582211.24</v>
      </c>
      <c r="W231" s="118">
        <v>1596417.25</v>
      </c>
      <c r="X231" s="118">
        <v>1610754.65</v>
      </c>
      <c r="Y231" s="118">
        <v>1625224.64</v>
      </c>
      <c r="Z231" s="118">
        <v>1639828.47</v>
      </c>
      <c r="AA231" s="118">
        <v>1654567.36</v>
      </c>
      <c r="AB231" s="118">
        <v>1669442.57</v>
      </c>
      <c r="AC231" s="118">
        <v>1684455.35</v>
      </c>
      <c r="AD231" s="118">
        <v>1699606.98</v>
      </c>
      <c r="AE231" s="118">
        <v>1714898.74</v>
      </c>
    </row>
    <row r="232" spans="1:31">
      <c r="A232" s="3" t="s">
        <v>1220</v>
      </c>
      <c r="B232" s="117" t="s">
        <v>92</v>
      </c>
      <c r="C232" s="118" t="s">
        <v>152</v>
      </c>
      <c r="D232" s="118" t="s">
        <v>1210</v>
      </c>
      <c r="E232" s="117" t="s">
        <v>93</v>
      </c>
      <c r="F232" s="118" t="s">
        <v>119</v>
      </c>
      <c r="G232" s="117">
        <v>0</v>
      </c>
      <c r="H232" s="119">
        <v>0</v>
      </c>
      <c r="I232" s="119">
        <v>118.24255731354555</v>
      </c>
      <c r="J232" s="119">
        <v>289.71555680909933</v>
      </c>
      <c r="K232" s="119">
        <v>499.45660758661512</v>
      </c>
      <c r="L232" s="119">
        <v>711.75329299521695</v>
      </c>
      <c r="M232" s="119">
        <v>975.15055234914007</v>
      </c>
      <c r="N232" s="119">
        <v>1240.2871762165692</v>
      </c>
      <c r="O232" s="119">
        <v>1589.8475974452074</v>
      </c>
      <c r="P232" s="119">
        <v>1917.3289217166339</v>
      </c>
      <c r="Q232" s="119">
        <v>2269.4069495302238</v>
      </c>
      <c r="R232" s="119">
        <v>2669.800995127287</v>
      </c>
      <c r="S232" s="119">
        <v>2608.4192179117167</v>
      </c>
      <c r="T232" s="119">
        <v>2619.8736426367636</v>
      </c>
      <c r="U232" s="119">
        <v>2557.2483415038655</v>
      </c>
      <c r="V232" s="119">
        <v>2538.2670949096732</v>
      </c>
      <c r="W232" s="119">
        <v>2478.4092361384473</v>
      </c>
      <c r="X232" s="119">
        <v>2495.9914590524254</v>
      </c>
      <c r="Y232" s="119">
        <v>2478.3700184039576</v>
      </c>
      <c r="Z232" s="119">
        <v>2501.7205397995908</v>
      </c>
      <c r="AA232" s="119">
        <v>2460.4592987795008</v>
      </c>
      <c r="AB232" s="119">
        <v>2391.2190060037706</v>
      </c>
      <c r="AC232" s="119">
        <v>2390.8244620365776</v>
      </c>
      <c r="AD232" s="119">
        <v>2391.114815767462</v>
      </c>
      <c r="AE232" s="119">
        <v>2306.441218776049</v>
      </c>
    </row>
    <row r="233" spans="1:31">
      <c r="A233" s="3" t="s">
        <v>1221</v>
      </c>
      <c r="B233" s="117" t="s">
        <v>92</v>
      </c>
      <c r="C233" s="118" t="s">
        <v>152</v>
      </c>
      <c r="D233" s="118" t="s">
        <v>1210</v>
      </c>
      <c r="E233" s="117" t="s">
        <v>94</v>
      </c>
      <c r="F233" s="118" t="s">
        <v>119</v>
      </c>
      <c r="G233" s="117">
        <v>0</v>
      </c>
      <c r="H233" s="119">
        <v>0</v>
      </c>
      <c r="I233" s="119">
        <v>118.24255731354555</v>
      </c>
      <c r="J233" s="119">
        <v>171.47299949555378</v>
      </c>
      <c r="K233" s="119">
        <v>209.7410507775158</v>
      </c>
      <c r="L233" s="119">
        <v>212.29668540860183</v>
      </c>
      <c r="M233" s="119">
        <v>263.39725935392312</v>
      </c>
      <c r="N233" s="119">
        <v>265.13662386742908</v>
      </c>
      <c r="O233" s="119">
        <v>349.56042122863823</v>
      </c>
      <c r="P233" s="119">
        <v>327.4813242714265</v>
      </c>
      <c r="Q233" s="119">
        <v>352.07802781358987</v>
      </c>
      <c r="R233" s="119">
        <v>400.39404559706327</v>
      </c>
      <c r="S233" s="119">
        <v>0</v>
      </c>
      <c r="T233" s="119">
        <v>11.45442472504692</v>
      </c>
      <c r="U233" s="119">
        <v>0</v>
      </c>
      <c r="V233" s="119">
        <v>0</v>
      </c>
      <c r="W233" s="119">
        <v>0</v>
      </c>
      <c r="X233" s="119">
        <v>17.582222913978057</v>
      </c>
      <c r="Y233" s="119">
        <v>0</v>
      </c>
      <c r="Z233" s="119">
        <v>23.350521395633223</v>
      </c>
      <c r="AA233" s="119">
        <v>0</v>
      </c>
      <c r="AB233" s="119">
        <v>0</v>
      </c>
      <c r="AC233" s="119">
        <v>0</v>
      </c>
      <c r="AD233" s="119">
        <v>0.29035373088436245</v>
      </c>
      <c r="AE233" s="119">
        <v>0</v>
      </c>
    </row>
    <row r="234" spans="1:31">
      <c r="A234" s="3" t="s">
        <v>1222</v>
      </c>
      <c r="B234" s="117" t="s">
        <v>92</v>
      </c>
      <c r="C234" s="118" t="s">
        <v>152</v>
      </c>
      <c r="D234" s="118" t="s">
        <v>1210</v>
      </c>
      <c r="E234" s="117" t="s">
        <v>35</v>
      </c>
      <c r="F234" s="118" t="s">
        <v>119</v>
      </c>
      <c r="G234" s="117">
        <v>0</v>
      </c>
      <c r="H234" s="144">
        <v>0</v>
      </c>
      <c r="I234" s="144">
        <v>0.10339602181725677</v>
      </c>
      <c r="J234" s="144">
        <v>0.25333887149614881</v>
      </c>
      <c r="K234" s="144">
        <v>0.43674483593803975</v>
      </c>
      <c r="L234" s="144">
        <v>0.62238554952673741</v>
      </c>
      <c r="M234" s="144">
        <v>0.8527106489961821</v>
      </c>
      <c r="N234" s="144">
        <v>1.0845567183708167</v>
      </c>
      <c r="O234" s="144">
        <v>1.3902263331099871</v>
      </c>
      <c r="P234" s="144">
        <v>1.6765891023058932</v>
      </c>
      <c r="Q234" s="144">
        <v>1.9844602129472089</v>
      </c>
      <c r="R234" s="144">
        <v>2.3345807821791049</v>
      </c>
      <c r="S234" s="144">
        <v>2.2809061009107219</v>
      </c>
      <c r="T234" s="144">
        <v>2.2909223080672914</v>
      </c>
      <c r="U234" s="144">
        <v>2.2361602397446401</v>
      </c>
      <c r="V234" s="144">
        <v>2.2195622784728148</v>
      </c>
      <c r="W234" s="144">
        <v>2.1672201724489035</v>
      </c>
      <c r="X234" s="144">
        <v>2.182594771453803</v>
      </c>
      <c r="Y234" s="144">
        <v>2.1671858788931568</v>
      </c>
      <c r="Z234" s="144">
        <v>2.1876045088223539</v>
      </c>
      <c r="AA234" s="144">
        <v>2.1515240292247468</v>
      </c>
      <c r="AB234" s="144">
        <v>2.090977547609937</v>
      </c>
      <c r="AC234" s="144">
        <v>2.0906325425832653</v>
      </c>
      <c r="AD234" s="144">
        <v>2.0908864394996995</v>
      </c>
      <c r="AE234" s="144">
        <v>2.0168444593465282</v>
      </c>
    </row>
    <row r="235" spans="1:31">
      <c r="A235" s="3" t="s">
        <v>1223</v>
      </c>
      <c r="B235" s="117" t="s">
        <v>92</v>
      </c>
      <c r="C235" s="118" t="s">
        <v>152</v>
      </c>
      <c r="D235" s="118" t="s">
        <v>1210</v>
      </c>
      <c r="E235" s="117" t="s">
        <v>36</v>
      </c>
      <c r="F235" s="118" t="s">
        <v>119</v>
      </c>
      <c r="G235" s="117">
        <v>0</v>
      </c>
      <c r="H235" s="144">
        <v>0</v>
      </c>
      <c r="I235" s="144">
        <v>0.11018331395700849</v>
      </c>
      <c r="J235" s="144">
        <v>0.26996895939487298</v>
      </c>
      <c r="K235" s="144">
        <v>0.46541436054778318</v>
      </c>
      <c r="L235" s="144">
        <v>0.6632412079355684</v>
      </c>
      <c r="M235" s="144">
        <v>0.9086856873360849</v>
      </c>
      <c r="N235" s="144">
        <v>1.155750978656028</v>
      </c>
      <c r="O235" s="144">
        <v>1.481485862222919</v>
      </c>
      <c r="P235" s="144">
        <v>1.7866465284589654</v>
      </c>
      <c r="Q235" s="144">
        <v>2.1147274221517569</v>
      </c>
      <c r="R235" s="144">
        <v>2.4878311830553121</v>
      </c>
      <c r="S235" s="144">
        <v>2.4306330998622356</v>
      </c>
      <c r="T235" s="144">
        <v>2.4413068074033371</v>
      </c>
      <c r="U235" s="144">
        <v>2.3829499571021313</v>
      </c>
      <c r="V235" s="144">
        <v>2.3652624450903823</v>
      </c>
      <c r="W235" s="144">
        <v>2.3094844122430769</v>
      </c>
      <c r="X235" s="144">
        <v>2.3258682560249393</v>
      </c>
      <c r="Y235" s="144">
        <v>2.3094478675332022</v>
      </c>
      <c r="Z235" s="144">
        <v>2.3312068508337105</v>
      </c>
      <c r="AA235" s="144">
        <v>2.2927579169061665</v>
      </c>
      <c r="AB235" s="144">
        <v>2.2282369433183473</v>
      </c>
      <c r="AC235" s="144">
        <v>2.2278692909028828</v>
      </c>
      <c r="AD235" s="144">
        <v>2.2281398545393216</v>
      </c>
      <c r="AE235" s="144">
        <v>2.1492374886471954</v>
      </c>
    </row>
    <row r="236" spans="1:31">
      <c r="A236" s="3" t="s">
        <v>1224</v>
      </c>
      <c r="B236" s="117" t="s">
        <v>92</v>
      </c>
      <c r="C236" s="118" t="s">
        <v>152</v>
      </c>
      <c r="D236" s="118" t="s">
        <v>1210</v>
      </c>
      <c r="E236" s="117" t="s">
        <v>37</v>
      </c>
      <c r="F236" s="118" t="s">
        <v>119</v>
      </c>
      <c r="G236" s="117">
        <v>0</v>
      </c>
      <c r="H236" s="144">
        <v>0</v>
      </c>
      <c r="I236" s="144">
        <v>0.10339602181725677</v>
      </c>
      <c r="J236" s="144">
        <v>0.25333887149614881</v>
      </c>
      <c r="K236" s="144">
        <v>0.43674483593803975</v>
      </c>
      <c r="L236" s="144">
        <v>0.62238554952673741</v>
      </c>
      <c r="M236" s="144">
        <v>0.8527106489961821</v>
      </c>
      <c r="N236" s="144">
        <v>1.0845567183708167</v>
      </c>
      <c r="O236" s="144">
        <v>1.3902263331099871</v>
      </c>
      <c r="P236" s="144">
        <v>1.6765891023058932</v>
      </c>
      <c r="Q236" s="144">
        <v>1.9844602129472089</v>
      </c>
      <c r="R236" s="144">
        <v>2.3345807821791049</v>
      </c>
      <c r="S236" s="144">
        <v>2.2809061009107219</v>
      </c>
      <c r="T236" s="144">
        <v>2.2909223080672914</v>
      </c>
      <c r="U236" s="144">
        <v>2.2361602397446401</v>
      </c>
      <c r="V236" s="144">
        <v>2.2195622784728148</v>
      </c>
      <c r="W236" s="144">
        <v>2.1672201724489035</v>
      </c>
      <c r="X236" s="144">
        <v>2.182594771453803</v>
      </c>
      <c r="Y236" s="144">
        <v>2.1671858788931568</v>
      </c>
      <c r="Z236" s="144">
        <v>2.1876045088223539</v>
      </c>
      <c r="AA236" s="144">
        <v>2.1515240292247468</v>
      </c>
      <c r="AB236" s="144">
        <v>2.090977547609937</v>
      </c>
      <c r="AC236" s="144">
        <v>2.0906325425832653</v>
      </c>
      <c r="AD236" s="144">
        <v>2.0908864394996995</v>
      </c>
      <c r="AE236" s="144">
        <v>2.0168444593465282</v>
      </c>
    </row>
    <row r="237" spans="1:31">
      <c r="A237" s="3" t="s">
        <v>1225</v>
      </c>
      <c r="B237" s="117" t="s">
        <v>92</v>
      </c>
      <c r="C237" s="118" t="s">
        <v>152</v>
      </c>
      <c r="D237" s="118" t="s">
        <v>1210</v>
      </c>
      <c r="E237" s="117" t="s">
        <v>38</v>
      </c>
      <c r="F237" s="118" t="s">
        <v>119</v>
      </c>
      <c r="G237" s="117">
        <v>0</v>
      </c>
      <c r="H237" s="144">
        <v>0</v>
      </c>
      <c r="I237" s="144">
        <v>0.11018331395700849</v>
      </c>
      <c r="J237" s="144">
        <v>0.26996895939487298</v>
      </c>
      <c r="K237" s="144">
        <v>0.46541436054778318</v>
      </c>
      <c r="L237" s="144">
        <v>0.6632412079355684</v>
      </c>
      <c r="M237" s="144">
        <v>0.9086856873360849</v>
      </c>
      <c r="N237" s="144">
        <v>1.155750978656028</v>
      </c>
      <c r="O237" s="144">
        <v>1.481485862222919</v>
      </c>
      <c r="P237" s="144">
        <v>1.7866465284589654</v>
      </c>
      <c r="Q237" s="144">
        <v>2.1147274221517569</v>
      </c>
      <c r="R237" s="144">
        <v>2.4878311830553121</v>
      </c>
      <c r="S237" s="144">
        <v>2.4306330998622356</v>
      </c>
      <c r="T237" s="144">
        <v>2.4413068074033371</v>
      </c>
      <c r="U237" s="144">
        <v>2.3829499571021313</v>
      </c>
      <c r="V237" s="144">
        <v>2.3652624450903823</v>
      </c>
      <c r="W237" s="144">
        <v>2.3094844122430769</v>
      </c>
      <c r="X237" s="144">
        <v>2.3258682560249393</v>
      </c>
      <c r="Y237" s="144">
        <v>2.3094478675332022</v>
      </c>
      <c r="Z237" s="144">
        <v>2.3312068508337105</v>
      </c>
      <c r="AA237" s="144">
        <v>2.2927579169061665</v>
      </c>
      <c r="AB237" s="144">
        <v>2.2282369433183473</v>
      </c>
      <c r="AC237" s="144">
        <v>2.2278692909028828</v>
      </c>
      <c r="AD237" s="144">
        <v>2.2281398545393216</v>
      </c>
      <c r="AE237" s="144">
        <v>2.1492374886471954</v>
      </c>
    </row>
    <row r="238" spans="1:31">
      <c r="A238" s="3" t="s">
        <v>1226</v>
      </c>
      <c r="B238" s="117" t="s">
        <v>92</v>
      </c>
      <c r="C238" s="118" t="s">
        <v>152</v>
      </c>
      <c r="D238" s="118" t="s">
        <v>1210</v>
      </c>
      <c r="E238" s="117" t="s">
        <v>95</v>
      </c>
      <c r="F238" s="118" t="s">
        <v>119</v>
      </c>
      <c r="G238" s="117">
        <v>0</v>
      </c>
      <c r="H238" s="118">
        <v>0</v>
      </c>
      <c r="I238" s="118">
        <v>29504.5</v>
      </c>
      <c r="J238" s="118">
        <v>42545.96</v>
      </c>
      <c r="K238" s="118">
        <v>51921.63</v>
      </c>
      <c r="L238" s="118">
        <v>52547.76</v>
      </c>
      <c r="M238" s="118">
        <v>65067.4</v>
      </c>
      <c r="N238" s="118">
        <v>65493.55</v>
      </c>
      <c r="O238" s="118">
        <v>86177.38</v>
      </c>
      <c r="P238" s="118">
        <v>80768</v>
      </c>
      <c r="Q238" s="118">
        <v>86794.19</v>
      </c>
      <c r="R238" s="118">
        <v>98631.62</v>
      </c>
      <c r="S238" s="118">
        <v>535.07000000000005</v>
      </c>
      <c r="T238" s="118">
        <v>3341.41</v>
      </c>
      <c r="U238" s="118">
        <v>535.07000000000005</v>
      </c>
      <c r="V238" s="118">
        <v>535.07000000000005</v>
      </c>
      <c r="W238" s="118">
        <v>535.07000000000005</v>
      </c>
      <c r="X238" s="118">
        <v>4842.72</v>
      </c>
      <c r="Y238" s="118">
        <v>535.07000000000005</v>
      </c>
      <c r="Z238" s="118">
        <v>6255.95</v>
      </c>
      <c r="AA238" s="118">
        <v>535.07000000000005</v>
      </c>
      <c r="AB238" s="118">
        <v>535.07000000000005</v>
      </c>
      <c r="AC238" s="118">
        <v>535.07000000000005</v>
      </c>
      <c r="AD238" s="118">
        <v>606.21</v>
      </c>
      <c r="AE238" s="118">
        <v>535.07000000000005</v>
      </c>
    </row>
    <row r="239" spans="1:31">
      <c r="A239" s="3" t="s">
        <v>1227</v>
      </c>
      <c r="B239" s="117" t="s">
        <v>92</v>
      </c>
      <c r="C239" s="118" t="s">
        <v>152</v>
      </c>
      <c r="D239" s="118" t="s">
        <v>1210</v>
      </c>
      <c r="E239" s="117" t="s">
        <v>96</v>
      </c>
      <c r="F239" s="118" t="s">
        <v>119</v>
      </c>
      <c r="G239" s="117">
        <v>0</v>
      </c>
      <c r="H239" s="118">
        <v>0</v>
      </c>
      <c r="I239" s="118">
        <v>6952.77</v>
      </c>
      <c r="J239" s="118">
        <v>11068.13</v>
      </c>
      <c r="K239" s="118">
        <v>16101.91</v>
      </c>
      <c r="L239" s="118">
        <v>21197.03</v>
      </c>
      <c r="M239" s="118">
        <v>27518.57</v>
      </c>
      <c r="N239" s="118">
        <v>33881.85</v>
      </c>
      <c r="O239" s="118">
        <v>42271.3</v>
      </c>
      <c r="P239" s="118">
        <v>50130.85</v>
      </c>
      <c r="Q239" s="118">
        <v>58580.72</v>
      </c>
      <c r="R239" s="118">
        <v>68190.179999999993</v>
      </c>
      <c r="S239" s="118">
        <v>66717.009999999995</v>
      </c>
      <c r="T239" s="118">
        <v>66991.92</v>
      </c>
      <c r="U239" s="118">
        <v>65488.91</v>
      </c>
      <c r="V239" s="118">
        <v>65033.36</v>
      </c>
      <c r="W239" s="118">
        <v>63596.77</v>
      </c>
      <c r="X239" s="118">
        <v>64018.75</v>
      </c>
      <c r="Y239" s="118">
        <v>63595.83</v>
      </c>
      <c r="Z239" s="118">
        <v>64156.25</v>
      </c>
      <c r="AA239" s="118">
        <v>63165.98</v>
      </c>
      <c r="AB239" s="118">
        <v>61504.21</v>
      </c>
      <c r="AC239" s="118">
        <v>61494.74</v>
      </c>
      <c r="AD239" s="118">
        <v>61501.71</v>
      </c>
      <c r="AE239" s="118">
        <v>59469.54</v>
      </c>
    </row>
    <row r="240" spans="1:31">
      <c r="A240" s="3" t="s">
        <v>1228</v>
      </c>
      <c r="B240" s="117" t="s">
        <v>92</v>
      </c>
      <c r="C240" s="118" t="s">
        <v>152</v>
      </c>
      <c r="D240" s="118" t="s">
        <v>1210</v>
      </c>
      <c r="E240" s="117" t="s">
        <v>97</v>
      </c>
      <c r="F240" s="118" t="s">
        <v>119</v>
      </c>
      <c r="G240" s="117">
        <v>0</v>
      </c>
      <c r="H240" s="118">
        <v>0</v>
      </c>
      <c r="I240" s="118">
        <v>0</v>
      </c>
      <c r="J240" s="118">
        <v>0</v>
      </c>
      <c r="K240" s="118">
        <v>0</v>
      </c>
      <c r="L240" s="118">
        <v>0</v>
      </c>
      <c r="M240" s="118">
        <v>0</v>
      </c>
      <c r="N240" s="118">
        <v>0</v>
      </c>
      <c r="O240" s="118">
        <v>0</v>
      </c>
      <c r="P240" s="118">
        <v>0</v>
      </c>
      <c r="Q240" s="118">
        <v>0</v>
      </c>
      <c r="R240" s="118">
        <v>0</v>
      </c>
      <c r="S240" s="118">
        <v>0</v>
      </c>
      <c r="T240" s="118">
        <v>0</v>
      </c>
      <c r="U240" s="118">
        <v>0</v>
      </c>
      <c r="V240" s="118">
        <v>0</v>
      </c>
      <c r="W240" s="118">
        <v>0</v>
      </c>
      <c r="X240" s="118">
        <v>0</v>
      </c>
      <c r="Y240" s="118">
        <v>0</v>
      </c>
      <c r="Z240" s="118">
        <v>0</v>
      </c>
      <c r="AA240" s="118">
        <v>0</v>
      </c>
      <c r="AB240" s="118">
        <v>0</v>
      </c>
      <c r="AC240" s="118">
        <v>0</v>
      </c>
      <c r="AD240" s="118">
        <v>0</v>
      </c>
      <c r="AE240" s="118">
        <v>0</v>
      </c>
    </row>
    <row r="241" spans="1:31">
      <c r="A241" s="3" t="s">
        <v>1229</v>
      </c>
      <c r="B241" s="117" t="s">
        <v>92</v>
      </c>
      <c r="C241" s="118" t="s">
        <v>152</v>
      </c>
      <c r="D241" s="118" t="s">
        <v>1210</v>
      </c>
      <c r="E241" s="117" t="s">
        <v>34</v>
      </c>
      <c r="F241" s="118" t="s">
        <v>119</v>
      </c>
      <c r="G241" s="117">
        <v>0</v>
      </c>
      <c r="H241" s="118">
        <v>0</v>
      </c>
      <c r="I241" s="118">
        <v>36457.269999999997</v>
      </c>
      <c r="J241" s="118">
        <v>53614.09</v>
      </c>
      <c r="K241" s="118">
        <v>68023.539999999994</v>
      </c>
      <c r="L241" s="118">
        <v>73744.789999999994</v>
      </c>
      <c r="M241" s="118">
        <v>92585.97</v>
      </c>
      <c r="N241" s="118">
        <v>99375.39</v>
      </c>
      <c r="O241" s="118">
        <v>128448.67</v>
      </c>
      <c r="P241" s="118">
        <v>130898.85</v>
      </c>
      <c r="Q241" s="118">
        <v>145374.91</v>
      </c>
      <c r="R241" s="118">
        <v>166821.79</v>
      </c>
      <c r="S241" s="118">
        <v>67252.09</v>
      </c>
      <c r="T241" s="118">
        <v>70333.33</v>
      </c>
      <c r="U241" s="118">
        <v>66023.990000000005</v>
      </c>
      <c r="V241" s="118">
        <v>65568.44</v>
      </c>
      <c r="W241" s="118">
        <v>64131.85</v>
      </c>
      <c r="X241" s="118">
        <v>68861.47</v>
      </c>
      <c r="Y241" s="118">
        <v>64130.91</v>
      </c>
      <c r="Z241" s="118">
        <v>70412.2</v>
      </c>
      <c r="AA241" s="118">
        <v>63701.05</v>
      </c>
      <c r="AB241" s="118">
        <v>62039.28</v>
      </c>
      <c r="AC241" s="118">
        <v>62029.81</v>
      </c>
      <c r="AD241" s="118">
        <v>62107.92</v>
      </c>
      <c r="AE241" s="118">
        <v>60004.62</v>
      </c>
    </row>
    <row r="242" spans="1:31">
      <c r="A242" s="3" t="s">
        <v>1230</v>
      </c>
      <c r="B242" s="117" t="s">
        <v>92</v>
      </c>
      <c r="C242" s="118" t="s">
        <v>32</v>
      </c>
      <c r="D242" s="118" t="s">
        <v>1231</v>
      </c>
      <c r="E242" s="117" t="s">
        <v>93</v>
      </c>
      <c r="F242" s="118" t="s">
        <v>119</v>
      </c>
      <c r="G242" s="117">
        <v>0</v>
      </c>
      <c r="H242" s="119">
        <v>0</v>
      </c>
      <c r="I242" s="119">
        <v>2087.9000340914749</v>
      </c>
      <c r="J242" s="119">
        <v>5274.9305990740786</v>
      </c>
      <c r="K242" s="119">
        <v>9581.058471066166</v>
      </c>
      <c r="L242" s="119">
        <v>13959.386146108744</v>
      </c>
      <c r="M242" s="119">
        <v>19495.949496442398</v>
      </c>
      <c r="N242" s="119">
        <v>25141.888569001934</v>
      </c>
      <c r="O242" s="119">
        <v>32545.44786560562</v>
      </c>
      <c r="P242" s="119">
        <v>40083.802378017986</v>
      </c>
      <c r="Q242" s="119">
        <v>47758.812171016536</v>
      </c>
      <c r="R242" s="119">
        <v>56706.489985203982</v>
      </c>
      <c r="S242" s="119">
        <v>57230.948200476472</v>
      </c>
      <c r="T242" s="119">
        <v>57760.256943786226</v>
      </c>
      <c r="U242" s="119">
        <v>58294.461075946805</v>
      </c>
      <c r="V242" s="119">
        <v>58833.605872673616</v>
      </c>
      <c r="W242" s="119">
        <v>59377.737028421026</v>
      </c>
      <c r="X242" s="119">
        <v>59926.900660255254</v>
      </c>
      <c r="Y242" s="119">
        <v>60481.143311762869</v>
      </c>
      <c r="Z242" s="119">
        <v>61040.5119569956</v>
      </c>
      <c r="AA242" s="119">
        <v>61605.054004451522</v>
      </c>
      <c r="AB242" s="119">
        <v>62174.81730109307</v>
      </c>
      <c r="AC242" s="119">
        <v>62749.850136402281</v>
      </c>
      <c r="AD242" s="119">
        <v>63330.20124647348</v>
      </c>
      <c r="AE242" s="119">
        <v>63915.919818143848</v>
      </c>
    </row>
    <row r="243" spans="1:31">
      <c r="A243" s="3" t="s">
        <v>1232</v>
      </c>
      <c r="B243" s="117" t="s">
        <v>92</v>
      </c>
      <c r="C243" s="118" t="s">
        <v>32</v>
      </c>
      <c r="D243" s="118" t="s">
        <v>1231</v>
      </c>
      <c r="E243" s="117" t="s">
        <v>94</v>
      </c>
      <c r="F243" s="118" t="s">
        <v>119</v>
      </c>
      <c r="G243" s="117">
        <v>0</v>
      </c>
      <c r="H243" s="119">
        <v>0</v>
      </c>
      <c r="I243" s="119">
        <v>2087.9000340914749</v>
      </c>
      <c r="J243" s="119">
        <v>3187.0305649826037</v>
      </c>
      <c r="K243" s="119">
        <v>4306.1278719920874</v>
      </c>
      <c r="L243" s="119">
        <v>4378.3276750425775</v>
      </c>
      <c r="M243" s="119">
        <v>5536.5633503336539</v>
      </c>
      <c r="N243" s="119">
        <v>5645.9390725595367</v>
      </c>
      <c r="O243" s="119">
        <v>7403.5592966036857</v>
      </c>
      <c r="P243" s="119">
        <v>7538.3545124123666</v>
      </c>
      <c r="Q243" s="119">
        <v>7675.0097929985495</v>
      </c>
      <c r="R243" s="119">
        <v>8947.6778141874456</v>
      </c>
      <c r="S243" s="119">
        <v>524.45821527249063</v>
      </c>
      <c r="T243" s="119">
        <v>529.30874330975348</v>
      </c>
      <c r="U243" s="119">
        <v>534.20413216057932</v>
      </c>
      <c r="V243" s="119">
        <v>539.14479672681045</v>
      </c>
      <c r="W243" s="119">
        <v>544.13115574741096</v>
      </c>
      <c r="X243" s="119">
        <v>549.163631834228</v>
      </c>
      <c r="Y243" s="119">
        <v>554.24265150761494</v>
      </c>
      <c r="Z243" s="119">
        <v>559.36864523273107</v>
      </c>
      <c r="AA243" s="119">
        <v>564.54204745592142</v>
      </c>
      <c r="AB243" s="119">
        <v>569.76329664154764</v>
      </c>
      <c r="AC243" s="119">
        <v>575.0328353092118</v>
      </c>
      <c r="AD243" s="119">
        <v>580.35111007119849</v>
      </c>
      <c r="AE243" s="119">
        <v>585.71857167036796</v>
      </c>
    </row>
    <row r="244" spans="1:31">
      <c r="A244" s="3" t="s">
        <v>1233</v>
      </c>
      <c r="B244" s="117" t="s">
        <v>92</v>
      </c>
      <c r="C244" s="118" t="s">
        <v>32</v>
      </c>
      <c r="D244" s="118" t="s">
        <v>1231</v>
      </c>
      <c r="E244" s="117" t="s">
        <v>35</v>
      </c>
      <c r="F244" s="118" t="s">
        <v>119</v>
      </c>
      <c r="G244" s="117">
        <v>0</v>
      </c>
      <c r="H244" s="144">
        <v>0</v>
      </c>
      <c r="I244" s="144">
        <v>0.72450131182974176</v>
      </c>
      <c r="J244" s="144">
        <v>1.8304009178787051</v>
      </c>
      <c r="K244" s="144">
        <v>3.3246272894599591</v>
      </c>
      <c r="L244" s="144">
        <v>4.8439069926997336</v>
      </c>
      <c r="M244" s="144">
        <v>6.7650944752655118</v>
      </c>
      <c r="N244" s="144">
        <v>8.7242353334436711</v>
      </c>
      <c r="O244" s="144">
        <v>11.293270409365149</v>
      </c>
      <c r="P244" s="144">
        <v>13.909079425172241</v>
      </c>
      <c r="Q244" s="144">
        <v>16.572307823342737</v>
      </c>
      <c r="R244" s="144">
        <v>19.67715202486578</v>
      </c>
      <c r="S244" s="144">
        <v>19.859139025565334</v>
      </c>
      <c r="T244" s="144">
        <v>20.042809159493821</v>
      </c>
      <c r="U244" s="144">
        <v>20.22817799335354</v>
      </c>
      <c r="V244" s="144">
        <v>20.415261237817745</v>
      </c>
      <c r="W244" s="144">
        <v>20.604074748862093</v>
      </c>
      <c r="X244" s="144">
        <v>20.794634529108571</v>
      </c>
      <c r="Y244" s="144">
        <v>20.986956729181713</v>
      </c>
      <c r="Z244" s="144">
        <v>21.181057649077474</v>
      </c>
      <c r="AA244" s="144">
        <v>21.376953739544675</v>
      </c>
      <c r="AB244" s="144">
        <v>21.574661603479292</v>
      </c>
      <c r="AC244" s="144">
        <v>21.774197997331591</v>
      </c>
      <c r="AD244" s="144">
        <v>21.975579832526297</v>
      </c>
      <c r="AE244" s="144">
        <v>22.178824176895912</v>
      </c>
    </row>
    <row r="245" spans="1:31">
      <c r="A245" s="3" t="s">
        <v>1234</v>
      </c>
      <c r="B245" s="117" t="s">
        <v>92</v>
      </c>
      <c r="C245" s="118" t="s">
        <v>32</v>
      </c>
      <c r="D245" s="118" t="s">
        <v>1231</v>
      </c>
      <c r="E245" s="117" t="s">
        <v>36</v>
      </c>
      <c r="F245" s="118" t="s">
        <v>119</v>
      </c>
      <c r="G245" s="117">
        <v>0</v>
      </c>
      <c r="H245" s="144">
        <v>0</v>
      </c>
      <c r="I245" s="144">
        <v>0.77206022147244435</v>
      </c>
      <c r="J245" s="144">
        <v>1.9505551128289695</v>
      </c>
      <c r="K245" s="144">
        <v>3.5428679555199905</v>
      </c>
      <c r="L245" s="144">
        <v>5.161878721973288</v>
      </c>
      <c r="M245" s="144">
        <v>7.2091799608541258</v>
      </c>
      <c r="N245" s="144">
        <v>9.2969259734054468</v>
      </c>
      <c r="O245" s="144">
        <v>12.034601885512734</v>
      </c>
      <c r="P245" s="144">
        <v>14.822122149586786</v>
      </c>
      <c r="Q245" s="144">
        <v>17.660174577304705</v>
      </c>
      <c r="R245" s="144">
        <v>20.968832081059016</v>
      </c>
      <c r="S245" s="144">
        <v>21.162765372512077</v>
      </c>
      <c r="T245" s="144">
        <v>21.358492284200576</v>
      </c>
      <c r="U245" s="144">
        <v>21.556029404681947</v>
      </c>
      <c r="V245" s="144">
        <v>21.755393475935364</v>
      </c>
      <c r="W245" s="144">
        <v>21.956601394780577</v>
      </c>
      <c r="X245" s="144">
        <v>22.159670214310072</v>
      </c>
      <c r="Y245" s="144">
        <v>22.364617145334307</v>
      </c>
      <c r="Z245" s="144">
        <v>22.571459557840445</v>
      </c>
      <c r="AA245" s="144">
        <v>22.780214982464486</v>
      </c>
      <c r="AB245" s="144">
        <v>22.990901111977081</v>
      </c>
      <c r="AC245" s="144">
        <v>23.203535802783026</v>
      </c>
      <c r="AD245" s="144">
        <v>23.418137076434672</v>
      </c>
      <c r="AE245" s="144">
        <v>23.634723121159325</v>
      </c>
    </row>
    <row r="246" spans="1:31">
      <c r="A246" s="3" t="s">
        <v>1235</v>
      </c>
      <c r="B246" s="117" t="s">
        <v>92</v>
      </c>
      <c r="C246" s="118" t="s">
        <v>32</v>
      </c>
      <c r="D246" s="118" t="s">
        <v>1231</v>
      </c>
      <c r="E246" s="117" t="s">
        <v>37</v>
      </c>
      <c r="F246" s="118" t="s">
        <v>119</v>
      </c>
      <c r="G246" s="117">
        <v>0</v>
      </c>
      <c r="H246" s="144">
        <v>0</v>
      </c>
      <c r="I246" s="144">
        <v>0.78087461275021164</v>
      </c>
      <c r="J246" s="144">
        <v>1.9728240440537055</v>
      </c>
      <c r="K246" s="144">
        <v>3.583315868178746</v>
      </c>
      <c r="L246" s="144">
        <v>5.2208104186446702</v>
      </c>
      <c r="M246" s="144">
        <v>7.2914851116694566</v>
      </c>
      <c r="N246" s="144">
        <v>9.4030663248067228</v>
      </c>
      <c r="O246" s="144">
        <v>12.171997501736501</v>
      </c>
      <c r="P246" s="144">
        <v>14.991342089378726</v>
      </c>
      <c r="Q246" s="144">
        <v>17.861795751960184</v>
      </c>
      <c r="R246" s="144">
        <v>21.208227254466287</v>
      </c>
      <c r="S246" s="144">
        <v>21.404374626978203</v>
      </c>
      <c r="T246" s="144">
        <v>21.602336096976046</v>
      </c>
      <c r="U246" s="144">
        <v>21.802128442404104</v>
      </c>
      <c r="V246" s="144">
        <v>22.003768596379931</v>
      </c>
      <c r="W246" s="144">
        <v>22.207273648629464</v>
      </c>
      <c r="X246" s="144">
        <v>22.412660846935466</v>
      </c>
      <c r="Y246" s="144">
        <v>22.619947598599314</v>
      </c>
      <c r="Z246" s="144">
        <v>22.829151471916354</v>
      </c>
      <c r="AA246" s="144">
        <v>23.040290197664866</v>
      </c>
      <c r="AB246" s="144">
        <v>23.253381670608807</v>
      </c>
      <c r="AC246" s="144">
        <v>23.468443951014454</v>
      </c>
      <c r="AD246" s="144">
        <v>23.685495266181082</v>
      </c>
      <c r="AE246" s="144">
        <v>23.904554011985798</v>
      </c>
    </row>
    <row r="247" spans="1:31">
      <c r="A247" s="3" t="s">
        <v>1236</v>
      </c>
      <c r="B247" s="117" t="s">
        <v>92</v>
      </c>
      <c r="C247" s="118" t="s">
        <v>32</v>
      </c>
      <c r="D247" s="118" t="s">
        <v>1231</v>
      </c>
      <c r="E247" s="117" t="s">
        <v>38</v>
      </c>
      <c r="F247" s="118" t="s">
        <v>119</v>
      </c>
      <c r="G247" s="117">
        <v>0</v>
      </c>
      <c r="H247" s="144">
        <v>0</v>
      </c>
      <c r="I247" s="144">
        <v>0.83213407155819652</v>
      </c>
      <c r="J247" s="144">
        <v>2.1023274126744518</v>
      </c>
      <c r="K247" s="144">
        <v>3.818537796439414</v>
      </c>
      <c r="L247" s="144">
        <v>5.5635234640288473</v>
      </c>
      <c r="M247" s="144">
        <v>7.7701247993067524</v>
      </c>
      <c r="N247" s="144">
        <v>10.020317907935553</v>
      </c>
      <c r="O247" s="144">
        <v>12.971011830494993</v>
      </c>
      <c r="P247" s="144">
        <v>15.975428483992674</v>
      </c>
      <c r="Q247" s="144">
        <v>19.034309198593547</v>
      </c>
      <c r="R247" s="144">
        <v>22.600412675262454</v>
      </c>
      <c r="S247" s="144">
        <v>22.809435877001494</v>
      </c>
      <c r="T247" s="144">
        <v>23.020392260204652</v>
      </c>
      <c r="U247" s="144">
        <v>23.233299704181697</v>
      </c>
      <c r="V247" s="144">
        <v>23.448176253601801</v>
      </c>
      <c r="W247" s="144">
        <v>23.665040120022873</v>
      </c>
      <c r="X247" s="144">
        <v>23.883909683435068</v>
      </c>
      <c r="Y247" s="144">
        <v>24.104803493818537</v>
      </c>
      <c r="Z247" s="144">
        <v>24.327740272715637</v>
      </c>
      <c r="AA247" s="144">
        <v>24.552738914817631</v>
      </c>
      <c r="AB247" s="144">
        <v>24.779818489566075</v>
      </c>
      <c r="AC247" s="144">
        <v>25.008998242769025</v>
      </c>
      <c r="AD247" s="144">
        <v>25.240297598232186</v>
      </c>
      <c r="AE247" s="144">
        <v>25.473736159405156</v>
      </c>
    </row>
    <row r="248" spans="1:31">
      <c r="A248" s="3" t="s">
        <v>1237</v>
      </c>
      <c r="B248" s="117" t="s">
        <v>92</v>
      </c>
      <c r="C248" s="118" t="s">
        <v>32</v>
      </c>
      <c r="D248" s="118" t="s">
        <v>1231</v>
      </c>
      <c r="E248" s="117" t="s">
        <v>95</v>
      </c>
      <c r="F248" s="118" t="s">
        <v>119</v>
      </c>
      <c r="G248" s="117">
        <v>0</v>
      </c>
      <c r="H248" s="118">
        <v>0</v>
      </c>
      <c r="I248" s="118">
        <v>130590.35</v>
      </c>
      <c r="J248" s="118">
        <v>196538.18</v>
      </c>
      <c r="K248" s="118">
        <v>263684.02</v>
      </c>
      <c r="L248" s="118">
        <v>268016.01</v>
      </c>
      <c r="M248" s="118">
        <v>337510.15</v>
      </c>
      <c r="N248" s="118">
        <v>344072.69</v>
      </c>
      <c r="O248" s="118">
        <v>449529.91</v>
      </c>
      <c r="P248" s="118">
        <v>457617.62</v>
      </c>
      <c r="Q248" s="118">
        <v>465816.93</v>
      </c>
      <c r="R248" s="118">
        <v>542177.02</v>
      </c>
      <c r="S248" s="118">
        <v>36783.839999999997</v>
      </c>
      <c r="T248" s="118">
        <v>37074.870000000003</v>
      </c>
      <c r="U248" s="118">
        <v>37368.6</v>
      </c>
      <c r="V248" s="118">
        <v>37665.040000000001</v>
      </c>
      <c r="W248" s="118">
        <v>37964.22</v>
      </c>
      <c r="X248" s="118">
        <v>38266.17</v>
      </c>
      <c r="Y248" s="118">
        <v>38570.910000000003</v>
      </c>
      <c r="Z248" s="118">
        <v>38878.47</v>
      </c>
      <c r="AA248" s="118">
        <v>39188.870000000003</v>
      </c>
      <c r="AB248" s="118">
        <v>39502.15</v>
      </c>
      <c r="AC248" s="118">
        <v>39818.32</v>
      </c>
      <c r="AD248" s="118">
        <v>40137.410000000003</v>
      </c>
      <c r="AE248" s="118">
        <v>40459.46</v>
      </c>
    </row>
    <row r="249" spans="1:31">
      <c r="A249" s="3" t="s">
        <v>1238</v>
      </c>
      <c r="B249" s="117" t="s">
        <v>92</v>
      </c>
      <c r="C249" s="118" t="s">
        <v>32</v>
      </c>
      <c r="D249" s="118" t="s">
        <v>1231</v>
      </c>
      <c r="E249" s="117" t="s">
        <v>96</v>
      </c>
      <c r="F249" s="118" t="s">
        <v>119</v>
      </c>
      <c r="G249" s="117">
        <v>0</v>
      </c>
      <c r="H249" s="118">
        <v>0</v>
      </c>
      <c r="I249" s="118">
        <v>77366.3</v>
      </c>
      <c r="J249" s="118">
        <v>153855.03</v>
      </c>
      <c r="K249" s="118">
        <v>257202.1</v>
      </c>
      <c r="L249" s="118">
        <v>362281.97</v>
      </c>
      <c r="M249" s="118">
        <v>495159.49</v>
      </c>
      <c r="N249" s="118">
        <v>630662.02</v>
      </c>
      <c r="O249" s="118">
        <v>808347.45</v>
      </c>
      <c r="P249" s="118">
        <v>989267.96</v>
      </c>
      <c r="Q249" s="118">
        <v>1173468.19</v>
      </c>
      <c r="R249" s="118">
        <v>1388212.46</v>
      </c>
      <c r="S249" s="118">
        <v>1400799.45</v>
      </c>
      <c r="T249" s="118">
        <v>1413502.86</v>
      </c>
      <c r="U249" s="118">
        <v>1426323.76</v>
      </c>
      <c r="V249" s="118">
        <v>1439263.24</v>
      </c>
      <c r="W249" s="118">
        <v>1452322.39</v>
      </c>
      <c r="X249" s="118">
        <v>1465502.31</v>
      </c>
      <c r="Y249" s="118">
        <v>1478804.14</v>
      </c>
      <c r="Z249" s="118">
        <v>1492228.98</v>
      </c>
      <c r="AA249" s="118">
        <v>1505777.99</v>
      </c>
      <c r="AB249" s="118">
        <v>1519452.31</v>
      </c>
      <c r="AC249" s="118">
        <v>1533253.1</v>
      </c>
      <c r="AD249" s="118">
        <v>1547181.53</v>
      </c>
      <c r="AE249" s="118">
        <v>1561238.77</v>
      </c>
    </row>
    <row r="250" spans="1:31">
      <c r="A250" s="3" t="s">
        <v>1239</v>
      </c>
      <c r="B250" s="117" t="s">
        <v>92</v>
      </c>
      <c r="C250" s="118" t="s">
        <v>32</v>
      </c>
      <c r="D250" s="118" t="s">
        <v>1231</v>
      </c>
      <c r="E250" s="117" t="s">
        <v>97</v>
      </c>
      <c r="F250" s="118" t="s">
        <v>119</v>
      </c>
      <c r="G250" s="117">
        <v>0</v>
      </c>
      <c r="H250" s="118">
        <v>0</v>
      </c>
      <c r="I250" s="118">
        <v>0</v>
      </c>
      <c r="J250" s="118">
        <v>0</v>
      </c>
      <c r="K250" s="118">
        <v>0</v>
      </c>
      <c r="L250" s="118">
        <v>0</v>
      </c>
      <c r="M250" s="118">
        <v>0</v>
      </c>
      <c r="N250" s="118">
        <v>0</v>
      </c>
      <c r="O250" s="118">
        <v>0</v>
      </c>
      <c r="P250" s="118">
        <v>0</v>
      </c>
      <c r="Q250" s="118">
        <v>0</v>
      </c>
      <c r="R250" s="118">
        <v>0</v>
      </c>
      <c r="S250" s="118">
        <v>0</v>
      </c>
      <c r="T250" s="118">
        <v>0</v>
      </c>
      <c r="U250" s="118">
        <v>0</v>
      </c>
      <c r="V250" s="118">
        <v>0</v>
      </c>
      <c r="W250" s="118">
        <v>0</v>
      </c>
      <c r="X250" s="118">
        <v>0</v>
      </c>
      <c r="Y250" s="118">
        <v>0</v>
      </c>
      <c r="Z250" s="118">
        <v>0</v>
      </c>
      <c r="AA250" s="118">
        <v>0</v>
      </c>
      <c r="AB250" s="118">
        <v>0</v>
      </c>
      <c r="AC250" s="118">
        <v>0</v>
      </c>
      <c r="AD250" s="118">
        <v>0</v>
      </c>
      <c r="AE250" s="118">
        <v>0</v>
      </c>
    </row>
    <row r="251" spans="1:31">
      <c r="A251" s="3" t="s">
        <v>1240</v>
      </c>
      <c r="B251" s="117" t="s">
        <v>92</v>
      </c>
      <c r="C251" s="118" t="s">
        <v>32</v>
      </c>
      <c r="D251" s="118" t="s">
        <v>1231</v>
      </c>
      <c r="E251" s="117" t="s">
        <v>34</v>
      </c>
      <c r="F251" s="118" t="s">
        <v>119</v>
      </c>
      <c r="G251" s="117">
        <v>0</v>
      </c>
      <c r="H251" s="118">
        <v>0</v>
      </c>
      <c r="I251" s="118">
        <v>207956.65</v>
      </c>
      <c r="J251" s="118">
        <v>350393.21</v>
      </c>
      <c r="K251" s="118">
        <v>520886.12</v>
      </c>
      <c r="L251" s="118">
        <v>630297.97</v>
      </c>
      <c r="M251" s="118">
        <v>832669.63</v>
      </c>
      <c r="N251" s="118">
        <v>974734.72</v>
      </c>
      <c r="O251" s="118">
        <v>1257877.3500000001</v>
      </c>
      <c r="P251" s="118">
        <v>1446885.57</v>
      </c>
      <c r="Q251" s="118">
        <v>1639285.12</v>
      </c>
      <c r="R251" s="118">
        <v>1930389.47</v>
      </c>
      <c r="S251" s="118">
        <v>1437583.29</v>
      </c>
      <c r="T251" s="118">
        <v>1450577.74</v>
      </c>
      <c r="U251" s="118">
        <v>1463692.36</v>
      </c>
      <c r="V251" s="118">
        <v>1476928.27</v>
      </c>
      <c r="W251" s="118">
        <v>1490286.6</v>
      </c>
      <c r="X251" s="118">
        <v>1503768.48</v>
      </c>
      <c r="Y251" s="118">
        <v>1517375.04</v>
      </c>
      <c r="Z251" s="118">
        <v>1531107.45</v>
      </c>
      <c r="AA251" s="118">
        <v>1544966.86</v>
      </c>
      <c r="AB251" s="118">
        <v>1558954.46</v>
      </c>
      <c r="AC251" s="118">
        <v>1573071.42</v>
      </c>
      <c r="AD251" s="118">
        <v>1587318.94</v>
      </c>
      <c r="AE251" s="118">
        <v>1601698.24</v>
      </c>
    </row>
    <row r="252" spans="1:31">
      <c r="A252" s="3" t="s">
        <v>1241</v>
      </c>
      <c r="B252" s="117" t="s">
        <v>92</v>
      </c>
      <c r="C252" s="118" t="s">
        <v>152</v>
      </c>
      <c r="D252" s="118" t="s">
        <v>1231</v>
      </c>
      <c r="E252" s="117" t="s">
        <v>93</v>
      </c>
      <c r="F252" s="118" t="s">
        <v>119</v>
      </c>
      <c r="G252" s="117">
        <v>0</v>
      </c>
      <c r="H252" s="119">
        <v>0</v>
      </c>
      <c r="I252" s="119">
        <v>118.24255731354555</v>
      </c>
      <c r="J252" s="119">
        <v>289.71555680909933</v>
      </c>
      <c r="K252" s="119">
        <v>499.45660758661512</v>
      </c>
      <c r="L252" s="119">
        <v>711.75329299521695</v>
      </c>
      <c r="M252" s="119">
        <v>975.15055234914007</v>
      </c>
      <c r="N252" s="119">
        <v>1240.2871762165692</v>
      </c>
      <c r="O252" s="119">
        <v>1589.8475974452074</v>
      </c>
      <c r="P252" s="119">
        <v>1917.3289217166339</v>
      </c>
      <c r="Q252" s="119">
        <v>2269.4069495302238</v>
      </c>
      <c r="R252" s="119">
        <v>2669.800995127287</v>
      </c>
      <c r="S252" s="119">
        <v>2608.4192179117167</v>
      </c>
      <c r="T252" s="119">
        <v>2619.8736426367636</v>
      </c>
      <c r="U252" s="119">
        <v>2557.2483415038655</v>
      </c>
      <c r="V252" s="119">
        <v>2538.2670949096732</v>
      </c>
      <c r="W252" s="119">
        <v>2478.4092361384473</v>
      </c>
      <c r="X252" s="119">
        <v>2495.9914590524254</v>
      </c>
      <c r="Y252" s="119">
        <v>2478.3700184039576</v>
      </c>
      <c r="Z252" s="119">
        <v>2501.7205397995908</v>
      </c>
      <c r="AA252" s="119">
        <v>2460.4592987795008</v>
      </c>
      <c r="AB252" s="119">
        <v>2391.2190060037706</v>
      </c>
      <c r="AC252" s="119">
        <v>2390.8244620365776</v>
      </c>
      <c r="AD252" s="119">
        <v>2391.114815767462</v>
      </c>
      <c r="AE252" s="119">
        <v>2306.441218776049</v>
      </c>
    </row>
    <row r="253" spans="1:31">
      <c r="A253" s="3" t="s">
        <v>1242</v>
      </c>
      <c r="B253" s="117" t="s">
        <v>92</v>
      </c>
      <c r="C253" s="118" t="s">
        <v>152</v>
      </c>
      <c r="D253" s="118" t="s">
        <v>1231</v>
      </c>
      <c r="E253" s="117" t="s">
        <v>94</v>
      </c>
      <c r="F253" s="118" t="s">
        <v>119</v>
      </c>
      <c r="G253" s="117">
        <v>0</v>
      </c>
      <c r="H253" s="119">
        <v>0</v>
      </c>
      <c r="I253" s="119">
        <v>118.24255731354555</v>
      </c>
      <c r="J253" s="119">
        <v>171.47299949555378</v>
      </c>
      <c r="K253" s="119">
        <v>209.7410507775158</v>
      </c>
      <c r="L253" s="119">
        <v>212.29668540860183</v>
      </c>
      <c r="M253" s="119">
        <v>263.39725935392312</v>
      </c>
      <c r="N253" s="119">
        <v>265.13662386742908</v>
      </c>
      <c r="O253" s="119">
        <v>349.56042122863823</v>
      </c>
      <c r="P253" s="119">
        <v>327.4813242714265</v>
      </c>
      <c r="Q253" s="119">
        <v>352.07802781358987</v>
      </c>
      <c r="R253" s="119">
        <v>400.39404559706327</v>
      </c>
      <c r="S253" s="119">
        <v>0</v>
      </c>
      <c r="T253" s="119">
        <v>11.45442472504692</v>
      </c>
      <c r="U253" s="119">
        <v>0</v>
      </c>
      <c r="V253" s="119">
        <v>0</v>
      </c>
      <c r="W253" s="119">
        <v>0</v>
      </c>
      <c r="X253" s="119">
        <v>17.582222913978057</v>
      </c>
      <c r="Y253" s="119">
        <v>0</v>
      </c>
      <c r="Z253" s="119">
        <v>23.350521395633223</v>
      </c>
      <c r="AA253" s="119">
        <v>0</v>
      </c>
      <c r="AB253" s="119">
        <v>0</v>
      </c>
      <c r="AC253" s="119">
        <v>0</v>
      </c>
      <c r="AD253" s="119">
        <v>0.29035373088436245</v>
      </c>
      <c r="AE253" s="119">
        <v>0</v>
      </c>
    </row>
    <row r="254" spans="1:31">
      <c r="A254" s="3" t="s">
        <v>1243</v>
      </c>
      <c r="B254" s="117" t="s">
        <v>92</v>
      </c>
      <c r="C254" s="118" t="s">
        <v>152</v>
      </c>
      <c r="D254" s="118" t="s">
        <v>1231</v>
      </c>
      <c r="E254" s="117" t="s">
        <v>35</v>
      </c>
      <c r="F254" s="118" t="s">
        <v>119</v>
      </c>
      <c r="G254" s="117">
        <v>0</v>
      </c>
      <c r="H254" s="144">
        <v>0</v>
      </c>
      <c r="I254" s="144">
        <v>0.10339602181725677</v>
      </c>
      <c r="J254" s="144">
        <v>0.25333887149614881</v>
      </c>
      <c r="K254" s="144">
        <v>0.43674483593803975</v>
      </c>
      <c r="L254" s="144">
        <v>0.62238554952673741</v>
      </c>
      <c r="M254" s="144">
        <v>0.8527106489961821</v>
      </c>
      <c r="N254" s="144">
        <v>1.0845567183708167</v>
      </c>
      <c r="O254" s="144">
        <v>1.3902263331099871</v>
      </c>
      <c r="P254" s="144">
        <v>1.6765891023058932</v>
      </c>
      <c r="Q254" s="144">
        <v>1.9844602129472089</v>
      </c>
      <c r="R254" s="144">
        <v>2.3345807821791049</v>
      </c>
      <c r="S254" s="144">
        <v>2.2809061009107219</v>
      </c>
      <c r="T254" s="144">
        <v>2.2909223080672914</v>
      </c>
      <c r="U254" s="144">
        <v>2.2361602397446401</v>
      </c>
      <c r="V254" s="144">
        <v>2.2195622784728148</v>
      </c>
      <c r="W254" s="144">
        <v>2.1672201724489035</v>
      </c>
      <c r="X254" s="144">
        <v>2.182594771453803</v>
      </c>
      <c r="Y254" s="144">
        <v>2.1671858788931568</v>
      </c>
      <c r="Z254" s="144">
        <v>2.1876045088223539</v>
      </c>
      <c r="AA254" s="144">
        <v>2.1515240292247468</v>
      </c>
      <c r="AB254" s="144">
        <v>2.090977547609937</v>
      </c>
      <c r="AC254" s="144">
        <v>2.0906325425832653</v>
      </c>
      <c r="AD254" s="144">
        <v>2.0908864394996995</v>
      </c>
      <c r="AE254" s="144">
        <v>2.0168444593465282</v>
      </c>
    </row>
    <row r="255" spans="1:31">
      <c r="A255" s="3" t="s">
        <v>1244</v>
      </c>
      <c r="B255" s="117" t="s">
        <v>92</v>
      </c>
      <c r="C255" s="118" t="s">
        <v>152</v>
      </c>
      <c r="D255" s="118" t="s">
        <v>1231</v>
      </c>
      <c r="E255" s="117" t="s">
        <v>36</v>
      </c>
      <c r="F255" s="118" t="s">
        <v>119</v>
      </c>
      <c r="G255" s="117">
        <v>0</v>
      </c>
      <c r="H255" s="144">
        <v>0</v>
      </c>
      <c r="I255" s="144">
        <v>0.11018331395700849</v>
      </c>
      <c r="J255" s="144">
        <v>0.26996895939487298</v>
      </c>
      <c r="K255" s="144">
        <v>0.46541436054778318</v>
      </c>
      <c r="L255" s="144">
        <v>0.6632412079355684</v>
      </c>
      <c r="M255" s="144">
        <v>0.9086856873360849</v>
      </c>
      <c r="N255" s="144">
        <v>1.155750978656028</v>
      </c>
      <c r="O255" s="144">
        <v>1.481485862222919</v>
      </c>
      <c r="P255" s="144">
        <v>1.7866465284589654</v>
      </c>
      <c r="Q255" s="144">
        <v>2.1147274221517569</v>
      </c>
      <c r="R255" s="144">
        <v>2.4878311830553121</v>
      </c>
      <c r="S255" s="144">
        <v>2.4306330998622356</v>
      </c>
      <c r="T255" s="144">
        <v>2.4413068074033371</v>
      </c>
      <c r="U255" s="144">
        <v>2.3829499571021313</v>
      </c>
      <c r="V255" s="144">
        <v>2.3652624450903823</v>
      </c>
      <c r="W255" s="144">
        <v>2.3094844122430769</v>
      </c>
      <c r="X255" s="144">
        <v>2.3258682560249393</v>
      </c>
      <c r="Y255" s="144">
        <v>2.3094478675332022</v>
      </c>
      <c r="Z255" s="144">
        <v>2.3312068508337105</v>
      </c>
      <c r="AA255" s="144">
        <v>2.2927579169061665</v>
      </c>
      <c r="AB255" s="144">
        <v>2.2282369433183473</v>
      </c>
      <c r="AC255" s="144">
        <v>2.2278692909028828</v>
      </c>
      <c r="AD255" s="144">
        <v>2.2281398545393216</v>
      </c>
      <c r="AE255" s="144">
        <v>2.1492374886471954</v>
      </c>
    </row>
    <row r="256" spans="1:31">
      <c r="A256" s="3" t="s">
        <v>1245</v>
      </c>
      <c r="B256" s="117" t="s">
        <v>92</v>
      </c>
      <c r="C256" s="118" t="s">
        <v>152</v>
      </c>
      <c r="D256" s="118" t="s">
        <v>1231</v>
      </c>
      <c r="E256" s="117" t="s">
        <v>37</v>
      </c>
      <c r="F256" s="118" t="s">
        <v>119</v>
      </c>
      <c r="G256" s="117">
        <v>0</v>
      </c>
      <c r="H256" s="144">
        <v>0</v>
      </c>
      <c r="I256" s="144">
        <v>0.10339602181725677</v>
      </c>
      <c r="J256" s="144">
        <v>0.25333887149614881</v>
      </c>
      <c r="K256" s="144">
        <v>0.43674483593803975</v>
      </c>
      <c r="L256" s="144">
        <v>0.62238554952673741</v>
      </c>
      <c r="M256" s="144">
        <v>0.8527106489961821</v>
      </c>
      <c r="N256" s="144">
        <v>1.0845567183708167</v>
      </c>
      <c r="O256" s="144">
        <v>1.3902263331099871</v>
      </c>
      <c r="P256" s="144">
        <v>1.6765891023058932</v>
      </c>
      <c r="Q256" s="144">
        <v>1.9844602129472089</v>
      </c>
      <c r="R256" s="144">
        <v>2.3345807821791049</v>
      </c>
      <c r="S256" s="144">
        <v>2.2809061009107219</v>
      </c>
      <c r="T256" s="144">
        <v>2.2909223080672914</v>
      </c>
      <c r="U256" s="144">
        <v>2.2361602397446401</v>
      </c>
      <c r="V256" s="144">
        <v>2.2195622784728148</v>
      </c>
      <c r="W256" s="144">
        <v>2.1672201724489035</v>
      </c>
      <c r="X256" s="144">
        <v>2.182594771453803</v>
      </c>
      <c r="Y256" s="144">
        <v>2.1671858788931568</v>
      </c>
      <c r="Z256" s="144">
        <v>2.1876045088223539</v>
      </c>
      <c r="AA256" s="144">
        <v>2.1515240292247468</v>
      </c>
      <c r="AB256" s="144">
        <v>2.090977547609937</v>
      </c>
      <c r="AC256" s="144">
        <v>2.0906325425832653</v>
      </c>
      <c r="AD256" s="144">
        <v>2.0908864394996995</v>
      </c>
      <c r="AE256" s="144">
        <v>2.0168444593465282</v>
      </c>
    </row>
    <row r="257" spans="1:31">
      <c r="A257" s="3" t="s">
        <v>1246</v>
      </c>
      <c r="B257" s="117" t="s">
        <v>92</v>
      </c>
      <c r="C257" s="118" t="s">
        <v>152</v>
      </c>
      <c r="D257" s="118" t="s">
        <v>1231</v>
      </c>
      <c r="E257" s="117" t="s">
        <v>38</v>
      </c>
      <c r="F257" s="118" t="s">
        <v>119</v>
      </c>
      <c r="G257" s="117">
        <v>0</v>
      </c>
      <c r="H257" s="144">
        <v>0</v>
      </c>
      <c r="I257" s="144">
        <v>0.11018331395700849</v>
      </c>
      <c r="J257" s="144">
        <v>0.26996895939487298</v>
      </c>
      <c r="K257" s="144">
        <v>0.46541436054778318</v>
      </c>
      <c r="L257" s="144">
        <v>0.6632412079355684</v>
      </c>
      <c r="M257" s="144">
        <v>0.9086856873360849</v>
      </c>
      <c r="N257" s="144">
        <v>1.155750978656028</v>
      </c>
      <c r="O257" s="144">
        <v>1.481485862222919</v>
      </c>
      <c r="P257" s="144">
        <v>1.7866465284589654</v>
      </c>
      <c r="Q257" s="144">
        <v>2.1147274221517569</v>
      </c>
      <c r="R257" s="144">
        <v>2.4878311830553121</v>
      </c>
      <c r="S257" s="144">
        <v>2.4306330998622356</v>
      </c>
      <c r="T257" s="144">
        <v>2.4413068074033371</v>
      </c>
      <c r="U257" s="144">
        <v>2.3829499571021313</v>
      </c>
      <c r="V257" s="144">
        <v>2.3652624450903823</v>
      </c>
      <c r="W257" s="144">
        <v>2.3094844122430769</v>
      </c>
      <c r="X257" s="144">
        <v>2.3258682560249393</v>
      </c>
      <c r="Y257" s="144">
        <v>2.3094478675332022</v>
      </c>
      <c r="Z257" s="144">
        <v>2.3312068508337105</v>
      </c>
      <c r="AA257" s="144">
        <v>2.2927579169061665</v>
      </c>
      <c r="AB257" s="144">
        <v>2.2282369433183473</v>
      </c>
      <c r="AC257" s="144">
        <v>2.2278692909028828</v>
      </c>
      <c r="AD257" s="144">
        <v>2.2281398545393216</v>
      </c>
      <c r="AE257" s="144">
        <v>2.1492374886471954</v>
      </c>
    </row>
    <row r="258" spans="1:31">
      <c r="A258" s="3" t="s">
        <v>1247</v>
      </c>
      <c r="B258" s="117" t="s">
        <v>92</v>
      </c>
      <c r="C258" s="118" t="s">
        <v>152</v>
      </c>
      <c r="D258" s="118" t="s">
        <v>1231</v>
      </c>
      <c r="E258" s="117" t="s">
        <v>95</v>
      </c>
      <c r="F258" s="118" t="s">
        <v>119</v>
      </c>
      <c r="G258" s="117">
        <v>0</v>
      </c>
      <c r="H258" s="118">
        <v>0</v>
      </c>
      <c r="I258" s="118">
        <v>9403.27</v>
      </c>
      <c r="J258" s="118">
        <v>13395.55</v>
      </c>
      <c r="K258" s="118">
        <v>16265.65</v>
      </c>
      <c r="L258" s="118">
        <v>16457.330000000002</v>
      </c>
      <c r="M258" s="118">
        <v>20289.87</v>
      </c>
      <c r="N258" s="118">
        <v>20420.32</v>
      </c>
      <c r="O258" s="118">
        <v>26752.11</v>
      </c>
      <c r="P258" s="118">
        <v>25096.17</v>
      </c>
      <c r="Q258" s="118">
        <v>26940.93</v>
      </c>
      <c r="R258" s="118">
        <v>30564.63</v>
      </c>
      <c r="S258" s="118">
        <v>535.07000000000005</v>
      </c>
      <c r="T258" s="118">
        <v>1394.16</v>
      </c>
      <c r="U258" s="118">
        <v>535.07000000000005</v>
      </c>
      <c r="V258" s="118">
        <v>535.07000000000005</v>
      </c>
      <c r="W258" s="118">
        <v>535.07000000000005</v>
      </c>
      <c r="X258" s="118">
        <v>1853.74</v>
      </c>
      <c r="Y258" s="118">
        <v>535.07000000000005</v>
      </c>
      <c r="Z258" s="118">
        <v>2286.36</v>
      </c>
      <c r="AA258" s="118">
        <v>535.07000000000005</v>
      </c>
      <c r="AB258" s="118">
        <v>535.07000000000005</v>
      </c>
      <c r="AC258" s="118">
        <v>535.07000000000005</v>
      </c>
      <c r="AD258" s="118">
        <v>556.85</v>
      </c>
      <c r="AE258" s="118">
        <v>535.07000000000005</v>
      </c>
    </row>
    <row r="259" spans="1:31">
      <c r="A259" s="3" t="s">
        <v>1248</v>
      </c>
      <c r="B259" s="117" t="s">
        <v>92</v>
      </c>
      <c r="C259" s="118" t="s">
        <v>152</v>
      </c>
      <c r="D259" s="118" t="s">
        <v>1231</v>
      </c>
      <c r="E259" s="117" t="s">
        <v>96</v>
      </c>
      <c r="F259" s="118" t="s">
        <v>119</v>
      </c>
      <c r="G259" s="117">
        <v>0</v>
      </c>
      <c r="H259" s="118">
        <v>0</v>
      </c>
      <c r="I259" s="118">
        <v>5581.12</v>
      </c>
      <c r="J259" s="118">
        <v>9696.48</v>
      </c>
      <c r="K259" s="118">
        <v>14730.26</v>
      </c>
      <c r="L259" s="118">
        <v>19825.38</v>
      </c>
      <c r="M259" s="118">
        <v>26146.92</v>
      </c>
      <c r="N259" s="118">
        <v>32510.19</v>
      </c>
      <c r="O259" s="118">
        <v>40899.64</v>
      </c>
      <c r="P259" s="118">
        <v>48759.199999999997</v>
      </c>
      <c r="Q259" s="118">
        <v>57209.07</v>
      </c>
      <c r="R259" s="118">
        <v>66818.53</v>
      </c>
      <c r="S259" s="118">
        <v>65345.36</v>
      </c>
      <c r="T259" s="118">
        <v>65620.27</v>
      </c>
      <c r="U259" s="118">
        <v>64117.26</v>
      </c>
      <c r="V259" s="118">
        <v>63661.71</v>
      </c>
      <c r="W259" s="118">
        <v>62225.120000000003</v>
      </c>
      <c r="X259" s="118">
        <v>62647.1</v>
      </c>
      <c r="Y259" s="118">
        <v>62224.18</v>
      </c>
      <c r="Z259" s="118">
        <v>62784.6</v>
      </c>
      <c r="AA259" s="118">
        <v>61794.33</v>
      </c>
      <c r="AB259" s="118">
        <v>60132.56</v>
      </c>
      <c r="AC259" s="118">
        <v>60123.09</v>
      </c>
      <c r="AD259" s="118">
        <v>60130.06</v>
      </c>
      <c r="AE259" s="118">
        <v>58097.89</v>
      </c>
    </row>
    <row r="260" spans="1:31">
      <c r="A260" s="3" t="s">
        <v>1249</v>
      </c>
      <c r="B260" s="117" t="s">
        <v>92</v>
      </c>
      <c r="C260" s="118" t="s">
        <v>152</v>
      </c>
      <c r="D260" s="118" t="s">
        <v>1231</v>
      </c>
      <c r="E260" s="117" t="s">
        <v>97</v>
      </c>
      <c r="F260" s="118" t="s">
        <v>119</v>
      </c>
      <c r="G260" s="117">
        <v>0</v>
      </c>
      <c r="H260" s="118">
        <v>0</v>
      </c>
      <c r="I260" s="118">
        <v>0</v>
      </c>
      <c r="J260" s="118">
        <v>0</v>
      </c>
      <c r="K260" s="118">
        <v>0</v>
      </c>
      <c r="L260" s="118">
        <v>0</v>
      </c>
      <c r="M260" s="118">
        <v>0</v>
      </c>
      <c r="N260" s="118">
        <v>0</v>
      </c>
      <c r="O260" s="118">
        <v>0</v>
      </c>
      <c r="P260" s="118">
        <v>0</v>
      </c>
      <c r="Q260" s="118">
        <v>0</v>
      </c>
      <c r="R260" s="118">
        <v>0</v>
      </c>
      <c r="S260" s="118">
        <v>0</v>
      </c>
      <c r="T260" s="118">
        <v>0</v>
      </c>
      <c r="U260" s="118">
        <v>0</v>
      </c>
      <c r="V260" s="118">
        <v>0</v>
      </c>
      <c r="W260" s="118">
        <v>0</v>
      </c>
      <c r="X260" s="118">
        <v>0</v>
      </c>
      <c r="Y260" s="118">
        <v>0</v>
      </c>
      <c r="Z260" s="118">
        <v>0</v>
      </c>
      <c r="AA260" s="118">
        <v>0</v>
      </c>
      <c r="AB260" s="118">
        <v>0</v>
      </c>
      <c r="AC260" s="118">
        <v>0</v>
      </c>
      <c r="AD260" s="118">
        <v>0</v>
      </c>
      <c r="AE260" s="118">
        <v>0</v>
      </c>
    </row>
    <row r="261" spans="1:31">
      <c r="A261" s="3" t="s">
        <v>1250</v>
      </c>
      <c r="B261" s="117" t="s">
        <v>92</v>
      </c>
      <c r="C261" s="118" t="s">
        <v>152</v>
      </c>
      <c r="D261" s="118" t="s">
        <v>1231</v>
      </c>
      <c r="E261" s="117" t="s">
        <v>34</v>
      </c>
      <c r="F261" s="118" t="s">
        <v>119</v>
      </c>
      <c r="G261" s="117">
        <v>0</v>
      </c>
      <c r="H261" s="118">
        <v>0</v>
      </c>
      <c r="I261" s="118">
        <v>14984.39</v>
      </c>
      <c r="J261" s="118">
        <v>23092.02</v>
      </c>
      <c r="K261" s="118">
        <v>30995.91</v>
      </c>
      <c r="L261" s="118">
        <v>36282.71</v>
      </c>
      <c r="M261" s="118">
        <v>46436.78</v>
      </c>
      <c r="N261" s="118">
        <v>52930.51</v>
      </c>
      <c r="O261" s="118">
        <v>67651.75</v>
      </c>
      <c r="P261" s="118">
        <v>73855.37</v>
      </c>
      <c r="Q261" s="118">
        <v>84149.99</v>
      </c>
      <c r="R261" s="118">
        <v>97383.15</v>
      </c>
      <c r="S261" s="118">
        <v>65880.44</v>
      </c>
      <c r="T261" s="118">
        <v>67014.429999999993</v>
      </c>
      <c r="U261" s="118">
        <v>64652.34</v>
      </c>
      <c r="V261" s="118">
        <v>64196.79</v>
      </c>
      <c r="W261" s="118">
        <v>62760.2</v>
      </c>
      <c r="X261" s="118">
        <v>64500.84</v>
      </c>
      <c r="Y261" s="118">
        <v>62759.26</v>
      </c>
      <c r="Z261" s="118">
        <v>65070.96</v>
      </c>
      <c r="AA261" s="118">
        <v>62329.4</v>
      </c>
      <c r="AB261" s="118">
        <v>60667.63</v>
      </c>
      <c r="AC261" s="118">
        <v>60658.16</v>
      </c>
      <c r="AD261" s="118">
        <v>60686.91</v>
      </c>
      <c r="AE261" s="118">
        <v>58632.97</v>
      </c>
    </row>
    <row r="262" spans="1:31">
      <c r="A262" s="3" t="s">
        <v>226</v>
      </c>
      <c r="B262" s="117" t="s">
        <v>92</v>
      </c>
      <c r="C262" s="118" t="s">
        <v>32</v>
      </c>
      <c r="D262" s="118" t="s">
        <v>227</v>
      </c>
      <c r="E262" s="117" t="s">
        <v>93</v>
      </c>
      <c r="F262" s="118" t="s">
        <v>119</v>
      </c>
      <c r="G262" s="117">
        <v>0</v>
      </c>
      <c r="H262" s="119">
        <v>0</v>
      </c>
      <c r="I262" s="119">
        <v>1182.3908945194667</v>
      </c>
      <c r="J262" s="119">
        <v>3584.6715691719082</v>
      </c>
      <c r="K262" s="119">
        <v>8440.1544111321582</v>
      </c>
      <c r="L262" s="119">
        <v>10945.783376350559</v>
      </c>
      <c r="M262" s="119">
        <v>12267.420634349162</v>
      </c>
      <c r="N262" s="119">
        <v>12380.877657232548</v>
      </c>
      <c r="O262" s="119">
        <v>12495.384003883761</v>
      </c>
      <c r="P262" s="119">
        <v>12610.949379126196</v>
      </c>
      <c r="Q262" s="119">
        <v>12727.583577539712</v>
      </c>
      <c r="R262" s="119">
        <v>12845.29648429077</v>
      </c>
      <c r="S262" s="119">
        <v>12964.098075970223</v>
      </c>
      <c r="T262" s="119">
        <v>13083.998421438882</v>
      </c>
      <c r="U262" s="119">
        <v>13205.007682680876</v>
      </c>
      <c r="V262" s="119">
        <v>13327.136115664924</v>
      </c>
      <c r="W262" s="119">
        <v>13450.394071213557</v>
      </c>
      <c r="X262" s="119">
        <v>13574.791995880398</v>
      </c>
      <c r="Y262" s="119">
        <v>13700.340432835541</v>
      </c>
      <c r="Z262" s="119">
        <v>13827.050022759118</v>
      </c>
      <c r="AA262" s="119">
        <v>13954.931504743137</v>
      </c>
      <c r="AB262" s="119">
        <v>14083.995717201662</v>
      </c>
      <c r="AC262" s="119">
        <v>14214.253598789404</v>
      </c>
      <c r="AD262" s="119">
        <v>14345.716189328808</v>
      </c>
      <c r="AE262" s="119">
        <v>14478.394630745732</v>
      </c>
    </row>
    <row r="263" spans="1:31">
      <c r="A263" s="3" t="s">
        <v>228</v>
      </c>
      <c r="B263" s="117" t="s">
        <v>92</v>
      </c>
      <c r="C263" s="118" t="s">
        <v>32</v>
      </c>
      <c r="D263" s="118" t="s">
        <v>227</v>
      </c>
      <c r="E263" s="117" t="s">
        <v>94</v>
      </c>
      <c r="F263" s="118" t="s">
        <v>119</v>
      </c>
      <c r="G263" s="117">
        <v>0</v>
      </c>
      <c r="H263" s="119">
        <v>0</v>
      </c>
      <c r="I263" s="119">
        <v>1182.3908945194667</v>
      </c>
      <c r="J263" s="119">
        <v>2402.2806746524416</v>
      </c>
      <c r="K263" s="119">
        <v>4855.48284196025</v>
      </c>
      <c r="L263" s="119">
        <v>2505.6289652184005</v>
      </c>
      <c r="M263" s="119">
        <v>1321.6372579986037</v>
      </c>
      <c r="N263" s="119">
        <v>113.45702288338543</v>
      </c>
      <c r="O263" s="119">
        <v>114.50634665121288</v>
      </c>
      <c r="P263" s="119">
        <v>115.56537524243504</v>
      </c>
      <c r="Q263" s="119">
        <v>116.63419841351606</v>
      </c>
      <c r="R263" s="119">
        <v>117.71290675105774</v>
      </c>
      <c r="S263" s="119">
        <v>118.80159167945385</v>
      </c>
      <c r="T263" s="119">
        <v>119.900345468659</v>
      </c>
      <c r="U263" s="119">
        <v>121.00926124199395</v>
      </c>
      <c r="V263" s="119">
        <v>122.12843298404732</v>
      </c>
      <c r="W263" s="119">
        <v>123.25795554863362</v>
      </c>
      <c r="X263" s="119">
        <v>124.39792466684048</v>
      </c>
      <c r="Y263" s="119">
        <v>125.54843695514319</v>
      </c>
      <c r="Z263" s="119">
        <v>126.70958992357737</v>
      </c>
      <c r="AA263" s="119">
        <v>127.88148198401905</v>
      </c>
      <c r="AB263" s="119">
        <v>129.06421245852471</v>
      </c>
      <c r="AC263" s="119">
        <v>130.2578815877423</v>
      </c>
      <c r="AD263" s="119">
        <v>131.46259053940412</v>
      </c>
      <c r="AE263" s="119">
        <v>132.67844141692331</v>
      </c>
    </row>
    <row r="264" spans="1:31">
      <c r="A264" s="3" t="s">
        <v>229</v>
      </c>
      <c r="B264" s="117" t="s">
        <v>92</v>
      </c>
      <c r="C264" s="118" t="s">
        <v>32</v>
      </c>
      <c r="D264" s="118" t="s">
        <v>227</v>
      </c>
      <c r="E264" s="117" t="s">
        <v>35</v>
      </c>
      <c r="F264" s="118" t="s">
        <v>119</v>
      </c>
      <c r="G264" s="117">
        <v>0</v>
      </c>
      <c r="H264" s="144">
        <v>0</v>
      </c>
      <c r="I264" s="144">
        <v>0.16553472523272536</v>
      </c>
      <c r="J264" s="144">
        <v>0.50185401968406718</v>
      </c>
      <c r="K264" s="144">
        <v>1.1816216175585024</v>
      </c>
      <c r="L264" s="144">
        <v>1.5324096726890784</v>
      </c>
      <c r="M264" s="144">
        <v>1.717438888808883</v>
      </c>
      <c r="N264" s="144">
        <v>1.7333228720125569</v>
      </c>
      <c r="O264" s="144">
        <v>1.7493537605437266</v>
      </c>
      <c r="P264" s="144">
        <v>1.7655329130776676</v>
      </c>
      <c r="Q264" s="144">
        <v>1.7818617008555597</v>
      </c>
      <c r="R264" s="144">
        <v>1.7983415078007079</v>
      </c>
      <c r="S264" s="144">
        <v>1.8149737306358316</v>
      </c>
      <c r="T264" s="144">
        <v>1.8317597790014437</v>
      </c>
      <c r="U264" s="144">
        <v>1.8487010755753228</v>
      </c>
      <c r="V264" s="144">
        <v>1.8657990561930895</v>
      </c>
      <c r="W264" s="144">
        <v>1.8830551699698981</v>
      </c>
      <c r="X264" s="144">
        <v>1.9004708794232559</v>
      </c>
      <c r="Y264" s="144">
        <v>1.9180476605969758</v>
      </c>
      <c r="Z264" s="144">
        <v>1.9357870031862767</v>
      </c>
      <c r="AA264" s="144">
        <v>1.9536904106640396</v>
      </c>
      <c r="AB264" s="144">
        <v>1.9717594004082331</v>
      </c>
      <c r="AC264" s="144">
        <v>1.9899955038305168</v>
      </c>
      <c r="AD264" s="144">
        <v>2.0084002665060332</v>
      </c>
      <c r="AE264" s="144">
        <v>2.0269752483044026</v>
      </c>
    </row>
    <row r="265" spans="1:31">
      <c r="A265" s="3" t="s">
        <v>230</v>
      </c>
      <c r="B265" s="117" t="s">
        <v>92</v>
      </c>
      <c r="C265" s="118" t="s">
        <v>32</v>
      </c>
      <c r="D265" s="118" t="s">
        <v>227</v>
      </c>
      <c r="E265" s="117" t="s">
        <v>36</v>
      </c>
      <c r="F265" s="118" t="s">
        <v>119</v>
      </c>
      <c r="G265" s="117">
        <v>0</v>
      </c>
      <c r="H265" s="144">
        <v>0</v>
      </c>
      <c r="I265" s="144">
        <v>0.17640102859412335</v>
      </c>
      <c r="J265" s="144">
        <v>0.53479754868293605</v>
      </c>
      <c r="K265" s="144">
        <v>1.259187571993289</v>
      </c>
      <c r="L265" s="144">
        <v>1.6330026350054117</v>
      </c>
      <c r="M265" s="144">
        <v>1.8301778439992358</v>
      </c>
      <c r="N265" s="144">
        <v>1.8471045098173027</v>
      </c>
      <c r="O265" s="144">
        <v>1.864187724364585</v>
      </c>
      <c r="P265" s="144">
        <v>1.8814289355047609</v>
      </c>
      <c r="Q265" s="144">
        <v>1.8988296044922843</v>
      </c>
      <c r="R265" s="144">
        <v>1.916391206096236</v>
      </c>
      <c r="S265" s="144">
        <v>1.9341152287253107</v>
      </c>
      <c r="T265" s="144">
        <v>1.9520031745539681</v>
      </c>
      <c r="U265" s="144">
        <v>1.9700565596497472</v>
      </c>
      <c r="V265" s="144">
        <v>1.9882769141017578</v>
      </c>
      <c r="W265" s="144">
        <v>2.0066657821503604</v>
      </c>
      <c r="X265" s="144">
        <v>2.0252247223180477</v>
      </c>
      <c r="Y265" s="144">
        <v>2.0439553075415344</v>
      </c>
      <c r="Z265" s="144">
        <v>2.062859125305069</v>
      </c>
      <c r="AA265" s="144">
        <v>2.0819377777749781</v>
      </c>
      <c r="AB265" s="144">
        <v>2.1011928819354573</v>
      </c>
      <c r="AC265" s="144">
        <v>2.1206260697256147</v>
      </c>
      <c r="AD265" s="144">
        <v>2.1402389881777846</v>
      </c>
      <c r="AE265" s="144">
        <v>2.1600332995571212</v>
      </c>
    </row>
    <row r="266" spans="1:31">
      <c r="A266" s="3" t="s">
        <v>231</v>
      </c>
      <c r="B266" s="117" t="s">
        <v>92</v>
      </c>
      <c r="C266" s="118" t="s">
        <v>32</v>
      </c>
      <c r="D266" s="118" t="s">
        <v>227</v>
      </c>
      <c r="E266" s="117" t="s">
        <v>37</v>
      </c>
      <c r="F266" s="118" t="s">
        <v>119</v>
      </c>
      <c r="G266" s="117">
        <v>0</v>
      </c>
      <c r="H266" s="144">
        <v>0</v>
      </c>
      <c r="I266" s="144">
        <v>0.16553472523272536</v>
      </c>
      <c r="J266" s="144">
        <v>0.50185401968406718</v>
      </c>
      <c r="K266" s="144">
        <v>1.1816216175585024</v>
      </c>
      <c r="L266" s="144">
        <v>1.5324096726890784</v>
      </c>
      <c r="M266" s="144">
        <v>1.717438888808883</v>
      </c>
      <c r="N266" s="144">
        <v>1.7333228720125569</v>
      </c>
      <c r="O266" s="144">
        <v>1.7493537605437266</v>
      </c>
      <c r="P266" s="144">
        <v>1.7655329130776676</v>
      </c>
      <c r="Q266" s="144">
        <v>1.7818617008555597</v>
      </c>
      <c r="R266" s="144">
        <v>1.7983415078007079</v>
      </c>
      <c r="S266" s="144">
        <v>1.8149737306358316</v>
      </c>
      <c r="T266" s="144">
        <v>1.8317597790014437</v>
      </c>
      <c r="U266" s="144">
        <v>1.8487010755753228</v>
      </c>
      <c r="V266" s="144">
        <v>1.8657990561930895</v>
      </c>
      <c r="W266" s="144">
        <v>1.8830551699698981</v>
      </c>
      <c r="X266" s="144">
        <v>1.9004708794232559</v>
      </c>
      <c r="Y266" s="144">
        <v>1.9180476605969758</v>
      </c>
      <c r="Z266" s="144">
        <v>1.9357870031862767</v>
      </c>
      <c r="AA266" s="144">
        <v>1.9536904106640396</v>
      </c>
      <c r="AB266" s="144">
        <v>1.9717594004082331</v>
      </c>
      <c r="AC266" s="144">
        <v>1.9899955038305168</v>
      </c>
      <c r="AD266" s="144">
        <v>2.0084002665060332</v>
      </c>
      <c r="AE266" s="144">
        <v>2.0269752483044026</v>
      </c>
    </row>
    <row r="267" spans="1:31">
      <c r="A267" s="3" t="s">
        <v>232</v>
      </c>
      <c r="B267" s="117" t="s">
        <v>92</v>
      </c>
      <c r="C267" s="118" t="s">
        <v>32</v>
      </c>
      <c r="D267" s="118" t="s">
        <v>227</v>
      </c>
      <c r="E267" s="117" t="s">
        <v>38</v>
      </c>
      <c r="F267" s="118" t="s">
        <v>119</v>
      </c>
      <c r="G267" s="117">
        <v>0</v>
      </c>
      <c r="H267" s="144">
        <v>0</v>
      </c>
      <c r="I267" s="144">
        <v>0.17640102859412335</v>
      </c>
      <c r="J267" s="144">
        <v>0.53479754868293605</v>
      </c>
      <c r="K267" s="144">
        <v>1.259187571993289</v>
      </c>
      <c r="L267" s="144">
        <v>1.6330026350054117</v>
      </c>
      <c r="M267" s="144">
        <v>1.8301778439992358</v>
      </c>
      <c r="N267" s="144">
        <v>1.8471045098173027</v>
      </c>
      <c r="O267" s="144">
        <v>1.864187724364585</v>
      </c>
      <c r="P267" s="144">
        <v>1.8814289355047609</v>
      </c>
      <c r="Q267" s="144">
        <v>1.8988296044922843</v>
      </c>
      <c r="R267" s="144">
        <v>1.916391206096236</v>
      </c>
      <c r="S267" s="144">
        <v>1.9341152287253107</v>
      </c>
      <c r="T267" s="144">
        <v>1.9520031745539681</v>
      </c>
      <c r="U267" s="144">
        <v>1.9700565596497472</v>
      </c>
      <c r="V267" s="144">
        <v>1.9882769141017578</v>
      </c>
      <c r="W267" s="144">
        <v>2.0066657821503604</v>
      </c>
      <c r="X267" s="144">
        <v>2.0252247223180477</v>
      </c>
      <c r="Y267" s="144">
        <v>2.0439553075415344</v>
      </c>
      <c r="Z267" s="144">
        <v>2.062859125305069</v>
      </c>
      <c r="AA267" s="144">
        <v>2.0819377777749781</v>
      </c>
      <c r="AB267" s="144">
        <v>2.1011928819354573</v>
      </c>
      <c r="AC267" s="144">
        <v>2.1206260697256147</v>
      </c>
      <c r="AD267" s="144">
        <v>2.1402389881777846</v>
      </c>
      <c r="AE267" s="144">
        <v>2.1600332995571212</v>
      </c>
    </row>
    <row r="268" spans="1:31">
      <c r="A268" s="3" t="s">
        <v>233</v>
      </c>
      <c r="B268" s="117" t="s">
        <v>92</v>
      </c>
      <c r="C268" s="118" t="s">
        <v>32</v>
      </c>
      <c r="D268" s="118" t="s">
        <v>227</v>
      </c>
      <c r="E268" s="117" t="s">
        <v>95</v>
      </c>
      <c r="F268" s="118" t="s">
        <v>119</v>
      </c>
      <c r="G268" s="117">
        <v>0</v>
      </c>
      <c r="H268" s="118">
        <v>0</v>
      </c>
      <c r="I268" s="118">
        <v>420636.12</v>
      </c>
      <c r="J268" s="118">
        <v>847597.54</v>
      </c>
      <c r="K268" s="118">
        <v>1706218.3</v>
      </c>
      <c r="L268" s="118">
        <v>883769.44</v>
      </c>
      <c r="M268" s="118">
        <v>469372.34</v>
      </c>
      <c r="N268" s="118">
        <v>46509.26</v>
      </c>
      <c r="O268" s="118">
        <v>46876.53</v>
      </c>
      <c r="P268" s="118">
        <v>47247.19</v>
      </c>
      <c r="Q268" s="118">
        <v>47621.27</v>
      </c>
      <c r="R268" s="118">
        <v>47998.82</v>
      </c>
      <c r="S268" s="118">
        <v>48379.86</v>
      </c>
      <c r="T268" s="118">
        <v>48764.42</v>
      </c>
      <c r="U268" s="118">
        <v>49152.55</v>
      </c>
      <c r="V268" s="118">
        <v>49544.26</v>
      </c>
      <c r="W268" s="118">
        <v>49939.59</v>
      </c>
      <c r="X268" s="118">
        <v>50338.58</v>
      </c>
      <c r="Y268" s="118">
        <v>50741.26</v>
      </c>
      <c r="Z268" s="118">
        <v>51147.66</v>
      </c>
      <c r="AA268" s="118">
        <v>51557.82</v>
      </c>
      <c r="AB268" s="118">
        <v>51971.78</v>
      </c>
      <c r="AC268" s="118">
        <v>52389.56</v>
      </c>
      <c r="AD268" s="118">
        <v>52811.21</v>
      </c>
      <c r="AE268" s="118">
        <v>53236.76</v>
      </c>
    </row>
    <row r="269" spans="1:31">
      <c r="A269" s="3" t="s">
        <v>234</v>
      </c>
      <c r="B269" s="117" t="s">
        <v>92</v>
      </c>
      <c r="C269" s="118" t="s">
        <v>32</v>
      </c>
      <c r="D269" s="118" t="s">
        <v>227</v>
      </c>
      <c r="E269" s="117" t="s">
        <v>96</v>
      </c>
      <c r="F269" s="118" t="s">
        <v>119</v>
      </c>
      <c r="G269" s="117">
        <v>0</v>
      </c>
      <c r="H269" s="118">
        <v>0</v>
      </c>
      <c r="I269" s="118">
        <v>52289.63</v>
      </c>
      <c r="J269" s="118">
        <v>52289.63</v>
      </c>
      <c r="K269" s="118">
        <v>52289.63</v>
      </c>
      <c r="L269" s="118">
        <v>52289.63</v>
      </c>
      <c r="M269" s="118">
        <v>52289.63</v>
      </c>
      <c r="N269" s="118">
        <v>52289.63</v>
      </c>
      <c r="O269" s="118">
        <v>52289.63</v>
      </c>
      <c r="P269" s="118">
        <v>52289.63</v>
      </c>
      <c r="Q269" s="118">
        <v>52289.63</v>
      </c>
      <c r="R269" s="118">
        <v>52289.63</v>
      </c>
      <c r="S269" s="118">
        <v>52289.63</v>
      </c>
      <c r="T269" s="118">
        <v>52289.63</v>
      </c>
      <c r="U269" s="118">
        <v>52289.63</v>
      </c>
      <c r="V269" s="118">
        <v>52289.63</v>
      </c>
      <c r="W269" s="118">
        <v>52289.63</v>
      </c>
      <c r="X269" s="118">
        <v>52289.63</v>
      </c>
      <c r="Y269" s="118">
        <v>52289.63</v>
      </c>
      <c r="Z269" s="118">
        <v>52289.63</v>
      </c>
      <c r="AA269" s="118">
        <v>52289.63</v>
      </c>
      <c r="AB269" s="118">
        <v>52289.63</v>
      </c>
      <c r="AC269" s="118">
        <v>52289.63</v>
      </c>
      <c r="AD269" s="118">
        <v>52289.63</v>
      </c>
      <c r="AE269" s="118">
        <v>52289.63</v>
      </c>
    </row>
    <row r="270" spans="1:31">
      <c r="A270" s="3" t="s">
        <v>235</v>
      </c>
      <c r="B270" s="117" t="s">
        <v>92</v>
      </c>
      <c r="C270" s="118" t="s">
        <v>32</v>
      </c>
      <c r="D270" s="118" t="s">
        <v>227</v>
      </c>
      <c r="E270" s="117" t="s">
        <v>97</v>
      </c>
      <c r="F270" s="118" t="s">
        <v>119</v>
      </c>
      <c r="G270" s="117">
        <v>0</v>
      </c>
      <c r="H270" s="118">
        <v>0</v>
      </c>
      <c r="I270" s="118">
        <v>0</v>
      </c>
      <c r="J270" s="118">
        <v>0</v>
      </c>
      <c r="K270" s="118">
        <v>0</v>
      </c>
      <c r="L270" s="118">
        <v>0</v>
      </c>
      <c r="M270" s="118">
        <v>0</v>
      </c>
      <c r="N270" s="118">
        <v>0</v>
      </c>
      <c r="O270" s="118">
        <v>0</v>
      </c>
      <c r="P270" s="118">
        <v>0</v>
      </c>
      <c r="Q270" s="118">
        <v>0</v>
      </c>
      <c r="R270" s="118">
        <v>0</v>
      </c>
      <c r="S270" s="118">
        <v>0</v>
      </c>
      <c r="T270" s="118">
        <v>0</v>
      </c>
      <c r="U270" s="118">
        <v>0</v>
      </c>
      <c r="V270" s="118">
        <v>0</v>
      </c>
      <c r="W270" s="118">
        <v>0</v>
      </c>
      <c r="X270" s="118">
        <v>0</v>
      </c>
      <c r="Y270" s="118">
        <v>0</v>
      </c>
      <c r="Z270" s="118">
        <v>0</v>
      </c>
      <c r="AA270" s="118">
        <v>0</v>
      </c>
      <c r="AB270" s="118">
        <v>0</v>
      </c>
      <c r="AC270" s="118">
        <v>0</v>
      </c>
      <c r="AD270" s="118">
        <v>0</v>
      </c>
      <c r="AE270" s="118">
        <v>0</v>
      </c>
    </row>
    <row r="271" spans="1:31">
      <c r="A271" s="3" t="s">
        <v>236</v>
      </c>
      <c r="B271" s="117" t="s">
        <v>92</v>
      </c>
      <c r="C271" s="118" t="s">
        <v>32</v>
      </c>
      <c r="D271" s="118" t="s">
        <v>227</v>
      </c>
      <c r="E271" s="117" t="s">
        <v>34</v>
      </c>
      <c r="F271" s="118" t="s">
        <v>119</v>
      </c>
      <c r="G271" s="117">
        <v>0</v>
      </c>
      <c r="H271" s="118">
        <v>0</v>
      </c>
      <c r="I271" s="118">
        <v>472925.75</v>
      </c>
      <c r="J271" s="118">
        <v>899887.17</v>
      </c>
      <c r="K271" s="118">
        <v>1758507.93</v>
      </c>
      <c r="L271" s="118">
        <v>936059.08</v>
      </c>
      <c r="M271" s="118">
        <v>521661.98</v>
      </c>
      <c r="N271" s="118">
        <v>98798.9</v>
      </c>
      <c r="O271" s="118">
        <v>99166.16</v>
      </c>
      <c r="P271" s="118">
        <v>99536.82</v>
      </c>
      <c r="Q271" s="118">
        <v>99910.91</v>
      </c>
      <c r="R271" s="118">
        <v>100288.46</v>
      </c>
      <c r="S271" s="118">
        <v>100669.49</v>
      </c>
      <c r="T271" s="118">
        <v>101054.06</v>
      </c>
      <c r="U271" s="118">
        <v>101442.18</v>
      </c>
      <c r="V271" s="118">
        <v>101833.89</v>
      </c>
      <c r="W271" s="118">
        <v>102229.22</v>
      </c>
      <c r="X271" s="118">
        <v>102628.21</v>
      </c>
      <c r="Y271" s="118">
        <v>103030.89</v>
      </c>
      <c r="Z271" s="118">
        <v>103437.29</v>
      </c>
      <c r="AA271" s="118">
        <v>103847.46</v>
      </c>
      <c r="AB271" s="118">
        <v>104261.41</v>
      </c>
      <c r="AC271" s="118">
        <v>104679.2</v>
      </c>
      <c r="AD271" s="118">
        <v>105100.84</v>
      </c>
      <c r="AE271" s="118">
        <v>105526.39</v>
      </c>
    </row>
    <row r="272" spans="1:31">
      <c r="A272" s="3" t="s">
        <v>237</v>
      </c>
      <c r="B272" s="117" t="s">
        <v>92</v>
      </c>
      <c r="C272" s="118" t="s">
        <v>152</v>
      </c>
      <c r="D272" s="118" t="s">
        <v>227</v>
      </c>
      <c r="E272" s="117" t="s">
        <v>93</v>
      </c>
      <c r="F272" s="118" t="s">
        <v>119</v>
      </c>
      <c r="G272" s="117">
        <v>0</v>
      </c>
      <c r="H272" s="119">
        <v>0</v>
      </c>
      <c r="I272" s="119">
        <v>117.93548116319447</v>
      </c>
      <c r="J272" s="119">
        <v>357.81459117937368</v>
      </c>
      <c r="K272" s="119">
        <v>843.30015258689048</v>
      </c>
      <c r="L272" s="119">
        <v>1094.7716998135777</v>
      </c>
      <c r="M272" s="119">
        <v>1228.181624995937</v>
      </c>
      <c r="N272" s="119">
        <v>1240.0645596523989</v>
      </c>
      <c r="O272" s="119">
        <v>1252.0629140577289</v>
      </c>
      <c r="P272" s="119">
        <v>1264.1778092917812</v>
      </c>
      <c r="Q272" s="119">
        <v>1276.4103773235358</v>
      </c>
      <c r="R272" s="119">
        <v>1288.761761116863</v>
      </c>
      <c r="S272" s="119">
        <v>1301.2331147373193</v>
      </c>
      <c r="T272" s="119">
        <v>1313.8256034599785</v>
      </c>
      <c r="U272" s="119">
        <v>1326.5404038783097</v>
      </c>
      <c r="V272" s="119">
        <v>1339.3787040141146</v>
      </c>
      <c r="W272" s="119">
        <v>1352.3417034285312</v>
      </c>
      <c r="X272" s="119">
        <v>1365.4306133341165</v>
      </c>
      <c r="Y272" s="119">
        <v>1378.646656708017</v>
      </c>
      <c r="Z272" s="119">
        <v>1391.9910684062393</v>
      </c>
      <c r="AA272" s="119">
        <v>1405.4650952790303</v>
      </c>
      <c r="AB272" s="119">
        <v>1419.0699962873773</v>
      </c>
      <c r="AC272" s="119">
        <v>1432.8070426206425</v>
      </c>
      <c r="AD272" s="119">
        <v>1446.677517815335</v>
      </c>
      <c r="AE272" s="119">
        <v>1460.6827178750425</v>
      </c>
    </row>
    <row r="273" spans="1:31">
      <c r="A273" s="3" t="s">
        <v>238</v>
      </c>
      <c r="B273" s="117" t="s">
        <v>92</v>
      </c>
      <c r="C273" s="118" t="s">
        <v>152</v>
      </c>
      <c r="D273" s="118" t="s">
        <v>227</v>
      </c>
      <c r="E273" s="117" t="s">
        <v>94</v>
      </c>
      <c r="F273" s="118" t="s">
        <v>119</v>
      </c>
      <c r="G273" s="117">
        <v>0</v>
      </c>
      <c r="H273" s="119">
        <v>0</v>
      </c>
      <c r="I273" s="119">
        <v>117.93548116319447</v>
      </c>
      <c r="J273" s="119">
        <v>239.8791100161792</v>
      </c>
      <c r="K273" s="119">
        <v>485.4855614075168</v>
      </c>
      <c r="L273" s="119">
        <v>251.47154722668722</v>
      </c>
      <c r="M273" s="119">
        <v>133.4099251823593</v>
      </c>
      <c r="N273" s="119">
        <v>11.882934656461885</v>
      </c>
      <c r="O273" s="119">
        <v>11.998354405330019</v>
      </c>
      <c r="P273" s="119">
        <v>12.114895234052256</v>
      </c>
      <c r="Q273" s="119">
        <v>12.232568031754681</v>
      </c>
      <c r="R273" s="119">
        <v>12.351383793327159</v>
      </c>
      <c r="S273" s="119">
        <v>12.471353620456284</v>
      </c>
      <c r="T273" s="119">
        <v>12.592488722659255</v>
      </c>
      <c r="U273" s="119">
        <v>12.714800418331151</v>
      </c>
      <c r="V273" s="119">
        <v>12.838300135804957</v>
      </c>
      <c r="W273" s="119">
        <v>12.962999414416572</v>
      </c>
      <c r="X273" s="119">
        <v>13.088909905585297</v>
      </c>
      <c r="Y273" s="119">
        <v>13.216043373900447</v>
      </c>
      <c r="Z273" s="119">
        <v>13.344411698222302</v>
      </c>
      <c r="AA273" s="119">
        <v>13.474026872791001</v>
      </c>
      <c r="AB273" s="119">
        <v>13.604901008347042</v>
      </c>
      <c r="AC273" s="119">
        <v>13.737046333265198</v>
      </c>
      <c r="AD273" s="119">
        <v>13.870475194692517</v>
      </c>
      <c r="AE273" s="119">
        <v>14.005200059707477</v>
      </c>
    </row>
    <row r="274" spans="1:31">
      <c r="A274" s="3" t="s">
        <v>239</v>
      </c>
      <c r="B274" s="117" t="s">
        <v>92</v>
      </c>
      <c r="C274" s="118" t="s">
        <v>152</v>
      </c>
      <c r="D274" s="118" t="s">
        <v>227</v>
      </c>
      <c r="E274" s="117" t="s">
        <v>35</v>
      </c>
      <c r="F274" s="118" t="s">
        <v>119</v>
      </c>
      <c r="G274" s="117">
        <v>0</v>
      </c>
      <c r="H274" s="144">
        <v>0</v>
      </c>
      <c r="I274" s="144">
        <v>1.6510967362847229E-2</v>
      </c>
      <c r="J274" s="144">
        <v>5.0094042765112319E-2</v>
      </c>
      <c r="K274" s="144">
        <v>0.11806202136216468</v>
      </c>
      <c r="L274" s="144">
        <v>0.1532680379739009</v>
      </c>
      <c r="M274" s="144">
        <v>0.1719454274994312</v>
      </c>
      <c r="N274" s="144">
        <v>0.17360903835133587</v>
      </c>
      <c r="O274" s="144">
        <v>0.17528880796808208</v>
      </c>
      <c r="P274" s="144">
        <v>0.17698489330084941</v>
      </c>
      <c r="Q274" s="144">
        <v>0.17869745282529503</v>
      </c>
      <c r="R274" s="144">
        <v>0.18042664655636084</v>
      </c>
      <c r="S274" s="144">
        <v>0.18217263606322473</v>
      </c>
      <c r="T274" s="144">
        <v>0.18393558448439704</v>
      </c>
      <c r="U274" s="144">
        <v>0.18571565654296338</v>
      </c>
      <c r="V274" s="144">
        <v>0.18751301856197608</v>
      </c>
      <c r="W274" s="144">
        <v>0.1893278384799944</v>
      </c>
      <c r="X274" s="144">
        <v>0.19116028586677633</v>
      </c>
      <c r="Y274" s="144">
        <v>0.19301053193912238</v>
      </c>
      <c r="Z274" s="144">
        <v>0.19487874957687351</v>
      </c>
      <c r="AA274" s="144">
        <v>0.19676511333906424</v>
      </c>
      <c r="AB274" s="144">
        <v>0.19866979948023286</v>
      </c>
      <c r="AC274" s="144">
        <v>0.20059298596688999</v>
      </c>
      <c r="AD274" s="144">
        <v>0.20253485249414691</v>
      </c>
      <c r="AE274" s="144">
        <v>0.20449558050250596</v>
      </c>
    </row>
    <row r="275" spans="1:31">
      <c r="A275" s="3" t="s">
        <v>240</v>
      </c>
      <c r="B275" s="117" t="s">
        <v>92</v>
      </c>
      <c r="C275" s="118" t="s">
        <v>152</v>
      </c>
      <c r="D275" s="118" t="s">
        <v>227</v>
      </c>
      <c r="E275" s="117" t="s">
        <v>36</v>
      </c>
      <c r="F275" s="118" t="s">
        <v>119</v>
      </c>
      <c r="G275" s="117">
        <v>0</v>
      </c>
      <c r="H275" s="144">
        <v>0</v>
      </c>
      <c r="I275" s="144">
        <v>1.759480750516542E-2</v>
      </c>
      <c r="J275" s="144">
        <v>5.33823985135468E-2</v>
      </c>
      <c r="K275" s="144">
        <v>0.12581204322481315</v>
      </c>
      <c r="L275" s="144">
        <v>0.1633291112253846</v>
      </c>
      <c r="M275" s="144">
        <v>0.18323255274875447</v>
      </c>
      <c r="N275" s="144">
        <v>0.1850053690871013</v>
      </c>
      <c r="O275" s="144">
        <v>0.18679540491057339</v>
      </c>
      <c r="P275" s="144">
        <v>0.18860282747319843</v>
      </c>
      <c r="Q275" s="144">
        <v>0.19042780565355397</v>
      </c>
      <c r="R275" s="144">
        <v>0.19227050997054651</v>
      </c>
      <c r="S275" s="144">
        <v>0.19413111259934435</v>
      </c>
      <c r="T275" s="144">
        <v>0.19600978738746486</v>
      </c>
      <c r="U275" s="144">
        <v>0.19790670987101808</v>
      </c>
      <c r="V275" s="144">
        <v>0.19982205729110836</v>
      </c>
      <c r="W275" s="144">
        <v>0.20175600861039472</v>
      </c>
      <c r="X275" s="144">
        <v>0.2037087445298128</v>
      </c>
      <c r="Y275" s="144">
        <v>0.20568044750545864</v>
      </c>
      <c r="Z275" s="144">
        <v>0.20767130176563672</v>
      </c>
      <c r="AA275" s="144">
        <v>0.20968149332807356</v>
      </c>
      <c r="AB275" s="144">
        <v>0.21171121001729845</v>
      </c>
      <c r="AC275" s="144">
        <v>0.21376064148219306</v>
      </c>
      <c r="AD275" s="144">
        <v>0.21582997921371153</v>
      </c>
      <c r="AE275" s="144">
        <v>0.21791941656277275</v>
      </c>
    </row>
    <row r="276" spans="1:31">
      <c r="A276" s="3" t="s">
        <v>241</v>
      </c>
      <c r="B276" s="117" t="s">
        <v>92</v>
      </c>
      <c r="C276" s="118" t="s">
        <v>152</v>
      </c>
      <c r="D276" s="118" t="s">
        <v>227</v>
      </c>
      <c r="E276" s="117" t="s">
        <v>37</v>
      </c>
      <c r="F276" s="118" t="s">
        <v>119</v>
      </c>
      <c r="G276" s="117">
        <v>0</v>
      </c>
      <c r="H276" s="144">
        <v>0</v>
      </c>
      <c r="I276" s="144">
        <v>1.6510967362847229E-2</v>
      </c>
      <c r="J276" s="144">
        <v>5.0094042765112319E-2</v>
      </c>
      <c r="K276" s="144">
        <v>0.11806202136216468</v>
      </c>
      <c r="L276" s="144">
        <v>0.1532680379739009</v>
      </c>
      <c r="M276" s="144">
        <v>0.1719454274994312</v>
      </c>
      <c r="N276" s="144">
        <v>0.17360903835133587</v>
      </c>
      <c r="O276" s="144">
        <v>0.17528880796808208</v>
      </c>
      <c r="P276" s="144">
        <v>0.17698489330084941</v>
      </c>
      <c r="Q276" s="144">
        <v>0.17869745282529503</v>
      </c>
      <c r="R276" s="144">
        <v>0.18042664655636084</v>
      </c>
      <c r="S276" s="144">
        <v>0.18217263606322473</v>
      </c>
      <c r="T276" s="144">
        <v>0.18393558448439704</v>
      </c>
      <c r="U276" s="144">
        <v>0.18571565654296338</v>
      </c>
      <c r="V276" s="144">
        <v>0.18751301856197608</v>
      </c>
      <c r="W276" s="144">
        <v>0.1893278384799944</v>
      </c>
      <c r="X276" s="144">
        <v>0.19116028586677633</v>
      </c>
      <c r="Y276" s="144">
        <v>0.19301053193912238</v>
      </c>
      <c r="Z276" s="144">
        <v>0.19487874957687351</v>
      </c>
      <c r="AA276" s="144">
        <v>0.19676511333906424</v>
      </c>
      <c r="AB276" s="144">
        <v>0.19866979948023286</v>
      </c>
      <c r="AC276" s="144">
        <v>0.20059298596688999</v>
      </c>
      <c r="AD276" s="144">
        <v>0.20253485249414691</v>
      </c>
      <c r="AE276" s="144">
        <v>0.20449558050250596</v>
      </c>
    </row>
    <row r="277" spans="1:31">
      <c r="A277" s="3" t="s">
        <v>242</v>
      </c>
      <c r="B277" s="117" t="s">
        <v>92</v>
      </c>
      <c r="C277" s="118" t="s">
        <v>152</v>
      </c>
      <c r="D277" s="118" t="s">
        <v>227</v>
      </c>
      <c r="E277" s="117" t="s">
        <v>38</v>
      </c>
      <c r="F277" s="118" t="s">
        <v>119</v>
      </c>
      <c r="G277" s="117">
        <v>0</v>
      </c>
      <c r="H277" s="144">
        <v>0</v>
      </c>
      <c r="I277" s="144">
        <v>1.759480750516542E-2</v>
      </c>
      <c r="J277" s="144">
        <v>5.33823985135468E-2</v>
      </c>
      <c r="K277" s="144">
        <v>0.12581204322481315</v>
      </c>
      <c r="L277" s="144">
        <v>0.1633291112253846</v>
      </c>
      <c r="M277" s="144">
        <v>0.18323255274875447</v>
      </c>
      <c r="N277" s="144">
        <v>0.1850053690871013</v>
      </c>
      <c r="O277" s="144">
        <v>0.18679540491057339</v>
      </c>
      <c r="P277" s="144">
        <v>0.18860282747319843</v>
      </c>
      <c r="Q277" s="144">
        <v>0.19042780565355397</v>
      </c>
      <c r="R277" s="144">
        <v>0.19227050997054651</v>
      </c>
      <c r="S277" s="144">
        <v>0.19413111259934435</v>
      </c>
      <c r="T277" s="144">
        <v>0.19600978738746486</v>
      </c>
      <c r="U277" s="144">
        <v>0.19790670987101808</v>
      </c>
      <c r="V277" s="144">
        <v>0.19982205729110836</v>
      </c>
      <c r="W277" s="144">
        <v>0.20175600861039472</v>
      </c>
      <c r="X277" s="144">
        <v>0.2037087445298128</v>
      </c>
      <c r="Y277" s="144">
        <v>0.20568044750545864</v>
      </c>
      <c r="Z277" s="144">
        <v>0.20767130176563672</v>
      </c>
      <c r="AA277" s="144">
        <v>0.20968149332807356</v>
      </c>
      <c r="AB277" s="144">
        <v>0.21171121001729845</v>
      </c>
      <c r="AC277" s="144">
        <v>0.21376064148219306</v>
      </c>
      <c r="AD277" s="144">
        <v>0.21582997921371153</v>
      </c>
      <c r="AE277" s="144">
        <v>0.21791941656277275</v>
      </c>
    </row>
    <row r="278" spans="1:31">
      <c r="A278" s="3" t="s">
        <v>243</v>
      </c>
      <c r="B278" s="117" t="s">
        <v>92</v>
      </c>
      <c r="C278" s="118" t="s">
        <v>152</v>
      </c>
      <c r="D278" s="118" t="s">
        <v>227</v>
      </c>
      <c r="E278" s="117" t="s">
        <v>95</v>
      </c>
      <c r="F278" s="118" t="s">
        <v>119</v>
      </c>
      <c r="G278" s="117">
        <v>0</v>
      </c>
      <c r="H278" s="118">
        <v>0</v>
      </c>
      <c r="I278" s="118">
        <v>41962.21</v>
      </c>
      <c r="J278" s="118">
        <v>84642.48</v>
      </c>
      <c r="K278" s="118">
        <v>170604.74</v>
      </c>
      <c r="L278" s="118">
        <v>88699.83</v>
      </c>
      <c r="M278" s="118">
        <v>47378.26</v>
      </c>
      <c r="N278" s="118">
        <v>4843.82</v>
      </c>
      <c r="O278" s="118">
        <v>4884.21</v>
      </c>
      <c r="P278" s="118">
        <v>4925</v>
      </c>
      <c r="Q278" s="118">
        <v>4966.1899999999996</v>
      </c>
      <c r="R278" s="118">
        <v>5007.7700000000004</v>
      </c>
      <c r="S278" s="118">
        <v>5049.76</v>
      </c>
      <c r="T278" s="118">
        <v>5092.16</v>
      </c>
      <c r="U278" s="118">
        <v>5134.97</v>
      </c>
      <c r="V278" s="118">
        <v>5178.1899999999996</v>
      </c>
      <c r="W278" s="118">
        <v>5221.84</v>
      </c>
      <c r="X278" s="118">
        <v>5265.91</v>
      </c>
      <c r="Y278" s="118">
        <v>5310.4</v>
      </c>
      <c r="Z278" s="118">
        <v>5355.33</v>
      </c>
      <c r="AA278" s="118">
        <v>5400.7</v>
      </c>
      <c r="AB278" s="118">
        <v>5446.5</v>
      </c>
      <c r="AC278" s="118">
        <v>5492.76</v>
      </c>
      <c r="AD278" s="118">
        <v>5539.46</v>
      </c>
      <c r="AE278" s="118">
        <v>5586.61</v>
      </c>
    </row>
    <row r="279" spans="1:31">
      <c r="A279" s="3" t="s">
        <v>244</v>
      </c>
      <c r="B279" s="117" t="s">
        <v>92</v>
      </c>
      <c r="C279" s="118" t="s">
        <v>152</v>
      </c>
      <c r="D279" s="118" t="s">
        <v>227</v>
      </c>
      <c r="E279" s="117" t="s">
        <v>96</v>
      </c>
      <c r="F279" s="118" t="s">
        <v>119</v>
      </c>
      <c r="G279" s="117">
        <v>0</v>
      </c>
      <c r="H279" s="118">
        <v>0</v>
      </c>
      <c r="I279" s="118">
        <v>5266.33</v>
      </c>
      <c r="J279" s="118">
        <v>5266.33</v>
      </c>
      <c r="K279" s="118">
        <v>5266.33</v>
      </c>
      <c r="L279" s="118">
        <v>5266.33</v>
      </c>
      <c r="M279" s="118">
        <v>5266.33</v>
      </c>
      <c r="N279" s="118">
        <v>5266.33</v>
      </c>
      <c r="O279" s="118">
        <v>5266.33</v>
      </c>
      <c r="P279" s="118">
        <v>5266.33</v>
      </c>
      <c r="Q279" s="118">
        <v>5266.33</v>
      </c>
      <c r="R279" s="118">
        <v>5266.33</v>
      </c>
      <c r="S279" s="118">
        <v>5266.33</v>
      </c>
      <c r="T279" s="118">
        <v>5266.33</v>
      </c>
      <c r="U279" s="118">
        <v>5266.33</v>
      </c>
      <c r="V279" s="118">
        <v>5266.33</v>
      </c>
      <c r="W279" s="118">
        <v>5266.33</v>
      </c>
      <c r="X279" s="118">
        <v>5266.33</v>
      </c>
      <c r="Y279" s="118">
        <v>5266.33</v>
      </c>
      <c r="Z279" s="118">
        <v>5266.33</v>
      </c>
      <c r="AA279" s="118">
        <v>5266.33</v>
      </c>
      <c r="AB279" s="118">
        <v>5266.33</v>
      </c>
      <c r="AC279" s="118">
        <v>5266.33</v>
      </c>
      <c r="AD279" s="118">
        <v>5266.33</v>
      </c>
      <c r="AE279" s="118">
        <v>5266.33</v>
      </c>
    </row>
    <row r="280" spans="1:31">
      <c r="A280" s="3" t="s">
        <v>245</v>
      </c>
      <c r="B280" s="117" t="s">
        <v>92</v>
      </c>
      <c r="C280" s="118" t="s">
        <v>152</v>
      </c>
      <c r="D280" s="118" t="s">
        <v>227</v>
      </c>
      <c r="E280" s="117" t="s">
        <v>97</v>
      </c>
      <c r="F280" s="118" t="s">
        <v>119</v>
      </c>
      <c r="G280" s="117">
        <v>0</v>
      </c>
      <c r="H280" s="118">
        <v>0</v>
      </c>
      <c r="I280" s="118">
        <v>0</v>
      </c>
      <c r="J280" s="118">
        <v>0</v>
      </c>
      <c r="K280" s="118">
        <v>0</v>
      </c>
      <c r="L280" s="118">
        <v>0</v>
      </c>
      <c r="M280" s="118">
        <v>0</v>
      </c>
      <c r="N280" s="118">
        <v>0</v>
      </c>
      <c r="O280" s="118">
        <v>0</v>
      </c>
      <c r="P280" s="118">
        <v>0</v>
      </c>
      <c r="Q280" s="118">
        <v>0</v>
      </c>
      <c r="R280" s="118">
        <v>0</v>
      </c>
      <c r="S280" s="118">
        <v>0</v>
      </c>
      <c r="T280" s="118">
        <v>0</v>
      </c>
      <c r="U280" s="118">
        <v>0</v>
      </c>
      <c r="V280" s="118">
        <v>0</v>
      </c>
      <c r="W280" s="118">
        <v>0</v>
      </c>
      <c r="X280" s="118">
        <v>0</v>
      </c>
      <c r="Y280" s="118">
        <v>0</v>
      </c>
      <c r="Z280" s="118">
        <v>0</v>
      </c>
      <c r="AA280" s="118">
        <v>0</v>
      </c>
      <c r="AB280" s="118">
        <v>0</v>
      </c>
      <c r="AC280" s="118">
        <v>0</v>
      </c>
      <c r="AD280" s="118">
        <v>0</v>
      </c>
      <c r="AE280" s="118">
        <v>0</v>
      </c>
    </row>
    <row r="281" spans="1:31">
      <c r="A281" s="3" t="s">
        <v>246</v>
      </c>
      <c r="B281" s="117" t="s">
        <v>92</v>
      </c>
      <c r="C281" s="118" t="s">
        <v>152</v>
      </c>
      <c r="D281" s="118" t="s">
        <v>227</v>
      </c>
      <c r="E281" s="117" t="s">
        <v>34</v>
      </c>
      <c r="F281" s="118" t="s">
        <v>119</v>
      </c>
      <c r="G281" s="117">
        <v>0</v>
      </c>
      <c r="H281" s="118">
        <v>0</v>
      </c>
      <c r="I281" s="118">
        <v>47228.54</v>
      </c>
      <c r="J281" s="118">
        <v>89908.81</v>
      </c>
      <c r="K281" s="118">
        <v>175871.06</v>
      </c>
      <c r="L281" s="118">
        <v>93966.16</v>
      </c>
      <c r="M281" s="118">
        <v>52644.59</v>
      </c>
      <c r="N281" s="118">
        <v>10110.14</v>
      </c>
      <c r="O281" s="118">
        <v>10150.540000000001</v>
      </c>
      <c r="P281" s="118">
        <v>10191.33</v>
      </c>
      <c r="Q281" s="118">
        <v>10232.52</v>
      </c>
      <c r="R281" s="118">
        <v>10274.1</v>
      </c>
      <c r="S281" s="118">
        <v>10316.09</v>
      </c>
      <c r="T281" s="118">
        <v>10358.49</v>
      </c>
      <c r="U281" s="118">
        <v>10401.299999999999</v>
      </c>
      <c r="V281" s="118">
        <v>10444.52</v>
      </c>
      <c r="W281" s="118">
        <v>10488.17</v>
      </c>
      <c r="X281" s="118">
        <v>10532.24</v>
      </c>
      <c r="Y281" s="118">
        <v>10576.73</v>
      </c>
      <c r="Z281" s="118">
        <v>10621.66</v>
      </c>
      <c r="AA281" s="118">
        <v>10667.03</v>
      </c>
      <c r="AB281" s="118">
        <v>10712.83</v>
      </c>
      <c r="AC281" s="118">
        <v>10759.08</v>
      </c>
      <c r="AD281" s="118">
        <v>10805.78</v>
      </c>
      <c r="AE281" s="118">
        <v>10852.94</v>
      </c>
    </row>
    <row r="282" spans="1:31">
      <c r="A282" s="3" t="s">
        <v>129</v>
      </c>
      <c r="B282" s="117" t="s">
        <v>92</v>
      </c>
      <c r="C282" s="118" t="s">
        <v>32</v>
      </c>
      <c r="D282" s="118" t="s">
        <v>130</v>
      </c>
      <c r="E282" s="117" t="s">
        <v>93</v>
      </c>
      <c r="F282" s="118" t="s">
        <v>119</v>
      </c>
      <c r="G282" s="117">
        <v>0</v>
      </c>
      <c r="H282" s="119">
        <v>0</v>
      </c>
      <c r="I282" s="119">
        <v>23.006309230684465</v>
      </c>
      <c r="J282" s="119">
        <v>82.658332089916527</v>
      </c>
      <c r="K282" s="119">
        <v>230.64234678681609</v>
      </c>
      <c r="L282" s="119">
        <v>354.47604807636384</v>
      </c>
      <c r="M282" s="119">
        <v>470.80893173052613</v>
      </c>
      <c r="N282" s="119">
        <v>563.11132071832617</v>
      </c>
      <c r="O282" s="119">
        <v>673.50965147498721</v>
      </c>
      <c r="P282" s="119">
        <v>805.55164483518047</v>
      </c>
      <c r="Q282" s="119">
        <v>963.48055454816949</v>
      </c>
      <c r="R282" s="119">
        <v>1152.3715269458378</v>
      </c>
      <c r="S282" s="119">
        <v>1378.2946940099243</v>
      </c>
      <c r="T282" s="119">
        <v>1648.5102409382928</v>
      </c>
      <c r="U282" s="119">
        <v>1971.701716831001</v>
      </c>
      <c r="V282" s="119">
        <v>2358.2550860840179</v>
      </c>
      <c r="W282" s="119">
        <v>2820.5924879852482</v>
      </c>
      <c r="X282" s="119">
        <v>3373.5714300905661</v>
      </c>
      <c r="Y282" s="119">
        <v>4034.962243713821</v>
      </c>
      <c r="Z282" s="119">
        <v>4826.0191448677888</v>
      </c>
      <c r="AA282" s="119">
        <v>5772.1632520639496</v>
      </c>
      <c r="AB282" s="119">
        <v>6903.7995101841298</v>
      </c>
      <c r="AC282" s="119">
        <v>8257.2937727941062</v>
      </c>
      <c r="AD282" s="119">
        <v>8333.662554501283</v>
      </c>
      <c r="AE282" s="119">
        <v>8410.7376439867639</v>
      </c>
    </row>
    <row r="283" spans="1:31">
      <c r="A283" s="3" t="s">
        <v>131</v>
      </c>
      <c r="B283" s="117" t="s">
        <v>92</v>
      </c>
      <c r="C283" s="118" t="s">
        <v>32</v>
      </c>
      <c r="D283" s="118" t="s">
        <v>130</v>
      </c>
      <c r="E283" s="117" t="s">
        <v>94</v>
      </c>
      <c r="F283" s="118" t="s">
        <v>119</v>
      </c>
      <c r="G283" s="117">
        <v>0</v>
      </c>
      <c r="H283" s="119">
        <v>0</v>
      </c>
      <c r="I283" s="119">
        <v>23.006309230684465</v>
      </c>
      <c r="J283" s="119">
        <v>59.652022859232062</v>
      </c>
      <c r="K283" s="119">
        <v>147.98401469689958</v>
      </c>
      <c r="L283" s="119">
        <v>123.83370128954775</v>
      </c>
      <c r="M283" s="119">
        <v>116.33288365416229</v>
      </c>
      <c r="N283" s="119">
        <v>92.302388987800043</v>
      </c>
      <c r="O283" s="119">
        <v>110.39833075666104</v>
      </c>
      <c r="P283" s="119">
        <v>132.04199336019326</v>
      </c>
      <c r="Q283" s="119">
        <v>157.92890971298903</v>
      </c>
      <c r="R283" s="119">
        <v>188.89097239766829</v>
      </c>
      <c r="S283" s="119">
        <v>225.92316706408656</v>
      </c>
      <c r="T283" s="119">
        <v>270.21554692836844</v>
      </c>
      <c r="U283" s="119">
        <v>323.19147589270824</v>
      </c>
      <c r="V283" s="119">
        <v>386.55336925301685</v>
      </c>
      <c r="W283" s="119">
        <v>462.33740190123035</v>
      </c>
      <c r="X283" s="119">
        <v>552.97894210531786</v>
      </c>
      <c r="Y283" s="119">
        <v>661.39081362325487</v>
      </c>
      <c r="Z283" s="119">
        <v>791.05690115396783</v>
      </c>
      <c r="AA283" s="119">
        <v>946.1441071961608</v>
      </c>
      <c r="AB283" s="119">
        <v>1131.6362581201802</v>
      </c>
      <c r="AC283" s="119">
        <v>1353.4942626099764</v>
      </c>
      <c r="AD283" s="119">
        <v>76.368781707176822</v>
      </c>
      <c r="AE283" s="119">
        <v>77.07508948548093</v>
      </c>
    </row>
    <row r="284" spans="1:31">
      <c r="A284" s="3" t="s">
        <v>132</v>
      </c>
      <c r="B284" s="117" t="s">
        <v>92</v>
      </c>
      <c r="C284" s="118" t="s">
        <v>32</v>
      </c>
      <c r="D284" s="118" t="s">
        <v>130</v>
      </c>
      <c r="E284" s="117" t="s">
        <v>35</v>
      </c>
      <c r="F284" s="118" t="s">
        <v>119</v>
      </c>
      <c r="G284" s="117">
        <v>0</v>
      </c>
      <c r="H284" s="144">
        <v>0</v>
      </c>
      <c r="I284" s="144">
        <v>1.1503154615342232E-2</v>
      </c>
      <c r="J284" s="144">
        <v>4.1329166044958267E-2</v>
      </c>
      <c r="K284" s="144">
        <v>0.11532117339340804</v>
      </c>
      <c r="L284" s="144">
        <v>0.17723802403818192</v>
      </c>
      <c r="M284" s="144">
        <v>0.23540446586526306</v>
      </c>
      <c r="N284" s="144">
        <v>0.28155566035916307</v>
      </c>
      <c r="O284" s="144">
        <v>0.3367548257374936</v>
      </c>
      <c r="P284" s="144">
        <v>0.40277582241759025</v>
      </c>
      <c r="Q284" s="144">
        <v>0.48174027727408475</v>
      </c>
      <c r="R284" s="144">
        <v>0.57618576347291894</v>
      </c>
      <c r="S284" s="144">
        <v>0.68914734700496216</v>
      </c>
      <c r="T284" s="144">
        <v>0.8242551204691464</v>
      </c>
      <c r="U284" s="144">
        <v>0.98585085841550046</v>
      </c>
      <c r="V284" s="144">
        <v>1.179127543042009</v>
      </c>
      <c r="W284" s="144">
        <v>1.4102962439926241</v>
      </c>
      <c r="X284" s="144">
        <v>1.686785715045283</v>
      </c>
      <c r="Y284" s="144">
        <v>2.0174811218569104</v>
      </c>
      <c r="Z284" s="144">
        <v>2.4130095724338942</v>
      </c>
      <c r="AA284" s="144">
        <v>2.8860816260319746</v>
      </c>
      <c r="AB284" s="144">
        <v>3.4518997550920649</v>
      </c>
      <c r="AC284" s="144">
        <v>4.1286468863970534</v>
      </c>
      <c r="AD284" s="144">
        <v>4.1668312772506413</v>
      </c>
      <c r="AE284" s="144">
        <v>4.2053688219933818</v>
      </c>
    </row>
    <row r="285" spans="1:31">
      <c r="A285" s="3" t="s">
        <v>133</v>
      </c>
      <c r="B285" s="117" t="s">
        <v>92</v>
      </c>
      <c r="C285" s="118" t="s">
        <v>32</v>
      </c>
      <c r="D285" s="118" t="s">
        <v>130</v>
      </c>
      <c r="E285" s="117" t="s">
        <v>36</v>
      </c>
      <c r="F285" s="118" t="s">
        <v>119</v>
      </c>
      <c r="G285" s="117">
        <v>0</v>
      </c>
      <c r="H285" s="144">
        <v>0</v>
      </c>
      <c r="I285" s="144">
        <v>1.2258263656588057E-2</v>
      </c>
      <c r="J285" s="144">
        <v>4.4042163304516484E-2</v>
      </c>
      <c r="K285" s="144">
        <v>0.12289127599468035</v>
      </c>
      <c r="L285" s="144">
        <v>0.18887257463574372</v>
      </c>
      <c r="M285" s="144">
        <v>0.25085727393996488</v>
      </c>
      <c r="N285" s="144">
        <v>0.30003800123525476</v>
      </c>
      <c r="O285" s="144">
        <v>0.35886064123773825</v>
      </c>
      <c r="P285" s="144">
        <v>0.42921549703494272</v>
      </c>
      <c r="Q285" s="144">
        <v>0.51336346683086609</v>
      </c>
      <c r="R285" s="144">
        <v>0.6140086993530679</v>
      </c>
      <c r="S285" s="144">
        <v>0.73438549339829728</v>
      </c>
      <c r="T285" s="144">
        <v>0.87836223408903069</v>
      </c>
      <c r="U285" s="144">
        <v>1.0505657058988709</v>
      </c>
      <c r="V285" s="144">
        <v>1.256529777325244</v>
      </c>
      <c r="W285" s="144">
        <v>1.5028732352862575</v>
      </c>
      <c r="X285" s="144">
        <v>1.7975124840636008</v>
      </c>
      <c r="Y285" s="144">
        <v>2.1499159440077902</v>
      </c>
      <c r="Z285" s="144">
        <v>2.5714083252705606</v>
      </c>
      <c r="AA285" s="144">
        <v>3.0755345545950283</v>
      </c>
      <c r="AB285" s="144">
        <v>3.67849505018336</v>
      </c>
      <c r="AC285" s="144">
        <v>4.3996663324776781</v>
      </c>
      <c r="AD285" s="144">
        <v>4.4403572860727207</v>
      </c>
      <c r="AE285" s="144">
        <v>4.4814245758667752</v>
      </c>
    </row>
    <row r="286" spans="1:31">
      <c r="A286" s="3" t="s">
        <v>134</v>
      </c>
      <c r="B286" s="117" t="s">
        <v>92</v>
      </c>
      <c r="C286" s="118" t="s">
        <v>32</v>
      </c>
      <c r="D286" s="118" t="s">
        <v>130</v>
      </c>
      <c r="E286" s="117" t="s">
        <v>37</v>
      </c>
      <c r="F286" s="118" t="s">
        <v>119</v>
      </c>
      <c r="G286" s="117">
        <v>0</v>
      </c>
      <c r="H286" s="144">
        <v>0</v>
      </c>
      <c r="I286" s="144">
        <v>1.1503154615342232E-2</v>
      </c>
      <c r="J286" s="144">
        <v>4.1329166044958267E-2</v>
      </c>
      <c r="K286" s="144">
        <v>0.11532117339340804</v>
      </c>
      <c r="L286" s="144">
        <v>0.17723802403818192</v>
      </c>
      <c r="M286" s="144">
        <v>0.23540446586526306</v>
      </c>
      <c r="N286" s="144">
        <v>0.28155566035916307</v>
      </c>
      <c r="O286" s="144">
        <v>0.3367548257374936</v>
      </c>
      <c r="P286" s="144">
        <v>0.40277582241759025</v>
      </c>
      <c r="Q286" s="144">
        <v>0.48174027727408475</v>
      </c>
      <c r="R286" s="144">
        <v>0.57618576347291894</v>
      </c>
      <c r="S286" s="144">
        <v>0.68914734700496216</v>
      </c>
      <c r="T286" s="144">
        <v>0.8242551204691464</v>
      </c>
      <c r="U286" s="144">
        <v>0.98585085841550046</v>
      </c>
      <c r="V286" s="144">
        <v>1.179127543042009</v>
      </c>
      <c r="W286" s="144">
        <v>1.4102962439926241</v>
      </c>
      <c r="X286" s="144">
        <v>1.686785715045283</v>
      </c>
      <c r="Y286" s="144">
        <v>2.0174811218569104</v>
      </c>
      <c r="Z286" s="144">
        <v>2.4130095724338942</v>
      </c>
      <c r="AA286" s="144">
        <v>2.8860816260319746</v>
      </c>
      <c r="AB286" s="144">
        <v>3.4518997550920649</v>
      </c>
      <c r="AC286" s="144">
        <v>4.1286468863970534</v>
      </c>
      <c r="AD286" s="144">
        <v>4.1668312772506413</v>
      </c>
      <c r="AE286" s="144">
        <v>4.2053688219933818</v>
      </c>
    </row>
    <row r="287" spans="1:31">
      <c r="A287" s="3" t="s">
        <v>135</v>
      </c>
      <c r="B287" s="117" t="s">
        <v>92</v>
      </c>
      <c r="C287" s="118" t="s">
        <v>32</v>
      </c>
      <c r="D287" s="118" t="s">
        <v>130</v>
      </c>
      <c r="E287" s="117" t="s">
        <v>38</v>
      </c>
      <c r="F287" s="118" t="s">
        <v>119</v>
      </c>
      <c r="G287" s="117">
        <v>0</v>
      </c>
      <c r="H287" s="144">
        <v>0</v>
      </c>
      <c r="I287" s="144">
        <v>1.2258263656588057E-2</v>
      </c>
      <c r="J287" s="144">
        <v>4.4042163304516484E-2</v>
      </c>
      <c r="K287" s="144">
        <v>0.12289127599468035</v>
      </c>
      <c r="L287" s="144">
        <v>0.18887257463574372</v>
      </c>
      <c r="M287" s="144">
        <v>0.25085727393996488</v>
      </c>
      <c r="N287" s="144">
        <v>0.30003800123525476</v>
      </c>
      <c r="O287" s="144">
        <v>0.35886064123773825</v>
      </c>
      <c r="P287" s="144">
        <v>0.42921549703494272</v>
      </c>
      <c r="Q287" s="144">
        <v>0.51336346683086609</v>
      </c>
      <c r="R287" s="144">
        <v>0.6140086993530679</v>
      </c>
      <c r="S287" s="144">
        <v>0.73438549339829728</v>
      </c>
      <c r="T287" s="144">
        <v>0.87836223408903069</v>
      </c>
      <c r="U287" s="144">
        <v>1.0505657058988709</v>
      </c>
      <c r="V287" s="144">
        <v>1.256529777325244</v>
      </c>
      <c r="W287" s="144">
        <v>1.5028732352862575</v>
      </c>
      <c r="X287" s="144">
        <v>1.7975124840636008</v>
      </c>
      <c r="Y287" s="144">
        <v>2.1499159440077902</v>
      </c>
      <c r="Z287" s="144">
        <v>2.5714083252705606</v>
      </c>
      <c r="AA287" s="144">
        <v>3.0755345545950283</v>
      </c>
      <c r="AB287" s="144">
        <v>3.67849505018336</v>
      </c>
      <c r="AC287" s="144">
        <v>4.3996663324776781</v>
      </c>
      <c r="AD287" s="144">
        <v>4.4403572860727207</v>
      </c>
      <c r="AE287" s="144">
        <v>4.4814245758667752</v>
      </c>
    </row>
    <row r="288" spans="1:31">
      <c r="A288" s="3" t="s">
        <v>136</v>
      </c>
      <c r="B288" s="117" t="s">
        <v>92</v>
      </c>
      <c r="C288" s="118" t="s">
        <v>32</v>
      </c>
      <c r="D288" s="118" t="s">
        <v>130</v>
      </c>
      <c r="E288" s="117" t="s">
        <v>95</v>
      </c>
      <c r="F288" s="118" t="s">
        <v>119</v>
      </c>
      <c r="G288" s="117">
        <v>0</v>
      </c>
      <c r="H288" s="118">
        <v>0</v>
      </c>
      <c r="I288" s="118">
        <v>23502.35</v>
      </c>
      <c r="J288" s="118">
        <v>50986.63</v>
      </c>
      <c r="K288" s="118">
        <v>117235.63</v>
      </c>
      <c r="L288" s="118">
        <v>99122.89</v>
      </c>
      <c r="M288" s="118">
        <v>93497.279999999999</v>
      </c>
      <c r="N288" s="118">
        <v>75474.41</v>
      </c>
      <c r="O288" s="118">
        <v>89046.36</v>
      </c>
      <c r="P288" s="118">
        <v>105279.11</v>
      </c>
      <c r="Q288" s="118">
        <v>124694.3</v>
      </c>
      <c r="R288" s="118">
        <v>147915.85</v>
      </c>
      <c r="S288" s="118">
        <v>175689.99</v>
      </c>
      <c r="T288" s="118">
        <v>208909.28</v>
      </c>
      <c r="U288" s="118">
        <v>248641.22</v>
      </c>
      <c r="V288" s="118">
        <v>296162.64</v>
      </c>
      <c r="W288" s="118">
        <v>353000.67</v>
      </c>
      <c r="X288" s="118">
        <v>420981.82</v>
      </c>
      <c r="Y288" s="118">
        <v>502290.73</v>
      </c>
      <c r="Z288" s="118">
        <v>599540.29</v>
      </c>
      <c r="AA288" s="118">
        <v>715855.7</v>
      </c>
      <c r="AB288" s="118">
        <v>854974.81</v>
      </c>
      <c r="AC288" s="118">
        <v>1021368.31</v>
      </c>
      <c r="AD288" s="118">
        <v>63524.2</v>
      </c>
      <c r="AE288" s="118">
        <v>64053.93</v>
      </c>
    </row>
    <row r="289" spans="1:31">
      <c r="A289" s="3" t="s">
        <v>137</v>
      </c>
      <c r="B289" s="117" t="s">
        <v>92</v>
      </c>
      <c r="C289" s="118" t="s">
        <v>32</v>
      </c>
      <c r="D289" s="118" t="s">
        <v>130</v>
      </c>
      <c r="E289" s="117" t="s">
        <v>96</v>
      </c>
      <c r="F289" s="118" t="s">
        <v>119</v>
      </c>
      <c r="G289" s="117">
        <v>0</v>
      </c>
      <c r="H289" s="118">
        <v>0</v>
      </c>
      <c r="I289" s="118">
        <v>32146.31</v>
      </c>
      <c r="J289" s="118">
        <v>32444.57</v>
      </c>
      <c r="K289" s="118">
        <v>33184.49</v>
      </c>
      <c r="L289" s="118">
        <v>33803.660000000003</v>
      </c>
      <c r="M289" s="118">
        <v>34385.32</v>
      </c>
      <c r="N289" s="118">
        <v>34846.839999999997</v>
      </c>
      <c r="O289" s="118">
        <v>35398.83</v>
      </c>
      <c r="P289" s="118">
        <v>36059.040000000001</v>
      </c>
      <c r="Q289" s="118">
        <v>36848.68</v>
      </c>
      <c r="R289" s="118">
        <v>37793.14</v>
      </c>
      <c r="S289" s="118">
        <v>38922.75</v>
      </c>
      <c r="T289" s="118">
        <v>40273.83</v>
      </c>
      <c r="U289" s="118">
        <v>41889.79</v>
      </c>
      <c r="V289" s="118">
        <v>43822.55</v>
      </c>
      <c r="W289" s="118">
        <v>46134.239999999998</v>
      </c>
      <c r="X289" s="118">
        <v>48899.14</v>
      </c>
      <c r="Y289" s="118">
        <v>52206.09</v>
      </c>
      <c r="Z289" s="118">
        <v>56161.37</v>
      </c>
      <c r="AA289" s="118">
        <v>60892.09</v>
      </c>
      <c r="AB289" s="118">
        <v>66550.28</v>
      </c>
      <c r="AC289" s="118">
        <v>73317.75</v>
      </c>
      <c r="AD289" s="118">
        <v>73699.59</v>
      </c>
      <c r="AE289" s="118">
        <v>74084.97</v>
      </c>
    </row>
    <row r="290" spans="1:31">
      <c r="A290" s="3" t="s">
        <v>138</v>
      </c>
      <c r="B290" s="117" t="s">
        <v>92</v>
      </c>
      <c r="C290" s="118" t="s">
        <v>32</v>
      </c>
      <c r="D290" s="118" t="s">
        <v>130</v>
      </c>
      <c r="E290" s="117" t="s">
        <v>97</v>
      </c>
      <c r="F290" s="118" t="s">
        <v>119</v>
      </c>
      <c r="G290" s="117">
        <v>0</v>
      </c>
      <c r="H290" s="118">
        <v>0</v>
      </c>
      <c r="I290" s="118">
        <v>0</v>
      </c>
      <c r="J290" s="118">
        <v>0</v>
      </c>
      <c r="K290" s="118">
        <v>0</v>
      </c>
      <c r="L290" s="118">
        <v>0</v>
      </c>
      <c r="M290" s="118">
        <v>0</v>
      </c>
      <c r="N290" s="118">
        <v>0</v>
      </c>
      <c r="O290" s="118">
        <v>0</v>
      </c>
      <c r="P290" s="118">
        <v>0</v>
      </c>
      <c r="Q290" s="118">
        <v>0</v>
      </c>
      <c r="R290" s="118">
        <v>0</v>
      </c>
      <c r="S290" s="118">
        <v>0</v>
      </c>
      <c r="T290" s="118">
        <v>0</v>
      </c>
      <c r="U290" s="118">
        <v>0</v>
      </c>
      <c r="V290" s="118">
        <v>0</v>
      </c>
      <c r="W290" s="118">
        <v>0</v>
      </c>
      <c r="X290" s="118">
        <v>0</v>
      </c>
      <c r="Y290" s="118">
        <v>0</v>
      </c>
      <c r="Z290" s="118">
        <v>0</v>
      </c>
      <c r="AA290" s="118">
        <v>0</v>
      </c>
      <c r="AB290" s="118">
        <v>0</v>
      </c>
      <c r="AC290" s="118">
        <v>0</v>
      </c>
      <c r="AD290" s="118">
        <v>0</v>
      </c>
      <c r="AE290" s="118">
        <v>0</v>
      </c>
    </row>
    <row r="291" spans="1:31">
      <c r="A291" s="3" t="s">
        <v>139</v>
      </c>
      <c r="B291" s="117" t="s">
        <v>92</v>
      </c>
      <c r="C291" s="118" t="s">
        <v>32</v>
      </c>
      <c r="D291" s="118" t="s">
        <v>130</v>
      </c>
      <c r="E291" s="117" t="s">
        <v>34</v>
      </c>
      <c r="F291" s="118" t="s">
        <v>119</v>
      </c>
      <c r="G291" s="117">
        <v>0</v>
      </c>
      <c r="H291" s="118">
        <v>0</v>
      </c>
      <c r="I291" s="118">
        <v>55648.66</v>
      </c>
      <c r="J291" s="118">
        <v>83431.199999999997</v>
      </c>
      <c r="K291" s="118">
        <v>150420.12</v>
      </c>
      <c r="L291" s="118">
        <v>132926.54999999999</v>
      </c>
      <c r="M291" s="118">
        <v>127882.6</v>
      </c>
      <c r="N291" s="118">
        <v>110321.24</v>
      </c>
      <c r="O291" s="118">
        <v>124445.19</v>
      </c>
      <c r="P291" s="118">
        <v>141338.15</v>
      </c>
      <c r="Q291" s="118">
        <v>161542.98000000001</v>
      </c>
      <c r="R291" s="118">
        <v>185708.98</v>
      </c>
      <c r="S291" s="118">
        <v>214612.74</v>
      </c>
      <c r="T291" s="118">
        <v>249183.11</v>
      </c>
      <c r="U291" s="118">
        <v>290531.01</v>
      </c>
      <c r="V291" s="118">
        <v>339985.2</v>
      </c>
      <c r="W291" s="118">
        <v>399134.91</v>
      </c>
      <c r="X291" s="118">
        <v>469880.96</v>
      </c>
      <c r="Y291" s="118">
        <v>554496.81999999995</v>
      </c>
      <c r="Z291" s="118">
        <v>655701.67000000004</v>
      </c>
      <c r="AA291" s="118">
        <v>776747.79</v>
      </c>
      <c r="AB291" s="118">
        <v>921525.09</v>
      </c>
      <c r="AC291" s="118">
        <v>1094686.06</v>
      </c>
      <c r="AD291" s="118">
        <v>137223.79</v>
      </c>
      <c r="AE291" s="118">
        <v>138138.9</v>
      </c>
    </row>
    <row r="292" spans="1:31">
      <c r="A292" s="3" t="s">
        <v>460</v>
      </c>
      <c r="B292" s="117" t="s">
        <v>92</v>
      </c>
      <c r="C292" s="118" t="s">
        <v>32</v>
      </c>
      <c r="D292" s="118" t="s">
        <v>461</v>
      </c>
      <c r="E292" s="117" t="s">
        <v>93</v>
      </c>
      <c r="F292" s="118" t="s">
        <v>119</v>
      </c>
      <c r="G292" s="117">
        <v>0</v>
      </c>
      <c r="H292" s="119">
        <v>0</v>
      </c>
      <c r="I292" s="119">
        <v>23.006309230684465</v>
      </c>
      <c r="J292" s="119">
        <v>82.658332089916527</v>
      </c>
      <c r="K292" s="119">
        <v>230.64234678681609</v>
      </c>
      <c r="L292" s="119">
        <v>354.47604807636384</v>
      </c>
      <c r="M292" s="119">
        <v>470.80893173052613</v>
      </c>
      <c r="N292" s="119">
        <v>563.11132071832617</v>
      </c>
      <c r="O292" s="119">
        <v>673.50965147498721</v>
      </c>
      <c r="P292" s="119">
        <v>805.55164483518047</v>
      </c>
      <c r="Q292" s="119">
        <v>963.48055454816949</v>
      </c>
      <c r="R292" s="119">
        <v>1152.3715269458378</v>
      </c>
      <c r="S292" s="119">
        <v>1378.2946940099243</v>
      </c>
      <c r="T292" s="119">
        <v>1648.5102409382928</v>
      </c>
      <c r="U292" s="119">
        <v>1971.701716831001</v>
      </c>
      <c r="V292" s="119">
        <v>2358.2550860840179</v>
      </c>
      <c r="W292" s="119">
        <v>2820.5924879852482</v>
      </c>
      <c r="X292" s="119">
        <v>3373.5714300905661</v>
      </c>
      <c r="Y292" s="119">
        <v>4034.962243713821</v>
      </c>
      <c r="Z292" s="119">
        <v>4826.0191448677888</v>
      </c>
      <c r="AA292" s="119">
        <v>5772.1632520639496</v>
      </c>
      <c r="AB292" s="119">
        <v>6903.7995101841298</v>
      </c>
      <c r="AC292" s="119">
        <v>8257.2937727941062</v>
      </c>
      <c r="AD292" s="119">
        <v>8333.662554501283</v>
      </c>
      <c r="AE292" s="119">
        <v>8410.7376439867639</v>
      </c>
    </row>
    <row r="293" spans="1:31">
      <c r="A293" s="3" t="s">
        <v>462</v>
      </c>
      <c r="B293" s="117" t="s">
        <v>92</v>
      </c>
      <c r="C293" s="118" t="s">
        <v>32</v>
      </c>
      <c r="D293" s="118" t="s">
        <v>461</v>
      </c>
      <c r="E293" s="117" t="s">
        <v>94</v>
      </c>
      <c r="F293" s="118" t="s">
        <v>119</v>
      </c>
      <c r="G293" s="117">
        <v>0</v>
      </c>
      <c r="H293" s="119">
        <v>0</v>
      </c>
      <c r="I293" s="119">
        <v>23.006309230684465</v>
      </c>
      <c r="J293" s="119">
        <v>59.652022859232062</v>
      </c>
      <c r="K293" s="119">
        <v>147.98401469689958</v>
      </c>
      <c r="L293" s="119">
        <v>123.83370128954775</v>
      </c>
      <c r="M293" s="119">
        <v>116.33288365416229</v>
      </c>
      <c r="N293" s="119">
        <v>92.302388987800043</v>
      </c>
      <c r="O293" s="119">
        <v>110.39833075666104</v>
      </c>
      <c r="P293" s="119">
        <v>132.04199336019326</v>
      </c>
      <c r="Q293" s="119">
        <v>157.92890971298903</v>
      </c>
      <c r="R293" s="119">
        <v>188.89097239766829</v>
      </c>
      <c r="S293" s="119">
        <v>225.92316706408656</v>
      </c>
      <c r="T293" s="119">
        <v>270.21554692836844</v>
      </c>
      <c r="U293" s="119">
        <v>323.19147589270824</v>
      </c>
      <c r="V293" s="119">
        <v>386.55336925301685</v>
      </c>
      <c r="W293" s="119">
        <v>462.33740190123035</v>
      </c>
      <c r="X293" s="119">
        <v>552.97894210531786</v>
      </c>
      <c r="Y293" s="119">
        <v>661.39081362325487</v>
      </c>
      <c r="Z293" s="119">
        <v>791.05690115396783</v>
      </c>
      <c r="AA293" s="119">
        <v>946.1441071961608</v>
      </c>
      <c r="AB293" s="119">
        <v>1131.6362581201802</v>
      </c>
      <c r="AC293" s="119">
        <v>1353.4942626099764</v>
      </c>
      <c r="AD293" s="119">
        <v>76.368781707176822</v>
      </c>
      <c r="AE293" s="119">
        <v>77.07508948548093</v>
      </c>
    </row>
    <row r="294" spans="1:31">
      <c r="A294" s="3" t="s">
        <v>463</v>
      </c>
      <c r="B294" s="117" t="s">
        <v>92</v>
      </c>
      <c r="C294" s="118" t="s">
        <v>32</v>
      </c>
      <c r="D294" s="118" t="s">
        <v>461</v>
      </c>
      <c r="E294" s="117" t="s">
        <v>35</v>
      </c>
      <c r="F294" s="118" t="s">
        <v>119</v>
      </c>
      <c r="G294" s="117">
        <v>0</v>
      </c>
      <c r="H294" s="144">
        <v>0</v>
      </c>
      <c r="I294" s="144">
        <v>5.7515773076711159E-3</v>
      </c>
      <c r="J294" s="144">
        <v>2.0664583022479133E-2</v>
      </c>
      <c r="K294" s="144">
        <v>5.7660586696704021E-2</v>
      </c>
      <c r="L294" s="144">
        <v>8.8619012019090962E-2</v>
      </c>
      <c r="M294" s="144">
        <v>0.11770223293263153</v>
      </c>
      <c r="N294" s="144">
        <v>0.14077783017958154</v>
      </c>
      <c r="O294" s="144">
        <v>0.1683774128687468</v>
      </c>
      <c r="P294" s="144">
        <v>0.20138791120879512</v>
      </c>
      <c r="Q294" s="144">
        <v>0.24087013863704237</v>
      </c>
      <c r="R294" s="144">
        <v>0.28809288173645947</v>
      </c>
      <c r="S294" s="144">
        <v>0.34457367350248108</v>
      </c>
      <c r="T294" s="144">
        <v>0.4121275602345732</v>
      </c>
      <c r="U294" s="144">
        <v>0.49292542920775023</v>
      </c>
      <c r="V294" s="144">
        <v>0.58956377152100448</v>
      </c>
      <c r="W294" s="144">
        <v>0.70514812199631205</v>
      </c>
      <c r="X294" s="144">
        <v>0.84339285752264148</v>
      </c>
      <c r="Y294" s="144">
        <v>1.0087405609284552</v>
      </c>
      <c r="Z294" s="144">
        <v>1.2065047862169471</v>
      </c>
      <c r="AA294" s="144">
        <v>1.4430408130159873</v>
      </c>
      <c r="AB294" s="144">
        <v>1.7259498775460325</v>
      </c>
      <c r="AC294" s="144">
        <v>2.0643234431985267</v>
      </c>
      <c r="AD294" s="144">
        <v>2.0834156386253206</v>
      </c>
      <c r="AE294" s="144">
        <v>2.1026844109966909</v>
      </c>
    </row>
    <row r="295" spans="1:31">
      <c r="A295" s="3" t="s">
        <v>464</v>
      </c>
      <c r="B295" s="117" t="s">
        <v>92</v>
      </c>
      <c r="C295" s="118" t="s">
        <v>32</v>
      </c>
      <c r="D295" s="118" t="s">
        <v>461</v>
      </c>
      <c r="E295" s="117" t="s">
        <v>36</v>
      </c>
      <c r="F295" s="118" t="s">
        <v>119</v>
      </c>
      <c r="G295" s="117">
        <v>0</v>
      </c>
      <c r="H295" s="144">
        <v>0</v>
      </c>
      <c r="I295" s="144">
        <v>6.1291318282940283E-3</v>
      </c>
      <c r="J295" s="144">
        <v>2.2021081652258242E-2</v>
      </c>
      <c r="K295" s="144">
        <v>6.1445637997340173E-2</v>
      </c>
      <c r="L295" s="144">
        <v>9.4436287317871861E-2</v>
      </c>
      <c r="M295" s="144">
        <v>0.12542863696998244</v>
      </c>
      <c r="N295" s="144">
        <v>0.15001900061762738</v>
      </c>
      <c r="O295" s="144">
        <v>0.17943032061886913</v>
      </c>
      <c r="P295" s="144">
        <v>0.21460774851747136</v>
      </c>
      <c r="Q295" s="144">
        <v>0.25668173341543304</v>
      </c>
      <c r="R295" s="144">
        <v>0.30700434967653395</v>
      </c>
      <c r="S295" s="144">
        <v>0.36719274669914864</v>
      </c>
      <c r="T295" s="144">
        <v>0.43918111704451535</v>
      </c>
      <c r="U295" s="144">
        <v>0.52528285294943544</v>
      </c>
      <c r="V295" s="144">
        <v>0.62826488866262198</v>
      </c>
      <c r="W295" s="144">
        <v>0.75143661764312875</v>
      </c>
      <c r="X295" s="144">
        <v>0.89875624203180038</v>
      </c>
      <c r="Y295" s="144">
        <v>1.0749579720038951</v>
      </c>
      <c r="Z295" s="144">
        <v>1.2857041626352803</v>
      </c>
      <c r="AA295" s="144">
        <v>1.5377672772975142</v>
      </c>
      <c r="AB295" s="144">
        <v>1.83924752509168</v>
      </c>
      <c r="AC295" s="144">
        <v>2.1998331662388391</v>
      </c>
      <c r="AD295" s="144">
        <v>2.2201786430363604</v>
      </c>
      <c r="AE295" s="144">
        <v>2.2407122879333876</v>
      </c>
    </row>
    <row r="296" spans="1:31">
      <c r="A296" s="3" t="s">
        <v>465</v>
      </c>
      <c r="B296" s="117" t="s">
        <v>92</v>
      </c>
      <c r="C296" s="118" t="s">
        <v>32</v>
      </c>
      <c r="D296" s="118" t="s">
        <v>461</v>
      </c>
      <c r="E296" s="117" t="s">
        <v>37</v>
      </c>
      <c r="F296" s="118" t="s">
        <v>119</v>
      </c>
      <c r="G296" s="117">
        <v>0</v>
      </c>
      <c r="H296" s="144">
        <v>0</v>
      </c>
      <c r="I296" s="144">
        <v>5.7515773076711159E-3</v>
      </c>
      <c r="J296" s="144">
        <v>2.0664583022479133E-2</v>
      </c>
      <c r="K296" s="144">
        <v>5.7660586696704021E-2</v>
      </c>
      <c r="L296" s="144">
        <v>8.8619012019090962E-2</v>
      </c>
      <c r="M296" s="144">
        <v>0.11770223293263153</v>
      </c>
      <c r="N296" s="144">
        <v>0.14077783017958154</v>
      </c>
      <c r="O296" s="144">
        <v>0.1683774128687468</v>
      </c>
      <c r="P296" s="144">
        <v>0.20138791120879512</v>
      </c>
      <c r="Q296" s="144">
        <v>0.24087013863704237</v>
      </c>
      <c r="R296" s="144">
        <v>0.28809288173645947</v>
      </c>
      <c r="S296" s="144">
        <v>0.34457367350248108</v>
      </c>
      <c r="T296" s="144">
        <v>0.4121275602345732</v>
      </c>
      <c r="U296" s="144">
        <v>0.49292542920775023</v>
      </c>
      <c r="V296" s="144">
        <v>0.58956377152100448</v>
      </c>
      <c r="W296" s="144">
        <v>0.70514812199631205</v>
      </c>
      <c r="X296" s="144">
        <v>0.84339285752264148</v>
      </c>
      <c r="Y296" s="144">
        <v>1.0087405609284552</v>
      </c>
      <c r="Z296" s="144">
        <v>1.2065047862169471</v>
      </c>
      <c r="AA296" s="144">
        <v>1.4430408130159873</v>
      </c>
      <c r="AB296" s="144">
        <v>1.7259498775460325</v>
      </c>
      <c r="AC296" s="144">
        <v>2.0643234431985267</v>
      </c>
      <c r="AD296" s="144">
        <v>2.0834156386253206</v>
      </c>
      <c r="AE296" s="144">
        <v>2.1026844109966909</v>
      </c>
    </row>
    <row r="297" spans="1:31">
      <c r="A297" s="3" t="s">
        <v>466</v>
      </c>
      <c r="B297" s="117" t="s">
        <v>92</v>
      </c>
      <c r="C297" s="118" t="s">
        <v>32</v>
      </c>
      <c r="D297" s="118" t="s">
        <v>461</v>
      </c>
      <c r="E297" s="117" t="s">
        <v>38</v>
      </c>
      <c r="F297" s="118" t="s">
        <v>119</v>
      </c>
      <c r="G297" s="117">
        <v>0</v>
      </c>
      <c r="H297" s="144">
        <v>0</v>
      </c>
      <c r="I297" s="144">
        <v>6.1291318282940283E-3</v>
      </c>
      <c r="J297" s="144">
        <v>2.2021081652258242E-2</v>
      </c>
      <c r="K297" s="144">
        <v>6.1445637997340173E-2</v>
      </c>
      <c r="L297" s="144">
        <v>9.4436287317871861E-2</v>
      </c>
      <c r="M297" s="144">
        <v>0.12542863696998244</v>
      </c>
      <c r="N297" s="144">
        <v>0.15001900061762738</v>
      </c>
      <c r="O297" s="144">
        <v>0.17943032061886913</v>
      </c>
      <c r="P297" s="144">
        <v>0.21460774851747136</v>
      </c>
      <c r="Q297" s="144">
        <v>0.25668173341543304</v>
      </c>
      <c r="R297" s="144">
        <v>0.30700434967653395</v>
      </c>
      <c r="S297" s="144">
        <v>0.36719274669914864</v>
      </c>
      <c r="T297" s="144">
        <v>0.43918111704451535</v>
      </c>
      <c r="U297" s="144">
        <v>0.52528285294943544</v>
      </c>
      <c r="V297" s="144">
        <v>0.62826488866262198</v>
      </c>
      <c r="W297" s="144">
        <v>0.75143661764312875</v>
      </c>
      <c r="X297" s="144">
        <v>0.89875624203180038</v>
      </c>
      <c r="Y297" s="144">
        <v>1.0749579720038951</v>
      </c>
      <c r="Z297" s="144">
        <v>1.2857041626352803</v>
      </c>
      <c r="AA297" s="144">
        <v>1.5377672772975142</v>
      </c>
      <c r="AB297" s="144">
        <v>1.83924752509168</v>
      </c>
      <c r="AC297" s="144">
        <v>2.1998331662388391</v>
      </c>
      <c r="AD297" s="144">
        <v>2.2201786430363604</v>
      </c>
      <c r="AE297" s="144">
        <v>2.2407122879333876</v>
      </c>
    </row>
    <row r="298" spans="1:31">
      <c r="A298" s="3" t="s">
        <v>467</v>
      </c>
      <c r="B298" s="117" t="s">
        <v>92</v>
      </c>
      <c r="C298" s="118" t="s">
        <v>32</v>
      </c>
      <c r="D298" s="118" t="s">
        <v>461</v>
      </c>
      <c r="E298" s="117" t="s">
        <v>95</v>
      </c>
      <c r="F298" s="118" t="s">
        <v>119</v>
      </c>
      <c r="G298" s="117">
        <v>0</v>
      </c>
      <c r="H298" s="118">
        <v>0</v>
      </c>
      <c r="I298" s="118">
        <v>7397.93</v>
      </c>
      <c r="J298" s="118">
        <v>9230.2199999999993</v>
      </c>
      <c r="K298" s="118">
        <v>13646.82</v>
      </c>
      <c r="L298" s="118">
        <v>12439.3</v>
      </c>
      <c r="M298" s="118">
        <v>12064.26</v>
      </c>
      <c r="N298" s="118">
        <v>10862.74</v>
      </c>
      <c r="O298" s="118">
        <v>11767.53</v>
      </c>
      <c r="P298" s="118">
        <v>12849.72</v>
      </c>
      <c r="Q298" s="118">
        <v>14144.06</v>
      </c>
      <c r="R298" s="118">
        <v>15692.17</v>
      </c>
      <c r="S298" s="118">
        <v>17543.78</v>
      </c>
      <c r="T298" s="118">
        <v>19758.39</v>
      </c>
      <c r="U298" s="118">
        <v>22407.19</v>
      </c>
      <c r="V298" s="118">
        <v>25575.29</v>
      </c>
      <c r="W298" s="118">
        <v>29364.49</v>
      </c>
      <c r="X298" s="118">
        <v>33896.559999999998</v>
      </c>
      <c r="Y298" s="118">
        <v>39317.160000000003</v>
      </c>
      <c r="Z298" s="118">
        <v>45800.46</v>
      </c>
      <c r="AA298" s="118">
        <v>53554.82</v>
      </c>
      <c r="AB298" s="118">
        <v>62829.43</v>
      </c>
      <c r="AC298" s="118">
        <v>73922.33</v>
      </c>
      <c r="AD298" s="118">
        <v>10066.06</v>
      </c>
      <c r="AE298" s="118">
        <v>10101.370000000001</v>
      </c>
    </row>
    <row r="299" spans="1:31">
      <c r="A299" s="3" t="s">
        <v>468</v>
      </c>
      <c r="B299" s="117" t="s">
        <v>92</v>
      </c>
      <c r="C299" s="118" t="s">
        <v>32</v>
      </c>
      <c r="D299" s="118" t="s">
        <v>461</v>
      </c>
      <c r="E299" s="117" t="s">
        <v>96</v>
      </c>
      <c r="F299" s="118" t="s">
        <v>119</v>
      </c>
      <c r="G299" s="117">
        <v>0</v>
      </c>
      <c r="H299" s="118">
        <v>0</v>
      </c>
      <c r="I299" s="118">
        <v>32491.4</v>
      </c>
      <c r="J299" s="118">
        <v>33684.449999999997</v>
      </c>
      <c r="K299" s="118">
        <v>36644.129999999997</v>
      </c>
      <c r="L299" s="118">
        <v>39120.800000000003</v>
      </c>
      <c r="M299" s="118">
        <v>41447.46</v>
      </c>
      <c r="N299" s="118">
        <v>43293.5</v>
      </c>
      <c r="O299" s="118">
        <v>45501.47</v>
      </c>
      <c r="P299" s="118">
        <v>48142.31</v>
      </c>
      <c r="Q299" s="118">
        <v>51300.89</v>
      </c>
      <c r="R299" s="118">
        <v>55078.71</v>
      </c>
      <c r="S299" s="118">
        <v>59597.17</v>
      </c>
      <c r="T299" s="118">
        <v>65001.48</v>
      </c>
      <c r="U299" s="118">
        <v>71465.31</v>
      </c>
      <c r="V299" s="118">
        <v>79196.38</v>
      </c>
      <c r="W299" s="118">
        <v>88443.13</v>
      </c>
      <c r="X299" s="118">
        <v>99502.71</v>
      </c>
      <c r="Y299" s="118">
        <v>112730.52</v>
      </c>
      <c r="Z299" s="118">
        <v>128551.66</v>
      </c>
      <c r="AA299" s="118">
        <v>147474.54</v>
      </c>
      <c r="AB299" s="118">
        <v>170107.27</v>
      </c>
      <c r="AC299" s="118">
        <v>197177.15</v>
      </c>
      <c r="AD299" s="118">
        <v>198704.53</v>
      </c>
      <c r="AE299" s="118">
        <v>200246.03</v>
      </c>
    </row>
    <row r="300" spans="1:31">
      <c r="A300" s="3" t="s">
        <v>469</v>
      </c>
      <c r="B300" s="117" t="s">
        <v>92</v>
      </c>
      <c r="C300" s="118" t="s">
        <v>32</v>
      </c>
      <c r="D300" s="118" t="s">
        <v>461</v>
      </c>
      <c r="E300" s="117" t="s">
        <v>97</v>
      </c>
      <c r="F300" s="118" t="s">
        <v>119</v>
      </c>
      <c r="G300" s="117">
        <v>0</v>
      </c>
      <c r="H300" s="118">
        <v>0</v>
      </c>
      <c r="I300" s="118">
        <v>0</v>
      </c>
      <c r="J300" s="118">
        <v>0</v>
      </c>
      <c r="K300" s="118">
        <v>0</v>
      </c>
      <c r="L300" s="118">
        <v>0</v>
      </c>
      <c r="M300" s="118">
        <v>0</v>
      </c>
      <c r="N300" s="118">
        <v>0</v>
      </c>
      <c r="O300" s="118">
        <v>0</v>
      </c>
      <c r="P300" s="118">
        <v>0</v>
      </c>
      <c r="Q300" s="118">
        <v>0</v>
      </c>
      <c r="R300" s="118">
        <v>0</v>
      </c>
      <c r="S300" s="118">
        <v>0</v>
      </c>
      <c r="T300" s="118">
        <v>0</v>
      </c>
      <c r="U300" s="118">
        <v>0</v>
      </c>
      <c r="V300" s="118">
        <v>0</v>
      </c>
      <c r="W300" s="118">
        <v>0</v>
      </c>
      <c r="X300" s="118">
        <v>0</v>
      </c>
      <c r="Y300" s="118">
        <v>0</v>
      </c>
      <c r="Z300" s="118">
        <v>0</v>
      </c>
      <c r="AA300" s="118">
        <v>0</v>
      </c>
      <c r="AB300" s="118">
        <v>0</v>
      </c>
      <c r="AC300" s="118">
        <v>0</v>
      </c>
      <c r="AD300" s="118">
        <v>0</v>
      </c>
      <c r="AE300" s="118">
        <v>0</v>
      </c>
    </row>
    <row r="301" spans="1:31">
      <c r="A301" s="3" t="s">
        <v>470</v>
      </c>
      <c r="B301" s="117" t="s">
        <v>92</v>
      </c>
      <c r="C301" s="118" t="s">
        <v>32</v>
      </c>
      <c r="D301" s="118" t="s">
        <v>461</v>
      </c>
      <c r="E301" s="117" t="s">
        <v>34</v>
      </c>
      <c r="F301" s="118" t="s">
        <v>119</v>
      </c>
      <c r="G301" s="117">
        <v>0</v>
      </c>
      <c r="H301" s="118">
        <v>0</v>
      </c>
      <c r="I301" s="118">
        <v>39889.339999999997</v>
      </c>
      <c r="J301" s="118">
        <v>42914.66</v>
      </c>
      <c r="K301" s="118">
        <v>50290.94</v>
      </c>
      <c r="L301" s="118">
        <v>51560.1</v>
      </c>
      <c r="M301" s="118">
        <v>53511.72</v>
      </c>
      <c r="N301" s="118">
        <v>54156.24</v>
      </c>
      <c r="O301" s="118">
        <v>57269</v>
      </c>
      <c r="P301" s="118">
        <v>60992.03</v>
      </c>
      <c r="Q301" s="118">
        <v>65444.95</v>
      </c>
      <c r="R301" s="118">
        <v>70770.87</v>
      </c>
      <c r="S301" s="118">
        <v>77140.95</v>
      </c>
      <c r="T301" s="118">
        <v>84759.88</v>
      </c>
      <c r="U301" s="118">
        <v>93872.5</v>
      </c>
      <c r="V301" s="118">
        <v>104771.67</v>
      </c>
      <c r="W301" s="118">
        <v>117807.61</v>
      </c>
      <c r="X301" s="118">
        <v>133399.26999999999</v>
      </c>
      <c r="Y301" s="118">
        <v>152047.67999999999</v>
      </c>
      <c r="Z301" s="118">
        <v>174352.12</v>
      </c>
      <c r="AA301" s="118">
        <v>201029.37</v>
      </c>
      <c r="AB301" s="118">
        <v>232936.7</v>
      </c>
      <c r="AC301" s="118">
        <v>271099.48</v>
      </c>
      <c r="AD301" s="118">
        <v>208770.59</v>
      </c>
      <c r="AE301" s="118">
        <v>210347.4</v>
      </c>
    </row>
    <row r="302" spans="1:31">
      <c r="A302" s="3" t="s">
        <v>247</v>
      </c>
      <c r="B302" s="117" t="s">
        <v>92</v>
      </c>
      <c r="C302" s="118" t="s">
        <v>152</v>
      </c>
      <c r="D302" s="118" t="s">
        <v>248</v>
      </c>
      <c r="E302" s="117" t="s">
        <v>93</v>
      </c>
      <c r="F302" s="118" t="s">
        <v>119</v>
      </c>
      <c r="G302" s="117">
        <v>0</v>
      </c>
      <c r="H302" s="119">
        <v>0</v>
      </c>
      <c r="I302" s="119">
        <v>1751.1632051504628</v>
      </c>
      <c r="J302" s="119">
        <v>2833.6024190366552</v>
      </c>
      <c r="K302" s="119">
        <v>3577.6370109746867</v>
      </c>
      <c r="L302" s="119">
        <v>3612.3779993848684</v>
      </c>
      <c r="M302" s="119">
        <v>3647.327249987934</v>
      </c>
      <c r="N302" s="119">
        <v>3682.6159650283353</v>
      </c>
      <c r="O302" s="119">
        <v>3718.247441747194</v>
      </c>
      <c r="P302" s="119">
        <v>3754.2250094119559</v>
      </c>
      <c r="Q302" s="119">
        <v>3790.5520296274694</v>
      </c>
      <c r="R302" s="119">
        <v>3827.2318966500775</v>
      </c>
      <c r="S302" s="119">
        <v>3864.2680377047664</v>
      </c>
      <c r="T302" s="119">
        <v>3901.66391330539</v>
      </c>
      <c r="U302" s="119">
        <v>3939.4230175780103</v>
      </c>
      <c r="V302" s="119">
        <v>3977.5488785873704</v>
      </c>
      <c r="W302" s="119">
        <v>4016.045058666547</v>
      </c>
      <c r="X302" s="119">
        <v>4054.9151547497995</v>
      </c>
      <c r="Y302" s="119">
        <v>4094.1627987086563</v>
      </c>
      <c r="Z302" s="119">
        <v>4133.7916576912558</v>
      </c>
      <c r="AA302" s="119">
        <v>4173.8054344649981</v>
      </c>
      <c r="AB302" s="119">
        <v>4214.207867762515</v>
      </c>
      <c r="AC302" s="119">
        <v>4255.0027326309983</v>
      </c>
      <c r="AD302" s="119">
        <v>4296.1938407849339</v>
      </c>
      <c r="AE302" s="119">
        <v>4337.7850409622461</v>
      </c>
    </row>
    <row r="303" spans="1:31">
      <c r="A303" s="3" t="s">
        <v>249</v>
      </c>
      <c r="B303" s="117" t="s">
        <v>92</v>
      </c>
      <c r="C303" s="118" t="s">
        <v>152</v>
      </c>
      <c r="D303" s="118" t="s">
        <v>248</v>
      </c>
      <c r="E303" s="117" t="s">
        <v>94</v>
      </c>
      <c r="F303" s="118" t="s">
        <v>119</v>
      </c>
      <c r="G303" s="117">
        <v>0</v>
      </c>
      <c r="H303" s="119">
        <v>0</v>
      </c>
      <c r="I303" s="119">
        <v>1751.1632051504628</v>
      </c>
      <c r="J303" s="119">
        <v>1082.4392138861924</v>
      </c>
      <c r="K303" s="119">
        <v>744.03459193803155</v>
      </c>
      <c r="L303" s="119">
        <v>34.740988410181671</v>
      </c>
      <c r="M303" s="119">
        <v>34.949250603065593</v>
      </c>
      <c r="N303" s="119">
        <v>35.288715040401257</v>
      </c>
      <c r="O303" s="119">
        <v>35.631476718858721</v>
      </c>
      <c r="P303" s="119">
        <v>35.977567664761864</v>
      </c>
      <c r="Q303" s="119">
        <v>36.327020215513585</v>
      </c>
      <c r="R303" s="119">
        <v>36.67986702260805</v>
      </c>
      <c r="S303" s="119">
        <v>37.036141054688869</v>
      </c>
      <c r="T303" s="119">
        <v>37.39587560062364</v>
      </c>
      <c r="U303" s="119">
        <v>37.759104272620334</v>
      </c>
      <c r="V303" s="119">
        <v>38.125861009360051</v>
      </c>
      <c r="W303" s="119">
        <v>38.496180079176611</v>
      </c>
      <c r="X303" s="119">
        <v>38.87009608325252</v>
      </c>
      <c r="Y303" s="119">
        <v>39.24764395885677</v>
      </c>
      <c r="Z303" s="119">
        <v>39.628858982599468</v>
      </c>
      <c r="AA303" s="119">
        <v>40.013776773742393</v>
      </c>
      <c r="AB303" s="119">
        <v>40.402433297516836</v>
      </c>
      <c r="AC303" s="119">
        <v>40.794864868483273</v>
      </c>
      <c r="AD303" s="119">
        <v>41.191108153935602</v>
      </c>
      <c r="AE303" s="119">
        <v>41.591200177312203</v>
      </c>
    </row>
    <row r="304" spans="1:31">
      <c r="A304" s="3" t="s">
        <v>250</v>
      </c>
      <c r="B304" s="117" t="s">
        <v>92</v>
      </c>
      <c r="C304" s="118" t="s">
        <v>152</v>
      </c>
      <c r="D304" s="118" t="s">
        <v>248</v>
      </c>
      <c r="E304" s="117" t="s">
        <v>35</v>
      </c>
      <c r="F304" s="118" t="s">
        <v>119</v>
      </c>
      <c r="G304" s="117">
        <v>0</v>
      </c>
      <c r="H304" s="144">
        <v>0</v>
      </c>
      <c r="I304" s="144">
        <v>0.87051614647215059</v>
      </c>
      <c r="J304" s="144">
        <v>1.4057173824928535</v>
      </c>
      <c r="K304" s="144">
        <v>1.7739845282668918</v>
      </c>
      <c r="L304" s="144">
        <v>1.7890857158201368</v>
      </c>
      <c r="M304" s="144">
        <v>1.8043167689838406</v>
      </c>
      <c r="N304" s="144">
        <v>1.8196788038961094</v>
      </c>
      <c r="O304" s="144">
        <v>1.8351729462881017</v>
      </c>
      <c r="P304" s="144">
        <v>1.8508003315664801</v>
      </c>
      <c r="Q304" s="144">
        <v>1.8665621048965702</v>
      </c>
      <c r="R304" s="144">
        <v>1.8824594212862356</v>
      </c>
      <c r="S304" s="144">
        <v>1.8984934456704714</v>
      </c>
      <c r="T304" s="144">
        <v>1.9146653529967286</v>
      </c>
      <c r="U304" s="144">
        <v>1.9309763283109684</v>
      </c>
      <c r="V304" s="144">
        <v>1.9474275668444558</v>
      </c>
      <c r="W304" s="144">
        <v>1.9640202741013053</v>
      </c>
      <c r="X304" s="144">
        <v>1.9807556659467664</v>
      </c>
      <c r="Y304" s="144">
        <v>1.9976349686962862</v>
      </c>
      <c r="Z304" s="144">
        <v>2.014659419205318</v>
      </c>
      <c r="AA304" s="144">
        <v>2.0318302649599196</v>
      </c>
      <c r="AB304" s="144">
        <v>2.0491487641681108</v>
      </c>
      <c r="AC304" s="144">
        <v>2.066616185852038</v>
      </c>
      <c r="AD304" s="144">
        <v>2.0842338099409146</v>
      </c>
      <c r="AE304" s="144">
        <v>2.1020029273647629</v>
      </c>
    </row>
    <row r="305" spans="1:31">
      <c r="A305" s="3" t="s">
        <v>251</v>
      </c>
      <c r="B305" s="117" t="s">
        <v>92</v>
      </c>
      <c r="C305" s="118" t="s">
        <v>152</v>
      </c>
      <c r="D305" s="118" t="s">
        <v>248</v>
      </c>
      <c r="E305" s="117" t="s">
        <v>36</v>
      </c>
      <c r="F305" s="118" t="s">
        <v>119</v>
      </c>
      <c r="G305" s="117">
        <v>0</v>
      </c>
      <c r="H305" s="144">
        <v>0</v>
      </c>
      <c r="I305" s="144">
        <v>0.9276600026344316</v>
      </c>
      <c r="J305" s="144">
        <v>1.4979938006104576</v>
      </c>
      <c r="K305" s="144">
        <v>1.8904353455529537</v>
      </c>
      <c r="L305" s="144">
        <v>1.906527830157861</v>
      </c>
      <c r="M305" s="144">
        <v>1.9227587052257467</v>
      </c>
      <c r="N305" s="144">
        <v>1.9391291601620944</v>
      </c>
      <c r="O305" s="144">
        <v>1.9556403945951637</v>
      </c>
      <c r="P305" s="144">
        <v>1.9722936184638533</v>
      </c>
      <c r="Q305" s="144">
        <v>1.9890900521063195</v>
      </c>
      <c r="R305" s="144">
        <v>2.0060309263493559</v>
      </c>
      <c r="S305" s="144">
        <v>2.0231174825985416</v>
      </c>
      <c r="T305" s="144">
        <v>2.0403509729291653</v>
      </c>
      <c r="U305" s="144">
        <v>2.0577326601779289</v>
      </c>
      <c r="V305" s="144">
        <v>2.075263818035439</v>
      </c>
      <c r="W305" s="144">
        <v>2.0929457311394986</v>
      </c>
      <c r="X305" s="144">
        <v>2.1107796951691884</v>
      </c>
      <c r="Y305" s="144">
        <v>2.1287670169397765</v>
      </c>
      <c r="Z305" s="144">
        <v>2.1469090144984206</v>
      </c>
      <c r="AA305" s="144">
        <v>2.1652070172207156</v>
      </c>
      <c r="AB305" s="144">
        <v>2.1836623659080465</v>
      </c>
      <c r="AC305" s="144">
        <v>2.2022764128858037</v>
      </c>
      <c r="AD305" s="144">
        <v>2.2210505221024239</v>
      </c>
      <c r="AE305" s="144">
        <v>2.2399860692292868</v>
      </c>
    </row>
    <row r="306" spans="1:31">
      <c r="A306" s="3" t="s">
        <v>252</v>
      </c>
      <c r="B306" s="117" t="s">
        <v>92</v>
      </c>
      <c r="C306" s="118" t="s">
        <v>152</v>
      </c>
      <c r="D306" s="118" t="s">
        <v>248</v>
      </c>
      <c r="E306" s="117" t="s">
        <v>37</v>
      </c>
      <c r="F306" s="118" t="s">
        <v>119</v>
      </c>
      <c r="G306" s="117">
        <v>0</v>
      </c>
      <c r="H306" s="144">
        <v>0</v>
      </c>
      <c r="I306" s="144">
        <v>0.86593542583120087</v>
      </c>
      <c r="J306" s="144">
        <v>1.39832039318321</v>
      </c>
      <c r="K306" s="144">
        <v>1.7646496898744166</v>
      </c>
      <c r="L306" s="144">
        <v>1.7796714138567582</v>
      </c>
      <c r="M306" s="144">
        <v>1.7948223200870674</v>
      </c>
      <c r="N306" s="144">
        <v>1.8101035188302488</v>
      </c>
      <c r="O306" s="144">
        <v>1.8255161298937796</v>
      </c>
      <c r="P306" s="144">
        <v>1.8410612827097288</v>
      </c>
      <c r="Q306" s="144">
        <v>1.8567401164174768</v>
      </c>
      <c r="R306" s="144">
        <v>1.8725537799471497</v>
      </c>
      <c r="S306" s="144">
        <v>1.8885034321037688</v>
      </c>
      <c r="T306" s="144">
        <v>1.9045902416521236</v>
      </c>
      <c r="U306" s="144">
        <v>1.9208153874023761</v>
      </c>
      <c r="V306" s="144">
        <v>1.9371800582963949</v>
      </c>
      <c r="W306" s="144">
        <v>1.953685453494842</v>
      </c>
      <c r="X306" s="144">
        <v>1.9703327824649941</v>
      </c>
      <c r="Y306" s="144">
        <v>1.9871232650693362</v>
      </c>
      <c r="Z306" s="144">
        <v>2.0040581316548951</v>
      </c>
      <c r="AA306" s="144">
        <v>2.0211386231433637</v>
      </c>
      <c r="AB306" s="144">
        <v>2.0383659911219802</v>
      </c>
      <c r="AC306" s="144">
        <v>2.0557414979352004</v>
      </c>
      <c r="AD306" s="144">
        <v>2.073266416777154</v>
      </c>
      <c r="AE306" s="144">
        <v>2.0909420317848961</v>
      </c>
    </row>
    <row r="307" spans="1:31">
      <c r="A307" s="3" t="s">
        <v>253</v>
      </c>
      <c r="B307" s="117" t="s">
        <v>92</v>
      </c>
      <c r="C307" s="118" t="s">
        <v>152</v>
      </c>
      <c r="D307" s="118" t="s">
        <v>248</v>
      </c>
      <c r="E307" s="117" t="s">
        <v>38</v>
      </c>
      <c r="F307" s="118" t="s">
        <v>119</v>
      </c>
      <c r="G307" s="117">
        <v>0</v>
      </c>
      <c r="H307" s="144">
        <v>0</v>
      </c>
      <c r="I307" s="144">
        <v>0.92277858677664204</v>
      </c>
      <c r="J307" s="144">
        <v>1.490111245932662</v>
      </c>
      <c r="K307" s="144">
        <v>1.8804877343077755</v>
      </c>
      <c r="L307" s="144">
        <v>1.8964955390630416</v>
      </c>
      <c r="M307" s="144">
        <v>1.9126410060603873</v>
      </c>
      <c r="N307" s="144">
        <v>1.9289253184465567</v>
      </c>
      <c r="O307" s="144">
        <v>1.9453496695372758</v>
      </c>
      <c r="P307" s="144">
        <v>1.9619152629046555</v>
      </c>
      <c r="Q307" s="144">
        <v>1.9786233124653418</v>
      </c>
      <c r="R307" s="144">
        <v>1.9954750425694263</v>
      </c>
      <c r="S307" s="144">
        <v>2.0124716880901201</v>
      </c>
      <c r="T307" s="144">
        <v>2.0296144945141981</v>
      </c>
      <c r="U307" s="144">
        <v>2.0469047180332227</v>
      </c>
      <c r="V307" s="144">
        <v>2.0643436256355443</v>
      </c>
      <c r="W307" s="144">
        <v>2.0819324951991072</v>
      </c>
      <c r="X307" s="144">
        <v>2.0996726155850323</v>
      </c>
      <c r="Y307" s="144">
        <v>2.1175652867320292</v>
      </c>
      <c r="Z307" s="144">
        <v>2.1356118197515932</v>
      </c>
      <c r="AA307" s="144">
        <v>2.1538135370240448</v>
      </c>
      <c r="AB307" s="144">
        <v>2.1721717722953753</v>
      </c>
      <c r="AC307" s="144">
        <v>2.1906878707749367</v>
      </c>
      <c r="AD307" s="144">
        <v>2.2093631892339665</v>
      </c>
      <c r="AE307" s="144">
        <v>2.2281990961049618</v>
      </c>
    </row>
    <row r="308" spans="1:31">
      <c r="A308" s="3" t="s">
        <v>254</v>
      </c>
      <c r="B308" s="117" t="s">
        <v>92</v>
      </c>
      <c r="C308" s="118" t="s">
        <v>152</v>
      </c>
      <c r="D308" s="118" t="s">
        <v>248</v>
      </c>
      <c r="E308" s="117" t="s">
        <v>95</v>
      </c>
      <c r="F308" s="118" t="s">
        <v>119</v>
      </c>
      <c r="G308" s="117">
        <v>0</v>
      </c>
      <c r="H308" s="118">
        <v>0</v>
      </c>
      <c r="I308" s="118">
        <v>0</v>
      </c>
      <c r="J308" s="118">
        <v>0</v>
      </c>
      <c r="K308" s="118">
        <v>0</v>
      </c>
      <c r="L308" s="118">
        <v>0</v>
      </c>
      <c r="M308" s="118">
        <v>0</v>
      </c>
      <c r="N308" s="118">
        <v>0</v>
      </c>
      <c r="O308" s="118">
        <v>0</v>
      </c>
      <c r="P308" s="118">
        <v>0</v>
      </c>
      <c r="Q308" s="118">
        <v>0</v>
      </c>
      <c r="R308" s="118">
        <v>0</v>
      </c>
      <c r="S308" s="118">
        <v>0</v>
      </c>
      <c r="T308" s="118">
        <v>0</v>
      </c>
      <c r="U308" s="118">
        <v>0</v>
      </c>
      <c r="V308" s="118">
        <v>0</v>
      </c>
      <c r="W308" s="118">
        <v>0</v>
      </c>
      <c r="X308" s="118">
        <v>0</v>
      </c>
      <c r="Y308" s="118">
        <v>0</v>
      </c>
      <c r="Z308" s="118">
        <v>0</v>
      </c>
      <c r="AA308" s="118">
        <v>0</v>
      </c>
      <c r="AB308" s="118">
        <v>0</v>
      </c>
      <c r="AC308" s="118">
        <v>0</v>
      </c>
      <c r="AD308" s="118">
        <v>0</v>
      </c>
      <c r="AE308" s="118">
        <v>0</v>
      </c>
    </row>
    <row r="309" spans="1:31">
      <c r="A309" s="3" t="s">
        <v>255</v>
      </c>
      <c r="B309" s="117" t="s">
        <v>92</v>
      </c>
      <c r="C309" s="118" t="s">
        <v>152</v>
      </c>
      <c r="D309" s="118" t="s">
        <v>248</v>
      </c>
      <c r="E309" s="117" t="s">
        <v>96</v>
      </c>
      <c r="F309" s="118" t="s">
        <v>119</v>
      </c>
      <c r="G309" s="117">
        <v>0</v>
      </c>
      <c r="H309" s="118">
        <v>0</v>
      </c>
      <c r="I309" s="118">
        <v>69641.289999999994</v>
      </c>
      <c r="J309" s="118">
        <v>112457.39</v>
      </c>
      <c r="K309" s="118">
        <v>141918.76</v>
      </c>
      <c r="L309" s="118">
        <v>143126.85999999999</v>
      </c>
      <c r="M309" s="118">
        <v>144345.34</v>
      </c>
      <c r="N309" s="118">
        <v>145574.29999999999</v>
      </c>
      <c r="O309" s="118">
        <v>146813.84</v>
      </c>
      <c r="P309" s="118">
        <v>148064.03</v>
      </c>
      <c r="Q309" s="118">
        <v>149324.97</v>
      </c>
      <c r="R309" s="118">
        <v>150596.75</v>
      </c>
      <c r="S309" s="118">
        <v>151879.48000000001</v>
      </c>
      <c r="T309" s="118">
        <v>153173.23000000001</v>
      </c>
      <c r="U309" s="118">
        <v>154478.10999999999</v>
      </c>
      <c r="V309" s="118">
        <v>155794.21</v>
      </c>
      <c r="W309" s="118">
        <v>157121.62</v>
      </c>
      <c r="X309" s="118">
        <v>158460.45000000001</v>
      </c>
      <c r="Y309" s="118">
        <v>159810.79999999999</v>
      </c>
      <c r="Z309" s="118">
        <v>161172.75</v>
      </c>
      <c r="AA309" s="118">
        <v>162546.42000000001</v>
      </c>
      <c r="AB309" s="118">
        <v>163931.9</v>
      </c>
      <c r="AC309" s="118">
        <v>165329.29</v>
      </c>
      <c r="AD309" s="118">
        <v>166738.70000000001</v>
      </c>
      <c r="AE309" s="118">
        <v>168160.23</v>
      </c>
    </row>
    <row r="310" spans="1:31">
      <c r="A310" s="3" t="s">
        <v>256</v>
      </c>
      <c r="B310" s="117" t="s">
        <v>92</v>
      </c>
      <c r="C310" s="118" t="s">
        <v>152</v>
      </c>
      <c r="D310" s="118" t="s">
        <v>248</v>
      </c>
      <c r="E310" s="117" t="s">
        <v>97</v>
      </c>
      <c r="F310" s="118" t="s">
        <v>119</v>
      </c>
      <c r="G310" s="117">
        <v>0</v>
      </c>
      <c r="H310" s="118">
        <v>0</v>
      </c>
      <c r="I310" s="118">
        <v>0</v>
      </c>
      <c r="J310" s="118">
        <v>0</v>
      </c>
      <c r="K310" s="118">
        <v>0</v>
      </c>
      <c r="L310" s="118">
        <v>0</v>
      </c>
      <c r="M310" s="118">
        <v>0</v>
      </c>
      <c r="N310" s="118">
        <v>0</v>
      </c>
      <c r="O310" s="118">
        <v>0</v>
      </c>
      <c r="P310" s="118">
        <v>0</v>
      </c>
      <c r="Q310" s="118">
        <v>0</v>
      </c>
      <c r="R310" s="118">
        <v>0</v>
      </c>
      <c r="S310" s="118">
        <v>0</v>
      </c>
      <c r="T310" s="118">
        <v>0</v>
      </c>
      <c r="U310" s="118">
        <v>0</v>
      </c>
      <c r="V310" s="118">
        <v>0</v>
      </c>
      <c r="W310" s="118">
        <v>0</v>
      </c>
      <c r="X310" s="118">
        <v>0</v>
      </c>
      <c r="Y310" s="118">
        <v>0</v>
      </c>
      <c r="Z310" s="118">
        <v>0</v>
      </c>
      <c r="AA310" s="118">
        <v>0</v>
      </c>
      <c r="AB310" s="118">
        <v>0</v>
      </c>
      <c r="AC310" s="118">
        <v>0</v>
      </c>
      <c r="AD310" s="118">
        <v>0</v>
      </c>
      <c r="AE310" s="118">
        <v>0</v>
      </c>
    </row>
    <row r="311" spans="1:31">
      <c r="A311" s="3" t="s">
        <v>257</v>
      </c>
      <c r="B311" s="117" t="s">
        <v>92</v>
      </c>
      <c r="C311" s="118" t="s">
        <v>152</v>
      </c>
      <c r="D311" s="118" t="s">
        <v>248</v>
      </c>
      <c r="E311" s="117" t="s">
        <v>34</v>
      </c>
      <c r="F311" s="118" t="s">
        <v>119</v>
      </c>
      <c r="G311" s="117">
        <v>0</v>
      </c>
      <c r="H311" s="118">
        <v>0</v>
      </c>
      <c r="I311" s="118">
        <v>69641.289999999994</v>
      </c>
      <c r="J311" s="118">
        <v>112457.39</v>
      </c>
      <c r="K311" s="118">
        <v>141918.76</v>
      </c>
      <c r="L311" s="118">
        <v>143126.85999999999</v>
      </c>
      <c r="M311" s="118">
        <v>144345.34</v>
      </c>
      <c r="N311" s="118">
        <v>145574.29999999999</v>
      </c>
      <c r="O311" s="118">
        <v>146813.84</v>
      </c>
      <c r="P311" s="118">
        <v>148064.03</v>
      </c>
      <c r="Q311" s="118">
        <v>149324.97</v>
      </c>
      <c r="R311" s="118">
        <v>150596.75</v>
      </c>
      <c r="S311" s="118">
        <v>151879.48000000001</v>
      </c>
      <c r="T311" s="118">
        <v>153173.23000000001</v>
      </c>
      <c r="U311" s="118">
        <v>154478.10999999999</v>
      </c>
      <c r="V311" s="118">
        <v>155794.21</v>
      </c>
      <c r="W311" s="118">
        <v>157121.62</v>
      </c>
      <c r="X311" s="118">
        <v>158460.45000000001</v>
      </c>
      <c r="Y311" s="118">
        <v>159810.79999999999</v>
      </c>
      <c r="Z311" s="118">
        <v>161172.75</v>
      </c>
      <c r="AA311" s="118">
        <v>162546.42000000001</v>
      </c>
      <c r="AB311" s="118">
        <v>163931.9</v>
      </c>
      <c r="AC311" s="118">
        <v>165329.29</v>
      </c>
      <c r="AD311" s="118">
        <v>166738.70000000001</v>
      </c>
      <c r="AE311" s="118">
        <v>168160.23</v>
      </c>
    </row>
    <row r="312" spans="1:31">
      <c r="A312" s="3" t="s">
        <v>258</v>
      </c>
      <c r="B312" s="117" t="s">
        <v>92</v>
      </c>
      <c r="C312" s="118" t="s">
        <v>259</v>
      </c>
      <c r="D312" s="118" t="s">
        <v>248</v>
      </c>
      <c r="E312" s="117" t="s">
        <v>93</v>
      </c>
      <c r="F312" s="118" t="s">
        <v>119</v>
      </c>
      <c r="G312" s="117">
        <v>0</v>
      </c>
      <c r="H312" s="119">
        <v>0</v>
      </c>
      <c r="I312" s="119">
        <v>193.28644976372962</v>
      </c>
      <c r="J312" s="119">
        <v>308.81974840197375</v>
      </c>
      <c r="K312" s="119">
        <v>385.55577790199533</v>
      </c>
      <c r="L312" s="119">
        <v>385.08384369383242</v>
      </c>
      <c r="M312" s="119">
        <v>384.60670996327264</v>
      </c>
      <c r="N312" s="119">
        <v>384.14587505346776</v>
      </c>
      <c r="O312" s="119">
        <v>383.70078266653275</v>
      </c>
      <c r="P312" s="119">
        <v>383.27089549168323</v>
      </c>
      <c r="Q312" s="119">
        <v>382.85569455718269</v>
      </c>
      <c r="R312" s="119">
        <v>382.45467860440993</v>
      </c>
      <c r="S312" s="119">
        <v>382.06736348328923</v>
      </c>
      <c r="T312" s="119">
        <v>381.69328156835576</v>
      </c>
      <c r="U312" s="119">
        <v>381.33198119475111</v>
      </c>
      <c r="V312" s="119">
        <v>380.98302611346924</v>
      </c>
      <c r="W312" s="119">
        <v>380.64599496519509</v>
      </c>
      <c r="X312" s="119">
        <v>380.32048077210186</v>
      </c>
      <c r="Y312" s="119">
        <v>380.00609044699434</v>
      </c>
      <c r="Z312" s="119">
        <v>379.70244431920509</v>
      </c>
      <c r="AA312" s="119">
        <v>379.40917567667225</v>
      </c>
      <c r="AB312" s="119">
        <v>379.12593032364776</v>
      </c>
      <c r="AC312" s="119">
        <v>378.85236615350038</v>
      </c>
      <c r="AD312" s="119">
        <v>378.58815273610026</v>
      </c>
      <c r="AE312" s="119">
        <v>378.33297091928574</v>
      </c>
    </row>
    <row r="313" spans="1:31">
      <c r="A313" s="3" t="s">
        <v>260</v>
      </c>
      <c r="B313" s="117" t="s">
        <v>92</v>
      </c>
      <c r="C313" s="118" t="s">
        <v>259</v>
      </c>
      <c r="D313" s="118" t="s">
        <v>248</v>
      </c>
      <c r="E313" s="117" t="s">
        <v>94</v>
      </c>
      <c r="F313" s="118" t="s">
        <v>119</v>
      </c>
      <c r="G313" s="117">
        <v>0</v>
      </c>
      <c r="H313" s="119">
        <v>0</v>
      </c>
      <c r="I313" s="119">
        <v>193.28644976372962</v>
      </c>
      <c r="J313" s="119">
        <v>115.53329863824413</v>
      </c>
      <c r="K313" s="119">
        <v>76.736029500021573</v>
      </c>
      <c r="L313" s="119">
        <v>0</v>
      </c>
      <c r="M313" s="119">
        <v>0</v>
      </c>
      <c r="N313" s="119">
        <v>0</v>
      </c>
      <c r="O313" s="119">
        <v>0</v>
      </c>
      <c r="P313" s="119">
        <v>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>
        <v>0</v>
      </c>
      <c r="AB313" s="119">
        <v>0</v>
      </c>
      <c r="AC313" s="119">
        <v>0</v>
      </c>
      <c r="AD313" s="119">
        <v>0</v>
      </c>
      <c r="AE313" s="119">
        <v>0</v>
      </c>
    </row>
    <row r="314" spans="1:31">
      <c r="A314" s="3" t="s">
        <v>261</v>
      </c>
      <c r="B314" s="117" t="s">
        <v>92</v>
      </c>
      <c r="C314" s="118" t="s">
        <v>259</v>
      </c>
      <c r="D314" s="118" t="s">
        <v>248</v>
      </c>
      <c r="E314" s="117" t="s">
        <v>35</v>
      </c>
      <c r="F314" s="118" t="s">
        <v>119</v>
      </c>
      <c r="G314" s="117">
        <v>0</v>
      </c>
      <c r="H314" s="144">
        <v>0</v>
      </c>
      <c r="I314" s="144">
        <v>5.1331714230704426</v>
      </c>
      <c r="J314" s="144">
        <v>8.2162808326288257</v>
      </c>
      <c r="K314" s="144">
        <v>10.238974251006915</v>
      </c>
      <c r="L314" s="144">
        <v>10.242201939424039</v>
      </c>
      <c r="M314" s="144">
        <v>10.246046616277116</v>
      </c>
      <c r="N314" s="144">
        <v>10.250491510891084</v>
      </c>
      <c r="O314" s="144">
        <v>10.255520357027379</v>
      </c>
      <c r="P314" s="144">
        <v>10.261117377834482</v>
      </c>
      <c r="Q314" s="144">
        <v>10.267267271247706</v>
      </c>
      <c r="R314" s="144">
        <v>10.273955195824895</v>
      </c>
      <c r="S314" s="144">
        <v>10.281166757004931</v>
      </c>
      <c r="T314" s="144">
        <v>10.288887993776466</v>
      </c>
      <c r="U314" s="144">
        <v>10.297105365744672</v>
      </c>
      <c r="V314" s="144">
        <v>10.305805740584052</v>
      </c>
      <c r="W314" s="144">
        <v>10.314976381865844</v>
      </c>
      <c r="X314" s="144">
        <v>10.324604937248795</v>
      </c>
      <c r="Y314" s="144">
        <v>10.334679427022527</v>
      </c>
      <c r="Z314" s="144">
        <v>10.34518823299287</v>
      </c>
      <c r="AA314" s="144">
        <v>10.356120087699038</v>
      </c>
      <c r="AB314" s="144">
        <v>10.367464063952704</v>
      </c>
      <c r="AC314" s="144">
        <v>10.379209564689369</v>
      </c>
      <c r="AD314" s="144">
        <v>10.391346313122698</v>
      </c>
      <c r="AE314" s="144">
        <v>10.40386434319281</v>
      </c>
    </row>
    <row r="315" spans="1:31">
      <c r="A315" s="3" t="s">
        <v>262</v>
      </c>
      <c r="B315" s="117" t="s">
        <v>92</v>
      </c>
      <c r="C315" s="118" t="s">
        <v>259</v>
      </c>
      <c r="D315" s="118" t="s">
        <v>248</v>
      </c>
      <c r="E315" s="117" t="s">
        <v>36</v>
      </c>
      <c r="F315" s="118" t="s">
        <v>119</v>
      </c>
      <c r="G315" s="117">
        <v>0</v>
      </c>
      <c r="H315" s="144">
        <v>0</v>
      </c>
      <c r="I315" s="144">
        <v>5.4701315250111282</v>
      </c>
      <c r="J315" s="144">
        <v>8.7556274857510932</v>
      </c>
      <c r="K315" s="144">
        <v>10.911097880442153</v>
      </c>
      <c r="L315" s="144">
        <v>10.914537446104047</v>
      </c>
      <c r="M315" s="144">
        <v>10.918634501574079</v>
      </c>
      <c r="N315" s="144">
        <v>10.92337117528888</v>
      </c>
      <c r="O315" s="144">
        <v>10.928730133234632</v>
      </c>
      <c r="P315" s="144">
        <v>10.934694562909721</v>
      </c>
      <c r="Q315" s="144">
        <v>10.941248157766097</v>
      </c>
      <c r="R315" s="144">
        <v>10.948375102115191</v>
      </c>
      <c r="S315" s="144">
        <v>10.956060056484368</v>
      </c>
      <c r="T315" s="144">
        <v>10.964288143410556</v>
      </c>
      <c r="U315" s="144">
        <v>10.973044933658006</v>
      </c>
      <c r="V315" s="144">
        <v>10.982316432847455</v>
      </c>
      <c r="W315" s="144">
        <v>10.992089068484487</v>
      </c>
      <c r="X315" s="144">
        <v>11.002349677375101</v>
      </c>
      <c r="Y315" s="144">
        <v>11.013085493417016</v>
      </c>
      <c r="Z315" s="144">
        <v>11.024284135755403</v>
      </c>
      <c r="AA315" s="144">
        <v>11.035933597292241</v>
      </c>
      <c r="AB315" s="144">
        <v>11.048022233538687</v>
      </c>
      <c r="AC315" s="144">
        <v>11.060538751800264</v>
      </c>
      <c r="AD315" s="144">
        <v>11.073472200684886</v>
      </c>
      <c r="AE315" s="144">
        <v>11.086811959924136</v>
      </c>
    </row>
    <row r="316" spans="1:31">
      <c r="A316" s="3" t="s">
        <v>263</v>
      </c>
      <c r="B316" s="117" t="s">
        <v>92</v>
      </c>
      <c r="C316" s="118" t="s">
        <v>259</v>
      </c>
      <c r="D316" s="118" t="s">
        <v>248</v>
      </c>
      <c r="E316" s="117" t="s">
        <v>37</v>
      </c>
      <c r="F316" s="118" t="s">
        <v>119</v>
      </c>
      <c r="G316" s="117">
        <v>0</v>
      </c>
      <c r="H316" s="144">
        <v>0</v>
      </c>
      <c r="I316" s="144">
        <v>5.1061602936543116</v>
      </c>
      <c r="J316" s="144">
        <v>8.1730461524285936</v>
      </c>
      <c r="K316" s="144">
        <v>10.185096007755698</v>
      </c>
      <c r="L316" s="144">
        <v>10.188306711836557</v>
      </c>
      <c r="M316" s="144">
        <v>10.192131157714376</v>
      </c>
      <c r="N316" s="144">
        <v>10.196552662962636</v>
      </c>
      <c r="O316" s="144">
        <v>10.201555046936926</v>
      </c>
      <c r="P316" s="144">
        <v>10.207122615804691</v>
      </c>
      <c r="Q316" s="144">
        <v>10.213240148021844</v>
      </c>
      <c r="R316" s="144">
        <v>10.219892880243005</v>
      </c>
      <c r="S316" s="144">
        <v>10.227066493652298</v>
      </c>
      <c r="T316" s="144">
        <v>10.234747100702268</v>
      </c>
      <c r="U316" s="144">
        <v>10.242921232248635</v>
      </c>
      <c r="V316" s="144">
        <v>10.251575825069187</v>
      </c>
      <c r="W316" s="144">
        <v>10.260698209755189</v>
      </c>
      <c r="X316" s="144">
        <v>10.270276098964326</v>
      </c>
      <c r="Y316" s="144">
        <v>10.280297576024344</v>
      </c>
      <c r="Z316" s="144">
        <v>10.290751083876883</v>
      </c>
      <c r="AA316" s="144">
        <v>10.301625414351362</v>
      </c>
      <c r="AB316" s="144">
        <v>10.312909697759139</v>
      </c>
      <c r="AC316" s="144">
        <v>10.324593392798251</v>
      </c>
      <c r="AD316" s="144">
        <v>10.336666276759582</v>
      </c>
      <c r="AE316" s="144">
        <v>10.349118436025392</v>
      </c>
    </row>
    <row r="317" spans="1:31">
      <c r="A317" s="3" t="s">
        <v>264</v>
      </c>
      <c r="B317" s="117" t="s">
        <v>92</v>
      </c>
      <c r="C317" s="118" t="s">
        <v>259</v>
      </c>
      <c r="D317" s="118" t="s">
        <v>248</v>
      </c>
      <c r="E317" s="117" t="s">
        <v>38</v>
      </c>
      <c r="F317" s="118" t="s">
        <v>119</v>
      </c>
      <c r="G317" s="117">
        <v>0</v>
      </c>
      <c r="H317" s="144">
        <v>0</v>
      </c>
      <c r="I317" s="144">
        <v>5.4413472865028893</v>
      </c>
      <c r="J317" s="144">
        <v>8.7095547233893793</v>
      </c>
      <c r="K317" s="144">
        <v>10.853682872714938</v>
      </c>
      <c r="L317" s="144">
        <v>10.857104339126765</v>
      </c>
      <c r="M317" s="144">
        <v>10.861179835586505</v>
      </c>
      <c r="N317" s="144">
        <v>10.865891584572289</v>
      </c>
      <c r="O317" s="144">
        <v>10.871222343283168</v>
      </c>
      <c r="P317" s="144">
        <v>10.877155387686159</v>
      </c>
      <c r="Q317" s="144">
        <v>10.883674497039475</v>
      </c>
      <c r="R317" s="144">
        <v>10.890763938877884</v>
      </c>
      <c r="S317" s="144">
        <v>10.898408454446184</v>
      </c>
      <c r="T317" s="144">
        <v>10.906593244567635</v>
      </c>
      <c r="U317" s="144">
        <v>10.915303955934181</v>
      </c>
      <c r="V317" s="144">
        <v>10.924526667806038</v>
      </c>
      <c r="W317" s="144">
        <v>10.934247879108257</v>
      </c>
      <c r="X317" s="144">
        <v>10.944454495912538</v>
      </c>
      <c r="Y317" s="144">
        <v>10.955133819292779</v>
      </c>
      <c r="Z317" s="144">
        <v>10.96627353354314</v>
      </c>
      <c r="AA317" s="144">
        <v>10.977861694747828</v>
      </c>
      <c r="AB317" s="144">
        <v>10.989886719692176</v>
      </c>
      <c r="AC317" s="144">
        <v>11.0023373751047</v>
      </c>
      <c r="AD317" s="144">
        <v>11.015202767220355</v>
      </c>
      <c r="AE317" s="144">
        <v>11.028472331655363</v>
      </c>
    </row>
    <row r="318" spans="1:31">
      <c r="A318" s="3" t="s">
        <v>265</v>
      </c>
      <c r="B318" s="117" t="s">
        <v>92</v>
      </c>
      <c r="C318" s="118" t="s">
        <v>259</v>
      </c>
      <c r="D318" s="118" t="s">
        <v>248</v>
      </c>
      <c r="E318" s="117" t="s">
        <v>95</v>
      </c>
      <c r="F318" s="118" t="s">
        <v>119</v>
      </c>
      <c r="G318" s="117">
        <v>0</v>
      </c>
      <c r="H318" s="118">
        <v>0</v>
      </c>
      <c r="I318" s="118">
        <v>0</v>
      </c>
      <c r="J318" s="118">
        <v>0</v>
      </c>
      <c r="K318" s="118">
        <v>0</v>
      </c>
      <c r="L318" s="118">
        <v>0</v>
      </c>
      <c r="M318" s="118">
        <v>0</v>
      </c>
      <c r="N318" s="118">
        <v>0</v>
      </c>
      <c r="O318" s="118">
        <v>0</v>
      </c>
      <c r="P318" s="118">
        <v>0</v>
      </c>
      <c r="Q318" s="118">
        <v>0</v>
      </c>
      <c r="R318" s="118">
        <v>0</v>
      </c>
      <c r="S318" s="118">
        <v>0</v>
      </c>
      <c r="T318" s="118">
        <v>0</v>
      </c>
      <c r="U318" s="118">
        <v>0</v>
      </c>
      <c r="V318" s="118">
        <v>0</v>
      </c>
      <c r="W318" s="118">
        <v>0</v>
      </c>
      <c r="X318" s="118">
        <v>0</v>
      </c>
      <c r="Y318" s="118">
        <v>0</v>
      </c>
      <c r="Z318" s="118">
        <v>0</v>
      </c>
      <c r="AA318" s="118">
        <v>0</v>
      </c>
      <c r="AB318" s="118">
        <v>0</v>
      </c>
      <c r="AC318" s="118">
        <v>0</v>
      </c>
      <c r="AD318" s="118">
        <v>0</v>
      </c>
      <c r="AE318" s="118">
        <v>0</v>
      </c>
    </row>
    <row r="319" spans="1:31">
      <c r="A319" s="3" t="s">
        <v>266</v>
      </c>
      <c r="B319" s="117" t="s">
        <v>92</v>
      </c>
      <c r="C319" s="118" t="s">
        <v>259</v>
      </c>
      <c r="D319" s="118" t="s">
        <v>248</v>
      </c>
      <c r="E319" s="117" t="s">
        <v>96</v>
      </c>
      <c r="F319" s="118" t="s">
        <v>119</v>
      </c>
      <c r="G319" s="117">
        <v>0</v>
      </c>
      <c r="H319" s="118">
        <v>0</v>
      </c>
      <c r="I319" s="118">
        <v>410653.71</v>
      </c>
      <c r="J319" s="118">
        <v>657302.47</v>
      </c>
      <c r="K319" s="118">
        <v>819117.94</v>
      </c>
      <c r="L319" s="118">
        <v>819376.16</v>
      </c>
      <c r="M319" s="118">
        <v>819683.73</v>
      </c>
      <c r="N319" s="118">
        <v>820039.32</v>
      </c>
      <c r="O319" s="118">
        <v>820441.63</v>
      </c>
      <c r="P319" s="118">
        <v>820889.39</v>
      </c>
      <c r="Q319" s="118">
        <v>821381.38</v>
      </c>
      <c r="R319" s="118">
        <v>821916.42</v>
      </c>
      <c r="S319" s="118">
        <v>822493.34</v>
      </c>
      <c r="T319" s="118">
        <v>823111.04</v>
      </c>
      <c r="U319" s="118">
        <v>823768.43</v>
      </c>
      <c r="V319" s="118">
        <v>824464.46</v>
      </c>
      <c r="W319" s="118">
        <v>825198.11</v>
      </c>
      <c r="X319" s="118">
        <v>825968.4</v>
      </c>
      <c r="Y319" s="118">
        <v>826774.35</v>
      </c>
      <c r="Z319" s="118">
        <v>827615.06</v>
      </c>
      <c r="AA319" s="118">
        <v>828489.61</v>
      </c>
      <c r="AB319" s="118">
        <v>829397.13</v>
      </c>
      <c r="AC319" s="118">
        <v>830336.77</v>
      </c>
      <c r="AD319" s="118">
        <v>831307.71</v>
      </c>
      <c r="AE319" s="118">
        <v>832309.15</v>
      </c>
    </row>
    <row r="320" spans="1:31">
      <c r="A320" s="3" t="s">
        <v>267</v>
      </c>
      <c r="B320" s="117" t="s">
        <v>92</v>
      </c>
      <c r="C320" s="118" t="s">
        <v>259</v>
      </c>
      <c r="D320" s="118" t="s">
        <v>248</v>
      </c>
      <c r="E320" s="117" t="s">
        <v>97</v>
      </c>
      <c r="F320" s="118" t="s">
        <v>119</v>
      </c>
      <c r="G320" s="117">
        <v>0</v>
      </c>
      <c r="H320" s="118">
        <v>0</v>
      </c>
      <c r="I320" s="118">
        <v>0</v>
      </c>
      <c r="J320" s="118">
        <v>0</v>
      </c>
      <c r="K320" s="118">
        <v>0</v>
      </c>
      <c r="L320" s="118">
        <v>0</v>
      </c>
      <c r="M320" s="118">
        <v>0</v>
      </c>
      <c r="N320" s="118">
        <v>0</v>
      </c>
      <c r="O320" s="118">
        <v>0</v>
      </c>
      <c r="P320" s="118">
        <v>0</v>
      </c>
      <c r="Q320" s="118">
        <v>0</v>
      </c>
      <c r="R320" s="118">
        <v>0</v>
      </c>
      <c r="S320" s="118">
        <v>0</v>
      </c>
      <c r="T320" s="118">
        <v>0</v>
      </c>
      <c r="U320" s="118">
        <v>0</v>
      </c>
      <c r="V320" s="118">
        <v>0</v>
      </c>
      <c r="W320" s="118">
        <v>0</v>
      </c>
      <c r="X320" s="118">
        <v>0</v>
      </c>
      <c r="Y320" s="118">
        <v>0</v>
      </c>
      <c r="Z320" s="118">
        <v>0</v>
      </c>
      <c r="AA320" s="118">
        <v>0</v>
      </c>
      <c r="AB320" s="118">
        <v>0</v>
      </c>
      <c r="AC320" s="118">
        <v>0</v>
      </c>
      <c r="AD320" s="118">
        <v>0</v>
      </c>
      <c r="AE320" s="118">
        <v>0</v>
      </c>
    </row>
    <row r="321" spans="1:31">
      <c r="A321" s="3" t="s">
        <v>268</v>
      </c>
      <c r="B321" s="117" t="s">
        <v>92</v>
      </c>
      <c r="C321" s="118" t="s">
        <v>259</v>
      </c>
      <c r="D321" s="118" t="s">
        <v>248</v>
      </c>
      <c r="E321" s="117" t="s">
        <v>34</v>
      </c>
      <c r="F321" s="118" t="s">
        <v>119</v>
      </c>
      <c r="G321" s="117">
        <v>0</v>
      </c>
      <c r="H321" s="118">
        <v>0</v>
      </c>
      <c r="I321" s="118">
        <v>410653.71</v>
      </c>
      <c r="J321" s="118">
        <v>657302.47</v>
      </c>
      <c r="K321" s="118">
        <v>819117.94</v>
      </c>
      <c r="L321" s="118">
        <v>819376.16</v>
      </c>
      <c r="M321" s="118">
        <v>819683.73</v>
      </c>
      <c r="N321" s="118">
        <v>820039.32</v>
      </c>
      <c r="O321" s="118">
        <v>820441.63</v>
      </c>
      <c r="P321" s="118">
        <v>820889.39</v>
      </c>
      <c r="Q321" s="118">
        <v>821381.38</v>
      </c>
      <c r="R321" s="118">
        <v>821916.42</v>
      </c>
      <c r="S321" s="118">
        <v>822493.34</v>
      </c>
      <c r="T321" s="118">
        <v>823111.04</v>
      </c>
      <c r="U321" s="118">
        <v>823768.43</v>
      </c>
      <c r="V321" s="118">
        <v>824464.46</v>
      </c>
      <c r="W321" s="118">
        <v>825198.11</v>
      </c>
      <c r="X321" s="118">
        <v>825968.4</v>
      </c>
      <c r="Y321" s="118">
        <v>826774.35</v>
      </c>
      <c r="Z321" s="118">
        <v>827615.06</v>
      </c>
      <c r="AA321" s="118">
        <v>828489.61</v>
      </c>
      <c r="AB321" s="118">
        <v>829397.13</v>
      </c>
      <c r="AC321" s="118">
        <v>830336.77</v>
      </c>
      <c r="AD321" s="118">
        <v>831307.71</v>
      </c>
      <c r="AE321" s="118">
        <v>832309.15</v>
      </c>
    </row>
    <row r="322" spans="1:31">
      <c r="A322" s="3" t="s">
        <v>269</v>
      </c>
      <c r="B322" s="117" t="s">
        <v>92</v>
      </c>
      <c r="C322" s="118" t="s">
        <v>270</v>
      </c>
      <c r="D322" s="118" t="s">
        <v>248</v>
      </c>
      <c r="E322" s="117" t="s">
        <v>93</v>
      </c>
      <c r="F322" s="118" t="s">
        <v>119</v>
      </c>
      <c r="G322" s="117">
        <v>0</v>
      </c>
      <c r="H322" s="119">
        <v>0</v>
      </c>
      <c r="I322" s="119">
        <v>2.2156612499999997</v>
      </c>
      <c r="J322" s="119">
        <v>3.4760880000000003</v>
      </c>
      <c r="K322" s="119">
        <v>4.34511</v>
      </c>
      <c r="L322" s="119">
        <v>4.34511</v>
      </c>
      <c r="M322" s="119">
        <v>4.34511</v>
      </c>
      <c r="N322" s="119">
        <v>4.34511</v>
      </c>
      <c r="O322" s="119">
        <v>4.34511</v>
      </c>
      <c r="P322" s="119">
        <v>4.34511</v>
      </c>
      <c r="Q322" s="119">
        <v>4.34511</v>
      </c>
      <c r="R322" s="119">
        <v>4.34511</v>
      </c>
      <c r="S322" s="119">
        <v>4.34511</v>
      </c>
      <c r="T322" s="119">
        <v>4.34511</v>
      </c>
      <c r="U322" s="119">
        <v>4.34511</v>
      </c>
      <c r="V322" s="119">
        <v>4.34511</v>
      </c>
      <c r="W322" s="119">
        <v>4.34511</v>
      </c>
      <c r="X322" s="119">
        <v>4.34511</v>
      </c>
      <c r="Y322" s="119">
        <v>4.34511</v>
      </c>
      <c r="Z322" s="119">
        <v>4.34511</v>
      </c>
      <c r="AA322" s="119">
        <v>4.34511</v>
      </c>
      <c r="AB322" s="119">
        <v>4.34511</v>
      </c>
      <c r="AC322" s="119">
        <v>4.34511</v>
      </c>
      <c r="AD322" s="119">
        <v>4.34511</v>
      </c>
      <c r="AE322" s="119">
        <v>4.34511</v>
      </c>
    </row>
    <row r="323" spans="1:31">
      <c r="A323" s="3" t="s">
        <v>271</v>
      </c>
      <c r="B323" s="117" t="s">
        <v>92</v>
      </c>
      <c r="C323" s="118" t="s">
        <v>270</v>
      </c>
      <c r="D323" s="118" t="s">
        <v>248</v>
      </c>
      <c r="E323" s="117" t="s">
        <v>94</v>
      </c>
      <c r="F323" s="118" t="s">
        <v>119</v>
      </c>
      <c r="G323" s="117">
        <v>0</v>
      </c>
      <c r="H323" s="119">
        <v>0</v>
      </c>
      <c r="I323" s="119">
        <v>2.2156612499999997</v>
      </c>
      <c r="J323" s="119">
        <v>1.2604267500000006</v>
      </c>
      <c r="K323" s="119">
        <v>0.86902199999999974</v>
      </c>
      <c r="L323" s="119">
        <v>0</v>
      </c>
      <c r="M323" s="119">
        <v>0</v>
      </c>
      <c r="N323" s="119">
        <v>0</v>
      </c>
      <c r="O323" s="119">
        <v>0</v>
      </c>
      <c r="P323" s="119">
        <v>0</v>
      </c>
      <c r="Q323" s="119">
        <v>0</v>
      </c>
      <c r="R323" s="119">
        <v>0</v>
      </c>
      <c r="S323" s="119">
        <v>0</v>
      </c>
      <c r="T323" s="119">
        <v>0</v>
      </c>
      <c r="U323" s="119">
        <v>0</v>
      </c>
      <c r="V323" s="119">
        <v>0</v>
      </c>
      <c r="W323" s="119">
        <v>0</v>
      </c>
      <c r="X323" s="119">
        <v>0</v>
      </c>
      <c r="Y323" s="119">
        <v>0</v>
      </c>
      <c r="Z323" s="119">
        <v>0</v>
      </c>
      <c r="AA323" s="119">
        <v>0</v>
      </c>
      <c r="AB323" s="119">
        <v>0</v>
      </c>
      <c r="AC323" s="119">
        <v>0</v>
      </c>
      <c r="AD323" s="119">
        <v>0</v>
      </c>
      <c r="AE323" s="119">
        <v>0</v>
      </c>
    </row>
    <row r="324" spans="1:31">
      <c r="A324" s="3" t="s">
        <v>272</v>
      </c>
      <c r="B324" s="117" t="s">
        <v>92</v>
      </c>
      <c r="C324" s="118" t="s">
        <v>270</v>
      </c>
      <c r="D324" s="118" t="s">
        <v>248</v>
      </c>
      <c r="E324" s="117" t="s">
        <v>35</v>
      </c>
      <c r="F324" s="118" t="s">
        <v>119</v>
      </c>
      <c r="G324" s="117">
        <v>0</v>
      </c>
      <c r="H324" s="144">
        <v>0</v>
      </c>
      <c r="I324" s="144">
        <v>1.6065570249966636</v>
      </c>
      <c r="J324" s="144">
        <v>2.5640455264853594</v>
      </c>
      <c r="K324" s="144">
        <v>3.197803257425949</v>
      </c>
      <c r="L324" s="144">
        <v>3.1910865501335728</v>
      </c>
      <c r="M324" s="144">
        <v>3.1843914571219734</v>
      </c>
      <c r="N324" s="144">
        <v>3.1777179017363233</v>
      </c>
      <c r="O324" s="144">
        <v>3.1710658075980422</v>
      </c>
      <c r="P324" s="144">
        <v>3.1644350986037892</v>
      </c>
      <c r="Q324" s="144">
        <v>3.1578256989244688</v>
      </c>
      <c r="R324" s="144">
        <v>3.1512375330042399</v>
      </c>
      <c r="S324" s="144">
        <v>3.1446705255595391</v>
      </c>
      <c r="T324" s="144">
        <v>3.138124601578077</v>
      </c>
      <c r="U324" s="144">
        <v>3.131599686317879</v>
      </c>
      <c r="V324" s="144">
        <v>3.125095705306292</v>
      </c>
      <c r="W324" s="144">
        <v>3.1186125843390258</v>
      </c>
      <c r="X324" s="144">
        <v>3.1121502494791717</v>
      </c>
      <c r="Y324" s="144">
        <v>3.105708627056246</v>
      </c>
      <c r="Z324" s="144">
        <v>3.0992876436652188</v>
      </c>
      <c r="AA324" s="144">
        <v>3.0928872261655633</v>
      </c>
      <c r="AB324" s="144">
        <v>3.0865073016802929</v>
      </c>
      <c r="AC324" s="144">
        <v>3.080147797595016</v>
      </c>
      <c r="AD324" s="144">
        <v>3.0738086415569827</v>
      </c>
      <c r="AE324" s="144">
        <v>3.0674897614741408</v>
      </c>
    </row>
    <row r="325" spans="1:31">
      <c r="A325" s="3" t="s">
        <v>273</v>
      </c>
      <c r="B325" s="117" t="s">
        <v>92</v>
      </c>
      <c r="C325" s="118" t="s">
        <v>270</v>
      </c>
      <c r="D325" s="118" t="s">
        <v>248</v>
      </c>
      <c r="E325" s="117" t="s">
        <v>36</v>
      </c>
      <c r="F325" s="118" t="s">
        <v>119</v>
      </c>
      <c r="G325" s="117">
        <v>0</v>
      </c>
      <c r="H325" s="144">
        <v>0</v>
      </c>
      <c r="I325" s="144">
        <v>1.7120172900646458</v>
      </c>
      <c r="J325" s="144">
        <v>2.7323588304404938</v>
      </c>
      <c r="K325" s="144">
        <v>3.4077187312723241</v>
      </c>
      <c r="L325" s="144">
        <v>3.4005611148055976</v>
      </c>
      <c r="M325" s="144">
        <v>3.3934265314599035</v>
      </c>
      <c r="N325" s="144">
        <v>3.3863148995485117</v>
      </c>
      <c r="O325" s="144">
        <v>3.3792261376790731</v>
      </c>
      <c r="P325" s="144">
        <v>3.3721601647525459</v>
      </c>
      <c r="Q325" s="144">
        <v>3.3651168999621364</v>
      </c>
      <c r="R325" s="144">
        <v>3.3580962627922419</v>
      </c>
      <c r="S325" s="144">
        <v>3.3510981730174114</v>
      </c>
      <c r="T325" s="144">
        <v>3.3441225507012757</v>
      </c>
      <c r="U325" s="144">
        <v>3.3371693161955234</v>
      </c>
      <c r="V325" s="144">
        <v>3.3302383901388448</v>
      </c>
      <c r="W325" s="144">
        <v>3.3233296934559098</v>
      </c>
      <c r="X325" s="144">
        <v>3.316443147356321</v>
      </c>
      <c r="Y325" s="144">
        <v>3.3095786733335952</v>
      </c>
      <c r="Z325" s="144">
        <v>3.302736193164129</v>
      </c>
      <c r="AA325" s="144">
        <v>3.2959156289061844</v>
      </c>
      <c r="AB325" s="144">
        <v>3.2891169028988627</v>
      </c>
      <c r="AC325" s="144">
        <v>3.2823399377610998</v>
      </c>
      <c r="AD325" s="144">
        <v>3.2755846563906466</v>
      </c>
      <c r="AE325" s="144">
        <v>3.2688509819630656</v>
      </c>
    </row>
    <row r="326" spans="1:31">
      <c r="A326" s="3" t="s">
        <v>274</v>
      </c>
      <c r="B326" s="117" t="s">
        <v>92</v>
      </c>
      <c r="C326" s="118" t="s">
        <v>270</v>
      </c>
      <c r="D326" s="118" t="s">
        <v>248</v>
      </c>
      <c r="E326" s="117" t="s">
        <v>37</v>
      </c>
      <c r="F326" s="118" t="s">
        <v>119</v>
      </c>
      <c r="G326" s="117">
        <v>0</v>
      </c>
      <c r="H326" s="144">
        <v>0</v>
      </c>
      <c r="I326" s="144">
        <v>1.7971748817784208</v>
      </c>
      <c r="J326" s="144">
        <v>2.8682693139668571</v>
      </c>
      <c r="K326" s="144">
        <v>3.577222346730621</v>
      </c>
      <c r="L326" s="144">
        <v>3.5697087026792116</v>
      </c>
      <c r="M326" s="144">
        <v>3.5622192374411856</v>
      </c>
      <c r="N326" s="144">
        <v>3.5547538652666297</v>
      </c>
      <c r="O326" s="144">
        <v>3.5473125007146504</v>
      </c>
      <c r="P326" s="144">
        <v>3.5398950586522506</v>
      </c>
      <c r="Q326" s="144">
        <v>3.5325014542532207</v>
      </c>
      <c r="R326" s="144">
        <v>3.5251316029970243</v>
      </c>
      <c r="S326" s="144">
        <v>3.5177854206677082</v>
      </c>
      <c r="T326" s="144">
        <v>3.5104628233527833</v>
      </c>
      <c r="U326" s="144">
        <v>3.5031637274421445</v>
      </c>
      <c r="V326" s="144">
        <v>3.4958880496269664</v>
      </c>
      <c r="W326" s="144">
        <v>3.4886357068986231</v>
      </c>
      <c r="X326" s="144">
        <v>3.4814066165476008</v>
      </c>
      <c r="Y326" s="144">
        <v>3.4742006961624168</v>
      </c>
      <c r="Z326" s="144">
        <v>3.467017863628544</v>
      </c>
      <c r="AA326" s="144">
        <v>3.4598580371273329</v>
      </c>
      <c r="AB326" s="144">
        <v>3.4527211351349534</v>
      </c>
      <c r="AC326" s="144">
        <v>3.4456070764213189</v>
      </c>
      <c r="AD326" s="144">
        <v>3.4385157800490349</v>
      </c>
      <c r="AE326" s="144">
        <v>3.4314471653723304</v>
      </c>
    </row>
    <row r="327" spans="1:31">
      <c r="A327" s="3" t="s">
        <v>275</v>
      </c>
      <c r="B327" s="117" t="s">
        <v>92</v>
      </c>
      <c r="C327" s="118" t="s">
        <v>270</v>
      </c>
      <c r="D327" s="118" t="s">
        <v>248</v>
      </c>
      <c r="E327" s="117" t="s">
        <v>38</v>
      </c>
      <c r="F327" s="118" t="s">
        <v>119</v>
      </c>
      <c r="G327" s="117">
        <v>0</v>
      </c>
      <c r="H327" s="144">
        <v>0</v>
      </c>
      <c r="I327" s="144">
        <v>1.9151479984851032</v>
      </c>
      <c r="J327" s="144">
        <v>3.0565529773730362</v>
      </c>
      <c r="K327" s="144">
        <v>3.812044274009613</v>
      </c>
      <c r="L327" s="144">
        <v>3.8040374069471565</v>
      </c>
      <c r="M327" s="144">
        <v>3.7960563058836163</v>
      </c>
      <c r="N327" s="144">
        <v>3.7881008794401425</v>
      </c>
      <c r="O327" s="144">
        <v>3.7801710365671894</v>
      </c>
      <c r="P327" s="144">
        <v>3.7722666865433192</v>
      </c>
      <c r="Q327" s="144">
        <v>3.7643877389740203</v>
      </c>
      <c r="R327" s="144">
        <v>3.7565341037905204</v>
      </c>
      <c r="S327" s="144">
        <v>3.7487056912486234</v>
      </c>
      <c r="T327" s="144">
        <v>3.7409024119275185</v>
      </c>
      <c r="U327" s="144">
        <v>3.7331241767286278</v>
      </c>
      <c r="V327" s="144">
        <v>3.7253708968744315</v>
      </c>
      <c r="W327" s="144">
        <v>3.7176424839073134</v>
      </c>
      <c r="X327" s="144">
        <v>3.7099388496884065</v>
      </c>
      <c r="Y327" s="144">
        <v>3.7022599063964372</v>
      </c>
      <c r="Z327" s="144">
        <v>3.6946055665265813</v>
      </c>
      <c r="AA327" s="144">
        <v>3.6869757428893144</v>
      </c>
      <c r="AB327" s="144">
        <v>3.6793703486092855</v>
      </c>
      <c r="AC327" s="144">
        <v>3.6717892971241675</v>
      </c>
      <c r="AD327" s="144">
        <v>3.6642325021835411</v>
      </c>
      <c r="AE327" s="144">
        <v>3.656699877847752</v>
      </c>
    </row>
    <row r="328" spans="1:31">
      <c r="A328" s="3" t="s">
        <v>276</v>
      </c>
      <c r="B328" s="117" t="s">
        <v>92</v>
      </c>
      <c r="C328" s="118" t="s">
        <v>270</v>
      </c>
      <c r="D328" s="118" t="s">
        <v>248</v>
      </c>
      <c r="E328" s="117" t="s">
        <v>95</v>
      </c>
      <c r="F328" s="118" t="s">
        <v>119</v>
      </c>
      <c r="G328" s="117">
        <v>0</v>
      </c>
      <c r="H328" s="118">
        <v>0</v>
      </c>
      <c r="I328" s="118">
        <v>0</v>
      </c>
      <c r="J328" s="118">
        <v>0</v>
      </c>
      <c r="K328" s="118">
        <v>0</v>
      </c>
      <c r="L328" s="118">
        <v>0</v>
      </c>
      <c r="M328" s="118">
        <v>0</v>
      </c>
      <c r="N328" s="118">
        <v>0</v>
      </c>
      <c r="O328" s="118">
        <v>0</v>
      </c>
      <c r="P328" s="118">
        <v>0</v>
      </c>
      <c r="Q328" s="118">
        <v>0</v>
      </c>
      <c r="R328" s="118">
        <v>0</v>
      </c>
      <c r="S328" s="118">
        <v>0</v>
      </c>
      <c r="T328" s="118">
        <v>0</v>
      </c>
      <c r="U328" s="118">
        <v>0</v>
      </c>
      <c r="V328" s="118">
        <v>0</v>
      </c>
      <c r="W328" s="118">
        <v>0</v>
      </c>
      <c r="X328" s="118">
        <v>0</v>
      </c>
      <c r="Y328" s="118">
        <v>0</v>
      </c>
      <c r="Z328" s="118">
        <v>0</v>
      </c>
      <c r="AA328" s="118">
        <v>0</v>
      </c>
      <c r="AB328" s="118">
        <v>0</v>
      </c>
      <c r="AC328" s="118">
        <v>0</v>
      </c>
      <c r="AD328" s="118">
        <v>0</v>
      </c>
      <c r="AE328" s="118">
        <v>0</v>
      </c>
    </row>
    <row r="329" spans="1:31">
      <c r="A329" s="3" t="s">
        <v>277</v>
      </c>
      <c r="B329" s="117" t="s">
        <v>92</v>
      </c>
      <c r="C329" s="118" t="s">
        <v>270</v>
      </c>
      <c r="D329" s="118" t="s">
        <v>248</v>
      </c>
      <c r="E329" s="117" t="s">
        <v>96</v>
      </c>
      <c r="F329" s="118" t="s">
        <v>119</v>
      </c>
      <c r="G329" s="117">
        <v>0</v>
      </c>
      <c r="H329" s="118">
        <v>0</v>
      </c>
      <c r="I329" s="118">
        <v>143773.99</v>
      </c>
      <c r="J329" s="118">
        <v>229461.55</v>
      </c>
      <c r="K329" s="118">
        <v>286177.78999999998</v>
      </c>
      <c r="L329" s="118">
        <v>285576.7</v>
      </c>
      <c r="M329" s="118">
        <v>284977.53999999998</v>
      </c>
      <c r="N329" s="118">
        <v>284380.31</v>
      </c>
      <c r="O329" s="118">
        <v>283785</v>
      </c>
      <c r="P329" s="118">
        <v>283191.59999999998</v>
      </c>
      <c r="Q329" s="118">
        <v>282600.12</v>
      </c>
      <c r="R329" s="118">
        <v>282010.53000000003</v>
      </c>
      <c r="S329" s="118">
        <v>281422.83</v>
      </c>
      <c r="T329" s="118">
        <v>280837.03000000003</v>
      </c>
      <c r="U329" s="118">
        <v>280253.09999999998</v>
      </c>
      <c r="V329" s="118">
        <v>279671.03999999998</v>
      </c>
      <c r="W329" s="118">
        <v>279090.86</v>
      </c>
      <c r="X329" s="118">
        <v>278512.53000000003</v>
      </c>
      <c r="Y329" s="118">
        <v>277936.06</v>
      </c>
      <c r="Z329" s="118">
        <v>277361.43</v>
      </c>
      <c r="AA329" s="118">
        <v>276788.64</v>
      </c>
      <c r="AB329" s="118">
        <v>276217.69</v>
      </c>
      <c r="AC329" s="118">
        <v>275648.57</v>
      </c>
      <c r="AD329" s="118">
        <v>275081.26</v>
      </c>
      <c r="AE329" s="118">
        <v>274515.77</v>
      </c>
    </row>
    <row r="330" spans="1:31">
      <c r="A330" s="3" t="s">
        <v>278</v>
      </c>
      <c r="B330" s="117" t="s">
        <v>92</v>
      </c>
      <c r="C330" s="118" t="s">
        <v>270</v>
      </c>
      <c r="D330" s="118" t="s">
        <v>248</v>
      </c>
      <c r="E330" s="117" t="s">
        <v>97</v>
      </c>
      <c r="F330" s="118" t="s">
        <v>119</v>
      </c>
      <c r="G330" s="117">
        <v>0</v>
      </c>
      <c r="H330" s="118">
        <v>0</v>
      </c>
      <c r="I330" s="118">
        <v>0</v>
      </c>
      <c r="J330" s="118">
        <v>0</v>
      </c>
      <c r="K330" s="118">
        <v>0</v>
      </c>
      <c r="L330" s="118">
        <v>0</v>
      </c>
      <c r="M330" s="118">
        <v>0</v>
      </c>
      <c r="N330" s="118">
        <v>0</v>
      </c>
      <c r="O330" s="118">
        <v>0</v>
      </c>
      <c r="P330" s="118">
        <v>0</v>
      </c>
      <c r="Q330" s="118">
        <v>0</v>
      </c>
      <c r="R330" s="118">
        <v>0</v>
      </c>
      <c r="S330" s="118">
        <v>0</v>
      </c>
      <c r="T330" s="118">
        <v>0</v>
      </c>
      <c r="U330" s="118">
        <v>0</v>
      </c>
      <c r="V330" s="118">
        <v>0</v>
      </c>
      <c r="W330" s="118">
        <v>0</v>
      </c>
      <c r="X330" s="118">
        <v>0</v>
      </c>
      <c r="Y330" s="118">
        <v>0</v>
      </c>
      <c r="Z330" s="118">
        <v>0</v>
      </c>
      <c r="AA330" s="118">
        <v>0</v>
      </c>
      <c r="AB330" s="118">
        <v>0</v>
      </c>
      <c r="AC330" s="118">
        <v>0</v>
      </c>
      <c r="AD330" s="118">
        <v>0</v>
      </c>
      <c r="AE330" s="118">
        <v>0</v>
      </c>
    </row>
    <row r="331" spans="1:31">
      <c r="A331" s="3" t="s">
        <v>279</v>
      </c>
      <c r="B331" s="117" t="s">
        <v>92</v>
      </c>
      <c r="C331" s="118" t="s">
        <v>270</v>
      </c>
      <c r="D331" s="118" t="s">
        <v>248</v>
      </c>
      <c r="E331" s="117" t="s">
        <v>34</v>
      </c>
      <c r="F331" s="118" t="s">
        <v>119</v>
      </c>
      <c r="G331" s="117">
        <v>0</v>
      </c>
      <c r="H331" s="118">
        <v>0</v>
      </c>
      <c r="I331" s="118">
        <v>143773.99</v>
      </c>
      <c r="J331" s="118">
        <v>229461.55</v>
      </c>
      <c r="K331" s="118">
        <v>286177.78999999998</v>
      </c>
      <c r="L331" s="118">
        <v>285576.7</v>
      </c>
      <c r="M331" s="118">
        <v>284977.53999999998</v>
      </c>
      <c r="N331" s="118">
        <v>284380.31</v>
      </c>
      <c r="O331" s="118">
        <v>283785</v>
      </c>
      <c r="P331" s="118">
        <v>283191.59999999998</v>
      </c>
      <c r="Q331" s="118">
        <v>282600.12</v>
      </c>
      <c r="R331" s="118">
        <v>282010.53000000003</v>
      </c>
      <c r="S331" s="118">
        <v>281422.83</v>
      </c>
      <c r="T331" s="118">
        <v>280837.03000000003</v>
      </c>
      <c r="U331" s="118">
        <v>280253.09999999998</v>
      </c>
      <c r="V331" s="118">
        <v>279671.03999999998</v>
      </c>
      <c r="W331" s="118">
        <v>279090.86</v>
      </c>
      <c r="X331" s="118">
        <v>278512.53000000003</v>
      </c>
      <c r="Y331" s="118">
        <v>277936.06</v>
      </c>
      <c r="Z331" s="118">
        <v>277361.43</v>
      </c>
      <c r="AA331" s="118">
        <v>276788.64</v>
      </c>
      <c r="AB331" s="118">
        <v>276217.69</v>
      </c>
      <c r="AC331" s="118">
        <v>275648.57</v>
      </c>
      <c r="AD331" s="118">
        <v>275081.26</v>
      </c>
      <c r="AE331" s="118">
        <v>274515.77</v>
      </c>
    </row>
    <row r="332" spans="1:31">
      <c r="A332" s="3" t="s">
        <v>471</v>
      </c>
      <c r="B332" s="117" t="s">
        <v>92</v>
      </c>
      <c r="C332" s="118" t="s">
        <v>152</v>
      </c>
      <c r="D332" s="118" t="s">
        <v>472</v>
      </c>
      <c r="E332" s="117" t="s">
        <v>93</v>
      </c>
      <c r="F332" s="118" t="s">
        <v>119</v>
      </c>
      <c r="G332" s="117">
        <v>0</v>
      </c>
      <c r="H332" s="119">
        <v>0</v>
      </c>
      <c r="I332" s="119">
        <v>319.54409201996418</v>
      </c>
      <c r="J332" s="119">
        <v>517.06254989456761</v>
      </c>
      <c r="K332" s="119">
        <v>652.83051110630117</v>
      </c>
      <c r="L332" s="119">
        <v>659.16988459516654</v>
      </c>
      <c r="M332" s="119">
        <v>665.5472607973893</v>
      </c>
      <c r="N332" s="119">
        <v>671.98658088644265</v>
      </c>
      <c r="O332" s="119">
        <v>678.4884465275037</v>
      </c>
      <c r="P332" s="119">
        <v>685.05346522976413</v>
      </c>
      <c r="Q332" s="119">
        <v>691.68225040319396</v>
      </c>
      <c r="R332" s="119">
        <v>698.37542141585539</v>
      </c>
      <c r="S332" s="119">
        <v>705.13360365177482</v>
      </c>
      <c r="T332" s="119">
        <v>711.95742856937659</v>
      </c>
      <c r="U332" s="119">
        <v>718.84753376048286</v>
      </c>
      <c r="V332" s="119">
        <v>725.80456300988874</v>
      </c>
      <c r="W332" s="119">
        <v>732.82916635551499</v>
      </c>
      <c r="X332" s="119">
        <v>739.92200014914465</v>
      </c>
      <c r="Y332" s="119">
        <v>747.08372711775007</v>
      </c>
      <c r="Z332" s="119">
        <v>754.31501642541571</v>
      </c>
      <c r="AA332" s="119">
        <v>761.61654373586214</v>
      </c>
      <c r="AB332" s="119">
        <v>768.98899127557763</v>
      </c>
      <c r="AC332" s="119">
        <v>776.43304789756269</v>
      </c>
      <c r="AD332" s="119">
        <v>783.94940914569349</v>
      </c>
      <c r="AE332" s="119">
        <v>791.53877731971136</v>
      </c>
    </row>
    <row r="333" spans="1:31">
      <c r="A333" s="3" t="s">
        <v>473</v>
      </c>
      <c r="B333" s="117" t="s">
        <v>92</v>
      </c>
      <c r="C333" s="118" t="s">
        <v>152</v>
      </c>
      <c r="D333" s="118" t="s">
        <v>472</v>
      </c>
      <c r="E333" s="117" t="s">
        <v>94</v>
      </c>
      <c r="F333" s="118" t="s">
        <v>119</v>
      </c>
      <c r="G333" s="117">
        <v>0</v>
      </c>
      <c r="H333" s="119">
        <v>0</v>
      </c>
      <c r="I333" s="119">
        <v>319.54409201996418</v>
      </c>
      <c r="J333" s="119">
        <v>197.51845787460343</v>
      </c>
      <c r="K333" s="119">
        <v>135.76796121173356</v>
      </c>
      <c r="L333" s="119">
        <v>6.3393734888653626</v>
      </c>
      <c r="M333" s="119">
        <v>6.3773762022227629</v>
      </c>
      <c r="N333" s="119">
        <v>6.4393200890533535</v>
      </c>
      <c r="O333" s="119">
        <v>6.5018656410610447</v>
      </c>
      <c r="P333" s="119">
        <v>6.5650187022604314</v>
      </c>
      <c r="Q333" s="119">
        <v>6.6287851734298329</v>
      </c>
      <c r="R333" s="119">
        <v>6.6931710126614234</v>
      </c>
      <c r="S333" s="119">
        <v>6.7581822359194348</v>
      </c>
      <c r="T333" s="119">
        <v>6.8238249176017689</v>
      </c>
      <c r="U333" s="119">
        <v>6.8901051911062723</v>
      </c>
      <c r="V333" s="119">
        <v>6.9570292494058776</v>
      </c>
      <c r="W333" s="119">
        <v>7.0246033456262467</v>
      </c>
      <c r="X333" s="119">
        <v>7.0928337936296657</v>
      </c>
      <c r="Y333" s="119">
        <v>7.1617269686054215</v>
      </c>
      <c r="Z333" s="119">
        <v>7.2312893076656337</v>
      </c>
      <c r="AA333" s="119">
        <v>7.3015273104464313</v>
      </c>
      <c r="AB333" s="119">
        <v>7.3724475397154947</v>
      </c>
      <c r="AC333" s="119">
        <v>7.4440566219850552</v>
      </c>
      <c r="AD333" s="119">
        <v>7.5163612481308064</v>
      </c>
      <c r="AE333" s="119">
        <v>7.5893681740178636</v>
      </c>
    </row>
    <row r="334" spans="1:31">
      <c r="A334" s="3" t="s">
        <v>474</v>
      </c>
      <c r="B334" s="117" t="s">
        <v>92</v>
      </c>
      <c r="C334" s="118" t="s">
        <v>152</v>
      </c>
      <c r="D334" s="118" t="s">
        <v>472</v>
      </c>
      <c r="E334" s="117" t="s">
        <v>35</v>
      </c>
      <c r="F334" s="118" t="s">
        <v>119</v>
      </c>
      <c r="G334" s="117">
        <v>0</v>
      </c>
      <c r="H334" s="144">
        <v>0</v>
      </c>
      <c r="I334" s="144">
        <v>0.11913579390902382</v>
      </c>
      <c r="J334" s="144">
        <v>0.19238156242557267</v>
      </c>
      <c r="K334" s="144">
        <v>0.24278131544589632</v>
      </c>
      <c r="L334" s="144">
        <v>0.24484801113605195</v>
      </c>
      <c r="M334" s="144">
        <v>0.24693247977926103</v>
      </c>
      <c r="N334" s="144">
        <v>0.24903487412627945</v>
      </c>
      <c r="O334" s="144">
        <v>0.2511553482407346</v>
      </c>
      <c r="P334" s="144">
        <v>0.25329405751040962</v>
      </c>
      <c r="Q334" s="144">
        <v>0.25545115865862422</v>
      </c>
      <c r="R334" s="144">
        <v>0.25762680975571306</v>
      </c>
      <c r="S334" s="144">
        <v>0.25982117023060369</v>
      </c>
      <c r="T334" s="144">
        <v>0.26203440088249313</v>
      </c>
      <c r="U334" s="144">
        <v>0.2642666638926251</v>
      </c>
      <c r="V334" s="144">
        <v>0.26651812283616855</v>
      </c>
      <c r="W334" s="144">
        <v>0.26878894269419867</v>
      </c>
      <c r="X334" s="144">
        <v>0.27107928986577917</v>
      </c>
      <c r="Y334" s="144">
        <v>0.27338933218015127</v>
      </c>
      <c r="Z334" s="144">
        <v>0.27571923890902461</v>
      </c>
      <c r="AA334" s="144">
        <v>0.27806918077897624</v>
      </c>
      <c r="AB334" s="144">
        <v>0.28043932998395327</v>
      </c>
      <c r="AC334" s="144">
        <v>0.28282986019788647</v>
      </c>
      <c r="AD334" s="144">
        <v>0.28524094658740951</v>
      </c>
      <c r="AE334" s="144">
        <v>0.28767276582468843</v>
      </c>
    </row>
    <row r="335" spans="1:31">
      <c r="A335" s="3" t="s">
        <v>475</v>
      </c>
      <c r="B335" s="117" t="s">
        <v>92</v>
      </c>
      <c r="C335" s="118" t="s">
        <v>152</v>
      </c>
      <c r="D335" s="118" t="s">
        <v>472</v>
      </c>
      <c r="E335" s="117" t="s">
        <v>36</v>
      </c>
      <c r="F335" s="118" t="s">
        <v>119</v>
      </c>
      <c r="G335" s="117">
        <v>0</v>
      </c>
      <c r="H335" s="144">
        <v>0</v>
      </c>
      <c r="I335" s="144">
        <v>0.12695630211959061</v>
      </c>
      <c r="J335" s="144">
        <v>0.20501019013807828</v>
      </c>
      <c r="K335" s="144">
        <v>0.25871836684345301</v>
      </c>
      <c r="L335" s="144">
        <v>0.26092072797959498</v>
      </c>
      <c r="M335" s="144">
        <v>0.26314202875027815</v>
      </c>
      <c r="N335" s="144">
        <v>0.26538243193337535</v>
      </c>
      <c r="O335" s="144">
        <v>0.26764210170581265</v>
      </c>
      <c r="P335" s="144">
        <v>0.26992120365559424</v>
      </c>
      <c r="Q335" s="144">
        <v>0.27221990479393032</v>
      </c>
      <c r="R335" s="144">
        <v>0.27453837356746913</v>
      </c>
      <c r="S335" s="144">
        <v>0.2768767798706348</v>
      </c>
      <c r="T335" s="144">
        <v>0.27923529505807027</v>
      </c>
      <c r="U335" s="144">
        <v>0.28161409195718784</v>
      </c>
      <c r="V335" s="144">
        <v>0.28401334488082752</v>
      </c>
      <c r="W335" s="144">
        <v>0.28643322964002416</v>
      </c>
      <c r="X335" s="144">
        <v>0.28887392355688318</v>
      </c>
      <c r="Y335" s="144">
        <v>0.29133560547756954</v>
      </c>
      <c r="Z335" s="144">
        <v>0.29381845578540561</v>
      </c>
      <c r="AA335" s="144">
        <v>0.29632265641408378</v>
      </c>
      <c r="AB335" s="144">
        <v>0.29884839086099024</v>
      </c>
      <c r="AC335" s="144">
        <v>0.3013958442006463</v>
      </c>
      <c r="AD335" s="144">
        <v>0.30396520309826247</v>
      </c>
      <c r="AE335" s="144">
        <v>0.30655665582341052</v>
      </c>
    </row>
    <row r="336" spans="1:31">
      <c r="A336" s="3" t="s">
        <v>476</v>
      </c>
      <c r="B336" s="117" t="s">
        <v>92</v>
      </c>
      <c r="C336" s="118" t="s">
        <v>152</v>
      </c>
      <c r="D336" s="118" t="s">
        <v>472</v>
      </c>
      <c r="E336" s="117" t="s">
        <v>37</v>
      </c>
      <c r="F336" s="118" t="s">
        <v>119</v>
      </c>
      <c r="G336" s="117">
        <v>0</v>
      </c>
      <c r="H336" s="144">
        <v>0</v>
      </c>
      <c r="I336" s="144">
        <v>0.11850889250984056</v>
      </c>
      <c r="J336" s="144">
        <v>0.19136923635039038</v>
      </c>
      <c r="K336" s="144">
        <v>0.24150378212568524</v>
      </c>
      <c r="L336" s="144">
        <v>0.24355960270956648</v>
      </c>
      <c r="M336" s="144">
        <v>0.24563310272390171</v>
      </c>
      <c r="N336" s="144">
        <v>0.24772443411566092</v>
      </c>
      <c r="O336" s="144">
        <v>0.24983375013777731</v>
      </c>
      <c r="P336" s="144">
        <v>0.25196120536037209</v>
      </c>
      <c r="Q336" s="144">
        <v>0.25410695568207492</v>
      </c>
      <c r="R336" s="144">
        <v>0.25627115834144287</v>
      </c>
      <c r="S336" s="144">
        <v>0.25845397192847647</v>
      </c>
      <c r="T336" s="144">
        <v>0.26065555639623555</v>
      </c>
      <c r="U336" s="144">
        <v>0.26287607307255406</v>
      </c>
      <c r="V336" s="144">
        <v>0.26511568467185609</v>
      </c>
      <c r="W336" s="144">
        <v>0.26737455530707427</v>
      </c>
      <c r="X336" s="144">
        <v>0.2696528505016681</v>
      </c>
      <c r="Y336" s="144">
        <v>0.27195073720174884</v>
      </c>
      <c r="Z336" s="144">
        <v>0.27426838378830593</v>
      </c>
      <c r="AA336" s="144">
        <v>0.27660596008954008</v>
      </c>
      <c r="AB336" s="144">
        <v>0.27896363739330154</v>
      </c>
      <c r="AC336" s="144">
        <v>0.28134158845963586</v>
      </c>
      <c r="AD336" s="144">
        <v>0.28373998753343654</v>
      </c>
      <c r="AE336" s="144">
        <v>0.28615901035720798</v>
      </c>
    </row>
    <row r="337" spans="1:31">
      <c r="A337" s="3" t="s">
        <v>477</v>
      </c>
      <c r="B337" s="117" t="s">
        <v>92</v>
      </c>
      <c r="C337" s="118" t="s">
        <v>152</v>
      </c>
      <c r="D337" s="118" t="s">
        <v>472</v>
      </c>
      <c r="E337" s="117" t="s">
        <v>38</v>
      </c>
      <c r="F337" s="118" t="s">
        <v>119</v>
      </c>
      <c r="G337" s="117">
        <v>0</v>
      </c>
      <c r="H337" s="144">
        <v>0</v>
      </c>
      <c r="I337" s="144">
        <v>0.12628824862514978</v>
      </c>
      <c r="J337" s="144">
        <v>0.20393141128558226</v>
      </c>
      <c r="K337" s="144">
        <v>0.2573569715746859</v>
      </c>
      <c r="L337" s="144">
        <v>0.25954774372289691</v>
      </c>
      <c r="M337" s="144">
        <v>0.26175735584388504</v>
      </c>
      <c r="N337" s="144">
        <v>0.26398596985897371</v>
      </c>
      <c r="O337" s="144">
        <v>0.26623374908117786</v>
      </c>
      <c r="P337" s="144">
        <v>0.26850085822716546</v>
      </c>
      <c r="Q337" s="144">
        <v>0.27078746342932108</v>
      </c>
      <c r="R337" s="144">
        <v>0.27309373224791439</v>
      </c>
      <c r="S337" s="144">
        <v>0.27541983368337219</v>
      </c>
      <c r="T337" s="144">
        <v>0.2777659381886568</v>
      </c>
      <c r="U337" s="144">
        <v>0.28013221768174984</v>
      </c>
      <c r="V337" s="144">
        <v>0.28251884555824391</v>
      </c>
      <c r="W337" s="144">
        <v>0.28492599670404334</v>
      </c>
      <c r="X337" s="144">
        <v>0.28735384750817144</v>
      </c>
      <c r="Y337" s="144">
        <v>0.28980257587569141</v>
      </c>
      <c r="Z337" s="144">
        <v>0.29227236124073519</v>
      </c>
      <c r="AA337" s="144">
        <v>0.29476338457964629</v>
      </c>
      <c r="AB337" s="144">
        <v>0.29727582842423439</v>
      </c>
      <c r="AC337" s="144">
        <v>0.29980987687514477</v>
      </c>
      <c r="AD337" s="144">
        <v>0.30236571561534159</v>
      </c>
      <c r="AE337" s="144">
        <v>0.30494353192370843</v>
      </c>
    </row>
    <row r="338" spans="1:31">
      <c r="A338" s="3" t="s">
        <v>478</v>
      </c>
      <c r="B338" s="117" t="s">
        <v>92</v>
      </c>
      <c r="C338" s="118" t="s">
        <v>152</v>
      </c>
      <c r="D338" s="118" t="s">
        <v>472</v>
      </c>
      <c r="E338" s="117" t="s">
        <v>95</v>
      </c>
      <c r="F338" s="118" t="s">
        <v>119</v>
      </c>
      <c r="G338" s="117">
        <v>0</v>
      </c>
      <c r="H338" s="118">
        <v>0</v>
      </c>
      <c r="I338" s="118">
        <v>0</v>
      </c>
      <c r="J338" s="118">
        <v>0</v>
      </c>
      <c r="K338" s="118">
        <v>0</v>
      </c>
      <c r="L338" s="118">
        <v>0</v>
      </c>
      <c r="M338" s="118">
        <v>0</v>
      </c>
      <c r="N338" s="118">
        <v>0</v>
      </c>
      <c r="O338" s="118">
        <v>0</v>
      </c>
      <c r="P338" s="118">
        <v>0</v>
      </c>
      <c r="Q338" s="118">
        <v>0</v>
      </c>
      <c r="R338" s="118">
        <v>0</v>
      </c>
      <c r="S338" s="118">
        <v>0</v>
      </c>
      <c r="T338" s="118">
        <v>0</v>
      </c>
      <c r="U338" s="118">
        <v>0</v>
      </c>
      <c r="V338" s="118">
        <v>0</v>
      </c>
      <c r="W338" s="118">
        <v>0</v>
      </c>
      <c r="X338" s="118">
        <v>0</v>
      </c>
      <c r="Y338" s="118">
        <v>0</v>
      </c>
      <c r="Z338" s="118">
        <v>0</v>
      </c>
      <c r="AA338" s="118">
        <v>0</v>
      </c>
      <c r="AB338" s="118">
        <v>0</v>
      </c>
      <c r="AC338" s="118">
        <v>0</v>
      </c>
      <c r="AD338" s="118">
        <v>0</v>
      </c>
      <c r="AE338" s="118">
        <v>0</v>
      </c>
    </row>
    <row r="339" spans="1:31">
      <c r="A339" s="3" t="s">
        <v>479</v>
      </c>
      <c r="B339" s="117" t="s">
        <v>92</v>
      </c>
      <c r="C339" s="118" t="s">
        <v>152</v>
      </c>
      <c r="D339" s="118" t="s">
        <v>472</v>
      </c>
      <c r="E339" s="117" t="s">
        <v>96</v>
      </c>
      <c r="F339" s="118" t="s">
        <v>119</v>
      </c>
      <c r="G339" s="117">
        <v>0</v>
      </c>
      <c r="H339" s="118">
        <v>0</v>
      </c>
      <c r="I339" s="118">
        <v>4765.43</v>
      </c>
      <c r="J339" s="118">
        <v>7695.26</v>
      </c>
      <c r="K339" s="118">
        <v>9711.25</v>
      </c>
      <c r="L339" s="118">
        <v>9793.92</v>
      </c>
      <c r="M339" s="118">
        <v>9877.2999999999993</v>
      </c>
      <c r="N339" s="118">
        <v>9961.4</v>
      </c>
      <c r="O339" s="118">
        <v>10046.209999999999</v>
      </c>
      <c r="P339" s="118">
        <v>10131.76</v>
      </c>
      <c r="Q339" s="118">
        <v>10218.049999999999</v>
      </c>
      <c r="R339" s="118">
        <v>10305.07</v>
      </c>
      <c r="S339" s="118">
        <v>10392.85</v>
      </c>
      <c r="T339" s="118">
        <v>10481.379999999999</v>
      </c>
      <c r="U339" s="118">
        <v>10570.67</v>
      </c>
      <c r="V339" s="118">
        <v>10660.72</v>
      </c>
      <c r="W339" s="118">
        <v>10751.56</v>
      </c>
      <c r="X339" s="118">
        <v>10843.17</v>
      </c>
      <c r="Y339" s="118">
        <v>10935.57</v>
      </c>
      <c r="Z339" s="118">
        <v>11028.77</v>
      </c>
      <c r="AA339" s="118">
        <v>11122.77</v>
      </c>
      <c r="AB339" s="118">
        <v>11217.57</v>
      </c>
      <c r="AC339" s="118">
        <v>11313.19</v>
      </c>
      <c r="AD339" s="118">
        <v>11409.64</v>
      </c>
      <c r="AE339" s="118">
        <v>11506.91</v>
      </c>
    </row>
    <row r="340" spans="1:31">
      <c r="A340" s="3" t="s">
        <v>480</v>
      </c>
      <c r="B340" s="117" t="s">
        <v>92</v>
      </c>
      <c r="C340" s="118" t="s">
        <v>152</v>
      </c>
      <c r="D340" s="118" t="s">
        <v>472</v>
      </c>
      <c r="E340" s="117" t="s">
        <v>97</v>
      </c>
      <c r="F340" s="118" t="s">
        <v>119</v>
      </c>
      <c r="G340" s="117">
        <v>0</v>
      </c>
      <c r="H340" s="118">
        <v>0</v>
      </c>
      <c r="I340" s="118">
        <v>0</v>
      </c>
      <c r="J340" s="118">
        <v>0</v>
      </c>
      <c r="K340" s="118">
        <v>0</v>
      </c>
      <c r="L340" s="118">
        <v>0</v>
      </c>
      <c r="M340" s="118">
        <v>0</v>
      </c>
      <c r="N340" s="118">
        <v>0</v>
      </c>
      <c r="O340" s="118">
        <v>0</v>
      </c>
      <c r="P340" s="118">
        <v>0</v>
      </c>
      <c r="Q340" s="118">
        <v>0</v>
      </c>
      <c r="R340" s="118">
        <v>0</v>
      </c>
      <c r="S340" s="118">
        <v>0</v>
      </c>
      <c r="T340" s="118">
        <v>0</v>
      </c>
      <c r="U340" s="118">
        <v>0</v>
      </c>
      <c r="V340" s="118">
        <v>0</v>
      </c>
      <c r="W340" s="118">
        <v>0</v>
      </c>
      <c r="X340" s="118">
        <v>0</v>
      </c>
      <c r="Y340" s="118">
        <v>0</v>
      </c>
      <c r="Z340" s="118">
        <v>0</v>
      </c>
      <c r="AA340" s="118">
        <v>0</v>
      </c>
      <c r="AB340" s="118">
        <v>0</v>
      </c>
      <c r="AC340" s="118">
        <v>0</v>
      </c>
      <c r="AD340" s="118">
        <v>0</v>
      </c>
      <c r="AE340" s="118">
        <v>0</v>
      </c>
    </row>
    <row r="341" spans="1:31">
      <c r="A341" s="3" t="s">
        <v>481</v>
      </c>
      <c r="B341" s="117" t="s">
        <v>92</v>
      </c>
      <c r="C341" s="118" t="s">
        <v>152</v>
      </c>
      <c r="D341" s="118" t="s">
        <v>472</v>
      </c>
      <c r="E341" s="117" t="s">
        <v>34</v>
      </c>
      <c r="F341" s="118" t="s">
        <v>119</v>
      </c>
      <c r="G341" s="117">
        <v>0</v>
      </c>
      <c r="H341" s="118">
        <v>0</v>
      </c>
      <c r="I341" s="118">
        <v>4765.43</v>
      </c>
      <c r="J341" s="118">
        <v>7695.26</v>
      </c>
      <c r="K341" s="118">
        <v>9711.25</v>
      </c>
      <c r="L341" s="118">
        <v>9793.92</v>
      </c>
      <c r="M341" s="118">
        <v>9877.2999999999993</v>
      </c>
      <c r="N341" s="118">
        <v>9961.4</v>
      </c>
      <c r="O341" s="118">
        <v>10046.209999999999</v>
      </c>
      <c r="P341" s="118">
        <v>10131.76</v>
      </c>
      <c r="Q341" s="118">
        <v>10218.049999999999</v>
      </c>
      <c r="R341" s="118">
        <v>10305.07</v>
      </c>
      <c r="S341" s="118">
        <v>10392.85</v>
      </c>
      <c r="T341" s="118">
        <v>10481.379999999999</v>
      </c>
      <c r="U341" s="118">
        <v>10570.67</v>
      </c>
      <c r="V341" s="118">
        <v>10660.72</v>
      </c>
      <c r="W341" s="118">
        <v>10751.56</v>
      </c>
      <c r="X341" s="118">
        <v>10843.17</v>
      </c>
      <c r="Y341" s="118">
        <v>10935.57</v>
      </c>
      <c r="Z341" s="118">
        <v>11028.77</v>
      </c>
      <c r="AA341" s="118">
        <v>11122.77</v>
      </c>
      <c r="AB341" s="118">
        <v>11217.57</v>
      </c>
      <c r="AC341" s="118">
        <v>11313.19</v>
      </c>
      <c r="AD341" s="118">
        <v>11409.64</v>
      </c>
      <c r="AE341" s="118">
        <v>11506.91</v>
      </c>
    </row>
    <row r="342" spans="1:31">
      <c r="A342" s="3" t="s">
        <v>482</v>
      </c>
      <c r="B342" s="117" t="s">
        <v>92</v>
      </c>
      <c r="C342" s="118" t="s">
        <v>259</v>
      </c>
      <c r="D342" s="118" t="s">
        <v>472</v>
      </c>
      <c r="E342" s="117" t="s">
        <v>93</v>
      </c>
      <c r="F342" s="118" t="s">
        <v>119</v>
      </c>
      <c r="G342" s="117">
        <v>0</v>
      </c>
      <c r="H342" s="119">
        <v>0</v>
      </c>
      <c r="I342" s="119">
        <v>35.27000961866748</v>
      </c>
      <c r="J342" s="119">
        <v>56.351986959698358</v>
      </c>
      <c r="K342" s="119">
        <v>70.354419628271216</v>
      </c>
      <c r="L342" s="119">
        <v>70.268303275667961</v>
      </c>
      <c r="M342" s="119">
        <v>70.181238138474924</v>
      </c>
      <c r="N342" s="119">
        <v>70.097147134054765</v>
      </c>
      <c r="O342" s="119">
        <v>70.015928751764747</v>
      </c>
      <c r="P342" s="119">
        <v>69.937484945639596</v>
      </c>
      <c r="Q342" s="119">
        <v>69.861721016138006</v>
      </c>
      <c r="R342" s="119">
        <v>69.788545495925263</v>
      </c>
      <c r="S342" s="119">
        <v>69.717870039554256</v>
      </c>
      <c r="T342" s="119">
        <v>69.649609316911778</v>
      </c>
      <c r="U342" s="119">
        <v>69.583680910301581</v>
      </c>
      <c r="V342" s="119">
        <v>69.520005215040271</v>
      </c>
      <c r="W342" s="119">
        <v>69.458505343445808</v>
      </c>
      <c r="X342" s="119">
        <v>69.399107032103004</v>
      </c>
      <c r="Y342" s="119">
        <v>69.341738552294345</v>
      </c>
      <c r="Z342" s="119">
        <v>69.2863306234877</v>
      </c>
      <c r="AA342" s="119">
        <v>69.232816329776838</v>
      </c>
      <c r="AB342" s="119">
        <v>69.181131039174062</v>
      </c>
      <c r="AC342" s="119">
        <v>69.131212325657344</v>
      </c>
      <c r="AD342" s="119">
        <v>69.082999893878096</v>
      </c>
      <c r="AE342" s="119">
        <v>69.036435506438849</v>
      </c>
    </row>
    <row r="343" spans="1:31">
      <c r="A343" s="3" t="s">
        <v>483</v>
      </c>
      <c r="B343" s="117" t="s">
        <v>92</v>
      </c>
      <c r="C343" s="118" t="s">
        <v>259</v>
      </c>
      <c r="D343" s="118" t="s">
        <v>472</v>
      </c>
      <c r="E343" s="117" t="s">
        <v>94</v>
      </c>
      <c r="F343" s="118" t="s">
        <v>119</v>
      </c>
      <c r="G343" s="117">
        <v>0</v>
      </c>
      <c r="H343" s="119">
        <v>0</v>
      </c>
      <c r="I343" s="119">
        <v>35.27000961866748</v>
      </c>
      <c r="J343" s="119">
        <v>21.081977341030878</v>
      </c>
      <c r="K343" s="119">
        <v>14.002432668572858</v>
      </c>
      <c r="L343" s="119">
        <v>0</v>
      </c>
      <c r="M343" s="119">
        <v>0</v>
      </c>
      <c r="N343" s="119">
        <v>0</v>
      </c>
      <c r="O343" s="119">
        <v>0</v>
      </c>
      <c r="P343" s="119">
        <v>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>
        <v>0</v>
      </c>
      <c r="AB343" s="119">
        <v>0</v>
      </c>
      <c r="AC343" s="119">
        <v>0</v>
      </c>
      <c r="AD343" s="119">
        <v>0</v>
      </c>
      <c r="AE343" s="119">
        <v>0</v>
      </c>
    </row>
    <row r="344" spans="1:31">
      <c r="A344" s="3" t="s">
        <v>484</v>
      </c>
      <c r="B344" s="117" t="s">
        <v>92</v>
      </c>
      <c r="C344" s="118" t="s">
        <v>259</v>
      </c>
      <c r="D344" s="118" t="s">
        <v>472</v>
      </c>
      <c r="E344" s="117" t="s">
        <v>35</v>
      </c>
      <c r="F344" s="118" t="s">
        <v>119</v>
      </c>
      <c r="G344" s="117">
        <v>0</v>
      </c>
      <c r="H344" s="144">
        <v>0</v>
      </c>
      <c r="I344" s="144">
        <v>0.70250788022364985</v>
      </c>
      <c r="J344" s="144">
        <v>1.1244514463535518</v>
      </c>
      <c r="K344" s="144">
        <v>1.4012701902787577</v>
      </c>
      <c r="L344" s="144">
        <v>1.401711920421987</v>
      </c>
      <c r="M344" s="144">
        <v>1.4022380894437465</v>
      </c>
      <c r="N344" s="144">
        <v>1.4028464021681259</v>
      </c>
      <c r="O344" s="144">
        <v>1.4035346324546314</v>
      </c>
      <c r="P344" s="144">
        <v>1.4043006211385656</v>
      </c>
      <c r="Q344" s="144">
        <v>1.4051422740328967</v>
      </c>
      <c r="R344" s="144">
        <v>1.4060575599897813</v>
      </c>
      <c r="S344" s="144">
        <v>1.4070445090199497</v>
      </c>
      <c r="T344" s="144">
        <v>1.4081012104682398</v>
      </c>
      <c r="U344" s="144">
        <v>1.40922581124359</v>
      </c>
      <c r="V344" s="144">
        <v>1.4104165141018845</v>
      </c>
      <c r="W344" s="144">
        <v>1.4116715759800458</v>
      </c>
      <c r="X344" s="144">
        <v>1.4129893063798706</v>
      </c>
      <c r="Y344" s="144">
        <v>1.4143680658001136</v>
      </c>
      <c r="Z344" s="144">
        <v>1.4158062642153717</v>
      </c>
      <c r="AA344" s="144">
        <v>1.417302359600386</v>
      </c>
      <c r="AB344" s="144">
        <v>1.4188548564983958</v>
      </c>
      <c r="AC344" s="144">
        <v>1.4204623046322329</v>
      </c>
      <c r="AD344" s="144">
        <v>1.4221232975568769</v>
      </c>
      <c r="AE344" s="144">
        <v>1.423836471352244</v>
      </c>
    </row>
    <row r="345" spans="1:31">
      <c r="A345" s="3" t="s">
        <v>485</v>
      </c>
      <c r="B345" s="117" t="s">
        <v>92</v>
      </c>
      <c r="C345" s="118" t="s">
        <v>259</v>
      </c>
      <c r="D345" s="118" t="s">
        <v>472</v>
      </c>
      <c r="E345" s="117" t="s">
        <v>36</v>
      </c>
      <c r="F345" s="118" t="s">
        <v>119</v>
      </c>
      <c r="G345" s="117">
        <v>0</v>
      </c>
      <c r="H345" s="144">
        <v>0</v>
      </c>
      <c r="I345" s="144">
        <v>0.74862306076689034</v>
      </c>
      <c r="J345" s="144">
        <v>1.1982645421499911</v>
      </c>
      <c r="K345" s="144">
        <v>1.4932546784726743</v>
      </c>
      <c r="L345" s="144">
        <v>1.4937254053942743</v>
      </c>
      <c r="M345" s="144">
        <v>1.4942861140704886</v>
      </c>
      <c r="N345" s="144">
        <v>1.4949343586616857</v>
      </c>
      <c r="O345" s="144">
        <v>1.4956677668953873</v>
      </c>
      <c r="P345" s="144">
        <v>1.4964840378714466</v>
      </c>
      <c r="Q345" s="144">
        <v>1.4973809399327545</v>
      </c>
      <c r="R345" s="144">
        <v>1.4983563085995113</v>
      </c>
      <c r="S345" s="144">
        <v>1.4994080445651639</v>
      </c>
      <c r="T345" s="144">
        <v>1.5005341117521735</v>
      </c>
      <c r="U345" s="144">
        <v>1.5017325354258206</v>
      </c>
      <c r="V345" s="144">
        <v>1.5030014003643271</v>
      </c>
      <c r="W345" s="144">
        <v>1.5043388490835952</v>
      </c>
      <c r="X345" s="144">
        <v>1.5057430801149516</v>
      </c>
      <c r="Y345" s="144">
        <v>1.507212346334307</v>
      </c>
      <c r="Z345" s="144">
        <v>1.508744953341189</v>
      </c>
      <c r="AA345" s="144">
        <v>1.5103392578861743</v>
      </c>
      <c r="AB345" s="144">
        <v>1.511993666345264</v>
      </c>
      <c r="AC345" s="144">
        <v>1.5137066332398048</v>
      </c>
      <c r="AD345" s="144">
        <v>1.5154766598005935</v>
      </c>
      <c r="AE345" s="144">
        <v>1.5173022925748552</v>
      </c>
    </row>
    <row r="346" spans="1:31">
      <c r="A346" s="3" t="s">
        <v>486</v>
      </c>
      <c r="B346" s="117" t="s">
        <v>92</v>
      </c>
      <c r="C346" s="118" t="s">
        <v>259</v>
      </c>
      <c r="D346" s="118" t="s">
        <v>472</v>
      </c>
      <c r="E346" s="117" t="s">
        <v>37</v>
      </c>
      <c r="F346" s="118" t="s">
        <v>119</v>
      </c>
      <c r="G346" s="117">
        <v>0</v>
      </c>
      <c r="H346" s="144">
        <v>0</v>
      </c>
      <c r="I346" s="144">
        <v>0.69881123156249469</v>
      </c>
      <c r="J346" s="144">
        <v>1.118534499297565</v>
      </c>
      <c r="K346" s="144">
        <v>1.393896602424965</v>
      </c>
      <c r="L346" s="144">
        <v>1.3943360081513612</v>
      </c>
      <c r="M346" s="144">
        <v>1.394859408432634</v>
      </c>
      <c r="N346" s="144">
        <v>1.3954645201702611</v>
      </c>
      <c r="O346" s="144">
        <v>1.3961491289378645</v>
      </c>
      <c r="P346" s="144">
        <v>1.3969110869324313</v>
      </c>
      <c r="Q346" s="144">
        <v>1.397748310986699</v>
      </c>
      <c r="R346" s="144">
        <v>1.3986587806408739</v>
      </c>
      <c r="S346" s="144">
        <v>1.3996405362719164</v>
      </c>
      <c r="T346" s="144">
        <v>1.4006916772786742</v>
      </c>
      <c r="U346" s="144">
        <v>1.4018103603211882</v>
      </c>
      <c r="V346" s="144">
        <v>1.4029947976125745</v>
      </c>
      <c r="W346" s="144">
        <v>1.4042432552618835</v>
      </c>
      <c r="X346" s="144">
        <v>1.4055540516664391</v>
      </c>
      <c r="Y346" s="144">
        <v>1.4069255559521723</v>
      </c>
      <c r="Z346" s="144">
        <v>1.4083561864605132</v>
      </c>
      <c r="AA346" s="144">
        <v>1.4098444092804536</v>
      </c>
      <c r="AB346" s="144">
        <v>1.4113887368244376</v>
      </c>
      <c r="AC346" s="144">
        <v>1.412987726446763</v>
      </c>
      <c r="AD346" s="144">
        <v>1.4146399791032283</v>
      </c>
      <c r="AE346" s="144">
        <v>1.4163441380507975</v>
      </c>
    </row>
    <row r="347" spans="1:31">
      <c r="A347" s="3" t="s">
        <v>487</v>
      </c>
      <c r="B347" s="117" t="s">
        <v>92</v>
      </c>
      <c r="C347" s="118" t="s">
        <v>259</v>
      </c>
      <c r="D347" s="118" t="s">
        <v>472</v>
      </c>
      <c r="E347" s="117" t="s">
        <v>38</v>
      </c>
      <c r="F347" s="118" t="s">
        <v>119</v>
      </c>
      <c r="G347" s="117">
        <v>0</v>
      </c>
      <c r="H347" s="144">
        <v>0</v>
      </c>
      <c r="I347" s="144">
        <v>0.74468375059941894</v>
      </c>
      <c r="J347" s="144">
        <v>1.1919591850997069</v>
      </c>
      <c r="K347" s="144">
        <v>1.4853970614076779</v>
      </c>
      <c r="L347" s="144">
        <v>1.4858653113292424</v>
      </c>
      <c r="M347" s="144">
        <v>1.486423069514742</v>
      </c>
      <c r="N347" s="144">
        <v>1.4870679029947369</v>
      </c>
      <c r="O347" s="144">
        <v>1.4877974519798214</v>
      </c>
      <c r="P347" s="144">
        <v>1.4886094276773565</v>
      </c>
      <c r="Q347" s="144">
        <v>1.4895016101733791</v>
      </c>
      <c r="R347" s="144">
        <v>1.4904718463777429</v>
      </c>
      <c r="S347" s="144">
        <v>1.4915180480306014</v>
      </c>
      <c r="T347" s="144">
        <v>1.492638189768408</v>
      </c>
      <c r="U347" s="144">
        <v>1.4938303072476431</v>
      </c>
      <c r="V347" s="144">
        <v>1.4950924953245679</v>
      </c>
      <c r="W347" s="144">
        <v>1.4964229062893046</v>
      </c>
      <c r="X347" s="144">
        <v>1.4978197481526418</v>
      </c>
      <c r="Y347" s="144">
        <v>1.4992812829839859</v>
      </c>
      <c r="Z347" s="144">
        <v>1.5008058252989271</v>
      </c>
      <c r="AA347" s="144">
        <v>1.5023917404949421</v>
      </c>
      <c r="AB347" s="144">
        <v>1.5040374433337995</v>
      </c>
      <c r="AC347" s="144">
        <v>1.5057413964692701</v>
      </c>
      <c r="AD347" s="144">
        <v>1.5075021090187855</v>
      </c>
      <c r="AE347" s="144">
        <v>1.5093181351777467</v>
      </c>
    </row>
    <row r="348" spans="1:31">
      <c r="A348" s="3" t="s">
        <v>488</v>
      </c>
      <c r="B348" s="117" t="s">
        <v>92</v>
      </c>
      <c r="C348" s="118" t="s">
        <v>259</v>
      </c>
      <c r="D348" s="118" t="s">
        <v>472</v>
      </c>
      <c r="E348" s="117" t="s">
        <v>95</v>
      </c>
      <c r="F348" s="118" t="s">
        <v>119</v>
      </c>
      <c r="G348" s="117">
        <v>0</v>
      </c>
      <c r="H348" s="118">
        <v>0</v>
      </c>
      <c r="I348" s="118">
        <v>0</v>
      </c>
      <c r="J348" s="118">
        <v>0</v>
      </c>
      <c r="K348" s="118">
        <v>0</v>
      </c>
      <c r="L348" s="118">
        <v>0</v>
      </c>
      <c r="M348" s="118">
        <v>0</v>
      </c>
      <c r="N348" s="118">
        <v>0</v>
      </c>
      <c r="O348" s="118">
        <v>0</v>
      </c>
      <c r="P348" s="118">
        <v>0</v>
      </c>
      <c r="Q348" s="118">
        <v>0</v>
      </c>
      <c r="R348" s="118">
        <v>0</v>
      </c>
      <c r="S348" s="118">
        <v>0</v>
      </c>
      <c r="T348" s="118">
        <v>0</v>
      </c>
      <c r="U348" s="118">
        <v>0</v>
      </c>
      <c r="V348" s="118">
        <v>0</v>
      </c>
      <c r="W348" s="118">
        <v>0</v>
      </c>
      <c r="X348" s="118">
        <v>0</v>
      </c>
      <c r="Y348" s="118">
        <v>0</v>
      </c>
      <c r="Z348" s="118">
        <v>0</v>
      </c>
      <c r="AA348" s="118">
        <v>0</v>
      </c>
      <c r="AB348" s="118">
        <v>0</v>
      </c>
      <c r="AC348" s="118">
        <v>0</v>
      </c>
      <c r="AD348" s="118">
        <v>0</v>
      </c>
      <c r="AE348" s="118">
        <v>0</v>
      </c>
    </row>
    <row r="349" spans="1:31">
      <c r="A349" s="3" t="s">
        <v>489</v>
      </c>
      <c r="B349" s="117" t="s">
        <v>92</v>
      </c>
      <c r="C349" s="118" t="s">
        <v>259</v>
      </c>
      <c r="D349" s="118" t="s">
        <v>472</v>
      </c>
      <c r="E349" s="117" t="s">
        <v>96</v>
      </c>
      <c r="F349" s="118" t="s">
        <v>119</v>
      </c>
      <c r="G349" s="117">
        <v>0</v>
      </c>
      <c r="H349" s="118">
        <v>0</v>
      </c>
      <c r="I349" s="118">
        <v>28100.32</v>
      </c>
      <c r="J349" s="118">
        <v>44978.06</v>
      </c>
      <c r="K349" s="118">
        <v>56050.81</v>
      </c>
      <c r="L349" s="118">
        <v>56068.480000000003</v>
      </c>
      <c r="M349" s="118">
        <v>56089.52</v>
      </c>
      <c r="N349" s="118">
        <v>56113.86</v>
      </c>
      <c r="O349" s="118">
        <v>56141.39</v>
      </c>
      <c r="P349" s="118">
        <v>56172.02</v>
      </c>
      <c r="Q349" s="118">
        <v>56205.69</v>
      </c>
      <c r="R349" s="118">
        <v>56242.3</v>
      </c>
      <c r="S349" s="118">
        <v>56281.78</v>
      </c>
      <c r="T349" s="118">
        <v>56324.05</v>
      </c>
      <c r="U349" s="118">
        <v>56369.03</v>
      </c>
      <c r="V349" s="118">
        <v>56416.66</v>
      </c>
      <c r="W349" s="118">
        <v>56466.86</v>
      </c>
      <c r="X349" s="118">
        <v>56519.57</v>
      </c>
      <c r="Y349" s="118">
        <v>56574.720000000001</v>
      </c>
      <c r="Z349" s="118">
        <v>56632.25</v>
      </c>
      <c r="AA349" s="118">
        <v>56692.09</v>
      </c>
      <c r="AB349" s="118">
        <v>56754.19</v>
      </c>
      <c r="AC349" s="118">
        <v>56818.49</v>
      </c>
      <c r="AD349" s="118">
        <v>56884.93</v>
      </c>
      <c r="AE349" s="118">
        <v>56953.46</v>
      </c>
    </row>
    <row r="350" spans="1:31">
      <c r="A350" s="3" t="s">
        <v>490</v>
      </c>
      <c r="B350" s="117" t="s">
        <v>92</v>
      </c>
      <c r="C350" s="118" t="s">
        <v>259</v>
      </c>
      <c r="D350" s="118" t="s">
        <v>472</v>
      </c>
      <c r="E350" s="117" t="s">
        <v>97</v>
      </c>
      <c r="F350" s="118" t="s">
        <v>119</v>
      </c>
      <c r="G350" s="117">
        <v>0</v>
      </c>
      <c r="H350" s="118">
        <v>0</v>
      </c>
      <c r="I350" s="118">
        <v>0</v>
      </c>
      <c r="J350" s="118">
        <v>0</v>
      </c>
      <c r="K350" s="118">
        <v>0</v>
      </c>
      <c r="L350" s="118">
        <v>0</v>
      </c>
      <c r="M350" s="118">
        <v>0</v>
      </c>
      <c r="N350" s="118">
        <v>0</v>
      </c>
      <c r="O350" s="118">
        <v>0</v>
      </c>
      <c r="P350" s="118">
        <v>0</v>
      </c>
      <c r="Q350" s="118">
        <v>0</v>
      </c>
      <c r="R350" s="118">
        <v>0</v>
      </c>
      <c r="S350" s="118">
        <v>0</v>
      </c>
      <c r="T350" s="118">
        <v>0</v>
      </c>
      <c r="U350" s="118">
        <v>0</v>
      </c>
      <c r="V350" s="118">
        <v>0</v>
      </c>
      <c r="W350" s="118">
        <v>0</v>
      </c>
      <c r="X350" s="118">
        <v>0</v>
      </c>
      <c r="Y350" s="118">
        <v>0</v>
      </c>
      <c r="Z350" s="118">
        <v>0</v>
      </c>
      <c r="AA350" s="118">
        <v>0</v>
      </c>
      <c r="AB350" s="118">
        <v>0</v>
      </c>
      <c r="AC350" s="118">
        <v>0</v>
      </c>
      <c r="AD350" s="118">
        <v>0</v>
      </c>
      <c r="AE350" s="118">
        <v>0</v>
      </c>
    </row>
    <row r="351" spans="1:31">
      <c r="A351" s="3" t="s">
        <v>491</v>
      </c>
      <c r="B351" s="117" t="s">
        <v>92</v>
      </c>
      <c r="C351" s="118" t="s">
        <v>259</v>
      </c>
      <c r="D351" s="118" t="s">
        <v>472</v>
      </c>
      <c r="E351" s="117" t="s">
        <v>34</v>
      </c>
      <c r="F351" s="118" t="s">
        <v>119</v>
      </c>
      <c r="G351" s="117">
        <v>0</v>
      </c>
      <c r="H351" s="118">
        <v>0</v>
      </c>
      <c r="I351" s="118">
        <v>28100.32</v>
      </c>
      <c r="J351" s="118">
        <v>44978.06</v>
      </c>
      <c r="K351" s="118">
        <v>56050.81</v>
      </c>
      <c r="L351" s="118">
        <v>56068.480000000003</v>
      </c>
      <c r="M351" s="118">
        <v>56089.52</v>
      </c>
      <c r="N351" s="118">
        <v>56113.86</v>
      </c>
      <c r="O351" s="118">
        <v>56141.39</v>
      </c>
      <c r="P351" s="118">
        <v>56172.02</v>
      </c>
      <c r="Q351" s="118">
        <v>56205.69</v>
      </c>
      <c r="R351" s="118">
        <v>56242.3</v>
      </c>
      <c r="S351" s="118">
        <v>56281.78</v>
      </c>
      <c r="T351" s="118">
        <v>56324.05</v>
      </c>
      <c r="U351" s="118">
        <v>56369.03</v>
      </c>
      <c r="V351" s="118">
        <v>56416.66</v>
      </c>
      <c r="W351" s="118">
        <v>56466.86</v>
      </c>
      <c r="X351" s="118">
        <v>56519.57</v>
      </c>
      <c r="Y351" s="118">
        <v>56574.720000000001</v>
      </c>
      <c r="Z351" s="118">
        <v>56632.25</v>
      </c>
      <c r="AA351" s="118">
        <v>56692.09</v>
      </c>
      <c r="AB351" s="118">
        <v>56754.19</v>
      </c>
      <c r="AC351" s="118">
        <v>56818.49</v>
      </c>
      <c r="AD351" s="118">
        <v>56884.93</v>
      </c>
      <c r="AE351" s="118">
        <v>56953.46</v>
      </c>
    </row>
    <row r="352" spans="1:31">
      <c r="A352" s="3" t="s">
        <v>492</v>
      </c>
      <c r="B352" s="117" t="s">
        <v>92</v>
      </c>
      <c r="C352" s="118" t="s">
        <v>270</v>
      </c>
      <c r="D352" s="118" t="s">
        <v>472</v>
      </c>
      <c r="E352" s="117" t="s">
        <v>93</v>
      </c>
      <c r="F352" s="118" t="s">
        <v>119</v>
      </c>
      <c r="G352" s="117">
        <v>0</v>
      </c>
      <c r="H352" s="119">
        <v>0</v>
      </c>
      <c r="I352" s="119">
        <v>0.40430352823352983</v>
      </c>
      <c r="J352" s="119">
        <v>0.63430032133758463</v>
      </c>
      <c r="K352" s="119">
        <v>0.79287540167198078</v>
      </c>
      <c r="L352" s="119">
        <v>0.79287540167198078</v>
      </c>
      <c r="M352" s="119">
        <v>0.79287540167198078</v>
      </c>
      <c r="N352" s="119">
        <v>0.79287540167198078</v>
      </c>
      <c r="O352" s="119">
        <v>0.79287540167198078</v>
      </c>
      <c r="P352" s="119">
        <v>0.79287540167198078</v>
      </c>
      <c r="Q352" s="119">
        <v>0.79287540167198078</v>
      </c>
      <c r="R352" s="119">
        <v>0.79287540167198078</v>
      </c>
      <c r="S352" s="119">
        <v>0.79287540167198078</v>
      </c>
      <c r="T352" s="119">
        <v>0.79287540167198078</v>
      </c>
      <c r="U352" s="119">
        <v>0.79287540167198078</v>
      </c>
      <c r="V352" s="119">
        <v>0.79287540167198078</v>
      </c>
      <c r="W352" s="119">
        <v>0.79287540167198078</v>
      </c>
      <c r="X352" s="119">
        <v>0.79287540167198078</v>
      </c>
      <c r="Y352" s="119">
        <v>0.79287540167198078</v>
      </c>
      <c r="Z352" s="119">
        <v>0.79287540167198078</v>
      </c>
      <c r="AA352" s="119">
        <v>0.79287540167198078</v>
      </c>
      <c r="AB352" s="119">
        <v>0.79287540167198078</v>
      </c>
      <c r="AC352" s="119">
        <v>0.79287540167198078</v>
      </c>
      <c r="AD352" s="119">
        <v>0.79287540167198078</v>
      </c>
      <c r="AE352" s="119">
        <v>0.79287540167198078</v>
      </c>
    </row>
    <row r="353" spans="1:31">
      <c r="A353" s="3" t="s">
        <v>493</v>
      </c>
      <c r="B353" s="117" t="s">
        <v>92</v>
      </c>
      <c r="C353" s="118" t="s">
        <v>270</v>
      </c>
      <c r="D353" s="118" t="s">
        <v>472</v>
      </c>
      <c r="E353" s="117" t="s">
        <v>94</v>
      </c>
      <c r="F353" s="118" t="s">
        <v>119</v>
      </c>
      <c r="G353" s="117">
        <v>0</v>
      </c>
      <c r="H353" s="119">
        <v>0</v>
      </c>
      <c r="I353" s="119">
        <v>0.40430352823352983</v>
      </c>
      <c r="J353" s="119">
        <v>0.2299967931040548</v>
      </c>
      <c r="K353" s="119">
        <v>0.15857508033439616</v>
      </c>
      <c r="L353" s="119">
        <v>0</v>
      </c>
      <c r="M353" s="119">
        <v>0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119">
        <v>0</v>
      </c>
      <c r="AD353" s="119">
        <v>0</v>
      </c>
      <c r="AE353" s="119">
        <v>0</v>
      </c>
    </row>
    <row r="354" spans="1:31">
      <c r="A354" s="3" t="s">
        <v>494</v>
      </c>
      <c r="B354" s="117" t="s">
        <v>92</v>
      </c>
      <c r="C354" s="118" t="s">
        <v>270</v>
      </c>
      <c r="D354" s="118" t="s">
        <v>472</v>
      </c>
      <c r="E354" s="117" t="s">
        <v>35</v>
      </c>
      <c r="F354" s="118" t="s">
        <v>119</v>
      </c>
      <c r="G354" s="117">
        <v>0</v>
      </c>
      <c r="H354" s="144">
        <v>0</v>
      </c>
      <c r="I354" s="144">
        <v>0.2198677731696963</v>
      </c>
      <c r="J354" s="144">
        <v>0.35090629927389494</v>
      </c>
      <c r="K354" s="144">
        <v>0.43764016484040125</v>
      </c>
      <c r="L354" s="144">
        <v>0.4367209397818258</v>
      </c>
      <c r="M354" s="144">
        <v>0.43580467277808999</v>
      </c>
      <c r="N354" s="144">
        <v>0.43489135333848244</v>
      </c>
      <c r="O354" s="144">
        <v>0.43398097101009792</v>
      </c>
      <c r="P354" s="144">
        <v>0.43307351537769939</v>
      </c>
      <c r="Q354" s="144">
        <v>0.43216897606358212</v>
      </c>
      <c r="R354" s="144">
        <v>0.43126734272743827</v>
      </c>
      <c r="S354" s="144">
        <v>0.43036860506622249</v>
      </c>
      <c r="T354" s="144">
        <v>0.42947275281401559</v>
      </c>
      <c r="U354" s="144">
        <v>0.42857977574189215</v>
      </c>
      <c r="V354" s="144">
        <v>0.42768966365778577</v>
      </c>
      <c r="W354" s="144">
        <v>0.42680240640635669</v>
      </c>
      <c r="X354" s="144">
        <v>0.42591799386885831</v>
      </c>
      <c r="Y354" s="144">
        <v>0.42503641596300612</v>
      </c>
      <c r="Z354" s="144">
        <v>0.4241576626428446</v>
      </c>
      <c r="AA354" s="144">
        <v>0.4232817238986169</v>
      </c>
      <c r="AB354" s="144">
        <v>0.42240858975663398</v>
      </c>
      <c r="AC354" s="144">
        <v>0.42153825027914404</v>
      </c>
      <c r="AD354" s="144">
        <v>0.42067069556420289</v>
      </c>
      <c r="AE354" s="144">
        <v>0.41980591574554466</v>
      </c>
    </row>
    <row r="355" spans="1:31">
      <c r="A355" s="3" t="s">
        <v>495</v>
      </c>
      <c r="B355" s="117" t="s">
        <v>92</v>
      </c>
      <c r="C355" s="118" t="s">
        <v>270</v>
      </c>
      <c r="D355" s="118" t="s">
        <v>472</v>
      </c>
      <c r="E355" s="117" t="s">
        <v>36</v>
      </c>
      <c r="F355" s="118" t="s">
        <v>119</v>
      </c>
      <c r="G355" s="117">
        <v>0</v>
      </c>
      <c r="H355" s="144">
        <v>0</v>
      </c>
      <c r="I355" s="144">
        <v>0.23430069604613843</v>
      </c>
      <c r="J355" s="144">
        <v>0.37394106913245412</v>
      </c>
      <c r="K355" s="144">
        <v>0.46636846210613941</v>
      </c>
      <c r="L355" s="144">
        <v>0.46538889576068393</v>
      </c>
      <c r="M355" s="144">
        <v>0.46441248164758098</v>
      </c>
      <c r="N355" s="144">
        <v>0.46343920858747062</v>
      </c>
      <c r="O355" s="144">
        <v>0.4624690654412808</v>
      </c>
      <c r="P355" s="144">
        <v>0.46150204111008031</v>
      </c>
      <c r="Q355" s="144">
        <v>0.46053812453493403</v>
      </c>
      <c r="R355" s="144">
        <v>0.45957730469675862</v>
      </c>
      <c r="S355" s="144">
        <v>0.45861957061617914</v>
      </c>
      <c r="T355" s="144">
        <v>0.45766491135338405</v>
      </c>
      <c r="U355" s="144">
        <v>0.45671331600798398</v>
      </c>
      <c r="V355" s="144">
        <v>0.45576477371886803</v>
      </c>
      <c r="W355" s="144">
        <v>0.45481927366406294</v>
      </c>
      <c r="X355" s="144">
        <v>0.45387680506059069</v>
      </c>
      <c r="Y355" s="144">
        <v>0.45293735716432876</v>
      </c>
      <c r="Z355" s="144">
        <v>0.45200091926986852</v>
      </c>
      <c r="AA355" s="144">
        <v>0.45106748071037606</v>
      </c>
      <c r="AB355" s="144">
        <v>0.4501370308574531</v>
      </c>
      <c r="AC355" s="144">
        <v>0.44920955912099747</v>
      </c>
      <c r="AD355" s="144">
        <v>0.44828505494906529</v>
      </c>
      <c r="AE355" s="144">
        <v>0.44736350782773299</v>
      </c>
    </row>
    <row r="356" spans="1:31">
      <c r="A356" s="3" t="s">
        <v>496</v>
      </c>
      <c r="B356" s="117" t="s">
        <v>92</v>
      </c>
      <c r="C356" s="118" t="s">
        <v>270</v>
      </c>
      <c r="D356" s="118" t="s">
        <v>472</v>
      </c>
      <c r="E356" s="117" t="s">
        <v>37</v>
      </c>
      <c r="F356" s="118" t="s">
        <v>119</v>
      </c>
      <c r="G356" s="117">
        <v>0</v>
      </c>
      <c r="H356" s="144">
        <v>0</v>
      </c>
      <c r="I356" s="144">
        <v>0.24595506608547191</v>
      </c>
      <c r="J356" s="144">
        <v>0.39254130236315454</v>
      </c>
      <c r="K356" s="144">
        <v>0.48956613383217468</v>
      </c>
      <c r="L356" s="144">
        <v>0.48853784279720397</v>
      </c>
      <c r="M356" s="144">
        <v>0.48751286079003242</v>
      </c>
      <c r="N356" s="144">
        <v>0.48649117607522691</v>
      </c>
      <c r="O356" s="144">
        <v>0.48547277695964558</v>
      </c>
      <c r="P356" s="144">
        <v>0.48445765179228445</v>
      </c>
      <c r="Q356" s="144">
        <v>0.48344578896412504</v>
      </c>
      <c r="R356" s="144">
        <v>0.48243717690798266</v>
      </c>
      <c r="S356" s="144">
        <v>0.48143180409835656</v>
      </c>
      <c r="T356" s="144">
        <v>0.48042965905127727</v>
      </c>
      <c r="U356" s="144">
        <v>0.47943073032415817</v>
      </c>
      <c r="V356" s="144">
        <v>0.47843500651564491</v>
      </c>
      <c r="W356" s="144">
        <v>0.4774424762654676</v>
      </c>
      <c r="X356" s="144">
        <v>0.47645312825429115</v>
      </c>
      <c r="Y356" s="144">
        <v>0.47546695120356886</v>
      </c>
      <c r="Z356" s="144">
        <v>0.47448393387539345</v>
      </c>
      <c r="AA356" s="144">
        <v>0.4735040650723511</v>
      </c>
      <c r="AB356" s="144">
        <v>0.4725273336373757</v>
      </c>
      <c r="AC356" s="144">
        <v>0.47155372845360177</v>
      </c>
      <c r="AD356" s="144">
        <v>0.47058323844422062</v>
      </c>
      <c r="AE356" s="144">
        <v>0.46961585257233418</v>
      </c>
    </row>
    <row r="357" spans="1:31">
      <c r="A357" s="3" t="s">
        <v>497</v>
      </c>
      <c r="B357" s="117" t="s">
        <v>92</v>
      </c>
      <c r="C357" s="118" t="s">
        <v>270</v>
      </c>
      <c r="D357" s="118" t="s">
        <v>472</v>
      </c>
      <c r="E357" s="117" t="s">
        <v>38</v>
      </c>
      <c r="F357" s="118" t="s">
        <v>119</v>
      </c>
      <c r="G357" s="117">
        <v>0</v>
      </c>
      <c r="H357" s="144">
        <v>0</v>
      </c>
      <c r="I357" s="144">
        <v>0.26210045405527699</v>
      </c>
      <c r="J357" s="144">
        <v>0.41830914574078704</v>
      </c>
      <c r="K357" s="144">
        <v>0.5217030411681316</v>
      </c>
      <c r="L357" s="144">
        <v>0.52060724935763425</v>
      </c>
      <c r="M357" s="144">
        <v>0.51951498379159466</v>
      </c>
      <c r="N357" s="144">
        <v>0.51842623196422299</v>
      </c>
      <c r="O357" s="144">
        <v>0.51734098141479712</v>
      </c>
      <c r="P357" s="144">
        <v>0.51625921972749833</v>
      </c>
      <c r="Q357" s="144">
        <v>0.51518093453125002</v>
      </c>
      <c r="R357" s="144">
        <v>0.51410611349955526</v>
      </c>
      <c r="S357" s="144">
        <v>0.51303474435033736</v>
      </c>
      <c r="T357" s="144">
        <v>0.51196681484577711</v>
      </c>
      <c r="U357" s="144">
        <v>0.51090231279215492</v>
      </c>
      <c r="V357" s="144">
        <v>0.50984122603968984</v>
      </c>
      <c r="W357" s="144">
        <v>0.50878354248238233</v>
      </c>
      <c r="X357" s="144">
        <v>0.50772925005785496</v>
      </c>
      <c r="Y357" s="144">
        <v>0.50667833674719609</v>
      </c>
      <c r="Z357" s="144">
        <v>0.5056307905748012</v>
      </c>
      <c r="AA357" s="144">
        <v>0.50458659960821728</v>
      </c>
      <c r="AB357" s="144">
        <v>0.50354575195798779</v>
      </c>
      <c r="AC357" s="144">
        <v>0.50250823577749548</v>
      </c>
      <c r="AD357" s="144">
        <v>0.50147403926280965</v>
      </c>
      <c r="AE357" s="144">
        <v>0.50044315065252998</v>
      </c>
    </row>
    <row r="358" spans="1:31">
      <c r="A358" s="3" t="s">
        <v>498</v>
      </c>
      <c r="B358" s="117" t="s">
        <v>92</v>
      </c>
      <c r="C358" s="118" t="s">
        <v>270</v>
      </c>
      <c r="D358" s="118" t="s">
        <v>472</v>
      </c>
      <c r="E358" s="117" t="s">
        <v>95</v>
      </c>
      <c r="F358" s="118" t="s">
        <v>119</v>
      </c>
      <c r="G358" s="117">
        <v>0</v>
      </c>
      <c r="H358" s="118">
        <v>0</v>
      </c>
      <c r="I358" s="118">
        <v>0</v>
      </c>
      <c r="J358" s="118">
        <v>0</v>
      </c>
      <c r="K358" s="118">
        <v>0</v>
      </c>
      <c r="L358" s="118">
        <v>0</v>
      </c>
      <c r="M358" s="118">
        <v>0</v>
      </c>
      <c r="N358" s="118">
        <v>0</v>
      </c>
      <c r="O358" s="118">
        <v>0</v>
      </c>
      <c r="P358" s="118">
        <v>0</v>
      </c>
      <c r="Q358" s="118">
        <v>0</v>
      </c>
      <c r="R358" s="118">
        <v>0</v>
      </c>
      <c r="S358" s="118">
        <v>0</v>
      </c>
      <c r="T358" s="118">
        <v>0</v>
      </c>
      <c r="U358" s="118">
        <v>0</v>
      </c>
      <c r="V358" s="118">
        <v>0</v>
      </c>
      <c r="W358" s="118">
        <v>0</v>
      </c>
      <c r="X358" s="118">
        <v>0</v>
      </c>
      <c r="Y358" s="118">
        <v>0</v>
      </c>
      <c r="Z358" s="118">
        <v>0</v>
      </c>
      <c r="AA358" s="118">
        <v>0</v>
      </c>
      <c r="AB358" s="118">
        <v>0</v>
      </c>
      <c r="AC358" s="118">
        <v>0</v>
      </c>
      <c r="AD358" s="118">
        <v>0</v>
      </c>
      <c r="AE358" s="118">
        <v>0</v>
      </c>
    </row>
    <row r="359" spans="1:31">
      <c r="A359" s="3" t="s">
        <v>499</v>
      </c>
      <c r="B359" s="117" t="s">
        <v>92</v>
      </c>
      <c r="C359" s="118" t="s">
        <v>270</v>
      </c>
      <c r="D359" s="118" t="s">
        <v>472</v>
      </c>
      <c r="E359" s="117" t="s">
        <v>96</v>
      </c>
      <c r="F359" s="118" t="s">
        <v>119</v>
      </c>
      <c r="G359" s="117">
        <v>0</v>
      </c>
      <c r="H359" s="118">
        <v>0</v>
      </c>
      <c r="I359" s="118">
        <v>9838.2000000000007</v>
      </c>
      <c r="J359" s="118">
        <v>15701.65</v>
      </c>
      <c r="K359" s="118">
        <v>19582.650000000001</v>
      </c>
      <c r="L359" s="118">
        <v>19541.509999999998</v>
      </c>
      <c r="M359" s="118">
        <v>19500.509999999998</v>
      </c>
      <c r="N359" s="118">
        <v>19459.650000000001</v>
      </c>
      <c r="O359" s="118">
        <v>19418.91</v>
      </c>
      <c r="P359" s="118">
        <v>19378.310000000001</v>
      </c>
      <c r="Q359" s="118">
        <v>19337.830000000002</v>
      </c>
      <c r="R359" s="118">
        <v>19297.490000000002</v>
      </c>
      <c r="S359" s="118">
        <v>19257.27</v>
      </c>
      <c r="T359" s="118">
        <v>19217.189999999999</v>
      </c>
      <c r="U359" s="118">
        <v>19177.23</v>
      </c>
      <c r="V359" s="118">
        <v>19137.400000000001</v>
      </c>
      <c r="W359" s="118">
        <v>19097.7</v>
      </c>
      <c r="X359" s="118">
        <v>19058.13</v>
      </c>
      <c r="Y359" s="118">
        <v>19018.68</v>
      </c>
      <c r="Z359" s="118">
        <v>18979.36</v>
      </c>
      <c r="AA359" s="118">
        <v>18940.16</v>
      </c>
      <c r="AB359" s="118">
        <v>18901.09</v>
      </c>
      <c r="AC359" s="118">
        <v>18862.150000000001</v>
      </c>
      <c r="AD359" s="118">
        <v>18823.330000000002</v>
      </c>
      <c r="AE359" s="118">
        <v>18784.63</v>
      </c>
    </row>
    <row r="360" spans="1:31">
      <c r="A360" s="3" t="s">
        <v>500</v>
      </c>
      <c r="B360" s="117" t="s">
        <v>92</v>
      </c>
      <c r="C360" s="118" t="s">
        <v>270</v>
      </c>
      <c r="D360" s="118" t="s">
        <v>472</v>
      </c>
      <c r="E360" s="117" t="s">
        <v>97</v>
      </c>
      <c r="F360" s="118" t="s">
        <v>119</v>
      </c>
      <c r="G360" s="117">
        <v>0</v>
      </c>
      <c r="H360" s="118">
        <v>0</v>
      </c>
      <c r="I360" s="118">
        <v>0</v>
      </c>
      <c r="J360" s="118">
        <v>0</v>
      </c>
      <c r="K360" s="118">
        <v>0</v>
      </c>
      <c r="L360" s="118">
        <v>0</v>
      </c>
      <c r="M360" s="118">
        <v>0</v>
      </c>
      <c r="N360" s="118">
        <v>0</v>
      </c>
      <c r="O360" s="118">
        <v>0</v>
      </c>
      <c r="P360" s="118">
        <v>0</v>
      </c>
      <c r="Q360" s="118">
        <v>0</v>
      </c>
      <c r="R360" s="118">
        <v>0</v>
      </c>
      <c r="S360" s="118">
        <v>0</v>
      </c>
      <c r="T360" s="118">
        <v>0</v>
      </c>
      <c r="U360" s="118">
        <v>0</v>
      </c>
      <c r="V360" s="118">
        <v>0</v>
      </c>
      <c r="W360" s="118">
        <v>0</v>
      </c>
      <c r="X360" s="118">
        <v>0</v>
      </c>
      <c r="Y360" s="118">
        <v>0</v>
      </c>
      <c r="Z360" s="118">
        <v>0</v>
      </c>
      <c r="AA360" s="118">
        <v>0</v>
      </c>
      <c r="AB360" s="118">
        <v>0</v>
      </c>
      <c r="AC360" s="118">
        <v>0</v>
      </c>
      <c r="AD360" s="118">
        <v>0</v>
      </c>
      <c r="AE360" s="118">
        <v>0</v>
      </c>
    </row>
    <row r="361" spans="1:31">
      <c r="A361" s="3" t="s">
        <v>501</v>
      </c>
      <c r="B361" s="117" t="s">
        <v>92</v>
      </c>
      <c r="C361" s="118" t="s">
        <v>270</v>
      </c>
      <c r="D361" s="118" t="s">
        <v>472</v>
      </c>
      <c r="E361" s="117" t="s">
        <v>34</v>
      </c>
      <c r="F361" s="118" t="s">
        <v>119</v>
      </c>
      <c r="G361" s="117">
        <v>0</v>
      </c>
      <c r="H361" s="118">
        <v>0</v>
      </c>
      <c r="I361" s="118">
        <v>9838.2000000000007</v>
      </c>
      <c r="J361" s="118">
        <v>15701.65</v>
      </c>
      <c r="K361" s="118">
        <v>19582.650000000001</v>
      </c>
      <c r="L361" s="118">
        <v>19541.509999999998</v>
      </c>
      <c r="M361" s="118">
        <v>19500.509999999998</v>
      </c>
      <c r="N361" s="118">
        <v>19459.650000000001</v>
      </c>
      <c r="O361" s="118">
        <v>19418.91</v>
      </c>
      <c r="P361" s="118">
        <v>19378.310000000001</v>
      </c>
      <c r="Q361" s="118">
        <v>19337.830000000002</v>
      </c>
      <c r="R361" s="118">
        <v>19297.490000000002</v>
      </c>
      <c r="S361" s="118">
        <v>19257.27</v>
      </c>
      <c r="T361" s="118">
        <v>19217.189999999999</v>
      </c>
      <c r="U361" s="118">
        <v>19177.23</v>
      </c>
      <c r="V361" s="118">
        <v>19137.400000000001</v>
      </c>
      <c r="W361" s="118">
        <v>19097.7</v>
      </c>
      <c r="X361" s="118">
        <v>19058.13</v>
      </c>
      <c r="Y361" s="118">
        <v>19018.68</v>
      </c>
      <c r="Z361" s="118">
        <v>18979.36</v>
      </c>
      <c r="AA361" s="118">
        <v>18940.16</v>
      </c>
      <c r="AB361" s="118">
        <v>18901.09</v>
      </c>
      <c r="AC361" s="118">
        <v>18862.150000000001</v>
      </c>
      <c r="AD361" s="118">
        <v>18823.330000000002</v>
      </c>
      <c r="AE361" s="118">
        <v>18784.63</v>
      </c>
    </row>
    <row r="362" spans="1:31">
      <c r="A362" s="3" t="s">
        <v>324</v>
      </c>
      <c r="B362" s="117" t="s">
        <v>92</v>
      </c>
      <c r="C362" s="118" t="s">
        <v>152</v>
      </c>
      <c r="D362" s="118" t="s">
        <v>325</v>
      </c>
      <c r="E362" s="117" t="s">
        <v>93</v>
      </c>
      <c r="F362" s="118" t="s">
        <v>119</v>
      </c>
      <c r="G362" s="117">
        <v>0</v>
      </c>
      <c r="H362" s="119">
        <v>0</v>
      </c>
      <c r="I362" s="119">
        <v>11.628452612734291</v>
      </c>
      <c r="J362" s="119">
        <v>34.406487323362846</v>
      </c>
      <c r="K362" s="119">
        <v>77.633905236039325</v>
      </c>
      <c r="L362" s="119">
        <v>97.609870205227097</v>
      </c>
      <c r="M362" s="119">
        <v>106.31526731983381</v>
      </c>
      <c r="N362" s="119">
        <v>104.92834462630481</v>
      </c>
      <c r="O362" s="119">
        <v>102.82453971785318</v>
      </c>
      <c r="P362" s="119">
        <v>100.67023644004405</v>
      </c>
      <c r="Q362" s="119">
        <v>98.464651160852412</v>
      </c>
      <c r="R362" s="119">
        <v>95.71307134300055</v>
      </c>
      <c r="S362" s="119">
        <v>96.639287184308643</v>
      </c>
      <c r="T362" s="119">
        <v>97.574499422801239</v>
      </c>
      <c r="U362" s="119">
        <v>98.518795441094895</v>
      </c>
      <c r="V362" s="119">
        <v>99.47226347055927</v>
      </c>
      <c r="W362" s="119">
        <v>100.43499259956143</v>
      </c>
      <c r="X362" s="119">
        <v>101.40707278178976</v>
      </c>
      <c r="Y362" s="119">
        <v>102.38859484465894</v>
      </c>
      <c r="Z362" s="119">
        <v>103.37965049779646</v>
      </c>
      <c r="AA362" s="119">
        <v>104.38033234161165</v>
      </c>
      <c r="AB362" s="119">
        <v>105.39073387594793</v>
      </c>
      <c r="AC362" s="119">
        <v>106.41094950881902</v>
      </c>
      <c r="AD362" s="119">
        <v>107.44107456523008</v>
      </c>
      <c r="AE362" s="119">
        <v>108.48120529608453</v>
      </c>
    </row>
    <row r="363" spans="1:31">
      <c r="A363" s="3" t="s">
        <v>326</v>
      </c>
      <c r="B363" s="117" t="s">
        <v>92</v>
      </c>
      <c r="C363" s="118" t="s">
        <v>152</v>
      </c>
      <c r="D363" s="118" t="s">
        <v>325</v>
      </c>
      <c r="E363" s="117" t="s">
        <v>94</v>
      </c>
      <c r="F363" s="118" t="s">
        <v>119</v>
      </c>
      <c r="G363" s="117">
        <v>0</v>
      </c>
      <c r="H363" s="119">
        <v>0</v>
      </c>
      <c r="I363" s="119">
        <v>11.628452612734291</v>
      </c>
      <c r="J363" s="119">
        <v>22.778034710628553</v>
      </c>
      <c r="K363" s="119">
        <v>43.227417912676479</v>
      </c>
      <c r="L363" s="119">
        <v>19.975964969187771</v>
      </c>
      <c r="M363" s="119">
        <v>8.7053971146067113</v>
      </c>
      <c r="N363" s="119">
        <v>0</v>
      </c>
      <c r="O363" s="119">
        <v>0</v>
      </c>
      <c r="P363" s="119">
        <v>0</v>
      </c>
      <c r="Q363" s="119">
        <v>0</v>
      </c>
      <c r="R363" s="119">
        <v>0</v>
      </c>
      <c r="S363" s="119">
        <v>0.92621584130809254</v>
      </c>
      <c r="T363" s="119">
        <v>0.93521223849259627</v>
      </c>
      <c r="U363" s="119">
        <v>0.94429601829365595</v>
      </c>
      <c r="V363" s="119">
        <v>0.95346802946437492</v>
      </c>
      <c r="W363" s="119">
        <v>0.96272912900215601</v>
      </c>
      <c r="X363" s="119">
        <v>0.97208018222833914</v>
      </c>
      <c r="Y363" s="119">
        <v>0.98152206286917476</v>
      </c>
      <c r="Z363" s="119">
        <v>0.99105565313752209</v>
      </c>
      <c r="AA363" s="119">
        <v>1.0006818438151868</v>
      </c>
      <c r="AB363" s="119">
        <v>1.0104015343362818</v>
      </c>
      <c r="AC363" s="119">
        <v>1.0202156328710856</v>
      </c>
      <c r="AD363" s="119">
        <v>1.030125056411066</v>
      </c>
      <c r="AE363" s="119">
        <v>1.0401307308544432</v>
      </c>
    </row>
    <row r="364" spans="1:31">
      <c r="A364" s="3" t="s">
        <v>327</v>
      </c>
      <c r="B364" s="117" t="s">
        <v>92</v>
      </c>
      <c r="C364" s="118" t="s">
        <v>152</v>
      </c>
      <c r="D364" s="118" t="s">
        <v>325</v>
      </c>
      <c r="E364" s="117" t="s">
        <v>35</v>
      </c>
      <c r="F364" s="118" t="s">
        <v>119</v>
      </c>
      <c r="G364" s="117">
        <v>0</v>
      </c>
      <c r="H364" s="144">
        <v>0</v>
      </c>
      <c r="I364" s="144">
        <v>1.9535800389393607E-2</v>
      </c>
      <c r="J364" s="144">
        <v>5.7802898703249582E-2</v>
      </c>
      <c r="K364" s="144">
        <v>0.13042496079654606</v>
      </c>
      <c r="L364" s="144">
        <v>0.16398458194478152</v>
      </c>
      <c r="M364" s="144">
        <v>0.17860964909732077</v>
      </c>
      <c r="N364" s="144">
        <v>0.17627961897219205</v>
      </c>
      <c r="O364" s="144">
        <v>0.17274522672599335</v>
      </c>
      <c r="P364" s="144">
        <v>0.16912599721927399</v>
      </c>
      <c r="Q364" s="144">
        <v>0.16542061395023205</v>
      </c>
      <c r="R364" s="144">
        <v>0.1607979598562409</v>
      </c>
      <c r="S364" s="144">
        <v>0.16235400246963852</v>
      </c>
      <c r="T364" s="144">
        <v>0.16392515903030608</v>
      </c>
      <c r="U364" s="144">
        <v>0.16551157634103941</v>
      </c>
      <c r="V364" s="144">
        <v>0.16711340263053956</v>
      </c>
      <c r="W364" s="144">
        <v>0.16873078756726317</v>
      </c>
      <c r="X364" s="144">
        <v>0.17036388227340679</v>
      </c>
      <c r="Y364" s="144">
        <v>0.172012839339027</v>
      </c>
      <c r="Z364" s="144">
        <v>0.17367781283629805</v>
      </c>
      <c r="AA364" s="144">
        <v>0.17535895833390758</v>
      </c>
      <c r="AB364" s="144">
        <v>0.17705643291159251</v>
      </c>
      <c r="AC364" s="144">
        <v>0.17877039517481594</v>
      </c>
      <c r="AD364" s="144">
        <v>0.18050100526958654</v>
      </c>
      <c r="AE364" s="144">
        <v>0.18224842489742199</v>
      </c>
    </row>
    <row r="365" spans="1:31">
      <c r="A365" s="3" t="s">
        <v>328</v>
      </c>
      <c r="B365" s="117" t="s">
        <v>92</v>
      </c>
      <c r="C365" s="118" t="s">
        <v>152</v>
      </c>
      <c r="D365" s="118" t="s">
        <v>325</v>
      </c>
      <c r="E365" s="117" t="s">
        <v>36</v>
      </c>
      <c r="F365" s="118" t="s">
        <v>119</v>
      </c>
      <c r="G365" s="117">
        <v>0</v>
      </c>
      <c r="H365" s="144">
        <v>0</v>
      </c>
      <c r="I365" s="144">
        <v>2.0818201608475709E-2</v>
      </c>
      <c r="J365" s="144">
        <v>6.1597291883258291E-2</v>
      </c>
      <c r="K365" s="144">
        <v>0.13898653111311388</v>
      </c>
      <c r="L365" s="144">
        <v>0.17474912824465208</v>
      </c>
      <c r="M365" s="144">
        <v>0.1903342381685004</v>
      </c>
      <c r="N365" s="144">
        <v>0.18785125636422853</v>
      </c>
      <c r="O365" s="144">
        <v>0.18408485371482666</v>
      </c>
      <c r="P365" s="144">
        <v>0.18022804477757245</v>
      </c>
      <c r="Q365" s="144">
        <v>0.17627942663068208</v>
      </c>
      <c r="R365" s="144">
        <v>0.17135332465498818</v>
      </c>
      <c r="S365" s="144">
        <v>0.17301151158316125</v>
      </c>
      <c r="T365" s="144">
        <v>0.17468580459325028</v>
      </c>
      <c r="U365" s="144">
        <v>0.1763763601247223</v>
      </c>
      <c r="V365" s="144">
        <v>0.17808333613655111</v>
      </c>
      <c r="W365" s="144">
        <v>0.17980689212197695</v>
      </c>
      <c r="X365" s="144">
        <v>0.18154718912340878</v>
      </c>
      <c r="Y365" s="144">
        <v>0.18330438974747124</v>
      </c>
      <c r="Z365" s="144">
        <v>0.18507865818019825</v>
      </c>
      <c r="AA365" s="144">
        <v>0.18687016020237379</v>
      </c>
      <c r="AB365" s="144">
        <v>0.18867906320502184</v>
      </c>
      <c r="AC365" s="144">
        <v>0.19050553620504682</v>
      </c>
      <c r="AD365" s="144">
        <v>0.19234974986102571</v>
      </c>
      <c r="AE365" s="144">
        <v>0.19421187648915386</v>
      </c>
    </row>
    <row r="366" spans="1:31">
      <c r="A366" s="3" t="s">
        <v>329</v>
      </c>
      <c r="B366" s="117" t="s">
        <v>92</v>
      </c>
      <c r="C366" s="118" t="s">
        <v>152</v>
      </c>
      <c r="D366" s="118" t="s">
        <v>325</v>
      </c>
      <c r="E366" s="117" t="s">
        <v>37</v>
      </c>
      <c r="F366" s="118" t="s">
        <v>119</v>
      </c>
      <c r="G366" s="117">
        <v>0</v>
      </c>
      <c r="H366" s="144">
        <v>0</v>
      </c>
      <c r="I366" s="144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</row>
    <row r="367" spans="1:31">
      <c r="A367" s="3" t="s">
        <v>330</v>
      </c>
      <c r="B367" s="117" t="s">
        <v>92</v>
      </c>
      <c r="C367" s="118" t="s">
        <v>152</v>
      </c>
      <c r="D367" s="118" t="s">
        <v>325</v>
      </c>
      <c r="E367" s="117" t="s">
        <v>38</v>
      </c>
      <c r="F367" s="118" t="s">
        <v>119</v>
      </c>
      <c r="G367" s="117">
        <v>0</v>
      </c>
      <c r="H367" s="144">
        <v>0</v>
      </c>
      <c r="I367" s="144">
        <v>0</v>
      </c>
      <c r="J367" s="144">
        <v>0</v>
      </c>
      <c r="K367" s="144">
        <v>0</v>
      </c>
      <c r="L367" s="144">
        <v>0</v>
      </c>
      <c r="M367" s="144">
        <v>0</v>
      </c>
      <c r="N367" s="144">
        <v>0</v>
      </c>
      <c r="O367" s="144">
        <v>0</v>
      </c>
      <c r="P367" s="144">
        <v>0</v>
      </c>
      <c r="Q367" s="144">
        <v>0</v>
      </c>
      <c r="R367" s="144">
        <v>0</v>
      </c>
      <c r="S367" s="144">
        <v>0</v>
      </c>
      <c r="T367" s="144">
        <v>0</v>
      </c>
      <c r="U367" s="144">
        <v>0</v>
      </c>
      <c r="V367" s="144">
        <v>0</v>
      </c>
      <c r="W367" s="144">
        <v>0</v>
      </c>
      <c r="X367" s="144">
        <v>0</v>
      </c>
      <c r="Y367" s="144">
        <v>0</v>
      </c>
      <c r="Z367" s="144">
        <v>0</v>
      </c>
      <c r="AA367" s="144">
        <v>0</v>
      </c>
      <c r="AB367" s="144">
        <v>0</v>
      </c>
      <c r="AC367" s="144">
        <v>0</v>
      </c>
      <c r="AD367" s="144">
        <v>0</v>
      </c>
      <c r="AE367" s="144">
        <v>0</v>
      </c>
    </row>
    <row r="368" spans="1:31">
      <c r="A368" s="3" t="s">
        <v>331</v>
      </c>
      <c r="B368" s="117" t="s">
        <v>92</v>
      </c>
      <c r="C368" s="118" t="s">
        <v>152</v>
      </c>
      <c r="D368" s="118" t="s">
        <v>325</v>
      </c>
      <c r="E368" s="117" t="s">
        <v>95</v>
      </c>
      <c r="F368" s="118" t="s">
        <v>119</v>
      </c>
      <c r="G368" s="117">
        <v>0</v>
      </c>
      <c r="H368" s="118">
        <v>0</v>
      </c>
      <c r="I368" s="118">
        <v>35950.339999999997</v>
      </c>
      <c r="J368" s="118">
        <v>68533.88</v>
      </c>
      <c r="K368" s="118">
        <v>128295.16</v>
      </c>
      <c r="L368" s="118">
        <v>60345.11</v>
      </c>
      <c r="M368" s="118">
        <v>27408</v>
      </c>
      <c r="N368" s="118">
        <v>1967.35</v>
      </c>
      <c r="O368" s="118">
        <v>1967.35</v>
      </c>
      <c r="P368" s="118">
        <v>1967.35</v>
      </c>
      <c r="Q368" s="118">
        <v>1967.35</v>
      </c>
      <c r="R368" s="118">
        <v>1967.35</v>
      </c>
      <c r="S368" s="118">
        <v>4674.12</v>
      </c>
      <c r="T368" s="118">
        <v>4700.41</v>
      </c>
      <c r="U368" s="118">
        <v>4726.96</v>
      </c>
      <c r="V368" s="118">
        <v>4753.76</v>
      </c>
      <c r="W368" s="118">
        <v>4780.83</v>
      </c>
      <c r="X368" s="118">
        <v>4808.16</v>
      </c>
      <c r="Y368" s="118">
        <v>4835.75</v>
      </c>
      <c r="Z368" s="118">
        <v>4863.6099999999997</v>
      </c>
      <c r="AA368" s="118">
        <v>4891.74</v>
      </c>
      <c r="AB368" s="118">
        <v>4920.1499999999996</v>
      </c>
      <c r="AC368" s="118">
        <v>4948.83</v>
      </c>
      <c r="AD368" s="118">
        <v>4977.79</v>
      </c>
      <c r="AE368" s="118">
        <v>5007.03</v>
      </c>
    </row>
    <row r="369" spans="1:31">
      <c r="A369" s="3" t="s">
        <v>332</v>
      </c>
      <c r="B369" s="117" t="s">
        <v>92</v>
      </c>
      <c r="C369" s="118" t="s">
        <v>152</v>
      </c>
      <c r="D369" s="118" t="s">
        <v>325</v>
      </c>
      <c r="E369" s="117" t="s">
        <v>96</v>
      </c>
      <c r="F369" s="118" t="s">
        <v>119</v>
      </c>
      <c r="G369" s="117">
        <v>0</v>
      </c>
      <c r="H369" s="118">
        <v>0</v>
      </c>
      <c r="I369" s="118">
        <v>20246.21</v>
      </c>
      <c r="J369" s="118">
        <v>22159.57</v>
      </c>
      <c r="K369" s="118">
        <v>25790.67</v>
      </c>
      <c r="L369" s="118">
        <v>27468.65</v>
      </c>
      <c r="M369" s="118">
        <v>28199.91</v>
      </c>
      <c r="N369" s="118">
        <v>28083.4</v>
      </c>
      <c r="O369" s="118">
        <v>27906.68</v>
      </c>
      <c r="P369" s="118">
        <v>27725.72</v>
      </c>
      <c r="Q369" s="118">
        <v>27540.45</v>
      </c>
      <c r="R369" s="118">
        <v>27309.32</v>
      </c>
      <c r="S369" s="118">
        <v>27387.119999999999</v>
      </c>
      <c r="T369" s="118">
        <v>27465.68</v>
      </c>
      <c r="U369" s="118">
        <v>27545</v>
      </c>
      <c r="V369" s="118">
        <v>27625.09</v>
      </c>
      <c r="W369" s="118">
        <v>27705.96</v>
      </c>
      <c r="X369" s="118">
        <v>27787.62</v>
      </c>
      <c r="Y369" s="118">
        <v>27870.07</v>
      </c>
      <c r="Z369" s="118">
        <v>27953.31</v>
      </c>
      <c r="AA369" s="118">
        <v>28037.37</v>
      </c>
      <c r="AB369" s="118">
        <v>28122.25</v>
      </c>
      <c r="AC369" s="118">
        <v>28207.94</v>
      </c>
      <c r="AD369" s="118">
        <v>28294.47</v>
      </c>
      <c r="AE369" s="118">
        <v>28381.84</v>
      </c>
    </row>
    <row r="370" spans="1:31">
      <c r="A370" s="3" t="s">
        <v>333</v>
      </c>
      <c r="B370" s="117" t="s">
        <v>92</v>
      </c>
      <c r="C370" s="118" t="s">
        <v>152</v>
      </c>
      <c r="D370" s="118" t="s">
        <v>325</v>
      </c>
      <c r="E370" s="117" t="s">
        <v>97</v>
      </c>
      <c r="F370" s="118" t="s">
        <v>119</v>
      </c>
      <c r="G370" s="117">
        <v>0</v>
      </c>
      <c r="H370" s="118">
        <v>0</v>
      </c>
      <c r="I370" s="118">
        <v>0</v>
      </c>
      <c r="J370" s="118">
        <v>0</v>
      </c>
      <c r="K370" s="118">
        <v>0</v>
      </c>
      <c r="L370" s="118">
        <v>0</v>
      </c>
      <c r="M370" s="118">
        <v>0</v>
      </c>
      <c r="N370" s="118">
        <v>0</v>
      </c>
      <c r="O370" s="118">
        <v>0</v>
      </c>
      <c r="P370" s="118">
        <v>0</v>
      </c>
      <c r="Q370" s="118">
        <v>0</v>
      </c>
      <c r="R370" s="118">
        <v>0</v>
      </c>
      <c r="S370" s="118">
        <v>0</v>
      </c>
      <c r="T370" s="118">
        <v>0</v>
      </c>
      <c r="U370" s="118">
        <v>0</v>
      </c>
      <c r="V370" s="118">
        <v>0</v>
      </c>
      <c r="W370" s="118">
        <v>0</v>
      </c>
      <c r="X370" s="118">
        <v>0</v>
      </c>
      <c r="Y370" s="118">
        <v>0</v>
      </c>
      <c r="Z370" s="118">
        <v>0</v>
      </c>
      <c r="AA370" s="118">
        <v>0</v>
      </c>
      <c r="AB370" s="118">
        <v>0</v>
      </c>
      <c r="AC370" s="118">
        <v>0</v>
      </c>
      <c r="AD370" s="118">
        <v>0</v>
      </c>
      <c r="AE370" s="118">
        <v>0</v>
      </c>
    </row>
    <row r="371" spans="1:31">
      <c r="A371" s="3" t="s">
        <v>334</v>
      </c>
      <c r="B371" s="117" t="s">
        <v>92</v>
      </c>
      <c r="C371" s="118" t="s">
        <v>152</v>
      </c>
      <c r="D371" s="118" t="s">
        <v>325</v>
      </c>
      <c r="E371" s="117" t="s">
        <v>34</v>
      </c>
      <c r="F371" s="118" t="s">
        <v>119</v>
      </c>
      <c r="G371" s="117">
        <v>0</v>
      </c>
      <c r="H371" s="118">
        <v>0</v>
      </c>
      <c r="I371" s="118">
        <v>56196.55</v>
      </c>
      <c r="J371" s="118">
        <v>90693.45</v>
      </c>
      <c r="K371" s="118">
        <v>154085.82999999999</v>
      </c>
      <c r="L371" s="118">
        <v>87813.759999999995</v>
      </c>
      <c r="M371" s="118">
        <v>55607.91</v>
      </c>
      <c r="N371" s="118">
        <v>30050.75</v>
      </c>
      <c r="O371" s="118">
        <v>29874.03</v>
      </c>
      <c r="P371" s="118">
        <v>29693.07</v>
      </c>
      <c r="Q371" s="118">
        <v>29507.8</v>
      </c>
      <c r="R371" s="118">
        <v>29276.67</v>
      </c>
      <c r="S371" s="118">
        <v>32061.25</v>
      </c>
      <c r="T371" s="118">
        <v>32166.1</v>
      </c>
      <c r="U371" s="118">
        <v>32271.96</v>
      </c>
      <c r="V371" s="118">
        <v>32378.86</v>
      </c>
      <c r="W371" s="118">
        <v>32486.79</v>
      </c>
      <c r="X371" s="118">
        <v>32595.77</v>
      </c>
      <c r="Y371" s="118">
        <v>32705.81</v>
      </c>
      <c r="Z371" s="118">
        <v>32816.92</v>
      </c>
      <c r="AA371" s="118">
        <v>32929.11</v>
      </c>
      <c r="AB371" s="118">
        <v>33042.39</v>
      </c>
      <c r="AC371" s="118">
        <v>33156.769999999997</v>
      </c>
      <c r="AD371" s="118">
        <v>33272.26</v>
      </c>
      <c r="AE371" s="118">
        <v>33388.870000000003</v>
      </c>
    </row>
    <row r="372" spans="1:31">
      <c r="A372" s="3" t="s">
        <v>335</v>
      </c>
      <c r="B372" s="117" t="s">
        <v>92</v>
      </c>
      <c r="C372" s="118" t="s">
        <v>259</v>
      </c>
      <c r="D372" s="118" t="s">
        <v>325</v>
      </c>
      <c r="E372" s="117" t="s">
        <v>93</v>
      </c>
      <c r="F372" s="118" t="s">
        <v>119</v>
      </c>
      <c r="G372" s="117">
        <v>0</v>
      </c>
      <c r="H372" s="119">
        <v>0</v>
      </c>
      <c r="I372" s="119">
        <v>2.6237979605936146</v>
      </c>
      <c r="J372" s="119">
        <v>7.86023115276517</v>
      </c>
      <c r="K372" s="119">
        <v>18.318260941045025</v>
      </c>
      <c r="L372" s="119">
        <v>23.523221221116462</v>
      </c>
      <c r="M372" s="119">
        <v>26.104527825561487</v>
      </c>
      <c r="N372" s="119">
        <v>26.07324943801817</v>
      </c>
      <c r="O372" s="119">
        <v>26.043039547502222</v>
      </c>
      <c r="P372" s="119">
        <v>26.013861684955874</v>
      </c>
      <c r="Q372" s="119">
        <v>25.985680626053124</v>
      </c>
      <c r="R372" s="119">
        <v>25.958462348715603</v>
      </c>
      <c r="S372" s="119">
        <v>25.932173992078454</v>
      </c>
      <c r="T372" s="119">
        <v>25.906783816856723</v>
      </c>
      <c r="U372" s="119">
        <v>25.882261167064552</v>
      </c>
      <c r="V372" s="119">
        <v>25.858576433040895</v>
      </c>
      <c r="W372" s="119">
        <v>25.835701015737218</v>
      </c>
      <c r="X372" s="119">
        <v>25.813607292224109</v>
      </c>
      <c r="Y372" s="119">
        <v>25.792268582375183</v>
      </c>
      <c r="Z372" s="119">
        <v>25.771659116688127</v>
      </c>
      <c r="AA372" s="119">
        <v>25.751754005203999</v>
      </c>
      <c r="AB372" s="119">
        <v>25.732529207487406</v>
      </c>
      <c r="AC372" s="119">
        <v>25.713961503631246</v>
      </c>
      <c r="AD372" s="119">
        <v>25.69602846625115</v>
      </c>
      <c r="AE372" s="119">
        <v>25.678708433435684</v>
      </c>
    </row>
    <row r="373" spans="1:31">
      <c r="A373" s="3" t="s">
        <v>336</v>
      </c>
      <c r="B373" s="117" t="s">
        <v>92</v>
      </c>
      <c r="C373" s="118" t="s">
        <v>259</v>
      </c>
      <c r="D373" s="118" t="s">
        <v>325</v>
      </c>
      <c r="E373" s="117" t="s">
        <v>94</v>
      </c>
      <c r="F373" s="118" t="s">
        <v>119</v>
      </c>
      <c r="G373" s="117">
        <v>0</v>
      </c>
      <c r="H373" s="119">
        <v>0</v>
      </c>
      <c r="I373" s="119">
        <v>2.6237979605936146</v>
      </c>
      <c r="J373" s="119">
        <v>5.236433192171555</v>
      </c>
      <c r="K373" s="119">
        <v>10.458029788279855</v>
      </c>
      <c r="L373" s="119">
        <v>5.2049602800714361</v>
      </c>
      <c r="M373" s="119">
        <v>2.5813066044450252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>
        <v>0</v>
      </c>
      <c r="AB373" s="119">
        <v>0</v>
      </c>
      <c r="AC373" s="119">
        <v>0</v>
      </c>
      <c r="AD373" s="119">
        <v>0</v>
      </c>
      <c r="AE373" s="119">
        <v>0</v>
      </c>
    </row>
    <row r="374" spans="1:31">
      <c r="A374" s="3" t="s">
        <v>337</v>
      </c>
      <c r="B374" s="117" t="s">
        <v>92</v>
      </c>
      <c r="C374" s="118" t="s">
        <v>259</v>
      </c>
      <c r="D374" s="118" t="s">
        <v>325</v>
      </c>
      <c r="E374" s="117" t="s">
        <v>35</v>
      </c>
      <c r="F374" s="118" t="s">
        <v>119</v>
      </c>
      <c r="G374" s="117">
        <v>0</v>
      </c>
      <c r="H374" s="144">
        <v>0</v>
      </c>
      <c r="I374" s="144">
        <v>2.2039902868986362E-2</v>
      </c>
      <c r="J374" s="144">
        <v>6.6025941683227424E-2</v>
      </c>
      <c r="K374" s="144">
        <v>0.15387339190477822</v>
      </c>
      <c r="L374" s="144">
        <v>0.1975950582573783</v>
      </c>
      <c r="M374" s="144">
        <v>0.21927803373471649</v>
      </c>
      <c r="N374" s="144">
        <v>0.21901529527935265</v>
      </c>
      <c r="O374" s="144">
        <v>0.21876153219901867</v>
      </c>
      <c r="P374" s="144">
        <v>0.21851643815362934</v>
      </c>
      <c r="Q374" s="144">
        <v>0.21827971725884626</v>
      </c>
      <c r="R374" s="144">
        <v>0.21805108372921109</v>
      </c>
      <c r="S374" s="144">
        <v>0.217830261533459</v>
      </c>
      <c r="T374" s="144">
        <v>0.21761698406159649</v>
      </c>
      <c r="U374" s="144">
        <v>0.21741099380334225</v>
      </c>
      <c r="V374" s="144">
        <v>0.21721204203754355</v>
      </c>
      <c r="W374" s="144">
        <v>0.21701988853219265</v>
      </c>
      <c r="X374" s="144">
        <v>0.2168343012546825</v>
      </c>
      <c r="Y374" s="144">
        <v>0.21665505609195154</v>
      </c>
      <c r="Z374" s="144">
        <v>0.21648193658018028</v>
      </c>
      <c r="AA374" s="144">
        <v>0.21631473364371359</v>
      </c>
      <c r="AB374" s="144">
        <v>0.21615324534289423</v>
      </c>
      <c r="AC374" s="144">
        <v>0.21599727663050247</v>
      </c>
      <c r="AD374" s="144">
        <v>0.21584663911650967</v>
      </c>
      <c r="AE374" s="144">
        <v>0.21570115084085975</v>
      </c>
    </row>
    <row r="375" spans="1:31">
      <c r="A375" s="3" t="s">
        <v>338</v>
      </c>
      <c r="B375" s="117" t="s">
        <v>92</v>
      </c>
      <c r="C375" s="118" t="s">
        <v>259</v>
      </c>
      <c r="D375" s="118" t="s">
        <v>325</v>
      </c>
      <c r="E375" s="117" t="s">
        <v>36</v>
      </c>
      <c r="F375" s="118" t="s">
        <v>119</v>
      </c>
      <c r="G375" s="117">
        <v>0</v>
      </c>
      <c r="H375" s="144">
        <v>0</v>
      </c>
      <c r="I375" s="144">
        <v>2.3486682511707546E-2</v>
      </c>
      <c r="J375" s="144">
        <v>7.0360125408383864E-2</v>
      </c>
      <c r="K375" s="144">
        <v>0.16397420279707825</v>
      </c>
      <c r="L375" s="144">
        <v>0.21056591885909878</v>
      </c>
      <c r="M375" s="144">
        <v>0.2336722439628266</v>
      </c>
      <c r="N375" s="144">
        <v>0.23339225839658212</v>
      </c>
      <c r="O375" s="144">
        <v>0.23312183738173345</v>
      </c>
      <c r="P375" s="144">
        <v>0.23286065446891446</v>
      </c>
      <c r="Q375" s="144">
        <v>0.23260839435085917</v>
      </c>
      <c r="R375" s="144">
        <v>0.232364752482109</v>
      </c>
      <c r="S375" s="144">
        <v>0.23212943471169969</v>
      </c>
      <c r="T375" s="144">
        <v>0.23190215692838501</v>
      </c>
      <c r="U375" s="144">
        <v>0.23168264471796915</v>
      </c>
      <c r="V375" s="144">
        <v>0.23147063303233539</v>
      </c>
      <c r="W375" s="144">
        <v>0.23126586586977049</v>
      </c>
      <c r="X375" s="144">
        <v>0.23106809596620045</v>
      </c>
      <c r="Y375" s="144">
        <v>0.23087708449696456</v>
      </c>
      <c r="Z375" s="144">
        <v>0.23069260078876841</v>
      </c>
      <c r="AA375" s="144">
        <v>0.23051442204146802</v>
      </c>
      <c r="AB375" s="144">
        <v>0.2303423330593502</v>
      </c>
      <c r="AC375" s="144">
        <v>0.23017612599158405</v>
      </c>
      <c r="AD375" s="144">
        <v>0.23001560008153205</v>
      </c>
      <c r="AE375" s="144">
        <v>0.22986056142461611</v>
      </c>
    </row>
    <row r="376" spans="1:31">
      <c r="A376" s="3" t="s">
        <v>339</v>
      </c>
      <c r="B376" s="117" t="s">
        <v>92</v>
      </c>
      <c r="C376" s="118" t="s">
        <v>259</v>
      </c>
      <c r="D376" s="118" t="s">
        <v>325</v>
      </c>
      <c r="E376" s="117" t="s">
        <v>37</v>
      </c>
      <c r="F376" s="118" t="s">
        <v>119</v>
      </c>
      <c r="G376" s="117">
        <v>0</v>
      </c>
      <c r="H376" s="144">
        <v>0</v>
      </c>
      <c r="I376" s="144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0</v>
      </c>
      <c r="Q376" s="144">
        <v>0</v>
      </c>
      <c r="R376" s="144">
        <v>0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</row>
    <row r="377" spans="1:31">
      <c r="A377" s="3" t="s">
        <v>340</v>
      </c>
      <c r="B377" s="117" t="s">
        <v>92</v>
      </c>
      <c r="C377" s="118" t="s">
        <v>259</v>
      </c>
      <c r="D377" s="118" t="s">
        <v>325</v>
      </c>
      <c r="E377" s="117" t="s">
        <v>38</v>
      </c>
      <c r="F377" s="118" t="s">
        <v>119</v>
      </c>
      <c r="G377" s="117">
        <v>0</v>
      </c>
      <c r="H377" s="144">
        <v>0</v>
      </c>
      <c r="I377" s="144">
        <v>0</v>
      </c>
      <c r="J377" s="144">
        <v>0</v>
      </c>
      <c r="K377" s="144">
        <v>0</v>
      </c>
      <c r="L377" s="144">
        <v>0</v>
      </c>
      <c r="M377" s="144">
        <v>0</v>
      </c>
      <c r="N377" s="144">
        <v>0</v>
      </c>
      <c r="O377" s="144">
        <v>0</v>
      </c>
      <c r="P377" s="144">
        <v>0</v>
      </c>
      <c r="Q377" s="144">
        <v>0</v>
      </c>
      <c r="R377" s="144">
        <v>0</v>
      </c>
      <c r="S377" s="144">
        <v>0</v>
      </c>
      <c r="T377" s="144">
        <v>0</v>
      </c>
      <c r="U377" s="144">
        <v>0</v>
      </c>
      <c r="V377" s="144">
        <v>0</v>
      </c>
      <c r="W377" s="144">
        <v>0</v>
      </c>
      <c r="X377" s="144">
        <v>0</v>
      </c>
      <c r="Y377" s="144">
        <v>0</v>
      </c>
      <c r="Z377" s="144">
        <v>0</v>
      </c>
      <c r="AA377" s="144">
        <v>0</v>
      </c>
      <c r="AB377" s="144">
        <v>0</v>
      </c>
      <c r="AC377" s="144">
        <v>0</v>
      </c>
      <c r="AD377" s="144">
        <v>0</v>
      </c>
      <c r="AE377" s="144">
        <v>0</v>
      </c>
    </row>
    <row r="378" spans="1:31">
      <c r="A378" s="3" t="s">
        <v>341</v>
      </c>
      <c r="B378" s="117" t="s">
        <v>92</v>
      </c>
      <c r="C378" s="118" t="s">
        <v>259</v>
      </c>
      <c r="D378" s="118" t="s">
        <v>325</v>
      </c>
      <c r="E378" s="117" t="s">
        <v>95</v>
      </c>
      <c r="F378" s="118" t="s">
        <v>119</v>
      </c>
      <c r="G378" s="117">
        <v>0</v>
      </c>
      <c r="H378" s="118">
        <v>0</v>
      </c>
      <c r="I378" s="118">
        <v>187199.91</v>
      </c>
      <c r="J378" s="118">
        <v>371808.72</v>
      </c>
      <c r="K378" s="118">
        <v>740766.73</v>
      </c>
      <c r="L378" s="118">
        <v>369584.84</v>
      </c>
      <c r="M378" s="118">
        <v>184197.47</v>
      </c>
      <c r="N378" s="118">
        <v>1802.35</v>
      </c>
      <c r="O378" s="118">
        <v>1802.35</v>
      </c>
      <c r="P378" s="118">
        <v>1802.35</v>
      </c>
      <c r="Q378" s="118">
        <v>1802.35</v>
      </c>
      <c r="R378" s="118">
        <v>1802.35</v>
      </c>
      <c r="S378" s="118">
        <v>1802.35</v>
      </c>
      <c r="T378" s="118">
        <v>1802.35</v>
      </c>
      <c r="U378" s="118">
        <v>1802.35</v>
      </c>
      <c r="V378" s="118">
        <v>1802.35</v>
      </c>
      <c r="W378" s="118">
        <v>1802.35</v>
      </c>
      <c r="X378" s="118">
        <v>1802.35</v>
      </c>
      <c r="Y378" s="118">
        <v>1802.35</v>
      </c>
      <c r="Z378" s="118">
        <v>1802.35</v>
      </c>
      <c r="AA378" s="118">
        <v>1802.35</v>
      </c>
      <c r="AB378" s="118">
        <v>1802.35</v>
      </c>
      <c r="AC378" s="118">
        <v>1802.35</v>
      </c>
      <c r="AD378" s="118">
        <v>1802.35</v>
      </c>
      <c r="AE378" s="118">
        <v>1802.35</v>
      </c>
    </row>
    <row r="379" spans="1:31">
      <c r="A379" s="3" t="s">
        <v>342</v>
      </c>
      <c r="B379" s="117" t="s">
        <v>92</v>
      </c>
      <c r="C379" s="118" t="s">
        <v>259</v>
      </c>
      <c r="D379" s="118" t="s">
        <v>325</v>
      </c>
      <c r="E379" s="117" t="s">
        <v>96</v>
      </c>
      <c r="F379" s="118" t="s">
        <v>119</v>
      </c>
      <c r="G379" s="117">
        <v>0</v>
      </c>
      <c r="H379" s="118">
        <v>0</v>
      </c>
      <c r="I379" s="118">
        <v>18755.28</v>
      </c>
      <c r="J379" s="118">
        <v>20954.580000000002</v>
      </c>
      <c r="K379" s="118">
        <v>25346.95</v>
      </c>
      <c r="L379" s="118">
        <v>27533.040000000001</v>
      </c>
      <c r="M379" s="118">
        <v>28617.18</v>
      </c>
      <c r="N379" s="118">
        <v>28604.05</v>
      </c>
      <c r="O379" s="118">
        <v>28591.360000000001</v>
      </c>
      <c r="P379" s="118">
        <v>28579.1</v>
      </c>
      <c r="Q379" s="118">
        <v>28567.27</v>
      </c>
      <c r="R379" s="118">
        <v>28555.84</v>
      </c>
      <c r="S379" s="118">
        <v>28544.799999999999</v>
      </c>
      <c r="T379" s="118">
        <v>28534.13</v>
      </c>
      <c r="U379" s="118">
        <v>28523.83</v>
      </c>
      <c r="V379" s="118">
        <v>28513.88</v>
      </c>
      <c r="W379" s="118">
        <v>28504.28</v>
      </c>
      <c r="X379" s="118">
        <v>28495</v>
      </c>
      <c r="Y379" s="118">
        <v>28486.04</v>
      </c>
      <c r="Z379" s="118">
        <v>28477.38</v>
      </c>
      <c r="AA379" s="118">
        <v>28469.02</v>
      </c>
      <c r="AB379" s="118">
        <v>28460.94</v>
      </c>
      <c r="AC379" s="118">
        <v>28453.15</v>
      </c>
      <c r="AD379" s="118">
        <v>28445.61</v>
      </c>
      <c r="AE379" s="118">
        <v>28438.34</v>
      </c>
    </row>
    <row r="380" spans="1:31">
      <c r="A380" s="3" t="s">
        <v>343</v>
      </c>
      <c r="B380" s="117" t="s">
        <v>92</v>
      </c>
      <c r="C380" s="118" t="s">
        <v>259</v>
      </c>
      <c r="D380" s="118" t="s">
        <v>325</v>
      </c>
      <c r="E380" s="117" t="s">
        <v>97</v>
      </c>
      <c r="F380" s="118" t="s">
        <v>119</v>
      </c>
      <c r="G380" s="117">
        <v>0</v>
      </c>
      <c r="H380" s="118">
        <v>0</v>
      </c>
      <c r="I380" s="118">
        <v>0</v>
      </c>
      <c r="J380" s="118">
        <v>0</v>
      </c>
      <c r="K380" s="118">
        <v>0</v>
      </c>
      <c r="L380" s="118">
        <v>0</v>
      </c>
      <c r="M380" s="118">
        <v>0</v>
      </c>
      <c r="N380" s="118">
        <v>0</v>
      </c>
      <c r="O380" s="118">
        <v>0</v>
      </c>
      <c r="P380" s="118">
        <v>0</v>
      </c>
      <c r="Q380" s="118">
        <v>0</v>
      </c>
      <c r="R380" s="118">
        <v>0</v>
      </c>
      <c r="S380" s="118">
        <v>0</v>
      </c>
      <c r="T380" s="118">
        <v>0</v>
      </c>
      <c r="U380" s="118">
        <v>0</v>
      </c>
      <c r="V380" s="118">
        <v>0</v>
      </c>
      <c r="W380" s="118">
        <v>0</v>
      </c>
      <c r="X380" s="118">
        <v>0</v>
      </c>
      <c r="Y380" s="118">
        <v>0</v>
      </c>
      <c r="Z380" s="118">
        <v>0</v>
      </c>
      <c r="AA380" s="118">
        <v>0</v>
      </c>
      <c r="AB380" s="118">
        <v>0</v>
      </c>
      <c r="AC380" s="118">
        <v>0</v>
      </c>
      <c r="AD380" s="118">
        <v>0</v>
      </c>
      <c r="AE380" s="118">
        <v>0</v>
      </c>
    </row>
    <row r="381" spans="1:31">
      <c r="A381" s="3" t="s">
        <v>344</v>
      </c>
      <c r="B381" s="117" t="s">
        <v>92</v>
      </c>
      <c r="C381" s="118" t="s">
        <v>259</v>
      </c>
      <c r="D381" s="118" t="s">
        <v>325</v>
      </c>
      <c r="E381" s="117" t="s">
        <v>34</v>
      </c>
      <c r="F381" s="118" t="s">
        <v>119</v>
      </c>
      <c r="G381" s="117">
        <v>0</v>
      </c>
      <c r="H381" s="118">
        <v>0</v>
      </c>
      <c r="I381" s="118">
        <v>205955.19</v>
      </c>
      <c r="J381" s="118">
        <v>392763.3</v>
      </c>
      <c r="K381" s="118">
        <v>766113.68</v>
      </c>
      <c r="L381" s="118">
        <v>397117.88</v>
      </c>
      <c r="M381" s="118">
        <v>212814.66</v>
      </c>
      <c r="N381" s="118">
        <v>30406.39</v>
      </c>
      <c r="O381" s="118">
        <v>30393.71</v>
      </c>
      <c r="P381" s="118">
        <v>30381.45</v>
      </c>
      <c r="Q381" s="118">
        <v>30369.61</v>
      </c>
      <c r="R381" s="118">
        <v>30358.18</v>
      </c>
      <c r="S381" s="118">
        <v>30347.14</v>
      </c>
      <c r="T381" s="118">
        <v>30336.48</v>
      </c>
      <c r="U381" s="118">
        <v>30326.18</v>
      </c>
      <c r="V381" s="118">
        <v>30316.23</v>
      </c>
      <c r="W381" s="118">
        <v>30306.62</v>
      </c>
      <c r="X381" s="118">
        <v>30297.34</v>
      </c>
      <c r="Y381" s="118">
        <v>30288.38</v>
      </c>
      <c r="Z381" s="118">
        <v>30279.73</v>
      </c>
      <c r="AA381" s="118">
        <v>30271.37</v>
      </c>
      <c r="AB381" s="118">
        <v>30263.29</v>
      </c>
      <c r="AC381" s="118">
        <v>30255.49</v>
      </c>
      <c r="AD381" s="118">
        <v>30247.96</v>
      </c>
      <c r="AE381" s="118">
        <v>30240.69</v>
      </c>
    </row>
    <row r="382" spans="1:31">
      <c r="A382" s="3" t="s">
        <v>345</v>
      </c>
      <c r="B382" s="117" t="s">
        <v>92</v>
      </c>
      <c r="C382" s="118" t="s">
        <v>270</v>
      </c>
      <c r="D382" s="118" t="s">
        <v>325</v>
      </c>
      <c r="E382" s="117" t="s">
        <v>93</v>
      </c>
      <c r="F382" s="118" t="s">
        <v>119</v>
      </c>
      <c r="G382" s="117">
        <v>0</v>
      </c>
      <c r="H382" s="119">
        <v>0</v>
      </c>
      <c r="I382" s="119">
        <v>3.1803749999999992E-2</v>
      </c>
      <c r="J382" s="119">
        <v>9.3555000000000013E-2</v>
      </c>
      <c r="K382" s="119">
        <v>0.21829499999999996</v>
      </c>
      <c r="L382" s="119">
        <v>0.28066500000000005</v>
      </c>
      <c r="M382" s="119">
        <v>0.31185000000000002</v>
      </c>
      <c r="N382" s="119">
        <v>0.31185000000000002</v>
      </c>
      <c r="O382" s="119">
        <v>0.31185000000000002</v>
      </c>
      <c r="P382" s="119">
        <v>0.31185000000000002</v>
      </c>
      <c r="Q382" s="119">
        <v>0.31185000000000002</v>
      </c>
      <c r="R382" s="119">
        <v>0.31185000000000002</v>
      </c>
      <c r="S382" s="119">
        <v>0.31185000000000002</v>
      </c>
      <c r="T382" s="119">
        <v>0.31185000000000002</v>
      </c>
      <c r="U382" s="119">
        <v>0.31185000000000002</v>
      </c>
      <c r="V382" s="119">
        <v>0.31185000000000002</v>
      </c>
      <c r="W382" s="119">
        <v>0.31185000000000002</v>
      </c>
      <c r="X382" s="119">
        <v>0.31185000000000002</v>
      </c>
      <c r="Y382" s="119">
        <v>0.31185000000000002</v>
      </c>
      <c r="Z382" s="119">
        <v>0.31185000000000002</v>
      </c>
      <c r="AA382" s="119">
        <v>0.31185000000000002</v>
      </c>
      <c r="AB382" s="119">
        <v>0.31185000000000002</v>
      </c>
      <c r="AC382" s="119">
        <v>0.31185000000000002</v>
      </c>
      <c r="AD382" s="119">
        <v>0.31185000000000002</v>
      </c>
      <c r="AE382" s="119">
        <v>0.31185000000000002</v>
      </c>
    </row>
    <row r="383" spans="1:31">
      <c r="A383" s="3" t="s">
        <v>346</v>
      </c>
      <c r="B383" s="117" t="s">
        <v>92</v>
      </c>
      <c r="C383" s="118" t="s">
        <v>270</v>
      </c>
      <c r="D383" s="118" t="s">
        <v>325</v>
      </c>
      <c r="E383" s="117" t="s">
        <v>94</v>
      </c>
      <c r="F383" s="118" t="s">
        <v>119</v>
      </c>
      <c r="G383" s="117">
        <v>0</v>
      </c>
      <c r="H383" s="119">
        <v>0</v>
      </c>
      <c r="I383" s="119">
        <v>3.1803749999999992E-2</v>
      </c>
      <c r="J383" s="119">
        <v>6.1751250000000021E-2</v>
      </c>
      <c r="K383" s="119">
        <v>0.12473999999999995</v>
      </c>
      <c r="L383" s="119">
        <v>6.2370000000000092E-2</v>
      </c>
      <c r="M383" s="119">
        <v>3.1184999999999963E-2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>
        <v>0</v>
      </c>
      <c r="AB383" s="119">
        <v>0</v>
      </c>
      <c r="AC383" s="119">
        <v>0</v>
      </c>
      <c r="AD383" s="119">
        <v>0</v>
      </c>
      <c r="AE383" s="119">
        <v>0</v>
      </c>
    </row>
    <row r="384" spans="1:31">
      <c r="A384" s="3" t="s">
        <v>347</v>
      </c>
      <c r="B384" s="117" t="s">
        <v>92</v>
      </c>
      <c r="C384" s="118" t="s">
        <v>270</v>
      </c>
      <c r="D384" s="118" t="s">
        <v>325</v>
      </c>
      <c r="E384" s="117" t="s">
        <v>35</v>
      </c>
      <c r="F384" s="118" t="s">
        <v>119</v>
      </c>
      <c r="G384" s="117">
        <v>0</v>
      </c>
      <c r="H384" s="144">
        <v>0</v>
      </c>
      <c r="I384" s="144">
        <v>2.6715149999999993E-4</v>
      </c>
      <c r="J384" s="144">
        <v>7.8586200000000013E-4</v>
      </c>
      <c r="K384" s="144">
        <v>1.8336779999999996E-3</v>
      </c>
      <c r="L384" s="144">
        <v>2.3575860000000005E-3</v>
      </c>
      <c r="M384" s="144">
        <v>2.6195400000000001E-3</v>
      </c>
      <c r="N384" s="144">
        <v>2.6195400000000001E-3</v>
      </c>
      <c r="O384" s="144">
        <v>2.6195400000000001E-3</v>
      </c>
      <c r="P384" s="144">
        <v>2.6195400000000001E-3</v>
      </c>
      <c r="Q384" s="144">
        <v>2.6195400000000001E-3</v>
      </c>
      <c r="R384" s="144">
        <v>2.6195400000000001E-3</v>
      </c>
      <c r="S384" s="144">
        <v>2.6195400000000001E-3</v>
      </c>
      <c r="T384" s="144">
        <v>2.6195400000000001E-3</v>
      </c>
      <c r="U384" s="144">
        <v>2.6195400000000001E-3</v>
      </c>
      <c r="V384" s="144">
        <v>2.6195400000000001E-3</v>
      </c>
      <c r="W384" s="144">
        <v>2.6195400000000001E-3</v>
      </c>
      <c r="X384" s="144">
        <v>2.6195400000000001E-3</v>
      </c>
      <c r="Y384" s="144">
        <v>2.6195400000000001E-3</v>
      </c>
      <c r="Z384" s="144">
        <v>2.6195400000000001E-3</v>
      </c>
      <c r="AA384" s="144">
        <v>2.6195400000000001E-3</v>
      </c>
      <c r="AB384" s="144">
        <v>2.6195400000000001E-3</v>
      </c>
      <c r="AC384" s="144">
        <v>2.6195400000000001E-3</v>
      </c>
      <c r="AD384" s="144">
        <v>2.6195400000000001E-3</v>
      </c>
      <c r="AE384" s="144">
        <v>2.6195400000000001E-3</v>
      </c>
    </row>
    <row r="385" spans="1:31">
      <c r="A385" s="3" t="s">
        <v>348</v>
      </c>
      <c r="B385" s="117" t="s">
        <v>92</v>
      </c>
      <c r="C385" s="118" t="s">
        <v>270</v>
      </c>
      <c r="D385" s="118" t="s">
        <v>325</v>
      </c>
      <c r="E385" s="117" t="s">
        <v>36</v>
      </c>
      <c r="F385" s="118" t="s">
        <v>119</v>
      </c>
      <c r="G385" s="117">
        <v>0</v>
      </c>
      <c r="H385" s="144">
        <v>0</v>
      </c>
      <c r="I385" s="144">
        <v>2.8468829923273647E-4</v>
      </c>
      <c r="J385" s="144">
        <v>8.3744884910485942E-4</v>
      </c>
      <c r="K385" s="144">
        <v>1.9540473145780047E-3</v>
      </c>
      <c r="L385" s="144">
        <v>2.5123465473145786E-3</v>
      </c>
      <c r="M385" s="144">
        <v>2.7914961636828647E-3</v>
      </c>
      <c r="N385" s="144">
        <v>2.7914961636828647E-3</v>
      </c>
      <c r="O385" s="144">
        <v>2.7914961636828647E-3</v>
      </c>
      <c r="P385" s="144">
        <v>2.7914961636828647E-3</v>
      </c>
      <c r="Q385" s="144">
        <v>2.7914961636828647E-3</v>
      </c>
      <c r="R385" s="144">
        <v>2.7914961636828647E-3</v>
      </c>
      <c r="S385" s="144">
        <v>2.7914961636828647E-3</v>
      </c>
      <c r="T385" s="144">
        <v>2.7914961636828647E-3</v>
      </c>
      <c r="U385" s="144">
        <v>2.7914961636828647E-3</v>
      </c>
      <c r="V385" s="144">
        <v>2.7914961636828647E-3</v>
      </c>
      <c r="W385" s="144">
        <v>2.7914961636828647E-3</v>
      </c>
      <c r="X385" s="144">
        <v>2.7914961636828647E-3</v>
      </c>
      <c r="Y385" s="144">
        <v>2.7914961636828647E-3</v>
      </c>
      <c r="Z385" s="144">
        <v>2.7914961636828647E-3</v>
      </c>
      <c r="AA385" s="144">
        <v>2.7914961636828647E-3</v>
      </c>
      <c r="AB385" s="144">
        <v>2.7914961636828647E-3</v>
      </c>
      <c r="AC385" s="144">
        <v>2.7914961636828647E-3</v>
      </c>
      <c r="AD385" s="144">
        <v>2.7914961636828647E-3</v>
      </c>
      <c r="AE385" s="144">
        <v>2.7914961636828647E-3</v>
      </c>
    </row>
    <row r="386" spans="1:31">
      <c r="A386" s="3" t="s">
        <v>349</v>
      </c>
      <c r="B386" s="117" t="s">
        <v>92</v>
      </c>
      <c r="C386" s="118" t="s">
        <v>270</v>
      </c>
      <c r="D386" s="118" t="s">
        <v>325</v>
      </c>
      <c r="E386" s="117" t="s">
        <v>37</v>
      </c>
      <c r="F386" s="118" t="s">
        <v>119</v>
      </c>
      <c r="G386" s="117">
        <v>0</v>
      </c>
      <c r="H386" s="144">
        <v>0</v>
      </c>
      <c r="I386" s="144">
        <v>0</v>
      </c>
      <c r="J386" s="144">
        <v>0</v>
      </c>
      <c r="K386" s="144">
        <v>0</v>
      </c>
      <c r="L386" s="144">
        <v>0</v>
      </c>
      <c r="M386" s="144">
        <v>0</v>
      </c>
      <c r="N386" s="144">
        <v>0</v>
      </c>
      <c r="O386" s="144">
        <v>0</v>
      </c>
      <c r="P386" s="144">
        <v>0</v>
      </c>
      <c r="Q386" s="144">
        <v>0</v>
      </c>
      <c r="R386" s="144">
        <v>0</v>
      </c>
      <c r="S386" s="144">
        <v>0</v>
      </c>
      <c r="T386" s="144">
        <v>0</v>
      </c>
      <c r="U386" s="144">
        <v>0</v>
      </c>
      <c r="V386" s="144">
        <v>0</v>
      </c>
      <c r="W386" s="144">
        <v>0</v>
      </c>
      <c r="X386" s="144">
        <v>0</v>
      </c>
      <c r="Y386" s="144">
        <v>0</v>
      </c>
      <c r="Z386" s="144">
        <v>0</v>
      </c>
      <c r="AA386" s="144">
        <v>0</v>
      </c>
      <c r="AB386" s="144">
        <v>0</v>
      </c>
      <c r="AC386" s="144">
        <v>0</v>
      </c>
      <c r="AD386" s="144">
        <v>0</v>
      </c>
      <c r="AE386" s="144">
        <v>0</v>
      </c>
    </row>
    <row r="387" spans="1:31">
      <c r="A387" s="3" t="s">
        <v>350</v>
      </c>
      <c r="B387" s="117" t="s">
        <v>92</v>
      </c>
      <c r="C387" s="118" t="s">
        <v>270</v>
      </c>
      <c r="D387" s="118" t="s">
        <v>325</v>
      </c>
      <c r="E387" s="117" t="s">
        <v>38</v>
      </c>
      <c r="F387" s="118" t="s">
        <v>119</v>
      </c>
      <c r="G387" s="117">
        <v>0</v>
      </c>
      <c r="H387" s="144">
        <v>0</v>
      </c>
      <c r="I387" s="144">
        <v>0</v>
      </c>
      <c r="J387" s="144">
        <v>0</v>
      </c>
      <c r="K387" s="144">
        <v>0</v>
      </c>
      <c r="L387" s="144">
        <v>0</v>
      </c>
      <c r="M387" s="144">
        <v>0</v>
      </c>
      <c r="N387" s="144">
        <v>0</v>
      </c>
      <c r="O387" s="144">
        <v>0</v>
      </c>
      <c r="P387" s="144">
        <v>0</v>
      </c>
      <c r="Q387" s="144">
        <v>0</v>
      </c>
      <c r="R387" s="144">
        <v>0</v>
      </c>
      <c r="S387" s="144">
        <v>0</v>
      </c>
      <c r="T387" s="144">
        <v>0</v>
      </c>
      <c r="U387" s="144">
        <v>0</v>
      </c>
      <c r="V387" s="144">
        <v>0</v>
      </c>
      <c r="W387" s="144">
        <v>0</v>
      </c>
      <c r="X387" s="144">
        <v>0</v>
      </c>
      <c r="Y387" s="144">
        <v>0</v>
      </c>
      <c r="Z387" s="144">
        <v>0</v>
      </c>
      <c r="AA387" s="144">
        <v>0</v>
      </c>
      <c r="AB387" s="144">
        <v>0</v>
      </c>
      <c r="AC387" s="144">
        <v>0</v>
      </c>
      <c r="AD387" s="144">
        <v>0</v>
      </c>
      <c r="AE387" s="144">
        <v>0</v>
      </c>
    </row>
    <row r="388" spans="1:31">
      <c r="A388" s="3" t="s">
        <v>351</v>
      </c>
      <c r="B388" s="117" t="s">
        <v>92</v>
      </c>
      <c r="C388" s="118" t="s">
        <v>270</v>
      </c>
      <c r="D388" s="118" t="s">
        <v>325</v>
      </c>
      <c r="E388" s="117" t="s">
        <v>95</v>
      </c>
      <c r="F388" s="118" t="s">
        <v>119</v>
      </c>
      <c r="G388" s="117">
        <v>0</v>
      </c>
      <c r="H388" s="118">
        <v>0</v>
      </c>
      <c r="I388" s="118">
        <v>2269.08</v>
      </c>
      <c r="J388" s="118">
        <v>4385.17</v>
      </c>
      <c r="K388" s="118">
        <v>8835.9500000000007</v>
      </c>
      <c r="L388" s="118">
        <v>4428.8900000000003</v>
      </c>
      <c r="M388" s="118">
        <v>2225.36</v>
      </c>
      <c r="N388" s="118">
        <v>21.83</v>
      </c>
      <c r="O388" s="118">
        <v>21.83</v>
      </c>
      <c r="P388" s="118">
        <v>21.83</v>
      </c>
      <c r="Q388" s="118">
        <v>21.83</v>
      </c>
      <c r="R388" s="118">
        <v>21.83</v>
      </c>
      <c r="S388" s="118">
        <v>21.83</v>
      </c>
      <c r="T388" s="118">
        <v>21.83</v>
      </c>
      <c r="U388" s="118">
        <v>21.83</v>
      </c>
      <c r="V388" s="118">
        <v>21.83</v>
      </c>
      <c r="W388" s="118">
        <v>21.83</v>
      </c>
      <c r="X388" s="118">
        <v>21.83</v>
      </c>
      <c r="Y388" s="118">
        <v>21.83</v>
      </c>
      <c r="Z388" s="118">
        <v>21.83</v>
      </c>
      <c r="AA388" s="118">
        <v>21.83</v>
      </c>
      <c r="AB388" s="118">
        <v>21.83</v>
      </c>
      <c r="AC388" s="118">
        <v>21.83</v>
      </c>
      <c r="AD388" s="118">
        <v>21.83</v>
      </c>
      <c r="AE388" s="118">
        <v>21.83</v>
      </c>
    </row>
    <row r="389" spans="1:31">
      <c r="A389" s="3" t="s">
        <v>352</v>
      </c>
      <c r="B389" s="117" t="s">
        <v>92</v>
      </c>
      <c r="C389" s="118" t="s">
        <v>270</v>
      </c>
      <c r="D389" s="118" t="s">
        <v>325</v>
      </c>
      <c r="E389" s="117" t="s">
        <v>96</v>
      </c>
      <c r="F389" s="118" t="s">
        <v>119</v>
      </c>
      <c r="G389" s="117">
        <v>0</v>
      </c>
      <c r="H389" s="118">
        <v>0</v>
      </c>
      <c r="I389" s="118">
        <v>227.14</v>
      </c>
      <c r="J389" s="118">
        <v>253.07</v>
      </c>
      <c r="K389" s="118">
        <v>305.45999999999998</v>
      </c>
      <c r="L389" s="118">
        <v>331.66</v>
      </c>
      <c r="M389" s="118">
        <v>344.76</v>
      </c>
      <c r="N389" s="118">
        <v>344.76</v>
      </c>
      <c r="O389" s="118">
        <v>344.76</v>
      </c>
      <c r="P389" s="118">
        <v>344.76</v>
      </c>
      <c r="Q389" s="118">
        <v>344.76</v>
      </c>
      <c r="R389" s="118">
        <v>344.76</v>
      </c>
      <c r="S389" s="118">
        <v>344.76</v>
      </c>
      <c r="T389" s="118">
        <v>344.76</v>
      </c>
      <c r="U389" s="118">
        <v>344.76</v>
      </c>
      <c r="V389" s="118">
        <v>344.76</v>
      </c>
      <c r="W389" s="118">
        <v>344.76</v>
      </c>
      <c r="X389" s="118">
        <v>344.76</v>
      </c>
      <c r="Y389" s="118">
        <v>344.76</v>
      </c>
      <c r="Z389" s="118">
        <v>344.76</v>
      </c>
      <c r="AA389" s="118">
        <v>344.76</v>
      </c>
      <c r="AB389" s="118">
        <v>344.76</v>
      </c>
      <c r="AC389" s="118">
        <v>344.76</v>
      </c>
      <c r="AD389" s="118">
        <v>344.76</v>
      </c>
      <c r="AE389" s="118">
        <v>344.76</v>
      </c>
    </row>
    <row r="390" spans="1:31">
      <c r="A390" s="3" t="s">
        <v>353</v>
      </c>
      <c r="B390" s="117" t="s">
        <v>92</v>
      </c>
      <c r="C390" s="118" t="s">
        <v>270</v>
      </c>
      <c r="D390" s="118" t="s">
        <v>325</v>
      </c>
      <c r="E390" s="117" t="s">
        <v>97</v>
      </c>
      <c r="F390" s="118" t="s">
        <v>119</v>
      </c>
      <c r="G390" s="117">
        <v>0</v>
      </c>
      <c r="H390" s="118">
        <v>0</v>
      </c>
      <c r="I390" s="118">
        <v>0</v>
      </c>
      <c r="J390" s="118">
        <v>0</v>
      </c>
      <c r="K390" s="118">
        <v>0</v>
      </c>
      <c r="L390" s="118">
        <v>0</v>
      </c>
      <c r="M390" s="118">
        <v>0</v>
      </c>
      <c r="N390" s="118">
        <v>0</v>
      </c>
      <c r="O390" s="118">
        <v>0</v>
      </c>
      <c r="P390" s="118">
        <v>0</v>
      </c>
      <c r="Q390" s="118">
        <v>0</v>
      </c>
      <c r="R390" s="118">
        <v>0</v>
      </c>
      <c r="S390" s="118">
        <v>0</v>
      </c>
      <c r="T390" s="118">
        <v>0</v>
      </c>
      <c r="U390" s="118">
        <v>0</v>
      </c>
      <c r="V390" s="118">
        <v>0</v>
      </c>
      <c r="W390" s="118">
        <v>0</v>
      </c>
      <c r="X390" s="118">
        <v>0</v>
      </c>
      <c r="Y390" s="118">
        <v>0</v>
      </c>
      <c r="Z390" s="118">
        <v>0</v>
      </c>
      <c r="AA390" s="118">
        <v>0</v>
      </c>
      <c r="AB390" s="118">
        <v>0</v>
      </c>
      <c r="AC390" s="118">
        <v>0</v>
      </c>
      <c r="AD390" s="118">
        <v>0</v>
      </c>
      <c r="AE390" s="118">
        <v>0</v>
      </c>
    </row>
    <row r="391" spans="1:31">
      <c r="A391" s="3" t="s">
        <v>354</v>
      </c>
      <c r="B391" s="117" t="s">
        <v>92</v>
      </c>
      <c r="C391" s="118" t="s">
        <v>270</v>
      </c>
      <c r="D391" s="118" t="s">
        <v>325</v>
      </c>
      <c r="E391" s="117" t="s">
        <v>34</v>
      </c>
      <c r="F391" s="118" t="s">
        <v>119</v>
      </c>
      <c r="G391" s="117">
        <v>0</v>
      </c>
      <c r="H391" s="118">
        <v>0</v>
      </c>
      <c r="I391" s="118">
        <v>2496.2199999999998</v>
      </c>
      <c r="J391" s="118">
        <v>4638.24</v>
      </c>
      <c r="K391" s="118">
        <v>9141.42</v>
      </c>
      <c r="L391" s="118">
        <v>4760.55</v>
      </c>
      <c r="M391" s="118">
        <v>2570.11</v>
      </c>
      <c r="N391" s="118">
        <v>366.58</v>
      </c>
      <c r="O391" s="118">
        <v>366.58</v>
      </c>
      <c r="P391" s="118">
        <v>366.58</v>
      </c>
      <c r="Q391" s="118">
        <v>366.58</v>
      </c>
      <c r="R391" s="118">
        <v>366.58</v>
      </c>
      <c r="S391" s="118">
        <v>366.58</v>
      </c>
      <c r="T391" s="118">
        <v>366.58</v>
      </c>
      <c r="U391" s="118">
        <v>366.58</v>
      </c>
      <c r="V391" s="118">
        <v>366.58</v>
      </c>
      <c r="W391" s="118">
        <v>366.58</v>
      </c>
      <c r="X391" s="118">
        <v>366.58</v>
      </c>
      <c r="Y391" s="118">
        <v>366.58</v>
      </c>
      <c r="Z391" s="118">
        <v>366.58</v>
      </c>
      <c r="AA391" s="118">
        <v>366.58</v>
      </c>
      <c r="AB391" s="118">
        <v>366.58</v>
      </c>
      <c r="AC391" s="118">
        <v>366.58</v>
      </c>
      <c r="AD391" s="118">
        <v>366.58</v>
      </c>
      <c r="AE391" s="118">
        <v>366.58</v>
      </c>
    </row>
    <row r="392" spans="1:31">
      <c r="A392" s="3" t="s">
        <v>355</v>
      </c>
      <c r="B392" s="117" t="s">
        <v>92</v>
      </c>
      <c r="C392" s="118" t="s">
        <v>32</v>
      </c>
      <c r="D392" s="118" t="s">
        <v>356</v>
      </c>
      <c r="E392" s="117" t="s">
        <v>93</v>
      </c>
      <c r="F392" s="118" t="s">
        <v>119</v>
      </c>
      <c r="G392" s="117">
        <v>0</v>
      </c>
      <c r="H392" s="119">
        <v>0</v>
      </c>
      <c r="I392" s="119">
        <v>23.886684737767002</v>
      </c>
      <c r="J392" s="119">
        <v>48.278404972012218</v>
      </c>
      <c r="K392" s="119">
        <v>97.433239955349592</v>
      </c>
      <c r="L392" s="119">
        <v>147.41795793064722</v>
      </c>
      <c r="M392" s="119">
        <v>198.26134358544098</v>
      </c>
      <c r="N392" s="119">
        <v>275.13061460516775</v>
      </c>
      <c r="O392" s="119">
        <v>353.40480010984379</v>
      </c>
      <c r="P392" s="119">
        <v>433.10331201039463</v>
      </c>
      <c r="Q392" s="119">
        <v>539.95809116835153</v>
      </c>
      <c r="R392" s="119">
        <v>648.752347691453</v>
      </c>
      <c r="S392" s="119">
        <v>759.51281657199274</v>
      </c>
      <c r="T392" s="119">
        <v>898.69888147256961</v>
      </c>
      <c r="U392" s="119">
        <v>1040.3945446960688</v>
      </c>
      <c r="V392" s="119">
        <v>1184.6343213924374</v>
      </c>
      <c r="W392" s="119">
        <v>1358.6256637589447</v>
      </c>
      <c r="X392" s="119">
        <v>1371.1911106949897</v>
      </c>
      <c r="Y392" s="119">
        <v>1383.872770993489</v>
      </c>
      <c r="Z392" s="119">
        <v>1396.6717194706177</v>
      </c>
      <c r="AA392" s="119">
        <v>1409.5890408831451</v>
      </c>
      <c r="AB392" s="119">
        <v>1422.6258300203699</v>
      </c>
      <c r="AC392" s="119">
        <v>1435.7831917969095</v>
      </c>
      <c r="AD392" s="119">
        <v>1449.0622413463443</v>
      </c>
      <c r="AE392" s="119">
        <v>1462.4641041157304</v>
      </c>
    </row>
    <row r="393" spans="1:31">
      <c r="A393" s="3" t="s">
        <v>357</v>
      </c>
      <c r="B393" s="117" t="s">
        <v>92</v>
      </c>
      <c r="C393" s="118" t="s">
        <v>32</v>
      </c>
      <c r="D393" s="118" t="s">
        <v>356</v>
      </c>
      <c r="E393" s="117" t="s">
        <v>94</v>
      </c>
      <c r="F393" s="118" t="s">
        <v>119</v>
      </c>
      <c r="G393" s="117">
        <v>0</v>
      </c>
      <c r="H393" s="119">
        <v>0</v>
      </c>
      <c r="I393" s="119">
        <v>23.886684737767002</v>
      </c>
      <c r="J393" s="119">
        <v>24.391720234245216</v>
      </c>
      <c r="K393" s="119">
        <v>49.154834983337373</v>
      </c>
      <c r="L393" s="119">
        <v>49.984717975297627</v>
      </c>
      <c r="M393" s="119">
        <v>50.843385654793764</v>
      </c>
      <c r="N393" s="119">
        <v>76.869271019726767</v>
      </c>
      <c r="O393" s="119">
        <v>78.274185504676041</v>
      </c>
      <c r="P393" s="119">
        <v>79.698511900550841</v>
      </c>
      <c r="Q393" s="119">
        <v>106.8547791579569</v>
      </c>
      <c r="R393" s="119">
        <v>108.79425652310147</v>
      </c>
      <c r="S393" s="119">
        <v>110.76046888053975</v>
      </c>
      <c r="T393" s="119">
        <v>139.18606490057687</v>
      </c>
      <c r="U393" s="119">
        <v>141.6956632234992</v>
      </c>
      <c r="V393" s="119">
        <v>144.23977669636861</v>
      </c>
      <c r="W393" s="119">
        <v>173.9913423665073</v>
      </c>
      <c r="X393" s="119">
        <v>12.565446936044964</v>
      </c>
      <c r="Y393" s="119">
        <v>12.68166029849931</v>
      </c>
      <c r="Z393" s="119">
        <v>12.798948477128761</v>
      </c>
      <c r="AA393" s="119">
        <v>12.917321412527372</v>
      </c>
      <c r="AB393" s="119">
        <v>13.036789137224787</v>
      </c>
      <c r="AC393" s="119">
        <v>13.157361776539574</v>
      </c>
      <c r="AD393" s="119">
        <v>13.279049549434831</v>
      </c>
      <c r="AE393" s="119">
        <v>13.401862769386071</v>
      </c>
    </row>
    <row r="394" spans="1:31">
      <c r="A394" s="3" t="s">
        <v>358</v>
      </c>
      <c r="B394" s="117" t="s">
        <v>92</v>
      </c>
      <c r="C394" s="118" t="s">
        <v>32</v>
      </c>
      <c r="D394" s="118" t="s">
        <v>356</v>
      </c>
      <c r="E394" s="117" t="s">
        <v>35</v>
      </c>
      <c r="F394" s="118" t="s">
        <v>119</v>
      </c>
      <c r="G394" s="117">
        <v>0</v>
      </c>
      <c r="H394" s="144">
        <v>0</v>
      </c>
      <c r="I394" s="144">
        <v>4.7773369475534004E-2</v>
      </c>
      <c r="J394" s="144">
        <v>9.6556809944024435E-2</v>
      </c>
      <c r="K394" s="144">
        <v>0.19486647991069919</v>
      </c>
      <c r="L394" s="144">
        <v>0.29483591586129443</v>
      </c>
      <c r="M394" s="144">
        <v>0.39652268717088196</v>
      </c>
      <c r="N394" s="144">
        <v>0.55026122921033549</v>
      </c>
      <c r="O394" s="144">
        <v>0.70680960021968753</v>
      </c>
      <c r="P394" s="144">
        <v>0.8662066240207893</v>
      </c>
      <c r="Q394" s="144">
        <v>1.0799161823367032</v>
      </c>
      <c r="R394" s="144">
        <v>1.2975046953829059</v>
      </c>
      <c r="S394" s="144">
        <v>1.5190256331439855</v>
      </c>
      <c r="T394" s="144">
        <v>1.7973977629451392</v>
      </c>
      <c r="U394" s="144">
        <v>2.0807890893921375</v>
      </c>
      <c r="V394" s="144">
        <v>2.369268642784875</v>
      </c>
      <c r="W394" s="144">
        <v>2.7172513275178893</v>
      </c>
      <c r="X394" s="144">
        <v>2.7423822213899793</v>
      </c>
      <c r="Y394" s="144">
        <v>2.7677455419869781</v>
      </c>
      <c r="Z394" s="144">
        <v>2.7933434389412355</v>
      </c>
      <c r="AA394" s="144">
        <v>2.8191780817662901</v>
      </c>
      <c r="AB394" s="144">
        <v>2.8452516600407396</v>
      </c>
      <c r="AC394" s="144">
        <v>2.871566383593819</v>
      </c>
      <c r="AD394" s="144">
        <v>2.8981244826926886</v>
      </c>
      <c r="AE394" s="144">
        <v>2.9249282082314609</v>
      </c>
    </row>
    <row r="395" spans="1:31">
      <c r="A395" s="3" t="s">
        <v>359</v>
      </c>
      <c r="B395" s="117" t="s">
        <v>92</v>
      </c>
      <c r="C395" s="118" t="s">
        <v>32</v>
      </c>
      <c r="D395" s="118" t="s">
        <v>356</v>
      </c>
      <c r="E395" s="117" t="s">
        <v>36</v>
      </c>
      <c r="F395" s="118" t="s">
        <v>119</v>
      </c>
      <c r="G395" s="117">
        <v>0</v>
      </c>
      <c r="H395" s="144">
        <v>0</v>
      </c>
      <c r="I395" s="144">
        <v>5.0909387761651749E-2</v>
      </c>
      <c r="J395" s="144">
        <v>0.10289515126174811</v>
      </c>
      <c r="K395" s="144">
        <v>0.20765822667380562</v>
      </c>
      <c r="L395" s="144">
        <v>0.31419002116506228</v>
      </c>
      <c r="M395" s="144">
        <v>0.42255188317442666</v>
      </c>
      <c r="N395" s="144">
        <v>0.58638238406898491</v>
      </c>
      <c r="O395" s="144">
        <v>0.75320716135942833</v>
      </c>
      <c r="P395" s="144">
        <v>0.92306758740493322</v>
      </c>
      <c r="Q395" s="144">
        <v>1.1508058209044152</v>
      </c>
      <c r="R395" s="144">
        <v>1.3826776378760719</v>
      </c>
      <c r="S395" s="144">
        <v>1.6187400182693792</v>
      </c>
      <c r="T395" s="144">
        <v>1.9153855103848456</v>
      </c>
      <c r="U395" s="144">
        <v>2.2173796775278531</v>
      </c>
      <c r="V395" s="144">
        <v>2.5247960813990571</v>
      </c>
      <c r="W395" s="144">
        <v>2.8956216192645878</v>
      </c>
      <c r="X395" s="144">
        <v>2.922402196707139</v>
      </c>
      <c r="Y395" s="144">
        <v>2.9494304582128921</v>
      </c>
      <c r="Z395" s="144">
        <v>2.9767086945239081</v>
      </c>
      <c r="AA395" s="144">
        <v>3.0042392175685104</v>
      </c>
      <c r="AB395" s="144">
        <v>3.0320243606572248</v>
      </c>
      <c r="AC395" s="144">
        <v>3.06006647868054</v>
      </c>
      <c r="AD395" s="144">
        <v>3.0883679483084916</v>
      </c>
      <c r="AE395" s="144">
        <v>3.1169311681920937</v>
      </c>
    </row>
    <row r="396" spans="1:31">
      <c r="A396" s="3" t="s">
        <v>360</v>
      </c>
      <c r="B396" s="117" t="s">
        <v>92</v>
      </c>
      <c r="C396" s="118" t="s">
        <v>32</v>
      </c>
      <c r="D396" s="118" t="s">
        <v>356</v>
      </c>
      <c r="E396" s="117" t="s">
        <v>37</v>
      </c>
      <c r="F396" s="118" t="s">
        <v>119</v>
      </c>
      <c r="G396" s="117">
        <v>0</v>
      </c>
      <c r="H396" s="144">
        <v>0</v>
      </c>
      <c r="I396" s="144">
        <v>4.7773369475534004E-2</v>
      </c>
      <c r="J396" s="144">
        <v>9.6556809944024435E-2</v>
      </c>
      <c r="K396" s="144">
        <v>0.19486647991069919</v>
      </c>
      <c r="L396" s="144">
        <v>0.29483591586129443</v>
      </c>
      <c r="M396" s="144">
        <v>0.39652268717088196</v>
      </c>
      <c r="N396" s="144">
        <v>0.55026122921033549</v>
      </c>
      <c r="O396" s="144">
        <v>0.70680960021968753</v>
      </c>
      <c r="P396" s="144">
        <v>0.8662066240207893</v>
      </c>
      <c r="Q396" s="144">
        <v>1.0799161823367032</v>
      </c>
      <c r="R396" s="144">
        <v>1.2975046953829059</v>
      </c>
      <c r="S396" s="144">
        <v>1.5190256331439855</v>
      </c>
      <c r="T396" s="144">
        <v>1.7973977629451392</v>
      </c>
      <c r="U396" s="144">
        <v>2.0807890893921375</v>
      </c>
      <c r="V396" s="144">
        <v>2.369268642784875</v>
      </c>
      <c r="W396" s="144">
        <v>2.7172513275178893</v>
      </c>
      <c r="X396" s="144">
        <v>2.7423822213899793</v>
      </c>
      <c r="Y396" s="144">
        <v>2.7677455419869781</v>
      </c>
      <c r="Z396" s="144">
        <v>2.7933434389412355</v>
      </c>
      <c r="AA396" s="144">
        <v>2.8191780817662901</v>
      </c>
      <c r="AB396" s="144">
        <v>2.8452516600407396</v>
      </c>
      <c r="AC396" s="144">
        <v>2.871566383593819</v>
      </c>
      <c r="AD396" s="144">
        <v>2.8981244826926886</v>
      </c>
      <c r="AE396" s="144">
        <v>2.9249282082314609</v>
      </c>
    </row>
    <row r="397" spans="1:31">
      <c r="A397" s="3" t="s">
        <v>361</v>
      </c>
      <c r="B397" s="117" t="s">
        <v>92</v>
      </c>
      <c r="C397" s="118" t="s">
        <v>32</v>
      </c>
      <c r="D397" s="118" t="s">
        <v>356</v>
      </c>
      <c r="E397" s="117" t="s">
        <v>38</v>
      </c>
      <c r="F397" s="118" t="s">
        <v>119</v>
      </c>
      <c r="G397" s="117">
        <v>0</v>
      </c>
      <c r="H397" s="144">
        <v>0</v>
      </c>
      <c r="I397" s="144">
        <v>5.0909387761651749E-2</v>
      </c>
      <c r="J397" s="144">
        <v>0.10289515126174811</v>
      </c>
      <c r="K397" s="144">
        <v>0.20765822667380562</v>
      </c>
      <c r="L397" s="144">
        <v>0.31419002116506228</v>
      </c>
      <c r="M397" s="144">
        <v>0.42255188317442666</v>
      </c>
      <c r="N397" s="144">
        <v>0.58638238406898491</v>
      </c>
      <c r="O397" s="144">
        <v>0.75320716135942833</v>
      </c>
      <c r="P397" s="144">
        <v>0.92306758740493322</v>
      </c>
      <c r="Q397" s="144">
        <v>1.1508058209044152</v>
      </c>
      <c r="R397" s="144">
        <v>1.3826776378760719</v>
      </c>
      <c r="S397" s="144">
        <v>1.6187400182693792</v>
      </c>
      <c r="T397" s="144">
        <v>1.9153855103848456</v>
      </c>
      <c r="U397" s="144">
        <v>2.2173796775278531</v>
      </c>
      <c r="V397" s="144">
        <v>2.5247960813990571</v>
      </c>
      <c r="W397" s="144">
        <v>2.8956216192645878</v>
      </c>
      <c r="X397" s="144">
        <v>2.922402196707139</v>
      </c>
      <c r="Y397" s="144">
        <v>2.9494304582128921</v>
      </c>
      <c r="Z397" s="144">
        <v>2.9767086945239081</v>
      </c>
      <c r="AA397" s="144">
        <v>3.0042392175685104</v>
      </c>
      <c r="AB397" s="144">
        <v>3.0320243606572248</v>
      </c>
      <c r="AC397" s="144">
        <v>3.06006647868054</v>
      </c>
      <c r="AD397" s="144">
        <v>3.0883679483084916</v>
      </c>
      <c r="AE397" s="144">
        <v>3.1169311681920937</v>
      </c>
    </row>
    <row r="398" spans="1:31">
      <c r="A398" s="3" t="s">
        <v>362</v>
      </c>
      <c r="B398" s="117" t="s">
        <v>92</v>
      </c>
      <c r="C398" s="118" t="s">
        <v>32</v>
      </c>
      <c r="D398" s="118" t="s">
        <v>356</v>
      </c>
      <c r="E398" s="117" t="s">
        <v>95</v>
      </c>
      <c r="F398" s="118" t="s">
        <v>119</v>
      </c>
      <c r="G398" s="117">
        <v>0</v>
      </c>
      <c r="H398" s="118">
        <v>0</v>
      </c>
      <c r="I398" s="118">
        <v>169199.05</v>
      </c>
      <c r="J398" s="118">
        <v>172689.85</v>
      </c>
      <c r="K398" s="118">
        <v>343852.5</v>
      </c>
      <c r="L398" s="118">
        <v>349588.65</v>
      </c>
      <c r="M398" s="118">
        <v>355523.76</v>
      </c>
      <c r="N398" s="118">
        <v>535414.68000000005</v>
      </c>
      <c r="O398" s="118">
        <v>545125.44999999995</v>
      </c>
      <c r="P398" s="118">
        <v>554970.39</v>
      </c>
      <c r="Q398" s="118">
        <v>742674.51</v>
      </c>
      <c r="R398" s="118">
        <v>756080.18</v>
      </c>
      <c r="S398" s="118">
        <v>769670.64</v>
      </c>
      <c r="T398" s="118">
        <v>966148.36</v>
      </c>
      <c r="U398" s="118">
        <v>983494.7</v>
      </c>
      <c r="V398" s="118">
        <v>1001079.62</v>
      </c>
      <c r="W398" s="118">
        <v>1206722.44</v>
      </c>
      <c r="X398" s="118">
        <v>90946.65</v>
      </c>
      <c r="Y398" s="118">
        <v>91749.92</v>
      </c>
      <c r="Z398" s="118">
        <v>92560.61</v>
      </c>
      <c r="AA398" s="118">
        <v>93378.81</v>
      </c>
      <c r="AB398" s="118">
        <v>94204.57</v>
      </c>
      <c r="AC398" s="118">
        <v>95037.96</v>
      </c>
      <c r="AD398" s="118">
        <v>95879.07</v>
      </c>
      <c r="AE398" s="118">
        <v>96727.96</v>
      </c>
    </row>
    <row r="399" spans="1:31">
      <c r="A399" s="3" t="s">
        <v>363</v>
      </c>
      <c r="B399" s="117" t="s">
        <v>92</v>
      </c>
      <c r="C399" s="118" t="s">
        <v>32</v>
      </c>
      <c r="D399" s="118" t="s">
        <v>356</v>
      </c>
      <c r="E399" s="117" t="s">
        <v>96</v>
      </c>
      <c r="F399" s="118" t="s">
        <v>119</v>
      </c>
      <c r="G399" s="117">
        <v>0</v>
      </c>
      <c r="H399" s="118">
        <v>0</v>
      </c>
      <c r="I399" s="118">
        <v>33520.300000000003</v>
      </c>
      <c r="J399" s="118">
        <v>33520.300000000003</v>
      </c>
      <c r="K399" s="118">
        <v>33520.300000000003</v>
      </c>
      <c r="L399" s="118">
        <v>33520.300000000003</v>
      </c>
      <c r="M399" s="118">
        <v>33520.300000000003</v>
      </c>
      <c r="N399" s="118">
        <v>33520.300000000003</v>
      </c>
      <c r="O399" s="118">
        <v>33520.300000000003</v>
      </c>
      <c r="P399" s="118">
        <v>33520.300000000003</v>
      </c>
      <c r="Q399" s="118">
        <v>33520.300000000003</v>
      </c>
      <c r="R399" s="118">
        <v>33520.300000000003</v>
      </c>
      <c r="S399" s="118">
        <v>33520.300000000003</v>
      </c>
      <c r="T399" s="118">
        <v>33520.300000000003</v>
      </c>
      <c r="U399" s="118">
        <v>33520.300000000003</v>
      </c>
      <c r="V399" s="118">
        <v>33520.300000000003</v>
      </c>
      <c r="W399" s="118">
        <v>33520.300000000003</v>
      </c>
      <c r="X399" s="118">
        <v>33520.300000000003</v>
      </c>
      <c r="Y399" s="118">
        <v>33520.300000000003</v>
      </c>
      <c r="Z399" s="118">
        <v>33520.300000000003</v>
      </c>
      <c r="AA399" s="118">
        <v>33520.300000000003</v>
      </c>
      <c r="AB399" s="118">
        <v>33520.300000000003</v>
      </c>
      <c r="AC399" s="118">
        <v>33520.300000000003</v>
      </c>
      <c r="AD399" s="118">
        <v>33520.300000000003</v>
      </c>
      <c r="AE399" s="118">
        <v>33520.300000000003</v>
      </c>
    </row>
    <row r="400" spans="1:31">
      <c r="A400" s="3" t="s">
        <v>364</v>
      </c>
      <c r="B400" s="117" t="s">
        <v>92</v>
      </c>
      <c r="C400" s="118" t="s">
        <v>32</v>
      </c>
      <c r="D400" s="118" t="s">
        <v>356</v>
      </c>
      <c r="E400" s="117" t="s">
        <v>97</v>
      </c>
      <c r="F400" s="118" t="s">
        <v>119</v>
      </c>
      <c r="G400" s="117">
        <v>0</v>
      </c>
      <c r="H400" s="118">
        <v>0</v>
      </c>
      <c r="I400" s="118">
        <v>0</v>
      </c>
      <c r="J400" s="118">
        <v>0</v>
      </c>
      <c r="K400" s="118">
        <v>0</v>
      </c>
      <c r="L400" s="118">
        <v>0</v>
      </c>
      <c r="M400" s="118">
        <v>0</v>
      </c>
      <c r="N400" s="118">
        <v>0</v>
      </c>
      <c r="O400" s="118">
        <v>0</v>
      </c>
      <c r="P400" s="118">
        <v>0</v>
      </c>
      <c r="Q400" s="118">
        <v>0</v>
      </c>
      <c r="R400" s="118">
        <v>0</v>
      </c>
      <c r="S400" s="118">
        <v>0</v>
      </c>
      <c r="T400" s="118">
        <v>0</v>
      </c>
      <c r="U400" s="118">
        <v>0</v>
      </c>
      <c r="V400" s="118">
        <v>0</v>
      </c>
      <c r="W400" s="118">
        <v>0</v>
      </c>
      <c r="X400" s="118">
        <v>0</v>
      </c>
      <c r="Y400" s="118">
        <v>0</v>
      </c>
      <c r="Z400" s="118">
        <v>0</v>
      </c>
      <c r="AA400" s="118">
        <v>0</v>
      </c>
      <c r="AB400" s="118">
        <v>0</v>
      </c>
      <c r="AC400" s="118">
        <v>0</v>
      </c>
      <c r="AD400" s="118">
        <v>0</v>
      </c>
      <c r="AE400" s="118">
        <v>0</v>
      </c>
    </row>
    <row r="401" spans="1:31">
      <c r="A401" s="3" t="s">
        <v>365</v>
      </c>
      <c r="B401" s="117" t="s">
        <v>92</v>
      </c>
      <c r="C401" s="118" t="s">
        <v>32</v>
      </c>
      <c r="D401" s="118" t="s">
        <v>356</v>
      </c>
      <c r="E401" s="117" t="s">
        <v>34</v>
      </c>
      <c r="F401" s="118" t="s">
        <v>119</v>
      </c>
      <c r="G401" s="117">
        <v>0</v>
      </c>
      <c r="H401" s="118">
        <v>0</v>
      </c>
      <c r="I401" s="118">
        <v>202719.34</v>
      </c>
      <c r="J401" s="118">
        <v>206210.15</v>
      </c>
      <c r="K401" s="118">
        <v>377372.8</v>
      </c>
      <c r="L401" s="118">
        <v>383108.95</v>
      </c>
      <c r="M401" s="118">
        <v>389044.06</v>
      </c>
      <c r="N401" s="118">
        <v>568934.98</v>
      </c>
      <c r="O401" s="118">
        <v>578645.75</v>
      </c>
      <c r="P401" s="118">
        <v>588490.68999999994</v>
      </c>
      <c r="Q401" s="118">
        <v>776194.81</v>
      </c>
      <c r="R401" s="118">
        <v>789600.48</v>
      </c>
      <c r="S401" s="118">
        <v>803190.94</v>
      </c>
      <c r="T401" s="118">
        <v>999668.66</v>
      </c>
      <c r="U401" s="118">
        <v>1017015</v>
      </c>
      <c r="V401" s="118">
        <v>1034599.91</v>
      </c>
      <c r="W401" s="118">
        <v>1240242.73</v>
      </c>
      <c r="X401" s="118">
        <v>124466.95</v>
      </c>
      <c r="Y401" s="118">
        <v>125270.21</v>
      </c>
      <c r="Z401" s="118">
        <v>126080.91</v>
      </c>
      <c r="AA401" s="118">
        <v>126899.1</v>
      </c>
      <c r="AB401" s="118">
        <v>127724.86</v>
      </c>
      <c r="AC401" s="118">
        <v>128558.26</v>
      </c>
      <c r="AD401" s="118">
        <v>129399.37</v>
      </c>
      <c r="AE401" s="118">
        <v>130248.25</v>
      </c>
    </row>
    <row r="402" spans="1:31">
      <c r="A402" s="3" t="s">
        <v>366</v>
      </c>
      <c r="B402" s="117" t="s">
        <v>92</v>
      </c>
      <c r="C402" s="118" t="s">
        <v>152</v>
      </c>
      <c r="D402" s="118" t="s">
        <v>356</v>
      </c>
      <c r="E402" s="117" t="s">
        <v>93</v>
      </c>
      <c r="F402" s="118" t="s">
        <v>119</v>
      </c>
      <c r="G402" s="117">
        <v>0</v>
      </c>
      <c r="H402" s="119">
        <v>0</v>
      </c>
      <c r="I402" s="119">
        <v>2.3813721277325537</v>
      </c>
      <c r="J402" s="119">
        <v>4.8121704355908648</v>
      </c>
      <c r="K402" s="119">
        <v>9.7040131344353462</v>
      </c>
      <c r="L402" s="119">
        <v>14.685834075366124</v>
      </c>
      <c r="M402" s="119">
        <v>19.764347786078471</v>
      </c>
      <c r="N402" s="119">
        <v>27.441569035408818</v>
      </c>
      <c r="O402" s="119">
        <v>35.267926041987337</v>
      </c>
      <c r="P402" s="119">
        <v>43.245068189890873</v>
      </c>
      <c r="Q402" s="119">
        <v>53.943967512954643</v>
      </c>
      <c r="R402" s="119">
        <v>64.84969515582749</v>
      </c>
      <c r="S402" s="119">
        <v>75.953605314402381</v>
      </c>
      <c r="T402" s="119">
        <v>89.910813404264019</v>
      </c>
      <c r="U402" s="119">
        <v>104.13108124576776</v>
      </c>
      <c r="V402" s="119">
        <v>118.61820684198416</v>
      </c>
      <c r="W402" s="119">
        <v>136.09799710049015</v>
      </c>
      <c r="X402" s="119">
        <v>137.41524881125434</v>
      </c>
      <c r="Y402" s="119">
        <v>138.74529507709155</v>
      </c>
      <c r="Z402" s="119">
        <v>140.08826017238368</v>
      </c>
      <c r="AA402" s="119">
        <v>141.44426957859801</v>
      </c>
      <c r="AB402" s="119">
        <v>142.81344999601191</v>
      </c>
      <c r="AC402" s="119">
        <v>144.1959293555511</v>
      </c>
      <c r="AD402" s="119">
        <v>145.59183683074303</v>
      </c>
      <c r="AE402" s="119">
        <v>147.00130284978647</v>
      </c>
    </row>
    <row r="403" spans="1:31">
      <c r="A403" s="3" t="s">
        <v>367</v>
      </c>
      <c r="B403" s="117" t="s">
        <v>92</v>
      </c>
      <c r="C403" s="118" t="s">
        <v>152</v>
      </c>
      <c r="D403" s="118" t="s">
        <v>356</v>
      </c>
      <c r="E403" s="117" t="s">
        <v>94</v>
      </c>
      <c r="F403" s="118" t="s">
        <v>119</v>
      </c>
      <c r="G403" s="117">
        <v>0</v>
      </c>
      <c r="H403" s="119">
        <v>0</v>
      </c>
      <c r="I403" s="119">
        <v>2.3813721277325537</v>
      </c>
      <c r="J403" s="119">
        <v>2.4307983078583111</v>
      </c>
      <c r="K403" s="119">
        <v>4.8918426988444814</v>
      </c>
      <c r="L403" s="119">
        <v>4.9818209409307777</v>
      </c>
      <c r="M403" s="119">
        <v>5.0785137107123468</v>
      </c>
      <c r="N403" s="119">
        <v>7.6772212493303478</v>
      </c>
      <c r="O403" s="119">
        <v>7.8263570065785188</v>
      </c>
      <c r="P403" s="119">
        <v>7.9771421479035354</v>
      </c>
      <c r="Q403" s="119">
        <v>10.69889932306377</v>
      </c>
      <c r="R403" s="119">
        <v>10.905727642872847</v>
      </c>
      <c r="S403" s="119">
        <v>11.103910158574891</v>
      </c>
      <c r="T403" s="119">
        <v>13.957208089861638</v>
      </c>
      <c r="U403" s="119">
        <v>14.220267841503741</v>
      </c>
      <c r="V403" s="119">
        <v>14.487125596216401</v>
      </c>
      <c r="W403" s="119">
        <v>17.479790258505986</v>
      </c>
      <c r="X403" s="119">
        <v>1.3172517107641966</v>
      </c>
      <c r="Y403" s="119">
        <v>1.3300462658372112</v>
      </c>
      <c r="Z403" s="119">
        <v>1.3429650952921293</v>
      </c>
      <c r="AA403" s="119">
        <v>1.3560094062143264</v>
      </c>
      <c r="AB403" s="119">
        <v>1.3691804174139008</v>
      </c>
      <c r="AC403" s="119">
        <v>1.3824793595391895</v>
      </c>
      <c r="AD403" s="119">
        <v>1.3959074751919331</v>
      </c>
      <c r="AE403" s="119">
        <v>1.4094660190434354</v>
      </c>
    </row>
    <row r="404" spans="1:31">
      <c r="A404" s="3" t="s">
        <v>368</v>
      </c>
      <c r="B404" s="117" t="s">
        <v>92</v>
      </c>
      <c r="C404" s="118" t="s">
        <v>152</v>
      </c>
      <c r="D404" s="118" t="s">
        <v>356</v>
      </c>
      <c r="E404" s="117" t="s">
        <v>35</v>
      </c>
      <c r="F404" s="118" t="s">
        <v>119</v>
      </c>
      <c r="G404" s="117">
        <v>0</v>
      </c>
      <c r="H404" s="144">
        <v>0</v>
      </c>
      <c r="I404" s="144">
        <v>4.7627442554651076E-3</v>
      </c>
      <c r="J404" s="144">
        <v>9.6243408711817295E-3</v>
      </c>
      <c r="K404" s="144">
        <v>1.9408026268870691E-2</v>
      </c>
      <c r="L404" s="144">
        <v>2.9371668150732246E-2</v>
      </c>
      <c r="M404" s="144">
        <v>3.9528695572156942E-2</v>
      </c>
      <c r="N404" s="144">
        <v>5.4883138070817634E-2</v>
      </c>
      <c r="O404" s="144">
        <v>7.0535852083974671E-2</v>
      </c>
      <c r="P404" s="144">
        <v>8.6490136379781743E-2</v>
      </c>
      <c r="Q404" s="144">
        <v>0.10788793502590929</v>
      </c>
      <c r="R404" s="144">
        <v>0.12969939031165498</v>
      </c>
      <c r="S404" s="144">
        <v>0.15190721062880477</v>
      </c>
      <c r="T404" s="144">
        <v>0.17982162680852803</v>
      </c>
      <c r="U404" s="144">
        <v>0.20826216249153551</v>
      </c>
      <c r="V404" s="144">
        <v>0.23723641368396833</v>
      </c>
      <c r="W404" s="144">
        <v>0.27219599420098028</v>
      </c>
      <c r="X404" s="144">
        <v>0.27483049762250866</v>
      </c>
      <c r="Y404" s="144">
        <v>0.27749059015418309</v>
      </c>
      <c r="Z404" s="144">
        <v>0.28017652034476737</v>
      </c>
      <c r="AA404" s="144">
        <v>0.28288853915719603</v>
      </c>
      <c r="AB404" s="144">
        <v>0.28562689999202384</v>
      </c>
      <c r="AC404" s="144">
        <v>0.28839185871110218</v>
      </c>
      <c r="AD404" s="144">
        <v>0.29118367366148606</v>
      </c>
      <c r="AE404" s="144">
        <v>0.29400260569957293</v>
      </c>
    </row>
    <row r="405" spans="1:31">
      <c r="A405" s="3" t="s">
        <v>369</v>
      </c>
      <c r="B405" s="117" t="s">
        <v>92</v>
      </c>
      <c r="C405" s="118" t="s">
        <v>152</v>
      </c>
      <c r="D405" s="118" t="s">
        <v>356</v>
      </c>
      <c r="E405" s="117" t="s">
        <v>36</v>
      </c>
      <c r="F405" s="118" t="s">
        <v>119</v>
      </c>
      <c r="G405" s="117">
        <v>0</v>
      </c>
      <c r="H405" s="144">
        <v>0</v>
      </c>
      <c r="I405" s="144">
        <v>5.0753881665229197E-3</v>
      </c>
      <c r="J405" s="144">
        <v>1.0256117722913181E-2</v>
      </c>
      <c r="K405" s="144">
        <v>2.0682039928464079E-2</v>
      </c>
      <c r="L405" s="144">
        <v>3.1299731618427369E-2</v>
      </c>
      <c r="M405" s="144">
        <v>4.2123503380388901E-2</v>
      </c>
      <c r="N405" s="144">
        <v>5.8485867509396453E-2</v>
      </c>
      <c r="O405" s="144">
        <v>7.5166082783434215E-2</v>
      </c>
      <c r="P405" s="144">
        <v>9.2167664513833916E-2</v>
      </c>
      <c r="Q405" s="144">
        <v>0.11497009273860752</v>
      </c>
      <c r="R405" s="144">
        <v>0.13821333153415918</v>
      </c>
      <c r="S405" s="144">
        <v>0.16187895420801873</v>
      </c>
      <c r="T405" s="144">
        <v>0.19162577451889176</v>
      </c>
      <c r="U405" s="144">
        <v>0.22193325073693043</v>
      </c>
      <c r="V405" s="144">
        <v>0.25280947749783494</v>
      </c>
      <c r="W405" s="144">
        <v>0.29006393243923728</v>
      </c>
      <c r="X405" s="144">
        <v>0.29287137427803567</v>
      </c>
      <c r="Y405" s="144">
        <v>0.29570608498953865</v>
      </c>
      <c r="Z405" s="144">
        <v>0.29856832943815786</v>
      </c>
      <c r="AA405" s="144">
        <v>0.30145837506095058</v>
      </c>
      <c r="AB405" s="144">
        <v>0.30437649189260851</v>
      </c>
      <c r="AC405" s="144">
        <v>0.30732295259068859</v>
      </c>
      <c r="AD405" s="144">
        <v>0.31029803246108917</v>
      </c>
      <c r="AE405" s="144">
        <v>0.31330200948377335</v>
      </c>
    </row>
    <row r="406" spans="1:31">
      <c r="A406" s="3" t="s">
        <v>370</v>
      </c>
      <c r="B406" s="117" t="s">
        <v>92</v>
      </c>
      <c r="C406" s="118" t="s">
        <v>152</v>
      </c>
      <c r="D406" s="118" t="s">
        <v>356</v>
      </c>
      <c r="E406" s="117" t="s">
        <v>37</v>
      </c>
      <c r="F406" s="118" t="s">
        <v>119</v>
      </c>
      <c r="G406" s="117">
        <v>0</v>
      </c>
      <c r="H406" s="144">
        <v>0</v>
      </c>
      <c r="I406" s="144">
        <v>4.7627442554651076E-3</v>
      </c>
      <c r="J406" s="144">
        <v>9.6243408711817295E-3</v>
      </c>
      <c r="K406" s="144">
        <v>1.9408026268870691E-2</v>
      </c>
      <c r="L406" s="144">
        <v>2.9371668150732246E-2</v>
      </c>
      <c r="M406" s="144">
        <v>3.9528695572156942E-2</v>
      </c>
      <c r="N406" s="144">
        <v>5.4883138070817634E-2</v>
      </c>
      <c r="O406" s="144">
        <v>7.0535852083974671E-2</v>
      </c>
      <c r="P406" s="144">
        <v>8.6490136379781743E-2</v>
      </c>
      <c r="Q406" s="144">
        <v>0.10788793502590929</v>
      </c>
      <c r="R406" s="144">
        <v>0.12969939031165498</v>
      </c>
      <c r="S406" s="144">
        <v>0.15190721062880477</v>
      </c>
      <c r="T406" s="144">
        <v>0.17982162680852803</v>
      </c>
      <c r="U406" s="144">
        <v>0.20826216249153551</v>
      </c>
      <c r="V406" s="144">
        <v>0.23723641368396833</v>
      </c>
      <c r="W406" s="144">
        <v>0.27219599420098028</v>
      </c>
      <c r="X406" s="144">
        <v>0.27483049762250866</v>
      </c>
      <c r="Y406" s="144">
        <v>0.27749059015418309</v>
      </c>
      <c r="Z406" s="144">
        <v>0.28017652034476737</v>
      </c>
      <c r="AA406" s="144">
        <v>0.28288853915719603</v>
      </c>
      <c r="AB406" s="144">
        <v>0.28562689999202384</v>
      </c>
      <c r="AC406" s="144">
        <v>0.28839185871110218</v>
      </c>
      <c r="AD406" s="144">
        <v>0.29118367366148606</v>
      </c>
      <c r="AE406" s="144">
        <v>0.29400260569957293</v>
      </c>
    </row>
    <row r="407" spans="1:31">
      <c r="A407" s="3" t="s">
        <v>371</v>
      </c>
      <c r="B407" s="117" t="s">
        <v>92</v>
      </c>
      <c r="C407" s="118" t="s">
        <v>152</v>
      </c>
      <c r="D407" s="118" t="s">
        <v>356</v>
      </c>
      <c r="E407" s="117" t="s">
        <v>38</v>
      </c>
      <c r="F407" s="118" t="s">
        <v>119</v>
      </c>
      <c r="G407" s="117">
        <v>0</v>
      </c>
      <c r="H407" s="144">
        <v>0</v>
      </c>
      <c r="I407" s="144">
        <v>5.0753881665229197E-3</v>
      </c>
      <c r="J407" s="144">
        <v>1.0256117722913181E-2</v>
      </c>
      <c r="K407" s="144">
        <v>2.0682039928464079E-2</v>
      </c>
      <c r="L407" s="144">
        <v>3.1299731618427369E-2</v>
      </c>
      <c r="M407" s="144">
        <v>4.2123503380388901E-2</v>
      </c>
      <c r="N407" s="144">
        <v>5.8485867509396453E-2</v>
      </c>
      <c r="O407" s="144">
        <v>7.5166082783434215E-2</v>
      </c>
      <c r="P407" s="144">
        <v>9.2167664513833916E-2</v>
      </c>
      <c r="Q407" s="144">
        <v>0.11497009273860752</v>
      </c>
      <c r="R407" s="144">
        <v>0.13821333153415918</v>
      </c>
      <c r="S407" s="144">
        <v>0.16187895420801873</v>
      </c>
      <c r="T407" s="144">
        <v>0.19162577451889176</v>
      </c>
      <c r="U407" s="144">
        <v>0.22193325073693043</v>
      </c>
      <c r="V407" s="144">
        <v>0.25280947749783494</v>
      </c>
      <c r="W407" s="144">
        <v>0.29006393243923728</v>
      </c>
      <c r="X407" s="144">
        <v>0.29287137427803567</v>
      </c>
      <c r="Y407" s="144">
        <v>0.29570608498953865</v>
      </c>
      <c r="Z407" s="144">
        <v>0.29856832943815786</v>
      </c>
      <c r="AA407" s="144">
        <v>0.30145837506095058</v>
      </c>
      <c r="AB407" s="144">
        <v>0.30437649189260851</v>
      </c>
      <c r="AC407" s="144">
        <v>0.30732295259068859</v>
      </c>
      <c r="AD407" s="144">
        <v>0.31029803246108917</v>
      </c>
      <c r="AE407" s="144">
        <v>0.31330200948377335</v>
      </c>
    </row>
    <row r="408" spans="1:31">
      <c r="A408" s="3" t="s">
        <v>372</v>
      </c>
      <c r="B408" s="117" t="s">
        <v>92</v>
      </c>
      <c r="C408" s="118" t="s">
        <v>152</v>
      </c>
      <c r="D408" s="118" t="s">
        <v>356</v>
      </c>
      <c r="E408" s="117" t="s">
        <v>95</v>
      </c>
      <c r="F408" s="118" t="s">
        <v>119</v>
      </c>
      <c r="G408" s="117">
        <v>0</v>
      </c>
      <c r="H408" s="118">
        <v>0</v>
      </c>
      <c r="I408" s="118">
        <v>15992.24</v>
      </c>
      <c r="J408" s="118">
        <v>16315.61</v>
      </c>
      <c r="K408" s="118">
        <v>32416.75</v>
      </c>
      <c r="L408" s="118">
        <v>33005.42</v>
      </c>
      <c r="M408" s="118">
        <v>33638.019999999997</v>
      </c>
      <c r="N408" s="118">
        <v>50639.81</v>
      </c>
      <c r="O408" s="118">
        <v>51615.51</v>
      </c>
      <c r="P408" s="118">
        <v>52602.01</v>
      </c>
      <c r="Q408" s="118">
        <v>70408.83</v>
      </c>
      <c r="R408" s="118">
        <v>71761.990000000005</v>
      </c>
      <c r="S408" s="118">
        <v>73058.58</v>
      </c>
      <c r="T408" s="118">
        <v>91725.99</v>
      </c>
      <c r="U408" s="118">
        <v>93447.03</v>
      </c>
      <c r="V408" s="118">
        <v>95192.92</v>
      </c>
      <c r="W408" s="118">
        <v>114772.13</v>
      </c>
      <c r="X408" s="118">
        <v>9030.34</v>
      </c>
      <c r="Y408" s="118">
        <v>9114.0499999999993</v>
      </c>
      <c r="Z408" s="118">
        <v>9198.57</v>
      </c>
      <c r="AA408" s="118">
        <v>9283.91</v>
      </c>
      <c r="AB408" s="118">
        <v>9370.08</v>
      </c>
      <c r="AC408" s="118">
        <v>9457.09</v>
      </c>
      <c r="AD408" s="118">
        <v>9544.94</v>
      </c>
      <c r="AE408" s="118">
        <v>9633.64</v>
      </c>
    </row>
    <row r="409" spans="1:31">
      <c r="A409" s="3" t="s">
        <v>373</v>
      </c>
      <c r="B409" s="117" t="s">
        <v>92</v>
      </c>
      <c r="C409" s="118" t="s">
        <v>152</v>
      </c>
      <c r="D409" s="118" t="s">
        <v>356</v>
      </c>
      <c r="E409" s="117" t="s">
        <v>96</v>
      </c>
      <c r="F409" s="118" t="s">
        <v>119</v>
      </c>
      <c r="G409" s="117">
        <v>0</v>
      </c>
      <c r="H409" s="118">
        <v>0</v>
      </c>
      <c r="I409" s="118">
        <v>3375.98</v>
      </c>
      <c r="J409" s="118">
        <v>3375.98</v>
      </c>
      <c r="K409" s="118">
        <v>3375.98</v>
      </c>
      <c r="L409" s="118">
        <v>3375.98</v>
      </c>
      <c r="M409" s="118">
        <v>3375.98</v>
      </c>
      <c r="N409" s="118">
        <v>3375.98</v>
      </c>
      <c r="O409" s="118">
        <v>3375.98</v>
      </c>
      <c r="P409" s="118">
        <v>3375.98</v>
      </c>
      <c r="Q409" s="118">
        <v>3375.98</v>
      </c>
      <c r="R409" s="118">
        <v>3375.98</v>
      </c>
      <c r="S409" s="118">
        <v>3375.98</v>
      </c>
      <c r="T409" s="118">
        <v>3375.98</v>
      </c>
      <c r="U409" s="118">
        <v>3375.98</v>
      </c>
      <c r="V409" s="118">
        <v>3375.98</v>
      </c>
      <c r="W409" s="118">
        <v>3375.98</v>
      </c>
      <c r="X409" s="118">
        <v>3375.98</v>
      </c>
      <c r="Y409" s="118">
        <v>3375.98</v>
      </c>
      <c r="Z409" s="118">
        <v>3375.98</v>
      </c>
      <c r="AA409" s="118">
        <v>3375.98</v>
      </c>
      <c r="AB409" s="118">
        <v>3375.98</v>
      </c>
      <c r="AC409" s="118">
        <v>3375.98</v>
      </c>
      <c r="AD409" s="118">
        <v>3375.98</v>
      </c>
      <c r="AE409" s="118">
        <v>3375.98</v>
      </c>
    </row>
    <row r="410" spans="1:31">
      <c r="A410" s="3" t="s">
        <v>374</v>
      </c>
      <c r="B410" s="117" t="s">
        <v>92</v>
      </c>
      <c r="C410" s="118" t="s">
        <v>152</v>
      </c>
      <c r="D410" s="118" t="s">
        <v>356</v>
      </c>
      <c r="E410" s="117" t="s">
        <v>97</v>
      </c>
      <c r="F410" s="118" t="s">
        <v>119</v>
      </c>
      <c r="G410" s="117">
        <v>0</v>
      </c>
      <c r="H410" s="118">
        <v>0</v>
      </c>
      <c r="I410" s="118">
        <v>0</v>
      </c>
      <c r="J410" s="118">
        <v>0</v>
      </c>
      <c r="K410" s="118">
        <v>0</v>
      </c>
      <c r="L410" s="118">
        <v>0</v>
      </c>
      <c r="M410" s="118">
        <v>0</v>
      </c>
      <c r="N410" s="118">
        <v>0</v>
      </c>
      <c r="O410" s="118">
        <v>0</v>
      </c>
      <c r="P410" s="118">
        <v>0</v>
      </c>
      <c r="Q410" s="118">
        <v>0</v>
      </c>
      <c r="R410" s="118">
        <v>0</v>
      </c>
      <c r="S410" s="118">
        <v>0</v>
      </c>
      <c r="T410" s="118">
        <v>0</v>
      </c>
      <c r="U410" s="118">
        <v>0</v>
      </c>
      <c r="V410" s="118">
        <v>0</v>
      </c>
      <c r="W410" s="118">
        <v>0</v>
      </c>
      <c r="X410" s="118">
        <v>0</v>
      </c>
      <c r="Y410" s="118">
        <v>0</v>
      </c>
      <c r="Z410" s="118">
        <v>0</v>
      </c>
      <c r="AA410" s="118">
        <v>0</v>
      </c>
      <c r="AB410" s="118">
        <v>0</v>
      </c>
      <c r="AC410" s="118">
        <v>0</v>
      </c>
      <c r="AD410" s="118">
        <v>0</v>
      </c>
      <c r="AE410" s="118">
        <v>0</v>
      </c>
    </row>
    <row r="411" spans="1:31">
      <c r="A411" s="3" t="s">
        <v>375</v>
      </c>
      <c r="B411" s="117" t="s">
        <v>92</v>
      </c>
      <c r="C411" s="118" t="s">
        <v>152</v>
      </c>
      <c r="D411" s="118" t="s">
        <v>356</v>
      </c>
      <c r="E411" s="117" t="s">
        <v>34</v>
      </c>
      <c r="F411" s="118" t="s">
        <v>119</v>
      </c>
      <c r="G411" s="117">
        <v>0</v>
      </c>
      <c r="H411" s="118">
        <v>0</v>
      </c>
      <c r="I411" s="118">
        <v>19368.23</v>
      </c>
      <c r="J411" s="118">
        <v>19691.59</v>
      </c>
      <c r="K411" s="118">
        <v>35792.730000000003</v>
      </c>
      <c r="L411" s="118">
        <v>36381.4</v>
      </c>
      <c r="M411" s="118">
        <v>37014</v>
      </c>
      <c r="N411" s="118">
        <v>54015.79</v>
      </c>
      <c r="O411" s="118">
        <v>54991.49</v>
      </c>
      <c r="P411" s="118">
        <v>55977.99</v>
      </c>
      <c r="Q411" s="118">
        <v>73784.820000000007</v>
      </c>
      <c r="R411" s="118">
        <v>75137.97</v>
      </c>
      <c r="S411" s="118">
        <v>76434.559999999998</v>
      </c>
      <c r="T411" s="118">
        <v>95101.97</v>
      </c>
      <c r="U411" s="118">
        <v>96823.02</v>
      </c>
      <c r="V411" s="118">
        <v>98568.91</v>
      </c>
      <c r="W411" s="118">
        <v>118148.12</v>
      </c>
      <c r="X411" s="118">
        <v>12406.32</v>
      </c>
      <c r="Y411" s="118">
        <v>12490.03</v>
      </c>
      <c r="Z411" s="118">
        <v>12574.55</v>
      </c>
      <c r="AA411" s="118">
        <v>12659.89</v>
      </c>
      <c r="AB411" s="118">
        <v>12746.06</v>
      </c>
      <c r="AC411" s="118">
        <v>12833.07</v>
      </c>
      <c r="AD411" s="118">
        <v>12920.92</v>
      </c>
      <c r="AE411" s="118">
        <v>13009.63</v>
      </c>
    </row>
    <row r="412" spans="1:31">
      <c r="A412" s="3" t="s">
        <v>376</v>
      </c>
      <c r="B412" s="117" t="s">
        <v>92</v>
      </c>
      <c r="C412" s="118" t="s">
        <v>259</v>
      </c>
      <c r="D412" s="118" t="s">
        <v>356</v>
      </c>
      <c r="E412" s="117" t="s">
        <v>93</v>
      </c>
      <c r="F412" s="118" t="s">
        <v>119</v>
      </c>
      <c r="G412" s="117">
        <v>0</v>
      </c>
      <c r="H412" s="119">
        <v>0</v>
      </c>
      <c r="I412" s="119">
        <v>0.176424351557046</v>
      </c>
      <c r="J412" s="119">
        <v>0.35130028385991469</v>
      </c>
      <c r="K412" s="119">
        <v>0.69756008152238058</v>
      </c>
      <c r="L412" s="119">
        <v>1.041922934657519</v>
      </c>
      <c r="M412" s="119">
        <v>1.3854209070627288</v>
      </c>
      <c r="N412" s="119">
        <v>1.9026712358417484</v>
      </c>
      <c r="O412" s="119">
        <v>2.4187757962498684</v>
      </c>
      <c r="P412" s="119">
        <v>2.9337942711237899</v>
      </c>
      <c r="Q412" s="119">
        <v>3.6201727854806802</v>
      </c>
      <c r="R412" s="119">
        <v>4.30521535064599</v>
      </c>
      <c r="S412" s="119">
        <v>4.9889922898355996</v>
      </c>
      <c r="T412" s="119">
        <v>5.8434364621144619</v>
      </c>
      <c r="U412" s="119">
        <v>6.696420700071462</v>
      </c>
      <c r="V412" s="119">
        <v>7.5480226882993291</v>
      </c>
      <c r="W412" s="119">
        <v>8.5697107258092657</v>
      </c>
      <c r="X412" s="119">
        <v>8.5623822302810044</v>
      </c>
      <c r="Y412" s="119">
        <v>8.5553041730393655</v>
      </c>
      <c r="Z412" s="119">
        <v>8.5484680063317544</v>
      </c>
      <c r="AA412" s="119">
        <v>8.541865474150411</v>
      </c>
      <c r="AB412" s="119">
        <v>8.5354886022748211</v>
      </c>
      <c r="AC412" s="119">
        <v>8.5293296886539824</v>
      </c>
      <c r="AD412" s="119">
        <v>8.5233812941169429</v>
      </c>
      <c r="AE412" s="119">
        <v>8.5176362334003919</v>
      </c>
    </row>
    <row r="413" spans="1:31">
      <c r="A413" s="3" t="s">
        <v>377</v>
      </c>
      <c r="B413" s="117" t="s">
        <v>92</v>
      </c>
      <c r="C413" s="118" t="s">
        <v>259</v>
      </c>
      <c r="D413" s="118" t="s">
        <v>356</v>
      </c>
      <c r="E413" s="117" t="s">
        <v>94</v>
      </c>
      <c r="F413" s="118" t="s">
        <v>119</v>
      </c>
      <c r="G413" s="117">
        <v>0</v>
      </c>
      <c r="H413" s="119">
        <v>0</v>
      </c>
      <c r="I413" s="119">
        <v>0.176424351557046</v>
      </c>
      <c r="J413" s="119">
        <v>0.17487593230286869</v>
      </c>
      <c r="K413" s="119">
        <v>0.3462597976624659</v>
      </c>
      <c r="L413" s="119">
        <v>0.34436285313513837</v>
      </c>
      <c r="M413" s="119">
        <v>0.34349797240520985</v>
      </c>
      <c r="N413" s="119">
        <v>0.51725032877901955</v>
      </c>
      <c r="O413" s="119">
        <v>0.51610456040812003</v>
      </c>
      <c r="P413" s="119">
        <v>0.51501847487392149</v>
      </c>
      <c r="Q413" s="119">
        <v>0.68637851435689035</v>
      </c>
      <c r="R413" s="119">
        <v>0.68504256516530981</v>
      </c>
      <c r="S413" s="119">
        <v>0.68377693918960958</v>
      </c>
      <c r="T413" s="119">
        <v>0.85444417227886227</v>
      </c>
      <c r="U413" s="119">
        <v>0.85298423795700007</v>
      </c>
      <c r="V413" s="119">
        <v>0.85160198822786715</v>
      </c>
      <c r="W413" s="119">
        <v>1.0216880375099366</v>
      </c>
      <c r="X413" s="119">
        <v>0</v>
      </c>
      <c r="Y413" s="119">
        <v>0</v>
      </c>
      <c r="Z413" s="119">
        <v>0</v>
      </c>
      <c r="AA413" s="119">
        <v>0</v>
      </c>
      <c r="AB413" s="119">
        <v>0</v>
      </c>
      <c r="AC413" s="119">
        <v>0</v>
      </c>
      <c r="AD413" s="119">
        <v>0</v>
      </c>
      <c r="AE413" s="119">
        <v>0</v>
      </c>
    </row>
    <row r="414" spans="1:31">
      <c r="A414" s="3" t="s">
        <v>378</v>
      </c>
      <c r="B414" s="117" t="s">
        <v>92</v>
      </c>
      <c r="C414" s="118" t="s">
        <v>259</v>
      </c>
      <c r="D414" s="118" t="s">
        <v>356</v>
      </c>
      <c r="E414" s="117" t="s">
        <v>35</v>
      </c>
      <c r="F414" s="118" t="s">
        <v>119</v>
      </c>
      <c r="G414" s="117">
        <v>0</v>
      </c>
      <c r="H414" s="144">
        <v>0</v>
      </c>
      <c r="I414" s="144">
        <v>2.64636527335569E-3</v>
      </c>
      <c r="J414" s="144">
        <v>5.269504257898721E-3</v>
      </c>
      <c r="K414" s="144">
        <v>1.0463401222835709E-2</v>
      </c>
      <c r="L414" s="144">
        <v>1.5628844019862784E-2</v>
      </c>
      <c r="M414" s="144">
        <v>2.0781313605940929E-2</v>
      </c>
      <c r="N414" s="144">
        <v>2.8540068537626227E-2</v>
      </c>
      <c r="O414" s="144">
        <v>3.6281636943748023E-2</v>
      </c>
      <c r="P414" s="144">
        <v>4.4006914066856848E-2</v>
      </c>
      <c r="Q414" s="144">
        <v>5.4302591782210204E-2</v>
      </c>
      <c r="R414" s="144">
        <v>6.4578230259689839E-2</v>
      </c>
      <c r="S414" s="144">
        <v>7.4834884347534006E-2</v>
      </c>
      <c r="T414" s="144">
        <v>8.7651546931716923E-2</v>
      </c>
      <c r="U414" s="144">
        <v>0.10044631050107193</v>
      </c>
      <c r="V414" s="144">
        <v>0.11322034032448994</v>
      </c>
      <c r="W414" s="144">
        <v>0.12854566088713898</v>
      </c>
      <c r="X414" s="144">
        <v>0.12843573345421508</v>
      </c>
      <c r="Y414" s="144">
        <v>0.1283295625955905</v>
      </c>
      <c r="Z414" s="144">
        <v>0.12822702009497633</v>
      </c>
      <c r="AA414" s="144">
        <v>0.12812798211225618</v>
      </c>
      <c r="AB414" s="144">
        <v>0.12803232903412232</v>
      </c>
      <c r="AC414" s="144">
        <v>0.12793994532980973</v>
      </c>
      <c r="AD414" s="144">
        <v>0.12785071941175413</v>
      </c>
      <c r="AE414" s="144">
        <v>0.12776454350100588</v>
      </c>
    </row>
    <row r="415" spans="1:31">
      <c r="A415" s="3" t="s">
        <v>379</v>
      </c>
      <c r="B415" s="117" t="s">
        <v>92</v>
      </c>
      <c r="C415" s="118" t="s">
        <v>259</v>
      </c>
      <c r="D415" s="118" t="s">
        <v>356</v>
      </c>
      <c r="E415" s="117" t="s">
        <v>36</v>
      </c>
      <c r="F415" s="118" t="s">
        <v>119</v>
      </c>
      <c r="G415" s="117">
        <v>0</v>
      </c>
      <c r="H415" s="144">
        <v>0</v>
      </c>
      <c r="I415" s="144">
        <v>2.8200823458607097E-3</v>
      </c>
      <c r="J415" s="144">
        <v>5.6154137445638547E-3</v>
      </c>
      <c r="K415" s="144">
        <v>1.115025705758281E-2</v>
      </c>
      <c r="L415" s="144">
        <v>1.6654778367287706E-2</v>
      </c>
      <c r="M415" s="144">
        <v>2.2145474857140801E-2</v>
      </c>
      <c r="N415" s="144">
        <v>3.0413542772406463E-2</v>
      </c>
      <c r="O415" s="144">
        <v>3.8663295975861066E-2</v>
      </c>
      <c r="P415" s="144">
        <v>4.6895688477042674E-2</v>
      </c>
      <c r="Q415" s="144">
        <v>5.7867212044128521E-2</v>
      </c>
      <c r="R415" s="144">
        <v>6.8817380924648161E-2</v>
      </c>
      <c r="S415" s="144">
        <v>7.974731921092712E-2</v>
      </c>
      <c r="T415" s="144">
        <v>9.340531429211095E-2</v>
      </c>
      <c r="U415" s="144">
        <v>0.10703997282722925</v>
      </c>
      <c r="V415" s="144">
        <v>0.1206525365776747</v>
      </c>
      <c r="W415" s="144">
        <v>0.13698386710053173</v>
      </c>
      <c r="X415" s="144">
        <v>0.13686672362981148</v>
      </c>
      <c r="Y415" s="144">
        <v>0.13675358332863438</v>
      </c>
      <c r="Z415" s="144">
        <v>0.13664430956412651</v>
      </c>
      <c r="AA415" s="144">
        <v>0.13653877036685441</v>
      </c>
      <c r="AB415" s="144">
        <v>0.13643683827165634</v>
      </c>
      <c r="AC415" s="144">
        <v>0.13633839016390636</v>
      </c>
      <c r="AD415" s="144">
        <v>0.13624330713102528</v>
      </c>
      <c r="AE415" s="144">
        <v>0.13615147431905997</v>
      </c>
    </row>
    <row r="416" spans="1:31">
      <c r="A416" s="3" t="s">
        <v>380</v>
      </c>
      <c r="B416" s="117" t="s">
        <v>92</v>
      </c>
      <c r="C416" s="118" t="s">
        <v>259</v>
      </c>
      <c r="D416" s="118" t="s">
        <v>356</v>
      </c>
      <c r="E416" s="117" t="s">
        <v>37</v>
      </c>
      <c r="F416" s="118" t="s">
        <v>119</v>
      </c>
      <c r="G416" s="117">
        <v>0</v>
      </c>
      <c r="H416" s="144">
        <v>0</v>
      </c>
      <c r="I416" s="144">
        <v>2.64636527335569E-3</v>
      </c>
      <c r="J416" s="144">
        <v>5.269504257898721E-3</v>
      </c>
      <c r="K416" s="144">
        <v>1.0463401222835709E-2</v>
      </c>
      <c r="L416" s="144">
        <v>1.5628844019862784E-2</v>
      </c>
      <c r="M416" s="144">
        <v>2.0781313605940929E-2</v>
      </c>
      <c r="N416" s="144">
        <v>2.8540068537626227E-2</v>
      </c>
      <c r="O416" s="144">
        <v>3.6281636943748023E-2</v>
      </c>
      <c r="P416" s="144">
        <v>4.4006914066856848E-2</v>
      </c>
      <c r="Q416" s="144">
        <v>5.4302591782210204E-2</v>
      </c>
      <c r="R416" s="144">
        <v>6.4578230259689839E-2</v>
      </c>
      <c r="S416" s="144">
        <v>7.4834884347534006E-2</v>
      </c>
      <c r="T416" s="144">
        <v>8.7651546931716923E-2</v>
      </c>
      <c r="U416" s="144">
        <v>0.10044631050107193</v>
      </c>
      <c r="V416" s="144">
        <v>0.11322034032448994</v>
      </c>
      <c r="W416" s="144">
        <v>0.12854566088713898</v>
      </c>
      <c r="X416" s="144">
        <v>0.12843573345421508</v>
      </c>
      <c r="Y416" s="144">
        <v>0.1283295625955905</v>
      </c>
      <c r="Z416" s="144">
        <v>0.12822702009497633</v>
      </c>
      <c r="AA416" s="144">
        <v>0.12812798211225618</v>
      </c>
      <c r="AB416" s="144">
        <v>0.12803232903412232</v>
      </c>
      <c r="AC416" s="144">
        <v>0.12793994532980973</v>
      </c>
      <c r="AD416" s="144">
        <v>0.12785071941175413</v>
      </c>
      <c r="AE416" s="144">
        <v>0.12776454350100588</v>
      </c>
    </row>
    <row r="417" spans="1:31">
      <c r="A417" s="3" t="s">
        <v>381</v>
      </c>
      <c r="B417" s="117" t="s">
        <v>92</v>
      </c>
      <c r="C417" s="118" t="s">
        <v>259</v>
      </c>
      <c r="D417" s="118" t="s">
        <v>356</v>
      </c>
      <c r="E417" s="117" t="s">
        <v>38</v>
      </c>
      <c r="F417" s="118" t="s">
        <v>119</v>
      </c>
      <c r="G417" s="117">
        <v>0</v>
      </c>
      <c r="H417" s="144">
        <v>0</v>
      </c>
      <c r="I417" s="144">
        <v>2.8200823458607097E-3</v>
      </c>
      <c r="J417" s="144">
        <v>5.6154137445638547E-3</v>
      </c>
      <c r="K417" s="144">
        <v>1.115025705758281E-2</v>
      </c>
      <c r="L417" s="144">
        <v>1.6654778367287706E-2</v>
      </c>
      <c r="M417" s="144">
        <v>2.2145474857140801E-2</v>
      </c>
      <c r="N417" s="144">
        <v>3.0413542772406463E-2</v>
      </c>
      <c r="O417" s="144">
        <v>3.8663295975861066E-2</v>
      </c>
      <c r="P417" s="144">
        <v>4.6895688477042674E-2</v>
      </c>
      <c r="Q417" s="144">
        <v>5.7867212044128521E-2</v>
      </c>
      <c r="R417" s="144">
        <v>6.8817380924648161E-2</v>
      </c>
      <c r="S417" s="144">
        <v>7.974731921092712E-2</v>
      </c>
      <c r="T417" s="144">
        <v>9.340531429211095E-2</v>
      </c>
      <c r="U417" s="144">
        <v>0.10703997282722925</v>
      </c>
      <c r="V417" s="144">
        <v>0.1206525365776747</v>
      </c>
      <c r="W417" s="144">
        <v>0.13698386710053173</v>
      </c>
      <c r="X417" s="144">
        <v>0.13686672362981148</v>
      </c>
      <c r="Y417" s="144">
        <v>0.13675358332863438</v>
      </c>
      <c r="Z417" s="144">
        <v>0.13664430956412651</v>
      </c>
      <c r="AA417" s="144">
        <v>0.13653877036685441</v>
      </c>
      <c r="AB417" s="144">
        <v>0.13643683827165634</v>
      </c>
      <c r="AC417" s="144">
        <v>0.13633839016390636</v>
      </c>
      <c r="AD417" s="144">
        <v>0.13624330713102528</v>
      </c>
      <c r="AE417" s="144">
        <v>0.13615147431905997</v>
      </c>
    </row>
    <row r="418" spans="1:31">
      <c r="A418" s="3" t="s">
        <v>382</v>
      </c>
      <c r="B418" s="117" t="s">
        <v>92</v>
      </c>
      <c r="C418" s="118" t="s">
        <v>259</v>
      </c>
      <c r="D418" s="118" t="s">
        <v>356</v>
      </c>
      <c r="E418" s="117" t="s">
        <v>95</v>
      </c>
      <c r="F418" s="118" t="s">
        <v>119</v>
      </c>
      <c r="G418" s="117">
        <v>0</v>
      </c>
      <c r="H418" s="118">
        <v>0</v>
      </c>
      <c r="I418" s="118">
        <v>8845.67</v>
      </c>
      <c r="J418" s="118">
        <v>8769.7000000000007</v>
      </c>
      <c r="K418" s="118">
        <v>17179.16</v>
      </c>
      <c r="L418" s="118">
        <v>17086.080000000002</v>
      </c>
      <c r="M418" s="118">
        <v>17043.64</v>
      </c>
      <c r="N418" s="118">
        <v>25569.32</v>
      </c>
      <c r="O418" s="118">
        <v>25513.1</v>
      </c>
      <c r="P418" s="118">
        <v>25459.81</v>
      </c>
      <c r="Q418" s="118">
        <v>33868.11</v>
      </c>
      <c r="R418" s="118">
        <v>33802.550000000003</v>
      </c>
      <c r="S418" s="118">
        <v>33740.449999999997</v>
      </c>
      <c r="T418" s="118">
        <v>42114.75</v>
      </c>
      <c r="U418" s="118">
        <v>42043.12</v>
      </c>
      <c r="V418" s="118">
        <v>41975.29</v>
      </c>
      <c r="W418" s="118">
        <v>50321.07</v>
      </c>
      <c r="X418" s="118">
        <v>188.88</v>
      </c>
      <c r="Y418" s="118">
        <v>188.88</v>
      </c>
      <c r="Z418" s="118">
        <v>188.88</v>
      </c>
      <c r="AA418" s="118">
        <v>188.88</v>
      </c>
      <c r="AB418" s="118">
        <v>188.88</v>
      </c>
      <c r="AC418" s="118">
        <v>188.88</v>
      </c>
      <c r="AD418" s="118">
        <v>188.88</v>
      </c>
      <c r="AE418" s="118">
        <v>188.88</v>
      </c>
    </row>
    <row r="419" spans="1:31">
      <c r="A419" s="3" t="s">
        <v>383</v>
      </c>
      <c r="B419" s="117" t="s">
        <v>92</v>
      </c>
      <c r="C419" s="118" t="s">
        <v>259</v>
      </c>
      <c r="D419" s="118" t="s">
        <v>356</v>
      </c>
      <c r="E419" s="117" t="s">
        <v>96</v>
      </c>
      <c r="F419" s="118" t="s">
        <v>119</v>
      </c>
      <c r="G419" s="117">
        <v>0</v>
      </c>
      <c r="H419" s="118">
        <v>0</v>
      </c>
      <c r="I419" s="118">
        <v>1546.42</v>
      </c>
      <c r="J419" s="118">
        <v>1546.42</v>
      </c>
      <c r="K419" s="118">
        <v>1546.42</v>
      </c>
      <c r="L419" s="118">
        <v>1546.42</v>
      </c>
      <c r="M419" s="118">
        <v>1546.42</v>
      </c>
      <c r="N419" s="118">
        <v>1546.42</v>
      </c>
      <c r="O419" s="118">
        <v>1546.42</v>
      </c>
      <c r="P419" s="118">
        <v>1546.42</v>
      </c>
      <c r="Q419" s="118">
        <v>1546.42</v>
      </c>
      <c r="R419" s="118">
        <v>1546.42</v>
      </c>
      <c r="S419" s="118">
        <v>1546.42</v>
      </c>
      <c r="T419" s="118">
        <v>1546.42</v>
      </c>
      <c r="U419" s="118">
        <v>1546.42</v>
      </c>
      <c r="V419" s="118">
        <v>1546.42</v>
      </c>
      <c r="W419" s="118">
        <v>1546.42</v>
      </c>
      <c r="X419" s="118">
        <v>1546.42</v>
      </c>
      <c r="Y419" s="118">
        <v>1546.42</v>
      </c>
      <c r="Z419" s="118">
        <v>1546.42</v>
      </c>
      <c r="AA419" s="118">
        <v>1546.42</v>
      </c>
      <c r="AB419" s="118">
        <v>1546.42</v>
      </c>
      <c r="AC419" s="118">
        <v>1546.42</v>
      </c>
      <c r="AD419" s="118">
        <v>1546.42</v>
      </c>
      <c r="AE419" s="118">
        <v>1546.42</v>
      </c>
    </row>
    <row r="420" spans="1:31">
      <c r="A420" s="3" t="s">
        <v>384</v>
      </c>
      <c r="B420" s="117" t="s">
        <v>92</v>
      </c>
      <c r="C420" s="118" t="s">
        <v>259</v>
      </c>
      <c r="D420" s="118" t="s">
        <v>356</v>
      </c>
      <c r="E420" s="117" t="s">
        <v>97</v>
      </c>
      <c r="F420" s="118" t="s">
        <v>119</v>
      </c>
      <c r="G420" s="117">
        <v>0</v>
      </c>
      <c r="H420" s="118">
        <v>0</v>
      </c>
      <c r="I420" s="118">
        <v>0</v>
      </c>
      <c r="J420" s="118">
        <v>0</v>
      </c>
      <c r="K420" s="118">
        <v>0</v>
      </c>
      <c r="L420" s="118">
        <v>0</v>
      </c>
      <c r="M420" s="118">
        <v>0</v>
      </c>
      <c r="N420" s="118">
        <v>0</v>
      </c>
      <c r="O420" s="118">
        <v>0</v>
      </c>
      <c r="P420" s="118">
        <v>0</v>
      </c>
      <c r="Q420" s="118">
        <v>0</v>
      </c>
      <c r="R420" s="118">
        <v>0</v>
      </c>
      <c r="S420" s="118">
        <v>0</v>
      </c>
      <c r="T420" s="118">
        <v>0</v>
      </c>
      <c r="U420" s="118">
        <v>0</v>
      </c>
      <c r="V420" s="118">
        <v>0</v>
      </c>
      <c r="W420" s="118">
        <v>0</v>
      </c>
      <c r="X420" s="118">
        <v>0</v>
      </c>
      <c r="Y420" s="118">
        <v>0</v>
      </c>
      <c r="Z420" s="118">
        <v>0</v>
      </c>
      <c r="AA420" s="118">
        <v>0</v>
      </c>
      <c r="AB420" s="118">
        <v>0</v>
      </c>
      <c r="AC420" s="118">
        <v>0</v>
      </c>
      <c r="AD420" s="118">
        <v>0</v>
      </c>
      <c r="AE420" s="118">
        <v>0</v>
      </c>
    </row>
    <row r="421" spans="1:31">
      <c r="A421" s="3" t="s">
        <v>385</v>
      </c>
      <c r="B421" s="117" t="s">
        <v>92</v>
      </c>
      <c r="C421" s="118" t="s">
        <v>259</v>
      </c>
      <c r="D421" s="118" t="s">
        <v>356</v>
      </c>
      <c r="E421" s="117" t="s">
        <v>34</v>
      </c>
      <c r="F421" s="118" t="s">
        <v>119</v>
      </c>
      <c r="G421" s="117">
        <v>0</v>
      </c>
      <c r="H421" s="118">
        <v>0</v>
      </c>
      <c r="I421" s="118">
        <v>10392.09</v>
      </c>
      <c r="J421" s="118">
        <v>10316.120000000001</v>
      </c>
      <c r="K421" s="118">
        <v>18725.580000000002</v>
      </c>
      <c r="L421" s="118">
        <v>18632.5</v>
      </c>
      <c r="M421" s="118">
        <v>18590.060000000001</v>
      </c>
      <c r="N421" s="118">
        <v>27115.74</v>
      </c>
      <c r="O421" s="118">
        <v>27059.52</v>
      </c>
      <c r="P421" s="118">
        <v>27006.23</v>
      </c>
      <c r="Q421" s="118">
        <v>35414.519999999997</v>
      </c>
      <c r="R421" s="118">
        <v>35348.97</v>
      </c>
      <c r="S421" s="118">
        <v>35286.870000000003</v>
      </c>
      <c r="T421" s="118">
        <v>43661.17</v>
      </c>
      <c r="U421" s="118">
        <v>43589.53</v>
      </c>
      <c r="V421" s="118">
        <v>43521.71</v>
      </c>
      <c r="W421" s="118">
        <v>51867.49</v>
      </c>
      <c r="X421" s="118">
        <v>1735.3</v>
      </c>
      <c r="Y421" s="118">
        <v>1735.3</v>
      </c>
      <c r="Z421" s="118">
        <v>1735.3</v>
      </c>
      <c r="AA421" s="118">
        <v>1735.3</v>
      </c>
      <c r="AB421" s="118">
        <v>1735.3</v>
      </c>
      <c r="AC421" s="118">
        <v>1735.3</v>
      </c>
      <c r="AD421" s="118">
        <v>1735.3</v>
      </c>
      <c r="AE421" s="118">
        <v>1735.3</v>
      </c>
    </row>
    <row r="422" spans="1:31">
      <c r="A422" s="3" t="s">
        <v>386</v>
      </c>
      <c r="B422" s="117" t="s">
        <v>92</v>
      </c>
      <c r="C422" s="118" t="s">
        <v>270</v>
      </c>
      <c r="D422" s="118" t="s">
        <v>356</v>
      </c>
      <c r="E422" s="117" t="s">
        <v>93</v>
      </c>
      <c r="F422" s="118" t="s">
        <v>119</v>
      </c>
      <c r="G422" s="117">
        <v>0</v>
      </c>
      <c r="H422" s="119">
        <v>0</v>
      </c>
      <c r="I422" s="119">
        <v>2.1384862916666663E-3</v>
      </c>
      <c r="J422" s="119">
        <v>4.1812890000000004E-3</v>
      </c>
      <c r="K422" s="119">
        <v>8.3126820000000001E-3</v>
      </c>
      <c r="L422" s="119">
        <v>1.2431600999999999E-2</v>
      </c>
      <c r="M422" s="119">
        <v>1.6550520000000003E-2</v>
      </c>
      <c r="N422" s="119">
        <v>2.2756965000000001E-2</v>
      </c>
      <c r="O422" s="119">
        <v>2.8963410000000005E-2</v>
      </c>
      <c r="P422" s="119">
        <v>3.5169855E-2</v>
      </c>
      <c r="Q422" s="119">
        <v>4.3445115000000006E-2</v>
      </c>
      <c r="R422" s="119">
        <v>5.1720374999999999E-2</v>
      </c>
      <c r="S422" s="119">
        <v>5.9995634999999999E-2</v>
      </c>
      <c r="T422" s="119">
        <v>7.033971E-2</v>
      </c>
      <c r="U422" s="119">
        <v>8.0683784999999994E-2</v>
      </c>
      <c r="V422" s="119">
        <v>9.1027859999999988E-2</v>
      </c>
      <c r="W422" s="119">
        <v>0.10344074999999998</v>
      </c>
      <c r="X422" s="119">
        <v>0.10344075</v>
      </c>
      <c r="Y422" s="119">
        <v>0.10344075</v>
      </c>
      <c r="Z422" s="119">
        <v>0.10344075</v>
      </c>
      <c r="AA422" s="119">
        <v>0.10344075</v>
      </c>
      <c r="AB422" s="119">
        <v>0.10344075</v>
      </c>
      <c r="AC422" s="119">
        <v>0.10344075</v>
      </c>
      <c r="AD422" s="119">
        <v>0.10344075</v>
      </c>
      <c r="AE422" s="119">
        <v>0.10344075</v>
      </c>
    </row>
    <row r="423" spans="1:31">
      <c r="A423" s="3" t="s">
        <v>387</v>
      </c>
      <c r="B423" s="117" t="s">
        <v>92</v>
      </c>
      <c r="C423" s="118" t="s">
        <v>270</v>
      </c>
      <c r="D423" s="118" t="s">
        <v>356</v>
      </c>
      <c r="E423" s="117" t="s">
        <v>94</v>
      </c>
      <c r="F423" s="118" t="s">
        <v>119</v>
      </c>
      <c r="G423" s="117">
        <v>0</v>
      </c>
      <c r="H423" s="119">
        <v>0</v>
      </c>
      <c r="I423" s="119">
        <v>2.1384862916666663E-3</v>
      </c>
      <c r="J423" s="119">
        <v>2.0428027083333341E-3</v>
      </c>
      <c r="K423" s="119">
        <v>4.1313929999999997E-3</v>
      </c>
      <c r="L423" s="119">
        <v>4.1189189999999987E-3</v>
      </c>
      <c r="M423" s="119">
        <v>4.1189190000000039E-3</v>
      </c>
      <c r="N423" s="119">
        <v>6.2064449999999979E-3</v>
      </c>
      <c r="O423" s="119">
        <v>6.2064450000000049E-3</v>
      </c>
      <c r="P423" s="119">
        <v>6.2064449999999945E-3</v>
      </c>
      <c r="Q423" s="119">
        <v>8.2752600000000065E-3</v>
      </c>
      <c r="R423" s="119">
        <v>8.2752599999999926E-3</v>
      </c>
      <c r="S423" s="119">
        <v>8.2752599999999996E-3</v>
      </c>
      <c r="T423" s="119">
        <v>1.0344075000000001E-2</v>
      </c>
      <c r="U423" s="119">
        <v>1.0344074999999994E-2</v>
      </c>
      <c r="V423" s="119">
        <v>1.0344074999999994E-2</v>
      </c>
      <c r="W423" s="119">
        <v>1.2412889999999996E-2</v>
      </c>
      <c r="X423" s="119">
        <v>1.3877787807814457E-17</v>
      </c>
      <c r="Y423" s="119">
        <v>0</v>
      </c>
      <c r="Z423" s="119">
        <v>0</v>
      </c>
      <c r="AA423" s="119">
        <v>0</v>
      </c>
      <c r="AB423" s="119">
        <v>0</v>
      </c>
      <c r="AC423" s="119">
        <v>0</v>
      </c>
      <c r="AD423" s="119">
        <v>0</v>
      </c>
      <c r="AE423" s="119">
        <v>0</v>
      </c>
    </row>
    <row r="424" spans="1:31">
      <c r="A424" s="3" t="s">
        <v>388</v>
      </c>
      <c r="B424" s="117" t="s">
        <v>92</v>
      </c>
      <c r="C424" s="118" t="s">
        <v>270</v>
      </c>
      <c r="D424" s="118" t="s">
        <v>356</v>
      </c>
      <c r="E424" s="117" t="s">
        <v>35</v>
      </c>
      <c r="F424" s="118" t="s">
        <v>119</v>
      </c>
      <c r="G424" s="117">
        <v>0</v>
      </c>
      <c r="H424" s="144">
        <v>0</v>
      </c>
      <c r="I424" s="144">
        <v>3.2077294374999994E-5</v>
      </c>
      <c r="J424" s="144">
        <v>6.2719334999999997E-5</v>
      </c>
      <c r="K424" s="144">
        <v>1.2469023E-4</v>
      </c>
      <c r="L424" s="144">
        <v>1.86474015E-4</v>
      </c>
      <c r="M424" s="144">
        <v>2.4825780000000005E-4</v>
      </c>
      <c r="N424" s="144">
        <v>3.4135447499999998E-4</v>
      </c>
      <c r="O424" s="144">
        <v>4.3445115000000008E-4</v>
      </c>
      <c r="P424" s="144">
        <v>5.2754782500000002E-4</v>
      </c>
      <c r="Q424" s="144">
        <v>6.5167672500000004E-4</v>
      </c>
      <c r="R424" s="144">
        <v>7.7580562499999996E-4</v>
      </c>
      <c r="S424" s="144">
        <v>8.9993452499999998E-4</v>
      </c>
      <c r="T424" s="144">
        <v>1.05509565E-3</v>
      </c>
      <c r="U424" s="144">
        <v>1.210256775E-3</v>
      </c>
      <c r="V424" s="144">
        <v>1.3654178999999997E-3</v>
      </c>
      <c r="W424" s="144">
        <v>1.5516112499999997E-3</v>
      </c>
      <c r="X424" s="144">
        <v>1.5516112499999999E-3</v>
      </c>
      <c r="Y424" s="144">
        <v>1.5516112499999999E-3</v>
      </c>
      <c r="Z424" s="144">
        <v>1.5516112499999999E-3</v>
      </c>
      <c r="AA424" s="144">
        <v>1.5516112499999999E-3</v>
      </c>
      <c r="AB424" s="144">
        <v>1.5516112499999999E-3</v>
      </c>
      <c r="AC424" s="144">
        <v>1.5516112499999999E-3</v>
      </c>
      <c r="AD424" s="144">
        <v>1.5516112499999999E-3</v>
      </c>
      <c r="AE424" s="144">
        <v>1.5516112499999999E-3</v>
      </c>
    </row>
    <row r="425" spans="1:31">
      <c r="A425" s="3" t="s">
        <v>389</v>
      </c>
      <c r="B425" s="117" t="s">
        <v>92</v>
      </c>
      <c r="C425" s="118" t="s">
        <v>270</v>
      </c>
      <c r="D425" s="118" t="s">
        <v>356</v>
      </c>
      <c r="E425" s="117" t="s">
        <v>36</v>
      </c>
      <c r="F425" s="118" t="s">
        <v>119</v>
      </c>
      <c r="G425" s="117">
        <v>0</v>
      </c>
      <c r="H425" s="144">
        <v>0</v>
      </c>
      <c r="I425" s="144">
        <v>3.4182965020247224E-5</v>
      </c>
      <c r="J425" s="144">
        <v>6.6836460997442444E-5</v>
      </c>
      <c r="K425" s="144">
        <v>1.328753516624041E-4</v>
      </c>
      <c r="L425" s="144">
        <v>1.9871484974424552E-4</v>
      </c>
      <c r="M425" s="144">
        <v>2.6455434782608701E-4</v>
      </c>
      <c r="N425" s="144">
        <v>3.6376222826086952E-4</v>
      </c>
      <c r="O425" s="144">
        <v>4.6297010869565224E-4</v>
      </c>
      <c r="P425" s="144">
        <v>5.6217798913043475E-4</v>
      </c>
      <c r="Q425" s="144">
        <v>6.9445516304347831E-4</v>
      </c>
      <c r="R425" s="144">
        <v>8.2673233695652166E-4</v>
      </c>
      <c r="S425" s="144">
        <v>9.5900951086956522E-4</v>
      </c>
      <c r="T425" s="144">
        <v>1.1243559782608695E-3</v>
      </c>
      <c r="U425" s="144">
        <v>1.2897024456521738E-3</v>
      </c>
      <c r="V425" s="144">
        <v>1.4550489130434779E-3</v>
      </c>
      <c r="W425" s="144">
        <v>1.6534646739130431E-3</v>
      </c>
      <c r="X425" s="144">
        <v>1.6534646739130433E-3</v>
      </c>
      <c r="Y425" s="144">
        <v>1.6534646739130433E-3</v>
      </c>
      <c r="Z425" s="144">
        <v>1.6534646739130433E-3</v>
      </c>
      <c r="AA425" s="144">
        <v>1.6534646739130433E-3</v>
      </c>
      <c r="AB425" s="144">
        <v>1.6534646739130433E-3</v>
      </c>
      <c r="AC425" s="144">
        <v>1.6534646739130433E-3</v>
      </c>
      <c r="AD425" s="144">
        <v>1.6534646739130433E-3</v>
      </c>
      <c r="AE425" s="144">
        <v>1.6534646739130433E-3</v>
      </c>
    </row>
    <row r="426" spans="1:31">
      <c r="A426" s="3" t="s">
        <v>390</v>
      </c>
      <c r="B426" s="117" t="s">
        <v>92</v>
      </c>
      <c r="C426" s="118" t="s">
        <v>270</v>
      </c>
      <c r="D426" s="118" t="s">
        <v>356</v>
      </c>
      <c r="E426" s="117" t="s">
        <v>37</v>
      </c>
      <c r="F426" s="118" t="s">
        <v>119</v>
      </c>
      <c r="G426" s="117">
        <v>0</v>
      </c>
      <c r="H426" s="144">
        <v>0</v>
      </c>
      <c r="I426" s="144">
        <v>3.2077294374999994E-5</v>
      </c>
      <c r="J426" s="144">
        <v>6.2719334999999997E-5</v>
      </c>
      <c r="K426" s="144">
        <v>1.2469023E-4</v>
      </c>
      <c r="L426" s="144">
        <v>1.86474015E-4</v>
      </c>
      <c r="M426" s="144">
        <v>2.4825780000000005E-4</v>
      </c>
      <c r="N426" s="144">
        <v>3.4135447499999998E-4</v>
      </c>
      <c r="O426" s="144">
        <v>4.3445115000000008E-4</v>
      </c>
      <c r="P426" s="144">
        <v>5.2754782500000002E-4</v>
      </c>
      <c r="Q426" s="144">
        <v>6.5167672500000004E-4</v>
      </c>
      <c r="R426" s="144">
        <v>7.7580562499999996E-4</v>
      </c>
      <c r="S426" s="144">
        <v>8.9993452499999998E-4</v>
      </c>
      <c r="T426" s="144">
        <v>1.05509565E-3</v>
      </c>
      <c r="U426" s="144">
        <v>1.210256775E-3</v>
      </c>
      <c r="V426" s="144">
        <v>1.3654178999999997E-3</v>
      </c>
      <c r="W426" s="144">
        <v>1.5516112499999997E-3</v>
      </c>
      <c r="X426" s="144">
        <v>1.5516112499999999E-3</v>
      </c>
      <c r="Y426" s="144">
        <v>1.5516112499999999E-3</v>
      </c>
      <c r="Z426" s="144">
        <v>1.5516112499999999E-3</v>
      </c>
      <c r="AA426" s="144">
        <v>1.5516112499999999E-3</v>
      </c>
      <c r="AB426" s="144">
        <v>1.5516112499999999E-3</v>
      </c>
      <c r="AC426" s="144">
        <v>1.5516112499999999E-3</v>
      </c>
      <c r="AD426" s="144">
        <v>1.5516112499999999E-3</v>
      </c>
      <c r="AE426" s="144">
        <v>1.5516112499999999E-3</v>
      </c>
    </row>
    <row r="427" spans="1:31">
      <c r="A427" s="3" t="s">
        <v>391</v>
      </c>
      <c r="B427" s="117" t="s">
        <v>92</v>
      </c>
      <c r="C427" s="118" t="s">
        <v>270</v>
      </c>
      <c r="D427" s="118" t="s">
        <v>356</v>
      </c>
      <c r="E427" s="117" t="s">
        <v>38</v>
      </c>
      <c r="F427" s="118" t="s">
        <v>119</v>
      </c>
      <c r="G427" s="117">
        <v>0</v>
      </c>
      <c r="H427" s="144">
        <v>0</v>
      </c>
      <c r="I427" s="144">
        <v>3.4182965020247224E-5</v>
      </c>
      <c r="J427" s="144">
        <v>6.6836460997442444E-5</v>
      </c>
      <c r="K427" s="144">
        <v>1.328753516624041E-4</v>
      </c>
      <c r="L427" s="144">
        <v>1.9871484974424552E-4</v>
      </c>
      <c r="M427" s="144">
        <v>2.6455434782608701E-4</v>
      </c>
      <c r="N427" s="144">
        <v>3.6376222826086952E-4</v>
      </c>
      <c r="O427" s="144">
        <v>4.6297010869565224E-4</v>
      </c>
      <c r="P427" s="144">
        <v>5.6217798913043475E-4</v>
      </c>
      <c r="Q427" s="144">
        <v>6.9445516304347831E-4</v>
      </c>
      <c r="R427" s="144">
        <v>8.2673233695652166E-4</v>
      </c>
      <c r="S427" s="144">
        <v>9.5900951086956522E-4</v>
      </c>
      <c r="T427" s="144">
        <v>1.1243559782608695E-3</v>
      </c>
      <c r="U427" s="144">
        <v>1.2897024456521738E-3</v>
      </c>
      <c r="V427" s="144">
        <v>1.4550489130434779E-3</v>
      </c>
      <c r="W427" s="144">
        <v>1.6534646739130431E-3</v>
      </c>
      <c r="X427" s="144">
        <v>1.6534646739130433E-3</v>
      </c>
      <c r="Y427" s="144">
        <v>1.6534646739130433E-3</v>
      </c>
      <c r="Z427" s="144">
        <v>1.6534646739130433E-3</v>
      </c>
      <c r="AA427" s="144">
        <v>1.6534646739130433E-3</v>
      </c>
      <c r="AB427" s="144">
        <v>1.6534646739130433E-3</v>
      </c>
      <c r="AC427" s="144">
        <v>1.6534646739130433E-3</v>
      </c>
      <c r="AD427" s="144">
        <v>1.6534646739130433E-3</v>
      </c>
      <c r="AE427" s="144">
        <v>1.6534646739130433E-3</v>
      </c>
    </row>
    <row r="428" spans="1:31">
      <c r="A428" s="3" t="s">
        <v>392</v>
      </c>
      <c r="B428" s="117" t="s">
        <v>92</v>
      </c>
      <c r="C428" s="118" t="s">
        <v>270</v>
      </c>
      <c r="D428" s="118" t="s">
        <v>356</v>
      </c>
      <c r="E428" s="117" t="s">
        <v>95</v>
      </c>
      <c r="F428" s="118" t="s">
        <v>119</v>
      </c>
      <c r="G428" s="117">
        <v>0</v>
      </c>
      <c r="H428" s="118">
        <v>0</v>
      </c>
      <c r="I428" s="118">
        <v>107.22</v>
      </c>
      <c r="J428" s="118">
        <v>102.52</v>
      </c>
      <c r="K428" s="118">
        <v>205.01</v>
      </c>
      <c r="L428" s="118">
        <v>204.39</v>
      </c>
      <c r="M428" s="118">
        <v>204.39</v>
      </c>
      <c r="N428" s="118">
        <v>306.83</v>
      </c>
      <c r="O428" s="118">
        <v>306.83</v>
      </c>
      <c r="P428" s="118">
        <v>306.83</v>
      </c>
      <c r="Q428" s="118">
        <v>408.34</v>
      </c>
      <c r="R428" s="118">
        <v>408.34</v>
      </c>
      <c r="S428" s="118">
        <v>408.34</v>
      </c>
      <c r="T428" s="118">
        <v>509.85</v>
      </c>
      <c r="U428" s="118">
        <v>509.85</v>
      </c>
      <c r="V428" s="118">
        <v>509.85</v>
      </c>
      <c r="W428" s="118">
        <v>611.36</v>
      </c>
      <c r="X428" s="118">
        <v>2.29</v>
      </c>
      <c r="Y428" s="118">
        <v>2.29</v>
      </c>
      <c r="Z428" s="118">
        <v>2.29</v>
      </c>
      <c r="AA428" s="118">
        <v>2.29</v>
      </c>
      <c r="AB428" s="118">
        <v>2.29</v>
      </c>
      <c r="AC428" s="118">
        <v>2.29</v>
      </c>
      <c r="AD428" s="118">
        <v>2.29</v>
      </c>
      <c r="AE428" s="118">
        <v>2.29</v>
      </c>
    </row>
    <row r="429" spans="1:31">
      <c r="A429" s="3" t="s">
        <v>393</v>
      </c>
      <c r="B429" s="117" t="s">
        <v>92</v>
      </c>
      <c r="C429" s="118" t="s">
        <v>270</v>
      </c>
      <c r="D429" s="118" t="s">
        <v>356</v>
      </c>
      <c r="E429" s="117" t="s">
        <v>96</v>
      </c>
      <c r="F429" s="118" t="s">
        <v>119</v>
      </c>
      <c r="G429" s="117">
        <v>0</v>
      </c>
      <c r="H429" s="118">
        <v>0</v>
      </c>
      <c r="I429" s="118">
        <v>18.73</v>
      </c>
      <c r="J429" s="118">
        <v>18.73</v>
      </c>
      <c r="K429" s="118">
        <v>18.73</v>
      </c>
      <c r="L429" s="118">
        <v>18.73</v>
      </c>
      <c r="M429" s="118">
        <v>18.73</v>
      </c>
      <c r="N429" s="118">
        <v>18.73</v>
      </c>
      <c r="O429" s="118">
        <v>18.73</v>
      </c>
      <c r="P429" s="118">
        <v>18.73</v>
      </c>
      <c r="Q429" s="118">
        <v>18.73</v>
      </c>
      <c r="R429" s="118">
        <v>18.73</v>
      </c>
      <c r="S429" s="118">
        <v>18.73</v>
      </c>
      <c r="T429" s="118">
        <v>18.73</v>
      </c>
      <c r="U429" s="118">
        <v>18.73</v>
      </c>
      <c r="V429" s="118">
        <v>18.73</v>
      </c>
      <c r="W429" s="118">
        <v>18.73</v>
      </c>
      <c r="X429" s="118">
        <v>18.73</v>
      </c>
      <c r="Y429" s="118">
        <v>18.73</v>
      </c>
      <c r="Z429" s="118">
        <v>18.73</v>
      </c>
      <c r="AA429" s="118">
        <v>18.73</v>
      </c>
      <c r="AB429" s="118">
        <v>18.73</v>
      </c>
      <c r="AC429" s="118">
        <v>18.73</v>
      </c>
      <c r="AD429" s="118">
        <v>18.73</v>
      </c>
      <c r="AE429" s="118">
        <v>18.73</v>
      </c>
    </row>
    <row r="430" spans="1:31">
      <c r="A430" s="3" t="s">
        <v>394</v>
      </c>
      <c r="B430" s="117" t="s">
        <v>92</v>
      </c>
      <c r="C430" s="118" t="s">
        <v>270</v>
      </c>
      <c r="D430" s="118" t="s">
        <v>356</v>
      </c>
      <c r="E430" s="117" t="s">
        <v>97</v>
      </c>
      <c r="F430" s="118" t="s">
        <v>119</v>
      </c>
      <c r="G430" s="117">
        <v>0</v>
      </c>
      <c r="H430" s="118">
        <v>0</v>
      </c>
      <c r="I430" s="118">
        <v>0</v>
      </c>
      <c r="J430" s="118">
        <v>0</v>
      </c>
      <c r="K430" s="118">
        <v>0</v>
      </c>
      <c r="L430" s="118">
        <v>0</v>
      </c>
      <c r="M430" s="118">
        <v>0</v>
      </c>
      <c r="N430" s="118">
        <v>0</v>
      </c>
      <c r="O430" s="118">
        <v>0</v>
      </c>
      <c r="P430" s="118">
        <v>0</v>
      </c>
      <c r="Q430" s="118">
        <v>0</v>
      </c>
      <c r="R430" s="118">
        <v>0</v>
      </c>
      <c r="S430" s="118">
        <v>0</v>
      </c>
      <c r="T430" s="118">
        <v>0</v>
      </c>
      <c r="U430" s="118">
        <v>0</v>
      </c>
      <c r="V430" s="118">
        <v>0</v>
      </c>
      <c r="W430" s="118">
        <v>0</v>
      </c>
      <c r="X430" s="118">
        <v>0</v>
      </c>
      <c r="Y430" s="118">
        <v>0</v>
      </c>
      <c r="Z430" s="118">
        <v>0</v>
      </c>
      <c r="AA430" s="118">
        <v>0</v>
      </c>
      <c r="AB430" s="118">
        <v>0</v>
      </c>
      <c r="AC430" s="118">
        <v>0</v>
      </c>
      <c r="AD430" s="118">
        <v>0</v>
      </c>
      <c r="AE430" s="118">
        <v>0</v>
      </c>
    </row>
    <row r="431" spans="1:31">
      <c r="A431" s="3" t="s">
        <v>395</v>
      </c>
      <c r="B431" s="117" t="s">
        <v>92</v>
      </c>
      <c r="C431" s="118" t="s">
        <v>270</v>
      </c>
      <c r="D431" s="118" t="s">
        <v>356</v>
      </c>
      <c r="E431" s="117" t="s">
        <v>34</v>
      </c>
      <c r="F431" s="118" t="s">
        <v>119</v>
      </c>
      <c r="G431" s="117">
        <v>0</v>
      </c>
      <c r="H431" s="118">
        <v>0</v>
      </c>
      <c r="I431" s="118">
        <v>125.95</v>
      </c>
      <c r="J431" s="118">
        <v>121.25</v>
      </c>
      <c r="K431" s="118">
        <v>223.73</v>
      </c>
      <c r="L431" s="118">
        <v>223.12</v>
      </c>
      <c r="M431" s="118">
        <v>223.12</v>
      </c>
      <c r="N431" s="118">
        <v>325.55</v>
      </c>
      <c r="O431" s="118">
        <v>325.55</v>
      </c>
      <c r="P431" s="118">
        <v>325.55</v>
      </c>
      <c r="Q431" s="118">
        <v>427.06</v>
      </c>
      <c r="R431" s="118">
        <v>427.06</v>
      </c>
      <c r="S431" s="118">
        <v>427.06</v>
      </c>
      <c r="T431" s="118">
        <v>528.58000000000004</v>
      </c>
      <c r="U431" s="118">
        <v>528.58000000000004</v>
      </c>
      <c r="V431" s="118">
        <v>528.58000000000004</v>
      </c>
      <c r="W431" s="118">
        <v>630.09</v>
      </c>
      <c r="X431" s="118">
        <v>21.01</v>
      </c>
      <c r="Y431" s="118">
        <v>21.01</v>
      </c>
      <c r="Z431" s="118">
        <v>21.01</v>
      </c>
      <c r="AA431" s="118">
        <v>21.01</v>
      </c>
      <c r="AB431" s="118">
        <v>21.01</v>
      </c>
      <c r="AC431" s="118">
        <v>21.01</v>
      </c>
      <c r="AD431" s="118">
        <v>21.01</v>
      </c>
      <c r="AE431" s="118">
        <v>21.01</v>
      </c>
    </row>
    <row r="432" spans="1:31">
      <c r="A432" s="3" t="s">
        <v>502</v>
      </c>
      <c r="B432" s="117" t="s">
        <v>92</v>
      </c>
      <c r="C432" s="118" t="s">
        <v>32</v>
      </c>
      <c r="D432" s="118" t="s">
        <v>503</v>
      </c>
      <c r="E432" s="117" t="s">
        <v>93</v>
      </c>
      <c r="F432" s="118" t="s">
        <v>119</v>
      </c>
      <c r="G432" s="117">
        <v>0</v>
      </c>
      <c r="H432" s="119">
        <v>0</v>
      </c>
      <c r="I432" s="119">
        <v>23.886684737767002</v>
      </c>
      <c r="J432" s="119">
        <v>48.278404972012218</v>
      </c>
      <c r="K432" s="119">
        <v>97.433239955349592</v>
      </c>
      <c r="L432" s="119">
        <v>147.41795793064722</v>
      </c>
      <c r="M432" s="119">
        <v>198.26134358544098</v>
      </c>
      <c r="N432" s="119">
        <v>275.13061460516775</v>
      </c>
      <c r="O432" s="119">
        <v>353.40480010984379</v>
      </c>
      <c r="P432" s="119">
        <v>433.10331201039463</v>
      </c>
      <c r="Q432" s="119">
        <v>539.95809116835153</v>
      </c>
      <c r="R432" s="119">
        <v>648.752347691453</v>
      </c>
      <c r="S432" s="119">
        <v>759.51281657199274</v>
      </c>
      <c r="T432" s="119">
        <v>898.69888147256961</v>
      </c>
      <c r="U432" s="119">
        <v>1040.3945446960688</v>
      </c>
      <c r="V432" s="119">
        <v>1184.6343213924374</v>
      </c>
      <c r="W432" s="119">
        <v>1358.6256637589447</v>
      </c>
      <c r="X432" s="119">
        <v>1371.1911106949897</v>
      </c>
      <c r="Y432" s="119">
        <v>1383.872770993489</v>
      </c>
      <c r="Z432" s="119">
        <v>1396.6717194706177</v>
      </c>
      <c r="AA432" s="119">
        <v>1409.5890408831451</v>
      </c>
      <c r="AB432" s="119">
        <v>1422.6258300203699</v>
      </c>
      <c r="AC432" s="119">
        <v>1435.7831917969095</v>
      </c>
      <c r="AD432" s="119">
        <v>1449.0622413463443</v>
      </c>
      <c r="AE432" s="119">
        <v>1462.4641041157304</v>
      </c>
    </row>
    <row r="433" spans="1:31">
      <c r="A433" s="3" t="s">
        <v>504</v>
      </c>
      <c r="B433" s="117" t="s">
        <v>92</v>
      </c>
      <c r="C433" s="118" t="s">
        <v>32</v>
      </c>
      <c r="D433" s="118" t="s">
        <v>503</v>
      </c>
      <c r="E433" s="117" t="s">
        <v>94</v>
      </c>
      <c r="F433" s="118" t="s">
        <v>119</v>
      </c>
      <c r="G433" s="117">
        <v>0</v>
      </c>
      <c r="H433" s="119">
        <v>0</v>
      </c>
      <c r="I433" s="119">
        <v>23.886684737767002</v>
      </c>
      <c r="J433" s="119">
        <v>24.391720234245216</v>
      </c>
      <c r="K433" s="119">
        <v>49.154834983337373</v>
      </c>
      <c r="L433" s="119">
        <v>49.984717975297627</v>
      </c>
      <c r="M433" s="119">
        <v>50.843385654793764</v>
      </c>
      <c r="N433" s="119">
        <v>76.869271019726767</v>
      </c>
      <c r="O433" s="119">
        <v>78.274185504676041</v>
      </c>
      <c r="P433" s="119">
        <v>79.698511900550841</v>
      </c>
      <c r="Q433" s="119">
        <v>106.8547791579569</v>
      </c>
      <c r="R433" s="119">
        <v>108.79425652310147</v>
      </c>
      <c r="S433" s="119">
        <v>110.76046888053975</v>
      </c>
      <c r="T433" s="119">
        <v>139.18606490057687</v>
      </c>
      <c r="U433" s="119">
        <v>141.6956632234992</v>
      </c>
      <c r="V433" s="119">
        <v>144.23977669636861</v>
      </c>
      <c r="W433" s="119">
        <v>173.9913423665073</v>
      </c>
      <c r="X433" s="119">
        <v>12.565446936044964</v>
      </c>
      <c r="Y433" s="119">
        <v>12.68166029849931</v>
      </c>
      <c r="Z433" s="119">
        <v>12.798948477128761</v>
      </c>
      <c r="AA433" s="119">
        <v>12.917321412527372</v>
      </c>
      <c r="AB433" s="119">
        <v>13.036789137224787</v>
      </c>
      <c r="AC433" s="119">
        <v>13.157361776539574</v>
      </c>
      <c r="AD433" s="119">
        <v>13.279049549434831</v>
      </c>
      <c r="AE433" s="119">
        <v>13.401862769386071</v>
      </c>
    </row>
    <row r="434" spans="1:31">
      <c r="A434" s="3" t="s">
        <v>505</v>
      </c>
      <c r="B434" s="117" t="s">
        <v>92</v>
      </c>
      <c r="C434" s="118" t="s">
        <v>32</v>
      </c>
      <c r="D434" s="118" t="s">
        <v>503</v>
      </c>
      <c r="E434" s="117" t="s">
        <v>35</v>
      </c>
      <c r="F434" s="118" t="s">
        <v>119</v>
      </c>
      <c r="G434" s="117">
        <v>0</v>
      </c>
      <c r="H434" s="144">
        <v>0</v>
      </c>
      <c r="I434" s="144">
        <v>4.7773369475534004E-2</v>
      </c>
      <c r="J434" s="144">
        <v>9.6556809944024435E-2</v>
      </c>
      <c r="K434" s="144">
        <v>0.19486647991069919</v>
      </c>
      <c r="L434" s="144">
        <v>0.29483591586129443</v>
      </c>
      <c r="M434" s="144">
        <v>0.39652268717088196</v>
      </c>
      <c r="N434" s="144">
        <v>0.55026122921033549</v>
      </c>
      <c r="O434" s="144">
        <v>0.70680960021968753</v>
      </c>
      <c r="P434" s="144">
        <v>0.8662066240207893</v>
      </c>
      <c r="Q434" s="144">
        <v>1.0799161823367032</v>
      </c>
      <c r="R434" s="144">
        <v>1.2975046953829059</v>
      </c>
      <c r="S434" s="144">
        <v>1.5190256331439855</v>
      </c>
      <c r="T434" s="144">
        <v>1.7973977629451392</v>
      </c>
      <c r="U434" s="144">
        <v>2.0807890893921375</v>
      </c>
      <c r="V434" s="144">
        <v>2.369268642784875</v>
      </c>
      <c r="W434" s="144">
        <v>2.7172513275178893</v>
      </c>
      <c r="X434" s="144">
        <v>2.7423822213899793</v>
      </c>
      <c r="Y434" s="144">
        <v>2.7677455419869781</v>
      </c>
      <c r="Z434" s="144">
        <v>2.7933434389412355</v>
      </c>
      <c r="AA434" s="144">
        <v>2.8191780817662901</v>
      </c>
      <c r="AB434" s="144">
        <v>2.8452516600407396</v>
      </c>
      <c r="AC434" s="144">
        <v>2.871566383593819</v>
      </c>
      <c r="AD434" s="144">
        <v>2.8981244826926886</v>
      </c>
      <c r="AE434" s="144">
        <v>2.9249282082314609</v>
      </c>
    </row>
    <row r="435" spans="1:31">
      <c r="A435" s="3" t="s">
        <v>506</v>
      </c>
      <c r="B435" s="117" t="s">
        <v>92</v>
      </c>
      <c r="C435" s="118" t="s">
        <v>32</v>
      </c>
      <c r="D435" s="118" t="s">
        <v>503</v>
      </c>
      <c r="E435" s="117" t="s">
        <v>36</v>
      </c>
      <c r="F435" s="118" t="s">
        <v>119</v>
      </c>
      <c r="G435" s="117">
        <v>0</v>
      </c>
      <c r="H435" s="144">
        <v>0</v>
      </c>
      <c r="I435" s="144">
        <v>5.0909387761651749E-2</v>
      </c>
      <c r="J435" s="144">
        <v>0.10289515126174811</v>
      </c>
      <c r="K435" s="144">
        <v>0.20765822667380562</v>
      </c>
      <c r="L435" s="144">
        <v>0.31419002116506228</v>
      </c>
      <c r="M435" s="144">
        <v>0.42255188317442666</v>
      </c>
      <c r="N435" s="144">
        <v>0.58638238406898491</v>
      </c>
      <c r="O435" s="144">
        <v>0.75320716135942833</v>
      </c>
      <c r="P435" s="144">
        <v>0.92306758740493322</v>
      </c>
      <c r="Q435" s="144">
        <v>1.1508058209044152</v>
      </c>
      <c r="R435" s="144">
        <v>1.3826776378760719</v>
      </c>
      <c r="S435" s="144">
        <v>1.6187400182693792</v>
      </c>
      <c r="T435" s="144">
        <v>1.9153855103848456</v>
      </c>
      <c r="U435" s="144">
        <v>2.2173796775278531</v>
      </c>
      <c r="V435" s="144">
        <v>2.5247960813990571</v>
      </c>
      <c r="W435" s="144">
        <v>2.8956216192645878</v>
      </c>
      <c r="X435" s="144">
        <v>2.922402196707139</v>
      </c>
      <c r="Y435" s="144">
        <v>2.9494304582128921</v>
      </c>
      <c r="Z435" s="144">
        <v>2.9767086945239081</v>
      </c>
      <c r="AA435" s="144">
        <v>3.0042392175685104</v>
      </c>
      <c r="AB435" s="144">
        <v>3.0320243606572248</v>
      </c>
      <c r="AC435" s="144">
        <v>3.06006647868054</v>
      </c>
      <c r="AD435" s="144">
        <v>3.0883679483084916</v>
      </c>
      <c r="AE435" s="144">
        <v>3.1169311681920937</v>
      </c>
    </row>
    <row r="436" spans="1:31">
      <c r="A436" s="3" t="s">
        <v>507</v>
      </c>
      <c r="B436" s="117" t="s">
        <v>92</v>
      </c>
      <c r="C436" s="118" t="s">
        <v>32</v>
      </c>
      <c r="D436" s="118" t="s">
        <v>503</v>
      </c>
      <c r="E436" s="117" t="s">
        <v>37</v>
      </c>
      <c r="F436" s="118" t="s">
        <v>119</v>
      </c>
      <c r="G436" s="117">
        <v>0</v>
      </c>
      <c r="H436" s="144">
        <v>0</v>
      </c>
      <c r="I436" s="144">
        <v>4.7773369475534004E-2</v>
      </c>
      <c r="J436" s="144">
        <v>9.6556809944024435E-2</v>
      </c>
      <c r="K436" s="144">
        <v>0.19486647991069919</v>
      </c>
      <c r="L436" s="144">
        <v>0.29483591586129443</v>
      </c>
      <c r="M436" s="144">
        <v>0.39652268717088196</v>
      </c>
      <c r="N436" s="144">
        <v>0.55026122921033549</v>
      </c>
      <c r="O436" s="144">
        <v>0.70680960021968753</v>
      </c>
      <c r="P436" s="144">
        <v>0.8662066240207893</v>
      </c>
      <c r="Q436" s="144">
        <v>1.0799161823367032</v>
      </c>
      <c r="R436" s="144">
        <v>1.2975046953829059</v>
      </c>
      <c r="S436" s="144">
        <v>1.5190256331439855</v>
      </c>
      <c r="T436" s="144">
        <v>1.7973977629451392</v>
      </c>
      <c r="U436" s="144">
        <v>2.0807890893921375</v>
      </c>
      <c r="V436" s="144">
        <v>2.369268642784875</v>
      </c>
      <c r="W436" s="144">
        <v>2.7172513275178893</v>
      </c>
      <c r="X436" s="144">
        <v>2.7423822213899793</v>
      </c>
      <c r="Y436" s="144">
        <v>2.7677455419869781</v>
      </c>
      <c r="Z436" s="144">
        <v>2.7933434389412355</v>
      </c>
      <c r="AA436" s="144">
        <v>2.8191780817662901</v>
      </c>
      <c r="AB436" s="144">
        <v>2.8452516600407396</v>
      </c>
      <c r="AC436" s="144">
        <v>2.871566383593819</v>
      </c>
      <c r="AD436" s="144">
        <v>2.8981244826926886</v>
      </c>
      <c r="AE436" s="144">
        <v>2.9249282082314609</v>
      </c>
    </row>
    <row r="437" spans="1:31">
      <c r="A437" s="3" t="s">
        <v>508</v>
      </c>
      <c r="B437" s="117" t="s">
        <v>92</v>
      </c>
      <c r="C437" s="118" t="s">
        <v>32</v>
      </c>
      <c r="D437" s="118" t="s">
        <v>503</v>
      </c>
      <c r="E437" s="117" t="s">
        <v>38</v>
      </c>
      <c r="F437" s="118" t="s">
        <v>119</v>
      </c>
      <c r="G437" s="117">
        <v>0</v>
      </c>
      <c r="H437" s="144">
        <v>0</v>
      </c>
      <c r="I437" s="144">
        <v>5.0909387761651749E-2</v>
      </c>
      <c r="J437" s="144">
        <v>0.10289515126174811</v>
      </c>
      <c r="K437" s="144">
        <v>0.20765822667380562</v>
      </c>
      <c r="L437" s="144">
        <v>0.31419002116506228</v>
      </c>
      <c r="M437" s="144">
        <v>0.42255188317442666</v>
      </c>
      <c r="N437" s="144">
        <v>0.58638238406898491</v>
      </c>
      <c r="O437" s="144">
        <v>0.75320716135942833</v>
      </c>
      <c r="P437" s="144">
        <v>0.92306758740493322</v>
      </c>
      <c r="Q437" s="144">
        <v>1.1508058209044152</v>
      </c>
      <c r="R437" s="144">
        <v>1.3826776378760719</v>
      </c>
      <c r="S437" s="144">
        <v>1.6187400182693792</v>
      </c>
      <c r="T437" s="144">
        <v>1.9153855103848456</v>
      </c>
      <c r="U437" s="144">
        <v>2.2173796775278531</v>
      </c>
      <c r="V437" s="144">
        <v>2.5247960813990571</v>
      </c>
      <c r="W437" s="144">
        <v>2.8956216192645878</v>
      </c>
      <c r="X437" s="144">
        <v>2.922402196707139</v>
      </c>
      <c r="Y437" s="144">
        <v>2.9494304582128921</v>
      </c>
      <c r="Z437" s="144">
        <v>2.9767086945239081</v>
      </c>
      <c r="AA437" s="144">
        <v>3.0042392175685104</v>
      </c>
      <c r="AB437" s="144">
        <v>3.0320243606572248</v>
      </c>
      <c r="AC437" s="144">
        <v>3.06006647868054</v>
      </c>
      <c r="AD437" s="144">
        <v>3.0883679483084916</v>
      </c>
      <c r="AE437" s="144">
        <v>3.1169311681920937</v>
      </c>
    </row>
    <row r="438" spans="1:31">
      <c r="A438" s="3" t="s">
        <v>509</v>
      </c>
      <c r="B438" s="117" t="s">
        <v>92</v>
      </c>
      <c r="C438" s="118" t="s">
        <v>32</v>
      </c>
      <c r="D438" s="118" t="s">
        <v>503</v>
      </c>
      <c r="E438" s="117" t="s">
        <v>95</v>
      </c>
      <c r="F438" s="118" t="s">
        <v>119</v>
      </c>
      <c r="G438" s="117">
        <v>0</v>
      </c>
      <c r="H438" s="118">
        <v>0</v>
      </c>
      <c r="I438" s="118">
        <v>4094.28</v>
      </c>
      <c r="J438" s="118">
        <v>4094.28</v>
      </c>
      <c r="K438" s="118">
        <v>4094.28</v>
      </c>
      <c r="L438" s="118">
        <v>4094.28</v>
      </c>
      <c r="M438" s="118">
        <v>4094.28</v>
      </c>
      <c r="N438" s="118">
        <v>4094.28</v>
      </c>
      <c r="O438" s="118">
        <v>4094.28</v>
      </c>
      <c r="P438" s="118">
        <v>4094.28</v>
      </c>
      <c r="Q438" s="118">
        <v>4094.28</v>
      </c>
      <c r="R438" s="118">
        <v>4094.28</v>
      </c>
      <c r="S438" s="118">
        <v>4094.28</v>
      </c>
      <c r="T438" s="118">
        <v>4094.28</v>
      </c>
      <c r="U438" s="118">
        <v>4094.28</v>
      </c>
      <c r="V438" s="118">
        <v>4094.28</v>
      </c>
      <c r="W438" s="118">
        <v>4094.28</v>
      </c>
      <c r="X438" s="118">
        <v>4094.28</v>
      </c>
      <c r="Y438" s="118">
        <v>4094.28</v>
      </c>
      <c r="Z438" s="118">
        <v>4094.28</v>
      </c>
      <c r="AA438" s="118">
        <v>4094.28</v>
      </c>
      <c r="AB438" s="118">
        <v>4094.28</v>
      </c>
      <c r="AC438" s="118">
        <v>4094.28</v>
      </c>
      <c r="AD438" s="118">
        <v>4094.28</v>
      </c>
      <c r="AE438" s="118">
        <v>4094.28</v>
      </c>
    </row>
    <row r="439" spans="1:31">
      <c r="A439" s="3" t="s">
        <v>510</v>
      </c>
      <c r="B439" s="117" t="s">
        <v>92</v>
      </c>
      <c r="C439" s="118" t="s">
        <v>32</v>
      </c>
      <c r="D439" s="118" t="s">
        <v>503</v>
      </c>
      <c r="E439" s="117" t="s">
        <v>96</v>
      </c>
      <c r="F439" s="118" t="s">
        <v>119</v>
      </c>
      <c r="G439" s="117">
        <v>0</v>
      </c>
      <c r="H439" s="118">
        <v>0</v>
      </c>
      <c r="I439" s="118">
        <v>33998.03</v>
      </c>
      <c r="J439" s="118">
        <v>34485.86</v>
      </c>
      <c r="K439" s="118">
        <v>35468.959999999999</v>
      </c>
      <c r="L439" s="118">
        <v>36468.660000000003</v>
      </c>
      <c r="M439" s="118">
        <v>37485.519999999997</v>
      </c>
      <c r="N439" s="118">
        <v>39022.910000000003</v>
      </c>
      <c r="O439" s="118">
        <v>40588.39</v>
      </c>
      <c r="P439" s="118">
        <v>42182.36</v>
      </c>
      <c r="Q439" s="118">
        <v>44319.46</v>
      </c>
      <c r="R439" s="118">
        <v>46495.34</v>
      </c>
      <c r="S439" s="118">
        <v>48710.55</v>
      </c>
      <c r="T439" s="118">
        <v>51494.27</v>
      </c>
      <c r="U439" s="118">
        <v>54328.19</v>
      </c>
      <c r="V439" s="118">
        <v>57212.98</v>
      </c>
      <c r="W439" s="118">
        <v>60692.81</v>
      </c>
      <c r="X439" s="118">
        <v>60944.12</v>
      </c>
      <c r="Y439" s="118">
        <v>61197.75</v>
      </c>
      <c r="Z439" s="118">
        <v>61453.73</v>
      </c>
      <c r="AA439" s="118">
        <v>61712.08</v>
      </c>
      <c r="AB439" s="118">
        <v>61972.81</v>
      </c>
      <c r="AC439" s="118">
        <v>62235.96</v>
      </c>
      <c r="AD439" s="118">
        <v>62501.54</v>
      </c>
      <c r="AE439" s="118">
        <v>62769.58</v>
      </c>
    </row>
    <row r="440" spans="1:31">
      <c r="A440" s="3" t="s">
        <v>511</v>
      </c>
      <c r="B440" s="117" t="s">
        <v>92</v>
      </c>
      <c r="C440" s="118" t="s">
        <v>32</v>
      </c>
      <c r="D440" s="118" t="s">
        <v>503</v>
      </c>
      <c r="E440" s="117" t="s">
        <v>97</v>
      </c>
      <c r="F440" s="118" t="s">
        <v>119</v>
      </c>
      <c r="G440" s="117">
        <v>0</v>
      </c>
      <c r="H440" s="118">
        <v>0</v>
      </c>
      <c r="I440" s="118">
        <v>0</v>
      </c>
      <c r="J440" s="118">
        <v>0</v>
      </c>
      <c r="K440" s="118">
        <v>0</v>
      </c>
      <c r="L440" s="118">
        <v>0</v>
      </c>
      <c r="M440" s="118">
        <v>0</v>
      </c>
      <c r="N440" s="118">
        <v>0</v>
      </c>
      <c r="O440" s="118">
        <v>0</v>
      </c>
      <c r="P440" s="118">
        <v>0</v>
      </c>
      <c r="Q440" s="118">
        <v>0</v>
      </c>
      <c r="R440" s="118">
        <v>0</v>
      </c>
      <c r="S440" s="118">
        <v>0</v>
      </c>
      <c r="T440" s="118">
        <v>0</v>
      </c>
      <c r="U440" s="118">
        <v>0</v>
      </c>
      <c r="V440" s="118">
        <v>0</v>
      </c>
      <c r="W440" s="118">
        <v>0</v>
      </c>
      <c r="X440" s="118">
        <v>0</v>
      </c>
      <c r="Y440" s="118">
        <v>0</v>
      </c>
      <c r="Z440" s="118">
        <v>0</v>
      </c>
      <c r="AA440" s="118">
        <v>0</v>
      </c>
      <c r="AB440" s="118">
        <v>0</v>
      </c>
      <c r="AC440" s="118">
        <v>0</v>
      </c>
      <c r="AD440" s="118">
        <v>0</v>
      </c>
      <c r="AE440" s="118">
        <v>0</v>
      </c>
    </row>
    <row r="441" spans="1:31">
      <c r="A441" s="3" t="s">
        <v>512</v>
      </c>
      <c r="B441" s="117" t="s">
        <v>92</v>
      </c>
      <c r="C441" s="118" t="s">
        <v>32</v>
      </c>
      <c r="D441" s="118" t="s">
        <v>503</v>
      </c>
      <c r="E441" s="117" t="s">
        <v>34</v>
      </c>
      <c r="F441" s="118" t="s">
        <v>119</v>
      </c>
      <c r="G441" s="117">
        <v>0</v>
      </c>
      <c r="H441" s="118">
        <v>0</v>
      </c>
      <c r="I441" s="118">
        <v>38092.31</v>
      </c>
      <c r="J441" s="118">
        <v>38580.14</v>
      </c>
      <c r="K441" s="118">
        <v>39563.24</v>
      </c>
      <c r="L441" s="118">
        <v>40562.94</v>
      </c>
      <c r="M441" s="118">
        <v>41579.800000000003</v>
      </c>
      <c r="N441" s="118">
        <v>43117.19</v>
      </c>
      <c r="O441" s="118">
        <v>44682.67</v>
      </c>
      <c r="P441" s="118">
        <v>46276.639999999999</v>
      </c>
      <c r="Q441" s="118">
        <v>48413.74</v>
      </c>
      <c r="R441" s="118">
        <v>50589.62</v>
      </c>
      <c r="S441" s="118">
        <v>52804.83</v>
      </c>
      <c r="T441" s="118">
        <v>55588.55</v>
      </c>
      <c r="U441" s="118">
        <v>58422.47</v>
      </c>
      <c r="V441" s="118">
        <v>61307.26</v>
      </c>
      <c r="W441" s="118">
        <v>64787.09</v>
      </c>
      <c r="X441" s="118">
        <v>65038.400000000001</v>
      </c>
      <c r="Y441" s="118">
        <v>65292.03</v>
      </c>
      <c r="Z441" s="118">
        <v>65548.009999999995</v>
      </c>
      <c r="AA441" s="118">
        <v>65806.36</v>
      </c>
      <c r="AB441" s="118">
        <v>66067.09</v>
      </c>
      <c r="AC441" s="118">
        <v>66330.240000000005</v>
      </c>
      <c r="AD441" s="118">
        <v>66595.820000000007</v>
      </c>
      <c r="AE441" s="118">
        <v>66863.86</v>
      </c>
    </row>
    <row r="442" spans="1:31">
      <c r="A442" s="3" t="s">
        <v>513</v>
      </c>
      <c r="B442" s="117" t="s">
        <v>92</v>
      </c>
      <c r="C442" s="118" t="s">
        <v>152</v>
      </c>
      <c r="D442" s="118" t="s">
        <v>503</v>
      </c>
      <c r="E442" s="117" t="s">
        <v>93</v>
      </c>
      <c r="F442" s="118" t="s">
        <v>119</v>
      </c>
      <c r="G442" s="117">
        <v>0</v>
      </c>
      <c r="H442" s="119">
        <v>0</v>
      </c>
      <c r="I442" s="119">
        <v>2.3813721277325537</v>
      </c>
      <c r="J442" s="119">
        <v>4.8121704355908648</v>
      </c>
      <c r="K442" s="119">
        <v>9.7040131344353462</v>
      </c>
      <c r="L442" s="119">
        <v>14.685834075366124</v>
      </c>
      <c r="M442" s="119">
        <v>19.764347786078471</v>
      </c>
      <c r="N442" s="119">
        <v>27.441569035408818</v>
      </c>
      <c r="O442" s="119">
        <v>35.267926041987337</v>
      </c>
      <c r="P442" s="119">
        <v>43.245068189890873</v>
      </c>
      <c r="Q442" s="119">
        <v>53.943967512954643</v>
      </c>
      <c r="R442" s="119">
        <v>64.84969515582749</v>
      </c>
      <c r="S442" s="119">
        <v>75.953605314402381</v>
      </c>
      <c r="T442" s="119">
        <v>89.910813404264019</v>
      </c>
      <c r="U442" s="119">
        <v>104.13108124576776</v>
      </c>
      <c r="V442" s="119">
        <v>118.61820684198416</v>
      </c>
      <c r="W442" s="119">
        <v>136.09799710049015</v>
      </c>
      <c r="X442" s="119">
        <v>137.41524881125434</v>
      </c>
      <c r="Y442" s="119">
        <v>138.74529507709155</v>
      </c>
      <c r="Z442" s="119">
        <v>140.08826017238368</v>
      </c>
      <c r="AA442" s="119">
        <v>141.44426957859801</v>
      </c>
      <c r="AB442" s="119">
        <v>142.81344999601191</v>
      </c>
      <c r="AC442" s="119">
        <v>144.1959293555511</v>
      </c>
      <c r="AD442" s="119">
        <v>145.59183683074303</v>
      </c>
      <c r="AE442" s="119">
        <v>147.00130284978647</v>
      </c>
    </row>
    <row r="443" spans="1:31">
      <c r="A443" s="3" t="s">
        <v>514</v>
      </c>
      <c r="B443" s="117" t="s">
        <v>92</v>
      </c>
      <c r="C443" s="118" t="s">
        <v>152</v>
      </c>
      <c r="D443" s="118" t="s">
        <v>503</v>
      </c>
      <c r="E443" s="117" t="s">
        <v>94</v>
      </c>
      <c r="F443" s="118" t="s">
        <v>119</v>
      </c>
      <c r="G443" s="117">
        <v>0</v>
      </c>
      <c r="H443" s="119">
        <v>0</v>
      </c>
      <c r="I443" s="119">
        <v>2.3813721277325537</v>
      </c>
      <c r="J443" s="119">
        <v>2.4307983078583111</v>
      </c>
      <c r="K443" s="119">
        <v>4.8918426988444814</v>
      </c>
      <c r="L443" s="119">
        <v>4.9818209409307777</v>
      </c>
      <c r="M443" s="119">
        <v>5.0785137107123468</v>
      </c>
      <c r="N443" s="119">
        <v>7.6772212493303478</v>
      </c>
      <c r="O443" s="119">
        <v>7.8263570065785188</v>
      </c>
      <c r="P443" s="119">
        <v>7.9771421479035354</v>
      </c>
      <c r="Q443" s="119">
        <v>10.69889932306377</v>
      </c>
      <c r="R443" s="119">
        <v>10.905727642872847</v>
      </c>
      <c r="S443" s="119">
        <v>11.103910158574891</v>
      </c>
      <c r="T443" s="119">
        <v>13.957208089861638</v>
      </c>
      <c r="U443" s="119">
        <v>14.220267841503741</v>
      </c>
      <c r="V443" s="119">
        <v>14.487125596216401</v>
      </c>
      <c r="W443" s="119">
        <v>17.479790258505986</v>
      </c>
      <c r="X443" s="119">
        <v>1.3172517107641966</v>
      </c>
      <c r="Y443" s="119">
        <v>1.3300462658372112</v>
      </c>
      <c r="Z443" s="119">
        <v>1.3429650952921293</v>
      </c>
      <c r="AA443" s="119">
        <v>1.3560094062143264</v>
      </c>
      <c r="AB443" s="119">
        <v>1.3691804174139008</v>
      </c>
      <c r="AC443" s="119">
        <v>1.3824793595391895</v>
      </c>
      <c r="AD443" s="119">
        <v>1.3959074751919331</v>
      </c>
      <c r="AE443" s="119">
        <v>1.4094660190434354</v>
      </c>
    </row>
    <row r="444" spans="1:31">
      <c r="A444" s="3" t="s">
        <v>515</v>
      </c>
      <c r="B444" s="117" t="s">
        <v>92</v>
      </c>
      <c r="C444" s="118" t="s">
        <v>152</v>
      </c>
      <c r="D444" s="118" t="s">
        <v>503</v>
      </c>
      <c r="E444" s="117" t="s">
        <v>35</v>
      </c>
      <c r="F444" s="118" t="s">
        <v>119</v>
      </c>
      <c r="G444" s="117">
        <v>0</v>
      </c>
      <c r="H444" s="144">
        <v>0</v>
      </c>
      <c r="I444" s="144">
        <v>4.7627442554651076E-3</v>
      </c>
      <c r="J444" s="144">
        <v>9.6243408711817295E-3</v>
      </c>
      <c r="K444" s="144">
        <v>1.9408026268870691E-2</v>
      </c>
      <c r="L444" s="144">
        <v>2.9371668150732246E-2</v>
      </c>
      <c r="M444" s="144">
        <v>3.9528695572156942E-2</v>
      </c>
      <c r="N444" s="144">
        <v>5.4883138070817634E-2</v>
      </c>
      <c r="O444" s="144">
        <v>7.0535852083974671E-2</v>
      </c>
      <c r="P444" s="144">
        <v>8.6490136379781743E-2</v>
      </c>
      <c r="Q444" s="144">
        <v>0.10788793502590929</v>
      </c>
      <c r="R444" s="144">
        <v>0.12969939031165498</v>
      </c>
      <c r="S444" s="144">
        <v>0.15190721062880477</v>
      </c>
      <c r="T444" s="144">
        <v>0.17982162680852803</v>
      </c>
      <c r="U444" s="144">
        <v>0.20826216249153551</v>
      </c>
      <c r="V444" s="144">
        <v>0.23723641368396833</v>
      </c>
      <c r="W444" s="144">
        <v>0.27219599420098028</v>
      </c>
      <c r="X444" s="144">
        <v>0.27483049762250866</v>
      </c>
      <c r="Y444" s="144">
        <v>0.27749059015418309</v>
      </c>
      <c r="Z444" s="144">
        <v>0.28017652034476737</v>
      </c>
      <c r="AA444" s="144">
        <v>0.28288853915719603</v>
      </c>
      <c r="AB444" s="144">
        <v>0.28562689999202384</v>
      </c>
      <c r="AC444" s="144">
        <v>0.28839185871110218</v>
      </c>
      <c r="AD444" s="144">
        <v>0.29118367366148606</v>
      </c>
      <c r="AE444" s="144">
        <v>0.29400260569957293</v>
      </c>
    </row>
    <row r="445" spans="1:31">
      <c r="A445" s="3" t="s">
        <v>516</v>
      </c>
      <c r="B445" s="117" t="s">
        <v>92</v>
      </c>
      <c r="C445" s="118" t="s">
        <v>152</v>
      </c>
      <c r="D445" s="118" t="s">
        <v>503</v>
      </c>
      <c r="E445" s="117" t="s">
        <v>36</v>
      </c>
      <c r="F445" s="118" t="s">
        <v>119</v>
      </c>
      <c r="G445" s="117">
        <v>0</v>
      </c>
      <c r="H445" s="144">
        <v>0</v>
      </c>
      <c r="I445" s="144">
        <v>5.0753881665229197E-3</v>
      </c>
      <c r="J445" s="144">
        <v>1.0256117722913181E-2</v>
      </c>
      <c r="K445" s="144">
        <v>2.0682039928464079E-2</v>
      </c>
      <c r="L445" s="144">
        <v>3.1299731618427369E-2</v>
      </c>
      <c r="M445" s="144">
        <v>4.2123503380388901E-2</v>
      </c>
      <c r="N445" s="144">
        <v>5.8485867509396453E-2</v>
      </c>
      <c r="O445" s="144">
        <v>7.5166082783434215E-2</v>
      </c>
      <c r="P445" s="144">
        <v>9.2167664513833916E-2</v>
      </c>
      <c r="Q445" s="144">
        <v>0.11497009273860752</v>
      </c>
      <c r="R445" s="144">
        <v>0.13821333153415918</v>
      </c>
      <c r="S445" s="144">
        <v>0.16187895420801873</v>
      </c>
      <c r="T445" s="144">
        <v>0.19162577451889176</v>
      </c>
      <c r="U445" s="144">
        <v>0.22193325073693043</v>
      </c>
      <c r="V445" s="144">
        <v>0.25280947749783494</v>
      </c>
      <c r="W445" s="144">
        <v>0.29006393243923728</v>
      </c>
      <c r="X445" s="144">
        <v>0.29287137427803567</v>
      </c>
      <c r="Y445" s="144">
        <v>0.29570608498953865</v>
      </c>
      <c r="Z445" s="144">
        <v>0.29856832943815786</v>
      </c>
      <c r="AA445" s="144">
        <v>0.30145837506095058</v>
      </c>
      <c r="AB445" s="144">
        <v>0.30437649189260851</v>
      </c>
      <c r="AC445" s="144">
        <v>0.30732295259068859</v>
      </c>
      <c r="AD445" s="144">
        <v>0.31029803246108917</v>
      </c>
      <c r="AE445" s="144">
        <v>0.31330200948377335</v>
      </c>
    </row>
    <row r="446" spans="1:31">
      <c r="A446" s="3" t="s">
        <v>517</v>
      </c>
      <c r="B446" s="117" t="s">
        <v>92</v>
      </c>
      <c r="C446" s="118" t="s">
        <v>152</v>
      </c>
      <c r="D446" s="118" t="s">
        <v>503</v>
      </c>
      <c r="E446" s="117" t="s">
        <v>37</v>
      </c>
      <c r="F446" s="118" t="s">
        <v>119</v>
      </c>
      <c r="G446" s="117">
        <v>0</v>
      </c>
      <c r="H446" s="144">
        <v>0</v>
      </c>
      <c r="I446" s="144">
        <v>4.7627442554651076E-3</v>
      </c>
      <c r="J446" s="144">
        <v>9.6243408711817295E-3</v>
      </c>
      <c r="K446" s="144">
        <v>1.9408026268870691E-2</v>
      </c>
      <c r="L446" s="144">
        <v>2.9371668150732246E-2</v>
      </c>
      <c r="M446" s="144">
        <v>3.9528695572156942E-2</v>
      </c>
      <c r="N446" s="144">
        <v>5.4883138070817634E-2</v>
      </c>
      <c r="O446" s="144">
        <v>7.0535852083974671E-2</v>
      </c>
      <c r="P446" s="144">
        <v>8.6490136379781743E-2</v>
      </c>
      <c r="Q446" s="144">
        <v>0.10788793502590929</v>
      </c>
      <c r="R446" s="144">
        <v>0.12969939031165498</v>
      </c>
      <c r="S446" s="144">
        <v>0.15190721062880477</v>
      </c>
      <c r="T446" s="144">
        <v>0.17982162680852803</v>
      </c>
      <c r="U446" s="144">
        <v>0.20826216249153551</v>
      </c>
      <c r="V446" s="144">
        <v>0.23723641368396833</v>
      </c>
      <c r="W446" s="144">
        <v>0.27219599420098028</v>
      </c>
      <c r="X446" s="144">
        <v>0.27483049762250866</v>
      </c>
      <c r="Y446" s="144">
        <v>0.27749059015418309</v>
      </c>
      <c r="Z446" s="144">
        <v>0.28017652034476737</v>
      </c>
      <c r="AA446" s="144">
        <v>0.28288853915719603</v>
      </c>
      <c r="AB446" s="144">
        <v>0.28562689999202384</v>
      </c>
      <c r="AC446" s="144">
        <v>0.28839185871110218</v>
      </c>
      <c r="AD446" s="144">
        <v>0.29118367366148606</v>
      </c>
      <c r="AE446" s="144">
        <v>0.29400260569957293</v>
      </c>
    </row>
    <row r="447" spans="1:31">
      <c r="A447" s="3" t="s">
        <v>518</v>
      </c>
      <c r="B447" s="117" t="s">
        <v>92</v>
      </c>
      <c r="C447" s="118" t="s">
        <v>152</v>
      </c>
      <c r="D447" s="118" t="s">
        <v>503</v>
      </c>
      <c r="E447" s="117" t="s">
        <v>38</v>
      </c>
      <c r="F447" s="118" t="s">
        <v>119</v>
      </c>
      <c r="G447" s="117">
        <v>0</v>
      </c>
      <c r="H447" s="144">
        <v>0</v>
      </c>
      <c r="I447" s="144">
        <v>5.0753881665229197E-3</v>
      </c>
      <c r="J447" s="144">
        <v>1.0256117722913181E-2</v>
      </c>
      <c r="K447" s="144">
        <v>2.0682039928464079E-2</v>
      </c>
      <c r="L447" s="144">
        <v>3.1299731618427369E-2</v>
      </c>
      <c r="M447" s="144">
        <v>4.2123503380388901E-2</v>
      </c>
      <c r="N447" s="144">
        <v>5.8485867509396453E-2</v>
      </c>
      <c r="O447" s="144">
        <v>7.5166082783434215E-2</v>
      </c>
      <c r="P447" s="144">
        <v>9.2167664513833916E-2</v>
      </c>
      <c r="Q447" s="144">
        <v>0.11497009273860752</v>
      </c>
      <c r="R447" s="144">
        <v>0.13821333153415918</v>
      </c>
      <c r="S447" s="144">
        <v>0.16187895420801873</v>
      </c>
      <c r="T447" s="144">
        <v>0.19162577451889176</v>
      </c>
      <c r="U447" s="144">
        <v>0.22193325073693043</v>
      </c>
      <c r="V447" s="144">
        <v>0.25280947749783494</v>
      </c>
      <c r="W447" s="144">
        <v>0.29006393243923728</v>
      </c>
      <c r="X447" s="144">
        <v>0.29287137427803567</v>
      </c>
      <c r="Y447" s="144">
        <v>0.29570608498953865</v>
      </c>
      <c r="Z447" s="144">
        <v>0.29856832943815786</v>
      </c>
      <c r="AA447" s="144">
        <v>0.30145837506095058</v>
      </c>
      <c r="AB447" s="144">
        <v>0.30437649189260851</v>
      </c>
      <c r="AC447" s="144">
        <v>0.30732295259068859</v>
      </c>
      <c r="AD447" s="144">
        <v>0.31029803246108917</v>
      </c>
      <c r="AE447" s="144">
        <v>0.31330200948377335</v>
      </c>
    </row>
    <row r="448" spans="1:31">
      <c r="A448" s="3" t="s">
        <v>519</v>
      </c>
      <c r="B448" s="117" t="s">
        <v>92</v>
      </c>
      <c r="C448" s="118" t="s">
        <v>152</v>
      </c>
      <c r="D448" s="118" t="s">
        <v>503</v>
      </c>
      <c r="E448" s="117" t="s">
        <v>95</v>
      </c>
      <c r="F448" s="118" t="s">
        <v>119</v>
      </c>
      <c r="G448" s="117">
        <v>0</v>
      </c>
      <c r="H448" s="118">
        <v>0</v>
      </c>
      <c r="I448" s="118">
        <v>412.35</v>
      </c>
      <c r="J448" s="118">
        <v>412.35</v>
      </c>
      <c r="K448" s="118">
        <v>412.35</v>
      </c>
      <c r="L448" s="118">
        <v>412.35</v>
      </c>
      <c r="M448" s="118">
        <v>412.35</v>
      </c>
      <c r="N448" s="118">
        <v>412.35</v>
      </c>
      <c r="O448" s="118">
        <v>412.35</v>
      </c>
      <c r="P448" s="118">
        <v>412.35</v>
      </c>
      <c r="Q448" s="118">
        <v>412.35</v>
      </c>
      <c r="R448" s="118">
        <v>412.35</v>
      </c>
      <c r="S448" s="118">
        <v>412.35</v>
      </c>
      <c r="T448" s="118">
        <v>412.35</v>
      </c>
      <c r="U448" s="118">
        <v>412.35</v>
      </c>
      <c r="V448" s="118">
        <v>412.35</v>
      </c>
      <c r="W448" s="118">
        <v>412.35</v>
      </c>
      <c r="X448" s="118">
        <v>412.35</v>
      </c>
      <c r="Y448" s="118">
        <v>412.35</v>
      </c>
      <c r="Z448" s="118">
        <v>412.35</v>
      </c>
      <c r="AA448" s="118">
        <v>412.35</v>
      </c>
      <c r="AB448" s="118">
        <v>412.35</v>
      </c>
      <c r="AC448" s="118">
        <v>412.35</v>
      </c>
      <c r="AD448" s="118">
        <v>412.35</v>
      </c>
      <c r="AE448" s="118">
        <v>412.35</v>
      </c>
    </row>
    <row r="449" spans="1:31">
      <c r="A449" s="3" t="s">
        <v>520</v>
      </c>
      <c r="B449" s="117" t="s">
        <v>92</v>
      </c>
      <c r="C449" s="118" t="s">
        <v>152</v>
      </c>
      <c r="D449" s="118" t="s">
        <v>503</v>
      </c>
      <c r="E449" s="117" t="s">
        <v>96</v>
      </c>
      <c r="F449" s="118" t="s">
        <v>119</v>
      </c>
      <c r="G449" s="117">
        <v>0</v>
      </c>
      <c r="H449" s="118">
        <v>0</v>
      </c>
      <c r="I449" s="118">
        <v>3423.61</v>
      </c>
      <c r="J449" s="118">
        <v>3472.23</v>
      </c>
      <c r="K449" s="118">
        <v>3570.06</v>
      </c>
      <c r="L449" s="118">
        <v>3669.7</v>
      </c>
      <c r="M449" s="118">
        <v>3771.27</v>
      </c>
      <c r="N449" s="118">
        <v>3924.81</v>
      </c>
      <c r="O449" s="118">
        <v>4081.34</v>
      </c>
      <c r="P449" s="118">
        <v>4240.88</v>
      </c>
      <c r="Q449" s="118">
        <v>4454.8599999999997</v>
      </c>
      <c r="R449" s="118">
        <v>4672.9799999999996</v>
      </c>
      <c r="S449" s="118">
        <v>4895.05</v>
      </c>
      <c r="T449" s="118">
        <v>5174.2</v>
      </c>
      <c r="U449" s="118">
        <v>5458.6</v>
      </c>
      <c r="V449" s="118">
        <v>5748.35</v>
      </c>
      <c r="W449" s="118">
        <v>6097.94</v>
      </c>
      <c r="X449" s="118">
        <v>6124.29</v>
      </c>
      <c r="Y449" s="118">
        <v>6150.89</v>
      </c>
      <c r="Z449" s="118">
        <v>6177.75</v>
      </c>
      <c r="AA449" s="118">
        <v>6204.87</v>
      </c>
      <c r="AB449" s="118">
        <v>6232.25</v>
      </c>
      <c r="AC449" s="118">
        <v>6259.9</v>
      </c>
      <c r="AD449" s="118">
        <v>6287.82</v>
      </c>
      <c r="AE449" s="118">
        <v>6316.01</v>
      </c>
    </row>
    <row r="450" spans="1:31">
      <c r="A450" s="3" t="s">
        <v>521</v>
      </c>
      <c r="B450" s="117" t="s">
        <v>92</v>
      </c>
      <c r="C450" s="118" t="s">
        <v>152</v>
      </c>
      <c r="D450" s="118" t="s">
        <v>503</v>
      </c>
      <c r="E450" s="117" t="s">
        <v>97</v>
      </c>
      <c r="F450" s="118" t="s">
        <v>119</v>
      </c>
      <c r="G450" s="117">
        <v>0</v>
      </c>
      <c r="H450" s="118">
        <v>0</v>
      </c>
      <c r="I450" s="118">
        <v>0</v>
      </c>
      <c r="J450" s="118">
        <v>0</v>
      </c>
      <c r="K450" s="118">
        <v>0</v>
      </c>
      <c r="L450" s="118">
        <v>0</v>
      </c>
      <c r="M450" s="118">
        <v>0</v>
      </c>
      <c r="N450" s="118">
        <v>0</v>
      </c>
      <c r="O450" s="118">
        <v>0</v>
      </c>
      <c r="P450" s="118">
        <v>0</v>
      </c>
      <c r="Q450" s="118">
        <v>0</v>
      </c>
      <c r="R450" s="118">
        <v>0</v>
      </c>
      <c r="S450" s="118">
        <v>0</v>
      </c>
      <c r="T450" s="118">
        <v>0</v>
      </c>
      <c r="U450" s="118">
        <v>0</v>
      </c>
      <c r="V450" s="118">
        <v>0</v>
      </c>
      <c r="W450" s="118">
        <v>0</v>
      </c>
      <c r="X450" s="118">
        <v>0</v>
      </c>
      <c r="Y450" s="118">
        <v>0</v>
      </c>
      <c r="Z450" s="118">
        <v>0</v>
      </c>
      <c r="AA450" s="118">
        <v>0</v>
      </c>
      <c r="AB450" s="118">
        <v>0</v>
      </c>
      <c r="AC450" s="118">
        <v>0</v>
      </c>
      <c r="AD450" s="118">
        <v>0</v>
      </c>
      <c r="AE450" s="118">
        <v>0</v>
      </c>
    </row>
    <row r="451" spans="1:31">
      <c r="A451" s="3" t="s">
        <v>522</v>
      </c>
      <c r="B451" s="117" t="s">
        <v>92</v>
      </c>
      <c r="C451" s="118" t="s">
        <v>152</v>
      </c>
      <c r="D451" s="118" t="s">
        <v>503</v>
      </c>
      <c r="E451" s="117" t="s">
        <v>34</v>
      </c>
      <c r="F451" s="118" t="s">
        <v>119</v>
      </c>
      <c r="G451" s="117">
        <v>0</v>
      </c>
      <c r="H451" s="118">
        <v>0</v>
      </c>
      <c r="I451" s="118">
        <v>3835.96</v>
      </c>
      <c r="J451" s="118">
        <v>3884.58</v>
      </c>
      <c r="K451" s="118">
        <v>3982.42</v>
      </c>
      <c r="L451" s="118">
        <v>4082.05</v>
      </c>
      <c r="M451" s="118">
        <v>4183.62</v>
      </c>
      <c r="N451" s="118">
        <v>4337.17</v>
      </c>
      <c r="O451" s="118">
        <v>4493.6899999999996</v>
      </c>
      <c r="P451" s="118">
        <v>4653.24</v>
      </c>
      <c r="Q451" s="118">
        <v>4867.22</v>
      </c>
      <c r="R451" s="118">
        <v>5085.33</v>
      </c>
      <c r="S451" s="118">
        <v>5307.41</v>
      </c>
      <c r="T451" s="118">
        <v>5586.55</v>
      </c>
      <c r="U451" s="118">
        <v>5870.96</v>
      </c>
      <c r="V451" s="118">
        <v>6160.7</v>
      </c>
      <c r="W451" s="118">
        <v>6510.3</v>
      </c>
      <c r="X451" s="118">
        <v>6536.64</v>
      </c>
      <c r="Y451" s="118">
        <v>6563.24</v>
      </c>
      <c r="Z451" s="118">
        <v>6590.1</v>
      </c>
      <c r="AA451" s="118">
        <v>6617.22</v>
      </c>
      <c r="AB451" s="118">
        <v>6644.61</v>
      </c>
      <c r="AC451" s="118">
        <v>6672.25</v>
      </c>
      <c r="AD451" s="118">
        <v>6700.17</v>
      </c>
      <c r="AE451" s="118">
        <v>6728.36</v>
      </c>
    </row>
    <row r="452" spans="1:31">
      <c r="A452" s="3" t="s">
        <v>523</v>
      </c>
      <c r="B452" s="117" t="s">
        <v>92</v>
      </c>
      <c r="C452" s="118" t="s">
        <v>259</v>
      </c>
      <c r="D452" s="118" t="s">
        <v>503</v>
      </c>
      <c r="E452" s="117" t="s">
        <v>93</v>
      </c>
      <c r="F452" s="118" t="s">
        <v>119</v>
      </c>
      <c r="G452" s="117">
        <v>0</v>
      </c>
      <c r="H452" s="119">
        <v>0</v>
      </c>
      <c r="I452" s="119">
        <v>0.176424351557046</v>
      </c>
      <c r="J452" s="119">
        <v>0.35130028385991469</v>
      </c>
      <c r="K452" s="119">
        <v>0.69756008152238058</v>
      </c>
      <c r="L452" s="119">
        <v>1.041922934657519</v>
      </c>
      <c r="M452" s="119">
        <v>1.3854209070627288</v>
      </c>
      <c r="N452" s="119">
        <v>1.9026712358417484</v>
      </c>
      <c r="O452" s="119">
        <v>2.4187757962498684</v>
      </c>
      <c r="P452" s="119">
        <v>2.9337942711237899</v>
      </c>
      <c r="Q452" s="119">
        <v>3.6201727854806802</v>
      </c>
      <c r="R452" s="119">
        <v>4.30521535064599</v>
      </c>
      <c r="S452" s="119">
        <v>4.9889922898355996</v>
      </c>
      <c r="T452" s="119">
        <v>5.8434364621144619</v>
      </c>
      <c r="U452" s="119">
        <v>6.696420700071462</v>
      </c>
      <c r="V452" s="119">
        <v>7.5480226882993291</v>
      </c>
      <c r="W452" s="119">
        <v>8.5697107258092657</v>
      </c>
      <c r="X452" s="119">
        <v>8.5623822302810044</v>
      </c>
      <c r="Y452" s="119">
        <v>8.5553041730393655</v>
      </c>
      <c r="Z452" s="119">
        <v>8.5484680063317544</v>
      </c>
      <c r="AA452" s="119">
        <v>8.541865474150411</v>
      </c>
      <c r="AB452" s="119">
        <v>8.5354886022748211</v>
      </c>
      <c r="AC452" s="119">
        <v>8.5293296886539824</v>
      </c>
      <c r="AD452" s="119">
        <v>8.5233812941169429</v>
      </c>
      <c r="AE452" s="119">
        <v>8.5176362334003919</v>
      </c>
    </row>
    <row r="453" spans="1:31">
      <c r="A453" s="3" t="s">
        <v>524</v>
      </c>
      <c r="B453" s="117" t="s">
        <v>92</v>
      </c>
      <c r="C453" s="118" t="s">
        <v>259</v>
      </c>
      <c r="D453" s="118" t="s">
        <v>503</v>
      </c>
      <c r="E453" s="117" t="s">
        <v>94</v>
      </c>
      <c r="F453" s="118" t="s">
        <v>119</v>
      </c>
      <c r="G453" s="117">
        <v>0</v>
      </c>
      <c r="H453" s="119">
        <v>0</v>
      </c>
      <c r="I453" s="119">
        <v>0.176424351557046</v>
      </c>
      <c r="J453" s="119">
        <v>0.17487593230286869</v>
      </c>
      <c r="K453" s="119">
        <v>0.3462597976624659</v>
      </c>
      <c r="L453" s="119">
        <v>0.34436285313513837</v>
      </c>
      <c r="M453" s="119">
        <v>0.34349797240520985</v>
      </c>
      <c r="N453" s="119">
        <v>0.51725032877901955</v>
      </c>
      <c r="O453" s="119">
        <v>0.51610456040812003</v>
      </c>
      <c r="P453" s="119">
        <v>0.51501847487392149</v>
      </c>
      <c r="Q453" s="119">
        <v>0.68637851435689035</v>
      </c>
      <c r="R453" s="119">
        <v>0.68504256516530981</v>
      </c>
      <c r="S453" s="119">
        <v>0.68377693918960958</v>
      </c>
      <c r="T453" s="119">
        <v>0.85444417227886227</v>
      </c>
      <c r="U453" s="119">
        <v>0.85298423795700007</v>
      </c>
      <c r="V453" s="119">
        <v>0.85160198822786715</v>
      </c>
      <c r="W453" s="119">
        <v>1.0216880375099366</v>
      </c>
      <c r="X453" s="119">
        <v>0</v>
      </c>
      <c r="Y453" s="119">
        <v>0</v>
      </c>
      <c r="Z453" s="119">
        <v>0</v>
      </c>
      <c r="AA453" s="119">
        <v>0</v>
      </c>
      <c r="AB453" s="119">
        <v>0</v>
      </c>
      <c r="AC453" s="119">
        <v>0</v>
      </c>
      <c r="AD453" s="119">
        <v>0</v>
      </c>
      <c r="AE453" s="119">
        <v>0</v>
      </c>
    </row>
    <row r="454" spans="1:31">
      <c r="A454" s="3" t="s">
        <v>525</v>
      </c>
      <c r="B454" s="117" t="s">
        <v>92</v>
      </c>
      <c r="C454" s="118" t="s">
        <v>259</v>
      </c>
      <c r="D454" s="118" t="s">
        <v>503</v>
      </c>
      <c r="E454" s="117" t="s">
        <v>35</v>
      </c>
      <c r="F454" s="118" t="s">
        <v>119</v>
      </c>
      <c r="G454" s="117">
        <v>0</v>
      </c>
      <c r="H454" s="144">
        <v>0</v>
      </c>
      <c r="I454" s="144">
        <v>2.64636527335569E-3</v>
      </c>
      <c r="J454" s="144">
        <v>5.269504257898721E-3</v>
      </c>
      <c r="K454" s="144">
        <v>1.0463401222835709E-2</v>
      </c>
      <c r="L454" s="144">
        <v>1.5628844019862784E-2</v>
      </c>
      <c r="M454" s="144">
        <v>2.0781313605940929E-2</v>
      </c>
      <c r="N454" s="144">
        <v>2.8540068537626227E-2</v>
      </c>
      <c r="O454" s="144">
        <v>3.6281636943748023E-2</v>
      </c>
      <c r="P454" s="144">
        <v>4.4006914066856848E-2</v>
      </c>
      <c r="Q454" s="144">
        <v>5.4302591782210204E-2</v>
      </c>
      <c r="R454" s="144">
        <v>6.4578230259689839E-2</v>
      </c>
      <c r="S454" s="144">
        <v>7.4834884347534006E-2</v>
      </c>
      <c r="T454" s="144">
        <v>8.7651546931716923E-2</v>
      </c>
      <c r="U454" s="144">
        <v>0.10044631050107193</v>
      </c>
      <c r="V454" s="144">
        <v>0.11322034032448994</v>
      </c>
      <c r="W454" s="144">
        <v>0.12854566088713898</v>
      </c>
      <c r="X454" s="144">
        <v>0.12843573345421508</v>
      </c>
      <c r="Y454" s="144">
        <v>0.1283295625955905</v>
      </c>
      <c r="Z454" s="144">
        <v>0.12822702009497633</v>
      </c>
      <c r="AA454" s="144">
        <v>0.12812798211225618</v>
      </c>
      <c r="AB454" s="144">
        <v>0.12803232903412232</v>
      </c>
      <c r="AC454" s="144">
        <v>0.12793994532980973</v>
      </c>
      <c r="AD454" s="144">
        <v>0.12785071941175413</v>
      </c>
      <c r="AE454" s="144">
        <v>0.12776454350100588</v>
      </c>
    </row>
    <row r="455" spans="1:31">
      <c r="A455" s="3" t="s">
        <v>526</v>
      </c>
      <c r="B455" s="117" t="s">
        <v>92</v>
      </c>
      <c r="C455" s="118" t="s">
        <v>259</v>
      </c>
      <c r="D455" s="118" t="s">
        <v>503</v>
      </c>
      <c r="E455" s="117" t="s">
        <v>36</v>
      </c>
      <c r="F455" s="118" t="s">
        <v>119</v>
      </c>
      <c r="G455" s="117">
        <v>0</v>
      </c>
      <c r="H455" s="144">
        <v>0</v>
      </c>
      <c r="I455" s="144">
        <v>2.8200823458607097E-3</v>
      </c>
      <c r="J455" s="144">
        <v>5.6154137445638547E-3</v>
      </c>
      <c r="K455" s="144">
        <v>1.115025705758281E-2</v>
      </c>
      <c r="L455" s="144">
        <v>1.6654778367287706E-2</v>
      </c>
      <c r="M455" s="144">
        <v>2.2145474857140801E-2</v>
      </c>
      <c r="N455" s="144">
        <v>3.0413542772406463E-2</v>
      </c>
      <c r="O455" s="144">
        <v>3.8663295975861066E-2</v>
      </c>
      <c r="P455" s="144">
        <v>4.6895688477042674E-2</v>
      </c>
      <c r="Q455" s="144">
        <v>5.7867212044128521E-2</v>
      </c>
      <c r="R455" s="144">
        <v>6.8817380924648161E-2</v>
      </c>
      <c r="S455" s="144">
        <v>7.974731921092712E-2</v>
      </c>
      <c r="T455" s="144">
        <v>9.340531429211095E-2</v>
      </c>
      <c r="U455" s="144">
        <v>0.10703997282722925</v>
      </c>
      <c r="V455" s="144">
        <v>0.1206525365776747</v>
      </c>
      <c r="W455" s="144">
        <v>0.13698386710053173</v>
      </c>
      <c r="X455" s="144">
        <v>0.13686672362981148</v>
      </c>
      <c r="Y455" s="144">
        <v>0.13675358332863438</v>
      </c>
      <c r="Z455" s="144">
        <v>0.13664430956412651</v>
      </c>
      <c r="AA455" s="144">
        <v>0.13653877036685441</v>
      </c>
      <c r="AB455" s="144">
        <v>0.13643683827165634</v>
      </c>
      <c r="AC455" s="144">
        <v>0.13633839016390636</v>
      </c>
      <c r="AD455" s="144">
        <v>0.13624330713102528</v>
      </c>
      <c r="AE455" s="144">
        <v>0.13615147431905997</v>
      </c>
    </row>
    <row r="456" spans="1:31">
      <c r="A456" s="3" t="s">
        <v>527</v>
      </c>
      <c r="B456" s="117" t="s">
        <v>92</v>
      </c>
      <c r="C456" s="118" t="s">
        <v>259</v>
      </c>
      <c r="D456" s="118" t="s">
        <v>503</v>
      </c>
      <c r="E456" s="117" t="s">
        <v>37</v>
      </c>
      <c r="F456" s="118" t="s">
        <v>119</v>
      </c>
      <c r="G456" s="117">
        <v>0</v>
      </c>
      <c r="H456" s="144">
        <v>0</v>
      </c>
      <c r="I456" s="144">
        <v>2.64636527335569E-3</v>
      </c>
      <c r="J456" s="144">
        <v>5.269504257898721E-3</v>
      </c>
      <c r="K456" s="144">
        <v>1.0463401222835709E-2</v>
      </c>
      <c r="L456" s="144">
        <v>1.5628844019862784E-2</v>
      </c>
      <c r="M456" s="144">
        <v>2.0781313605940929E-2</v>
      </c>
      <c r="N456" s="144">
        <v>2.8540068537626227E-2</v>
      </c>
      <c r="O456" s="144">
        <v>3.6281636943748023E-2</v>
      </c>
      <c r="P456" s="144">
        <v>4.4006914066856848E-2</v>
      </c>
      <c r="Q456" s="144">
        <v>5.4302591782210204E-2</v>
      </c>
      <c r="R456" s="144">
        <v>6.4578230259689839E-2</v>
      </c>
      <c r="S456" s="144">
        <v>7.4834884347534006E-2</v>
      </c>
      <c r="T456" s="144">
        <v>8.7651546931716923E-2</v>
      </c>
      <c r="U456" s="144">
        <v>0.10044631050107193</v>
      </c>
      <c r="V456" s="144">
        <v>0.11322034032448994</v>
      </c>
      <c r="W456" s="144">
        <v>0.12854566088713898</v>
      </c>
      <c r="X456" s="144">
        <v>0.12843573345421508</v>
      </c>
      <c r="Y456" s="144">
        <v>0.1283295625955905</v>
      </c>
      <c r="Z456" s="144">
        <v>0.12822702009497633</v>
      </c>
      <c r="AA456" s="144">
        <v>0.12812798211225618</v>
      </c>
      <c r="AB456" s="144">
        <v>0.12803232903412232</v>
      </c>
      <c r="AC456" s="144">
        <v>0.12793994532980973</v>
      </c>
      <c r="AD456" s="144">
        <v>0.12785071941175413</v>
      </c>
      <c r="AE456" s="144">
        <v>0.12776454350100588</v>
      </c>
    </row>
    <row r="457" spans="1:31">
      <c r="A457" s="3" t="s">
        <v>528</v>
      </c>
      <c r="B457" s="117" t="s">
        <v>92</v>
      </c>
      <c r="C457" s="118" t="s">
        <v>259</v>
      </c>
      <c r="D457" s="118" t="s">
        <v>503</v>
      </c>
      <c r="E457" s="117" t="s">
        <v>38</v>
      </c>
      <c r="F457" s="118" t="s">
        <v>119</v>
      </c>
      <c r="G457" s="117">
        <v>0</v>
      </c>
      <c r="H457" s="144">
        <v>0</v>
      </c>
      <c r="I457" s="144">
        <v>2.8200823458607097E-3</v>
      </c>
      <c r="J457" s="144">
        <v>5.6154137445638547E-3</v>
      </c>
      <c r="K457" s="144">
        <v>1.115025705758281E-2</v>
      </c>
      <c r="L457" s="144">
        <v>1.6654778367287706E-2</v>
      </c>
      <c r="M457" s="144">
        <v>2.2145474857140801E-2</v>
      </c>
      <c r="N457" s="144">
        <v>3.0413542772406463E-2</v>
      </c>
      <c r="O457" s="144">
        <v>3.8663295975861066E-2</v>
      </c>
      <c r="P457" s="144">
        <v>4.6895688477042674E-2</v>
      </c>
      <c r="Q457" s="144">
        <v>5.7867212044128521E-2</v>
      </c>
      <c r="R457" s="144">
        <v>6.8817380924648161E-2</v>
      </c>
      <c r="S457" s="144">
        <v>7.974731921092712E-2</v>
      </c>
      <c r="T457" s="144">
        <v>9.340531429211095E-2</v>
      </c>
      <c r="U457" s="144">
        <v>0.10703997282722925</v>
      </c>
      <c r="V457" s="144">
        <v>0.1206525365776747</v>
      </c>
      <c r="W457" s="144">
        <v>0.13698386710053173</v>
      </c>
      <c r="X457" s="144">
        <v>0.13686672362981148</v>
      </c>
      <c r="Y457" s="144">
        <v>0.13675358332863438</v>
      </c>
      <c r="Z457" s="144">
        <v>0.13664430956412651</v>
      </c>
      <c r="AA457" s="144">
        <v>0.13653877036685441</v>
      </c>
      <c r="AB457" s="144">
        <v>0.13643683827165634</v>
      </c>
      <c r="AC457" s="144">
        <v>0.13633839016390636</v>
      </c>
      <c r="AD457" s="144">
        <v>0.13624330713102528</v>
      </c>
      <c r="AE457" s="144">
        <v>0.13615147431905997</v>
      </c>
    </row>
    <row r="458" spans="1:31">
      <c r="A458" s="3" t="s">
        <v>529</v>
      </c>
      <c r="B458" s="117" t="s">
        <v>92</v>
      </c>
      <c r="C458" s="118" t="s">
        <v>259</v>
      </c>
      <c r="D458" s="118" t="s">
        <v>503</v>
      </c>
      <c r="E458" s="117" t="s">
        <v>95</v>
      </c>
      <c r="F458" s="118" t="s">
        <v>119</v>
      </c>
      <c r="G458" s="117">
        <v>0</v>
      </c>
      <c r="H458" s="118">
        <v>0</v>
      </c>
      <c r="I458" s="118">
        <v>188.88</v>
      </c>
      <c r="J458" s="118">
        <v>188.88</v>
      </c>
      <c r="K458" s="118">
        <v>188.88</v>
      </c>
      <c r="L458" s="118">
        <v>188.88</v>
      </c>
      <c r="M458" s="118">
        <v>188.88</v>
      </c>
      <c r="N458" s="118">
        <v>188.88</v>
      </c>
      <c r="O458" s="118">
        <v>188.88</v>
      </c>
      <c r="P458" s="118">
        <v>188.88</v>
      </c>
      <c r="Q458" s="118">
        <v>188.88</v>
      </c>
      <c r="R458" s="118">
        <v>188.88</v>
      </c>
      <c r="S458" s="118">
        <v>188.88</v>
      </c>
      <c r="T458" s="118">
        <v>188.88</v>
      </c>
      <c r="U458" s="118">
        <v>188.88</v>
      </c>
      <c r="V458" s="118">
        <v>188.88</v>
      </c>
      <c r="W458" s="118">
        <v>188.88</v>
      </c>
      <c r="X458" s="118">
        <v>188.88</v>
      </c>
      <c r="Y458" s="118">
        <v>188.88</v>
      </c>
      <c r="Z458" s="118">
        <v>188.88</v>
      </c>
      <c r="AA458" s="118">
        <v>188.88</v>
      </c>
      <c r="AB458" s="118">
        <v>188.88</v>
      </c>
      <c r="AC458" s="118">
        <v>188.88</v>
      </c>
      <c r="AD458" s="118">
        <v>188.88</v>
      </c>
      <c r="AE458" s="118">
        <v>188.88</v>
      </c>
    </row>
    <row r="459" spans="1:31">
      <c r="A459" s="3" t="s">
        <v>530</v>
      </c>
      <c r="B459" s="117" t="s">
        <v>92</v>
      </c>
      <c r="C459" s="118" t="s">
        <v>259</v>
      </c>
      <c r="D459" s="118" t="s">
        <v>503</v>
      </c>
      <c r="E459" s="117" t="s">
        <v>96</v>
      </c>
      <c r="F459" s="118" t="s">
        <v>119</v>
      </c>
      <c r="G459" s="117">
        <v>0</v>
      </c>
      <c r="H459" s="118">
        <v>0</v>
      </c>
      <c r="I459" s="118">
        <v>1549.95</v>
      </c>
      <c r="J459" s="118">
        <v>1553.44</v>
      </c>
      <c r="K459" s="118">
        <v>1560.37</v>
      </c>
      <c r="L459" s="118">
        <v>1567.26</v>
      </c>
      <c r="M459" s="118">
        <v>1574.13</v>
      </c>
      <c r="N459" s="118">
        <v>1584.47</v>
      </c>
      <c r="O459" s="118">
        <v>1594.79</v>
      </c>
      <c r="P459" s="118">
        <v>1605.09</v>
      </c>
      <c r="Q459" s="118">
        <v>1618.82</v>
      </c>
      <c r="R459" s="118">
        <v>1632.52</v>
      </c>
      <c r="S459" s="118">
        <v>1646.2</v>
      </c>
      <c r="T459" s="118">
        <v>1663.29</v>
      </c>
      <c r="U459" s="118">
        <v>1680.35</v>
      </c>
      <c r="V459" s="118">
        <v>1697.38</v>
      </c>
      <c r="W459" s="118">
        <v>1717.81</v>
      </c>
      <c r="X459" s="118">
        <v>1717.67</v>
      </c>
      <c r="Y459" s="118">
        <v>1717.53</v>
      </c>
      <c r="Z459" s="118">
        <v>1717.39</v>
      </c>
      <c r="AA459" s="118">
        <v>1717.26</v>
      </c>
      <c r="AB459" s="118">
        <v>1717.13</v>
      </c>
      <c r="AC459" s="118">
        <v>1717.01</v>
      </c>
      <c r="AD459" s="118">
        <v>1716.89</v>
      </c>
      <c r="AE459" s="118">
        <v>1716.77</v>
      </c>
    </row>
    <row r="460" spans="1:31">
      <c r="A460" s="3" t="s">
        <v>531</v>
      </c>
      <c r="B460" s="117" t="s">
        <v>92</v>
      </c>
      <c r="C460" s="118" t="s">
        <v>259</v>
      </c>
      <c r="D460" s="118" t="s">
        <v>503</v>
      </c>
      <c r="E460" s="117" t="s">
        <v>97</v>
      </c>
      <c r="F460" s="118" t="s">
        <v>119</v>
      </c>
      <c r="G460" s="117">
        <v>0</v>
      </c>
      <c r="H460" s="118">
        <v>0</v>
      </c>
      <c r="I460" s="118">
        <v>0</v>
      </c>
      <c r="J460" s="118">
        <v>0</v>
      </c>
      <c r="K460" s="118">
        <v>0</v>
      </c>
      <c r="L460" s="118">
        <v>0</v>
      </c>
      <c r="M460" s="118">
        <v>0</v>
      </c>
      <c r="N460" s="118">
        <v>0</v>
      </c>
      <c r="O460" s="118">
        <v>0</v>
      </c>
      <c r="P460" s="118">
        <v>0</v>
      </c>
      <c r="Q460" s="118">
        <v>0</v>
      </c>
      <c r="R460" s="118">
        <v>0</v>
      </c>
      <c r="S460" s="118">
        <v>0</v>
      </c>
      <c r="T460" s="118">
        <v>0</v>
      </c>
      <c r="U460" s="118">
        <v>0</v>
      </c>
      <c r="V460" s="118">
        <v>0</v>
      </c>
      <c r="W460" s="118">
        <v>0</v>
      </c>
      <c r="X460" s="118">
        <v>0</v>
      </c>
      <c r="Y460" s="118">
        <v>0</v>
      </c>
      <c r="Z460" s="118">
        <v>0</v>
      </c>
      <c r="AA460" s="118">
        <v>0</v>
      </c>
      <c r="AB460" s="118">
        <v>0</v>
      </c>
      <c r="AC460" s="118">
        <v>0</v>
      </c>
      <c r="AD460" s="118">
        <v>0</v>
      </c>
      <c r="AE460" s="118">
        <v>0</v>
      </c>
    </row>
    <row r="461" spans="1:31">
      <c r="A461" s="3" t="s">
        <v>532</v>
      </c>
      <c r="B461" s="117" t="s">
        <v>92</v>
      </c>
      <c r="C461" s="118" t="s">
        <v>259</v>
      </c>
      <c r="D461" s="118" t="s">
        <v>503</v>
      </c>
      <c r="E461" s="117" t="s">
        <v>34</v>
      </c>
      <c r="F461" s="118" t="s">
        <v>119</v>
      </c>
      <c r="G461" s="117">
        <v>0</v>
      </c>
      <c r="H461" s="118">
        <v>0</v>
      </c>
      <c r="I461" s="118">
        <v>1738.83</v>
      </c>
      <c r="J461" s="118">
        <v>1742.33</v>
      </c>
      <c r="K461" s="118">
        <v>1749.25</v>
      </c>
      <c r="L461" s="118">
        <v>1756.14</v>
      </c>
      <c r="M461" s="118">
        <v>1763.01</v>
      </c>
      <c r="N461" s="118">
        <v>1773.36</v>
      </c>
      <c r="O461" s="118">
        <v>1783.68</v>
      </c>
      <c r="P461" s="118">
        <v>1793.98</v>
      </c>
      <c r="Q461" s="118">
        <v>1807.71</v>
      </c>
      <c r="R461" s="118">
        <v>1821.41</v>
      </c>
      <c r="S461" s="118">
        <v>1835.08</v>
      </c>
      <c r="T461" s="118">
        <v>1852.17</v>
      </c>
      <c r="U461" s="118">
        <v>1869.23</v>
      </c>
      <c r="V461" s="118">
        <v>1886.26</v>
      </c>
      <c r="W461" s="118">
        <v>1906.7</v>
      </c>
      <c r="X461" s="118">
        <v>1906.55</v>
      </c>
      <c r="Y461" s="118">
        <v>1906.41</v>
      </c>
      <c r="Z461" s="118">
        <v>1906.27</v>
      </c>
      <c r="AA461" s="118">
        <v>1906.14</v>
      </c>
      <c r="AB461" s="118">
        <v>1906.01</v>
      </c>
      <c r="AC461" s="118">
        <v>1905.89</v>
      </c>
      <c r="AD461" s="118">
        <v>1905.77</v>
      </c>
      <c r="AE461" s="118">
        <v>1905.66</v>
      </c>
    </row>
    <row r="462" spans="1:31">
      <c r="A462" s="3" t="s">
        <v>533</v>
      </c>
      <c r="B462" s="117" t="s">
        <v>92</v>
      </c>
      <c r="C462" s="118" t="s">
        <v>270</v>
      </c>
      <c r="D462" s="118" t="s">
        <v>503</v>
      </c>
      <c r="E462" s="117" t="s">
        <v>93</v>
      </c>
      <c r="F462" s="118" t="s">
        <v>119</v>
      </c>
      <c r="G462" s="117">
        <v>0</v>
      </c>
      <c r="H462" s="119">
        <v>0</v>
      </c>
      <c r="I462" s="119">
        <v>2.1384862916666663E-3</v>
      </c>
      <c r="J462" s="119">
        <v>4.1812890000000004E-3</v>
      </c>
      <c r="K462" s="119">
        <v>8.3126820000000001E-3</v>
      </c>
      <c r="L462" s="119">
        <v>1.2431600999999999E-2</v>
      </c>
      <c r="M462" s="119">
        <v>1.6550520000000003E-2</v>
      </c>
      <c r="N462" s="119">
        <v>2.2756965000000001E-2</v>
      </c>
      <c r="O462" s="119">
        <v>2.8963410000000005E-2</v>
      </c>
      <c r="P462" s="119">
        <v>3.5169855E-2</v>
      </c>
      <c r="Q462" s="119">
        <v>4.3445115000000006E-2</v>
      </c>
      <c r="R462" s="119">
        <v>5.1720374999999999E-2</v>
      </c>
      <c r="S462" s="119">
        <v>5.9995634999999999E-2</v>
      </c>
      <c r="T462" s="119">
        <v>7.033971E-2</v>
      </c>
      <c r="U462" s="119">
        <v>8.0683784999999994E-2</v>
      </c>
      <c r="V462" s="119">
        <v>9.1027859999999988E-2</v>
      </c>
      <c r="W462" s="119">
        <v>0.10344074999999998</v>
      </c>
      <c r="X462" s="119">
        <v>0.10344075</v>
      </c>
      <c r="Y462" s="119">
        <v>0.10344075</v>
      </c>
      <c r="Z462" s="119">
        <v>0.10344075</v>
      </c>
      <c r="AA462" s="119">
        <v>0.10344075</v>
      </c>
      <c r="AB462" s="119">
        <v>0.10344075</v>
      </c>
      <c r="AC462" s="119">
        <v>0.10344075</v>
      </c>
      <c r="AD462" s="119">
        <v>0.10344075</v>
      </c>
      <c r="AE462" s="119">
        <v>0.10344075</v>
      </c>
    </row>
    <row r="463" spans="1:31">
      <c r="A463" s="3" t="s">
        <v>534</v>
      </c>
      <c r="B463" s="117" t="s">
        <v>92</v>
      </c>
      <c r="C463" s="118" t="s">
        <v>270</v>
      </c>
      <c r="D463" s="118" t="s">
        <v>503</v>
      </c>
      <c r="E463" s="117" t="s">
        <v>94</v>
      </c>
      <c r="F463" s="118" t="s">
        <v>119</v>
      </c>
      <c r="G463" s="117">
        <v>0</v>
      </c>
      <c r="H463" s="119">
        <v>0</v>
      </c>
      <c r="I463" s="119">
        <v>2.1384862916666663E-3</v>
      </c>
      <c r="J463" s="119">
        <v>2.0428027083333341E-3</v>
      </c>
      <c r="K463" s="119">
        <v>4.1313929999999997E-3</v>
      </c>
      <c r="L463" s="119">
        <v>4.1189189999999987E-3</v>
      </c>
      <c r="M463" s="119">
        <v>4.1189190000000039E-3</v>
      </c>
      <c r="N463" s="119">
        <v>6.2064449999999979E-3</v>
      </c>
      <c r="O463" s="119">
        <v>6.2064450000000049E-3</v>
      </c>
      <c r="P463" s="119">
        <v>6.2064449999999945E-3</v>
      </c>
      <c r="Q463" s="119">
        <v>8.2752600000000065E-3</v>
      </c>
      <c r="R463" s="119">
        <v>8.2752599999999926E-3</v>
      </c>
      <c r="S463" s="119">
        <v>8.2752599999999996E-3</v>
      </c>
      <c r="T463" s="119">
        <v>1.0344075000000001E-2</v>
      </c>
      <c r="U463" s="119">
        <v>1.0344074999999994E-2</v>
      </c>
      <c r="V463" s="119">
        <v>1.0344074999999994E-2</v>
      </c>
      <c r="W463" s="119">
        <v>1.2412889999999996E-2</v>
      </c>
      <c r="X463" s="119">
        <v>1.3877787807814457E-17</v>
      </c>
      <c r="Y463" s="119">
        <v>0</v>
      </c>
      <c r="Z463" s="119">
        <v>0</v>
      </c>
      <c r="AA463" s="119">
        <v>0</v>
      </c>
      <c r="AB463" s="119">
        <v>0</v>
      </c>
      <c r="AC463" s="119">
        <v>0</v>
      </c>
      <c r="AD463" s="119">
        <v>0</v>
      </c>
      <c r="AE463" s="119">
        <v>0</v>
      </c>
    </row>
    <row r="464" spans="1:31">
      <c r="A464" s="3" t="s">
        <v>535</v>
      </c>
      <c r="B464" s="117" t="s">
        <v>92</v>
      </c>
      <c r="C464" s="118" t="s">
        <v>270</v>
      </c>
      <c r="D464" s="118" t="s">
        <v>503</v>
      </c>
      <c r="E464" s="117" t="s">
        <v>35</v>
      </c>
      <c r="F464" s="118" t="s">
        <v>119</v>
      </c>
      <c r="G464" s="117">
        <v>0</v>
      </c>
      <c r="H464" s="144">
        <v>0</v>
      </c>
      <c r="I464" s="144">
        <v>3.2077294374999994E-5</v>
      </c>
      <c r="J464" s="144">
        <v>6.2719334999999997E-5</v>
      </c>
      <c r="K464" s="144">
        <v>1.2469023E-4</v>
      </c>
      <c r="L464" s="144">
        <v>1.86474015E-4</v>
      </c>
      <c r="M464" s="144">
        <v>2.4825780000000005E-4</v>
      </c>
      <c r="N464" s="144">
        <v>3.4135447499999998E-4</v>
      </c>
      <c r="O464" s="144">
        <v>4.3445115000000008E-4</v>
      </c>
      <c r="P464" s="144">
        <v>5.2754782500000002E-4</v>
      </c>
      <c r="Q464" s="144">
        <v>6.5167672500000004E-4</v>
      </c>
      <c r="R464" s="144">
        <v>7.7580562499999996E-4</v>
      </c>
      <c r="S464" s="144">
        <v>8.9993452499999998E-4</v>
      </c>
      <c r="T464" s="144">
        <v>1.05509565E-3</v>
      </c>
      <c r="U464" s="144">
        <v>1.210256775E-3</v>
      </c>
      <c r="V464" s="144">
        <v>1.3654178999999997E-3</v>
      </c>
      <c r="W464" s="144">
        <v>1.5516112499999997E-3</v>
      </c>
      <c r="X464" s="144">
        <v>1.5516112499999999E-3</v>
      </c>
      <c r="Y464" s="144">
        <v>1.5516112499999999E-3</v>
      </c>
      <c r="Z464" s="144">
        <v>1.5516112499999999E-3</v>
      </c>
      <c r="AA464" s="144">
        <v>1.5516112499999999E-3</v>
      </c>
      <c r="AB464" s="144">
        <v>1.5516112499999999E-3</v>
      </c>
      <c r="AC464" s="144">
        <v>1.5516112499999999E-3</v>
      </c>
      <c r="AD464" s="144">
        <v>1.5516112499999999E-3</v>
      </c>
      <c r="AE464" s="144">
        <v>1.5516112499999999E-3</v>
      </c>
    </row>
    <row r="465" spans="1:31">
      <c r="A465" s="3" t="s">
        <v>536</v>
      </c>
      <c r="B465" s="117" t="s">
        <v>92</v>
      </c>
      <c r="C465" s="118" t="s">
        <v>270</v>
      </c>
      <c r="D465" s="118" t="s">
        <v>503</v>
      </c>
      <c r="E465" s="117" t="s">
        <v>36</v>
      </c>
      <c r="F465" s="118" t="s">
        <v>119</v>
      </c>
      <c r="G465" s="117">
        <v>0</v>
      </c>
      <c r="H465" s="144">
        <v>0</v>
      </c>
      <c r="I465" s="144">
        <v>3.4182965020247224E-5</v>
      </c>
      <c r="J465" s="144">
        <v>6.6836460997442444E-5</v>
      </c>
      <c r="K465" s="144">
        <v>1.328753516624041E-4</v>
      </c>
      <c r="L465" s="144">
        <v>1.9871484974424552E-4</v>
      </c>
      <c r="M465" s="144">
        <v>2.6455434782608701E-4</v>
      </c>
      <c r="N465" s="144">
        <v>3.6376222826086952E-4</v>
      </c>
      <c r="O465" s="144">
        <v>4.6297010869565224E-4</v>
      </c>
      <c r="P465" s="144">
        <v>5.6217798913043475E-4</v>
      </c>
      <c r="Q465" s="144">
        <v>6.9445516304347831E-4</v>
      </c>
      <c r="R465" s="144">
        <v>8.2673233695652166E-4</v>
      </c>
      <c r="S465" s="144">
        <v>9.5900951086956522E-4</v>
      </c>
      <c r="T465" s="144">
        <v>1.1243559782608695E-3</v>
      </c>
      <c r="U465" s="144">
        <v>1.2897024456521738E-3</v>
      </c>
      <c r="V465" s="144">
        <v>1.4550489130434779E-3</v>
      </c>
      <c r="W465" s="144">
        <v>1.6534646739130431E-3</v>
      </c>
      <c r="X465" s="144">
        <v>1.6534646739130433E-3</v>
      </c>
      <c r="Y465" s="144">
        <v>1.6534646739130433E-3</v>
      </c>
      <c r="Z465" s="144">
        <v>1.6534646739130433E-3</v>
      </c>
      <c r="AA465" s="144">
        <v>1.6534646739130433E-3</v>
      </c>
      <c r="AB465" s="144">
        <v>1.6534646739130433E-3</v>
      </c>
      <c r="AC465" s="144">
        <v>1.6534646739130433E-3</v>
      </c>
      <c r="AD465" s="144">
        <v>1.6534646739130433E-3</v>
      </c>
      <c r="AE465" s="144">
        <v>1.6534646739130433E-3</v>
      </c>
    </row>
    <row r="466" spans="1:31">
      <c r="A466" s="3" t="s">
        <v>537</v>
      </c>
      <c r="B466" s="117" t="s">
        <v>92</v>
      </c>
      <c r="C466" s="118" t="s">
        <v>270</v>
      </c>
      <c r="D466" s="118" t="s">
        <v>503</v>
      </c>
      <c r="E466" s="117" t="s">
        <v>37</v>
      </c>
      <c r="F466" s="118" t="s">
        <v>119</v>
      </c>
      <c r="G466" s="117">
        <v>0</v>
      </c>
      <c r="H466" s="144">
        <v>0</v>
      </c>
      <c r="I466" s="144">
        <v>3.2077294374999994E-5</v>
      </c>
      <c r="J466" s="144">
        <v>6.2719334999999997E-5</v>
      </c>
      <c r="K466" s="144">
        <v>1.2469023E-4</v>
      </c>
      <c r="L466" s="144">
        <v>1.86474015E-4</v>
      </c>
      <c r="M466" s="144">
        <v>2.4825780000000005E-4</v>
      </c>
      <c r="N466" s="144">
        <v>3.4135447499999998E-4</v>
      </c>
      <c r="O466" s="144">
        <v>4.3445115000000008E-4</v>
      </c>
      <c r="P466" s="144">
        <v>5.2754782500000002E-4</v>
      </c>
      <c r="Q466" s="144">
        <v>6.5167672500000004E-4</v>
      </c>
      <c r="R466" s="144">
        <v>7.7580562499999996E-4</v>
      </c>
      <c r="S466" s="144">
        <v>8.9993452499999998E-4</v>
      </c>
      <c r="T466" s="144">
        <v>1.05509565E-3</v>
      </c>
      <c r="U466" s="144">
        <v>1.210256775E-3</v>
      </c>
      <c r="V466" s="144">
        <v>1.3654178999999997E-3</v>
      </c>
      <c r="W466" s="144">
        <v>1.5516112499999997E-3</v>
      </c>
      <c r="X466" s="144">
        <v>1.5516112499999999E-3</v>
      </c>
      <c r="Y466" s="144">
        <v>1.5516112499999999E-3</v>
      </c>
      <c r="Z466" s="144">
        <v>1.5516112499999999E-3</v>
      </c>
      <c r="AA466" s="144">
        <v>1.5516112499999999E-3</v>
      </c>
      <c r="AB466" s="144">
        <v>1.5516112499999999E-3</v>
      </c>
      <c r="AC466" s="144">
        <v>1.5516112499999999E-3</v>
      </c>
      <c r="AD466" s="144">
        <v>1.5516112499999999E-3</v>
      </c>
      <c r="AE466" s="144">
        <v>1.5516112499999999E-3</v>
      </c>
    </row>
    <row r="467" spans="1:31">
      <c r="A467" s="3" t="s">
        <v>538</v>
      </c>
      <c r="B467" s="117" t="s">
        <v>92</v>
      </c>
      <c r="C467" s="118" t="s">
        <v>270</v>
      </c>
      <c r="D467" s="118" t="s">
        <v>503</v>
      </c>
      <c r="E467" s="117" t="s">
        <v>38</v>
      </c>
      <c r="F467" s="118" t="s">
        <v>119</v>
      </c>
      <c r="G467" s="117">
        <v>0</v>
      </c>
      <c r="H467" s="144">
        <v>0</v>
      </c>
      <c r="I467" s="144">
        <v>3.4182965020247224E-5</v>
      </c>
      <c r="J467" s="144">
        <v>6.6836460997442444E-5</v>
      </c>
      <c r="K467" s="144">
        <v>1.328753516624041E-4</v>
      </c>
      <c r="L467" s="144">
        <v>1.9871484974424552E-4</v>
      </c>
      <c r="M467" s="144">
        <v>2.6455434782608701E-4</v>
      </c>
      <c r="N467" s="144">
        <v>3.6376222826086952E-4</v>
      </c>
      <c r="O467" s="144">
        <v>4.6297010869565224E-4</v>
      </c>
      <c r="P467" s="144">
        <v>5.6217798913043475E-4</v>
      </c>
      <c r="Q467" s="144">
        <v>6.9445516304347831E-4</v>
      </c>
      <c r="R467" s="144">
        <v>8.2673233695652166E-4</v>
      </c>
      <c r="S467" s="144">
        <v>9.5900951086956522E-4</v>
      </c>
      <c r="T467" s="144">
        <v>1.1243559782608695E-3</v>
      </c>
      <c r="U467" s="144">
        <v>1.2897024456521738E-3</v>
      </c>
      <c r="V467" s="144">
        <v>1.4550489130434779E-3</v>
      </c>
      <c r="W467" s="144">
        <v>1.6534646739130431E-3</v>
      </c>
      <c r="X467" s="144">
        <v>1.6534646739130433E-3</v>
      </c>
      <c r="Y467" s="144">
        <v>1.6534646739130433E-3</v>
      </c>
      <c r="Z467" s="144">
        <v>1.6534646739130433E-3</v>
      </c>
      <c r="AA467" s="144">
        <v>1.6534646739130433E-3</v>
      </c>
      <c r="AB467" s="144">
        <v>1.6534646739130433E-3</v>
      </c>
      <c r="AC467" s="144">
        <v>1.6534646739130433E-3</v>
      </c>
      <c r="AD467" s="144">
        <v>1.6534646739130433E-3</v>
      </c>
      <c r="AE467" s="144">
        <v>1.6534646739130433E-3</v>
      </c>
    </row>
    <row r="468" spans="1:31">
      <c r="A468" s="3" t="s">
        <v>539</v>
      </c>
      <c r="B468" s="117" t="s">
        <v>92</v>
      </c>
      <c r="C468" s="118" t="s">
        <v>270</v>
      </c>
      <c r="D468" s="118" t="s">
        <v>503</v>
      </c>
      <c r="E468" s="117" t="s">
        <v>95</v>
      </c>
      <c r="F468" s="118" t="s">
        <v>119</v>
      </c>
      <c r="G468" s="117">
        <v>0</v>
      </c>
      <c r="H468" s="118">
        <v>0</v>
      </c>
      <c r="I468" s="118">
        <v>2.29</v>
      </c>
      <c r="J468" s="118">
        <v>2.29</v>
      </c>
      <c r="K468" s="118">
        <v>2.29</v>
      </c>
      <c r="L468" s="118">
        <v>2.29</v>
      </c>
      <c r="M468" s="118">
        <v>2.29</v>
      </c>
      <c r="N468" s="118">
        <v>2.29</v>
      </c>
      <c r="O468" s="118">
        <v>2.29</v>
      </c>
      <c r="P468" s="118">
        <v>2.29</v>
      </c>
      <c r="Q468" s="118">
        <v>2.29</v>
      </c>
      <c r="R468" s="118">
        <v>2.29</v>
      </c>
      <c r="S468" s="118">
        <v>2.29</v>
      </c>
      <c r="T468" s="118">
        <v>2.29</v>
      </c>
      <c r="U468" s="118">
        <v>2.29</v>
      </c>
      <c r="V468" s="118">
        <v>2.29</v>
      </c>
      <c r="W468" s="118">
        <v>2.29</v>
      </c>
      <c r="X468" s="118">
        <v>2.29</v>
      </c>
      <c r="Y468" s="118">
        <v>2.29</v>
      </c>
      <c r="Z468" s="118">
        <v>2.29</v>
      </c>
      <c r="AA468" s="118">
        <v>2.29</v>
      </c>
      <c r="AB468" s="118">
        <v>2.29</v>
      </c>
      <c r="AC468" s="118">
        <v>2.29</v>
      </c>
      <c r="AD468" s="118">
        <v>2.29</v>
      </c>
      <c r="AE468" s="118">
        <v>2.29</v>
      </c>
    </row>
    <row r="469" spans="1:31">
      <c r="A469" s="3" t="s">
        <v>540</v>
      </c>
      <c r="B469" s="117" t="s">
        <v>92</v>
      </c>
      <c r="C469" s="118" t="s">
        <v>270</v>
      </c>
      <c r="D469" s="118" t="s">
        <v>503</v>
      </c>
      <c r="E469" s="117" t="s">
        <v>96</v>
      </c>
      <c r="F469" s="118" t="s">
        <v>119</v>
      </c>
      <c r="G469" s="117">
        <v>0</v>
      </c>
      <c r="H469" s="118">
        <v>0</v>
      </c>
      <c r="I469" s="118">
        <v>18.77</v>
      </c>
      <c r="J469" s="118">
        <v>18.809999999999999</v>
      </c>
      <c r="K469" s="118">
        <v>18.89</v>
      </c>
      <c r="L469" s="118">
        <v>18.98</v>
      </c>
      <c r="M469" s="118">
        <v>19.059999999999999</v>
      </c>
      <c r="N469" s="118">
        <v>19.18</v>
      </c>
      <c r="O469" s="118">
        <v>19.309999999999999</v>
      </c>
      <c r="P469" s="118">
        <v>19.43</v>
      </c>
      <c r="Q469" s="118">
        <v>19.600000000000001</v>
      </c>
      <c r="R469" s="118">
        <v>19.760000000000002</v>
      </c>
      <c r="S469" s="118">
        <v>19.93</v>
      </c>
      <c r="T469" s="118">
        <v>20.13</v>
      </c>
      <c r="U469" s="118">
        <v>20.34</v>
      </c>
      <c r="V469" s="118">
        <v>20.55</v>
      </c>
      <c r="W469" s="118">
        <v>20.8</v>
      </c>
      <c r="X469" s="118">
        <v>20.8</v>
      </c>
      <c r="Y469" s="118">
        <v>20.8</v>
      </c>
      <c r="Z469" s="118">
        <v>20.8</v>
      </c>
      <c r="AA469" s="118">
        <v>20.8</v>
      </c>
      <c r="AB469" s="118">
        <v>20.8</v>
      </c>
      <c r="AC469" s="118">
        <v>20.8</v>
      </c>
      <c r="AD469" s="118">
        <v>20.8</v>
      </c>
      <c r="AE469" s="118">
        <v>20.8</v>
      </c>
    </row>
    <row r="470" spans="1:31">
      <c r="A470" s="3" t="s">
        <v>541</v>
      </c>
      <c r="B470" s="117" t="s">
        <v>92</v>
      </c>
      <c r="C470" s="118" t="s">
        <v>270</v>
      </c>
      <c r="D470" s="118" t="s">
        <v>503</v>
      </c>
      <c r="E470" s="117" t="s">
        <v>97</v>
      </c>
      <c r="F470" s="118" t="s">
        <v>119</v>
      </c>
      <c r="G470" s="117">
        <v>0</v>
      </c>
      <c r="H470" s="118">
        <v>0</v>
      </c>
      <c r="I470" s="118">
        <v>0</v>
      </c>
      <c r="J470" s="118">
        <v>0</v>
      </c>
      <c r="K470" s="118">
        <v>0</v>
      </c>
      <c r="L470" s="118">
        <v>0</v>
      </c>
      <c r="M470" s="118">
        <v>0</v>
      </c>
      <c r="N470" s="118">
        <v>0</v>
      </c>
      <c r="O470" s="118">
        <v>0</v>
      </c>
      <c r="P470" s="118">
        <v>0</v>
      </c>
      <c r="Q470" s="118">
        <v>0</v>
      </c>
      <c r="R470" s="118">
        <v>0</v>
      </c>
      <c r="S470" s="118">
        <v>0</v>
      </c>
      <c r="T470" s="118">
        <v>0</v>
      </c>
      <c r="U470" s="118">
        <v>0</v>
      </c>
      <c r="V470" s="118">
        <v>0</v>
      </c>
      <c r="W470" s="118">
        <v>0</v>
      </c>
      <c r="X470" s="118">
        <v>0</v>
      </c>
      <c r="Y470" s="118">
        <v>0</v>
      </c>
      <c r="Z470" s="118">
        <v>0</v>
      </c>
      <c r="AA470" s="118">
        <v>0</v>
      </c>
      <c r="AB470" s="118">
        <v>0</v>
      </c>
      <c r="AC470" s="118">
        <v>0</v>
      </c>
      <c r="AD470" s="118">
        <v>0</v>
      </c>
      <c r="AE470" s="118">
        <v>0</v>
      </c>
    </row>
    <row r="471" spans="1:31">
      <c r="A471" s="3" t="s">
        <v>542</v>
      </c>
      <c r="B471" s="117" t="s">
        <v>92</v>
      </c>
      <c r="C471" s="118" t="s">
        <v>270</v>
      </c>
      <c r="D471" s="118" t="s">
        <v>503</v>
      </c>
      <c r="E471" s="117" t="s">
        <v>34</v>
      </c>
      <c r="F471" s="118" t="s">
        <v>119</v>
      </c>
      <c r="G471" s="117">
        <v>0</v>
      </c>
      <c r="H471" s="118">
        <v>0</v>
      </c>
      <c r="I471" s="118">
        <v>21.06</v>
      </c>
      <c r="J471" s="118">
        <v>21.1</v>
      </c>
      <c r="K471" s="118">
        <v>21.18</v>
      </c>
      <c r="L471" s="118">
        <v>21.26</v>
      </c>
      <c r="M471" s="118">
        <v>21.35</v>
      </c>
      <c r="N471" s="118">
        <v>21.47</v>
      </c>
      <c r="O471" s="118">
        <v>21.59</v>
      </c>
      <c r="P471" s="118">
        <v>21.72</v>
      </c>
      <c r="Q471" s="118">
        <v>21.88</v>
      </c>
      <c r="R471" s="118">
        <v>22.05</v>
      </c>
      <c r="S471" s="118">
        <v>22.21</v>
      </c>
      <c r="T471" s="118">
        <v>22.42</v>
      </c>
      <c r="U471" s="118">
        <v>22.63</v>
      </c>
      <c r="V471" s="118">
        <v>22.83</v>
      </c>
      <c r="W471" s="118">
        <v>23.08</v>
      </c>
      <c r="X471" s="118">
        <v>23.08</v>
      </c>
      <c r="Y471" s="118">
        <v>23.08</v>
      </c>
      <c r="Z471" s="118">
        <v>23.08</v>
      </c>
      <c r="AA471" s="118">
        <v>23.08</v>
      </c>
      <c r="AB471" s="118">
        <v>23.08</v>
      </c>
      <c r="AC471" s="118">
        <v>23.08</v>
      </c>
      <c r="AD471" s="118">
        <v>23.08</v>
      </c>
      <c r="AE471" s="118">
        <v>23.08</v>
      </c>
    </row>
    <row r="472" spans="1:31">
      <c r="A472" s="3" t="s">
        <v>117</v>
      </c>
      <c r="B472" s="117" t="s">
        <v>92</v>
      </c>
      <c r="C472" s="118" t="s">
        <v>32</v>
      </c>
      <c r="D472" s="118" t="s">
        <v>118</v>
      </c>
      <c r="E472" s="117" t="s">
        <v>93</v>
      </c>
      <c r="F472" s="118" t="s">
        <v>119</v>
      </c>
      <c r="G472" s="117">
        <v>0</v>
      </c>
      <c r="H472" s="119">
        <v>0</v>
      </c>
      <c r="I472" s="119">
        <v>22894.066347703232</v>
      </c>
      <c r="J472" s="119">
        <v>35473.593528358666</v>
      </c>
      <c r="K472" s="119">
        <v>41284.951920519365</v>
      </c>
      <c r="L472" s="119">
        <v>39275.299824297981</v>
      </c>
      <c r="M472" s="119">
        <v>37716.441275782061</v>
      </c>
      <c r="N472" s="119">
        <v>36823.05147526419</v>
      </c>
      <c r="O472" s="119">
        <v>35624.985763791708</v>
      </c>
      <c r="P472" s="119">
        <v>34399.701482372773</v>
      </c>
      <c r="Q472" s="119">
        <v>33146.739573247993</v>
      </c>
      <c r="R472" s="119">
        <v>31636.111146498431</v>
      </c>
      <c r="S472" s="119">
        <v>31829.953485864811</v>
      </c>
      <c r="T472" s="119">
        <v>32022.524966710964</v>
      </c>
      <c r="U472" s="119">
        <v>32213.720472247533</v>
      </c>
      <c r="V472" s="119">
        <v>32403.431199227613</v>
      </c>
      <c r="W472" s="119">
        <v>32591.544553140244</v>
      </c>
      <c r="X472" s="119">
        <v>32777.944041110299</v>
      </c>
      <c r="Y472" s="119">
        <v>32962.509162494673</v>
      </c>
      <c r="Z472" s="119">
        <v>33145.115297168544</v>
      </c>
      <c r="AA472" s="119">
        <v>33325.633591498758</v>
      </c>
      <c r="AB472" s="119">
        <v>33503.930842005582</v>
      </c>
      <c r="AC472" s="119">
        <v>33679.869376718401</v>
      </c>
      <c r="AD472" s="119">
        <v>33991.362544229451</v>
      </c>
      <c r="AE472" s="119">
        <v>34305.736601577708</v>
      </c>
    </row>
    <row r="473" spans="1:31">
      <c r="A473" s="3" t="s">
        <v>120</v>
      </c>
      <c r="B473" s="117" t="s">
        <v>92</v>
      </c>
      <c r="C473" s="118" t="s">
        <v>32</v>
      </c>
      <c r="D473" s="118" t="s">
        <v>118</v>
      </c>
      <c r="E473" s="117" t="s">
        <v>94</v>
      </c>
      <c r="F473" s="118" t="s">
        <v>119</v>
      </c>
      <c r="G473" s="117">
        <v>0</v>
      </c>
      <c r="H473" s="119">
        <v>0</v>
      </c>
      <c r="I473" s="119">
        <v>22894.066347703232</v>
      </c>
      <c r="J473" s="119">
        <v>12579.527180655434</v>
      </c>
      <c r="K473" s="119">
        <v>5811.3583921606987</v>
      </c>
      <c r="L473" s="119">
        <v>0</v>
      </c>
      <c r="M473" s="119">
        <v>0</v>
      </c>
      <c r="N473" s="119">
        <v>0</v>
      </c>
      <c r="O473" s="119">
        <v>0</v>
      </c>
      <c r="P473" s="119">
        <v>0</v>
      </c>
      <c r="Q473" s="119">
        <v>0</v>
      </c>
      <c r="R473" s="119">
        <v>0</v>
      </c>
      <c r="S473" s="119">
        <v>193.84233936637975</v>
      </c>
      <c r="T473" s="119">
        <v>192.57148084615255</v>
      </c>
      <c r="U473" s="119">
        <v>191.19550553656882</v>
      </c>
      <c r="V473" s="119">
        <v>189.71072698007993</v>
      </c>
      <c r="W473" s="119">
        <v>188.11335391263128</v>
      </c>
      <c r="X473" s="119">
        <v>186.39948797005491</v>
      </c>
      <c r="Y473" s="119">
        <v>184.56512138437392</v>
      </c>
      <c r="Z473" s="119">
        <v>182.60613467387157</v>
      </c>
      <c r="AA473" s="119">
        <v>180.51829433021339</v>
      </c>
      <c r="AB473" s="119">
        <v>178.29725050682464</v>
      </c>
      <c r="AC473" s="119">
        <v>175.93853471281909</v>
      </c>
      <c r="AD473" s="119">
        <v>311.49316751104925</v>
      </c>
      <c r="AE473" s="119">
        <v>314.37405734825734</v>
      </c>
    </row>
    <row r="474" spans="1:31">
      <c r="A474" s="3" t="s">
        <v>121</v>
      </c>
      <c r="B474" s="117" t="s">
        <v>92</v>
      </c>
      <c r="C474" s="118" t="s">
        <v>32</v>
      </c>
      <c r="D474" s="118" t="s">
        <v>118</v>
      </c>
      <c r="E474" s="117" t="s">
        <v>35</v>
      </c>
      <c r="F474" s="118" t="s">
        <v>119</v>
      </c>
      <c r="G474" s="117">
        <v>0</v>
      </c>
      <c r="H474" s="144">
        <v>0</v>
      </c>
      <c r="I474" s="144">
        <v>1.0057955592305705</v>
      </c>
      <c r="J474" s="144">
        <v>1.5508195545520183</v>
      </c>
      <c r="K474" s="144">
        <v>1.7982182942124556</v>
      </c>
      <c r="L474" s="144">
        <v>1.7070993449999339</v>
      </c>
      <c r="M474" s="144">
        <v>1.6359187235048094</v>
      </c>
      <c r="N474" s="144">
        <v>1.592917414741174</v>
      </c>
      <c r="O474" s="144">
        <v>1.5369886312290217</v>
      </c>
      <c r="P474" s="144">
        <v>1.4801751198831206</v>
      </c>
      <c r="Q474" s="144">
        <v>1.4224654041380711</v>
      </c>
      <c r="R474" s="144">
        <v>1.3540243036461677</v>
      </c>
      <c r="S474" s="144">
        <v>1.3586945751440087</v>
      </c>
      <c r="T474" s="144">
        <v>1.363276287597468</v>
      </c>
      <c r="U474" s="144">
        <v>1.3677655602103596</v>
      </c>
      <c r="V474" s="144">
        <v>1.372158400742842</v>
      </c>
      <c r="W474" s="144">
        <v>1.3764507028585664</v>
      </c>
      <c r="X474" s="144">
        <v>1.3806382434309599</v>
      </c>
      <c r="Y474" s="144">
        <v>1.3847166798094459</v>
      </c>
      <c r="Z474" s="144">
        <v>1.388681547046575</v>
      </c>
      <c r="AA474" s="144">
        <v>1.3925282550871632</v>
      </c>
      <c r="AB474" s="144">
        <v>1.3962520859206971</v>
      </c>
      <c r="AC474" s="144">
        <v>1.3998481906984224</v>
      </c>
      <c r="AD474" s="144">
        <v>1.4090343670906209</v>
      </c>
      <c r="AE474" s="144">
        <v>1.4182808256171737</v>
      </c>
    </row>
    <row r="475" spans="1:31">
      <c r="A475" s="3" t="s">
        <v>122</v>
      </c>
      <c r="B475" s="117" t="s">
        <v>92</v>
      </c>
      <c r="C475" s="118" t="s">
        <v>32</v>
      </c>
      <c r="D475" s="118" t="s">
        <v>118</v>
      </c>
      <c r="E475" s="117" t="s">
        <v>36</v>
      </c>
      <c r="F475" s="118" t="s">
        <v>119</v>
      </c>
      <c r="G475" s="117">
        <v>0</v>
      </c>
      <c r="H475" s="144">
        <v>0</v>
      </c>
      <c r="I475" s="144">
        <v>1.0718196496489456</v>
      </c>
      <c r="J475" s="144">
        <v>1.6526210086871465</v>
      </c>
      <c r="K475" s="144">
        <v>1.9162599043184736</v>
      </c>
      <c r="L475" s="144">
        <v>1.8191595748081137</v>
      </c>
      <c r="M475" s="144">
        <v>1.7433063975967704</v>
      </c>
      <c r="N475" s="144">
        <v>1.6974823260242689</v>
      </c>
      <c r="O475" s="144">
        <v>1.6378821730914555</v>
      </c>
      <c r="P475" s="144">
        <v>1.5773392155617227</v>
      </c>
      <c r="Q475" s="144">
        <v>1.5158412235060434</v>
      </c>
      <c r="R475" s="144">
        <v>1.4429073994524377</v>
      </c>
      <c r="S475" s="144">
        <v>1.447884244612115</v>
      </c>
      <c r="T475" s="144">
        <v>1.4527667173886061</v>
      </c>
      <c r="U475" s="144">
        <v>1.4575506822361035</v>
      </c>
      <c r="V475" s="144">
        <v>1.4622318848495759</v>
      </c>
      <c r="W475" s="144">
        <v>1.4668059493377732</v>
      </c>
      <c r="X475" s="144">
        <v>1.4712683753526852</v>
      </c>
      <c r="Y475" s="144">
        <v>1.4756145351763064</v>
      </c>
      <c r="Z475" s="144">
        <v>1.4798396707657449</v>
      </c>
      <c r="AA475" s="144">
        <v>1.4839388907578466</v>
      </c>
      <c r="AB475" s="144">
        <v>1.4879071674346729</v>
      </c>
      <c r="AC475" s="144">
        <v>1.4917393336513451</v>
      </c>
      <c r="AD475" s="144">
        <v>1.501528524180116</v>
      </c>
      <c r="AE475" s="144">
        <v>1.5113819539824955</v>
      </c>
    </row>
    <row r="476" spans="1:31">
      <c r="A476" s="3" t="s">
        <v>123</v>
      </c>
      <c r="B476" s="117" t="s">
        <v>92</v>
      </c>
      <c r="C476" s="118" t="s">
        <v>32</v>
      </c>
      <c r="D476" s="118" t="s">
        <v>118</v>
      </c>
      <c r="E476" s="117" t="s">
        <v>37</v>
      </c>
      <c r="F476" s="118" t="s">
        <v>119</v>
      </c>
      <c r="G476" s="117">
        <v>0</v>
      </c>
      <c r="H476" s="144">
        <v>0</v>
      </c>
      <c r="I476" s="144">
        <v>0.93417645963454932</v>
      </c>
      <c r="J476" s="144">
        <v>1.4403912482092411</v>
      </c>
      <c r="K476" s="144">
        <v>1.6701736096573654</v>
      </c>
      <c r="L476" s="144">
        <v>1.5855429144829987</v>
      </c>
      <c r="M476" s="144">
        <v>1.5194308101168084</v>
      </c>
      <c r="N476" s="144">
        <v>1.4794914705444651</v>
      </c>
      <c r="O476" s="144">
        <v>1.4275451754017241</v>
      </c>
      <c r="P476" s="144">
        <v>1.3747771507256925</v>
      </c>
      <c r="Q476" s="144">
        <v>1.3211767371560916</v>
      </c>
      <c r="R476" s="144">
        <v>1.2576090823138595</v>
      </c>
      <c r="S476" s="144">
        <v>1.2619468005045449</v>
      </c>
      <c r="T476" s="144">
        <v>1.2662022656232317</v>
      </c>
      <c r="U476" s="144">
        <v>1.2703718732113325</v>
      </c>
      <c r="V476" s="144">
        <v>1.2744519153021057</v>
      </c>
      <c r="W476" s="144">
        <v>1.2784385779567076</v>
      </c>
      <c r="X476" s="144">
        <v>1.2823279387622848</v>
      </c>
      <c r="Y476" s="144">
        <v>1.2861159642928535</v>
      </c>
      <c r="Z476" s="144">
        <v>1.2897985075338834</v>
      </c>
      <c r="AA476" s="144">
        <v>1.2933713052715807</v>
      </c>
      <c r="AB476" s="144">
        <v>1.2968299754480621</v>
      </c>
      <c r="AC476" s="144">
        <v>1.3001700144837289</v>
      </c>
      <c r="AD476" s="144">
        <v>1.3087020761545987</v>
      </c>
      <c r="AE476" s="144">
        <v>1.3172901274849318</v>
      </c>
    </row>
    <row r="477" spans="1:31">
      <c r="A477" s="3" t="s">
        <v>124</v>
      </c>
      <c r="B477" s="117" t="s">
        <v>92</v>
      </c>
      <c r="C477" s="118" t="s">
        <v>32</v>
      </c>
      <c r="D477" s="118" t="s">
        <v>118</v>
      </c>
      <c r="E477" s="117" t="s">
        <v>38</v>
      </c>
      <c r="F477" s="118" t="s">
        <v>119</v>
      </c>
      <c r="G477" s="117">
        <v>0</v>
      </c>
      <c r="H477" s="144">
        <v>0</v>
      </c>
      <c r="I477" s="144">
        <v>0.99549921103425976</v>
      </c>
      <c r="J477" s="144">
        <v>1.5349437853892169</v>
      </c>
      <c r="K477" s="144">
        <v>1.7798098994643705</v>
      </c>
      <c r="L477" s="144">
        <v>1.6896237366613369</v>
      </c>
      <c r="M477" s="144">
        <v>1.6191717925370932</v>
      </c>
      <c r="N477" s="144">
        <v>1.5766106889860028</v>
      </c>
      <c r="O477" s="144">
        <v>1.5212544494903284</v>
      </c>
      <c r="P477" s="144">
        <v>1.465022539136501</v>
      </c>
      <c r="Q477" s="144">
        <v>1.40790359884494</v>
      </c>
      <c r="R477" s="144">
        <v>1.3401631311955025</v>
      </c>
      <c r="S477" s="144">
        <v>1.3447855930355337</v>
      </c>
      <c r="T477" s="144">
        <v>1.3493204024117984</v>
      </c>
      <c r="U477" s="144">
        <v>1.3537637182558957</v>
      </c>
      <c r="V477" s="144">
        <v>1.3581115891966173</v>
      </c>
      <c r="W477" s="144">
        <v>1.3623599509342579</v>
      </c>
      <c r="X477" s="144">
        <v>1.3665046235744722</v>
      </c>
      <c r="Y477" s="144">
        <v>1.3705413089224781</v>
      </c>
      <c r="Z477" s="144">
        <v>1.3744655877385799</v>
      </c>
      <c r="AA477" s="144">
        <v>1.378272916956075</v>
      </c>
      <c r="AB477" s="144">
        <v>1.3819586268628112</v>
      </c>
      <c r="AC477" s="144">
        <v>1.385517918247793</v>
      </c>
      <c r="AD477" s="144">
        <v>1.3946100555782168</v>
      </c>
      <c r="AE477" s="144">
        <v>1.4037618579336442</v>
      </c>
    </row>
    <row r="478" spans="1:31">
      <c r="A478" s="3" t="s">
        <v>125</v>
      </c>
      <c r="B478" s="117" t="s">
        <v>92</v>
      </c>
      <c r="C478" s="118" t="s">
        <v>32</v>
      </c>
      <c r="D478" s="118" t="s">
        <v>118</v>
      </c>
      <c r="E478" s="117" t="s">
        <v>95</v>
      </c>
      <c r="F478" s="118" t="s">
        <v>119</v>
      </c>
      <c r="G478" s="117">
        <v>0</v>
      </c>
      <c r="H478" s="118">
        <v>0</v>
      </c>
      <c r="I478" s="118">
        <v>70314.34</v>
      </c>
      <c r="J478" s="118">
        <v>70314.34</v>
      </c>
      <c r="K478" s="118">
        <v>70314.34</v>
      </c>
      <c r="L478" s="118">
        <v>70314.34</v>
      </c>
      <c r="M478" s="118">
        <v>70314.34</v>
      </c>
      <c r="N478" s="118">
        <v>70314.34</v>
      </c>
      <c r="O478" s="118">
        <v>70314.34</v>
      </c>
      <c r="P478" s="118">
        <v>70314.34</v>
      </c>
      <c r="Q478" s="118">
        <v>70314.34</v>
      </c>
      <c r="R478" s="118">
        <v>70314.34</v>
      </c>
      <c r="S478" s="118">
        <v>70314.34</v>
      </c>
      <c r="T478" s="118">
        <v>70314.34</v>
      </c>
      <c r="U478" s="118">
        <v>70314.34</v>
      </c>
      <c r="V478" s="118">
        <v>70314.34</v>
      </c>
      <c r="W478" s="118">
        <v>70314.34</v>
      </c>
      <c r="X478" s="118">
        <v>70314.34</v>
      </c>
      <c r="Y478" s="118">
        <v>70314.34</v>
      </c>
      <c r="Z478" s="118">
        <v>70314.34</v>
      </c>
      <c r="AA478" s="118">
        <v>70314.34</v>
      </c>
      <c r="AB478" s="118">
        <v>70314.34</v>
      </c>
      <c r="AC478" s="118">
        <v>70314.34</v>
      </c>
      <c r="AD478" s="118">
        <v>70314.34</v>
      </c>
      <c r="AE478" s="118">
        <v>70314.34</v>
      </c>
    </row>
    <row r="479" spans="1:31">
      <c r="A479" s="3" t="s">
        <v>126</v>
      </c>
      <c r="B479" s="117" t="s">
        <v>92</v>
      </c>
      <c r="C479" s="118" t="s">
        <v>32</v>
      </c>
      <c r="D479" s="118" t="s">
        <v>118</v>
      </c>
      <c r="E479" s="117" t="s">
        <v>96</v>
      </c>
      <c r="F479" s="118" t="s">
        <v>119</v>
      </c>
      <c r="G479" s="117">
        <v>0</v>
      </c>
      <c r="H479" s="118">
        <v>0</v>
      </c>
      <c r="I479" s="118">
        <v>114505.14</v>
      </c>
      <c r="J479" s="118">
        <v>155388.6</v>
      </c>
      <c r="K479" s="118">
        <v>174275.52</v>
      </c>
      <c r="L479" s="118">
        <v>167744.15</v>
      </c>
      <c r="M479" s="118">
        <v>162677.85999999999</v>
      </c>
      <c r="N479" s="118">
        <v>159774.34</v>
      </c>
      <c r="O479" s="118">
        <v>155880.63</v>
      </c>
      <c r="P479" s="118">
        <v>151898.45000000001</v>
      </c>
      <c r="Q479" s="118">
        <v>147826.32999999999</v>
      </c>
      <c r="R479" s="118">
        <v>142916.78</v>
      </c>
      <c r="S479" s="118">
        <v>143546.76999999999</v>
      </c>
      <c r="T479" s="118">
        <v>144172.63</v>
      </c>
      <c r="U479" s="118">
        <v>144794.01</v>
      </c>
      <c r="V479" s="118">
        <v>145410.57</v>
      </c>
      <c r="W479" s="118">
        <v>146021.94</v>
      </c>
      <c r="X479" s="118">
        <v>146627.74</v>
      </c>
      <c r="Y479" s="118">
        <v>147227.57999999999</v>
      </c>
      <c r="Z479" s="118">
        <v>147821.04999999999</v>
      </c>
      <c r="AA479" s="118">
        <v>148407.73000000001</v>
      </c>
      <c r="AB479" s="118">
        <v>148987.20000000001</v>
      </c>
      <c r="AC479" s="118">
        <v>149559</v>
      </c>
      <c r="AD479" s="118">
        <v>150571.35</v>
      </c>
      <c r="AE479" s="118">
        <v>151593.07</v>
      </c>
    </row>
    <row r="480" spans="1:31">
      <c r="A480" s="3" t="s">
        <v>127</v>
      </c>
      <c r="B480" s="117" t="s">
        <v>92</v>
      </c>
      <c r="C480" s="118" t="s">
        <v>32</v>
      </c>
      <c r="D480" s="118" t="s">
        <v>118</v>
      </c>
      <c r="E480" s="117" t="s">
        <v>97</v>
      </c>
      <c r="F480" s="118" t="s">
        <v>119</v>
      </c>
      <c r="G480" s="117">
        <v>0</v>
      </c>
      <c r="H480" s="118">
        <v>0</v>
      </c>
      <c r="I480" s="118">
        <v>0</v>
      </c>
      <c r="J480" s="118">
        <v>0</v>
      </c>
      <c r="K480" s="118">
        <v>0</v>
      </c>
      <c r="L480" s="118">
        <v>0</v>
      </c>
      <c r="M480" s="118">
        <v>0</v>
      </c>
      <c r="N480" s="118">
        <v>0</v>
      </c>
      <c r="O480" s="118">
        <v>0</v>
      </c>
      <c r="P480" s="118">
        <v>0</v>
      </c>
      <c r="Q480" s="118">
        <v>0</v>
      </c>
      <c r="R480" s="118">
        <v>0</v>
      </c>
      <c r="S480" s="118">
        <v>0</v>
      </c>
      <c r="T480" s="118">
        <v>0</v>
      </c>
      <c r="U480" s="118">
        <v>0</v>
      </c>
      <c r="V480" s="118">
        <v>0</v>
      </c>
      <c r="W480" s="118">
        <v>0</v>
      </c>
      <c r="X480" s="118">
        <v>0</v>
      </c>
      <c r="Y480" s="118">
        <v>0</v>
      </c>
      <c r="Z480" s="118">
        <v>0</v>
      </c>
      <c r="AA480" s="118">
        <v>0</v>
      </c>
      <c r="AB480" s="118">
        <v>0</v>
      </c>
      <c r="AC480" s="118">
        <v>0</v>
      </c>
      <c r="AD480" s="118">
        <v>0</v>
      </c>
      <c r="AE480" s="118">
        <v>0</v>
      </c>
    </row>
    <row r="481" spans="1:31">
      <c r="A481" s="3" t="s">
        <v>128</v>
      </c>
      <c r="B481" s="117" t="s">
        <v>92</v>
      </c>
      <c r="C481" s="118" t="s">
        <v>32</v>
      </c>
      <c r="D481" s="118" t="s">
        <v>118</v>
      </c>
      <c r="E481" s="117" t="s">
        <v>34</v>
      </c>
      <c r="F481" s="118" t="s">
        <v>119</v>
      </c>
      <c r="G481" s="117">
        <v>0</v>
      </c>
      <c r="H481" s="118">
        <v>0</v>
      </c>
      <c r="I481" s="118">
        <v>184819.48</v>
      </c>
      <c r="J481" s="118">
        <v>225702.94</v>
      </c>
      <c r="K481" s="118">
        <v>244589.86</v>
      </c>
      <c r="L481" s="118">
        <v>238058.49</v>
      </c>
      <c r="M481" s="118">
        <v>232992.2</v>
      </c>
      <c r="N481" s="118">
        <v>230088.68</v>
      </c>
      <c r="O481" s="118">
        <v>226194.97</v>
      </c>
      <c r="P481" s="118">
        <v>222212.79</v>
      </c>
      <c r="Q481" s="118">
        <v>218140.67</v>
      </c>
      <c r="R481" s="118">
        <v>213231.12</v>
      </c>
      <c r="S481" s="118">
        <v>213861.11</v>
      </c>
      <c r="T481" s="118">
        <v>214486.97</v>
      </c>
      <c r="U481" s="118">
        <v>215108.35</v>
      </c>
      <c r="V481" s="118">
        <v>215724.91</v>
      </c>
      <c r="W481" s="118">
        <v>216336.28</v>
      </c>
      <c r="X481" s="118">
        <v>216942.07999999999</v>
      </c>
      <c r="Y481" s="118">
        <v>217541.92</v>
      </c>
      <c r="Z481" s="118">
        <v>218135.39</v>
      </c>
      <c r="AA481" s="118">
        <v>218722.07</v>
      </c>
      <c r="AB481" s="118">
        <v>219301.54</v>
      </c>
      <c r="AC481" s="118">
        <v>219873.34</v>
      </c>
      <c r="AD481" s="118">
        <v>220885.69</v>
      </c>
      <c r="AE481" s="118">
        <v>221907.41</v>
      </c>
    </row>
    <row r="482" spans="1:31">
      <c r="A482" s="3" t="s">
        <v>1251</v>
      </c>
      <c r="B482" s="117" t="s">
        <v>92</v>
      </c>
      <c r="C482" s="118" t="s">
        <v>32</v>
      </c>
      <c r="D482" s="118" t="s">
        <v>1252</v>
      </c>
      <c r="E482" s="117" t="s">
        <v>93</v>
      </c>
      <c r="F482" s="118" t="s">
        <v>119</v>
      </c>
      <c r="G482" s="117">
        <v>0</v>
      </c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</row>
    <row r="483" spans="1:31">
      <c r="A483" s="3" t="s">
        <v>1253</v>
      </c>
      <c r="B483" s="117" t="s">
        <v>92</v>
      </c>
      <c r="C483" s="118" t="s">
        <v>32</v>
      </c>
      <c r="D483" s="118" t="s">
        <v>1252</v>
      </c>
      <c r="E483" s="117" t="s">
        <v>94</v>
      </c>
      <c r="F483" s="118" t="s">
        <v>119</v>
      </c>
      <c r="G483" s="117">
        <v>0</v>
      </c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</row>
    <row r="484" spans="1:31">
      <c r="A484" s="3" t="s">
        <v>1254</v>
      </c>
      <c r="B484" s="117" t="s">
        <v>92</v>
      </c>
      <c r="C484" s="118" t="s">
        <v>32</v>
      </c>
      <c r="D484" s="118" t="s">
        <v>1252</v>
      </c>
      <c r="E484" s="117" t="s">
        <v>35</v>
      </c>
      <c r="F484" s="118" t="s">
        <v>119</v>
      </c>
      <c r="G484" s="117">
        <v>0</v>
      </c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</row>
    <row r="485" spans="1:31">
      <c r="A485" s="3" t="s">
        <v>1255</v>
      </c>
      <c r="B485" s="117" t="s">
        <v>92</v>
      </c>
      <c r="C485" s="118" t="s">
        <v>32</v>
      </c>
      <c r="D485" s="118" t="s">
        <v>1252</v>
      </c>
      <c r="E485" s="117" t="s">
        <v>36</v>
      </c>
      <c r="F485" s="118" t="s">
        <v>119</v>
      </c>
      <c r="G485" s="117">
        <v>0</v>
      </c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</row>
    <row r="486" spans="1:31">
      <c r="A486" s="3" t="s">
        <v>1256</v>
      </c>
      <c r="B486" s="117" t="s">
        <v>92</v>
      </c>
      <c r="C486" s="118" t="s">
        <v>32</v>
      </c>
      <c r="D486" s="118" t="s">
        <v>1252</v>
      </c>
      <c r="E486" s="117" t="s">
        <v>37</v>
      </c>
      <c r="F486" s="118" t="s">
        <v>119</v>
      </c>
      <c r="G486" s="117">
        <v>0</v>
      </c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</row>
    <row r="487" spans="1:31">
      <c r="A487" s="3" t="s">
        <v>1257</v>
      </c>
      <c r="B487" s="117" t="s">
        <v>92</v>
      </c>
      <c r="C487" s="118" t="s">
        <v>32</v>
      </c>
      <c r="D487" s="118" t="s">
        <v>1252</v>
      </c>
      <c r="E487" s="117" t="s">
        <v>38</v>
      </c>
      <c r="F487" s="118" t="s">
        <v>119</v>
      </c>
      <c r="G487" s="117">
        <v>0</v>
      </c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</row>
    <row r="488" spans="1:31">
      <c r="A488" s="3" t="s">
        <v>1258</v>
      </c>
      <c r="B488" s="117" t="s">
        <v>92</v>
      </c>
      <c r="C488" s="118" t="s">
        <v>32</v>
      </c>
      <c r="D488" s="118" t="s">
        <v>1252</v>
      </c>
      <c r="E488" s="117" t="s">
        <v>95</v>
      </c>
      <c r="F488" s="118" t="s">
        <v>119</v>
      </c>
      <c r="G488" s="117">
        <v>0</v>
      </c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</row>
    <row r="489" spans="1:31">
      <c r="A489" s="3" t="s">
        <v>1259</v>
      </c>
      <c r="B489" s="117" t="s">
        <v>92</v>
      </c>
      <c r="C489" s="118" t="s">
        <v>32</v>
      </c>
      <c r="D489" s="118" t="s">
        <v>1252</v>
      </c>
      <c r="E489" s="117" t="s">
        <v>96</v>
      </c>
      <c r="F489" s="118" t="s">
        <v>119</v>
      </c>
      <c r="G489" s="117">
        <v>0</v>
      </c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</row>
    <row r="490" spans="1:31">
      <c r="A490" s="3" t="s">
        <v>1260</v>
      </c>
      <c r="B490" s="117" t="s">
        <v>92</v>
      </c>
      <c r="C490" s="118" t="s">
        <v>32</v>
      </c>
      <c r="D490" s="118" t="s">
        <v>1252</v>
      </c>
      <c r="E490" s="117" t="s">
        <v>97</v>
      </c>
      <c r="F490" s="118" t="s">
        <v>119</v>
      </c>
      <c r="G490" s="117">
        <v>0</v>
      </c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  <c r="AE490" s="118"/>
    </row>
    <row r="491" spans="1:31">
      <c r="A491" s="3" t="s">
        <v>1261</v>
      </c>
      <c r="B491" s="117" t="s">
        <v>92</v>
      </c>
      <c r="C491" s="118" t="s">
        <v>32</v>
      </c>
      <c r="D491" s="118" t="s">
        <v>1252</v>
      </c>
      <c r="E491" s="117" t="s">
        <v>34</v>
      </c>
      <c r="F491" s="118" t="s">
        <v>119</v>
      </c>
      <c r="G491" s="117">
        <v>0</v>
      </c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</row>
    <row r="492" spans="1:31">
      <c r="A492" s="3" t="s">
        <v>1262</v>
      </c>
      <c r="B492" s="117" t="s">
        <v>92</v>
      </c>
      <c r="C492" s="118" t="s">
        <v>152</v>
      </c>
      <c r="D492" s="118" t="s">
        <v>1252</v>
      </c>
      <c r="E492" s="117" t="s">
        <v>93</v>
      </c>
      <c r="F492" s="118" t="s">
        <v>119</v>
      </c>
      <c r="G492" s="117">
        <v>0</v>
      </c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</row>
    <row r="493" spans="1:31">
      <c r="A493" s="3" t="s">
        <v>1263</v>
      </c>
      <c r="B493" s="117" t="s">
        <v>92</v>
      </c>
      <c r="C493" s="118" t="s">
        <v>152</v>
      </c>
      <c r="D493" s="118" t="s">
        <v>1252</v>
      </c>
      <c r="E493" s="117" t="s">
        <v>94</v>
      </c>
      <c r="F493" s="118" t="s">
        <v>119</v>
      </c>
      <c r="G493" s="117">
        <v>0</v>
      </c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</row>
    <row r="494" spans="1:31">
      <c r="A494" s="3" t="s">
        <v>1264</v>
      </c>
      <c r="B494" s="117" t="s">
        <v>92</v>
      </c>
      <c r="C494" s="118" t="s">
        <v>152</v>
      </c>
      <c r="D494" s="118" t="s">
        <v>1252</v>
      </c>
      <c r="E494" s="117" t="s">
        <v>35</v>
      </c>
      <c r="F494" s="118" t="s">
        <v>119</v>
      </c>
      <c r="G494" s="117">
        <v>0</v>
      </c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</row>
    <row r="495" spans="1:31">
      <c r="A495" s="3" t="s">
        <v>1265</v>
      </c>
      <c r="B495" s="117" t="s">
        <v>92</v>
      </c>
      <c r="C495" s="118" t="s">
        <v>152</v>
      </c>
      <c r="D495" s="118" t="s">
        <v>1252</v>
      </c>
      <c r="E495" s="117" t="s">
        <v>36</v>
      </c>
      <c r="F495" s="118" t="s">
        <v>119</v>
      </c>
      <c r="G495" s="117">
        <v>0</v>
      </c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</row>
    <row r="496" spans="1:31">
      <c r="A496" s="3" t="s">
        <v>1266</v>
      </c>
      <c r="B496" s="117" t="s">
        <v>92</v>
      </c>
      <c r="C496" s="118" t="s">
        <v>152</v>
      </c>
      <c r="D496" s="118" t="s">
        <v>1252</v>
      </c>
      <c r="E496" s="117" t="s">
        <v>37</v>
      </c>
      <c r="F496" s="118" t="s">
        <v>119</v>
      </c>
      <c r="G496" s="117">
        <v>0</v>
      </c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</row>
    <row r="497" spans="1:31">
      <c r="A497" s="3" t="s">
        <v>1267</v>
      </c>
      <c r="B497" s="117" t="s">
        <v>92</v>
      </c>
      <c r="C497" s="118" t="s">
        <v>152</v>
      </c>
      <c r="D497" s="118" t="s">
        <v>1252</v>
      </c>
      <c r="E497" s="117" t="s">
        <v>38</v>
      </c>
      <c r="F497" s="118" t="s">
        <v>119</v>
      </c>
      <c r="G497" s="117">
        <v>0</v>
      </c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</row>
    <row r="498" spans="1:31">
      <c r="A498" s="3" t="s">
        <v>1268</v>
      </c>
      <c r="B498" s="117" t="s">
        <v>92</v>
      </c>
      <c r="C498" s="118" t="s">
        <v>152</v>
      </c>
      <c r="D498" s="118" t="s">
        <v>1252</v>
      </c>
      <c r="E498" s="117" t="s">
        <v>95</v>
      </c>
      <c r="F498" s="118" t="s">
        <v>119</v>
      </c>
      <c r="G498" s="117">
        <v>0</v>
      </c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8"/>
    </row>
    <row r="499" spans="1:31">
      <c r="A499" s="3" t="s">
        <v>1269</v>
      </c>
      <c r="B499" s="117" t="s">
        <v>92</v>
      </c>
      <c r="C499" s="118" t="s">
        <v>152</v>
      </c>
      <c r="D499" s="118" t="s">
        <v>1252</v>
      </c>
      <c r="E499" s="117" t="s">
        <v>96</v>
      </c>
      <c r="F499" s="118" t="s">
        <v>119</v>
      </c>
      <c r="G499" s="117">
        <v>0</v>
      </c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</row>
    <row r="500" spans="1:31">
      <c r="A500" s="3" t="s">
        <v>1270</v>
      </c>
      <c r="B500" s="117" t="s">
        <v>92</v>
      </c>
      <c r="C500" s="118" t="s">
        <v>152</v>
      </c>
      <c r="D500" s="118" t="s">
        <v>1252</v>
      </c>
      <c r="E500" s="117" t="s">
        <v>97</v>
      </c>
      <c r="F500" s="118" t="s">
        <v>119</v>
      </c>
      <c r="G500" s="117">
        <v>0</v>
      </c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</row>
    <row r="501" spans="1:31">
      <c r="A501" s="3" t="s">
        <v>1271</v>
      </c>
      <c r="B501" s="117" t="s">
        <v>92</v>
      </c>
      <c r="C501" s="118" t="s">
        <v>152</v>
      </c>
      <c r="D501" s="118" t="s">
        <v>1252</v>
      </c>
      <c r="E501" s="117" t="s">
        <v>34</v>
      </c>
      <c r="F501" s="118" t="s">
        <v>119</v>
      </c>
      <c r="G501" s="117">
        <v>0</v>
      </c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</row>
    <row r="502" spans="1:31">
      <c r="A502" s="3" t="s">
        <v>1272</v>
      </c>
      <c r="B502" s="117" t="s">
        <v>92</v>
      </c>
      <c r="C502" s="118" t="s">
        <v>32</v>
      </c>
      <c r="D502" s="118" t="s">
        <v>1273</v>
      </c>
      <c r="E502" s="117" t="s">
        <v>93</v>
      </c>
      <c r="F502" s="118" t="s">
        <v>119</v>
      </c>
      <c r="G502" s="117">
        <v>0</v>
      </c>
      <c r="H502" s="119">
        <v>0</v>
      </c>
      <c r="I502" s="119">
        <v>3006.5983050504142</v>
      </c>
      <c r="J502" s="119">
        <v>8734.9199370531132</v>
      </c>
      <c r="K502" s="119">
        <v>18976.333257753009</v>
      </c>
      <c r="L502" s="119">
        <v>23210.499891063446</v>
      </c>
      <c r="M502" s="119">
        <v>24765.846898944648</v>
      </c>
      <c r="N502" s="119">
        <v>24179.217984012761</v>
      </c>
      <c r="O502" s="119">
        <v>23392.528917346906</v>
      </c>
      <c r="P502" s="119">
        <v>22587.967248884568</v>
      </c>
      <c r="Q502" s="119">
        <v>21765.231546311312</v>
      </c>
      <c r="R502" s="119">
        <v>20773.303594665042</v>
      </c>
      <c r="S502" s="119">
        <v>20900.586804238781</v>
      </c>
      <c r="T502" s="119">
        <v>21027.035526610718</v>
      </c>
      <c r="U502" s="119">
        <v>21152.580738664576</v>
      </c>
      <c r="V502" s="119">
        <v>21277.150996635683</v>
      </c>
      <c r="W502" s="119">
        <v>21400.67236729158</v>
      </c>
      <c r="X502" s="119">
        <v>21523.068357606608</v>
      </c>
      <c r="Y502" s="119">
        <v>21644.259842923799</v>
      </c>
      <c r="Z502" s="119">
        <v>21764.164993599956</v>
      </c>
      <c r="AA502" s="119">
        <v>21882.69920013209</v>
      </c>
      <c r="AB502" s="119">
        <v>21999.774996765907</v>
      </c>
      <c r="AC502" s="119">
        <v>22115.301983590092</v>
      </c>
      <c r="AD502" s="119">
        <v>22319.838568583316</v>
      </c>
      <c r="AE502" s="119">
        <v>22526.266839913525</v>
      </c>
    </row>
    <row r="503" spans="1:31">
      <c r="A503" s="3" t="s">
        <v>1274</v>
      </c>
      <c r="B503" s="117" t="s">
        <v>92</v>
      </c>
      <c r="C503" s="118" t="s">
        <v>32</v>
      </c>
      <c r="D503" s="118" t="s">
        <v>1273</v>
      </c>
      <c r="E503" s="117" t="s">
        <v>94</v>
      </c>
      <c r="F503" s="118" t="s">
        <v>119</v>
      </c>
      <c r="G503" s="117">
        <v>0</v>
      </c>
      <c r="H503" s="119">
        <v>0</v>
      </c>
      <c r="I503" s="119">
        <v>3006.5983050504142</v>
      </c>
      <c r="J503" s="119">
        <v>5728.3216320026986</v>
      </c>
      <c r="K503" s="119">
        <v>10241.413320699896</v>
      </c>
      <c r="L503" s="119">
        <v>4234.1666333104367</v>
      </c>
      <c r="M503" s="119">
        <v>1555.3470078812024</v>
      </c>
      <c r="N503" s="119">
        <v>0</v>
      </c>
      <c r="O503" s="119">
        <v>0</v>
      </c>
      <c r="P503" s="119">
        <v>0</v>
      </c>
      <c r="Q503" s="119">
        <v>0</v>
      </c>
      <c r="R503" s="119">
        <v>0</v>
      </c>
      <c r="S503" s="119">
        <v>127.28320957373944</v>
      </c>
      <c r="T503" s="119">
        <v>126.44872237193704</v>
      </c>
      <c r="U503" s="119">
        <v>125.54521205385754</v>
      </c>
      <c r="V503" s="119">
        <v>124.57025797110691</v>
      </c>
      <c r="W503" s="119">
        <v>123.52137065589704</v>
      </c>
      <c r="X503" s="119">
        <v>122.39599031502803</v>
      </c>
      <c r="Y503" s="119">
        <v>121.19148531719111</v>
      </c>
      <c r="Z503" s="119">
        <v>119.90515067615706</v>
      </c>
      <c r="AA503" s="119">
        <v>118.5342065321347</v>
      </c>
      <c r="AB503" s="119">
        <v>117.07579663381694</v>
      </c>
      <c r="AC503" s="119">
        <v>115.52698682418486</v>
      </c>
      <c r="AD503" s="119">
        <v>204.5365849932241</v>
      </c>
      <c r="AE503" s="119">
        <v>206.4282713302091</v>
      </c>
    </row>
    <row r="504" spans="1:31">
      <c r="A504" s="3" t="s">
        <v>1275</v>
      </c>
      <c r="B504" s="117" t="s">
        <v>92</v>
      </c>
      <c r="C504" s="118" t="s">
        <v>32</v>
      </c>
      <c r="D504" s="118" t="s">
        <v>1273</v>
      </c>
      <c r="E504" s="117" t="s">
        <v>35</v>
      </c>
      <c r="F504" s="118" t="s">
        <v>119</v>
      </c>
      <c r="G504" s="117">
        <v>0</v>
      </c>
      <c r="H504" s="144">
        <v>0</v>
      </c>
      <c r="I504" s="144">
        <v>0.37644977770201743</v>
      </c>
      <c r="J504" s="144">
        <v>1.0883281731732926</v>
      </c>
      <c r="K504" s="144">
        <v>2.355633854377349</v>
      </c>
      <c r="L504" s="144">
        <v>2.8752038460424783</v>
      </c>
      <c r="M504" s="144">
        <v>3.0614633070813602</v>
      </c>
      <c r="N504" s="144">
        <v>2.9809905262244336</v>
      </c>
      <c r="O504" s="144">
        <v>2.8763252295492308</v>
      </c>
      <c r="P504" s="144">
        <v>2.7700042504975979</v>
      </c>
      <c r="Q504" s="144">
        <v>2.6620061117899172</v>
      </c>
      <c r="R504" s="144">
        <v>2.5339252268157959</v>
      </c>
      <c r="S504" s="144">
        <v>2.542665187193605</v>
      </c>
      <c r="T504" s="144">
        <v>2.5512394179046596</v>
      </c>
      <c r="U504" s="144">
        <v>2.559640656415096</v>
      </c>
      <c r="V504" s="144">
        <v>2.567861431635055</v>
      </c>
      <c r="W504" s="144">
        <v>2.5758940589541224</v>
      </c>
      <c r="X504" s="144">
        <v>2.5837306352003</v>
      </c>
      <c r="Y504" s="144">
        <v>2.5913630335240088</v>
      </c>
      <c r="Z504" s="144">
        <v>2.5987828982089205</v>
      </c>
      <c r="AA504" s="144">
        <v>2.6059816394117141</v>
      </c>
      <c r="AB504" s="144">
        <v>2.6129504278330713</v>
      </c>
      <c r="AC504" s="144">
        <v>2.6196801893225907</v>
      </c>
      <c r="AD504" s="144">
        <v>2.6368712279438991</v>
      </c>
      <c r="AE504" s="144">
        <v>2.6541750787359759</v>
      </c>
    </row>
    <row r="505" spans="1:31">
      <c r="A505" s="3" t="s">
        <v>1276</v>
      </c>
      <c r="B505" s="117" t="s">
        <v>92</v>
      </c>
      <c r="C505" s="118" t="s">
        <v>32</v>
      </c>
      <c r="D505" s="118" t="s">
        <v>1273</v>
      </c>
      <c r="E505" s="117" t="s">
        <v>36</v>
      </c>
      <c r="F505" s="118" t="s">
        <v>119</v>
      </c>
      <c r="G505" s="117">
        <v>0</v>
      </c>
      <c r="H505" s="144">
        <v>0</v>
      </c>
      <c r="I505" s="144">
        <v>0.40116131468671934</v>
      </c>
      <c r="J505" s="144">
        <v>1.1597700055128863</v>
      </c>
      <c r="K505" s="144">
        <v>2.5102662557303379</v>
      </c>
      <c r="L505" s="144">
        <v>3.063942717436571</v>
      </c>
      <c r="M505" s="144">
        <v>3.2624289291148338</v>
      </c>
      <c r="N505" s="144">
        <v>3.1766736212962847</v>
      </c>
      <c r="O505" s="144">
        <v>3.0651377126483705</v>
      </c>
      <c r="P505" s="144">
        <v>2.9518374365916431</v>
      </c>
      <c r="Q505" s="144">
        <v>2.8367499059994854</v>
      </c>
      <c r="R505" s="144">
        <v>2.7002613243987597</v>
      </c>
      <c r="S505" s="144">
        <v>2.7095750076658196</v>
      </c>
      <c r="T505" s="144">
        <v>2.7187120821660908</v>
      </c>
      <c r="U505" s="144">
        <v>2.7276648086264874</v>
      </c>
      <c r="V505" s="144">
        <v>2.7364252255275523</v>
      </c>
      <c r="W505" s="144">
        <v>2.7449851438130035</v>
      </c>
      <c r="X505" s="144">
        <v>2.7533361415177962</v>
      </c>
      <c r="Y505" s="144">
        <v>2.7614695583162923</v>
      </c>
      <c r="Z505" s="144">
        <v>2.7693764899924558</v>
      </c>
      <c r="AA505" s="144">
        <v>2.7770477828343076</v>
      </c>
      <c r="AB505" s="144">
        <v>2.7844740279551057</v>
      </c>
      <c r="AC505" s="144">
        <v>2.7916455555441075</v>
      </c>
      <c r="AD505" s="144">
        <v>2.8099650766665589</v>
      </c>
      <c r="AE505" s="144">
        <v>2.8284048153622932</v>
      </c>
    </row>
    <row r="506" spans="1:31">
      <c r="A506" s="3" t="s">
        <v>1277</v>
      </c>
      <c r="B506" s="117" t="s">
        <v>92</v>
      </c>
      <c r="C506" s="118" t="s">
        <v>32</v>
      </c>
      <c r="D506" s="118" t="s">
        <v>1273</v>
      </c>
      <c r="E506" s="117" t="s">
        <v>37</v>
      </c>
      <c r="F506" s="118" t="s">
        <v>119</v>
      </c>
      <c r="G506" s="117">
        <v>0</v>
      </c>
      <c r="H506" s="144">
        <v>0</v>
      </c>
      <c r="I506" s="144">
        <v>0.34964413725679039</v>
      </c>
      <c r="J506" s="144">
        <v>1.0108322217224017</v>
      </c>
      <c r="K506" s="144">
        <v>2.187897604122405</v>
      </c>
      <c r="L506" s="144">
        <v>2.6704708774796551</v>
      </c>
      <c r="M506" s="144">
        <v>2.8434674693714013</v>
      </c>
      <c r="N506" s="144">
        <v>2.7687248670324345</v>
      </c>
      <c r="O506" s="144">
        <v>2.6715124112830382</v>
      </c>
      <c r="P506" s="144">
        <v>2.5727621683695423</v>
      </c>
      <c r="Q506" s="144">
        <v>2.4724541903324928</v>
      </c>
      <c r="R506" s="144">
        <v>2.3534934864658781</v>
      </c>
      <c r="S506" s="144">
        <v>2.3616111055666558</v>
      </c>
      <c r="T506" s="144">
        <v>2.3695747960167002</v>
      </c>
      <c r="U506" s="144">
        <v>2.3773778124211766</v>
      </c>
      <c r="V506" s="144">
        <v>2.3850132156797743</v>
      </c>
      <c r="W506" s="144">
        <v>2.3924738683756663</v>
      </c>
      <c r="X506" s="144">
        <v>2.3997524300934292</v>
      </c>
      <c r="Y506" s="144">
        <v>2.4068413526673331</v>
      </c>
      <c r="Z506" s="144">
        <v>2.4137328753616876</v>
      </c>
      <c r="AA506" s="144">
        <v>2.4204190199851499</v>
      </c>
      <c r="AB506" s="144">
        <v>2.426891585941183</v>
      </c>
      <c r="AC506" s="144">
        <v>2.4331421452171393</v>
      </c>
      <c r="AD506" s="144">
        <v>2.4491090715465615</v>
      </c>
      <c r="AE506" s="144">
        <v>2.4651807770961001</v>
      </c>
    </row>
    <row r="507" spans="1:31">
      <c r="A507" s="3" t="s">
        <v>1278</v>
      </c>
      <c r="B507" s="117" t="s">
        <v>92</v>
      </c>
      <c r="C507" s="118" t="s">
        <v>32</v>
      </c>
      <c r="D507" s="118" t="s">
        <v>1273</v>
      </c>
      <c r="E507" s="117" t="s">
        <v>38</v>
      </c>
      <c r="F507" s="118" t="s">
        <v>119</v>
      </c>
      <c r="G507" s="117">
        <v>0</v>
      </c>
      <c r="H507" s="144">
        <v>0</v>
      </c>
      <c r="I507" s="144">
        <v>0.37259605419521569</v>
      </c>
      <c r="J507" s="144">
        <v>1.0771869370443325</v>
      </c>
      <c r="K507" s="144">
        <v>2.3315191859786926</v>
      </c>
      <c r="L507" s="144">
        <v>2.845770329795029</v>
      </c>
      <c r="M507" s="144">
        <v>3.0301230492022606</v>
      </c>
      <c r="N507" s="144">
        <v>2.9504740697276581</v>
      </c>
      <c r="O507" s="144">
        <v>2.8468802336775769</v>
      </c>
      <c r="P507" s="144">
        <v>2.7416476645029224</v>
      </c>
      <c r="Q507" s="144">
        <v>2.6347551047873963</v>
      </c>
      <c r="R507" s="144">
        <v>2.507985386259461</v>
      </c>
      <c r="S507" s="144">
        <v>2.5166358754972888</v>
      </c>
      <c r="T507" s="144">
        <v>2.5251223316461</v>
      </c>
      <c r="U507" s="144">
        <v>2.5334375665187303</v>
      </c>
      <c r="V507" s="144">
        <v>2.541574185507006</v>
      </c>
      <c r="W507" s="144">
        <v>2.549524582668016</v>
      </c>
      <c r="X507" s="144">
        <v>2.5572809357346857</v>
      </c>
      <c r="Y507" s="144">
        <v>2.5648352010521451</v>
      </c>
      <c r="Z507" s="144">
        <v>2.5721791084416958</v>
      </c>
      <c r="AA507" s="144">
        <v>2.579304155994405</v>
      </c>
      <c r="AB507" s="144">
        <v>2.5862016047966572</v>
      </c>
      <c r="AC507" s="144">
        <v>2.5928624735903019</v>
      </c>
      <c r="AD507" s="144">
        <v>2.6098775272235311</v>
      </c>
      <c r="AE507" s="144">
        <v>2.6270042381671996</v>
      </c>
    </row>
    <row r="508" spans="1:31">
      <c r="A508" s="3" t="s">
        <v>1279</v>
      </c>
      <c r="B508" s="117" t="s">
        <v>92</v>
      </c>
      <c r="C508" s="118" t="s">
        <v>32</v>
      </c>
      <c r="D508" s="118" t="s">
        <v>1273</v>
      </c>
      <c r="E508" s="117" t="s">
        <v>95</v>
      </c>
      <c r="F508" s="118" t="s">
        <v>119</v>
      </c>
      <c r="G508" s="117">
        <v>0</v>
      </c>
      <c r="H508" s="118">
        <v>0</v>
      </c>
      <c r="I508" s="118">
        <v>155604.04</v>
      </c>
      <c r="J508" s="118">
        <v>291690.21000000002</v>
      </c>
      <c r="K508" s="118">
        <v>517344.79</v>
      </c>
      <c r="L508" s="118">
        <v>216982.46</v>
      </c>
      <c r="M508" s="118">
        <v>83041.48</v>
      </c>
      <c r="N508" s="118">
        <v>5274.13</v>
      </c>
      <c r="O508" s="118">
        <v>5274.13</v>
      </c>
      <c r="P508" s="118">
        <v>5274.13</v>
      </c>
      <c r="Q508" s="118">
        <v>5274.13</v>
      </c>
      <c r="R508" s="118">
        <v>5274.13</v>
      </c>
      <c r="S508" s="118">
        <v>11638.29</v>
      </c>
      <c r="T508" s="118">
        <v>11596.56</v>
      </c>
      <c r="U508" s="118">
        <v>11551.39</v>
      </c>
      <c r="V508" s="118">
        <v>11502.64</v>
      </c>
      <c r="W508" s="118">
        <v>11450.19</v>
      </c>
      <c r="X508" s="118">
        <v>11393.92</v>
      </c>
      <c r="Y508" s="118">
        <v>11333.7</v>
      </c>
      <c r="Z508" s="118">
        <v>11269.38</v>
      </c>
      <c r="AA508" s="118">
        <v>11200.84</v>
      </c>
      <c r="AB508" s="118">
        <v>11127.92</v>
      </c>
      <c r="AC508" s="118">
        <v>11050.47</v>
      </c>
      <c r="AD508" s="118">
        <v>15500.95</v>
      </c>
      <c r="AE508" s="118">
        <v>15595.54</v>
      </c>
    </row>
    <row r="509" spans="1:31">
      <c r="A509" s="3" t="s">
        <v>1280</v>
      </c>
      <c r="B509" s="117" t="s">
        <v>92</v>
      </c>
      <c r="C509" s="118" t="s">
        <v>32</v>
      </c>
      <c r="D509" s="118" t="s">
        <v>1273</v>
      </c>
      <c r="E509" s="117" t="s">
        <v>96</v>
      </c>
      <c r="F509" s="118" t="s">
        <v>119</v>
      </c>
      <c r="G509" s="117">
        <v>0</v>
      </c>
      <c r="H509" s="118">
        <v>0</v>
      </c>
      <c r="I509" s="118">
        <v>40313.25</v>
      </c>
      <c r="J509" s="118">
        <v>40313.25</v>
      </c>
      <c r="K509" s="118">
        <v>40313.25</v>
      </c>
      <c r="L509" s="118">
        <v>40313.25</v>
      </c>
      <c r="M509" s="118">
        <v>40313.25</v>
      </c>
      <c r="N509" s="118">
        <v>40313.25</v>
      </c>
      <c r="O509" s="118">
        <v>40313.25</v>
      </c>
      <c r="P509" s="118">
        <v>40313.25</v>
      </c>
      <c r="Q509" s="118">
        <v>40313.25</v>
      </c>
      <c r="R509" s="118">
        <v>40313.25</v>
      </c>
      <c r="S509" s="118">
        <v>40313.25</v>
      </c>
      <c r="T509" s="118">
        <v>40313.25</v>
      </c>
      <c r="U509" s="118">
        <v>40313.25</v>
      </c>
      <c r="V509" s="118">
        <v>40313.25</v>
      </c>
      <c r="W509" s="118">
        <v>40313.25</v>
      </c>
      <c r="X509" s="118">
        <v>40313.25</v>
      </c>
      <c r="Y509" s="118">
        <v>40313.25</v>
      </c>
      <c r="Z509" s="118">
        <v>40313.25</v>
      </c>
      <c r="AA509" s="118">
        <v>40313.25</v>
      </c>
      <c r="AB509" s="118">
        <v>40313.25</v>
      </c>
      <c r="AC509" s="118">
        <v>40313.25</v>
      </c>
      <c r="AD509" s="118">
        <v>40313.25</v>
      </c>
      <c r="AE509" s="118">
        <v>40313.25</v>
      </c>
    </row>
    <row r="510" spans="1:31">
      <c r="A510" s="3" t="s">
        <v>1281</v>
      </c>
      <c r="B510" s="117" t="s">
        <v>92</v>
      </c>
      <c r="C510" s="118" t="s">
        <v>32</v>
      </c>
      <c r="D510" s="118" t="s">
        <v>1273</v>
      </c>
      <c r="E510" s="117" t="s">
        <v>97</v>
      </c>
      <c r="F510" s="118" t="s">
        <v>119</v>
      </c>
      <c r="G510" s="117">
        <v>0</v>
      </c>
      <c r="H510" s="118">
        <v>0</v>
      </c>
      <c r="I510" s="118">
        <v>0</v>
      </c>
      <c r="J510" s="118">
        <v>0</v>
      </c>
      <c r="K510" s="118">
        <v>0</v>
      </c>
      <c r="L510" s="118">
        <v>0</v>
      </c>
      <c r="M510" s="118">
        <v>0</v>
      </c>
      <c r="N510" s="118">
        <v>0</v>
      </c>
      <c r="O510" s="118">
        <v>0</v>
      </c>
      <c r="P510" s="118">
        <v>0</v>
      </c>
      <c r="Q510" s="118">
        <v>0</v>
      </c>
      <c r="R510" s="118">
        <v>0</v>
      </c>
      <c r="S510" s="118">
        <v>0</v>
      </c>
      <c r="T510" s="118">
        <v>0</v>
      </c>
      <c r="U510" s="118">
        <v>0</v>
      </c>
      <c r="V510" s="118">
        <v>0</v>
      </c>
      <c r="W510" s="118">
        <v>0</v>
      </c>
      <c r="X510" s="118">
        <v>0</v>
      </c>
      <c r="Y510" s="118">
        <v>0</v>
      </c>
      <c r="Z510" s="118">
        <v>0</v>
      </c>
      <c r="AA510" s="118">
        <v>0</v>
      </c>
      <c r="AB510" s="118">
        <v>0</v>
      </c>
      <c r="AC510" s="118">
        <v>0</v>
      </c>
      <c r="AD510" s="118">
        <v>0</v>
      </c>
      <c r="AE510" s="118">
        <v>0</v>
      </c>
    </row>
    <row r="511" spans="1:31">
      <c r="A511" s="3" t="s">
        <v>1282</v>
      </c>
      <c r="B511" s="117" t="s">
        <v>92</v>
      </c>
      <c r="C511" s="118" t="s">
        <v>32</v>
      </c>
      <c r="D511" s="118" t="s">
        <v>1273</v>
      </c>
      <c r="E511" s="117" t="s">
        <v>34</v>
      </c>
      <c r="F511" s="118" t="s">
        <v>119</v>
      </c>
      <c r="G511" s="117">
        <v>0</v>
      </c>
      <c r="H511" s="118">
        <v>0</v>
      </c>
      <c r="I511" s="118">
        <v>195917.29</v>
      </c>
      <c r="J511" s="118">
        <v>332003.46000000002</v>
      </c>
      <c r="K511" s="118">
        <v>557658.04</v>
      </c>
      <c r="L511" s="118">
        <v>257295.71</v>
      </c>
      <c r="M511" s="118">
        <v>123354.73</v>
      </c>
      <c r="N511" s="118">
        <v>45587.38</v>
      </c>
      <c r="O511" s="118">
        <v>45587.38</v>
      </c>
      <c r="P511" s="118">
        <v>45587.38</v>
      </c>
      <c r="Q511" s="118">
        <v>45587.38</v>
      </c>
      <c r="R511" s="118">
        <v>45587.38</v>
      </c>
      <c r="S511" s="118">
        <v>51951.54</v>
      </c>
      <c r="T511" s="118">
        <v>51909.81</v>
      </c>
      <c r="U511" s="118">
        <v>51864.639999999999</v>
      </c>
      <c r="V511" s="118">
        <v>51815.89</v>
      </c>
      <c r="W511" s="118">
        <v>51763.44</v>
      </c>
      <c r="X511" s="118">
        <v>51707.18</v>
      </c>
      <c r="Y511" s="118">
        <v>51646.95</v>
      </c>
      <c r="Z511" s="118">
        <v>51582.63</v>
      </c>
      <c r="AA511" s="118">
        <v>51514.09</v>
      </c>
      <c r="AB511" s="118">
        <v>51441.17</v>
      </c>
      <c r="AC511" s="118">
        <v>51363.73</v>
      </c>
      <c r="AD511" s="118">
        <v>55814.21</v>
      </c>
      <c r="AE511" s="118">
        <v>55908.79</v>
      </c>
    </row>
    <row r="512" spans="1:31">
      <c r="A512" s="3" t="s">
        <v>1283</v>
      </c>
      <c r="B512" s="117" t="s">
        <v>92</v>
      </c>
      <c r="C512" s="118" t="s">
        <v>152</v>
      </c>
      <c r="D512" s="118" t="s">
        <v>1273</v>
      </c>
      <c r="E512" s="117" t="s">
        <v>93</v>
      </c>
      <c r="F512" s="118" t="s">
        <v>119</v>
      </c>
      <c r="G512" s="117">
        <v>0</v>
      </c>
      <c r="H512" s="119">
        <v>0</v>
      </c>
      <c r="I512" s="119">
        <v>279.80229748080518</v>
      </c>
      <c r="J512" s="119">
        <v>785.16328100842884</v>
      </c>
      <c r="K512" s="119">
        <v>1696.1722178183131</v>
      </c>
      <c r="L512" s="119">
        <v>2119.4348816671554</v>
      </c>
      <c r="M512" s="119">
        <v>2294.7859332422317</v>
      </c>
      <c r="N512" s="119">
        <v>2254.1842855847781</v>
      </c>
      <c r="O512" s="119">
        <v>2194.8995869113191</v>
      </c>
      <c r="P512" s="119">
        <v>2134.2573887298267</v>
      </c>
      <c r="Q512" s="119">
        <v>2072.2368839691076</v>
      </c>
      <c r="R512" s="119">
        <v>1995.9751098191493</v>
      </c>
      <c r="S512" s="119">
        <v>2015.2901703394207</v>
      </c>
      <c r="T512" s="119">
        <v>2034.7928393504289</v>
      </c>
      <c r="U512" s="119">
        <v>2054.4849391061771</v>
      </c>
      <c r="V512" s="119">
        <v>2074.3683095603465</v>
      </c>
      <c r="W512" s="119">
        <v>2094.4448085382123</v>
      </c>
      <c r="X512" s="119">
        <v>2114.7163119102352</v>
      </c>
      <c r="Y512" s="119">
        <v>2135.184713767329</v>
      </c>
      <c r="Z512" s="119">
        <v>2155.8519265978434</v>
      </c>
      <c r="AA512" s="119">
        <v>2176.719881466257</v>
      </c>
      <c r="AB512" s="119">
        <v>2197.7905281936105</v>
      </c>
      <c r="AC512" s="119">
        <v>2219.0658355396845</v>
      </c>
      <c r="AD512" s="119">
        <v>2240.5477913869609</v>
      </c>
      <c r="AE512" s="119">
        <v>2262.2384029263567</v>
      </c>
    </row>
    <row r="513" spans="1:31">
      <c r="A513" s="3" t="s">
        <v>1284</v>
      </c>
      <c r="B513" s="117" t="s">
        <v>92</v>
      </c>
      <c r="C513" s="118" t="s">
        <v>152</v>
      </c>
      <c r="D513" s="118" t="s">
        <v>1273</v>
      </c>
      <c r="E513" s="117" t="s">
        <v>94</v>
      </c>
      <c r="F513" s="118" t="s">
        <v>119</v>
      </c>
      <c r="G513" s="117">
        <v>0</v>
      </c>
      <c r="H513" s="119">
        <v>0</v>
      </c>
      <c r="I513" s="119">
        <v>279.80229748080518</v>
      </c>
      <c r="J513" s="119">
        <v>505.36098352762366</v>
      </c>
      <c r="K513" s="119">
        <v>911.00893680988429</v>
      </c>
      <c r="L513" s="119">
        <v>423.26266384884229</v>
      </c>
      <c r="M513" s="119">
        <v>175.35105157507633</v>
      </c>
      <c r="N513" s="119">
        <v>0</v>
      </c>
      <c r="O513" s="119">
        <v>0</v>
      </c>
      <c r="P513" s="119">
        <v>0</v>
      </c>
      <c r="Q513" s="119">
        <v>0</v>
      </c>
      <c r="R513" s="119">
        <v>0</v>
      </c>
      <c r="S513" s="119">
        <v>19.315060520271345</v>
      </c>
      <c r="T513" s="119">
        <v>19.502669011008265</v>
      </c>
      <c r="U513" s="119">
        <v>19.692099755748131</v>
      </c>
      <c r="V513" s="119">
        <v>19.883370454169381</v>
      </c>
      <c r="W513" s="119">
        <v>20.076498977865867</v>
      </c>
      <c r="X513" s="119">
        <v>20.271503372022835</v>
      </c>
      <c r="Y513" s="119">
        <v>20.468401857093795</v>
      </c>
      <c r="Z513" s="119">
        <v>20.667212830514472</v>
      </c>
      <c r="AA513" s="119">
        <v>20.867954868413563</v>
      </c>
      <c r="AB513" s="119">
        <v>21.070646727353505</v>
      </c>
      <c r="AC513" s="119">
        <v>21.275307346073987</v>
      </c>
      <c r="AD513" s="119">
        <v>21.481955847276367</v>
      </c>
      <c r="AE513" s="119">
        <v>21.690611539395832</v>
      </c>
    </row>
    <row r="514" spans="1:31">
      <c r="A514" s="3" t="s">
        <v>1285</v>
      </c>
      <c r="B514" s="117" t="s">
        <v>92</v>
      </c>
      <c r="C514" s="118" t="s">
        <v>152</v>
      </c>
      <c r="D514" s="118" t="s">
        <v>1273</v>
      </c>
      <c r="E514" s="117" t="s">
        <v>35</v>
      </c>
      <c r="F514" s="118" t="s">
        <v>119</v>
      </c>
      <c r="G514" s="117">
        <v>0</v>
      </c>
      <c r="H514" s="144">
        <v>0</v>
      </c>
      <c r="I514" s="144">
        <v>2.7818357199449807E-3</v>
      </c>
      <c r="J514" s="144">
        <v>7.7902084272210787E-3</v>
      </c>
      <c r="K514" s="144">
        <v>1.6821065202844959E-2</v>
      </c>
      <c r="L514" s="144">
        <v>2.099365389251813E-2</v>
      </c>
      <c r="M514" s="144">
        <v>2.2704410417742956E-2</v>
      </c>
      <c r="N514" s="144">
        <v>2.227705198428288E-2</v>
      </c>
      <c r="O514" s="144">
        <v>2.1666230689724227E-2</v>
      </c>
      <c r="P514" s="144">
        <v>2.104340721617054E-2</v>
      </c>
      <c r="Q514" s="144">
        <v>2.0408419722263118E-2</v>
      </c>
      <c r="R514" s="144">
        <v>1.9634776525669296E-2</v>
      </c>
      <c r="S514" s="144">
        <v>1.9802017573222128E-2</v>
      </c>
      <c r="T514" s="144">
        <v>1.9970696792946257E-2</v>
      </c>
      <c r="U514" s="144">
        <v>2.0140826545327308E-2</v>
      </c>
      <c r="V514" s="144">
        <v>2.0312419297087551E-2</v>
      </c>
      <c r="W514" s="144">
        <v>2.0485487622099029E-2</v>
      </c>
      <c r="X514" s="144">
        <v>2.0660044202304422E-2</v>
      </c>
      <c r="Y514" s="144">
        <v>2.0836101828645974E-2</v>
      </c>
      <c r="Z514" s="144">
        <v>2.1013673402002254E-2</v>
      </c>
      <c r="AA514" s="144">
        <v>2.1192771934133142E-2</v>
      </c>
      <c r="AB514" s="144">
        <v>2.1373410548632715E-2</v>
      </c>
      <c r="AC514" s="144">
        <v>2.1555602481890541E-2</v>
      </c>
      <c r="AD514" s="144">
        <v>2.1739361084061087E-2</v>
      </c>
      <c r="AE514" s="144">
        <v>2.192469982004152E-2</v>
      </c>
    </row>
    <row r="515" spans="1:31">
      <c r="A515" s="3" t="s">
        <v>1286</v>
      </c>
      <c r="B515" s="117" t="s">
        <v>92</v>
      </c>
      <c r="C515" s="118" t="s">
        <v>152</v>
      </c>
      <c r="D515" s="118" t="s">
        <v>1273</v>
      </c>
      <c r="E515" s="117" t="s">
        <v>36</v>
      </c>
      <c r="F515" s="118" t="s">
        <v>119</v>
      </c>
      <c r="G515" s="117">
        <v>0</v>
      </c>
      <c r="H515" s="144">
        <v>0</v>
      </c>
      <c r="I515" s="144">
        <v>2.9644455668637903E-3</v>
      </c>
      <c r="J515" s="144">
        <v>8.3015861330147898E-3</v>
      </c>
      <c r="K515" s="144">
        <v>1.7925261298854391E-2</v>
      </c>
      <c r="L515" s="144">
        <v>2.2371753934908492E-2</v>
      </c>
      <c r="M515" s="144">
        <v>2.4194810760595646E-2</v>
      </c>
      <c r="N515" s="144">
        <v>2.3739398960233249E-2</v>
      </c>
      <c r="O515" s="144">
        <v>2.3088481127157105E-2</v>
      </c>
      <c r="P515" s="144">
        <v>2.2424773248263575E-2</v>
      </c>
      <c r="Q515" s="144">
        <v>2.1748102858336657E-2</v>
      </c>
      <c r="R515" s="144">
        <v>2.0923674899477083E-2</v>
      </c>
      <c r="S515" s="144">
        <v>2.1101894259614371E-2</v>
      </c>
      <c r="T515" s="144">
        <v>2.1281646198791835E-2</v>
      </c>
      <c r="U515" s="144">
        <v>2.1462943888882469E-2</v>
      </c>
      <c r="V515" s="144">
        <v>2.1645800614969683E-2</v>
      </c>
      <c r="W515" s="144">
        <v>2.1830229776320362E-2</v>
      </c>
      <c r="X515" s="144">
        <v>2.2016244887366178E-2</v>
      </c>
      <c r="Y515" s="144">
        <v>2.2203859578693492E-2</v>
      </c>
      <c r="Z515" s="144">
        <v>2.2393087598041619E-2</v>
      </c>
      <c r="AA515" s="144">
        <v>2.2583942811309828E-2</v>
      </c>
      <c r="AB515" s="144">
        <v>2.27764392035728E-2</v>
      </c>
      <c r="AC515" s="144">
        <v>2.2970590880105009E-2</v>
      </c>
      <c r="AD515" s="144">
        <v>2.3166412067413773E-2</v>
      </c>
      <c r="AE515" s="144">
        <v>2.3363917114281246E-2</v>
      </c>
    </row>
    <row r="516" spans="1:31">
      <c r="A516" s="3" t="s">
        <v>1287</v>
      </c>
      <c r="B516" s="117" t="s">
        <v>92</v>
      </c>
      <c r="C516" s="118" t="s">
        <v>152</v>
      </c>
      <c r="D516" s="118" t="s">
        <v>1273</v>
      </c>
      <c r="E516" s="117" t="s">
        <v>37</v>
      </c>
      <c r="F516" s="118" t="s">
        <v>119</v>
      </c>
      <c r="G516" s="117">
        <v>0</v>
      </c>
      <c r="H516" s="144">
        <v>0</v>
      </c>
      <c r="I516" s="144">
        <v>2.7671974936998678E-3</v>
      </c>
      <c r="J516" s="144">
        <v>7.7492157716747261E-3</v>
      </c>
      <c r="K516" s="144">
        <v>1.6732551507964401E-2</v>
      </c>
      <c r="L516" s="144">
        <v>2.0883183725934621E-2</v>
      </c>
      <c r="M516" s="144">
        <v>2.2584938123216741E-2</v>
      </c>
      <c r="N516" s="144">
        <v>2.2159828481585708E-2</v>
      </c>
      <c r="O516" s="144">
        <v>2.1552221374062246E-2</v>
      </c>
      <c r="P516" s="144">
        <v>2.0932675243901366E-2</v>
      </c>
      <c r="Q516" s="144">
        <v>2.0301029101365633E-2</v>
      </c>
      <c r="R516" s="144">
        <v>1.9531456872752963E-2</v>
      </c>
      <c r="S516" s="144">
        <v>1.9697817885487776E-2</v>
      </c>
      <c r="T516" s="144">
        <v>1.9865609502625076E-2</v>
      </c>
      <c r="U516" s="144">
        <v>2.0034844019608675E-2</v>
      </c>
      <c r="V516" s="144">
        <v>2.0205533837560047E-2</v>
      </c>
      <c r="W516" s="144">
        <v>2.0377691464186557E-2</v>
      </c>
      <c r="X516" s="144">
        <v>2.0551329514697583E-2</v>
      </c>
      <c r="Y516" s="144">
        <v>2.0726460712728472E-2</v>
      </c>
      <c r="Z516" s="144">
        <v>2.0903097891272419E-2</v>
      </c>
      <c r="AA516" s="144">
        <v>2.1081253993620437E-2</v>
      </c>
      <c r="AB516" s="144">
        <v>2.126094207430931E-2</v>
      </c>
      <c r="AC516" s="144">
        <v>2.144217530007771E-2</v>
      </c>
      <c r="AD516" s="144">
        <v>2.1624966950830608E-2</v>
      </c>
      <c r="AE516" s="144">
        <v>2.1809330420611891E-2</v>
      </c>
    </row>
    <row r="517" spans="1:31">
      <c r="A517" s="3" t="s">
        <v>1288</v>
      </c>
      <c r="B517" s="117" t="s">
        <v>92</v>
      </c>
      <c r="C517" s="118" t="s">
        <v>152</v>
      </c>
      <c r="D517" s="118" t="s">
        <v>1273</v>
      </c>
      <c r="E517" s="117" t="s">
        <v>38</v>
      </c>
      <c r="F517" s="118" t="s">
        <v>119</v>
      </c>
      <c r="G517" s="117">
        <v>0</v>
      </c>
      <c r="H517" s="144">
        <v>0</v>
      </c>
      <c r="I517" s="144">
        <v>2.948846434036517E-3</v>
      </c>
      <c r="J517" s="144">
        <v>8.2579025699858546E-3</v>
      </c>
      <c r="K517" s="144">
        <v>1.7830937242076302E-2</v>
      </c>
      <c r="L517" s="144">
        <v>2.2254032103510891E-2</v>
      </c>
      <c r="M517" s="144">
        <v>2.4067495868730544E-2</v>
      </c>
      <c r="N517" s="144">
        <v>2.3614480479098154E-2</v>
      </c>
      <c r="O517" s="144">
        <v>2.2966987824022001E-2</v>
      </c>
      <c r="P517" s="144">
        <v>2.2306772425299836E-2</v>
      </c>
      <c r="Q517" s="144">
        <v>2.1633662725240446E-2</v>
      </c>
      <c r="R517" s="144">
        <v>2.0813572967554306E-2</v>
      </c>
      <c r="S517" s="144">
        <v>2.0990854524177083E-2</v>
      </c>
      <c r="T517" s="144">
        <v>2.1169660595295264E-2</v>
      </c>
      <c r="U517" s="144">
        <v>2.1350004283470454E-2</v>
      </c>
      <c r="V517" s="144">
        <v>2.1531898803878992E-2</v>
      </c>
      <c r="W517" s="144">
        <v>2.1715357485279793E-2</v>
      </c>
      <c r="X517" s="144">
        <v>2.1900393770990605E-2</v>
      </c>
      <c r="Y517" s="144">
        <v>2.2087021219872625E-2</v>
      </c>
      <c r="Z517" s="144">
        <v>2.227525350732355E-2</v>
      </c>
      <c r="AA517" s="144">
        <v>2.2465104426279237E-2</v>
      </c>
      <c r="AB517" s="144">
        <v>2.2656587888223903E-2</v>
      </c>
      <c r="AC517" s="144">
        <v>2.2849717924208982E-2</v>
      </c>
      <c r="AD517" s="144">
        <v>2.3044508685880868E-2</v>
      </c>
      <c r="AE517" s="144">
        <v>2.3240974446517359E-2</v>
      </c>
    </row>
    <row r="518" spans="1:31">
      <c r="A518" s="3" t="s">
        <v>1289</v>
      </c>
      <c r="B518" s="117" t="s">
        <v>92</v>
      </c>
      <c r="C518" s="118" t="s">
        <v>152</v>
      </c>
      <c r="D518" s="118" t="s">
        <v>1273</v>
      </c>
      <c r="E518" s="117" t="s">
        <v>95</v>
      </c>
      <c r="F518" s="118" t="s">
        <v>119</v>
      </c>
      <c r="G518" s="117">
        <v>0</v>
      </c>
      <c r="H518" s="118">
        <v>0</v>
      </c>
      <c r="I518" s="118">
        <v>16831.560000000001</v>
      </c>
      <c r="J518" s="118">
        <v>30365.09</v>
      </c>
      <c r="K518" s="118">
        <v>54703.96</v>
      </c>
      <c r="L518" s="118">
        <v>25439.19</v>
      </c>
      <c r="M518" s="118">
        <v>10564.49</v>
      </c>
      <c r="N518" s="118">
        <v>43.43</v>
      </c>
      <c r="O518" s="118">
        <v>43.43</v>
      </c>
      <c r="P518" s="118">
        <v>43.43</v>
      </c>
      <c r="Q518" s="118">
        <v>43.43</v>
      </c>
      <c r="R518" s="118">
        <v>43.43</v>
      </c>
      <c r="S518" s="118">
        <v>1202.33</v>
      </c>
      <c r="T518" s="118">
        <v>1213.5899999999999</v>
      </c>
      <c r="U518" s="118">
        <v>1224.95</v>
      </c>
      <c r="V518" s="118">
        <v>1236.43</v>
      </c>
      <c r="W518" s="118">
        <v>1248.02</v>
      </c>
      <c r="X518" s="118">
        <v>1259.72</v>
      </c>
      <c r="Y518" s="118">
        <v>1271.53</v>
      </c>
      <c r="Z518" s="118">
        <v>1283.46</v>
      </c>
      <c r="AA518" s="118">
        <v>1295.5</v>
      </c>
      <c r="AB518" s="118">
        <v>1307.67</v>
      </c>
      <c r="AC518" s="118">
        <v>1319.95</v>
      </c>
      <c r="AD518" s="118">
        <v>1332.34</v>
      </c>
      <c r="AE518" s="118">
        <v>1344.86</v>
      </c>
    </row>
    <row r="519" spans="1:31">
      <c r="A519" s="3" t="s">
        <v>1290</v>
      </c>
      <c r="B519" s="117" t="s">
        <v>92</v>
      </c>
      <c r="C519" s="118" t="s">
        <v>152</v>
      </c>
      <c r="D519" s="118" t="s">
        <v>1273</v>
      </c>
      <c r="E519" s="117" t="s">
        <v>96</v>
      </c>
      <c r="F519" s="118" t="s">
        <v>119</v>
      </c>
      <c r="G519" s="117">
        <v>0</v>
      </c>
      <c r="H519" s="118">
        <v>0</v>
      </c>
      <c r="I519" s="118">
        <v>331.94</v>
      </c>
      <c r="J519" s="118">
        <v>331.94</v>
      </c>
      <c r="K519" s="118">
        <v>331.94</v>
      </c>
      <c r="L519" s="118">
        <v>331.94</v>
      </c>
      <c r="M519" s="118">
        <v>331.94</v>
      </c>
      <c r="N519" s="118">
        <v>331.94</v>
      </c>
      <c r="O519" s="118">
        <v>331.94</v>
      </c>
      <c r="P519" s="118">
        <v>331.94</v>
      </c>
      <c r="Q519" s="118">
        <v>331.94</v>
      </c>
      <c r="R519" s="118">
        <v>331.94</v>
      </c>
      <c r="S519" s="118">
        <v>331.94</v>
      </c>
      <c r="T519" s="118">
        <v>331.94</v>
      </c>
      <c r="U519" s="118">
        <v>331.94</v>
      </c>
      <c r="V519" s="118">
        <v>331.94</v>
      </c>
      <c r="W519" s="118">
        <v>331.94</v>
      </c>
      <c r="X519" s="118">
        <v>331.94</v>
      </c>
      <c r="Y519" s="118">
        <v>331.94</v>
      </c>
      <c r="Z519" s="118">
        <v>331.94</v>
      </c>
      <c r="AA519" s="118">
        <v>331.94</v>
      </c>
      <c r="AB519" s="118">
        <v>331.94</v>
      </c>
      <c r="AC519" s="118">
        <v>331.94</v>
      </c>
      <c r="AD519" s="118">
        <v>331.94</v>
      </c>
      <c r="AE519" s="118">
        <v>331.94</v>
      </c>
    </row>
    <row r="520" spans="1:31">
      <c r="A520" s="3" t="s">
        <v>1291</v>
      </c>
      <c r="B520" s="117" t="s">
        <v>92</v>
      </c>
      <c r="C520" s="118" t="s">
        <v>152</v>
      </c>
      <c r="D520" s="118" t="s">
        <v>1273</v>
      </c>
      <c r="E520" s="117" t="s">
        <v>97</v>
      </c>
      <c r="F520" s="118" t="s">
        <v>119</v>
      </c>
      <c r="G520" s="117">
        <v>0</v>
      </c>
      <c r="H520" s="118">
        <v>0</v>
      </c>
      <c r="I520" s="118">
        <v>0</v>
      </c>
      <c r="J520" s="118">
        <v>0</v>
      </c>
      <c r="K520" s="118">
        <v>0</v>
      </c>
      <c r="L520" s="118">
        <v>0</v>
      </c>
      <c r="M520" s="118">
        <v>0</v>
      </c>
      <c r="N520" s="118">
        <v>0</v>
      </c>
      <c r="O520" s="118">
        <v>0</v>
      </c>
      <c r="P520" s="118">
        <v>0</v>
      </c>
      <c r="Q520" s="118">
        <v>0</v>
      </c>
      <c r="R520" s="118">
        <v>0</v>
      </c>
      <c r="S520" s="118">
        <v>0</v>
      </c>
      <c r="T520" s="118">
        <v>0</v>
      </c>
      <c r="U520" s="118">
        <v>0</v>
      </c>
      <c r="V520" s="118">
        <v>0</v>
      </c>
      <c r="W520" s="118">
        <v>0</v>
      </c>
      <c r="X520" s="118">
        <v>0</v>
      </c>
      <c r="Y520" s="118">
        <v>0</v>
      </c>
      <c r="Z520" s="118">
        <v>0</v>
      </c>
      <c r="AA520" s="118">
        <v>0</v>
      </c>
      <c r="AB520" s="118">
        <v>0</v>
      </c>
      <c r="AC520" s="118">
        <v>0</v>
      </c>
      <c r="AD520" s="118">
        <v>0</v>
      </c>
      <c r="AE520" s="118">
        <v>0</v>
      </c>
    </row>
    <row r="521" spans="1:31">
      <c r="A521" s="3" t="s">
        <v>1292</v>
      </c>
      <c r="B521" s="117" t="s">
        <v>92</v>
      </c>
      <c r="C521" s="118" t="s">
        <v>152</v>
      </c>
      <c r="D521" s="118" t="s">
        <v>1273</v>
      </c>
      <c r="E521" s="117" t="s">
        <v>34</v>
      </c>
      <c r="F521" s="118" t="s">
        <v>119</v>
      </c>
      <c r="G521" s="117">
        <v>0</v>
      </c>
      <c r="H521" s="118">
        <v>0</v>
      </c>
      <c r="I521" s="118">
        <v>17163.5</v>
      </c>
      <c r="J521" s="118">
        <v>30697.02</v>
      </c>
      <c r="K521" s="118">
        <v>55035.9</v>
      </c>
      <c r="L521" s="118">
        <v>25771.119999999999</v>
      </c>
      <c r="M521" s="118">
        <v>10896.43</v>
      </c>
      <c r="N521" s="118">
        <v>375.36</v>
      </c>
      <c r="O521" s="118">
        <v>375.36</v>
      </c>
      <c r="P521" s="118">
        <v>375.36</v>
      </c>
      <c r="Q521" s="118">
        <v>375.36</v>
      </c>
      <c r="R521" s="118">
        <v>375.36</v>
      </c>
      <c r="S521" s="118">
        <v>1534.27</v>
      </c>
      <c r="T521" s="118">
        <v>1545.52</v>
      </c>
      <c r="U521" s="118">
        <v>1556.89</v>
      </c>
      <c r="V521" s="118">
        <v>1568.37</v>
      </c>
      <c r="W521" s="118">
        <v>1579.95</v>
      </c>
      <c r="X521" s="118">
        <v>1591.65</v>
      </c>
      <c r="Y521" s="118">
        <v>1603.47</v>
      </c>
      <c r="Z521" s="118">
        <v>1615.4</v>
      </c>
      <c r="AA521" s="118">
        <v>1627.44</v>
      </c>
      <c r="AB521" s="118">
        <v>1639.6</v>
      </c>
      <c r="AC521" s="118">
        <v>1651.88</v>
      </c>
      <c r="AD521" s="118">
        <v>1664.28</v>
      </c>
      <c r="AE521" s="118">
        <v>1676.8</v>
      </c>
    </row>
    <row r="522" spans="1:31">
      <c r="A522" s="3" t="s">
        <v>1293</v>
      </c>
      <c r="B522" s="117" t="s">
        <v>92</v>
      </c>
      <c r="C522" s="118" t="s">
        <v>259</v>
      </c>
      <c r="D522" s="118" t="s">
        <v>1273</v>
      </c>
      <c r="E522" s="117" t="s">
        <v>93</v>
      </c>
      <c r="F522" s="118" t="s">
        <v>119</v>
      </c>
      <c r="G522" s="117">
        <v>0</v>
      </c>
      <c r="H522" s="119">
        <v>0</v>
      </c>
      <c r="I522" s="119">
        <v>20.251985716685464</v>
      </c>
      <c r="J522" s="119">
        <v>56.198472838164598</v>
      </c>
      <c r="K522" s="119">
        <v>124.02354145786614</v>
      </c>
      <c r="L522" s="119">
        <v>159.26365563461937</v>
      </c>
      <c r="M522" s="119">
        <v>176.74035758259308</v>
      </c>
      <c r="N522" s="119">
        <v>176.5285876767762</v>
      </c>
      <c r="O522" s="119">
        <v>176.32405201583649</v>
      </c>
      <c r="P522" s="119">
        <v>176.12650368650461</v>
      </c>
      <c r="Q522" s="119">
        <v>175.935704202951</v>
      </c>
      <c r="R522" s="119">
        <v>175.75142321914771</v>
      </c>
      <c r="S522" s="119">
        <v>175.57343825104729</v>
      </c>
      <c r="T522" s="119">
        <v>175.4015344082442</v>
      </c>
      <c r="U522" s="119">
        <v>175.23550413479501</v>
      </c>
      <c r="V522" s="119">
        <v>175.07514695888429</v>
      </c>
      <c r="W522" s="119">
        <v>174.92026925103531</v>
      </c>
      <c r="X522" s="119">
        <v>174.77068399057279</v>
      </c>
      <c r="Y522" s="119">
        <v>174.62621054005675</v>
      </c>
      <c r="Z522" s="119">
        <v>174.48667442741541</v>
      </c>
      <c r="AA522" s="119">
        <v>174.35190713551361</v>
      </c>
      <c r="AB522" s="119">
        <v>174.22174589890409</v>
      </c>
      <c r="AC522" s="119">
        <v>174.09603350751533</v>
      </c>
      <c r="AD522" s="119">
        <v>173.97461811704054</v>
      </c>
      <c r="AE522" s="119">
        <v>173.85735306579718</v>
      </c>
    </row>
    <row r="523" spans="1:31">
      <c r="A523" s="3" t="s">
        <v>1294</v>
      </c>
      <c r="B523" s="117" t="s">
        <v>92</v>
      </c>
      <c r="C523" s="118" t="s">
        <v>259</v>
      </c>
      <c r="D523" s="118" t="s">
        <v>1273</v>
      </c>
      <c r="E523" s="117" t="s">
        <v>94</v>
      </c>
      <c r="F523" s="118" t="s">
        <v>119</v>
      </c>
      <c r="G523" s="117">
        <v>0</v>
      </c>
      <c r="H523" s="119">
        <v>0</v>
      </c>
      <c r="I523" s="119">
        <v>20.251985716685464</v>
      </c>
      <c r="J523" s="119">
        <v>35.946487121479137</v>
      </c>
      <c r="K523" s="119">
        <v>67.82506861970154</v>
      </c>
      <c r="L523" s="119">
        <v>35.240114176753224</v>
      </c>
      <c r="M523" s="119">
        <v>17.476701947973709</v>
      </c>
      <c r="N523" s="119">
        <v>0</v>
      </c>
      <c r="O523" s="119">
        <v>0</v>
      </c>
      <c r="P523" s="119">
        <v>0</v>
      </c>
      <c r="Q523" s="119">
        <v>0</v>
      </c>
      <c r="R523" s="119">
        <v>0</v>
      </c>
      <c r="S523" s="119">
        <v>0</v>
      </c>
      <c r="T523" s="119">
        <v>0</v>
      </c>
      <c r="U523" s="119">
        <v>0</v>
      </c>
      <c r="V523" s="119">
        <v>0</v>
      </c>
      <c r="W523" s="119">
        <v>0</v>
      </c>
      <c r="X523" s="119">
        <v>0</v>
      </c>
      <c r="Y523" s="119">
        <v>0</v>
      </c>
      <c r="Z523" s="119">
        <v>0</v>
      </c>
      <c r="AA523" s="119">
        <v>0</v>
      </c>
      <c r="AB523" s="119">
        <v>0</v>
      </c>
      <c r="AC523" s="119">
        <v>0</v>
      </c>
      <c r="AD523" s="119">
        <v>0</v>
      </c>
      <c r="AE523" s="119">
        <v>0</v>
      </c>
    </row>
    <row r="524" spans="1:31">
      <c r="A524" s="3" t="s">
        <v>1295</v>
      </c>
      <c r="B524" s="117" t="s">
        <v>92</v>
      </c>
      <c r="C524" s="118" t="s">
        <v>259</v>
      </c>
      <c r="D524" s="118" t="s">
        <v>1273</v>
      </c>
      <c r="E524" s="117" t="s">
        <v>35</v>
      </c>
      <c r="F524" s="118" t="s">
        <v>119</v>
      </c>
      <c r="G524" s="117">
        <v>0</v>
      </c>
      <c r="H524" s="144">
        <v>0</v>
      </c>
      <c r="I524" s="144">
        <v>6.658954146573387E-2</v>
      </c>
      <c r="J524" s="144">
        <v>0.18511805453176003</v>
      </c>
      <c r="K524" s="144">
        <v>0.40778140380462147</v>
      </c>
      <c r="L524" s="144">
        <v>0.52445565127193394</v>
      </c>
      <c r="M524" s="144">
        <v>0.58294724371049855</v>
      </c>
      <c r="N524" s="144">
        <v>0.58320013530477255</v>
      </c>
      <c r="O524" s="144">
        <v>0.58348625073094484</v>
      </c>
      <c r="P524" s="144">
        <v>0.58380469236747889</v>
      </c>
      <c r="Q524" s="144">
        <v>0.58415458960576161</v>
      </c>
      <c r="R524" s="144">
        <v>0.58453509804422843</v>
      </c>
      <c r="S524" s="144">
        <v>0.58494539870654161</v>
      </c>
      <c r="T524" s="144">
        <v>0.58538469728311182</v>
      </c>
      <c r="U524" s="144">
        <v>0.58585222339526122</v>
      </c>
      <c r="V524" s="144">
        <v>0.5863472298813539</v>
      </c>
      <c r="W524" s="144">
        <v>0.58686899210423749</v>
      </c>
      <c r="X524" s="144">
        <v>0.58741680727935963</v>
      </c>
      <c r="Y524" s="144">
        <v>0.58798999382294403</v>
      </c>
      <c r="Z524" s="144">
        <v>0.58858789071962281</v>
      </c>
      <c r="AA524" s="144">
        <v>0.589209856908951</v>
      </c>
      <c r="AB524" s="144">
        <v>0.58985527069023203</v>
      </c>
      <c r="AC524" s="144">
        <v>0.59052352914511352</v>
      </c>
      <c r="AD524" s="144">
        <v>0.59121404757742069</v>
      </c>
      <c r="AE524" s="144">
        <v>0.59192625896971163</v>
      </c>
    </row>
    <row r="525" spans="1:31">
      <c r="A525" s="3" t="s">
        <v>1296</v>
      </c>
      <c r="B525" s="117" t="s">
        <v>92</v>
      </c>
      <c r="C525" s="118" t="s">
        <v>259</v>
      </c>
      <c r="D525" s="118" t="s">
        <v>1273</v>
      </c>
      <c r="E525" s="117" t="s">
        <v>36</v>
      </c>
      <c r="F525" s="118" t="s">
        <v>119</v>
      </c>
      <c r="G525" s="117">
        <v>0</v>
      </c>
      <c r="H525" s="144">
        <v>0</v>
      </c>
      <c r="I525" s="144">
        <v>7.0960721937056548E-2</v>
      </c>
      <c r="J525" s="144">
        <v>0.19726987908329074</v>
      </c>
      <c r="K525" s="144">
        <v>0.43454966304840309</v>
      </c>
      <c r="L525" s="144">
        <v>0.55888283383624671</v>
      </c>
      <c r="M525" s="144">
        <v>0.62121402782448698</v>
      </c>
      <c r="N525" s="144">
        <v>0.62148352014575081</v>
      </c>
      <c r="O525" s="144">
        <v>0.6217884172324647</v>
      </c>
      <c r="P525" s="144">
        <v>0.62212776253993918</v>
      </c>
      <c r="Q525" s="144">
        <v>0.62250062830963515</v>
      </c>
      <c r="R525" s="144">
        <v>0.62290611471038837</v>
      </c>
      <c r="S525" s="144">
        <v>0.623343349005266</v>
      </c>
      <c r="T525" s="144">
        <v>0.62381148474329906</v>
      </c>
      <c r="U525" s="144">
        <v>0.62430970097534233</v>
      </c>
      <c r="V525" s="144">
        <v>0.62483720149334387</v>
      </c>
      <c r="W525" s="144">
        <v>0.62539321409232462</v>
      </c>
      <c r="X525" s="144">
        <v>0.6259769898543901</v>
      </c>
      <c r="Y525" s="144">
        <v>0.62658780245411771</v>
      </c>
      <c r="Z525" s="144">
        <v>0.62722494748467905</v>
      </c>
      <c r="AA525" s="144">
        <v>0.62788774180408247</v>
      </c>
      <c r="AB525" s="144">
        <v>0.62857552290092922</v>
      </c>
      <c r="AC525" s="144">
        <v>0.62928764827910644</v>
      </c>
      <c r="AD525" s="144">
        <v>0.63002349486084896</v>
      </c>
      <c r="AE525" s="144">
        <v>0.63078245840762104</v>
      </c>
    </row>
    <row r="526" spans="1:31">
      <c r="A526" s="3" t="s">
        <v>1297</v>
      </c>
      <c r="B526" s="117" t="s">
        <v>92</v>
      </c>
      <c r="C526" s="118" t="s">
        <v>259</v>
      </c>
      <c r="D526" s="118" t="s">
        <v>1273</v>
      </c>
      <c r="E526" s="117" t="s">
        <v>37</v>
      </c>
      <c r="F526" s="118" t="s">
        <v>119</v>
      </c>
      <c r="G526" s="117">
        <v>0</v>
      </c>
      <c r="H526" s="144">
        <v>0</v>
      </c>
      <c r="I526" s="144">
        <v>6.6239142351025196E-2</v>
      </c>
      <c r="J526" s="144">
        <v>0.18414394957478417</v>
      </c>
      <c r="K526" s="144">
        <v>0.40563562776017559</v>
      </c>
      <c r="L526" s="144">
        <v>0.52169592666857068</v>
      </c>
      <c r="M526" s="144">
        <v>0.5798797320018747</v>
      </c>
      <c r="N526" s="144">
        <v>0.58013129286178999</v>
      </c>
      <c r="O526" s="144">
        <v>0.58041590272733201</v>
      </c>
      <c r="P526" s="144">
        <v>0.58073266870031459</v>
      </c>
      <c r="Q526" s="144">
        <v>0.58108072475333283</v>
      </c>
      <c r="R526" s="144">
        <v>0.5814592309281249</v>
      </c>
      <c r="S526" s="144">
        <v>0.58186737255786813</v>
      </c>
      <c r="T526" s="144">
        <v>0.58230435951268933</v>
      </c>
      <c r="U526" s="144">
        <v>0.58276942546769983</v>
      </c>
      <c r="V526" s="144">
        <v>0.58326182719288455</v>
      </c>
      <c r="W526" s="144">
        <v>0.58378084386418505</v>
      </c>
      <c r="X526" s="144">
        <v>0.58432577639515382</v>
      </c>
      <c r="Y526" s="144">
        <v>0.58489594678855861</v>
      </c>
      <c r="Z526" s="144">
        <v>0.58549069750734428</v>
      </c>
      <c r="AA526" s="144">
        <v>0.58610939086437297</v>
      </c>
      <c r="AB526" s="144">
        <v>0.58675140843038343</v>
      </c>
      <c r="AC526" s="144">
        <v>0.58741615045962459</v>
      </c>
      <c r="AD526" s="144">
        <v>0.58810303533263641</v>
      </c>
      <c r="AE526" s="144">
        <v>0.58881149901566476</v>
      </c>
    </row>
    <row r="527" spans="1:31">
      <c r="A527" s="3" t="s">
        <v>1298</v>
      </c>
      <c r="B527" s="117" t="s">
        <v>92</v>
      </c>
      <c r="C527" s="118" t="s">
        <v>259</v>
      </c>
      <c r="D527" s="118" t="s">
        <v>1273</v>
      </c>
      <c r="E527" s="117" t="s">
        <v>38</v>
      </c>
      <c r="F527" s="118" t="s">
        <v>119</v>
      </c>
      <c r="G527" s="117">
        <v>0</v>
      </c>
      <c r="H527" s="144">
        <v>0</v>
      </c>
      <c r="I527" s="144">
        <v>7.0587321345934775E-2</v>
      </c>
      <c r="J527" s="144">
        <v>0.19623183032266003</v>
      </c>
      <c r="K527" s="144">
        <v>0.43226303043496972</v>
      </c>
      <c r="L527" s="144">
        <v>0.55594195084033537</v>
      </c>
      <c r="M527" s="144">
        <v>0.61794515345468315</v>
      </c>
      <c r="N527" s="144">
        <v>0.61821322768732945</v>
      </c>
      <c r="O527" s="144">
        <v>0.61851652038291982</v>
      </c>
      <c r="P527" s="144">
        <v>0.61885408003017328</v>
      </c>
      <c r="Q527" s="144">
        <v>0.61922498375248591</v>
      </c>
      <c r="R527" s="144">
        <v>0.61962833645367099</v>
      </c>
      <c r="S527" s="144">
        <v>0.62006326998920303</v>
      </c>
      <c r="T527" s="144">
        <v>0.62052894236220091</v>
      </c>
      <c r="U527" s="144">
        <v>0.62102453694341408</v>
      </c>
      <c r="V527" s="144">
        <v>0.62154926171449765</v>
      </c>
      <c r="W527" s="144">
        <v>0.62210234853387147</v>
      </c>
      <c r="X527" s="144">
        <v>0.62268305242450317</v>
      </c>
      <c r="Y527" s="144">
        <v>0.62329065088294822</v>
      </c>
      <c r="Z527" s="144">
        <v>0.62392444320901985</v>
      </c>
      <c r="AA527" s="144">
        <v>0.62458374985546994</v>
      </c>
      <c r="AB527" s="144">
        <v>0.62526791179708374</v>
      </c>
      <c r="AC527" s="144">
        <v>0.62597628991861098</v>
      </c>
      <c r="AD527" s="144">
        <v>0.62670826442096805</v>
      </c>
      <c r="AE527" s="144">
        <v>0.62746323424516703</v>
      </c>
    </row>
    <row r="528" spans="1:31">
      <c r="A528" s="3" t="s">
        <v>1299</v>
      </c>
      <c r="B528" s="117" t="s">
        <v>92</v>
      </c>
      <c r="C528" s="118" t="s">
        <v>259</v>
      </c>
      <c r="D528" s="118" t="s">
        <v>1273</v>
      </c>
      <c r="E528" s="117" t="s">
        <v>95</v>
      </c>
      <c r="F528" s="118" t="s">
        <v>119</v>
      </c>
      <c r="G528" s="117">
        <v>0</v>
      </c>
      <c r="H528" s="118">
        <v>0</v>
      </c>
      <c r="I528" s="118">
        <v>2135.7399999999998</v>
      </c>
      <c r="J528" s="118">
        <v>3077.41</v>
      </c>
      <c r="K528" s="118">
        <v>4990.13</v>
      </c>
      <c r="L528" s="118">
        <v>3035.03</v>
      </c>
      <c r="M528" s="118">
        <v>1969.22</v>
      </c>
      <c r="N528" s="118">
        <v>920.62</v>
      </c>
      <c r="O528" s="118">
        <v>920.62</v>
      </c>
      <c r="P528" s="118">
        <v>920.62</v>
      </c>
      <c r="Q528" s="118">
        <v>920.62</v>
      </c>
      <c r="R528" s="118">
        <v>920.62</v>
      </c>
      <c r="S528" s="118">
        <v>920.62</v>
      </c>
      <c r="T528" s="118">
        <v>920.62</v>
      </c>
      <c r="U528" s="118">
        <v>920.62</v>
      </c>
      <c r="V528" s="118">
        <v>920.62</v>
      </c>
      <c r="W528" s="118">
        <v>920.62</v>
      </c>
      <c r="X528" s="118">
        <v>920.62</v>
      </c>
      <c r="Y528" s="118">
        <v>920.62</v>
      </c>
      <c r="Z528" s="118">
        <v>920.62</v>
      </c>
      <c r="AA528" s="118">
        <v>920.62</v>
      </c>
      <c r="AB528" s="118">
        <v>920.62</v>
      </c>
      <c r="AC528" s="118">
        <v>920.62</v>
      </c>
      <c r="AD528" s="118">
        <v>920.62</v>
      </c>
      <c r="AE528" s="118">
        <v>920.62</v>
      </c>
    </row>
    <row r="529" spans="1:31">
      <c r="A529" s="3" t="s">
        <v>1300</v>
      </c>
      <c r="B529" s="117" t="s">
        <v>92</v>
      </c>
      <c r="C529" s="118" t="s">
        <v>259</v>
      </c>
      <c r="D529" s="118" t="s">
        <v>1273</v>
      </c>
      <c r="E529" s="117" t="s">
        <v>96</v>
      </c>
      <c r="F529" s="118" t="s">
        <v>119</v>
      </c>
      <c r="G529" s="117">
        <v>0</v>
      </c>
      <c r="H529" s="118">
        <v>0</v>
      </c>
      <c r="I529" s="118">
        <v>7036.85</v>
      </c>
      <c r="J529" s="118">
        <v>7036.85</v>
      </c>
      <c r="K529" s="118">
        <v>7036.85</v>
      </c>
      <c r="L529" s="118">
        <v>7036.85</v>
      </c>
      <c r="M529" s="118">
        <v>7036.85</v>
      </c>
      <c r="N529" s="118">
        <v>7036.85</v>
      </c>
      <c r="O529" s="118">
        <v>7036.85</v>
      </c>
      <c r="P529" s="118">
        <v>7036.85</v>
      </c>
      <c r="Q529" s="118">
        <v>7036.85</v>
      </c>
      <c r="R529" s="118">
        <v>7036.85</v>
      </c>
      <c r="S529" s="118">
        <v>7036.85</v>
      </c>
      <c r="T529" s="118">
        <v>7036.85</v>
      </c>
      <c r="U529" s="118">
        <v>7036.85</v>
      </c>
      <c r="V529" s="118">
        <v>7036.85</v>
      </c>
      <c r="W529" s="118">
        <v>7036.85</v>
      </c>
      <c r="X529" s="118">
        <v>7036.85</v>
      </c>
      <c r="Y529" s="118">
        <v>7036.85</v>
      </c>
      <c r="Z529" s="118">
        <v>7036.85</v>
      </c>
      <c r="AA529" s="118">
        <v>7036.85</v>
      </c>
      <c r="AB529" s="118">
        <v>7036.85</v>
      </c>
      <c r="AC529" s="118">
        <v>7036.85</v>
      </c>
      <c r="AD529" s="118">
        <v>7036.85</v>
      </c>
      <c r="AE529" s="118">
        <v>7036.85</v>
      </c>
    </row>
    <row r="530" spans="1:31">
      <c r="A530" s="3" t="s">
        <v>1301</v>
      </c>
      <c r="B530" s="117" t="s">
        <v>92</v>
      </c>
      <c r="C530" s="118" t="s">
        <v>259</v>
      </c>
      <c r="D530" s="118" t="s">
        <v>1273</v>
      </c>
      <c r="E530" s="117" t="s">
        <v>97</v>
      </c>
      <c r="F530" s="118" t="s">
        <v>119</v>
      </c>
      <c r="G530" s="117">
        <v>0</v>
      </c>
      <c r="H530" s="118">
        <v>0</v>
      </c>
      <c r="I530" s="118">
        <v>0</v>
      </c>
      <c r="J530" s="118">
        <v>0</v>
      </c>
      <c r="K530" s="118">
        <v>0</v>
      </c>
      <c r="L530" s="118">
        <v>0</v>
      </c>
      <c r="M530" s="118">
        <v>0</v>
      </c>
      <c r="N530" s="118">
        <v>0</v>
      </c>
      <c r="O530" s="118">
        <v>0</v>
      </c>
      <c r="P530" s="118">
        <v>0</v>
      </c>
      <c r="Q530" s="118">
        <v>0</v>
      </c>
      <c r="R530" s="118">
        <v>0</v>
      </c>
      <c r="S530" s="118">
        <v>0</v>
      </c>
      <c r="T530" s="118">
        <v>0</v>
      </c>
      <c r="U530" s="118">
        <v>0</v>
      </c>
      <c r="V530" s="118">
        <v>0</v>
      </c>
      <c r="W530" s="118">
        <v>0</v>
      </c>
      <c r="X530" s="118">
        <v>0</v>
      </c>
      <c r="Y530" s="118">
        <v>0</v>
      </c>
      <c r="Z530" s="118">
        <v>0</v>
      </c>
      <c r="AA530" s="118">
        <v>0</v>
      </c>
      <c r="AB530" s="118">
        <v>0</v>
      </c>
      <c r="AC530" s="118">
        <v>0</v>
      </c>
      <c r="AD530" s="118">
        <v>0</v>
      </c>
      <c r="AE530" s="118">
        <v>0</v>
      </c>
    </row>
    <row r="531" spans="1:31">
      <c r="A531" s="3" t="s">
        <v>1302</v>
      </c>
      <c r="B531" s="117" t="s">
        <v>92</v>
      </c>
      <c r="C531" s="118" t="s">
        <v>259</v>
      </c>
      <c r="D531" s="118" t="s">
        <v>1273</v>
      </c>
      <c r="E531" s="117" t="s">
        <v>34</v>
      </c>
      <c r="F531" s="118" t="s">
        <v>119</v>
      </c>
      <c r="G531" s="117">
        <v>0</v>
      </c>
      <c r="H531" s="118">
        <v>0</v>
      </c>
      <c r="I531" s="118">
        <v>9172.59</v>
      </c>
      <c r="J531" s="118">
        <v>10114.26</v>
      </c>
      <c r="K531" s="118">
        <v>12026.98</v>
      </c>
      <c r="L531" s="118">
        <v>10071.879999999999</v>
      </c>
      <c r="M531" s="118">
        <v>9006.08</v>
      </c>
      <c r="N531" s="118">
        <v>7957.48</v>
      </c>
      <c r="O531" s="118">
        <v>7957.48</v>
      </c>
      <c r="P531" s="118">
        <v>7957.48</v>
      </c>
      <c r="Q531" s="118">
        <v>7957.48</v>
      </c>
      <c r="R531" s="118">
        <v>7957.48</v>
      </c>
      <c r="S531" s="118">
        <v>7957.48</v>
      </c>
      <c r="T531" s="118">
        <v>7957.48</v>
      </c>
      <c r="U531" s="118">
        <v>7957.48</v>
      </c>
      <c r="V531" s="118">
        <v>7957.48</v>
      </c>
      <c r="W531" s="118">
        <v>7957.48</v>
      </c>
      <c r="X531" s="118">
        <v>7957.48</v>
      </c>
      <c r="Y531" s="118">
        <v>7957.48</v>
      </c>
      <c r="Z531" s="118">
        <v>7957.48</v>
      </c>
      <c r="AA531" s="118">
        <v>7957.48</v>
      </c>
      <c r="AB531" s="118">
        <v>7957.48</v>
      </c>
      <c r="AC531" s="118">
        <v>7957.48</v>
      </c>
      <c r="AD531" s="118">
        <v>7957.48</v>
      </c>
      <c r="AE531" s="118">
        <v>7957.48</v>
      </c>
    </row>
    <row r="532" spans="1:31">
      <c r="A532" s="3" t="s">
        <v>1303</v>
      </c>
      <c r="B532" s="117" t="s">
        <v>92</v>
      </c>
      <c r="C532" s="118" t="s">
        <v>270</v>
      </c>
      <c r="D532" s="118" t="s">
        <v>1273</v>
      </c>
      <c r="E532" s="117" t="s">
        <v>93</v>
      </c>
      <c r="F532" s="118" t="s">
        <v>119</v>
      </c>
      <c r="G532" s="117">
        <v>0</v>
      </c>
      <c r="H532" s="119">
        <v>0</v>
      </c>
      <c r="I532" s="119">
        <v>0.24711693971249998</v>
      </c>
      <c r="J532" s="119">
        <v>0.6765982423200001</v>
      </c>
      <c r="K532" s="119">
        <v>1.5004390401000001</v>
      </c>
      <c r="L532" s="119">
        <v>1.9291359087000006</v>
      </c>
      <c r="M532" s="119">
        <v>2.1434843430000003</v>
      </c>
      <c r="N532" s="119">
        <v>2.1434843430000003</v>
      </c>
      <c r="O532" s="119">
        <v>2.1434843430000003</v>
      </c>
      <c r="P532" s="119">
        <v>2.1434843430000003</v>
      </c>
      <c r="Q532" s="119">
        <v>2.1434843430000003</v>
      </c>
      <c r="R532" s="119">
        <v>2.1434843430000003</v>
      </c>
      <c r="S532" s="119">
        <v>2.1434843430000003</v>
      </c>
      <c r="T532" s="119">
        <v>2.1434843430000003</v>
      </c>
      <c r="U532" s="119">
        <v>2.1434843430000003</v>
      </c>
      <c r="V532" s="119">
        <v>2.1434843430000003</v>
      </c>
      <c r="W532" s="119">
        <v>2.1434843430000003</v>
      </c>
      <c r="X532" s="119">
        <v>2.1434843430000003</v>
      </c>
      <c r="Y532" s="119">
        <v>2.1434843430000003</v>
      </c>
      <c r="Z532" s="119">
        <v>2.1434843430000003</v>
      </c>
      <c r="AA532" s="119">
        <v>2.1434843430000003</v>
      </c>
      <c r="AB532" s="119">
        <v>2.1434843430000003</v>
      </c>
      <c r="AC532" s="119">
        <v>2.1434843430000003</v>
      </c>
      <c r="AD532" s="119">
        <v>2.1434843430000003</v>
      </c>
      <c r="AE532" s="119">
        <v>2.1434843430000003</v>
      </c>
    </row>
    <row r="533" spans="1:31">
      <c r="A533" s="3" t="s">
        <v>1304</v>
      </c>
      <c r="B533" s="117" t="s">
        <v>92</v>
      </c>
      <c r="C533" s="118" t="s">
        <v>270</v>
      </c>
      <c r="D533" s="118" t="s">
        <v>1273</v>
      </c>
      <c r="E533" s="117" t="s">
        <v>94</v>
      </c>
      <c r="F533" s="118" t="s">
        <v>119</v>
      </c>
      <c r="G533" s="117">
        <v>0</v>
      </c>
      <c r="H533" s="119">
        <v>0</v>
      </c>
      <c r="I533" s="119">
        <v>0.24711693971249998</v>
      </c>
      <c r="J533" s="119">
        <v>0.42948130260750011</v>
      </c>
      <c r="K533" s="119">
        <v>0.82384079777999997</v>
      </c>
      <c r="L533" s="119">
        <v>0.42869686860000056</v>
      </c>
      <c r="M533" s="119">
        <v>0.21434843429999972</v>
      </c>
      <c r="N533" s="119">
        <v>0</v>
      </c>
      <c r="O533" s="119">
        <v>0</v>
      </c>
      <c r="P533" s="119">
        <v>0</v>
      </c>
      <c r="Q533" s="119">
        <v>0</v>
      </c>
      <c r="R533" s="119">
        <v>0</v>
      </c>
      <c r="S533" s="119">
        <v>0</v>
      </c>
      <c r="T533" s="119">
        <v>0</v>
      </c>
      <c r="U533" s="119">
        <v>0</v>
      </c>
      <c r="V533" s="119">
        <v>0</v>
      </c>
      <c r="W533" s="119">
        <v>0</v>
      </c>
      <c r="X533" s="119">
        <v>0</v>
      </c>
      <c r="Y533" s="119">
        <v>0</v>
      </c>
      <c r="Z533" s="119">
        <v>0</v>
      </c>
      <c r="AA533" s="119">
        <v>0</v>
      </c>
      <c r="AB533" s="119">
        <v>0</v>
      </c>
      <c r="AC533" s="119">
        <v>0</v>
      </c>
      <c r="AD533" s="119">
        <v>0</v>
      </c>
      <c r="AE533" s="119">
        <v>0</v>
      </c>
    </row>
    <row r="534" spans="1:31">
      <c r="A534" s="3" t="s">
        <v>1305</v>
      </c>
      <c r="B534" s="117" t="s">
        <v>92</v>
      </c>
      <c r="C534" s="118" t="s">
        <v>270</v>
      </c>
      <c r="D534" s="118" t="s">
        <v>1273</v>
      </c>
      <c r="E534" s="117" t="s">
        <v>35</v>
      </c>
      <c r="F534" s="118" t="s">
        <v>119</v>
      </c>
      <c r="G534" s="117">
        <v>0</v>
      </c>
      <c r="H534" s="144">
        <v>0</v>
      </c>
      <c r="I534" s="144">
        <v>2.6450732248538639E-2</v>
      </c>
      <c r="J534" s="144">
        <v>7.3672979496466867E-2</v>
      </c>
      <c r="K534" s="144">
        <v>0.16300905128055412</v>
      </c>
      <c r="L534" s="144">
        <v>0.20914285495167001</v>
      </c>
      <c r="M534" s="144">
        <v>0.23189340062741698</v>
      </c>
      <c r="N534" s="144">
        <v>0.23140741971913617</v>
      </c>
      <c r="O534" s="144">
        <v>0.23092300165942503</v>
      </c>
      <c r="P534" s="144">
        <v>0.23044014090629458</v>
      </c>
      <c r="Q534" s="144">
        <v>0.22995883193772682</v>
      </c>
      <c r="R534" s="144">
        <v>0.22947906925160275</v>
      </c>
      <c r="S534" s="144">
        <v>0.22900084736563089</v>
      </c>
      <c r="T534" s="144">
        <v>0.22852416081727497</v>
      </c>
      <c r="U534" s="144">
        <v>0.22804900416368293</v>
      </c>
      <c r="V534" s="144">
        <v>0.22757537198161568</v>
      </c>
      <c r="W534" s="144">
        <v>0.22710325886737656</v>
      </c>
      <c r="X534" s="144">
        <v>0.22663265943674024</v>
      </c>
      <c r="Y534" s="144">
        <v>0.22616356832488299</v>
      </c>
      <c r="Z534" s="144">
        <v>0.22569598018631187</v>
      </c>
      <c r="AA534" s="144">
        <v>0.22522988969479557</v>
      </c>
      <c r="AB534" s="144">
        <v>0.22476529154329425</v>
      </c>
      <c r="AC534" s="144">
        <v>0.2243021804438908</v>
      </c>
      <c r="AD534" s="144">
        <v>0.22384055112772122</v>
      </c>
      <c r="AE534" s="144">
        <v>0.22338039834490622</v>
      </c>
    </row>
    <row r="535" spans="1:31">
      <c r="A535" s="3" t="s">
        <v>1306</v>
      </c>
      <c r="B535" s="117" t="s">
        <v>92</v>
      </c>
      <c r="C535" s="118" t="s">
        <v>270</v>
      </c>
      <c r="D535" s="118" t="s">
        <v>1273</v>
      </c>
      <c r="E535" s="117" t="s">
        <v>36</v>
      </c>
      <c r="F535" s="118" t="s">
        <v>119</v>
      </c>
      <c r="G535" s="117">
        <v>0</v>
      </c>
      <c r="H535" s="144">
        <v>0</v>
      </c>
      <c r="I535" s="144">
        <v>2.8187054825808439E-2</v>
      </c>
      <c r="J535" s="144">
        <v>7.8509142685919506E-2</v>
      </c>
      <c r="K535" s="144">
        <v>0.17370956018814379</v>
      </c>
      <c r="L535" s="144">
        <v>0.22287175506358697</v>
      </c>
      <c r="M535" s="144">
        <v>0.24711572956885866</v>
      </c>
      <c r="N535" s="144">
        <v>0.24659784710052873</v>
      </c>
      <c r="O535" s="144">
        <v>0.24608163007185105</v>
      </c>
      <c r="P535" s="144">
        <v>0.24556707257704025</v>
      </c>
      <c r="Q535" s="144">
        <v>0.24505416873159294</v>
      </c>
      <c r="R535" s="144">
        <v>0.24454291267221093</v>
      </c>
      <c r="S535" s="144">
        <v>0.24403329855672515</v>
      </c>
      <c r="T535" s="144">
        <v>0.24352532056401852</v>
      </c>
      <c r="U535" s="144">
        <v>0.24301897289395027</v>
      </c>
      <c r="V535" s="144">
        <v>0.24251424976728012</v>
      </c>
      <c r="W535" s="144">
        <v>0.2420111454255931</v>
      </c>
      <c r="X535" s="144">
        <v>0.24150965413122361</v>
      </c>
      <c r="Y535" s="144">
        <v>0.24100977016718136</v>
      </c>
      <c r="Z535" s="144">
        <v>0.24051148783707574</v>
      </c>
      <c r="AA535" s="144">
        <v>0.24001480146504217</v>
      </c>
      <c r="AB535" s="144">
        <v>0.23951970539566736</v>
      </c>
      <c r="AC535" s="144">
        <v>0.23902619399391603</v>
      </c>
      <c r="AD535" s="144">
        <v>0.2385342616450567</v>
      </c>
      <c r="AE535" s="144">
        <v>0.23804390275458889</v>
      </c>
    </row>
    <row r="536" spans="1:31">
      <c r="A536" s="3" t="s">
        <v>1307</v>
      </c>
      <c r="B536" s="117" t="s">
        <v>92</v>
      </c>
      <c r="C536" s="118" t="s">
        <v>270</v>
      </c>
      <c r="D536" s="118" t="s">
        <v>1273</v>
      </c>
      <c r="E536" s="117" t="s">
        <v>37</v>
      </c>
      <c r="F536" s="118" t="s">
        <v>119</v>
      </c>
      <c r="G536" s="117">
        <v>0</v>
      </c>
      <c r="H536" s="144">
        <v>0</v>
      </c>
      <c r="I536" s="144">
        <v>2.9589109419766044E-2</v>
      </c>
      <c r="J536" s="144">
        <v>8.2414272358058302E-2</v>
      </c>
      <c r="K536" s="144">
        <v>0.18235006159495074</v>
      </c>
      <c r="L536" s="144">
        <v>0.23395763721698554</v>
      </c>
      <c r="M536" s="144">
        <v>0.25940753323626314</v>
      </c>
      <c r="N536" s="144">
        <v>0.25886389073382043</v>
      </c>
      <c r="O536" s="144">
        <v>0.2583219965117996</v>
      </c>
      <c r="P536" s="144">
        <v>0.2577818443706551</v>
      </c>
      <c r="Q536" s="144">
        <v>0.25724342813318207</v>
      </c>
      <c r="R536" s="144">
        <v>0.25670674164443541</v>
      </c>
      <c r="S536" s="144">
        <v>0.25617177877165032</v>
      </c>
      <c r="T536" s="144">
        <v>0.25563853340416093</v>
      </c>
      <c r="U536" s="144">
        <v>0.25510699945332144</v>
      </c>
      <c r="V536" s="144">
        <v>0.2545771708524257</v>
      </c>
      <c r="W536" s="144">
        <v>0.25404904155662894</v>
      </c>
      <c r="X536" s="144">
        <v>0.2535226055428681</v>
      </c>
      <c r="Y536" s="144">
        <v>0.25299785680978337</v>
      </c>
      <c r="Z536" s="144">
        <v>0.25247478937763962</v>
      </c>
      <c r="AA536" s="144">
        <v>0.2519533972882485</v>
      </c>
      <c r="AB536" s="144">
        <v>0.25143367460489058</v>
      </c>
      <c r="AC536" s="144">
        <v>0.25091561541223761</v>
      </c>
      <c r="AD536" s="144">
        <v>0.2503992138162755</v>
      </c>
      <c r="AE536" s="144">
        <v>0.249884463944227</v>
      </c>
    </row>
    <row r="537" spans="1:31">
      <c r="A537" s="3" t="s">
        <v>1308</v>
      </c>
      <c r="B537" s="117" t="s">
        <v>92</v>
      </c>
      <c r="C537" s="118" t="s">
        <v>270</v>
      </c>
      <c r="D537" s="118" t="s">
        <v>1273</v>
      </c>
      <c r="E537" s="117" t="s">
        <v>38</v>
      </c>
      <c r="F537" s="118" t="s">
        <v>119</v>
      </c>
      <c r="G537" s="117">
        <v>0</v>
      </c>
      <c r="H537" s="144">
        <v>0</v>
      </c>
      <c r="I537" s="144">
        <v>3.1531446525752391E-2</v>
      </c>
      <c r="J537" s="144">
        <v>8.782424590585923E-2</v>
      </c>
      <c r="K537" s="144">
        <v>0.19432018499035669</v>
      </c>
      <c r="L537" s="144">
        <v>0.24931547018007835</v>
      </c>
      <c r="M537" s="144">
        <v>0.27643599023472204</v>
      </c>
      <c r="N537" s="144">
        <v>0.27585666105479584</v>
      </c>
      <c r="O537" s="144">
        <v>0.27527919491879754</v>
      </c>
      <c r="P537" s="144">
        <v>0.2747035852202207</v>
      </c>
      <c r="Q537" s="144">
        <v>0.27412982537636621</v>
      </c>
      <c r="R537" s="144">
        <v>0.27355790882825598</v>
      </c>
      <c r="S537" s="144">
        <v>0.27298782904054808</v>
      </c>
      <c r="T537" s="144">
        <v>0.27241957950145024</v>
      </c>
      <c r="U537" s="144">
        <v>0.2718531537226358</v>
      </c>
      <c r="V537" s="144">
        <v>0.2712885452391578</v>
      </c>
      <c r="W537" s="144">
        <v>0.27072574760936585</v>
      </c>
      <c r="X537" s="144">
        <v>0.27016475441482107</v>
      </c>
      <c r="Y537" s="144">
        <v>0.26960555926021246</v>
      </c>
      <c r="Z537" s="144">
        <v>0.26904815577327323</v>
      </c>
      <c r="AA537" s="144">
        <v>0.26849253760469788</v>
      </c>
      <c r="AB537" s="144">
        <v>0.26793869842805901</v>
      </c>
      <c r="AC537" s="144">
        <v>0.26738663193972467</v>
      </c>
      <c r="AD537" s="144">
        <v>0.26683633185877609</v>
      </c>
      <c r="AE537" s="144">
        <v>0.26628779192692564</v>
      </c>
    </row>
    <row r="538" spans="1:31">
      <c r="A538" s="3" t="s">
        <v>1309</v>
      </c>
      <c r="B538" s="117" t="s">
        <v>92</v>
      </c>
      <c r="C538" s="118" t="s">
        <v>270</v>
      </c>
      <c r="D538" s="118" t="s">
        <v>1273</v>
      </c>
      <c r="E538" s="117" t="s">
        <v>95</v>
      </c>
      <c r="F538" s="118" t="s">
        <v>119</v>
      </c>
      <c r="G538" s="117">
        <v>0</v>
      </c>
      <c r="H538" s="118">
        <v>0</v>
      </c>
      <c r="I538" s="118">
        <v>361.47</v>
      </c>
      <c r="J538" s="118">
        <v>372.41</v>
      </c>
      <c r="K538" s="118">
        <v>396.07</v>
      </c>
      <c r="L538" s="118">
        <v>372.36</v>
      </c>
      <c r="M538" s="118">
        <v>359.5</v>
      </c>
      <c r="N538" s="118">
        <v>346.64</v>
      </c>
      <c r="O538" s="118">
        <v>346.64</v>
      </c>
      <c r="P538" s="118">
        <v>346.64</v>
      </c>
      <c r="Q538" s="118">
        <v>346.64</v>
      </c>
      <c r="R538" s="118">
        <v>346.64</v>
      </c>
      <c r="S538" s="118">
        <v>346.64</v>
      </c>
      <c r="T538" s="118">
        <v>346.64</v>
      </c>
      <c r="U538" s="118">
        <v>346.64</v>
      </c>
      <c r="V538" s="118">
        <v>346.64</v>
      </c>
      <c r="W538" s="118">
        <v>346.64</v>
      </c>
      <c r="X538" s="118">
        <v>346.64</v>
      </c>
      <c r="Y538" s="118">
        <v>346.64</v>
      </c>
      <c r="Z538" s="118">
        <v>346.64</v>
      </c>
      <c r="AA538" s="118">
        <v>346.64</v>
      </c>
      <c r="AB538" s="118">
        <v>346.64</v>
      </c>
      <c r="AC538" s="118">
        <v>346.64</v>
      </c>
      <c r="AD538" s="118">
        <v>346.64</v>
      </c>
      <c r="AE538" s="118">
        <v>346.64</v>
      </c>
    </row>
    <row r="539" spans="1:31">
      <c r="A539" s="3" t="s">
        <v>1310</v>
      </c>
      <c r="B539" s="117" t="s">
        <v>92</v>
      </c>
      <c r="C539" s="118" t="s">
        <v>270</v>
      </c>
      <c r="D539" s="118" t="s">
        <v>1273</v>
      </c>
      <c r="E539" s="117" t="s">
        <v>96</v>
      </c>
      <c r="F539" s="118" t="s">
        <v>119</v>
      </c>
      <c r="G539" s="117">
        <v>0</v>
      </c>
      <c r="H539" s="118">
        <v>0</v>
      </c>
      <c r="I539" s="118">
        <v>2649.6</v>
      </c>
      <c r="J539" s="118">
        <v>2649.6</v>
      </c>
      <c r="K539" s="118">
        <v>2649.6</v>
      </c>
      <c r="L539" s="118">
        <v>2649.6</v>
      </c>
      <c r="M539" s="118">
        <v>2649.6</v>
      </c>
      <c r="N539" s="118">
        <v>2649.6</v>
      </c>
      <c r="O539" s="118">
        <v>2649.6</v>
      </c>
      <c r="P539" s="118">
        <v>2649.6</v>
      </c>
      <c r="Q539" s="118">
        <v>2649.6</v>
      </c>
      <c r="R539" s="118">
        <v>2649.6</v>
      </c>
      <c r="S539" s="118">
        <v>2649.6</v>
      </c>
      <c r="T539" s="118">
        <v>2649.6</v>
      </c>
      <c r="U539" s="118">
        <v>2649.6</v>
      </c>
      <c r="V539" s="118">
        <v>2649.6</v>
      </c>
      <c r="W539" s="118">
        <v>2649.6</v>
      </c>
      <c r="X539" s="118">
        <v>2649.6</v>
      </c>
      <c r="Y539" s="118">
        <v>2649.6</v>
      </c>
      <c r="Z539" s="118">
        <v>2649.6</v>
      </c>
      <c r="AA539" s="118">
        <v>2649.6</v>
      </c>
      <c r="AB539" s="118">
        <v>2649.6</v>
      </c>
      <c r="AC539" s="118">
        <v>2649.6</v>
      </c>
      <c r="AD539" s="118">
        <v>2649.6</v>
      </c>
      <c r="AE539" s="118">
        <v>2649.6</v>
      </c>
    </row>
    <row r="540" spans="1:31">
      <c r="A540" s="3" t="s">
        <v>1311</v>
      </c>
      <c r="B540" s="117" t="s">
        <v>92</v>
      </c>
      <c r="C540" s="118" t="s">
        <v>270</v>
      </c>
      <c r="D540" s="118" t="s">
        <v>1273</v>
      </c>
      <c r="E540" s="117" t="s">
        <v>97</v>
      </c>
      <c r="F540" s="118" t="s">
        <v>119</v>
      </c>
      <c r="G540" s="117">
        <v>0</v>
      </c>
      <c r="H540" s="118">
        <v>0</v>
      </c>
      <c r="I540" s="118">
        <v>0</v>
      </c>
      <c r="J540" s="118">
        <v>0</v>
      </c>
      <c r="K540" s="118">
        <v>0</v>
      </c>
      <c r="L540" s="118">
        <v>0</v>
      </c>
      <c r="M540" s="118">
        <v>0</v>
      </c>
      <c r="N540" s="118">
        <v>0</v>
      </c>
      <c r="O540" s="118">
        <v>0</v>
      </c>
      <c r="P540" s="118">
        <v>0</v>
      </c>
      <c r="Q540" s="118">
        <v>0</v>
      </c>
      <c r="R540" s="118">
        <v>0</v>
      </c>
      <c r="S540" s="118">
        <v>0</v>
      </c>
      <c r="T540" s="118">
        <v>0</v>
      </c>
      <c r="U540" s="118">
        <v>0</v>
      </c>
      <c r="V540" s="118">
        <v>0</v>
      </c>
      <c r="W540" s="118">
        <v>0</v>
      </c>
      <c r="X540" s="118">
        <v>0</v>
      </c>
      <c r="Y540" s="118">
        <v>0</v>
      </c>
      <c r="Z540" s="118">
        <v>0</v>
      </c>
      <c r="AA540" s="118">
        <v>0</v>
      </c>
      <c r="AB540" s="118">
        <v>0</v>
      </c>
      <c r="AC540" s="118">
        <v>0</v>
      </c>
      <c r="AD540" s="118">
        <v>0</v>
      </c>
      <c r="AE540" s="118">
        <v>0</v>
      </c>
    </row>
    <row r="541" spans="1:31">
      <c r="A541" s="3" t="s">
        <v>1312</v>
      </c>
      <c r="B541" s="117" t="s">
        <v>92</v>
      </c>
      <c r="C541" s="118" t="s">
        <v>270</v>
      </c>
      <c r="D541" s="118" t="s">
        <v>1273</v>
      </c>
      <c r="E541" s="117" t="s">
        <v>34</v>
      </c>
      <c r="F541" s="118" t="s">
        <v>119</v>
      </c>
      <c r="G541" s="117">
        <v>0</v>
      </c>
      <c r="H541" s="118">
        <v>0</v>
      </c>
      <c r="I541" s="118">
        <v>3011.07</v>
      </c>
      <c r="J541" s="118">
        <v>3022.01</v>
      </c>
      <c r="K541" s="118">
        <v>3045.67</v>
      </c>
      <c r="L541" s="118">
        <v>3021.96</v>
      </c>
      <c r="M541" s="118">
        <v>3009.1</v>
      </c>
      <c r="N541" s="118">
        <v>2996.24</v>
      </c>
      <c r="O541" s="118">
        <v>2996.24</v>
      </c>
      <c r="P541" s="118">
        <v>2996.24</v>
      </c>
      <c r="Q541" s="118">
        <v>2996.24</v>
      </c>
      <c r="R541" s="118">
        <v>2996.24</v>
      </c>
      <c r="S541" s="118">
        <v>2996.24</v>
      </c>
      <c r="T541" s="118">
        <v>2996.24</v>
      </c>
      <c r="U541" s="118">
        <v>2996.24</v>
      </c>
      <c r="V541" s="118">
        <v>2996.24</v>
      </c>
      <c r="W541" s="118">
        <v>2996.24</v>
      </c>
      <c r="X541" s="118">
        <v>2996.24</v>
      </c>
      <c r="Y541" s="118">
        <v>2996.24</v>
      </c>
      <c r="Z541" s="118">
        <v>2996.24</v>
      </c>
      <c r="AA541" s="118">
        <v>2996.24</v>
      </c>
      <c r="AB541" s="118">
        <v>2996.24</v>
      </c>
      <c r="AC541" s="118">
        <v>2996.24</v>
      </c>
      <c r="AD541" s="118">
        <v>2996.24</v>
      </c>
      <c r="AE541" s="118">
        <v>2996.24</v>
      </c>
    </row>
    <row r="542" spans="1:31">
      <c r="A542" s="3" t="s">
        <v>1313</v>
      </c>
      <c r="B542" s="117" t="s">
        <v>92</v>
      </c>
      <c r="C542" s="118" t="s">
        <v>32</v>
      </c>
      <c r="D542" s="118" t="s">
        <v>1314</v>
      </c>
      <c r="E542" s="117" t="s">
        <v>93</v>
      </c>
      <c r="F542" s="118" t="s">
        <v>119</v>
      </c>
      <c r="G542" s="117">
        <v>0</v>
      </c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</row>
    <row r="543" spans="1:31">
      <c r="A543" s="3" t="s">
        <v>1315</v>
      </c>
      <c r="B543" s="117" t="s">
        <v>92</v>
      </c>
      <c r="C543" s="118" t="s">
        <v>32</v>
      </c>
      <c r="D543" s="118" t="s">
        <v>1314</v>
      </c>
      <c r="E543" s="117" t="s">
        <v>94</v>
      </c>
      <c r="F543" s="118" t="s">
        <v>119</v>
      </c>
      <c r="G543" s="117">
        <v>0</v>
      </c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</row>
    <row r="544" spans="1:31">
      <c r="A544" s="3" t="s">
        <v>1316</v>
      </c>
      <c r="B544" s="117" t="s">
        <v>92</v>
      </c>
      <c r="C544" s="118" t="s">
        <v>32</v>
      </c>
      <c r="D544" s="118" t="s">
        <v>1314</v>
      </c>
      <c r="E544" s="117" t="s">
        <v>35</v>
      </c>
      <c r="F544" s="118" t="s">
        <v>119</v>
      </c>
      <c r="G544" s="117">
        <v>0</v>
      </c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</row>
    <row r="545" spans="1:31">
      <c r="A545" s="3" t="s">
        <v>1317</v>
      </c>
      <c r="B545" s="117" t="s">
        <v>92</v>
      </c>
      <c r="C545" s="118" t="s">
        <v>32</v>
      </c>
      <c r="D545" s="118" t="s">
        <v>1314</v>
      </c>
      <c r="E545" s="117" t="s">
        <v>36</v>
      </c>
      <c r="F545" s="118" t="s">
        <v>119</v>
      </c>
      <c r="G545" s="117">
        <v>0</v>
      </c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</row>
    <row r="546" spans="1:31">
      <c r="A546" s="3" t="s">
        <v>1318</v>
      </c>
      <c r="B546" s="117" t="s">
        <v>92</v>
      </c>
      <c r="C546" s="118" t="s">
        <v>32</v>
      </c>
      <c r="D546" s="118" t="s">
        <v>1314</v>
      </c>
      <c r="E546" s="117" t="s">
        <v>37</v>
      </c>
      <c r="F546" s="118" t="s">
        <v>119</v>
      </c>
      <c r="G546" s="117">
        <v>0</v>
      </c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</row>
    <row r="547" spans="1:31">
      <c r="A547" s="3" t="s">
        <v>1319</v>
      </c>
      <c r="B547" s="117" t="s">
        <v>92</v>
      </c>
      <c r="C547" s="118" t="s">
        <v>32</v>
      </c>
      <c r="D547" s="118" t="s">
        <v>1314</v>
      </c>
      <c r="E547" s="117" t="s">
        <v>38</v>
      </c>
      <c r="F547" s="118" t="s">
        <v>119</v>
      </c>
      <c r="G547" s="117">
        <v>0</v>
      </c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</row>
    <row r="548" spans="1:31">
      <c r="A548" s="3" t="s">
        <v>1320</v>
      </c>
      <c r="B548" s="117" t="s">
        <v>92</v>
      </c>
      <c r="C548" s="118" t="s">
        <v>32</v>
      </c>
      <c r="D548" s="118" t="s">
        <v>1314</v>
      </c>
      <c r="E548" s="117" t="s">
        <v>95</v>
      </c>
      <c r="F548" s="118" t="s">
        <v>119</v>
      </c>
      <c r="G548" s="117">
        <v>0</v>
      </c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</row>
    <row r="549" spans="1:31">
      <c r="A549" s="3" t="s">
        <v>1321</v>
      </c>
      <c r="B549" s="117" t="s">
        <v>92</v>
      </c>
      <c r="C549" s="118" t="s">
        <v>32</v>
      </c>
      <c r="D549" s="118" t="s">
        <v>1314</v>
      </c>
      <c r="E549" s="117" t="s">
        <v>96</v>
      </c>
      <c r="F549" s="118" t="s">
        <v>119</v>
      </c>
      <c r="G549" s="117">
        <v>0</v>
      </c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</row>
    <row r="550" spans="1:31">
      <c r="A550" s="3" t="s">
        <v>1322</v>
      </c>
      <c r="B550" s="117" t="s">
        <v>92</v>
      </c>
      <c r="C550" s="118" t="s">
        <v>32</v>
      </c>
      <c r="D550" s="118" t="s">
        <v>1314</v>
      </c>
      <c r="E550" s="117" t="s">
        <v>97</v>
      </c>
      <c r="F550" s="118" t="s">
        <v>119</v>
      </c>
      <c r="G550" s="117">
        <v>0</v>
      </c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8"/>
    </row>
    <row r="551" spans="1:31">
      <c r="A551" s="3" t="s">
        <v>1323</v>
      </c>
      <c r="B551" s="117" t="s">
        <v>92</v>
      </c>
      <c r="C551" s="118" t="s">
        <v>32</v>
      </c>
      <c r="D551" s="118" t="s">
        <v>1314</v>
      </c>
      <c r="E551" s="117" t="s">
        <v>34</v>
      </c>
      <c r="F551" s="118" t="s">
        <v>119</v>
      </c>
      <c r="G551" s="117">
        <v>0</v>
      </c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</row>
    <row r="552" spans="1:31">
      <c r="A552" s="3" t="s">
        <v>1324</v>
      </c>
      <c r="B552" s="117" t="s">
        <v>92</v>
      </c>
      <c r="C552" s="118" t="s">
        <v>152</v>
      </c>
      <c r="D552" s="118" t="s">
        <v>1314</v>
      </c>
      <c r="E552" s="117" t="s">
        <v>93</v>
      </c>
      <c r="F552" s="118" t="s">
        <v>119</v>
      </c>
      <c r="G552" s="117">
        <v>0</v>
      </c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</row>
    <row r="553" spans="1:31">
      <c r="A553" s="3" t="s">
        <v>1325</v>
      </c>
      <c r="B553" s="117" t="s">
        <v>92</v>
      </c>
      <c r="C553" s="118" t="s">
        <v>152</v>
      </c>
      <c r="D553" s="118" t="s">
        <v>1314</v>
      </c>
      <c r="E553" s="117" t="s">
        <v>94</v>
      </c>
      <c r="F553" s="118" t="s">
        <v>119</v>
      </c>
      <c r="G553" s="117">
        <v>0</v>
      </c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</row>
    <row r="554" spans="1:31">
      <c r="A554" s="3" t="s">
        <v>1326</v>
      </c>
      <c r="B554" s="117" t="s">
        <v>92</v>
      </c>
      <c r="C554" s="118" t="s">
        <v>152</v>
      </c>
      <c r="D554" s="118" t="s">
        <v>1314</v>
      </c>
      <c r="E554" s="117" t="s">
        <v>35</v>
      </c>
      <c r="F554" s="118" t="s">
        <v>119</v>
      </c>
      <c r="G554" s="117">
        <v>0</v>
      </c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</row>
    <row r="555" spans="1:31">
      <c r="A555" s="3" t="s">
        <v>1327</v>
      </c>
      <c r="B555" s="117" t="s">
        <v>92</v>
      </c>
      <c r="C555" s="118" t="s">
        <v>152</v>
      </c>
      <c r="D555" s="118" t="s">
        <v>1314</v>
      </c>
      <c r="E555" s="117" t="s">
        <v>36</v>
      </c>
      <c r="F555" s="118" t="s">
        <v>119</v>
      </c>
      <c r="G555" s="117">
        <v>0</v>
      </c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</row>
    <row r="556" spans="1:31">
      <c r="A556" s="3" t="s">
        <v>1328</v>
      </c>
      <c r="B556" s="117" t="s">
        <v>92</v>
      </c>
      <c r="C556" s="118" t="s">
        <v>152</v>
      </c>
      <c r="D556" s="118" t="s">
        <v>1314</v>
      </c>
      <c r="E556" s="117" t="s">
        <v>37</v>
      </c>
      <c r="F556" s="118" t="s">
        <v>119</v>
      </c>
      <c r="G556" s="117">
        <v>0</v>
      </c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</row>
    <row r="557" spans="1:31">
      <c r="A557" s="3" t="s">
        <v>1329</v>
      </c>
      <c r="B557" s="117" t="s">
        <v>92</v>
      </c>
      <c r="C557" s="118" t="s">
        <v>152</v>
      </c>
      <c r="D557" s="118" t="s">
        <v>1314</v>
      </c>
      <c r="E557" s="117" t="s">
        <v>38</v>
      </c>
      <c r="F557" s="118" t="s">
        <v>119</v>
      </c>
      <c r="G557" s="117">
        <v>0</v>
      </c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</row>
    <row r="558" spans="1:31">
      <c r="A558" s="3" t="s">
        <v>1330</v>
      </c>
      <c r="B558" s="117" t="s">
        <v>92</v>
      </c>
      <c r="C558" s="118" t="s">
        <v>152</v>
      </c>
      <c r="D558" s="118" t="s">
        <v>1314</v>
      </c>
      <c r="E558" s="117" t="s">
        <v>95</v>
      </c>
      <c r="F558" s="118" t="s">
        <v>119</v>
      </c>
      <c r="G558" s="117">
        <v>0</v>
      </c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8"/>
    </row>
    <row r="559" spans="1:31">
      <c r="A559" s="3" t="s">
        <v>1331</v>
      </c>
      <c r="B559" s="117" t="s">
        <v>92</v>
      </c>
      <c r="C559" s="118" t="s">
        <v>152</v>
      </c>
      <c r="D559" s="118" t="s">
        <v>1314</v>
      </c>
      <c r="E559" s="117" t="s">
        <v>96</v>
      </c>
      <c r="F559" s="118" t="s">
        <v>119</v>
      </c>
      <c r="G559" s="117">
        <v>0</v>
      </c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</row>
    <row r="560" spans="1:31">
      <c r="A560" s="3" t="s">
        <v>1332</v>
      </c>
      <c r="B560" s="117" t="s">
        <v>92</v>
      </c>
      <c r="C560" s="118" t="s">
        <v>152</v>
      </c>
      <c r="D560" s="118" t="s">
        <v>1314</v>
      </c>
      <c r="E560" s="117" t="s">
        <v>97</v>
      </c>
      <c r="F560" s="118" t="s">
        <v>119</v>
      </c>
      <c r="G560" s="117">
        <v>0</v>
      </c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</row>
    <row r="561" spans="1:31">
      <c r="A561" s="3" t="s">
        <v>1333</v>
      </c>
      <c r="B561" s="117" t="s">
        <v>92</v>
      </c>
      <c r="C561" s="118" t="s">
        <v>152</v>
      </c>
      <c r="D561" s="118" t="s">
        <v>1314</v>
      </c>
      <c r="E561" s="117" t="s">
        <v>34</v>
      </c>
      <c r="F561" s="118" t="s">
        <v>119</v>
      </c>
      <c r="G561" s="117">
        <v>0</v>
      </c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</row>
    <row r="562" spans="1:31">
      <c r="A562" s="3" t="s">
        <v>1334</v>
      </c>
      <c r="B562" s="117" t="s">
        <v>92</v>
      </c>
      <c r="C562" s="118" t="s">
        <v>259</v>
      </c>
      <c r="D562" s="118" t="s">
        <v>1314</v>
      </c>
      <c r="E562" s="117" t="s">
        <v>93</v>
      </c>
      <c r="F562" s="118" t="s">
        <v>119</v>
      </c>
      <c r="G562" s="117">
        <v>0</v>
      </c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</row>
    <row r="563" spans="1:31">
      <c r="A563" s="3" t="s">
        <v>1335</v>
      </c>
      <c r="B563" s="117" t="s">
        <v>92</v>
      </c>
      <c r="C563" s="118" t="s">
        <v>259</v>
      </c>
      <c r="D563" s="118" t="s">
        <v>1314</v>
      </c>
      <c r="E563" s="117" t="s">
        <v>94</v>
      </c>
      <c r="F563" s="118" t="s">
        <v>119</v>
      </c>
      <c r="G563" s="117">
        <v>0</v>
      </c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</row>
    <row r="564" spans="1:31">
      <c r="A564" s="3" t="s">
        <v>1336</v>
      </c>
      <c r="B564" s="117" t="s">
        <v>92</v>
      </c>
      <c r="C564" s="118" t="s">
        <v>259</v>
      </c>
      <c r="D564" s="118" t="s">
        <v>1314</v>
      </c>
      <c r="E564" s="117" t="s">
        <v>35</v>
      </c>
      <c r="F564" s="118" t="s">
        <v>119</v>
      </c>
      <c r="G564" s="117">
        <v>0</v>
      </c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</row>
    <row r="565" spans="1:31">
      <c r="A565" s="3" t="s">
        <v>1337</v>
      </c>
      <c r="B565" s="117" t="s">
        <v>92</v>
      </c>
      <c r="C565" s="118" t="s">
        <v>259</v>
      </c>
      <c r="D565" s="118" t="s">
        <v>1314</v>
      </c>
      <c r="E565" s="117" t="s">
        <v>36</v>
      </c>
      <c r="F565" s="118" t="s">
        <v>119</v>
      </c>
      <c r="G565" s="117">
        <v>0</v>
      </c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</row>
    <row r="566" spans="1:31">
      <c r="A566" s="3" t="s">
        <v>1338</v>
      </c>
      <c r="B566" s="117" t="s">
        <v>92</v>
      </c>
      <c r="C566" s="118" t="s">
        <v>259</v>
      </c>
      <c r="D566" s="118" t="s">
        <v>1314</v>
      </c>
      <c r="E566" s="117" t="s">
        <v>37</v>
      </c>
      <c r="F566" s="118" t="s">
        <v>119</v>
      </c>
      <c r="G566" s="117">
        <v>0</v>
      </c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</row>
    <row r="567" spans="1:31">
      <c r="A567" s="3" t="s">
        <v>1339</v>
      </c>
      <c r="B567" s="117" t="s">
        <v>92</v>
      </c>
      <c r="C567" s="118" t="s">
        <v>259</v>
      </c>
      <c r="D567" s="118" t="s">
        <v>1314</v>
      </c>
      <c r="E567" s="117" t="s">
        <v>38</v>
      </c>
      <c r="F567" s="118" t="s">
        <v>119</v>
      </c>
      <c r="G567" s="117">
        <v>0</v>
      </c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</row>
    <row r="568" spans="1:31">
      <c r="A568" s="3" t="s">
        <v>1340</v>
      </c>
      <c r="B568" s="117" t="s">
        <v>92</v>
      </c>
      <c r="C568" s="118" t="s">
        <v>259</v>
      </c>
      <c r="D568" s="118" t="s">
        <v>1314</v>
      </c>
      <c r="E568" s="117" t="s">
        <v>95</v>
      </c>
      <c r="F568" s="118" t="s">
        <v>119</v>
      </c>
      <c r="G568" s="117">
        <v>0</v>
      </c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</row>
    <row r="569" spans="1:31">
      <c r="A569" s="3" t="s">
        <v>1341</v>
      </c>
      <c r="B569" s="117" t="s">
        <v>92</v>
      </c>
      <c r="C569" s="118" t="s">
        <v>259</v>
      </c>
      <c r="D569" s="118" t="s">
        <v>1314</v>
      </c>
      <c r="E569" s="117" t="s">
        <v>96</v>
      </c>
      <c r="F569" s="118" t="s">
        <v>119</v>
      </c>
      <c r="G569" s="117">
        <v>0</v>
      </c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</row>
    <row r="570" spans="1:31">
      <c r="A570" s="3" t="s">
        <v>1342</v>
      </c>
      <c r="B570" s="117" t="s">
        <v>92</v>
      </c>
      <c r="C570" s="118" t="s">
        <v>259</v>
      </c>
      <c r="D570" s="118" t="s">
        <v>1314</v>
      </c>
      <c r="E570" s="117" t="s">
        <v>97</v>
      </c>
      <c r="F570" s="118" t="s">
        <v>119</v>
      </c>
      <c r="G570" s="117">
        <v>0</v>
      </c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</row>
    <row r="571" spans="1:31">
      <c r="A571" s="3" t="s">
        <v>1343</v>
      </c>
      <c r="B571" s="117" t="s">
        <v>92</v>
      </c>
      <c r="C571" s="118" t="s">
        <v>259</v>
      </c>
      <c r="D571" s="118" t="s">
        <v>1314</v>
      </c>
      <c r="E571" s="117" t="s">
        <v>34</v>
      </c>
      <c r="F571" s="118" t="s">
        <v>119</v>
      </c>
      <c r="G571" s="117">
        <v>0</v>
      </c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</row>
    <row r="572" spans="1:31">
      <c r="A572" s="3" t="s">
        <v>1344</v>
      </c>
      <c r="B572" s="117" t="s">
        <v>92</v>
      </c>
      <c r="C572" s="118" t="s">
        <v>270</v>
      </c>
      <c r="D572" s="118" t="s">
        <v>1314</v>
      </c>
      <c r="E572" s="117" t="s">
        <v>93</v>
      </c>
      <c r="F572" s="118" t="s">
        <v>119</v>
      </c>
      <c r="G572" s="117">
        <v>0</v>
      </c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D572" s="119"/>
      <c r="AE572" s="119"/>
    </row>
    <row r="573" spans="1:31">
      <c r="A573" s="3" t="s">
        <v>1345</v>
      </c>
      <c r="B573" s="117" t="s">
        <v>92</v>
      </c>
      <c r="C573" s="118" t="s">
        <v>270</v>
      </c>
      <c r="D573" s="118" t="s">
        <v>1314</v>
      </c>
      <c r="E573" s="117" t="s">
        <v>94</v>
      </c>
      <c r="F573" s="118" t="s">
        <v>119</v>
      </c>
      <c r="G573" s="117">
        <v>0</v>
      </c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D573" s="119"/>
      <c r="AE573" s="119"/>
    </row>
    <row r="574" spans="1:31">
      <c r="A574" s="3" t="s">
        <v>1346</v>
      </c>
      <c r="B574" s="117" t="s">
        <v>92</v>
      </c>
      <c r="C574" s="118" t="s">
        <v>270</v>
      </c>
      <c r="D574" s="118" t="s">
        <v>1314</v>
      </c>
      <c r="E574" s="117" t="s">
        <v>35</v>
      </c>
      <c r="F574" s="118" t="s">
        <v>119</v>
      </c>
      <c r="G574" s="117">
        <v>0</v>
      </c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</row>
    <row r="575" spans="1:31">
      <c r="A575" s="3" t="s">
        <v>1347</v>
      </c>
      <c r="B575" s="117" t="s">
        <v>92</v>
      </c>
      <c r="C575" s="118" t="s">
        <v>270</v>
      </c>
      <c r="D575" s="118" t="s">
        <v>1314</v>
      </c>
      <c r="E575" s="117" t="s">
        <v>36</v>
      </c>
      <c r="F575" s="118" t="s">
        <v>119</v>
      </c>
      <c r="G575" s="117">
        <v>0</v>
      </c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</row>
    <row r="576" spans="1:31">
      <c r="A576" s="3" t="s">
        <v>1348</v>
      </c>
      <c r="B576" s="117" t="s">
        <v>92</v>
      </c>
      <c r="C576" s="118" t="s">
        <v>270</v>
      </c>
      <c r="D576" s="118" t="s">
        <v>1314</v>
      </c>
      <c r="E576" s="117" t="s">
        <v>37</v>
      </c>
      <c r="F576" s="118" t="s">
        <v>119</v>
      </c>
      <c r="G576" s="117">
        <v>0</v>
      </c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</row>
    <row r="577" spans="1:31">
      <c r="A577" s="3" t="s">
        <v>1349</v>
      </c>
      <c r="B577" s="117" t="s">
        <v>92</v>
      </c>
      <c r="C577" s="118" t="s">
        <v>270</v>
      </c>
      <c r="D577" s="118" t="s">
        <v>1314</v>
      </c>
      <c r="E577" s="117" t="s">
        <v>38</v>
      </c>
      <c r="F577" s="118" t="s">
        <v>119</v>
      </c>
      <c r="G577" s="117">
        <v>0</v>
      </c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</row>
    <row r="578" spans="1:31">
      <c r="A578" s="3" t="s">
        <v>1350</v>
      </c>
      <c r="B578" s="117" t="s">
        <v>92</v>
      </c>
      <c r="C578" s="118" t="s">
        <v>270</v>
      </c>
      <c r="D578" s="118" t="s">
        <v>1314</v>
      </c>
      <c r="E578" s="117" t="s">
        <v>95</v>
      </c>
      <c r="F578" s="118" t="s">
        <v>119</v>
      </c>
      <c r="G578" s="117">
        <v>0</v>
      </c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  <c r="AE578" s="118"/>
    </row>
    <row r="579" spans="1:31">
      <c r="A579" s="3" t="s">
        <v>1351</v>
      </c>
      <c r="B579" s="117" t="s">
        <v>92</v>
      </c>
      <c r="C579" s="118" t="s">
        <v>270</v>
      </c>
      <c r="D579" s="118" t="s">
        <v>1314</v>
      </c>
      <c r="E579" s="117" t="s">
        <v>96</v>
      </c>
      <c r="F579" s="118" t="s">
        <v>119</v>
      </c>
      <c r="G579" s="117">
        <v>0</v>
      </c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</row>
    <row r="580" spans="1:31">
      <c r="A580" s="3" t="s">
        <v>1352</v>
      </c>
      <c r="B580" s="117" t="s">
        <v>92</v>
      </c>
      <c r="C580" s="118" t="s">
        <v>270</v>
      </c>
      <c r="D580" s="118" t="s">
        <v>1314</v>
      </c>
      <c r="E580" s="117" t="s">
        <v>97</v>
      </c>
      <c r="F580" s="118" t="s">
        <v>119</v>
      </c>
      <c r="G580" s="117">
        <v>0</v>
      </c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  <c r="AE580" s="118"/>
    </row>
    <row r="581" spans="1:31">
      <c r="A581" s="3" t="s">
        <v>1353</v>
      </c>
      <c r="B581" s="117" t="s">
        <v>92</v>
      </c>
      <c r="C581" s="118" t="s">
        <v>270</v>
      </c>
      <c r="D581" s="118" t="s">
        <v>1314</v>
      </c>
      <c r="E581" s="117" t="s">
        <v>34</v>
      </c>
      <c r="F581" s="118" t="s">
        <v>119</v>
      </c>
      <c r="G581" s="117">
        <v>0</v>
      </c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</row>
    <row r="582" spans="1:31">
      <c r="A582" s="3" t="s">
        <v>282</v>
      </c>
      <c r="B582" s="117" t="s">
        <v>92</v>
      </c>
      <c r="C582" s="118" t="s">
        <v>152</v>
      </c>
      <c r="D582" s="118" t="s">
        <v>283</v>
      </c>
      <c r="E582" s="117" t="s">
        <v>93</v>
      </c>
      <c r="F582" s="118" t="s">
        <v>119</v>
      </c>
      <c r="G582" s="117">
        <v>0</v>
      </c>
      <c r="H582" s="119">
        <v>2878.6119197549997</v>
      </c>
      <c r="I582" s="119">
        <v>2699.4686050143296</v>
      </c>
      <c r="J582" s="119">
        <v>2600.1036759784374</v>
      </c>
      <c r="K582" s="119">
        <v>2538.7593981464674</v>
      </c>
      <c r="L582" s="119">
        <v>2563.4122655437709</v>
      </c>
      <c r="M582" s="119">
        <v>2588.2129197617728</v>
      </c>
      <c r="N582" s="119">
        <v>2613.254464413315</v>
      </c>
      <c r="O582" s="119">
        <v>2638.5392392835288</v>
      </c>
      <c r="P582" s="119">
        <v>2664.0696068840361</v>
      </c>
      <c r="Q582" s="119">
        <v>2689.847952673696</v>
      </c>
      <c r="R582" s="119">
        <v>2715.8766852814902</v>
      </c>
      <c r="S582" s="119">
        <v>2742.1582367315782</v>
      </c>
      <c r="T582" s="119">
        <v>2768.6950626705334</v>
      </c>
      <c r="U582" s="119">
        <v>2795.4896425967936</v>
      </c>
      <c r="V582" s="119">
        <v>2822.5444800923301</v>
      </c>
      <c r="W582" s="119">
        <v>2849.8621030565791</v>
      </c>
      <c r="X582" s="119">
        <v>2877.4450639426336</v>
      </c>
      <c r="Y582" s="119">
        <v>2905.2959399957372</v>
      </c>
      <c r="Z582" s="119">
        <v>2933.4173334940915</v>
      </c>
      <c r="AA582" s="119">
        <v>2961.8118719920035</v>
      </c>
      <c r="AB582" s="119">
        <v>2990.4822085653914</v>
      </c>
      <c r="AC582" s="119">
        <v>3019.4310220596822</v>
      </c>
      <c r="AD582" s="119">
        <v>3048.6610173401095</v>
      </c>
      <c r="AE582" s="119">
        <v>3078.1749255444461</v>
      </c>
    </row>
    <row r="583" spans="1:31">
      <c r="A583" s="3" t="s">
        <v>284</v>
      </c>
      <c r="B583" s="117" t="s">
        <v>92</v>
      </c>
      <c r="C583" s="118" t="s">
        <v>152</v>
      </c>
      <c r="D583" s="118" t="s">
        <v>283</v>
      </c>
      <c r="E583" s="117" t="s">
        <v>94</v>
      </c>
      <c r="F583" s="118" t="s">
        <v>119</v>
      </c>
      <c r="G583" s="117">
        <v>0</v>
      </c>
      <c r="H583" s="119">
        <v>2878.6119197549997</v>
      </c>
      <c r="I583" s="119">
        <v>0</v>
      </c>
      <c r="J583" s="119">
        <v>0</v>
      </c>
      <c r="K583" s="119">
        <v>0</v>
      </c>
      <c r="L583" s="119">
        <v>24.652867397303453</v>
      </c>
      <c r="M583" s="119">
        <v>24.80065421800191</v>
      </c>
      <c r="N583" s="119">
        <v>25.041544651542154</v>
      </c>
      <c r="O583" s="119">
        <v>25.284774870213823</v>
      </c>
      <c r="P583" s="119">
        <v>25.530367600507361</v>
      </c>
      <c r="Q583" s="119">
        <v>25.778345789659852</v>
      </c>
      <c r="R583" s="119">
        <v>26.028732607794154</v>
      </c>
      <c r="S583" s="119">
        <v>26.281551450088045</v>
      </c>
      <c r="T583" s="119">
        <v>26.536825938955189</v>
      </c>
      <c r="U583" s="119">
        <v>26.794579926260212</v>
      </c>
      <c r="V583" s="119">
        <v>27.054837495536503</v>
      </c>
      <c r="W583" s="119">
        <v>27.31762296424904</v>
      </c>
      <c r="X583" s="119">
        <v>27.582960886054479</v>
      </c>
      <c r="Y583" s="119">
        <v>27.850876053103548</v>
      </c>
      <c r="Z583" s="119">
        <v>28.121393498354337</v>
      </c>
      <c r="AA583" s="119">
        <v>28.394538497911981</v>
      </c>
      <c r="AB583" s="119">
        <v>28.670336573387885</v>
      </c>
      <c r="AC583" s="119">
        <v>28.948813494290789</v>
      </c>
      <c r="AD583" s="119">
        <v>29.229995280427374</v>
      </c>
      <c r="AE583" s="119">
        <v>29.513908204336531</v>
      </c>
    </row>
    <row r="584" spans="1:31">
      <c r="A584" s="3" t="s">
        <v>285</v>
      </c>
      <c r="B584" s="117" t="s">
        <v>92</v>
      </c>
      <c r="C584" s="118" t="s">
        <v>152</v>
      </c>
      <c r="D584" s="118" t="s">
        <v>283</v>
      </c>
      <c r="E584" s="117" t="s">
        <v>35</v>
      </c>
      <c r="F584" s="118" t="s">
        <v>119</v>
      </c>
      <c r="G584" s="117">
        <v>0</v>
      </c>
      <c r="H584" s="144">
        <v>2.8721912320826284E-2</v>
      </c>
      <c r="I584" s="144">
        <v>2.6838515115531068E-2</v>
      </c>
      <c r="J584" s="144">
        <v>2.5797627140995E-2</v>
      </c>
      <c r="K584" s="144">
        <v>2.5177064523250844E-2</v>
      </c>
      <c r="L584" s="144">
        <v>2.539138633234644E-2</v>
      </c>
      <c r="M584" s="144">
        <v>2.5607551243679839E-2</v>
      </c>
      <c r="N584" s="144">
        <v>2.5825575097908424E-2</v>
      </c>
      <c r="O584" s="144">
        <v>2.6045473871837831E-2</v>
      </c>
      <c r="P584" s="144">
        <v>2.6267263679592142E-2</v>
      </c>
      <c r="Q584" s="144">
        <v>2.6490960773794092E-2</v>
      </c>
      <c r="R584" s="144">
        <v>2.6716581546755484E-2</v>
      </c>
      <c r="S584" s="144">
        <v>2.6944142531677762E-2</v>
      </c>
      <c r="T584" s="144">
        <v>2.7173660403862921E-2</v>
      </c>
      <c r="U584" s="144">
        <v>2.7405151981934901E-2</v>
      </c>
      <c r="V584" s="144">
        <v>2.763863422907132E-2</v>
      </c>
      <c r="W584" s="144">
        <v>2.7874124254246027E-2</v>
      </c>
      <c r="X584" s="144">
        <v>2.8111639313482029E-2</v>
      </c>
      <c r="Y584" s="144">
        <v>2.8351196811115517E-2</v>
      </c>
      <c r="Z584" s="144">
        <v>2.8592814301070482E-2</v>
      </c>
      <c r="AA584" s="144">
        <v>2.883650948814449E-2</v>
      </c>
      <c r="AB584" s="144">
        <v>2.9082300229305275E-2</v>
      </c>
      <c r="AC584" s="144">
        <v>2.9330204534998811E-2</v>
      </c>
      <c r="AD584" s="144">
        <v>2.9580240570468271E-2</v>
      </c>
      <c r="AE584" s="144">
        <v>2.9832426657084552E-2</v>
      </c>
    </row>
    <row r="585" spans="1:31">
      <c r="A585" s="3" t="s">
        <v>286</v>
      </c>
      <c r="B585" s="117" t="s">
        <v>92</v>
      </c>
      <c r="C585" s="118" t="s">
        <v>152</v>
      </c>
      <c r="D585" s="118" t="s">
        <v>283</v>
      </c>
      <c r="E585" s="117" t="s">
        <v>36</v>
      </c>
      <c r="F585" s="118" t="s">
        <v>119</v>
      </c>
      <c r="G585" s="117">
        <v>0</v>
      </c>
      <c r="H585" s="144">
        <v>3.0607323445040798E-2</v>
      </c>
      <c r="I585" s="144">
        <v>2.860029317511836E-2</v>
      </c>
      <c r="J585" s="144">
        <v>2.7491077515979328E-2</v>
      </c>
      <c r="K585" s="144">
        <v>2.6829778903719997E-2</v>
      </c>
      <c r="L585" s="144">
        <v>2.7058169578374296E-2</v>
      </c>
      <c r="M585" s="144">
        <v>2.7288524343222334E-2</v>
      </c>
      <c r="N585" s="144">
        <v>2.7520860078760041E-2</v>
      </c>
      <c r="O585" s="144">
        <v>2.7755193810568873E-2</v>
      </c>
      <c r="P585" s="144">
        <v>2.7991542710562811E-2</v>
      </c>
      <c r="Q585" s="144">
        <v>2.822992409824605E-2</v>
      </c>
      <c r="R585" s="144">
        <v>2.8470355441981548E-2</v>
      </c>
      <c r="S585" s="144">
        <v>2.8712854360270421E-2</v>
      </c>
      <c r="T585" s="144">
        <v>2.8957438623042328E-2</v>
      </c>
      <c r="U585" s="144">
        <v>2.9204126152957054E-2</v>
      </c>
      <c r="V585" s="144">
        <v>2.9452935026717093E-2</v>
      </c>
      <c r="W585" s="144">
        <v>2.970388347639176E-2</v>
      </c>
      <c r="X585" s="144">
        <v>2.9956989890752374E-2</v>
      </c>
      <c r="Y585" s="144">
        <v>3.0212272816619264E-2</v>
      </c>
      <c r="Z585" s="144">
        <v>3.0469750960220036E-2</v>
      </c>
      <c r="AA585" s="144">
        <v>3.0729443188559771E-2</v>
      </c>
      <c r="AB585" s="144">
        <v>3.0991368530802723E-2</v>
      </c>
      <c r="AC585" s="144">
        <v>3.1255546179666249E-2</v>
      </c>
      <c r="AD585" s="144">
        <v>3.1521995492826374E-2</v>
      </c>
      <c r="AE585" s="144">
        <v>3.1790735994335628E-2</v>
      </c>
    </row>
    <row r="586" spans="1:31">
      <c r="A586" s="3" t="s">
        <v>287</v>
      </c>
      <c r="B586" s="117" t="s">
        <v>92</v>
      </c>
      <c r="C586" s="118" t="s">
        <v>152</v>
      </c>
      <c r="D586" s="118" t="s">
        <v>283</v>
      </c>
      <c r="E586" s="117" t="s">
        <v>37</v>
      </c>
      <c r="F586" s="118" t="s">
        <v>119</v>
      </c>
      <c r="G586" s="117">
        <v>0</v>
      </c>
      <c r="H586" s="144">
        <v>2.8570775484193407E-2</v>
      </c>
      <c r="I586" s="144">
        <v>2.6697288854926504E-2</v>
      </c>
      <c r="J586" s="144">
        <v>2.5661878110249069E-2</v>
      </c>
      <c r="K586" s="144">
        <v>2.504458093910647E-2</v>
      </c>
      <c r="L586" s="144">
        <v>2.5257774970918776E-2</v>
      </c>
      <c r="M586" s="144">
        <v>2.547280240642797E-2</v>
      </c>
      <c r="N586" s="144">
        <v>2.5689679002936717E-2</v>
      </c>
      <c r="O586" s="144">
        <v>2.5908420653179515E-2</v>
      </c>
      <c r="P586" s="144">
        <v>2.6129043386486726E-2</v>
      </c>
      <c r="Q586" s="144">
        <v>2.635156336995859E-2</v>
      </c>
      <c r="R586" s="144">
        <v>2.6575996909649329E-2</v>
      </c>
      <c r="S586" s="144">
        <v>2.6802360451761459E-2</v>
      </c>
      <c r="T586" s="144">
        <v>2.7030670583850301E-2</v>
      </c>
      <c r="U586" s="144">
        <v>2.7260944036038941E-2</v>
      </c>
      <c r="V586" s="144">
        <v>2.7493197682243509E-2</v>
      </c>
      <c r="W586" s="144">
        <v>2.7727448541409142E-2</v>
      </c>
      <c r="X586" s="144">
        <v>2.7963713778756383E-2</v>
      </c>
      <c r="Y586" s="144">
        <v>2.8202010707038518E-2</v>
      </c>
      <c r="Z586" s="144">
        <v>2.8442356787809476E-2</v>
      </c>
      <c r="AA586" s="144">
        <v>2.8684769632702854E-2</v>
      </c>
      <c r="AB586" s="144">
        <v>2.8929267004721732E-2</v>
      </c>
      <c r="AC586" s="144">
        <v>2.9175866819539743E-2</v>
      </c>
      <c r="AD586" s="144">
        <v>2.9424587146813206E-2</v>
      </c>
      <c r="AE586" s="144">
        <v>2.9675446211504624E-2</v>
      </c>
    </row>
    <row r="587" spans="1:31">
      <c r="A587" s="3" t="s">
        <v>288</v>
      </c>
      <c r="B587" s="117" t="s">
        <v>92</v>
      </c>
      <c r="C587" s="118" t="s">
        <v>152</v>
      </c>
      <c r="D587" s="118" t="s">
        <v>283</v>
      </c>
      <c r="E587" s="117" t="s">
        <v>38</v>
      </c>
      <c r="F587" s="118" t="s">
        <v>119</v>
      </c>
      <c r="G587" s="117">
        <v>0</v>
      </c>
      <c r="H587" s="144">
        <v>3.0446265434988712E-2</v>
      </c>
      <c r="I587" s="144">
        <v>2.8449796307466437E-2</v>
      </c>
      <c r="J587" s="144">
        <v>2.7346417423539077E-2</v>
      </c>
      <c r="K587" s="144">
        <v>2.6688598613711072E-2</v>
      </c>
      <c r="L587" s="144">
        <v>2.6915787479666213E-2</v>
      </c>
      <c r="M587" s="144">
        <v>2.7144930100626567E-2</v>
      </c>
      <c r="N587" s="144">
        <v>2.7376043268261634E-2</v>
      </c>
      <c r="O587" s="144">
        <v>2.7609143918562996E-2</v>
      </c>
      <c r="P587" s="144">
        <v>2.7844249133084746E-2</v>
      </c>
      <c r="Q587" s="144">
        <v>2.8081376140194576E-2</v>
      </c>
      <c r="R587" s="144">
        <v>2.8320542316335601E-2</v>
      </c>
      <c r="S587" s="144">
        <v>2.8561765187299082E-2</v>
      </c>
      <c r="T587" s="144">
        <v>2.8805062429507994E-2</v>
      </c>
      <c r="U587" s="144">
        <v>2.9050451871311743E-2</v>
      </c>
      <c r="V587" s="144">
        <v>2.9297951494291888E-2</v>
      </c>
      <c r="W587" s="144">
        <v>2.9547579434579221E-2</v>
      </c>
      <c r="X587" s="144">
        <v>2.9799353984181993E-2</v>
      </c>
      <c r="Y587" s="144">
        <v>3.0053293592325784E-2</v>
      </c>
      <c r="Z587" s="144">
        <v>3.0309416866804641E-2</v>
      </c>
      <c r="AA587" s="144">
        <v>3.0567742575344049E-2</v>
      </c>
      <c r="AB587" s="144">
        <v>3.0828289646975416E-2</v>
      </c>
      <c r="AC587" s="144">
        <v>3.1091077173422573E-2</v>
      </c>
      <c r="AD587" s="144">
        <v>3.1356124410500008E-2</v>
      </c>
      <c r="AE587" s="144">
        <v>3.1623450779523256E-2</v>
      </c>
    </row>
    <row r="588" spans="1:31">
      <c r="A588" s="3" t="s">
        <v>289</v>
      </c>
      <c r="B588" s="117" t="s">
        <v>92</v>
      </c>
      <c r="C588" s="118" t="s">
        <v>152</v>
      </c>
      <c r="D588" s="118" t="s">
        <v>283</v>
      </c>
      <c r="E588" s="117" t="s">
        <v>95</v>
      </c>
      <c r="F588" s="118" t="s">
        <v>119</v>
      </c>
      <c r="G588" s="117">
        <v>0</v>
      </c>
      <c r="H588" s="118">
        <v>172716.72</v>
      </c>
      <c r="I588" s="118">
        <v>0</v>
      </c>
      <c r="J588" s="118">
        <v>0</v>
      </c>
      <c r="K588" s="118">
        <v>0</v>
      </c>
      <c r="L588" s="118">
        <v>1479.17</v>
      </c>
      <c r="M588" s="118">
        <v>1488.04</v>
      </c>
      <c r="N588" s="118">
        <v>1502.49</v>
      </c>
      <c r="O588" s="118">
        <v>1517.09</v>
      </c>
      <c r="P588" s="118">
        <v>1531.82</v>
      </c>
      <c r="Q588" s="118">
        <v>1546.7</v>
      </c>
      <c r="R588" s="118">
        <v>1561.72</v>
      </c>
      <c r="S588" s="118">
        <v>1576.89</v>
      </c>
      <c r="T588" s="118">
        <v>1592.21</v>
      </c>
      <c r="U588" s="118">
        <v>1607.67</v>
      </c>
      <c r="V588" s="118">
        <v>1623.29</v>
      </c>
      <c r="W588" s="118">
        <v>1639.06</v>
      </c>
      <c r="X588" s="118">
        <v>1654.98</v>
      </c>
      <c r="Y588" s="118">
        <v>1671.05</v>
      </c>
      <c r="Z588" s="118">
        <v>1687.28</v>
      </c>
      <c r="AA588" s="118">
        <v>1703.67</v>
      </c>
      <c r="AB588" s="118">
        <v>1720.22</v>
      </c>
      <c r="AC588" s="118">
        <v>1736.93</v>
      </c>
      <c r="AD588" s="118">
        <v>1753.8</v>
      </c>
      <c r="AE588" s="118">
        <v>1770.83</v>
      </c>
    </row>
    <row r="589" spans="1:31">
      <c r="A589" s="3" t="s">
        <v>290</v>
      </c>
      <c r="B589" s="117" t="s">
        <v>92</v>
      </c>
      <c r="C589" s="118" t="s">
        <v>152</v>
      </c>
      <c r="D589" s="118" t="s">
        <v>283</v>
      </c>
      <c r="E589" s="117" t="s">
        <v>96</v>
      </c>
      <c r="F589" s="118" t="s">
        <v>119</v>
      </c>
      <c r="G589" s="117">
        <v>0</v>
      </c>
      <c r="H589" s="118">
        <v>4853.1899999999996</v>
      </c>
      <c r="I589" s="118">
        <v>4853.1899999999996</v>
      </c>
      <c r="J589" s="118">
        <v>4853.1899999999996</v>
      </c>
      <c r="K589" s="118">
        <v>4853.1899999999996</v>
      </c>
      <c r="L589" s="118">
        <v>4853.1899999999996</v>
      </c>
      <c r="M589" s="118">
        <v>4853.1899999999996</v>
      </c>
      <c r="N589" s="118">
        <v>4853.1899999999996</v>
      </c>
      <c r="O589" s="118">
        <v>4853.1899999999996</v>
      </c>
      <c r="P589" s="118">
        <v>4853.1899999999996</v>
      </c>
      <c r="Q589" s="118">
        <v>4853.1899999999996</v>
      </c>
      <c r="R589" s="118">
        <v>4853.1899999999996</v>
      </c>
      <c r="S589" s="118">
        <v>4853.1899999999996</v>
      </c>
      <c r="T589" s="118">
        <v>4853.1899999999996</v>
      </c>
      <c r="U589" s="118">
        <v>4853.1899999999996</v>
      </c>
      <c r="V589" s="118">
        <v>4853.1899999999996</v>
      </c>
      <c r="W589" s="118">
        <v>4853.1899999999996</v>
      </c>
      <c r="X589" s="118">
        <v>4853.1899999999996</v>
      </c>
      <c r="Y589" s="118">
        <v>4853.1899999999996</v>
      </c>
      <c r="Z589" s="118">
        <v>4853.1899999999996</v>
      </c>
      <c r="AA589" s="118">
        <v>4853.1899999999996</v>
      </c>
      <c r="AB589" s="118">
        <v>4853.1899999999996</v>
      </c>
      <c r="AC589" s="118">
        <v>4853.1899999999996</v>
      </c>
      <c r="AD589" s="118">
        <v>4853.1899999999996</v>
      </c>
      <c r="AE589" s="118">
        <v>4853.1899999999996</v>
      </c>
    </row>
    <row r="590" spans="1:31">
      <c r="A590" s="3" t="s">
        <v>291</v>
      </c>
      <c r="B590" s="117" t="s">
        <v>92</v>
      </c>
      <c r="C590" s="118" t="s">
        <v>152</v>
      </c>
      <c r="D590" s="118" t="s">
        <v>283</v>
      </c>
      <c r="E590" s="117" t="s">
        <v>97</v>
      </c>
      <c r="F590" s="118" t="s">
        <v>119</v>
      </c>
      <c r="G590" s="117">
        <v>0</v>
      </c>
      <c r="H590" s="118">
        <v>0</v>
      </c>
      <c r="I590" s="118">
        <v>0</v>
      </c>
      <c r="J590" s="118">
        <v>0</v>
      </c>
      <c r="K590" s="118">
        <v>0</v>
      </c>
      <c r="L590" s="118">
        <v>0</v>
      </c>
      <c r="M590" s="118">
        <v>0</v>
      </c>
      <c r="N590" s="118">
        <v>0</v>
      </c>
      <c r="O590" s="118">
        <v>0</v>
      </c>
      <c r="P590" s="118">
        <v>0</v>
      </c>
      <c r="Q590" s="118">
        <v>0</v>
      </c>
      <c r="R590" s="118">
        <v>0</v>
      </c>
      <c r="S590" s="118">
        <v>0</v>
      </c>
      <c r="T590" s="118">
        <v>0</v>
      </c>
      <c r="U590" s="118">
        <v>0</v>
      </c>
      <c r="V590" s="118">
        <v>0</v>
      </c>
      <c r="W590" s="118">
        <v>0</v>
      </c>
      <c r="X590" s="118">
        <v>0</v>
      </c>
      <c r="Y590" s="118">
        <v>0</v>
      </c>
      <c r="Z590" s="118">
        <v>0</v>
      </c>
      <c r="AA590" s="118">
        <v>0</v>
      </c>
      <c r="AB590" s="118">
        <v>0</v>
      </c>
      <c r="AC590" s="118">
        <v>0</v>
      </c>
      <c r="AD590" s="118">
        <v>0</v>
      </c>
      <c r="AE590" s="118">
        <v>0</v>
      </c>
    </row>
    <row r="591" spans="1:31">
      <c r="A591" s="3" t="s">
        <v>292</v>
      </c>
      <c r="B591" s="117" t="s">
        <v>92</v>
      </c>
      <c r="C591" s="118" t="s">
        <v>152</v>
      </c>
      <c r="D591" s="118" t="s">
        <v>283</v>
      </c>
      <c r="E591" s="117" t="s">
        <v>34</v>
      </c>
      <c r="F591" s="118" t="s">
        <v>119</v>
      </c>
      <c r="G591" s="117">
        <v>0</v>
      </c>
      <c r="H591" s="118">
        <v>177569.91</v>
      </c>
      <c r="I591" s="118">
        <v>4853.1899999999996</v>
      </c>
      <c r="J591" s="118">
        <v>4853.1899999999996</v>
      </c>
      <c r="K591" s="118">
        <v>4853.1899999999996</v>
      </c>
      <c r="L591" s="118">
        <v>6332.36</v>
      </c>
      <c r="M591" s="118">
        <v>6341.23</v>
      </c>
      <c r="N591" s="118">
        <v>6355.68</v>
      </c>
      <c r="O591" s="118">
        <v>6370.28</v>
      </c>
      <c r="P591" s="118">
        <v>6385.01</v>
      </c>
      <c r="Q591" s="118">
        <v>6399.89</v>
      </c>
      <c r="R591" s="118">
        <v>6414.92</v>
      </c>
      <c r="S591" s="118">
        <v>6430.09</v>
      </c>
      <c r="T591" s="118">
        <v>6445.4</v>
      </c>
      <c r="U591" s="118">
        <v>6460.87</v>
      </c>
      <c r="V591" s="118">
        <v>6476.48</v>
      </c>
      <c r="W591" s="118">
        <v>6492.25</v>
      </c>
      <c r="X591" s="118">
        <v>6508.17</v>
      </c>
      <c r="Y591" s="118">
        <v>6524.24</v>
      </c>
      <c r="Z591" s="118">
        <v>6540.48</v>
      </c>
      <c r="AA591" s="118">
        <v>6556.86</v>
      </c>
      <c r="AB591" s="118">
        <v>6573.41</v>
      </c>
      <c r="AC591" s="118">
        <v>6590.12</v>
      </c>
      <c r="AD591" s="118">
        <v>6606.99</v>
      </c>
      <c r="AE591" s="118">
        <v>6624.03</v>
      </c>
    </row>
    <row r="592" spans="1:31">
      <c r="A592" s="3" t="s">
        <v>293</v>
      </c>
      <c r="B592" s="117" t="s">
        <v>92</v>
      </c>
      <c r="C592" s="118" t="s">
        <v>259</v>
      </c>
      <c r="D592" s="118" t="s">
        <v>283</v>
      </c>
      <c r="E592" s="117" t="s">
        <v>93</v>
      </c>
      <c r="F592" s="118" t="s">
        <v>119</v>
      </c>
      <c r="G592" s="117">
        <v>0</v>
      </c>
      <c r="H592" s="119">
        <v>147.74079582479379</v>
      </c>
      <c r="I592" s="119">
        <v>131.2017105430192</v>
      </c>
      <c r="J592" s="119">
        <v>121.35988160077491</v>
      </c>
      <c r="K592" s="119">
        <v>114.78310617122516</v>
      </c>
      <c r="L592" s="119">
        <v>114.64260750040721</v>
      </c>
      <c r="M592" s="119">
        <v>114.50056088927683</v>
      </c>
      <c r="N592" s="119">
        <v>114.36336657029301</v>
      </c>
      <c r="O592" s="119">
        <v>114.23085892902884</v>
      </c>
      <c r="P592" s="119">
        <v>114.10287800367246</v>
      </c>
      <c r="Q592" s="119">
        <v>113.9792692920964</v>
      </c>
      <c r="R592" s="119">
        <v>113.85988356551246</v>
      </c>
      <c r="S592" s="119">
        <v>113.74457668848616</v>
      </c>
      <c r="T592" s="119">
        <v>113.63320944509483</v>
      </c>
      <c r="U592" s="119">
        <v>113.52564737101874</v>
      </c>
      <c r="V592" s="119">
        <v>113.42176059136334</v>
      </c>
      <c r="W592" s="119">
        <v>113.32142366401688</v>
      </c>
      <c r="X592" s="119">
        <v>113.22451542835415</v>
      </c>
      <c r="Y592" s="119">
        <v>113.13091885910447</v>
      </c>
      <c r="Z592" s="119">
        <v>113.04052092520712</v>
      </c>
      <c r="AA592" s="119">
        <v>112.95321245348428</v>
      </c>
      <c r="AB592" s="119">
        <v>112.86888799696695</v>
      </c>
      <c r="AC592" s="119">
        <v>112.78744570771492</v>
      </c>
      <c r="AD592" s="119">
        <v>112.7087872139781</v>
      </c>
      <c r="AE592" s="119">
        <v>112.63281750154954</v>
      </c>
    </row>
    <row r="593" spans="1:31">
      <c r="A593" s="3" t="s">
        <v>294</v>
      </c>
      <c r="B593" s="117" t="s">
        <v>92</v>
      </c>
      <c r="C593" s="118" t="s">
        <v>259</v>
      </c>
      <c r="D593" s="118" t="s">
        <v>283</v>
      </c>
      <c r="E593" s="117" t="s">
        <v>94</v>
      </c>
      <c r="F593" s="118" t="s">
        <v>119</v>
      </c>
      <c r="G593" s="117">
        <v>0</v>
      </c>
      <c r="H593" s="119">
        <v>147.74079582479379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>
        <v>0</v>
      </c>
      <c r="AB593" s="119">
        <v>0</v>
      </c>
      <c r="AC593" s="119">
        <v>0</v>
      </c>
      <c r="AD593" s="119">
        <v>0</v>
      </c>
      <c r="AE593" s="119">
        <v>0</v>
      </c>
    </row>
    <row r="594" spans="1:31">
      <c r="A594" s="3" t="s">
        <v>295</v>
      </c>
      <c r="B594" s="117" t="s">
        <v>92</v>
      </c>
      <c r="C594" s="118" t="s">
        <v>259</v>
      </c>
      <c r="D594" s="118" t="s">
        <v>283</v>
      </c>
      <c r="E594" s="117" t="s">
        <v>35</v>
      </c>
      <c r="F594" s="118" t="s">
        <v>119</v>
      </c>
      <c r="G594" s="117">
        <v>0</v>
      </c>
      <c r="H594" s="144">
        <v>0.48822150844625412</v>
      </c>
      <c r="I594" s="144">
        <v>0.43139778324954664</v>
      </c>
      <c r="J594" s="144">
        <v>0.39976006545294435</v>
      </c>
      <c r="K594" s="144">
        <v>0.37739944866401343</v>
      </c>
      <c r="L594" s="144">
        <v>0.37751841837711347</v>
      </c>
      <c r="M594" s="144">
        <v>0.37766012973306295</v>
      </c>
      <c r="N594" s="144">
        <v>0.37782396457975342</v>
      </c>
      <c r="O594" s="144">
        <v>0.37800932335815518</v>
      </c>
      <c r="P594" s="144">
        <v>0.37821562454760821</v>
      </c>
      <c r="Q594" s="144">
        <v>0.3784423041276711</v>
      </c>
      <c r="R594" s="144">
        <v>0.3786888150560378</v>
      </c>
      <c r="S594" s="144">
        <v>0.37895462676203789</v>
      </c>
      <c r="T594" s="144">
        <v>0.37923922465525906</v>
      </c>
      <c r="U594" s="144">
        <v>0.37954210964883772</v>
      </c>
      <c r="V594" s="144">
        <v>0.37986279769698172</v>
      </c>
      <c r="W594" s="144">
        <v>0.38020081934629907</v>
      </c>
      <c r="X594" s="144">
        <v>0.38055571930052051</v>
      </c>
      <c r="Y594" s="144">
        <v>0.38092705599821808</v>
      </c>
      <c r="Z594" s="144">
        <v>0.38131440120312793</v>
      </c>
      <c r="AA594" s="144">
        <v>0.38171733960670656</v>
      </c>
      <c r="AB594" s="144">
        <v>0.38213546844254881</v>
      </c>
      <c r="AC594" s="144">
        <v>0.38256839711231888</v>
      </c>
      <c r="AD594" s="144">
        <v>0.38301574682284906</v>
      </c>
      <c r="AE594" s="144">
        <v>0.38347715023407014</v>
      </c>
    </row>
    <row r="595" spans="1:31">
      <c r="A595" s="3" t="s">
        <v>296</v>
      </c>
      <c r="B595" s="117" t="s">
        <v>92</v>
      </c>
      <c r="C595" s="118" t="s">
        <v>259</v>
      </c>
      <c r="D595" s="118" t="s">
        <v>283</v>
      </c>
      <c r="E595" s="117" t="s">
        <v>36</v>
      </c>
      <c r="F595" s="118" t="s">
        <v>119</v>
      </c>
      <c r="G595" s="117">
        <v>0</v>
      </c>
      <c r="H595" s="144">
        <v>0.52027014966565865</v>
      </c>
      <c r="I595" s="144">
        <v>0.45971630781068484</v>
      </c>
      <c r="J595" s="144">
        <v>0.42600177477935247</v>
      </c>
      <c r="K595" s="144">
        <v>0.40217332551578583</v>
      </c>
      <c r="L595" s="144">
        <v>0.40230010483494616</v>
      </c>
      <c r="M595" s="144">
        <v>0.40245111864137145</v>
      </c>
      <c r="N595" s="144">
        <v>0.40262570820519333</v>
      </c>
      <c r="O595" s="144">
        <v>0.4028232346101398</v>
      </c>
      <c r="P595" s="144">
        <v>0.40304307816241286</v>
      </c>
      <c r="Q595" s="144">
        <v>0.4032846378172113</v>
      </c>
      <c r="R595" s="144">
        <v>0.40354733062237619</v>
      </c>
      <c r="S595" s="144">
        <v>0.40383059117864223</v>
      </c>
      <c r="T595" s="144">
        <v>0.40413387111600496</v>
      </c>
      <c r="U595" s="144">
        <v>0.40445663858571795</v>
      </c>
      <c r="V595" s="144">
        <v>0.40479837776745708</v>
      </c>
      <c r="W595" s="144">
        <v>0.40515858839119678</v>
      </c>
      <c r="X595" s="144">
        <v>0.40553678527335946</v>
      </c>
      <c r="Y595" s="144">
        <v>0.40593249786681379</v>
      </c>
      <c r="Z595" s="144">
        <v>0.40634526982430513</v>
      </c>
      <c r="AA595" s="144">
        <v>0.40677465857492173</v>
      </c>
      <c r="AB595" s="144">
        <v>0.40722023491320203</v>
      </c>
      <c r="AC595" s="144">
        <v>0.40768158260051029</v>
      </c>
      <c r="AD595" s="144">
        <v>0.40815829797831316</v>
      </c>
      <c r="AE595" s="144">
        <v>0.40864998959299886</v>
      </c>
    </row>
    <row r="596" spans="1:31">
      <c r="A596" s="3" t="s">
        <v>297</v>
      </c>
      <c r="B596" s="117" t="s">
        <v>92</v>
      </c>
      <c r="C596" s="118" t="s">
        <v>259</v>
      </c>
      <c r="D596" s="118" t="s">
        <v>283</v>
      </c>
      <c r="E596" s="117" t="s">
        <v>37</v>
      </c>
      <c r="F596" s="118" t="s">
        <v>119</v>
      </c>
      <c r="G596" s="117">
        <v>0</v>
      </c>
      <c r="H596" s="144">
        <v>0.48565245059458767</v>
      </c>
      <c r="I596" s="144">
        <v>0.4291277360617955</v>
      </c>
      <c r="J596" s="144">
        <v>0.39765649828687999</v>
      </c>
      <c r="K596" s="144">
        <v>0.37541354472485711</v>
      </c>
      <c r="L596" s="144">
        <v>0.3755318884104874</v>
      </c>
      <c r="M596" s="144">
        <v>0.3756728540707529</v>
      </c>
      <c r="N596" s="144">
        <v>0.37583582680630739</v>
      </c>
      <c r="O596" s="144">
        <v>0.37602021021304538</v>
      </c>
      <c r="P596" s="144">
        <v>0.37622542583031154</v>
      </c>
      <c r="Q596" s="144">
        <v>0.37645091260558217</v>
      </c>
      <c r="R596" s="144">
        <v>0.37669612637512828</v>
      </c>
      <c r="S596" s="144">
        <v>0.37696053936018192</v>
      </c>
      <c r="T596" s="144">
        <v>0.37724363967814384</v>
      </c>
      <c r="U596" s="144">
        <v>0.3775449308683822</v>
      </c>
      <c r="V596" s="144">
        <v>0.37786393143219021</v>
      </c>
      <c r="W596" s="144">
        <v>0.37820017438647435</v>
      </c>
      <c r="X596" s="144">
        <v>0.37855320683076815</v>
      </c>
      <c r="Y596" s="144">
        <v>0.37892258952717239</v>
      </c>
      <c r="Z596" s="144">
        <v>0.37930789649283492</v>
      </c>
      <c r="AA596" s="144">
        <v>0.3797087146045961</v>
      </c>
      <c r="AB596" s="144">
        <v>0.38012464321543771</v>
      </c>
      <c r="AC596" s="144">
        <v>0.3805552937823814</v>
      </c>
      <c r="AD596" s="144">
        <v>0.38100028950549719</v>
      </c>
      <c r="AE596" s="144">
        <v>0.38145926497768684</v>
      </c>
    </row>
    <row r="597" spans="1:31">
      <c r="A597" s="3" t="s">
        <v>298</v>
      </c>
      <c r="B597" s="117" t="s">
        <v>92</v>
      </c>
      <c r="C597" s="118" t="s">
        <v>259</v>
      </c>
      <c r="D597" s="118" t="s">
        <v>283</v>
      </c>
      <c r="E597" s="117" t="s">
        <v>38</v>
      </c>
      <c r="F597" s="118" t="s">
        <v>119</v>
      </c>
      <c r="G597" s="117">
        <v>0</v>
      </c>
      <c r="H597" s="144">
        <v>0.51753244948272348</v>
      </c>
      <c r="I597" s="144">
        <v>0.45729724644266356</v>
      </c>
      <c r="J597" s="144">
        <v>0.42376012178908778</v>
      </c>
      <c r="K597" s="144">
        <v>0.40005705959596877</v>
      </c>
      <c r="L597" s="144">
        <v>0.400183171792932</v>
      </c>
      <c r="M597" s="144">
        <v>0.40033339095348774</v>
      </c>
      <c r="N597" s="144">
        <v>0.40050706181405304</v>
      </c>
      <c r="O597" s="144">
        <v>0.40070354882038084</v>
      </c>
      <c r="P597" s="144">
        <v>0.4009222355395477</v>
      </c>
      <c r="Q597" s="144">
        <v>0.40116252408949504</v>
      </c>
      <c r="R597" s="144">
        <v>0.40142383458560132</v>
      </c>
      <c r="S597" s="144">
        <v>0.40170560460377441</v>
      </c>
      <c r="T597" s="144">
        <v>0.40200728865957358</v>
      </c>
      <c r="U597" s="144">
        <v>0.40232835770287956</v>
      </c>
      <c r="V597" s="144">
        <v>0.40266829862765369</v>
      </c>
      <c r="W597" s="144">
        <v>0.40302661379632815</v>
      </c>
      <c r="X597" s="144">
        <v>0.40340282057839744</v>
      </c>
      <c r="Y597" s="144">
        <v>0.40379645090278388</v>
      </c>
      <c r="Z597" s="144">
        <v>0.40420705082356662</v>
      </c>
      <c r="AA597" s="144">
        <v>0.40463418009867441</v>
      </c>
      <c r="AB597" s="144">
        <v>0.40507741178115697</v>
      </c>
      <c r="AC597" s="144">
        <v>0.40553633182265708</v>
      </c>
      <c r="AD597" s="144">
        <v>0.4060105386887225</v>
      </c>
      <c r="AE597" s="144">
        <v>0.40649964298559976</v>
      </c>
    </row>
    <row r="598" spans="1:31">
      <c r="A598" s="3" t="s">
        <v>299</v>
      </c>
      <c r="B598" s="117" t="s">
        <v>92</v>
      </c>
      <c r="C598" s="118" t="s">
        <v>259</v>
      </c>
      <c r="D598" s="118" t="s">
        <v>283</v>
      </c>
      <c r="E598" s="117" t="s">
        <v>95</v>
      </c>
      <c r="F598" s="118" t="s">
        <v>119</v>
      </c>
      <c r="G598" s="117">
        <v>0</v>
      </c>
      <c r="H598" s="118">
        <v>8864.4500000000007</v>
      </c>
      <c r="I598" s="118">
        <v>0</v>
      </c>
      <c r="J598" s="118">
        <v>0</v>
      </c>
      <c r="K598" s="118">
        <v>0</v>
      </c>
      <c r="L598" s="118">
        <v>0</v>
      </c>
      <c r="M598" s="118">
        <v>0</v>
      </c>
      <c r="N598" s="118">
        <v>0</v>
      </c>
      <c r="O598" s="118">
        <v>0</v>
      </c>
      <c r="P598" s="118">
        <v>0</v>
      </c>
      <c r="Q598" s="118">
        <v>0</v>
      </c>
      <c r="R598" s="118">
        <v>0</v>
      </c>
      <c r="S598" s="118">
        <v>0</v>
      </c>
      <c r="T598" s="118">
        <v>0</v>
      </c>
      <c r="U598" s="118">
        <v>0</v>
      </c>
      <c r="V598" s="118">
        <v>0</v>
      </c>
      <c r="W598" s="118">
        <v>0</v>
      </c>
      <c r="X598" s="118">
        <v>0</v>
      </c>
      <c r="Y598" s="118">
        <v>0</v>
      </c>
      <c r="Z598" s="118">
        <v>0</v>
      </c>
      <c r="AA598" s="118">
        <v>0</v>
      </c>
      <c r="AB598" s="118">
        <v>0</v>
      </c>
      <c r="AC598" s="118">
        <v>0</v>
      </c>
      <c r="AD598" s="118">
        <v>0</v>
      </c>
      <c r="AE598" s="118">
        <v>0</v>
      </c>
    </row>
    <row r="599" spans="1:31">
      <c r="A599" s="3" t="s">
        <v>300</v>
      </c>
      <c r="B599" s="117" t="s">
        <v>92</v>
      </c>
      <c r="C599" s="118" t="s">
        <v>259</v>
      </c>
      <c r="D599" s="118" t="s">
        <v>283</v>
      </c>
      <c r="E599" s="117" t="s">
        <v>96</v>
      </c>
      <c r="F599" s="118" t="s">
        <v>119</v>
      </c>
      <c r="G599" s="117">
        <v>0</v>
      </c>
      <c r="H599" s="118">
        <v>70146.81</v>
      </c>
      <c r="I599" s="118">
        <v>70146.81</v>
      </c>
      <c r="J599" s="118">
        <v>70146.81</v>
      </c>
      <c r="K599" s="118">
        <v>70146.81</v>
      </c>
      <c r="L599" s="118">
        <v>70146.81</v>
      </c>
      <c r="M599" s="118">
        <v>70146.81</v>
      </c>
      <c r="N599" s="118">
        <v>70146.81</v>
      </c>
      <c r="O599" s="118">
        <v>70146.81</v>
      </c>
      <c r="P599" s="118">
        <v>70146.81</v>
      </c>
      <c r="Q599" s="118">
        <v>70146.81</v>
      </c>
      <c r="R599" s="118">
        <v>70146.81</v>
      </c>
      <c r="S599" s="118">
        <v>70146.81</v>
      </c>
      <c r="T599" s="118">
        <v>70146.81</v>
      </c>
      <c r="U599" s="118">
        <v>70146.81</v>
      </c>
      <c r="V599" s="118">
        <v>70146.81</v>
      </c>
      <c r="W599" s="118">
        <v>70146.81</v>
      </c>
      <c r="X599" s="118">
        <v>70146.81</v>
      </c>
      <c r="Y599" s="118">
        <v>70146.81</v>
      </c>
      <c r="Z599" s="118">
        <v>70146.81</v>
      </c>
      <c r="AA599" s="118">
        <v>70146.81</v>
      </c>
      <c r="AB599" s="118">
        <v>70146.81</v>
      </c>
      <c r="AC599" s="118">
        <v>70146.81</v>
      </c>
      <c r="AD599" s="118">
        <v>70146.81</v>
      </c>
      <c r="AE599" s="118">
        <v>70146.81</v>
      </c>
    </row>
    <row r="600" spans="1:31">
      <c r="A600" s="3" t="s">
        <v>301</v>
      </c>
      <c r="B600" s="117" t="s">
        <v>92</v>
      </c>
      <c r="C600" s="118" t="s">
        <v>259</v>
      </c>
      <c r="D600" s="118" t="s">
        <v>283</v>
      </c>
      <c r="E600" s="117" t="s">
        <v>97</v>
      </c>
      <c r="F600" s="118" t="s">
        <v>119</v>
      </c>
      <c r="G600" s="117">
        <v>0</v>
      </c>
      <c r="H600" s="118">
        <v>0</v>
      </c>
      <c r="I600" s="118">
        <v>0</v>
      </c>
      <c r="J600" s="118">
        <v>0</v>
      </c>
      <c r="K600" s="118">
        <v>0</v>
      </c>
      <c r="L600" s="118">
        <v>0</v>
      </c>
      <c r="M600" s="118">
        <v>0</v>
      </c>
      <c r="N600" s="118">
        <v>0</v>
      </c>
      <c r="O600" s="118">
        <v>0</v>
      </c>
      <c r="P600" s="118">
        <v>0</v>
      </c>
      <c r="Q600" s="118">
        <v>0</v>
      </c>
      <c r="R600" s="118">
        <v>0</v>
      </c>
      <c r="S600" s="118">
        <v>0</v>
      </c>
      <c r="T600" s="118">
        <v>0</v>
      </c>
      <c r="U600" s="118">
        <v>0</v>
      </c>
      <c r="V600" s="118">
        <v>0</v>
      </c>
      <c r="W600" s="118">
        <v>0</v>
      </c>
      <c r="X600" s="118">
        <v>0</v>
      </c>
      <c r="Y600" s="118">
        <v>0</v>
      </c>
      <c r="Z600" s="118">
        <v>0</v>
      </c>
      <c r="AA600" s="118">
        <v>0</v>
      </c>
      <c r="AB600" s="118">
        <v>0</v>
      </c>
      <c r="AC600" s="118">
        <v>0</v>
      </c>
      <c r="AD600" s="118">
        <v>0</v>
      </c>
      <c r="AE600" s="118">
        <v>0</v>
      </c>
    </row>
    <row r="601" spans="1:31">
      <c r="A601" s="3" t="s">
        <v>302</v>
      </c>
      <c r="B601" s="117" t="s">
        <v>92</v>
      </c>
      <c r="C601" s="118" t="s">
        <v>259</v>
      </c>
      <c r="D601" s="118" t="s">
        <v>283</v>
      </c>
      <c r="E601" s="117" t="s">
        <v>34</v>
      </c>
      <c r="F601" s="118" t="s">
        <v>119</v>
      </c>
      <c r="G601" s="117">
        <v>0</v>
      </c>
      <c r="H601" s="118">
        <v>79011.259999999995</v>
      </c>
      <c r="I601" s="118">
        <v>70146.81</v>
      </c>
      <c r="J601" s="118">
        <v>70146.81</v>
      </c>
      <c r="K601" s="118">
        <v>70146.81</v>
      </c>
      <c r="L601" s="118">
        <v>70146.81</v>
      </c>
      <c r="M601" s="118">
        <v>70146.81</v>
      </c>
      <c r="N601" s="118">
        <v>70146.81</v>
      </c>
      <c r="O601" s="118">
        <v>70146.81</v>
      </c>
      <c r="P601" s="118">
        <v>70146.81</v>
      </c>
      <c r="Q601" s="118">
        <v>70146.81</v>
      </c>
      <c r="R601" s="118">
        <v>70146.81</v>
      </c>
      <c r="S601" s="118">
        <v>70146.81</v>
      </c>
      <c r="T601" s="118">
        <v>70146.81</v>
      </c>
      <c r="U601" s="118">
        <v>70146.81</v>
      </c>
      <c r="V601" s="118">
        <v>70146.81</v>
      </c>
      <c r="W601" s="118">
        <v>70146.81</v>
      </c>
      <c r="X601" s="118">
        <v>70146.81</v>
      </c>
      <c r="Y601" s="118">
        <v>70146.81</v>
      </c>
      <c r="Z601" s="118">
        <v>70146.81</v>
      </c>
      <c r="AA601" s="118">
        <v>70146.81</v>
      </c>
      <c r="AB601" s="118">
        <v>70146.81</v>
      </c>
      <c r="AC601" s="118">
        <v>70146.81</v>
      </c>
      <c r="AD601" s="118">
        <v>70146.81</v>
      </c>
      <c r="AE601" s="118">
        <v>70146.81</v>
      </c>
    </row>
    <row r="602" spans="1:31">
      <c r="A602" s="3" t="s">
        <v>1354</v>
      </c>
      <c r="B602" s="117" t="s">
        <v>92</v>
      </c>
      <c r="C602" s="118" t="s">
        <v>32</v>
      </c>
      <c r="D602" s="118" t="s">
        <v>1355</v>
      </c>
      <c r="E602" s="117" t="s">
        <v>93</v>
      </c>
      <c r="F602" s="118" t="s">
        <v>119</v>
      </c>
      <c r="G602" s="117">
        <v>0</v>
      </c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D602" s="119"/>
      <c r="AE602" s="119"/>
    </row>
    <row r="603" spans="1:31">
      <c r="A603" s="3" t="s">
        <v>1356</v>
      </c>
      <c r="B603" s="117" t="s">
        <v>92</v>
      </c>
      <c r="C603" s="118" t="s">
        <v>32</v>
      </c>
      <c r="D603" s="118" t="s">
        <v>1355</v>
      </c>
      <c r="E603" s="117" t="s">
        <v>94</v>
      </c>
      <c r="F603" s="118" t="s">
        <v>119</v>
      </c>
      <c r="G603" s="117">
        <v>0</v>
      </c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</row>
    <row r="604" spans="1:31">
      <c r="A604" s="3" t="s">
        <v>1357</v>
      </c>
      <c r="B604" s="117" t="s">
        <v>92</v>
      </c>
      <c r="C604" s="118" t="s">
        <v>32</v>
      </c>
      <c r="D604" s="118" t="s">
        <v>1355</v>
      </c>
      <c r="E604" s="117" t="s">
        <v>35</v>
      </c>
      <c r="F604" s="118" t="s">
        <v>119</v>
      </c>
      <c r="G604" s="117">
        <v>0</v>
      </c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</row>
    <row r="605" spans="1:31">
      <c r="A605" s="3" t="s">
        <v>1358</v>
      </c>
      <c r="B605" s="117" t="s">
        <v>92</v>
      </c>
      <c r="C605" s="118" t="s">
        <v>32</v>
      </c>
      <c r="D605" s="118" t="s">
        <v>1355</v>
      </c>
      <c r="E605" s="117" t="s">
        <v>36</v>
      </c>
      <c r="F605" s="118" t="s">
        <v>119</v>
      </c>
      <c r="G605" s="117">
        <v>0</v>
      </c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</row>
    <row r="606" spans="1:31">
      <c r="A606" s="3" t="s">
        <v>1359</v>
      </c>
      <c r="B606" s="117" t="s">
        <v>92</v>
      </c>
      <c r="C606" s="118" t="s">
        <v>32</v>
      </c>
      <c r="D606" s="118" t="s">
        <v>1355</v>
      </c>
      <c r="E606" s="117" t="s">
        <v>37</v>
      </c>
      <c r="F606" s="118" t="s">
        <v>119</v>
      </c>
      <c r="G606" s="117">
        <v>0</v>
      </c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</row>
    <row r="607" spans="1:31">
      <c r="A607" s="3" t="s">
        <v>1360</v>
      </c>
      <c r="B607" s="117" t="s">
        <v>92</v>
      </c>
      <c r="C607" s="118" t="s">
        <v>32</v>
      </c>
      <c r="D607" s="118" t="s">
        <v>1355</v>
      </c>
      <c r="E607" s="117" t="s">
        <v>38</v>
      </c>
      <c r="F607" s="118" t="s">
        <v>119</v>
      </c>
      <c r="G607" s="117">
        <v>0</v>
      </c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</row>
    <row r="608" spans="1:31">
      <c r="A608" s="3" t="s">
        <v>1361</v>
      </c>
      <c r="B608" s="117" t="s">
        <v>92</v>
      </c>
      <c r="C608" s="118" t="s">
        <v>32</v>
      </c>
      <c r="D608" s="118" t="s">
        <v>1355</v>
      </c>
      <c r="E608" s="117" t="s">
        <v>95</v>
      </c>
      <c r="F608" s="118" t="s">
        <v>119</v>
      </c>
      <c r="G608" s="117">
        <v>0</v>
      </c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</row>
    <row r="609" spans="1:31">
      <c r="A609" s="3" t="s">
        <v>1362</v>
      </c>
      <c r="B609" s="117" t="s">
        <v>92</v>
      </c>
      <c r="C609" s="118" t="s">
        <v>32</v>
      </c>
      <c r="D609" s="118" t="s">
        <v>1355</v>
      </c>
      <c r="E609" s="117" t="s">
        <v>96</v>
      </c>
      <c r="F609" s="118" t="s">
        <v>119</v>
      </c>
      <c r="G609" s="117">
        <v>0</v>
      </c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</row>
    <row r="610" spans="1:31">
      <c r="A610" s="3" t="s">
        <v>1363</v>
      </c>
      <c r="B610" s="117" t="s">
        <v>92</v>
      </c>
      <c r="C610" s="118" t="s">
        <v>32</v>
      </c>
      <c r="D610" s="118" t="s">
        <v>1355</v>
      </c>
      <c r="E610" s="117" t="s">
        <v>97</v>
      </c>
      <c r="F610" s="118" t="s">
        <v>119</v>
      </c>
      <c r="G610" s="117">
        <v>0</v>
      </c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</row>
    <row r="611" spans="1:31">
      <c r="A611" s="3" t="s">
        <v>1364</v>
      </c>
      <c r="B611" s="117" t="s">
        <v>92</v>
      </c>
      <c r="C611" s="118" t="s">
        <v>32</v>
      </c>
      <c r="D611" s="118" t="s">
        <v>1355</v>
      </c>
      <c r="E611" s="117" t="s">
        <v>34</v>
      </c>
      <c r="F611" s="118" t="s">
        <v>119</v>
      </c>
      <c r="G611" s="117">
        <v>0</v>
      </c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</row>
    <row r="612" spans="1:31">
      <c r="A612" s="3" t="s">
        <v>1365</v>
      </c>
      <c r="B612" s="117" t="s">
        <v>92</v>
      </c>
      <c r="C612" s="118" t="s">
        <v>152</v>
      </c>
      <c r="D612" s="118" t="s">
        <v>1355</v>
      </c>
      <c r="E612" s="117" t="s">
        <v>93</v>
      </c>
      <c r="F612" s="118" t="s">
        <v>119</v>
      </c>
      <c r="G612" s="117">
        <v>0</v>
      </c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</row>
    <row r="613" spans="1:31">
      <c r="A613" s="3" t="s">
        <v>1366</v>
      </c>
      <c r="B613" s="117" t="s">
        <v>92</v>
      </c>
      <c r="C613" s="118" t="s">
        <v>152</v>
      </c>
      <c r="D613" s="118" t="s">
        <v>1355</v>
      </c>
      <c r="E613" s="117" t="s">
        <v>94</v>
      </c>
      <c r="F613" s="118" t="s">
        <v>119</v>
      </c>
      <c r="G613" s="117">
        <v>0</v>
      </c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D613" s="119"/>
      <c r="AE613" s="119"/>
    </row>
    <row r="614" spans="1:31">
      <c r="A614" s="3" t="s">
        <v>1367</v>
      </c>
      <c r="B614" s="117" t="s">
        <v>92</v>
      </c>
      <c r="C614" s="118" t="s">
        <v>152</v>
      </c>
      <c r="D614" s="118" t="s">
        <v>1355</v>
      </c>
      <c r="E614" s="117" t="s">
        <v>35</v>
      </c>
      <c r="F614" s="118" t="s">
        <v>119</v>
      </c>
      <c r="G614" s="117">
        <v>0</v>
      </c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</row>
    <row r="615" spans="1:31">
      <c r="A615" s="3" t="s">
        <v>1368</v>
      </c>
      <c r="B615" s="117" t="s">
        <v>92</v>
      </c>
      <c r="C615" s="118" t="s">
        <v>152</v>
      </c>
      <c r="D615" s="118" t="s">
        <v>1355</v>
      </c>
      <c r="E615" s="117" t="s">
        <v>36</v>
      </c>
      <c r="F615" s="118" t="s">
        <v>119</v>
      </c>
      <c r="G615" s="117">
        <v>0</v>
      </c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</row>
    <row r="616" spans="1:31">
      <c r="A616" s="3" t="s">
        <v>1369</v>
      </c>
      <c r="B616" s="117" t="s">
        <v>92</v>
      </c>
      <c r="C616" s="118" t="s">
        <v>152</v>
      </c>
      <c r="D616" s="118" t="s">
        <v>1355</v>
      </c>
      <c r="E616" s="117" t="s">
        <v>37</v>
      </c>
      <c r="F616" s="118" t="s">
        <v>119</v>
      </c>
      <c r="G616" s="117">
        <v>0</v>
      </c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</row>
    <row r="617" spans="1:31">
      <c r="A617" s="3" t="s">
        <v>1370</v>
      </c>
      <c r="B617" s="117" t="s">
        <v>92</v>
      </c>
      <c r="C617" s="118" t="s">
        <v>152</v>
      </c>
      <c r="D617" s="118" t="s">
        <v>1355</v>
      </c>
      <c r="E617" s="117" t="s">
        <v>38</v>
      </c>
      <c r="F617" s="118" t="s">
        <v>119</v>
      </c>
      <c r="G617" s="117">
        <v>0</v>
      </c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</row>
    <row r="618" spans="1:31">
      <c r="A618" s="3" t="s">
        <v>1371</v>
      </c>
      <c r="B618" s="117" t="s">
        <v>92</v>
      </c>
      <c r="C618" s="118" t="s">
        <v>152</v>
      </c>
      <c r="D618" s="118" t="s">
        <v>1355</v>
      </c>
      <c r="E618" s="117" t="s">
        <v>95</v>
      </c>
      <c r="F618" s="118" t="s">
        <v>119</v>
      </c>
      <c r="G618" s="117">
        <v>0</v>
      </c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</row>
    <row r="619" spans="1:31">
      <c r="A619" s="3" t="s">
        <v>1372</v>
      </c>
      <c r="B619" s="117" t="s">
        <v>92</v>
      </c>
      <c r="C619" s="118" t="s">
        <v>152</v>
      </c>
      <c r="D619" s="118" t="s">
        <v>1355</v>
      </c>
      <c r="E619" s="117" t="s">
        <v>96</v>
      </c>
      <c r="F619" s="118" t="s">
        <v>119</v>
      </c>
      <c r="G619" s="117">
        <v>0</v>
      </c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</row>
    <row r="620" spans="1:31">
      <c r="A620" s="3" t="s">
        <v>1373</v>
      </c>
      <c r="B620" s="117" t="s">
        <v>92</v>
      </c>
      <c r="C620" s="118" t="s">
        <v>152</v>
      </c>
      <c r="D620" s="118" t="s">
        <v>1355</v>
      </c>
      <c r="E620" s="117" t="s">
        <v>97</v>
      </c>
      <c r="F620" s="118" t="s">
        <v>119</v>
      </c>
      <c r="G620" s="117">
        <v>0</v>
      </c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</row>
    <row r="621" spans="1:31">
      <c r="A621" s="3" t="s">
        <v>1374</v>
      </c>
      <c r="B621" s="117" t="s">
        <v>92</v>
      </c>
      <c r="C621" s="118" t="s">
        <v>152</v>
      </c>
      <c r="D621" s="118" t="s">
        <v>1355</v>
      </c>
      <c r="E621" s="117" t="s">
        <v>34</v>
      </c>
      <c r="F621" s="118" t="s">
        <v>119</v>
      </c>
      <c r="G621" s="117">
        <v>0</v>
      </c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</row>
    <row r="622" spans="1:31">
      <c r="A622" s="3" t="s">
        <v>1375</v>
      </c>
      <c r="B622" s="117" t="s">
        <v>92</v>
      </c>
      <c r="C622" s="118" t="s">
        <v>32</v>
      </c>
      <c r="D622" s="118" t="s">
        <v>1376</v>
      </c>
      <c r="E622" s="117" t="s">
        <v>93</v>
      </c>
      <c r="F622" s="118" t="s">
        <v>119</v>
      </c>
      <c r="G622" s="117">
        <v>0</v>
      </c>
      <c r="H622" s="119">
        <v>0</v>
      </c>
      <c r="I622" s="119">
        <v>3389.912957071243</v>
      </c>
      <c r="J622" s="119">
        <v>9591.7382106268324</v>
      </c>
      <c r="K622" s="119">
        <v>19721.935066049879</v>
      </c>
      <c r="L622" s="119">
        <v>23440.078245813445</v>
      </c>
      <c r="M622" s="119">
        <v>24646.751462691678</v>
      </c>
      <c r="N622" s="119">
        <v>24062.943562798264</v>
      </c>
      <c r="O622" s="119">
        <v>23280.037571993791</v>
      </c>
      <c r="P622" s="119">
        <v>22479.344926193549</v>
      </c>
      <c r="Q622" s="119">
        <v>21660.565642628233</v>
      </c>
      <c r="R622" s="119">
        <v>20673.407731458061</v>
      </c>
      <c r="S622" s="119">
        <v>20800.07885417551</v>
      </c>
      <c r="T622" s="119">
        <v>20925.91950262144</v>
      </c>
      <c r="U622" s="119">
        <v>21050.860985601958</v>
      </c>
      <c r="V622" s="119">
        <v>21174.832202915266</v>
      </c>
      <c r="W622" s="119">
        <v>21297.759576863318</v>
      </c>
      <c r="X622" s="119">
        <v>21419.566982264547</v>
      </c>
      <c r="Y622" s="119">
        <v>21540.175674961203</v>
      </c>
      <c r="Z622" s="119">
        <v>21659.504218817212</v>
      </c>
      <c r="AA622" s="119">
        <v>21777.468411204645</v>
      </c>
      <c r="AB622" s="119">
        <v>21893.981206979599</v>
      </c>
      <c r="AC622" s="119">
        <v>22008.952640951058</v>
      </c>
      <c r="AD622" s="119">
        <v>22212.505638590334</v>
      </c>
      <c r="AE622" s="119">
        <v>22417.941225715989</v>
      </c>
    </row>
    <row r="623" spans="1:31">
      <c r="A623" s="3" t="s">
        <v>1377</v>
      </c>
      <c r="B623" s="117" t="s">
        <v>92</v>
      </c>
      <c r="C623" s="118" t="s">
        <v>32</v>
      </c>
      <c r="D623" s="118" t="s">
        <v>1376</v>
      </c>
      <c r="E623" s="117" t="s">
        <v>94</v>
      </c>
      <c r="F623" s="118" t="s">
        <v>119</v>
      </c>
      <c r="G623" s="117">
        <v>0</v>
      </c>
      <c r="H623" s="119">
        <v>0</v>
      </c>
      <c r="I623" s="119">
        <v>3389.912957071243</v>
      </c>
      <c r="J623" s="119">
        <v>6201.8252535555894</v>
      </c>
      <c r="K623" s="119">
        <v>10130.196855423046</v>
      </c>
      <c r="L623" s="119">
        <v>3718.1431797635669</v>
      </c>
      <c r="M623" s="119">
        <v>1206.6732168782328</v>
      </c>
      <c r="N623" s="119">
        <v>0</v>
      </c>
      <c r="O623" s="119">
        <v>0</v>
      </c>
      <c r="P623" s="119">
        <v>0</v>
      </c>
      <c r="Q623" s="119">
        <v>0</v>
      </c>
      <c r="R623" s="119">
        <v>0</v>
      </c>
      <c r="S623" s="119">
        <v>126.67112271744918</v>
      </c>
      <c r="T623" s="119">
        <v>125.84064844593013</v>
      </c>
      <c r="U623" s="119">
        <v>124.94148298051732</v>
      </c>
      <c r="V623" s="119">
        <v>123.97121731330844</v>
      </c>
      <c r="W623" s="119">
        <v>122.92737394805226</v>
      </c>
      <c r="X623" s="119">
        <v>121.80740540122861</v>
      </c>
      <c r="Y623" s="119">
        <v>120.60869269665636</v>
      </c>
      <c r="Z623" s="119">
        <v>119.32854385600876</v>
      </c>
      <c r="AA623" s="119">
        <v>117.96419238743329</v>
      </c>
      <c r="AB623" s="119">
        <v>116.5127957749537</v>
      </c>
      <c r="AC623" s="119">
        <v>114.97143397145919</v>
      </c>
      <c r="AD623" s="119">
        <v>203.55299763927542</v>
      </c>
      <c r="AE623" s="119">
        <v>205.43558712565573</v>
      </c>
    </row>
    <row r="624" spans="1:31">
      <c r="A624" s="3" t="s">
        <v>1378</v>
      </c>
      <c r="B624" s="117" t="s">
        <v>92</v>
      </c>
      <c r="C624" s="118" t="s">
        <v>32</v>
      </c>
      <c r="D624" s="118" t="s">
        <v>1376</v>
      </c>
      <c r="E624" s="117" t="s">
        <v>35</v>
      </c>
      <c r="F624" s="118" t="s">
        <v>119</v>
      </c>
      <c r="G624" s="117">
        <v>0</v>
      </c>
      <c r="H624" s="144">
        <v>0</v>
      </c>
      <c r="I624" s="144">
        <v>0.61060334678571293</v>
      </c>
      <c r="J624" s="144">
        <v>1.7192429683194757</v>
      </c>
      <c r="K624" s="144">
        <v>3.5219566794069559</v>
      </c>
      <c r="L624" s="144">
        <v>4.1771704821263276</v>
      </c>
      <c r="M624" s="144">
        <v>4.3830311501534513</v>
      </c>
      <c r="N624" s="144">
        <v>4.2678200011517538</v>
      </c>
      <c r="O624" s="144">
        <v>4.1179729477487799</v>
      </c>
      <c r="P624" s="144">
        <v>3.9657554895090517</v>
      </c>
      <c r="Q624" s="144">
        <v>3.8111368778734165</v>
      </c>
      <c r="R624" s="144">
        <v>3.6277662304832354</v>
      </c>
      <c r="S624" s="144">
        <v>3.6402790437181474</v>
      </c>
      <c r="T624" s="144">
        <v>3.652554585354796</v>
      </c>
      <c r="U624" s="144">
        <v>3.6645824577797059</v>
      </c>
      <c r="V624" s="144">
        <v>3.6763519647942586</v>
      </c>
      <c r="W624" s="144">
        <v>3.6878521045070571</v>
      </c>
      <c r="X624" s="144">
        <v>3.6990715621167896</v>
      </c>
      <c r="Y624" s="144">
        <v>3.7099987025877574</v>
      </c>
      <c r="Z624" s="144">
        <v>3.7206215632206678</v>
      </c>
      <c r="AA624" s="144">
        <v>3.7309278461216437</v>
      </c>
      <c r="AB624" s="144">
        <v>3.7409049105728132</v>
      </c>
      <c r="AC624" s="144">
        <v>3.7505397653082713</v>
      </c>
      <c r="AD624" s="144">
        <v>3.7751518054416269</v>
      </c>
      <c r="AE624" s="144">
        <v>3.7999253563327482</v>
      </c>
    </row>
    <row r="625" spans="1:31">
      <c r="A625" s="3" t="s">
        <v>1379</v>
      </c>
      <c r="B625" s="117" t="s">
        <v>92</v>
      </c>
      <c r="C625" s="118" t="s">
        <v>32</v>
      </c>
      <c r="D625" s="118" t="s">
        <v>1376</v>
      </c>
      <c r="E625" s="117" t="s">
        <v>36</v>
      </c>
      <c r="F625" s="118" t="s">
        <v>119</v>
      </c>
      <c r="G625" s="117">
        <v>0</v>
      </c>
      <c r="H625" s="144">
        <v>0</v>
      </c>
      <c r="I625" s="144">
        <v>0.6506855784161476</v>
      </c>
      <c r="J625" s="144">
        <v>1.832100349871564</v>
      </c>
      <c r="K625" s="144">
        <v>3.7531507666314532</v>
      </c>
      <c r="L625" s="144">
        <v>4.4513751940817645</v>
      </c>
      <c r="M625" s="144">
        <v>4.6707493074951527</v>
      </c>
      <c r="N625" s="144">
        <v>4.5479752782947074</v>
      </c>
      <c r="O625" s="144">
        <v>4.3882917175498504</v>
      </c>
      <c r="P625" s="144">
        <v>4.2260821499457073</v>
      </c>
      <c r="Q625" s="144">
        <v>4.061313808475508</v>
      </c>
      <c r="R625" s="144">
        <v>3.8659060427144452</v>
      </c>
      <c r="S625" s="144">
        <v>3.8792402426663974</v>
      </c>
      <c r="T625" s="144">
        <v>3.8923215956466284</v>
      </c>
      <c r="U625" s="144">
        <v>3.9051390215043753</v>
      </c>
      <c r="V625" s="144">
        <v>3.9176811219035153</v>
      </c>
      <c r="W625" s="144">
        <v>3.9299361727483557</v>
      </c>
      <c r="X625" s="144">
        <v>3.9418921164927423</v>
      </c>
      <c r="Y625" s="144">
        <v>3.95353655433478</v>
      </c>
      <c r="Z625" s="144">
        <v>3.9648567382999444</v>
      </c>
      <c r="AA625" s="144">
        <v>3.9758395632157328</v>
      </c>
      <c r="AB625" s="144">
        <v>3.986471558581429</v>
      </c>
      <c r="AC625" s="144">
        <v>3.9967388803370323</v>
      </c>
      <c r="AD625" s="144">
        <v>4.0229665445882636</v>
      </c>
      <c r="AE625" s="144">
        <v>4.0493663217527152</v>
      </c>
    </row>
    <row r="626" spans="1:31">
      <c r="A626" s="3" t="s">
        <v>1380</v>
      </c>
      <c r="B626" s="117" t="s">
        <v>92</v>
      </c>
      <c r="C626" s="118" t="s">
        <v>32</v>
      </c>
      <c r="D626" s="118" t="s">
        <v>1376</v>
      </c>
      <c r="E626" s="117" t="s">
        <v>37</v>
      </c>
      <c r="F626" s="118" t="s">
        <v>119</v>
      </c>
      <c r="G626" s="117">
        <v>0</v>
      </c>
      <c r="H626" s="144">
        <v>0</v>
      </c>
      <c r="I626" s="144">
        <v>0.5671244692884172</v>
      </c>
      <c r="J626" s="144">
        <v>1.596821833877377</v>
      </c>
      <c r="K626" s="144">
        <v>3.2711707578740743</v>
      </c>
      <c r="L626" s="144">
        <v>3.8797291322979133</v>
      </c>
      <c r="M626" s="144">
        <v>4.0709311994284327</v>
      </c>
      <c r="N626" s="144">
        <v>3.9639238237275811</v>
      </c>
      <c r="O626" s="144">
        <v>3.8247468423321314</v>
      </c>
      <c r="P626" s="144">
        <v>3.6833682441389355</v>
      </c>
      <c r="Q626" s="144">
        <v>3.5397594700836157</v>
      </c>
      <c r="R626" s="144">
        <v>3.3694459897667022</v>
      </c>
      <c r="S626" s="144">
        <v>3.3810678103848009</v>
      </c>
      <c r="T626" s="144">
        <v>3.3924692546653787</v>
      </c>
      <c r="U626" s="144">
        <v>3.4036406653717801</v>
      </c>
      <c r="V626" s="144">
        <v>3.4145721079433784</v>
      </c>
      <c r="W626" s="144">
        <v>3.4252533638940639</v>
      </c>
      <c r="X626" s="144">
        <v>3.4356739241090026</v>
      </c>
      <c r="Y626" s="144">
        <v>3.445822982041717</v>
      </c>
      <c r="Z626" s="144">
        <v>3.4556894268138878</v>
      </c>
      <c r="AA626" s="144">
        <v>3.4652618362206185</v>
      </c>
      <c r="AB626" s="144">
        <v>3.4745284696442824</v>
      </c>
      <c r="AC626" s="144">
        <v>3.4834772608804947</v>
      </c>
      <c r="AD626" s="144">
        <v>3.506336765782017</v>
      </c>
      <c r="AE626" s="144">
        <v>3.5293462808386842</v>
      </c>
    </row>
    <row r="627" spans="1:31">
      <c r="A627" s="3" t="s">
        <v>1381</v>
      </c>
      <c r="B627" s="117" t="s">
        <v>92</v>
      </c>
      <c r="C627" s="118" t="s">
        <v>32</v>
      </c>
      <c r="D627" s="118" t="s">
        <v>1376</v>
      </c>
      <c r="E627" s="117" t="s">
        <v>38</v>
      </c>
      <c r="F627" s="118" t="s">
        <v>119</v>
      </c>
      <c r="G627" s="117">
        <v>0</v>
      </c>
      <c r="H627" s="144">
        <v>0</v>
      </c>
      <c r="I627" s="144">
        <v>0.6043525887557728</v>
      </c>
      <c r="J627" s="144">
        <v>1.7016430454788758</v>
      </c>
      <c r="K627" s="144">
        <v>3.4859023421505482</v>
      </c>
      <c r="L627" s="144">
        <v>4.1344087087573671</v>
      </c>
      <c r="M627" s="144">
        <v>4.3381619772255249</v>
      </c>
      <c r="N627" s="144">
        <v>4.2241302469390254</v>
      </c>
      <c r="O627" s="144">
        <v>4.075817180660839</v>
      </c>
      <c r="P627" s="144">
        <v>3.9251579754251229</v>
      </c>
      <c r="Q627" s="144">
        <v>3.7721221974463082</v>
      </c>
      <c r="R627" s="144">
        <v>3.5906287188477219</v>
      </c>
      <c r="S627" s="144">
        <v>3.6030134381764714</v>
      </c>
      <c r="T627" s="144">
        <v>3.6151633148608044</v>
      </c>
      <c r="U627" s="144">
        <v>3.6270680577278132</v>
      </c>
      <c r="V627" s="144">
        <v>3.6387170800760638</v>
      </c>
      <c r="W627" s="144">
        <v>3.6500994926407331</v>
      </c>
      <c r="X627" s="144">
        <v>3.6612040964503438</v>
      </c>
      <c r="Y627" s="144">
        <v>3.6720193755772774</v>
      </c>
      <c r="Z627" s="144">
        <v>3.6825334897846203</v>
      </c>
      <c r="AA627" s="144">
        <v>3.6927342670722703</v>
      </c>
      <c r="AB627" s="144">
        <v>3.7026091961256204</v>
      </c>
      <c r="AC627" s="144">
        <v>3.712145418670604</v>
      </c>
      <c r="AD627" s="144">
        <v>3.7365055048827971</v>
      </c>
      <c r="AE627" s="144">
        <v>3.7610254484640708</v>
      </c>
    </row>
    <row r="628" spans="1:31">
      <c r="A628" s="3" t="s">
        <v>1382</v>
      </c>
      <c r="B628" s="117" t="s">
        <v>92</v>
      </c>
      <c r="C628" s="118" t="s">
        <v>32</v>
      </c>
      <c r="D628" s="118" t="s">
        <v>1376</v>
      </c>
      <c r="E628" s="117" t="s">
        <v>95</v>
      </c>
      <c r="F628" s="118" t="s">
        <v>119</v>
      </c>
      <c r="G628" s="117">
        <v>0</v>
      </c>
      <c r="H628" s="118">
        <v>0</v>
      </c>
      <c r="I628" s="118">
        <v>175370.05</v>
      </c>
      <c r="J628" s="118">
        <v>315965.67</v>
      </c>
      <c r="K628" s="118">
        <v>512384.25</v>
      </c>
      <c r="L628" s="118">
        <v>191781.56</v>
      </c>
      <c r="M628" s="118">
        <v>66208.070000000007</v>
      </c>
      <c r="N628" s="118">
        <v>5874.4</v>
      </c>
      <c r="O628" s="118">
        <v>5874.4</v>
      </c>
      <c r="P628" s="118">
        <v>5874.4</v>
      </c>
      <c r="Q628" s="118">
        <v>5874.4</v>
      </c>
      <c r="R628" s="118">
        <v>5874.4</v>
      </c>
      <c r="S628" s="118">
        <v>12207.96</v>
      </c>
      <c r="T628" s="118">
        <v>12166.44</v>
      </c>
      <c r="U628" s="118">
        <v>12121.48</v>
      </c>
      <c r="V628" s="118">
        <v>12072.97</v>
      </c>
      <c r="W628" s="118">
        <v>12020.77</v>
      </c>
      <c r="X628" s="118">
        <v>11964.77</v>
      </c>
      <c r="Y628" s="118">
        <v>11904.84</v>
      </c>
      <c r="Z628" s="118">
        <v>11840.83</v>
      </c>
      <c r="AA628" s="118">
        <v>11772.61</v>
      </c>
      <c r="AB628" s="118">
        <v>11700.04</v>
      </c>
      <c r="AC628" s="118">
        <v>11622.98</v>
      </c>
      <c r="AD628" s="118">
        <v>16052.05</v>
      </c>
      <c r="AE628" s="118">
        <v>16146.18</v>
      </c>
    </row>
    <row r="629" spans="1:31">
      <c r="A629" s="3" t="s">
        <v>1383</v>
      </c>
      <c r="B629" s="117" t="s">
        <v>92</v>
      </c>
      <c r="C629" s="118" t="s">
        <v>32</v>
      </c>
      <c r="D629" s="118" t="s">
        <v>1376</v>
      </c>
      <c r="E629" s="117" t="s">
        <v>96</v>
      </c>
      <c r="F629" s="118" t="s">
        <v>119</v>
      </c>
      <c r="G629" s="117">
        <v>0</v>
      </c>
      <c r="H629" s="118">
        <v>0</v>
      </c>
      <c r="I629" s="118">
        <v>44901.54</v>
      </c>
      <c r="J629" s="118">
        <v>44901.54</v>
      </c>
      <c r="K629" s="118">
        <v>44901.54</v>
      </c>
      <c r="L629" s="118">
        <v>44901.54</v>
      </c>
      <c r="M629" s="118">
        <v>44901.54</v>
      </c>
      <c r="N629" s="118">
        <v>44901.54</v>
      </c>
      <c r="O629" s="118">
        <v>44901.54</v>
      </c>
      <c r="P629" s="118">
        <v>44901.54</v>
      </c>
      <c r="Q629" s="118">
        <v>44901.54</v>
      </c>
      <c r="R629" s="118">
        <v>44901.54</v>
      </c>
      <c r="S629" s="118">
        <v>44901.54</v>
      </c>
      <c r="T629" s="118">
        <v>44901.54</v>
      </c>
      <c r="U629" s="118">
        <v>44901.54</v>
      </c>
      <c r="V629" s="118">
        <v>44901.54</v>
      </c>
      <c r="W629" s="118">
        <v>44901.54</v>
      </c>
      <c r="X629" s="118">
        <v>44901.54</v>
      </c>
      <c r="Y629" s="118">
        <v>44901.54</v>
      </c>
      <c r="Z629" s="118">
        <v>44901.54</v>
      </c>
      <c r="AA629" s="118">
        <v>44901.54</v>
      </c>
      <c r="AB629" s="118">
        <v>44901.54</v>
      </c>
      <c r="AC629" s="118">
        <v>44901.54</v>
      </c>
      <c r="AD629" s="118">
        <v>44901.54</v>
      </c>
      <c r="AE629" s="118">
        <v>44901.54</v>
      </c>
    </row>
    <row r="630" spans="1:31">
      <c r="A630" s="3" t="s">
        <v>1384</v>
      </c>
      <c r="B630" s="117" t="s">
        <v>92</v>
      </c>
      <c r="C630" s="118" t="s">
        <v>32</v>
      </c>
      <c r="D630" s="118" t="s">
        <v>1376</v>
      </c>
      <c r="E630" s="117" t="s">
        <v>97</v>
      </c>
      <c r="F630" s="118" t="s">
        <v>119</v>
      </c>
      <c r="G630" s="117">
        <v>0</v>
      </c>
      <c r="H630" s="118">
        <v>0</v>
      </c>
      <c r="I630" s="118">
        <v>0</v>
      </c>
      <c r="J630" s="118">
        <v>0</v>
      </c>
      <c r="K630" s="118">
        <v>0</v>
      </c>
      <c r="L630" s="118">
        <v>0</v>
      </c>
      <c r="M630" s="118">
        <v>0</v>
      </c>
      <c r="N630" s="118">
        <v>0</v>
      </c>
      <c r="O630" s="118">
        <v>0</v>
      </c>
      <c r="P630" s="118">
        <v>0</v>
      </c>
      <c r="Q630" s="118">
        <v>0</v>
      </c>
      <c r="R630" s="118">
        <v>0</v>
      </c>
      <c r="S630" s="118">
        <v>0</v>
      </c>
      <c r="T630" s="118">
        <v>0</v>
      </c>
      <c r="U630" s="118">
        <v>0</v>
      </c>
      <c r="V630" s="118">
        <v>0</v>
      </c>
      <c r="W630" s="118">
        <v>0</v>
      </c>
      <c r="X630" s="118">
        <v>0</v>
      </c>
      <c r="Y630" s="118">
        <v>0</v>
      </c>
      <c r="Z630" s="118">
        <v>0</v>
      </c>
      <c r="AA630" s="118">
        <v>0</v>
      </c>
      <c r="AB630" s="118">
        <v>0</v>
      </c>
      <c r="AC630" s="118">
        <v>0</v>
      </c>
      <c r="AD630" s="118">
        <v>0</v>
      </c>
      <c r="AE630" s="118">
        <v>0</v>
      </c>
    </row>
    <row r="631" spans="1:31">
      <c r="A631" s="3" t="s">
        <v>1385</v>
      </c>
      <c r="B631" s="117" t="s">
        <v>92</v>
      </c>
      <c r="C631" s="118" t="s">
        <v>32</v>
      </c>
      <c r="D631" s="118" t="s">
        <v>1376</v>
      </c>
      <c r="E631" s="117" t="s">
        <v>34</v>
      </c>
      <c r="F631" s="118" t="s">
        <v>119</v>
      </c>
      <c r="G631" s="117">
        <v>0</v>
      </c>
      <c r="H631" s="118">
        <v>0</v>
      </c>
      <c r="I631" s="118">
        <v>220271.59</v>
      </c>
      <c r="J631" s="118">
        <v>360867.21</v>
      </c>
      <c r="K631" s="118">
        <v>557285.79</v>
      </c>
      <c r="L631" s="118">
        <v>236683.1</v>
      </c>
      <c r="M631" s="118">
        <v>111109.6</v>
      </c>
      <c r="N631" s="118">
        <v>50775.94</v>
      </c>
      <c r="O631" s="118">
        <v>50775.94</v>
      </c>
      <c r="P631" s="118">
        <v>50775.94</v>
      </c>
      <c r="Q631" s="118">
        <v>50775.94</v>
      </c>
      <c r="R631" s="118">
        <v>50775.94</v>
      </c>
      <c r="S631" s="118">
        <v>57109.5</v>
      </c>
      <c r="T631" s="118">
        <v>57067.98</v>
      </c>
      <c r="U631" s="118">
        <v>57023.02</v>
      </c>
      <c r="V631" s="118">
        <v>56974.5</v>
      </c>
      <c r="W631" s="118">
        <v>56922.31</v>
      </c>
      <c r="X631" s="118">
        <v>56866.31</v>
      </c>
      <c r="Y631" s="118">
        <v>56806.38</v>
      </c>
      <c r="Z631" s="118">
        <v>56742.37</v>
      </c>
      <c r="AA631" s="118">
        <v>56674.15</v>
      </c>
      <c r="AB631" s="118">
        <v>56601.58</v>
      </c>
      <c r="AC631" s="118">
        <v>56524.52</v>
      </c>
      <c r="AD631" s="118">
        <v>60953.59</v>
      </c>
      <c r="AE631" s="118">
        <v>61047.72</v>
      </c>
    </row>
    <row r="632" spans="1:31">
      <c r="A632" s="3" t="s">
        <v>1386</v>
      </c>
      <c r="B632" s="117" t="s">
        <v>92</v>
      </c>
      <c r="C632" s="118" t="s">
        <v>152</v>
      </c>
      <c r="D632" s="118" t="s">
        <v>1376</v>
      </c>
      <c r="E632" s="117" t="s">
        <v>93</v>
      </c>
      <c r="F632" s="118" t="s">
        <v>119</v>
      </c>
      <c r="G632" s="117">
        <v>0</v>
      </c>
      <c r="H632" s="119">
        <v>0</v>
      </c>
      <c r="I632" s="119">
        <v>278.60663188349162</v>
      </c>
      <c r="J632" s="119">
        <v>755.14398899903756</v>
      </c>
      <c r="K632" s="119">
        <v>1516.9006483108224</v>
      </c>
      <c r="L632" s="119">
        <v>1819.6392653142846</v>
      </c>
      <c r="M632" s="119">
        <v>1922.7045933007114</v>
      </c>
      <c r="N632" s="119">
        <v>1878.1672136077195</v>
      </c>
      <c r="O632" s="119">
        <v>1814.8107807462025</v>
      </c>
      <c r="P632" s="119">
        <v>1750.0531204549868</v>
      </c>
      <c r="Q632" s="119">
        <v>1683.8729601844366</v>
      </c>
      <c r="R632" s="119">
        <v>1603.3382120650349</v>
      </c>
      <c r="S632" s="119">
        <v>1618.8537234800574</v>
      </c>
      <c r="T632" s="119">
        <v>1634.5199381080743</v>
      </c>
      <c r="U632" s="119">
        <v>1650.3383197396213</v>
      </c>
      <c r="V632" s="119">
        <v>1666.310346383131</v>
      </c>
      <c r="W632" s="119">
        <v>1682.4375104030339</v>
      </c>
      <c r="X632" s="119">
        <v>1698.7213186591971</v>
      </c>
      <c r="Y632" s="119">
        <v>1715.1632926477178</v>
      </c>
      <c r="Z632" s="119">
        <v>1731.7649686430896</v>
      </c>
      <c r="AA632" s="119">
        <v>1748.527897841745</v>
      </c>
      <c r="AB632" s="119">
        <v>1765.4536465069928</v>
      </c>
      <c r="AC632" s="119">
        <v>1782.5437961153607</v>
      </c>
      <c r="AD632" s="119">
        <v>1799.7999435043696</v>
      </c>
      <c r="AE632" s="119">
        <v>1817.2237010217282</v>
      </c>
    </row>
    <row r="633" spans="1:31">
      <c r="A633" s="3" t="s">
        <v>1387</v>
      </c>
      <c r="B633" s="117" t="s">
        <v>92</v>
      </c>
      <c r="C633" s="118" t="s">
        <v>152</v>
      </c>
      <c r="D633" s="118" t="s">
        <v>1376</v>
      </c>
      <c r="E633" s="117" t="s">
        <v>94</v>
      </c>
      <c r="F633" s="118" t="s">
        <v>119</v>
      </c>
      <c r="G633" s="117">
        <v>0</v>
      </c>
      <c r="H633" s="119">
        <v>0</v>
      </c>
      <c r="I633" s="119">
        <v>278.60663188349162</v>
      </c>
      <c r="J633" s="119">
        <v>476.53735711554594</v>
      </c>
      <c r="K633" s="119">
        <v>761.7566593117848</v>
      </c>
      <c r="L633" s="119">
        <v>302.7386170034622</v>
      </c>
      <c r="M633" s="119">
        <v>103.06532798642684</v>
      </c>
      <c r="N633" s="119">
        <v>0</v>
      </c>
      <c r="O633" s="119">
        <v>0</v>
      </c>
      <c r="P633" s="119">
        <v>0</v>
      </c>
      <c r="Q633" s="119">
        <v>0</v>
      </c>
      <c r="R633" s="119">
        <v>0</v>
      </c>
      <c r="S633" s="119">
        <v>15.515511415022502</v>
      </c>
      <c r="T633" s="119">
        <v>15.66621462801686</v>
      </c>
      <c r="U633" s="119">
        <v>15.818381631547027</v>
      </c>
      <c r="V633" s="119">
        <v>15.972026643509707</v>
      </c>
      <c r="W633" s="119">
        <v>16.127164019902921</v>
      </c>
      <c r="X633" s="119">
        <v>16.283808256163184</v>
      </c>
      <c r="Y633" s="119">
        <v>16.441973988520658</v>
      </c>
      <c r="Z633" s="119">
        <v>16.601675995371806</v>
      </c>
      <c r="AA633" s="119">
        <v>16.762929198655456</v>
      </c>
      <c r="AB633" s="119">
        <v>16.925748665247738</v>
      </c>
      <c r="AC633" s="119">
        <v>17.090149608367938</v>
      </c>
      <c r="AD633" s="119">
        <v>17.256147389008902</v>
      </c>
      <c r="AE633" s="119">
        <v>17.423757517358581</v>
      </c>
    </row>
    <row r="634" spans="1:31">
      <c r="A634" s="3" t="s">
        <v>1388</v>
      </c>
      <c r="B634" s="117" t="s">
        <v>92</v>
      </c>
      <c r="C634" s="118" t="s">
        <v>152</v>
      </c>
      <c r="D634" s="118" t="s">
        <v>1376</v>
      </c>
      <c r="E634" s="117" t="s">
        <v>35</v>
      </c>
      <c r="F634" s="118" t="s">
        <v>119</v>
      </c>
      <c r="G634" s="117">
        <v>0</v>
      </c>
      <c r="H634" s="144">
        <v>0</v>
      </c>
      <c r="I634" s="144">
        <v>5.678393884176261E-2</v>
      </c>
      <c r="J634" s="144">
        <v>0.15359346111532068</v>
      </c>
      <c r="K634" s="144">
        <v>0.30838592395884262</v>
      </c>
      <c r="L634" s="144">
        <v>0.36949376654662763</v>
      </c>
      <c r="M634" s="144">
        <v>0.38997294174728753</v>
      </c>
      <c r="N634" s="144">
        <v>0.38050153790249963</v>
      </c>
      <c r="O634" s="144">
        <v>0.36724333085694161</v>
      </c>
      <c r="P634" s="144">
        <v>0.35373200696960821</v>
      </c>
      <c r="Q634" s="144">
        <v>0.33996418127840922</v>
      </c>
      <c r="R634" s="144">
        <v>0.32333286139135226</v>
      </c>
      <c r="S634" s="144">
        <v>0.32608687931341263</v>
      </c>
      <c r="T634" s="144">
        <v>0.32886458012907321</v>
      </c>
      <c r="U634" s="144">
        <v>0.33166616738285493</v>
      </c>
      <c r="V634" s="144">
        <v>0.33449184636871565</v>
      </c>
      <c r="W634" s="144">
        <v>0.33734182414508673</v>
      </c>
      <c r="X634" s="144">
        <v>0.34021630955003712</v>
      </c>
      <c r="Y634" s="144">
        <v>0.3431155132165703</v>
      </c>
      <c r="Z634" s="144">
        <v>0.34603964758805095</v>
      </c>
      <c r="AA634" s="144">
        <v>0.34898892693376526</v>
      </c>
      <c r="AB634" s="144">
        <v>0.35196356736461309</v>
      </c>
      <c r="AC634" s="144">
        <v>0.35496378684893776</v>
      </c>
      <c r="AD634" s="144">
        <v>0.35798980522849011</v>
      </c>
      <c r="AE634" s="144">
        <v>0.36104184423452951</v>
      </c>
    </row>
    <row r="635" spans="1:31">
      <c r="A635" s="3" t="s">
        <v>1389</v>
      </c>
      <c r="B635" s="117" t="s">
        <v>92</v>
      </c>
      <c r="C635" s="118" t="s">
        <v>152</v>
      </c>
      <c r="D635" s="118" t="s">
        <v>1376</v>
      </c>
      <c r="E635" s="117" t="s">
        <v>36</v>
      </c>
      <c r="F635" s="118" t="s">
        <v>119</v>
      </c>
      <c r="G635" s="117">
        <v>0</v>
      </c>
      <c r="H635" s="144">
        <v>0</v>
      </c>
      <c r="I635" s="144">
        <v>6.0511443778519407E-2</v>
      </c>
      <c r="J635" s="144">
        <v>0.16367589632919935</v>
      </c>
      <c r="K635" s="144">
        <v>0.3286295012349133</v>
      </c>
      <c r="L635" s="144">
        <v>0.39374868557824766</v>
      </c>
      <c r="M635" s="144">
        <v>0.41557218856275313</v>
      </c>
      <c r="N635" s="144">
        <v>0.40547904721067735</v>
      </c>
      <c r="O635" s="144">
        <v>0.39135052307858226</v>
      </c>
      <c r="P635" s="144">
        <v>0.37695226659165409</v>
      </c>
      <c r="Q635" s="144">
        <v>0.36228067058654007</v>
      </c>
      <c r="R635" s="144">
        <v>0.34455761017833786</v>
      </c>
      <c r="S635" s="144">
        <v>0.34749241188556335</v>
      </c>
      <c r="T635" s="144">
        <v>0.35045245111793821</v>
      </c>
      <c r="U635" s="144">
        <v>0.35343794478138846</v>
      </c>
      <c r="V635" s="144">
        <v>0.35644911164611642</v>
      </c>
      <c r="W635" s="144">
        <v>0.35948617236262437</v>
      </c>
      <c r="X635" s="144">
        <v>0.36254934947787415</v>
      </c>
      <c r="Y635" s="144">
        <v>0.36563886745158813</v>
      </c>
      <c r="Z635" s="144">
        <v>0.36875495267268854</v>
      </c>
      <c r="AA635" s="144">
        <v>0.37189783347587946</v>
      </c>
      <c r="AB635" s="144">
        <v>0.37506774015836858</v>
      </c>
      <c r="AC635" s="144">
        <v>0.37826490499673676</v>
      </c>
      <c r="AD635" s="144">
        <v>0.38148956226394937</v>
      </c>
      <c r="AE635" s="144">
        <v>0.38474194824651481</v>
      </c>
    </row>
    <row r="636" spans="1:31">
      <c r="A636" s="3" t="s">
        <v>1390</v>
      </c>
      <c r="B636" s="117" t="s">
        <v>92</v>
      </c>
      <c r="C636" s="118" t="s">
        <v>152</v>
      </c>
      <c r="D636" s="118" t="s">
        <v>1376</v>
      </c>
      <c r="E636" s="117" t="s">
        <v>37</v>
      </c>
      <c r="F636" s="118" t="s">
        <v>119</v>
      </c>
      <c r="G636" s="117">
        <v>0</v>
      </c>
      <c r="H636" s="144">
        <v>0</v>
      </c>
      <c r="I636" s="144">
        <v>5.6485137536604731E-2</v>
      </c>
      <c r="J636" s="144">
        <v>0.15278524091113824</v>
      </c>
      <c r="K636" s="144">
        <v>0.30676317431429961</v>
      </c>
      <c r="L636" s="144">
        <v>0.3675494628941548</v>
      </c>
      <c r="M636" s="144">
        <v>0.38792087515333284</v>
      </c>
      <c r="N636" s="144">
        <v>0.3784993105392892</v>
      </c>
      <c r="O636" s="144">
        <v>0.36531086916427236</v>
      </c>
      <c r="P636" s="144">
        <v>0.35187064286710784</v>
      </c>
      <c r="Q636" s="144">
        <v>0.33817526449762741</v>
      </c>
      <c r="R636" s="144">
        <v>0.32163145985150143</v>
      </c>
      <c r="S636" s="144">
        <v>0.32437098592663605</v>
      </c>
      <c r="T636" s="144">
        <v>0.32713407027422503</v>
      </c>
      <c r="U636" s="144">
        <v>0.32992091536772317</v>
      </c>
      <c r="V636" s="144">
        <v>0.33273172542081597</v>
      </c>
      <c r="W636" s="144">
        <v>0.33556670640237807</v>
      </c>
      <c r="X636" s="144">
        <v>0.33842606605155712</v>
      </c>
      <c r="Y636" s="144">
        <v>0.34131001389299009</v>
      </c>
      <c r="Z636" s="144">
        <v>0.34421876125214862</v>
      </c>
      <c r="AA636" s="144">
        <v>0.34715252127081808</v>
      </c>
      <c r="AB636" s="144">
        <v>0.35011150892270693</v>
      </c>
      <c r="AC636" s="144">
        <v>0.35309594102919273</v>
      </c>
      <c r="AD636" s="144">
        <v>0.3561060362752026</v>
      </c>
      <c r="AE636" s="144">
        <v>0.3591420152252297</v>
      </c>
    </row>
    <row r="637" spans="1:31">
      <c r="A637" s="3" t="s">
        <v>1391</v>
      </c>
      <c r="B637" s="117" t="s">
        <v>92</v>
      </c>
      <c r="C637" s="118" t="s">
        <v>152</v>
      </c>
      <c r="D637" s="118" t="s">
        <v>1376</v>
      </c>
      <c r="E637" s="117" t="s">
        <v>38</v>
      </c>
      <c r="F637" s="118" t="s">
        <v>119</v>
      </c>
      <c r="G637" s="117">
        <v>0</v>
      </c>
      <c r="H637" s="144">
        <v>0</v>
      </c>
      <c r="I637" s="144">
        <v>6.0193028065435562E-2</v>
      </c>
      <c r="J637" s="144">
        <v>0.16281462160180971</v>
      </c>
      <c r="K637" s="144">
        <v>0.32690022838267224</v>
      </c>
      <c r="L637" s="144">
        <v>0.39167675073972164</v>
      </c>
      <c r="M637" s="144">
        <v>0.41338541683006486</v>
      </c>
      <c r="N637" s="144">
        <v>0.40334538633769096</v>
      </c>
      <c r="O637" s="144">
        <v>0.38929120754930985</v>
      </c>
      <c r="P637" s="144">
        <v>0.37496871575778756</v>
      </c>
      <c r="Q637" s="144">
        <v>0.3603743227809329</v>
      </c>
      <c r="R637" s="144">
        <v>0.34274452243339881</v>
      </c>
      <c r="S637" s="144">
        <v>0.34566388099598894</v>
      </c>
      <c r="T637" s="144">
        <v>0.348608344281996</v>
      </c>
      <c r="U637" s="144">
        <v>0.351578128055971</v>
      </c>
      <c r="V637" s="144">
        <v>0.35457344993693091</v>
      </c>
      <c r="W637" s="144">
        <v>0.35759452941429887</v>
      </c>
      <c r="X637" s="144">
        <v>0.36064158786397815</v>
      </c>
      <c r="Y637" s="144">
        <v>0.36371484856456743</v>
      </c>
      <c r="Z637" s="144">
        <v>0.36681453671371334</v>
      </c>
      <c r="AA637" s="144">
        <v>0.3699408794446058</v>
      </c>
      <c r="AB637" s="144">
        <v>0.37309410584261182</v>
      </c>
      <c r="AC637" s="144">
        <v>0.37627444696205531</v>
      </c>
      <c r="AD637" s="144">
        <v>0.37948213584314</v>
      </c>
      <c r="AE637" s="144">
        <v>0.38271740752901717</v>
      </c>
    </row>
    <row r="638" spans="1:31">
      <c r="A638" s="3" t="s">
        <v>1392</v>
      </c>
      <c r="B638" s="117" t="s">
        <v>92</v>
      </c>
      <c r="C638" s="118" t="s">
        <v>152</v>
      </c>
      <c r="D638" s="118" t="s">
        <v>1376</v>
      </c>
      <c r="E638" s="117" t="s">
        <v>95</v>
      </c>
      <c r="F638" s="118" t="s">
        <v>119</v>
      </c>
      <c r="G638" s="117">
        <v>0</v>
      </c>
      <c r="H638" s="118">
        <v>0</v>
      </c>
      <c r="I638" s="118">
        <v>14626.63</v>
      </c>
      <c r="J638" s="118">
        <v>24523.17</v>
      </c>
      <c r="K638" s="118">
        <v>38784.129999999997</v>
      </c>
      <c r="L638" s="118">
        <v>15833.23</v>
      </c>
      <c r="M638" s="118">
        <v>5849.56</v>
      </c>
      <c r="N638" s="118">
        <v>696.3</v>
      </c>
      <c r="O638" s="118">
        <v>696.3</v>
      </c>
      <c r="P638" s="118">
        <v>696.3</v>
      </c>
      <c r="Q638" s="118">
        <v>696.3</v>
      </c>
      <c r="R638" s="118">
        <v>696.3</v>
      </c>
      <c r="S638" s="118">
        <v>1472.07</v>
      </c>
      <c r="T638" s="118">
        <v>1479.61</v>
      </c>
      <c r="U638" s="118">
        <v>1487.22</v>
      </c>
      <c r="V638" s="118">
        <v>1494.9</v>
      </c>
      <c r="W638" s="118">
        <v>1502.66</v>
      </c>
      <c r="X638" s="118">
        <v>1510.49</v>
      </c>
      <c r="Y638" s="118">
        <v>1518.4</v>
      </c>
      <c r="Z638" s="118">
        <v>1526.38</v>
      </c>
      <c r="AA638" s="118">
        <v>1534.44</v>
      </c>
      <c r="AB638" s="118">
        <v>1542.59</v>
      </c>
      <c r="AC638" s="118">
        <v>1550.81</v>
      </c>
      <c r="AD638" s="118">
        <v>1559.11</v>
      </c>
      <c r="AE638" s="118">
        <v>1567.49</v>
      </c>
    </row>
    <row r="639" spans="1:31">
      <c r="A639" s="3" t="s">
        <v>1393</v>
      </c>
      <c r="B639" s="117" t="s">
        <v>92</v>
      </c>
      <c r="C639" s="118" t="s">
        <v>152</v>
      </c>
      <c r="D639" s="118" t="s">
        <v>1376</v>
      </c>
      <c r="E639" s="117" t="s">
        <v>96</v>
      </c>
      <c r="F639" s="118" t="s">
        <v>119</v>
      </c>
      <c r="G639" s="117">
        <v>0</v>
      </c>
      <c r="H639" s="118">
        <v>0</v>
      </c>
      <c r="I639" s="118">
        <v>5322.21</v>
      </c>
      <c r="J639" s="118">
        <v>5322.21</v>
      </c>
      <c r="K639" s="118">
        <v>5322.21</v>
      </c>
      <c r="L639" s="118">
        <v>5322.21</v>
      </c>
      <c r="M639" s="118">
        <v>5322.21</v>
      </c>
      <c r="N639" s="118">
        <v>5322.21</v>
      </c>
      <c r="O639" s="118">
        <v>5322.21</v>
      </c>
      <c r="P639" s="118">
        <v>5322.21</v>
      </c>
      <c r="Q639" s="118">
        <v>5322.21</v>
      </c>
      <c r="R639" s="118">
        <v>5322.21</v>
      </c>
      <c r="S639" s="118">
        <v>5322.21</v>
      </c>
      <c r="T639" s="118">
        <v>5322.21</v>
      </c>
      <c r="U639" s="118">
        <v>5322.21</v>
      </c>
      <c r="V639" s="118">
        <v>5322.21</v>
      </c>
      <c r="W639" s="118">
        <v>5322.21</v>
      </c>
      <c r="X639" s="118">
        <v>5322.21</v>
      </c>
      <c r="Y639" s="118">
        <v>5322.21</v>
      </c>
      <c r="Z639" s="118">
        <v>5322.21</v>
      </c>
      <c r="AA639" s="118">
        <v>5322.21</v>
      </c>
      <c r="AB639" s="118">
        <v>5322.21</v>
      </c>
      <c r="AC639" s="118">
        <v>5322.21</v>
      </c>
      <c r="AD639" s="118">
        <v>5322.21</v>
      </c>
      <c r="AE639" s="118">
        <v>5322.21</v>
      </c>
    </row>
    <row r="640" spans="1:31">
      <c r="A640" s="3" t="s">
        <v>1394</v>
      </c>
      <c r="B640" s="117" t="s">
        <v>92</v>
      </c>
      <c r="C640" s="118" t="s">
        <v>152</v>
      </c>
      <c r="D640" s="118" t="s">
        <v>1376</v>
      </c>
      <c r="E640" s="117" t="s">
        <v>97</v>
      </c>
      <c r="F640" s="118" t="s">
        <v>119</v>
      </c>
      <c r="G640" s="117">
        <v>0</v>
      </c>
      <c r="H640" s="118">
        <v>0</v>
      </c>
      <c r="I640" s="118">
        <v>0</v>
      </c>
      <c r="J640" s="118">
        <v>0</v>
      </c>
      <c r="K640" s="118">
        <v>0</v>
      </c>
      <c r="L640" s="118">
        <v>0</v>
      </c>
      <c r="M640" s="118">
        <v>0</v>
      </c>
      <c r="N640" s="118">
        <v>0</v>
      </c>
      <c r="O640" s="118">
        <v>0</v>
      </c>
      <c r="P640" s="118">
        <v>0</v>
      </c>
      <c r="Q640" s="118">
        <v>0</v>
      </c>
      <c r="R640" s="118">
        <v>0</v>
      </c>
      <c r="S640" s="118">
        <v>0</v>
      </c>
      <c r="T640" s="118">
        <v>0</v>
      </c>
      <c r="U640" s="118">
        <v>0</v>
      </c>
      <c r="V640" s="118">
        <v>0</v>
      </c>
      <c r="W640" s="118">
        <v>0</v>
      </c>
      <c r="X640" s="118">
        <v>0</v>
      </c>
      <c r="Y640" s="118">
        <v>0</v>
      </c>
      <c r="Z640" s="118">
        <v>0</v>
      </c>
      <c r="AA640" s="118">
        <v>0</v>
      </c>
      <c r="AB640" s="118">
        <v>0</v>
      </c>
      <c r="AC640" s="118">
        <v>0</v>
      </c>
      <c r="AD640" s="118">
        <v>0</v>
      </c>
      <c r="AE640" s="118">
        <v>0</v>
      </c>
    </row>
    <row r="641" spans="1:31">
      <c r="A641" s="3" t="s">
        <v>1395</v>
      </c>
      <c r="B641" s="117" t="s">
        <v>92</v>
      </c>
      <c r="C641" s="118" t="s">
        <v>152</v>
      </c>
      <c r="D641" s="118" t="s">
        <v>1376</v>
      </c>
      <c r="E641" s="117" t="s">
        <v>34</v>
      </c>
      <c r="F641" s="118" t="s">
        <v>119</v>
      </c>
      <c r="G641" s="117">
        <v>0</v>
      </c>
      <c r="H641" s="118">
        <v>0</v>
      </c>
      <c r="I641" s="118">
        <v>19948.84</v>
      </c>
      <c r="J641" s="118">
        <v>29845.38</v>
      </c>
      <c r="K641" s="118">
        <v>44106.34</v>
      </c>
      <c r="L641" s="118">
        <v>21155.439999999999</v>
      </c>
      <c r="M641" s="118">
        <v>11171.78</v>
      </c>
      <c r="N641" s="118">
        <v>6018.51</v>
      </c>
      <c r="O641" s="118">
        <v>6018.51</v>
      </c>
      <c r="P641" s="118">
        <v>6018.51</v>
      </c>
      <c r="Q641" s="118">
        <v>6018.51</v>
      </c>
      <c r="R641" s="118">
        <v>6018.51</v>
      </c>
      <c r="S641" s="118">
        <v>6794.29</v>
      </c>
      <c r="T641" s="118">
        <v>6801.82</v>
      </c>
      <c r="U641" s="118">
        <v>6809.43</v>
      </c>
      <c r="V641" s="118">
        <v>6817.11</v>
      </c>
      <c r="W641" s="118">
        <v>6824.87</v>
      </c>
      <c r="X641" s="118">
        <v>6832.7</v>
      </c>
      <c r="Y641" s="118">
        <v>6840.61</v>
      </c>
      <c r="Z641" s="118">
        <v>6848.6</v>
      </c>
      <c r="AA641" s="118">
        <v>6856.66</v>
      </c>
      <c r="AB641" s="118">
        <v>6864.8</v>
      </c>
      <c r="AC641" s="118">
        <v>6873.02</v>
      </c>
      <c r="AD641" s="118">
        <v>6881.32</v>
      </c>
      <c r="AE641" s="118">
        <v>6889.7</v>
      </c>
    </row>
    <row r="642" spans="1:31">
      <c r="A642" s="3" t="s">
        <v>304</v>
      </c>
      <c r="B642" s="117" t="s">
        <v>92</v>
      </c>
      <c r="C642" s="118" t="s">
        <v>259</v>
      </c>
      <c r="D642" s="118" t="s">
        <v>303</v>
      </c>
      <c r="E642" s="117" t="s">
        <v>93</v>
      </c>
      <c r="F642" s="118" t="s">
        <v>119</v>
      </c>
      <c r="G642" s="117">
        <v>0</v>
      </c>
      <c r="H642" s="119">
        <v>0</v>
      </c>
      <c r="I642" s="119">
        <v>35.197647395813583</v>
      </c>
      <c r="J642" s="119">
        <v>94.890278410148341</v>
      </c>
      <c r="K642" s="119">
        <v>197.13355879415636</v>
      </c>
      <c r="L642" s="119">
        <v>245.26364072247929</v>
      </c>
      <c r="M642" s="119">
        <v>267.80317572166035</v>
      </c>
      <c r="N642" s="119">
        <v>267.48229454841999</v>
      </c>
      <c r="O642" s="119">
        <v>267.172374956216</v>
      </c>
      <c r="P642" s="119">
        <v>266.87304281342085</v>
      </c>
      <c r="Q642" s="119">
        <v>266.58393675795844</v>
      </c>
      <c r="R642" s="119">
        <v>266.30470776146529</v>
      </c>
      <c r="S642" s="119">
        <v>266.03501870832565</v>
      </c>
      <c r="T642" s="119">
        <v>265.77454398907594</v>
      </c>
      <c r="U642" s="119">
        <v>265.52296910768609</v>
      </c>
      <c r="V642" s="119">
        <v>265.27999030224498</v>
      </c>
      <c r="W642" s="119">
        <v>265.04531417859249</v>
      </c>
      <c r="X642" s="119">
        <v>264.8186573564555</v>
      </c>
      <c r="Y642" s="119">
        <v>264.59974612766285</v>
      </c>
      <c r="Z642" s="119">
        <v>264.38831612602473</v>
      </c>
      <c r="AA642" s="119">
        <v>264.18411200847999</v>
      </c>
      <c r="AB642" s="119">
        <v>263.98688714712586</v>
      </c>
      <c r="AC642" s="119">
        <v>263.79640333175996</v>
      </c>
      <c r="AD642" s="119">
        <v>263.61243048257393</v>
      </c>
      <c r="AE642" s="119">
        <v>263.43474637265319</v>
      </c>
    </row>
    <row r="643" spans="1:31">
      <c r="A643" s="3" t="s">
        <v>305</v>
      </c>
      <c r="B643" s="117" t="s">
        <v>92</v>
      </c>
      <c r="C643" s="118" t="s">
        <v>259</v>
      </c>
      <c r="D643" s="118" t="s">
        <v>303</v>
      </c>
      <c r="E643" s="117" t="s">
        <v>94</v>
      </c>
      <c r="F643" s="118" t="s">
        <v>119</v>
      </c>
      <c r="G643" s="117">
        <v>0</v>
      </c>
      <c r="H643" s="119">
        <v>0</v>
      </c>
      <c r="I643" s="119">
        <v>35.197647395813583</v>
      </c>
      <c r="J643" s="119">
        <v>59.692631014334758</v>
      </c>
      <c r="K643" s="119">
        <v>102.24328038400802</v>
      </c>
      <c r="L643" s="119">
        <v>48.130081928322937</v>
      </c>
      <c r="M643" s="119">
        <v>22.539534999181058</v>
      </c>
      <c r="N643" s="119">
        <v>0</v>
      </c>
      <c r="O643" s="119">
        <v>0</v>
      </c>
      <c r="P643" s="119">
        <v>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>
        <v>0</v>
      </c>
      <c r="AB643" s="119">
        <v>0</v>
      </c>
      <c r="AC643" s="119">
        <v>0</v>
      </c>
      <c r="AD643" s="119">
        <v>0</v>
      </c>
      <c r="AE643" s="119">
        <v>0</v>
      </c>
    </row>
    <row r="644" spans="1:31">
      <c r="A644" s="3" t="s">
        <v>306</v>
      </c>
      <c r="B644" s="117" t="s">
        <v>92</v>
      </c>
      <c r="C644" s="118" t="s">
        <v>259</v>
      </c>
      <c r="D644" s="118" t="s">
        <v>303</v>
      </c>
      <c r="E644" s="117" t="s">
        <v>35</v>
      </c>
      <c r="F644" s="118" t="s">
        <v>119</v>
      </c>
      <c r="G644" s="117">
        <v>0</v>
      </c>
      <c r="H644" s="144">
        <v>0</v>
      </c>
      <c r="I644" s="144">
        <v>0.17804865265280537</v>
      </c>
      <c r="J644" s="144">
        <v>0.48087547431701361</v>
      </c>
      <c r="K644" s="144">
        <v>0.99717296096367503</v>
      </c>
      <c r="L644" s="144">
        <v>1.242544363267706</v>
      </c>
      <c r="M644" s="144">
        <v>1.358926256651811</v>
      </c>
      <c r="N644" s="144">
        <v>1.3595157800285034</v>
      </c>
      <c r="O644" s="144">
        <v>1.3601827525020052</v>
      </c>
      <c r="P644" s="144">
        <v>1.3609250815991338</v>
      </c>
      <c r="Q644" s="144">
        <v>1.3617407378173636</v>
      </c>
      <c r="R644" s="144">
        <v>1.3626277527462256</v>
      </c>
      <c r="S644" s="144">
        <v>1.3635842172447794</v>
      </c>
      <c r="T644" s="144">
        <v>1.3646082796735015</v>
      </c>
      <c r="U644" s="144">
        <v>1.3656981441789517</v>
      </c>
      <c r="V644" s="144">
        <v>1.3668520690296508</v>
      </c>
      <c r="W644" s="144">
        <v>1.3680683650016374</v>
      </c>
      <c r="X644" s="144">
        <v>1.3693453938122162</v>
      </c>
      <c r="Y644" s="144">
        <v>1.3706815666004746</v>
      </c>
      <c r="Z644" s="144">
        <v>1.3720753424531502</v>
      </c>
      <c r="AA644" s="144">
        <v>1.3735252269745146</v>
      </c>
      <c r="AB644" s="144">
        <v>1.3750297708989441</v>
      </c>
      <c r="AC644" s="144">
        <v>1.3765875687449167</v>
      </c>
      <c r="AD644" s="144">
        <v>1.3781972575091894</v>
      </c>
      <c r="AE644" s="144">
        <v>1.3798575153999555</v>
      </c>
    </row>
    <row r="645" spans="1:31">
      <c r="A645" s="3" t="s">
        <v>307</v>
      </c>
      <c r="B645" s="117" t="s">
        <v>92</v>
      </c>
      <c r="C645" s="118" t="s">
        <v>259</v>
      </c>
      <c r="D645" s="118" t="s">
        <v>303</v>
      </c>
      <c r="E645" s="117" t="s">
        <v>36</v>
      </c>
      <c r="F645" s="118" t="s">
        <v>119</v>
      </c>
      <c r="G645" s="117">
        <v>0</v>
      </c>
      <c r="H645" s="144">
        <v>0</v>
      </c>
      <c r="I645" s="144">
        <v>0.18973641587042345</v>
      </c>
      <c r="J645" s="144">
        <v>0.51244189505223103</v>
      </c>
      <c r="K645" s="144">
        <v>1.0626310325699861</v>
      </c>
      <c r="L645" s="144">
        <v>1.3241095090235571</v>
      </c>
      <c r="M645" s="144">
        <v>1.4481311345394405</v>
      </c>
      <c r="N645" s="144">
        <v>1.4487593563816106</v>
      </c>
      <c r="O645" s="144">
        <v>1.449470111361898</v>
      </c>
      <c r="P645" s="144">
        <v>1.4502611696495458</v>
      </c>
      <c r="Q645" s="144">
        <v>1.4511303685180772</v>
      </c>
      <c r="R645" s="144">
        <v>1.4520756103433776</v>
      </c>
      <c r="S645" s="144">
        <v>1.4530948606615297</v>
      </c>
      <c r="T645" s="144">
        <v>1.4541861462846351</v>
      </c>
      <c r="U645" s="144">
        <v>1.4553475534728813</v>
      </c>
      <c r="V645" s="144">
        <v>1.4565772261611796</v>
      </c>
      <c r="W645" s="144">
        <v>1.457873364238744</v>
      </c>
      <c r="X645" s="144">
        <v>1.4592342218800258</v>
      </c>
      <c r="Y645" s="144">
        <v>1.4606581059254844</v>
      </c>
      <c r="Z645" s="144">
        <v>1.4621433743106886</v>
      </c>
      <c r="AA645" s="144">
        <v>1.4636884345423216</v>
      </c>
      <c r="AB645" s="144">
        <v>1.4652917422196761</v>
      </c>
      <c r="AC645" s="144">
        <v>1.4669517996002948</v>
      </c>
      <c r="AD645" s="144">
        <v>1.4686671542084286</v>
      </c>
      <c r="AE645" s="144">
        <v>1.4704363974850336</v>
      </c>
    </row>
    <row r="646" spans="1:31">
      <c r="A646" s="3" t="s">
        <v>308</v>
      </c>
      <c r="B646" s="117" t="s">
        <v>92</v>
      </c>
      <c r="C646" s="118" t="s">
        <v>259</v>
      </c>
      <c r="D646" s="118" t="s">
        <v>303</v>
      </c>
      <c r="E646" s="117" t="s">
        <v>37</v>
      </c>
      <c r="F646" s="118" t="s">
        <v>119</v>
      </c>
      <c r="G646" s="117">
        <v>0</v>
      </c>
      <c r="H646" s="144">
        <v>0</v>
      </c>
      <c r="I646" s="144">
        <v>0.17711174741376384</v>
      </c>
      <c r="J646" s="144">
        <v>0.47834507184273756</v>
      </c>
      <c r="K646" s="144">
        <v>0.99192576275443489</v>
      </c>
      <c r="L646" s="144">
        <v>1.2360060025087676</v>
      </c>
      <c r="M646" s="144">
        <v>1.3517754857228621</v>
      </c>
      <c r="N646" s="144">
        <v>1.3523619069837456</v>
      </c>
      <c r="O646" s="144">
        <v>1.3530253697985368</v>
      </c>
      <c r="P646" s="144">
        <v>1.3537637927048021</v>
      </c>
      <c r="Q646" s="144">
        <v>1.3545751568794093</v>
      </c>
      <c r="R646" s="144">
        <v>1.3554575042698116</v>
      </c>
      <c r="S646" s="144">
        <v>1.3564089357811102</v>
      </c>
      <c r="T646" s="144">
        <v>1.3574276095172462</v>
      </c>
      <c r="U646" s="144">
        <v>1.3585117390746928</v>
      </c>
      <c r="V646" s="144">
        <v>1.3596595918870926</v>
      </c>
      <c r="W646" s="144">
        <v>1.3608694876193055</v>
      </c>
      <c r="X646" s="144">
        <v>1.3621397966094011</v>
      </c>
      <c r="Y646" s="144">
        <v>1.3634689383571716</v>
      </c>
      <c r="Z646" s="144">
        <v>1.3648553800577552</v>
      </c>
      <c r="AA646" s="144">
        <v>1.3662976351790435</v>
      </c>
      <c r="AB646" s="144">
        <v>1.3677942620815566</v>
      </c>
      <c r="AC646" s="144">
        <v>1.3693438626795218</v>
      </c>
      <c r="AD646" s="144">
        <v>1.370945081141919</v>
      </c>
      <c r="AE646" s="144">
        <v>1.3725966026323091</v>
      </c>
    </row>
    <row r="647" spans="1:31">
      <c r="A647" s="3" t="s">
        <v>309</v>
      </c>
      <c r="B647" s="117" t="s">
        <v>92</v>
      </c>
      <c r="C647" s="118" t="s">
        <v>259</v>
      </c>
      <c r="D647" s="118" t="s">
        <v>303</v>
      </c>
      <c r="E647" s="117" t="s">
        <v>38</v>
      </c>
      <c r="F647" s="118" t="s">
        <v>119</v>
      </c>
      <c r="G647" s="117">
        <v>0</v>
      </c>
      <c r="H647" s="144">
        <v>0</v>
      </c>
      <c r="I647" s="144">
        <v>0.18873800875294527</v>
      </c>
      <c r="J647" s="144">
        <v>0.50974538772670241</v>
      </c>
      <c r="K647" s="144">
        <v>1.0570393891245045</v>
      </c>
      <c r="L647" s="144">
        <v>1.3171419464074676</v>
      </c>
      <c r="M647" s="144">
        <v>1.4405109609152409</v>
      </c>
      <c r="N647" s="144">
        <v>1.4411358770074014</v>
      </c>
      <c r="O647" s="144">
        <v>1.4418428919421749</v>
      </c>
      <c r="P647" s="144">
        <v>1.4426297876223382</v>
      </c>
      <c r="Q647" s="144">
        <v>1.4434944127018428</v>
      </c>
      <c r="R647" s="144">
        <v>1.4444346805944284</v>
      </c>
      <c r="S647" s="144">
        <v>1.4454485675416775</v>
      </c>
      <c r="T647" s="144">
        <v>1.4465341107387533</v>
      </c>
      <c r="U647" s="144">
        <v>1.4476894065160835</v>
      </c>
      <c r="V647" s="144">
        <v>1.4489126085753332</v>
      </c>
      <c r="W647" s="144">
        <v>1.4502019262780323</v>
      </c>
      <c r="X647" s="144">
        <v>1.4515556229852953</v>
      </c>
      <c r="Y647" s="144">
        <v>1.4529720144471139</v>
      </c>
      <c r="Z647" s="144">
        <v>1.4544494672397221</v>
      </c>
      <c r="AA647" s="144">
        <v>1.4559863972496201</v>
      </c>
      <c r="AB647" s="144">
        <v>1.4575812682028524</v>
      </c>
      <c r="AC647" s="144">
        <v>1.4592325902381946</v>
      </c>
      <c r="AD647" s="144">
        <v>1.4609389185229316</v>
      </c>
      <c r="AE647" s="144">
        <v>1.4626988519099628</v>
      </c>
    </row>
    <row r="648" spans="1:31">
      <c r="A648" s="3" t="s">
        <v>310</v>
      </c>
      <c r="B648" s="117" t="s">
        <v>92</v>
      </c>
      <c r="C648" s="118" t="s">
        <v>259</v>
      </c>
      <c r="D648" s="118" t="s">
        <v>303</v>
      </c>
      <c r="E648" s="117" t="s">
        <v>95</v>
      </c>
      <c r="F648" s="118" t="s">
        <v>119</v>
      </c>
      <c r="G648" s="117">
        <v>0</v>
      </c>
      <c r="H648" s="118">
        <v>0</v>
      </c>
      <c r="I648" s="118">
        <v>12172.36</v>
      </c>
      <c r="J648" s="118">
        <v>17071.36</v>
      </c>
      <c r="K648" s="118">
        <v>25581.49</v>
      </c>
      <c r="L648" s="118">
        <v>14758.85</v>
      </c>
      <c r="M648" s="118">
        <v>9640.74</v>
      </c>
      <c r="N648" s="118">
        <v>5132.83</v>
      </c>
      <c r="O648" s="118">
        <v>5132.83</v>
      </c>
      <c r="P648" s="118">
        <v>5132.83</v>
      </c>
      <c r="Q648" s="118">
        <v>5132.83</v>
      </c>
      <c r="R648" s="118">
        <v>5132.83</v>
      </c>
      <c r="S648" s="118">
        <v>5132.83</v>
      </c>
      <c r="T648" s="118">
        <v>5132.83</v>
      </c>
      <c r="U648" s="118">
        <v>5132.83</v>
      </c>
      <c r="V648" s="118">
        <v>5132.83</v>
      </c>
      <c r="W648" s="118">
        <v>5132.83</v>
      </c>
      <c r="X648" s="118">
        <v>5132.83</v>
      </c>
      <c r="Y648" s="118">
        <v>5132.83</v>
      </c>
      <c r="Z648" s="118">
        <v>5132.83</v>
      </c>
      <c r="AA648" s="118">
        <v>5132.83</v>
      </c>
      <c r="AB648" s="118">
        <v>5132.83</v>
      </c>
      <c r="AC648" s="118">
        <v>5132.83</v>
      </c>
      <c r="AD648" s="118">
        <v>5132.83</v>
      </c>
      <c r="AE648" s="118">
        <v>5132.83</v>
      </c>
    </row>
    <row r="649" spans="1:31">
      <c r="A649" s="3" t="s">
        <v>311</v>
      </c>
      <c r="B649" s="117" t="s">
        <v>92</v>
      </c>
      <c r="C649" s="118" t="s">
        <v>259</v>
      </c>
      <c r="D649" s="118" t="s">
        <v>303</v>
      </c>
      <c r="E649" s="117" t="s">
        <v>96</v>
      </c>
      <c r="F649" s="118" t="s">
        <v>119</v>
      </c>
      <c r="G649" s="117">
        <v>0</v>
      </c>
      <c r="H649" s="118">
        <v>0</v>
      </c>
      <c r="I649" s="118">
        <v>39233.269999999997</v>
      </c>
      <c r="J649" s="118">
        <v>39233.269999999997</v>
      </c>
      <c r="K649" s="118">
        <v>39233.269999999997</v>
      </c>
      <c r="L649" s="118">
        <v>39233.269999999997</v>
      </c>
      <c r="M649" s="118">
        <v>39233.269999999997</v>
      </c>
      <c r="N649" s="118">
        <v>39233.269999999997</v>
      </c>
      <c r="O649" s="118">
        <v>39233.269999999997</v>
      </c>
      <c r="P649" s="118">
        <v>39233.269999999997</v>
      </c>
      <c r="Q649" s="118">
        <v>39233.269999999997</v>
      </c>
      <c r="R649" s="118">
        <v>39233.269999999997</v>
      </c>
      <c r="S649" s="118">
        <v>39233.269999999997</v>
      </c>
      <c r="T649" s="118">
        <v>39233.269999999997</v>
      </c>
      <c r="U649" s="118">
        <v>39233.269999999997</v>
      </c>
      <c r="V649" s="118">
        <v>39233.269999999997</v>
      </c>
      <c r="W649" s="118">
        <v>39233.269999999997</v>
      </c>
      <c r="X649" s="118">
        <v>39233.269999999997</v>
      </c>
      <c r="Y649" s="118">
        <v>39233.269999999997</v>
      </c>
      <c r="Z649" s="118">
        <v>39233.269999999997</v>
      </c>
      <c r="AA649" s="118">
        <v>39233.269999999997</v>
      </c>
      <c r="AB649" s="118">
        <v>39233.269999999997</v>
      </c>
      <c r="AC649" s="118">
        <v>39233.269999999997</v>
      </c>
      <c r="AD649" s="118">
        <v>39233.269999999997</v>
      </c>
      <c r="AE649" s="118">
        <v>39233.269999999997</v>
      </c>
    </row>
    <row r="650" spans="1:31">
      <c r="A650" s="3" t="s">
        <v>312</v>
      </c>
      <c r="B650" s="117" t="s">
        <v>92</v>
      </c>
      <c r="C650" s="118" t="s">
        <v>259</v>
      </c>
      <c r="D650" s="118" t="s">
        <v>303</v>
      </c>
      <c r="E650" s="117" t="s">
        <v>97</v>
      </c>
      <c r="F650" s="118" t="s">
        <v>119</v>
      </c>
      <c r="G650" s="117">
        <v>0</v>
      </c>
      <c r="H650" s="118">
        <v>0</v>
      </c>
      <c r="I650" s="118">
        <v>0</v>
      </c>
      <c r="J650" s="118">
        <v>0</v>
      </c>
      <c r="K650" s="118">
        <v>0</v>
      </c>
      <c r="L650" s="118">
        <v>0</v>
      </c>
      <c r="M650" s="118">
        <v>0</v>
      </c>
      <c r="N650" s="118">
        <v>0</v>
      </c>
      <c r="O650" s="118">
        <v>0</v>
      </c>
      <c r="P650" s="118">
        <v>0</v>
      </c>
      <c r="Q650" s="118">
        <v>0</v>
      </c>
      <c r="R650" s="118">
        <v>0</v>
      </c>
      <c r="S650" s="118">
        <v>0</v>
      </c>
      <c r="T650" s="118">
        <v>0</v>
      </c>
      <c r="U650" s="118">
        <v>0</v>
      </c>
      <c r="V650" s="118">
        <v>0</v>
      </c>
      <c r="W650" s="118">
        <v>0</v>
      </c>
      <c r="X650" s="118">
        <v>0</v>
      </c>
      <c r="Y650" s="118">
        <v>0</v>
      </c>
      <c r="Z650" s="118">
        <v>0</v>
      </c>
      <c r="AA650" s="118">
        <v>0</v>
      </c>
      <c r="AB650" s="118">
        <v>0</v>
      </c>
      <c r="AC650" s="118">
        <v>0</v>
      </c>
      <c r="AD650" s="118">
        <v>0</v>
      </c>
      <c r="AE650" s="118">
        <v>0</v>
      </c>
    </row>
    <row r="651" spans="1:31">
      <c r="A651" s="3" t="s">
        <v>313</v>
      </c>
      <c r="B651" s="117" t="s">
        <v>92</v>
      </c>
      <c r="C651" s="118" t="s">
        <v>259</v>
      </c>
      <c r="D651" s="118" t="s">
        <v>303</v>
      </c>
      <c r="E651" s="117" t="s">
        <v>34</v>
      </c>
      <c r="F651" s="118" t="s">
        <v>119</v>
      </c>
      <c r="G651" s="117">
        <v>0</v>
      </c>
      <c r="H651" s="118">
        <v>0</v>
      </c>
      <c r="I651" s="118">
        <v>51405.64</v>
      </c>
      <c r="J651" s="118">
        <v>56304.63</v>
      </c>
      <c r="K651" s="118">
        <v>64814.76</v>
      </c>
      <c r="L651" s="118">
        <v>53992.12</v>
      </c>
      <c r="M651" s="118">
        <v>48874.02</v>
      </c>
      <c r="N651" s="118">
        <v>44366.11</v>
      </c>
      <c r="O651" s="118">
        <v>44366.11</v>
      </c>
      <c r="P651" s="118">
        <v>44366.11</v>
      </c>
      <c r="Q651" s="118">
        <v>44366.11</v>
      </c>
      <c r="R651" s="118">
        <v>44366.11</v>
      </c>
      <c r="S651" s="118">
        <v>44366.11</v>
      </c>
      <c r="T651" s="118">
        <v>44366.11</v>
      </c>
      <c r="U651" s="118">
        <v>44366.11</v>
      </c>
      <c r="V651" s="118">
        <v>44366.11</v>
      </c>
      <c r="W651" s="118">
        <v>44366.11</v>
      </c>
      <c r="X651" s="118">
        <v>44366.11</v>
      </c>
      <c r="Y651" s="118">
        <v>44366.11</v>
      </c>
      <c r="Z651" s="118">
        <v>44366.11</v>
      </c>
      <c r="AA651" s="118">
        <v>44366.11</v>
      </c>
      <c r="AB651" s="118">
        <v>44366.11</v>
      </c>
      <c r="AC651" s="118">
        <v>44366.11</v>
      </c>
      <c r="AD651" s="118">
        <v>44366.11</v>
      </c>
      <c r="AE651" s="118">
        <v>44366.11</v>
      </c>
    </row>
    <row r="652" spans="1:31">
      <c r="A652" s="3" t="s">
        <v>314</v>
      </c>
      <c r="B652" s="117" t="s">
        <v>92</v>
      </c>
      <c r="C652" s="118" t="s">
        <v>270</v>
      </c>
      <c r="D652" s="118" t="s">
        <v>303</v>
      </c>
      <c r="E652" s="117" t="s">
        <v>93</v>
      </c>
      <c r="F652" s="118" t="s">
        <v>119</v>
      </c>
      <c r="G652" s="117">
        <v>0</v>
      </c>
      <c r="H652" s="119">
        <v>0</v>
      </c>
      <c r="I652" s="119">
        <v>0.46437026768537704</v>
      </c>
      <c r="J652" s="119">
        <v>1.2382775611894801</v>
      </c>
      <c r="K652" s="119">
        <v>2.5989883396228497</v>
      </c>
      <c r="L652" s="119">
        <v>3.2470287771316499</v>
      </c>
      <c r="M652" s="119">
        <v>3.5552943859649999</v>
      </c>
      <c r="N652" s="119">
        <v>3.5552943859649999</v>
      </c>
      <c r="O652" s="119">
        <v>3.5552943859649999</v>
      </c>
      <c r="P652" s="119">
        <v>3.5552943859649999</v>
      </c>
      <c r="Q652" s="119">
        <v>3.5552943859649999</v>
      </c>
      <c r="R652" s="119">
        <v>3.5552943859649999</v>
      </c>
      <c r="S652" s="119">
        <v>3.5552943859649999</v>
      </c>
      <c r="T652" s="119">
        <v>3.5552943859649999</v>
      </c>
      <c r="U652" s="119">
        <v>3.5552943859649999</v>
      </c>
      <c r="V652" s="119">
        <v>3.5552943859649999</v>
      </c>
      <c r="W652" s="119">
        <v>3.5552943859649999</v>
      </c>
      <c r="X652" s="119">
        <v>3.5552943859649999</v>
      </c>
      <c r="Y652" s="119">
        <v>3.5552943859649999</v>
      </c>
      <c r="Z652" s="119">
        <v>3.5552943859649999</v>
      </c>
      <c r="AA652" s="119">
        <v>3.5552943859649999</v>
      </c>
      <c r="AB652" s="119">
        <v>3.5552943859649999</v>
      </c>
      <c r="AC652" s="119">
        <v>3.5552943859649999</v>
      </c>
      <c r="AD652" s="119">
        <v>3.5552943859649999</v>
      </c>
      <c r="AE652" s="119">
        <v>3.5552943859649999</v>
      </c>
    </row>
    <row r="653" spans="1:31">
      <c r="A653" s="3" t="s">
        <v>315</v>
      </c>
      <c r="B653" s="117" t="s">
        <v>92</v>
      </c>
      <c r="C653" s="118" t="s">
        <v>270</v>
      </c>
      <c r="D653" s="118" t="s">
        <v>303</v>
      </c>
      <c r="E653" s="117" t="s">
        <v>94</v>
      </c>
      <c r="F653" s="118" t="s">
        <v>119</v>
      </c>
      <c r="G653" s="117">
        <v>0</v>
      </c>
      <c r="H653" s="119">
        <v>0</v>
      </c>
      <c r="I653" s="119">
        <v>0.46437026768537704</v>
      </c>
      <c r="J653" s="119">
        <v>0.77390729350410303</v>
      </c>
      <c r="K653" s="119">
        <v>1.3607107784333696</v>
      </c>
      <c r="L653" s="119">
        <v>0.64804043750880025</v>
      </c>
      <c r="M653" s="119">
        <v>0.30826560883334997</v>
      </c>
      <c r="N653" s="119">
        <v>0</v>
      </c>
      <c r="O653" s="119">
        <v>0</v>
      </c>
      <c r="P653" s="119">
        <v>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>
        <v>0</v>
      </c>
      <c r="AB653" s="119">
        <v>0</v>
      </c>
      <c r="AC653" s="119">
        <v>0</v>
      </c>
      <c r="AD653" s="119">
        <v>0</v>
      </c>
      <c r="AE653" s="119">
        <v>0</v>
      </c>
    </row>
    <row r="654" spans="1:31">
      <c r="A654" s="3" t="s">
        <v>316</v>
      </c>
      <c r="B654" s="117" t="s">
        <v>92</v>
      </c>
      <c r="C654" s="118" t="s">
        <v>270</v>
      </c>
      <c r="D654" s="118" t="s">
        <v>303</v>
      </c>
      <c r="E654" s="117" t="s">
        <v>35</v>
      </c>
      <c r="F654" s="118" t="s">
        <v>119</v>
      </c>
      <c r="G654" s="117">
        <v>0</v>
      </c>
      <c r="H654" s="144">
        <v>0</v>
      </c>
      <c r="I654" s="144">
        <v>6.413541142945571E-2</v>
      </c>
      <c r="J654" s="144">
        <v>0.17397773377182776</v>
      </c>
      <c r="K654" s="144">
        <v>0.36433088837174527</v>
      </c>
      <c r="L654" s="144">
        <v>0.45421831541560942</v>
      </c>
      <c r="M654" s="144">
        <v>0.49629732954190786</v>
      </c>
      <c r="N654" s="144">
        <v>0.4952572351436389</v>
      </c>
      <c r="O654" s="144">
        <v>0.49422048554763476</v>
      </c>
      <c r="P654" s="144">
        <v>0.49318706889295272</v>
      </c>
      <c r="Q654" s="144">
        <v>0.49215697336139191</v>
      </c>
      <c r="R654" s="144">
        <v>0.49113018717733914</v>
      </c>
      <c r="S654" s="144">
        <v>0.49010669860761635</v>
      </c>
      <c r="T654" s="144">
        <v>0.48908649596132492</v>
      </c>
      <c r="U654" s="144">
        <v>0.48806956758969483</v>
      </c>
      <c r="V654" s="144">
        <v>0.48705590188593145</v>
      </c>
      <c r="W654" s="144">
        <v>0.48604548728506469</v>
      </c>
      <c r="X654" s="144">
        <v>0.48503831226379712</v>
      </c>
      <c r="Y654" s="144">
        <v>0.48403436534035421</v>
      </c>
      <c r="Z654" s="144">
        <v>0.4830336350743335</v>
      </c>
      <c r="AA654" s="144">
        <v>0.482036110066556</v>
      </c>
      <c r="AB654" s="144">
        <v>0.4810417789589162</v>
      </c>
      <c r="AC654" s="144">
        <v>0.48005063043423502</v>
      </c>
      <c r="AD654" s="144">
        <v>0.47906265321611097</v>
      </c>
      <c r="AE654" s="144">
        <v>0.47807783606877313</v>
      </c>
    </row>
    <row r="655" spans="1:31">
      <c r="A655" s="3" t="s">
        <v>317</v>
      </c>
      <c r="B655" s="117" t="s">
        <v>92</v>
      </c>
      <c r="C655" s="118" t="s">
        <v>270</v>
      </c>
      <c r="D655" s="118" t="s">
        <v>303</v>
      </c>
      <c r="E655" s="117" t="s">
        <v>36</v>
      </c>
      <c r="F655" s="118" t="s">
        <v>119</v>
      </c>
      <c r="G655" s="117">
        <v>0</v>
      </c>
      <c r="H655" s="144">
        <v>0</v>
      </c>
      <c r="I655" s="144">
        <v>6.8345493850656122E-2</v>
      </c>
      <c r="J655" s="144">
        <v>0.18539826702027681</v>
      </c>
      <c r="K655" s="144">
        <v>0.38824689724184275</v>
      </c>
      <c r="L655" s="144">
        <v>0.48403486297486087</v>
      </c>
      <c r="M655" s="144">
        <v>0.52887609712479522</v>
      </c>
      <c r="N655" s="144">
        <v>0.52776772713516507</v>
      </c>
      <c r="O655" s="144">
        <v>0.52666292151282479</v>
      </c>
      <c r="P655" s="144">
        <v>0.52556166761823608</v>
      </c>
      <c r="Q655" s="144">
        <v>0.52446395285740821</v>
      </c>
      <c r="R655" s="144">
        <v>0.52336976468173391</v>
      </c>
      <c r="S655" s="144">
        <v>0.52227909058782651</v>
      </c>
      <c r="T655" s="144">
        <v>0.52119191811735388</v>
      </c>
      <c r="U655" s="144">
        <v>0.52010823485687852</v>
      </c>
      <c r="V655" s="144">
        <v>0.51902802843769336</v>
      </c>
      <c r="W655" s="144">
        <v>0.51795128653566147</v>
      </c>
      <c r="X655" s="144">
        <v>0.51687799687105407</v>
      </c>
      <c r="Y655" s="144">
        <v>0.51580814720839108</v>
      </c>
      <c r="Z655" s="144">
        <v>0.51474172535628038</v>
      </c>
      <c r="AA655" s="144">
        <v>0.51367871916725916</v>
      </c>
      <c r="AB655" s="144">
        <v>0.51261911653763448</v>
      </c>
      <c r="AC655" s="144">
        <v>0.5115629054073263</v>
      </c>
      <c r="AD655" s="144">
        <v>0.51051007375970903</v>
      </c>
      <c r="AE655" s="144">
        <v>0.50946060962145479</v>
      </c>
    </row>
    <row r="656" spans="1:31">
      <c r="A656" s="3" t="s">
        <v>318</v>
      </c>
      <c r="B656" s="117" t="s">
        <v>92</v>
      </c>
      <c r="C656" s="118" t="s">
        <v>270</v>
      </c>
      <c r="D656" s="118" t="s">
        <v>303</v>
      </c>
      <c r="E656" s="117" t="s">
        <v>37</v>
      </c>
      <c r="F656" s="118" t="s">
        <v>119</v>
      </c>
      <c r="G656" s="117">
        <v>0</v>
      </c>
      <c r="H656" s="144">
        <v>0</v>
      </c>
      <c r="I656" s="144">
        <v>7.1745072636797205E-2</v>
      </c>
      <c r="J656" s="144">
        <v>0.19462017734733783</v>
      </c>
      <c r="K656" s="144">
        <v>0.40755871783578812</v>
      </c>
      <c r="L656" s="144">
        <v>0.50811128058796207</v>
      </c>
      <c r="M656" s="144">
        <v>0.55518296622448027</v>
      </c>
      <c r="N656" s="144">
        <v>0.55401946471276065</v>
      </c>
      <c r="O656" s="144">
        <v>0.55285970486381519</v>
      </c>
      <c r="P656" s="144">
        <v>0.55170367340940096</v>
      </c>
      <c r="Q656" s="144">
        <v>0.55055135712908909</v>
      </c>
      <c r="R656" s="144">
        <v>0.5494027428500905</v>
      </c>
      <c r="S656" s="144">
        <v>0.54825781744708646</v>
      </c>
      <c r="T656" s="144">
        <v>0.54711656784205442</v>
      </c>
      <c r="U656" s="144">
        <v>0.54597898100409881</v>
      </c>
      <c r="V656" s="144">
        <v>0.54484504394927968</v>
      </c>
      <c r="W656" s="144">
        <v>0.54371474374044404</v>
      </c>
      <c r="X656" s="144">
        <v>0.54258806748705646</v>
      </c>
      <c r="Y656" s="144">
        <v>0.5414650023450307</v>
      </c>
      <c r="Z656" s="144">
        <v>0.54034553551656173</v>
      </c>
      <c r="AA656" s="144">
        <v>0.53922965424995828</v>
      </c>
      <c r="AB656" s="144">
        <v>0.53811734583947735</v>
      </c>
      <c r="AC656" s="144">
        <v>0.53700859762515707</v>
      </c>
      <c r="AD656" s="144">
        <v>0.53590339699265199</v>
      </c>
      <c r="AE656" s="144">
        <v>0.53480173137306786</v>
      </c>
    </row>
    <row r="657" spans="1:31">
      <c r="A657" s="3" t="s">
        <v>319</v>
      </c>
      <c r="B657" s="117" t="s">
        <v>92</v>
      </c>
      <c r="C657" s="118" t="s">
        <v>270</v>
      </c>
      <c r="D657" s="118" t="s">
        <v>303</v>
      </c>
      <c r="E657" s="117" t="s">
        <v>38</v>
      </c>
      <c r="F657" s="118" t="s">
        <v>119</v>
      </c>
      <c r="G657" s="117">
        <v>0</v>
      </c>
      <c r="H657" s="144">
        <v>0</v>
      </c>
      <c r="I657" s="144">
        <v>7.6454680985504272E-2</v>
      </c>
      <c r="J657" s="144">
        <v>0.20739575591148532</v>
      </c>
      <c r="K657" s="144">
        <v>0.43431235916004701</v>
      </c>
      <c r="L657" s="144">
        <v>0.54146555902382998</v>
      </c>
      <c r="M657" s="144">
        <v>0.59162720185899431</v>
      </c>
      <c r="N657" s="144">
        <v>0.59038732386270321</v>
      </c>
      <c r="O657" s="144">
        <v>0.58915143314558316</v>
      </c>
      <c r="P657" s="144">
        <v>0.58791951556841537</v>
      </c>
      <c r="Q657" s="144">
        <v>0.58669155704293385</v>
      </c>
      <c r="R657" s="144">
        <v>0.58546754353163943</v>
      </c>
      <c r="S657" s="144">
        <v>0.58424746104761982</v>
      </c>
      <c r="T657" s="144">
        <v>0.58303129565436318</v>
      </c>
      <c r="U657" s="144">
        <v>0.58181903346557839</v>
      </c>
      <c r="V657" s="144">
        <v>0.58061066064501243</v>
      </c>
      <c r="W657" s="144">
        <v>0.57940616340627027</v>
      </c>
      <c r="X657" s="144">
        <v>0.57820552801263481</v>
      </c>
      <c r="Y657" s="144">
        <v>0.57700874077688691</v>
      </c>
      <c r="Z657" s="144">
        <v>0.5758157880611271</v>
      </c>
      <c r="AA657" s="144">
        <v>0.57462665627659659</v>
      </c>
      <c r="AB657" s="144">
        <v>0.57344133188350099</v>
      </c>
      <c r="AC657" s="144">
        <v>0.57225980139083232</v>
      </c>
      <c r="AD657" s="144">
        <v>0.5710820513561935</v>
      </c>
      <c r="AE657" s="144">
        <v>0.56990806838562214</v>
      </c>
    </row>
    <row r="658" spans="1:31">
      <c r="A658" s="3" t="s">
        <v>320</v>
      </c>
      <c r="B658" s="117" t="s">
        <v>92</v>
      </c>
      <c r="C658" s="118" t="s">
        <v>270</v>
      </c>
      <c r="D658" s="118" t="s">
        <v>303</v>
      </c>
      <c r="E658" s="117" t="s">
        <v>95</v>
      </c>
      <c r="F658" s="118" t="s">
        <v>119</v>
      </c>
      <c r="G658" s="117">
        <v>0</v>
      </c>
      <c r="H658" s="118">
        <v>0</v>
      </c>
      <c r="I658" s="118">
        <v>1790.33</v>
      </c>
      <c r="J658" s="118">
        <v>1914.14</v>
      </c>
      <c r="K658" s="118">
        <v>2148.86</v>
      </c>
      <c r="L658" s="118">
        <v>1863.8</v>
      </c>
      <c r="M658" s="118">
        <v>1727.89</v>
      </c>
      <c r="N658" s="118">
        <v>1604.58</v>
      </c>
      <c r="O658" s="118">
        <v>1604.58</v>
      </c>
      <c r="P658" s="118">
        <v>1604.58</v>
      </c>
      <c r="Q658" s="118">
        <v>1604.58</v>
      </c>
      <c r="R658" s="118">
        <v>1604.58</v>
      </c>
      <c r="S658" s="118">
        <v>1604.58</v>
      </c>
      <c r="T658" s="118">
        <v>1604.58</v>
      </c>
      <c r="U658" s="118">
        <v>1604.58</v>
      </c>
      <c r="V658" s="118">
        <v>1604.58</v>
      </c>
      <c r="W658" s="118">
        <v>1604.58</v>
      </c>
      <c r="X658" s="118">
        <v>1604.58</v>
      </c>
      <c r="Y658" s="118">
        <v>1604.58</v>
      </c>
      <c r="Z658" s="118">
        <v>1604.58</v>
      </c>
      <c r="AA658" s="118">
        <v>1604.58</v>
      </c>
      <c r="AB658" s="118">
        <v>1604.58</v>
      </c>
      <c r="AC658" s="118">
        <v>1604.58</v>
      </c>
      <c r="AD658" s="118">
        <v>1604.58</v>
      </c>
      <c r="AE658" s="118">
        <v>1604.58</v>
      </c>
    </row>
    <row r="659" spans="1:31">
      <c r="A659" s="3" t="s">
        <v>321</v>
      </c>
      <c r="B659" s="117" t="s">
        <v>92</v>
      </c>
      <c r="C659" s="118" t="s">
        <v>270</v>
      </c>
      <c r="D659" s="118" t="s">
        <v>303</v>
      </c>
      <c r="E659" s="117" t="s">
        <v>96</v>
      </c>
      <c r="F659" s="118" t="s">
        <v>119</v>
      </c>
      <c r="G659" s="117">
        <v>0</v>
      </c>
      <c r="H659" s="118">
        <v>0</v>
      </c>
      <c r="I659" s="118">
        <v>12264.74</v>
      </c>
      <c r="J659" s="118">
        <v>12264.74</v>
      </c>
      <c r="K659" s="118">
        <v>12264.74</v>
      </c>
      <c r="L659" s="118">
        <v>12264.74</v>
      </c>
      <c r="M659" s="118">
        <v>12264.74</v>
      </c>
      <c r="N659" s="118">
        <v>12264.74</v>
      </c>
      <c r="O659" s="118">
        <v>12264.74</v>
      </c>
      <c r="P659" s="118">
        <v>12264.74</v>
      </c>
      <c r="Q659" s="118">
        <v>12264.74</v>
      </c>
      <c r="R659" s="118">
        <v>12264.74</v>
      </c>
      <c r="S659" s="118">
        <v>12264.74</v>
      </c>
      <c r="T659" s="118">
        <v>12264.74</v>
      </c>
      <c r="U659" s="118">
        <v>12264.74</v>
      </c>
      <c r="V659" s="118">
        <v>12264.74</v>
      </c>
      <c r="W659" s="118">
        <v>12264.74</v>
      </c>
      <c r="X659" s="118">
        <v>12264.74</v>
      </c>
      <c r="Y659" s="118">
        <v>12264.74</v>
      </c>
      <c r="Z659" s="118">
        <v>12264.74</v>
      </c>
      <c r="AA659" s="118">
        <v>12264.74</v>
      </c>
      <c r="AB659" s="118">
        <v>12264.74</v>
      </c>
      <c r="AC659" s="118">
        <v>12264.74</v>
      </c>
      <c r="AD659" s="118">
        <v>12264.74</v>
      </c>
      <c r="AE659" s="118">
        <v>12264.74</v>
      </c>
    </row>
    <row r="660" spans="1:31">
      <c r="A660" s="3" t="s">
        <v>322</v>
      </c>
      <c r="B660" s="117" t="s">
        <v>92</v>
      </c>
      <c r="C660" s="118" t="s">
        <v>270</v>
      </c>
      <c r="D660" s="118" t="s">
        <v>303</v>
      </c>
      <c r="E660" s="117" t="s">
        <v>97</v>
      </c>
      <c r="F660" s="118" t="s">
        <v>119</v>
      </c>
      <c r="G660" s="117">
        <v>0</v>
      </c>
      <c r="H660" s="118">
        <v>0</v>
      </c>
      <c r="I660" s="118">
        <v>0</v>
      </c>
      <c r="J660" s="118">
        <v>0</v>
      </c>
      <c r="K660" s="118">
        <v>0</v>
      </c>
      <c r="L660" s="118">
        <v>0</v>
      </c>
      <c r="M660" s="118">
        <v>0</v>
      </c>
      <c r="N660" s="118">
        <v>0</v>
      </c>
      <c r="O660" s="118">
        <v>0</v>
      </c>
      <c r="P660" s="118">
        <v>0</v>
      </c>
      <c r="Q660" s="118">
        <v>0</v>
      </c>
      <c r="R660" s="118">
        <v>0</v>
      </c>
      <c r="S660" s="118">
        <v>0</v>
      </c>
      <c r="T660" s="118">
        <v>0</v>
      </c>
      <c r="U660" s="118">
        <v>0</v>
      </c>
      <c r="V660" s="118">
        <v>0</v>
      </c>
      <c r="W660" s="118">
        <v>0</v>
      </c>
      <c r="X660" s="118">
        <v>0</v>
      </c>
      <c r="Y660" s="118">
        <v>0</v>
      </c>
      <c r="Z660" s="118">
        <v>0</v>
      </c>
      <c r="AA660" s="118">
        <v>0</v>
      </c>
      <c r="AB660" s="118">
        <v>0</v>
      </c>
      <c r="AC660" s="118">
        <v>0</v>
      </c>
      <c r="AD660" s="118">
        <v>0</v>
      </c>
      <c r="AE660" s="118">
        <v>0</v>
      </c>
    </row>
    <row r="661" spans="1:31">
      <c r="A661" s="3" t="s">
        <v>323</v>
      </c>
      <c r="B661" s="117" t="s">
        <v>92</v>
      </c>
      <c r="C661" s="118" t="s">
        <v>270</v>
      </c>
      <c r="D661" s="118" t="s">
        <v>303</v>
      </c>
      <c r="E661" s="117" t="s">
        <v>34</v>
      </c>
      <c r="F661" s="118" t="s">
        <v>119</v>
      </c>
      <c r="G661" s="117">
        <v>0</v>
      </c>
      <c r="H661" s="118">
        <v>0</v>
      </c>
      <c r="I661" s="118">
        <v>14055.07</v>
      </c>
      <c r="J661" s="118">
        <v>14178.88</v>
      </c>
      <c r="K661" s="118">
        <v>14413.61</v>
      </c>
      <c r="L661" s="118">
        <v>14128.54</v>
      </c>
      <c r="M661" s="118">
        <v>13992.63</v>
      </c>
      <c r="N661" s="118">
        <v>13869.32</v>
      </c>
      <c r="O661" s="118">
        <v>13869.32</v>
      </c>
      <c r="P661" s="118">
        <v>13869.32</v>
      </c>
      <c r="Q661" s="118">
        <v>13869.32</v>
      </c>
      <c r="R661" s="118">
        <v>13869.32</v>
      </c>
      <c r="S661" s="118">
        <v>13869.32</v>
      </c>
      <c r="T661" s="118">
        <v>13869.32</v>
      </c>
      <c r="U661" s="118">
        <v>13869.32</v>
      </c>
      <c r="V661" s="118">
        <v>13869.32</v>
      </c>
      <c r="W661" s="118">
        <v>13869.32</v>
      </c>
      <c r="X661" s="118">
        <v>13869.32</v>
      </c>
      <c r="Y661" s="118">
        <v>13869.32</v>
      </c>
      <c r="Z661" s="118">
        <v>13869.32</v>
      </c>
      <c r="AA661" s="118">
        <v>13869.32</v>
      </c>
      <c r="AB661" s="118">
        <v>13869.32</v>
      </c>
      <c r="AC661" s="118">
        <v>13869.32</v>
      </c>
      <c r="AD661" s="118">
        <v>13869.32</v>
      </c>
      <c r="AE661" s="118">
        <v>13869.32</v>
      </c>
    </row>
    <row r="662" spans="1:31">
      <c r="A662" s="3" t="s">
        <v>564</v>
      </c>
      <c r="B662" s="117" t="s">
        <v>544</v>
      </c>
      <c r="C662" s="118" t="s">
        <v>32</v>
      </c>
      <c r="D662" s="118" t="s">
        <v>141</v>
      </c>
      <c r="E662" s="117" t="s">
        <v>93</v>
      </c>
      <c r="F662" s="118" t="s">
        <v>119</v>
      </c>
      <c r="G662" s="117">
        <v>0</v>
      </c>
      <c r="H662" s="119">
        <v>0</v>
      </c>
      <c r="I662" s="119">
        <v>553.60847208893858</v>
      </c>
      <c r="J662" s="119">
        <v>1672.8709678410858</v>
      </c>
      <c r="K662" s="119">
        <v>3849.4586679152153</v>
      </c>
      <c r="L662" s="119">
        <v>4972.1114853184854</v>
      </c>
      <c r="M662" s="119">
        <v>5603.6213357578799</v>
      </c>
      <c r="N662" s="119">
        <v>5744.0491735251799</v>
      </c>
      <c r="O662" s="119">
        <v>5888.4737502568696</v>
      </c>
      <c r="P662" s="119">
        <v>6037.0102290489604</v>
      </c>
      <c r="Q662" s="119">
        <v>6189.7766851743381</v>
      </c>
      <c r="R662" s="119">
        <v>6346.8941447587895</v>
      </c>
      <c r="S662" s="119">
        <v>6508.4866210437449</v>
      </c>
      <c r="T662" s="119">
        <v>6674.6811479253793</v>
      </c>
      <c r="U662" s="119">
        <v>6845.6078104353828</v>
      </c>
      <c r="V662" s="119">
        <v>7021.3997718026494</v>
      </c>
      <c r="W662" s="119">
        <v>7202.193296707298</v>
      </c>
      <c r="X662" s="119">
        <v>7388.1277703088235</v>
      </c>
      <c r="Y662" s="119">
        <v>7579.3457125983477</v>
      </c>
      <c r="Z662" s="119">
        <v>7775.9927875913027</v>
      </c>
      <c r="AA662" s="119">
        <v>7978.2178068406083</v>
      </c>
      <c r="AB662" s="119">
        <v>8186.1727267120741</v>
      </c>
      <c r="AC662" s="119">
        <v>8400.0126388226145</v>
      </c>
      <c r="AD662" s="119">
        <v>8504.2258506744383</v>
      </c>
      <c r="AE662" s="119">
        <v>8609.7319645719454</v>
      </c>
    </row>
    <row r="663" spans="1:31">
      <c r="A663" s="3" t="s">
        <v>565</v>
      </c>
      <c r="B663" s="117" t="s">
        <v>544</v>
      </c>
      <c r="C663" s="118" t="s">
        <v>32</v>
      </c>
      <c r="D663" s="118" t="s">
        <v>141</v>
      </c>
      <c r="E663" s="117" t="s">
        <v>94</v>
      </c>
      <c r="F663" s="118" t="s">
        <v>119</v>
      </c>
      <c r="G663" s="117">
        <v>0</v>
      </c>
      <c r="H663" s="119">
        <v>0</v>
      </c>
      <c r="I663" s="119">
        <v>553.60847208893858</v>
      </c>
      <c r="J663" s="119">
        <v>1119.2624957521471</v>
      </c>
      <c r="K663" s="119">
        <v>2176.5877000741293</v>
      </c>
      <c r="L663" s="119">
        <v>1122.6528174032701</v>
      </c>
      <c r="M663" s="119">
        <v>631.50985043939454</v>
      </c>
      <c r="N663" s="119">
        <v>140.42783776729993</v>
      </c>
      <c r="O663" s="119">
        <v>144.42457673168974</v>
      </c>
      <c r="P663" s="119">
        <v>148.53647879209075</v>
      </c>
      <c r="Q663" s="119">
        <v>152.76645612537777</v>
      </c>
      <c r="R663" s="119">
        <v>157.11745958445135</v>
      </c>
      <c r="S663" s="119">
        <v>161.59247628495541</v>
      </c>
      <c r="T663" s="119">
        <v>166.19452688163437</v>
      </c>
      <c r="U663" s="119">
        <v>170.92666251000355</v>
      </c>
      <c r="V663" s="119">
        <v>175.79196136726659</v>
      </c>
      <c r="W663" s="119">
        <v>180.79352490464862</v>
      </c>
      <c r="X663" s="119">
        <v>185.9344736015255</v>
      </c>
      <c r="Y663" s="119">
        <v>191.21794228952422</v>
      </c>
      <c r="Z663" s="119">
        <v>196.64707499295491</v>
      </c>
      <c r="AA663" s="119">
        <v>202.22501924930566</v>
      </c>
      <c r="AB663" s="119">
        <v>207.95491987146579</v>
      </c>
      <c r="AC663" s="119">
        <v>213.83991211054035</v>
      </c>
      <c r="AD663" s="119">
        <v>104.21321185182387</v>
      </c>
      <c r="AE663" s="119">
        <v>105.50611389750702</v>
      </c>
    </row>
    <row r="664" spans="1:31">
      <c r="A664" s="3" t="s">
        <v>566</v>
      </c>
      <c r="B664" s="117" t="s">
        <v>544</v>
      </c>
      <c r="C664" s="118" t="s">
        <v>32</v>
      </c>
      <c r="D664" s="118" t="s">
        <v>141</v>
      </c>
      <c r="E664" s="117" t="s">
        <v>35</v>
      </c>
      <c r="F664" s="118" t="s">
        <v>119</v>
      </c>
      <c r="G664" s="117">
        <v>0</v>
      </c>
      <c r="H664" s="144">
        <v>0</v>
      </c>
      <c r="I664" s="144">
        <v>0.2768042360444693</v>
      </c>
      <c r="J664" s="144">
        <v>0.8364354839205429</v>
      </c>
      <c r="K664" s="144">
        <v>1.9247293339576077</v>
      </c>
      <c r="L664" s="144">
        <v>2.4860557426592429</v>
      </c>
      <c r="M664" s="144">
        <v>2.8018106678789398</v>
      </c>
      <c r="N664" s="144">
        <v>2.8720245867625898</v>
      </c>
      <c r="O664" s="144">
        <v>2.9442368751284347</v>
      </c>
      <c r="P664" s="144">
        <v>3.0185051145244803</v>
      </c>
      <c r="Q664" s="144">
        <v>3.0948883425871689</v>
      </c>
      <c r="R664" s="144">
        <v>3.1734470723793948</v>
      </c>
      <c r="S664" s="144">
        <v>3.2542433105218724</v>
      </c>
      <c r="T664" s="144">
        <v>3.3373405739626896</v>
      </c>
      <c r="U664" s="144">
        <v>3.4228039052176915</v>
      </c>
      <c r="V664" s="144">
        <v>3.5106998859013245</v>
      </c>
      <c r="W664" s="144">
        <v>3.6010966483536491</v>
      </c>
      <c r="X664" s="144">
        <v>3.6940638851544119</v>
      </c>
      <c r="Y664" s="144">
        <v>3.7896728562991737</v>
      </c>
      <c r="Z664" s="144">
        <v>3.8879963937956514</v>
      </c>
      <c r="AA664" s="144">
        <v>3.9891089034203042</v>
      </c>
      <c r="AB664" s="144">
        <v>4.0930863633560373</v>
      </c>
      <c r="AC664" s="144">
        <v>4.2000063194113073</v>
      </c>
      <c r="AD664" s="144">
        <v>4.2521129253372187</v>
      </c>
      <c r="AE664" s="144">
        <v>4.3048659822859729</v>
      </c>
    </row>
    <row r="665" spans="1:31">
      <c r="A665" s="3" t="s">
        <v>567</v>
      </c>
      <c r="B665" s="117" t="s">
        <v>544</v>
      </c>
      <c r="C665" s="118" t="s">
        <v>32</v>
      </c>
      <c r="D665" s="118" t="s">
        <v>141</v>
      </c>
      <c r="E665" s="117" t="s">
        <v>36</v>
      </c>
      <c r="F665" s="118" t="s">
        <v>119</v>
      </c>
      <c r="G665" s="117">
        <v>0</v>
      </c>
      <c r="H665" s="144">
        <v>0</v>
      </c>
      <c r="I665" s="144">
        <v>0.29497467609171918</v>
      </c>
      <c r="J665" s="144">
        <v>0.89134216104064667</v>
      </c>
      <c r="K665" s="144">
        <v>2.0510755903214064</v>
      </c>
      <c r="L665" s="144">
        <v>2.6492495126377267</v>
      </c>
      <c r="M665" s="144">
        <v>2.9857317432640023</v>
      </c>
      <c r="N665" s="144">
        <v>3.0605547599771841</v>
      </c>
      <c r="O665" s="144">
        <v>3.1375073264369506</v>
      </c>
      <c r="P665" s="144">
        <v>3.2166508040542201</v>
      </c>
      <c r="Q665" s="144">
        <v>3.2980481059113052</v>
      </c>
      <c r="R665" s="144">
        <v>3.3817637173693464</v>
      </c>
      <c r="S665" s="144">
        <v>3.4678637153898895</v>
      </c>
      <c r="T665" s="144">
        <v>3.5564157864052532</v>
      </c>
      <c r="U665" s="144">
        <v>3.6474892425593475</v>
      </c>
      <c r="V665" s="144">
        <v>3.7411550361267309</v>
      </c>
      <c r="W665" s="144">
        <v>3.8374857719028657</v>
      </c>
      <c r="X665" s="144">
        <v>3.9365557173427237</v>
      </c>
      <c r="Y665" s="144">
        <v>4.0384408102079856</v>
      </c>
      <c r="Z665" s="144">
        <v>4.1432186634651016</v>
      </c>
      <c r="AA665" s="144">
        <v>4.2509685671571873</v>
      </c>
      <c r="AB665" s="144">
        <v>4.361771486952299</v>
      </c>
      <c r="AC665" s="144">
        <v>4.4757100590487076</v>
      </c>
      <c r="AD665" s="144">
        <v>4.5312371327122962</v>
      </c>
      <c r="AE665" s="144">
        <v>4.5874530928026136</v>
      </c>
    </row>
    <row r="666" spans="1:31">
      <c r="A666" s="3" t="s">
        <v>568</v>
      </c>
      <c r="B666" s="117" t="s">
        <v>544</v>
      </c>
      <c r="C666" s="118" t="s">
        <v>32</v>
      </c>
      <c r="D666" s="118" t="s">
        <v>141</v>
      </c>
      <c r="E666" s="117" t="s">
        <v>37</v>
      </c>
      <c r="F666" s="118" t="s">
        <v>119</v>
      </c>
      <c r="G666" s="117">
        <v>0</v>
      </c>
      <c r="H666" s="144">
        <v>0</v>
      </c>
      <c r="I666" s="144">
        <v>0</v>
      </c>
      <c r="J666" s="144">
        <v>0</v>
      </c>
      <c r="K666" s="144">
        <v>0</v>
      </c>
      <c r="L666" s="144">
        <v>0</v>
      </c>
      <c r="M666" s="144">
        <v>0</v>
      </c>
      <c r="N666" s="144">
        <v>0</v>
      </c>
      <c r="O666" s="144">
        <v>0</v>
      </c>
      <c r="P666" s="144">
        <v>0</v>
      </c>
      <c r="Q666" s="144">
        <v>0</v>
      </c>
      <c r="R666" s="144">
        <v>0</v>
      </c>
      <c r="S666" s="144">
        <v>0</v>
      </c>
      <c r="T666" s="144">
        <v>0</v>
      </c>
      <c r="U666" s="144">
        <v>0</v>
      </c>
      <c r="V666" s="144">
        <v>0</v>
      </c>
      <c r="W666" s="144">
        <v>0</v>
      </c>
      <c r="X666" s="144">
        <v>0</v>
      </c>
      <c r="Y666" s="144">
        <v>0</v>
      </c>
      <c r="Z666" s="144">
        <v>0</v>
      </c>
      <c r="AA666" s="144">
        <v>0</v>
      </c>
      <c r="AB666" s="144">
        <v>0</v>
      </c>
      <c r="AC666" s="144">
        <v>0</v>
      </c>
      <c r="AD666" s="144">
        <v>0</v>
      </c>
      <c r="AE666" s="144">
        <v>0</v>
      </c>
    </row>
    <row r="667" spans="1:31">
      <c r="A667" s="3" t="s">
        <v>569</v>
      </c>
      <c r="B667" s="117" t="s">
        <v>544</v>
      </c>
      <c r="C667" s="118" t="s">
        <v>32</v>
      </c>
      <c r="D667" s="118" t="s">
        <v>141</v>
      </c>
      <c r="E667" s="117" t="s">
        <v>38</v>
      </c>
      <c r="F667" s="118" t="s">
        <v>119</v>
      </c>
      <c r="G667" s="117">
        <v>0</v>
      </c>
      <c r="H667" s="144">
        <v>0</v>
      </c>
      <c r="I667" s="144">
        <v>0</v>
      </c>
      <c r="J667" s="144">
        <v>0</v>
      </c>
      <c r="K667" s="144">
        <v>0</v>
      </c>
      <c r="L667" s="144">
        <v>0</v>
      </c>
      <c r="M667" s="144">
        <v>0</v>
      </c>
      <c r="N667" s="144">
        <v>0</v>
      </c>
      <c r="O667" s="144">
        <v>0</v>
      </c>
      <c r="P667" s="144">
        <v>0</v>
      </c>
      <c r="Q667" s="144">
        <v>0</v>
      </c>
      <c r="R667" s="144">
        <v>0</v>
      </c>
      <c r="S667" s="144">
        <v>0</v>
      </c>
      <c r="T667" s="144">
        <v>0</v>
      </c>
      <c r="U667" s="144">
        <v>0</v>
      </c>
      <c r="V667" s="144">
        <v>0</v>
      </c>
      <c r="W667" s="144">
        <v>0</v>
      </c>
      <c r="X667" s="144">
        <v>0</v>
      </c>
      <c r="Y667" s="144">
        <v>0</v>
      </c>
      <c r="Z667" s="144">
        <v>0</v>
      </c>
      <c r="AA667" s="144">
        <v>0</v>
      </c>
      <c r="AB667" s="144">
        <v>0</v>
      </c>
      <c r="AC667" s="144">
        <v>0</v>
      </c>
      <c r="AD667" s="144">
        <v>0</v>
      </c>
      <c r="AE667" s="144">
        <v>0</v>
      </c>
    </row>
    <row r="668" spans="1:31">
      <c r="A668" s="3" t="s">
        <v>570</v>
      </c>
      <c r="B668" s="117" t="s">
        <v>544</v>
      </c>
      <c r="C668" s="118" t="s">
        <v>32</v>
      </c>
      <c r="D668" s="118" t="s">
        <v>141</v>
      </c>
      <c r="E668" s="117" t="s">
        <v>95</v>
      </c>
      <c r="F668" s="118" t="s">
        <v>119</v>
      </c>
      <c r="G668" s="117">
        <v>0</v>
      </c>
      <c r="H668" s="118">
        <v>0</v>
      </c>
      <c r="I668" s="118">
        <v>181047.76</v>
      </c>
      <c r="J668" s="118">
        <v>362057.05</v>
      </c>
      <c r="K668" s="118">
        <v>700401.11</v>
      </c>
      <c r="L668" s="118">
        <v>363141.95</v>
      </c>
      <c r="M668" s="118">
        <v>205976.2</v>
      </c>
      <c r="N668" s="118">
        <v>48829.96</v>
      </c>
      <c r="O668" s="118">
        <v>50108.91</v>
      </c>
      <c r="P668" s="118">
        <v>51424.72</v>
      </c>
      <c r="Q668" s="118">
        <v>52778.31</v>
      </c>
      <c r="R668" s="118">
        <v>54170.63</v>
      </c>
      <c r="S668" s="118">
        <v>55602.64</v>
      </c>
      <c r="T668" s="118">
        <v>57075.3</v>
      </c>
      <c r="U668" s="118">
        <v>58589.58</v>
      </c>
      <c r="V668" s="118">
        <v>60146.48</v>
      </c>
      <c r="W668" s="118">
        <v>61746.98</v>
      </c>
      <c r="X668" s="118">
        <v>63392.08</v>
      </c>
      <c r="Y668" s="118">
        <v>65082.79</v>
      </c>
      <c r="Z668" s="118">
        <v>66820.11</v>
      </c>
      <c r="AA668" s="118">
        <v>68605.05</v>
      </c>
      <c r="AB668" s="118">
        <v>70438.62</v>
      </c>
      <c r="AC668" s="118">
        <v>72321.820000000007</v>
      </c>
      <c r="AD668" s="118">
        <v>37241.279999999999</v>
      </c>
      <c r="AE668" s="118">
        <v>37655</v>
      </c>
    </row>
    <row r="669" spans="1:31">
      <c r="A669" s="3" t="s">
        <v>571</v>
      </c>
      <c r="B669" s="117" t="s">
        <v>544</v>
      </c>
      <c r="C669" s="118" t="s">
        <v>32</v>
      </c>
      <c r="D669" s="118" t="s">
        <v>141</v>
      </c>
      <c r="E669" s="117" t="s">
        <v>96</v>
      </c>
      <c r="F669" s="118" t="s">
        <v>119</v>
      </c>
      <c r="G669" s="117">
        <v>0</v>
      </c>
      <c r="H669" s="118">
        <v>0</v>
      </c>
      <c r="I669" s="118">
        <v>48208.33</v>
      </c>
      <c r="J669" s="118">
        <v>85143.99</v>
      </c>
      <c r="K669" s="118">
        <v>156971.38</v>
      </c>
      <c r="L669" s="118">
        <v>194018.93</v>
      </c>
      <c r="M669" s="118">
        <v>214858.75</v>
      </c>
      <c r="N669" s="118">
        <v>219492.87</v>
      </c>
      <c r="O669" s="118">
        <v>224258.88</v>
      </c>
      <c r="P669" s="118">
        <v>229160.58</v>
      </c>
      <c r="Q669" s="118">
        <v>234201.88</v>
      </c>
      <c r="R669" s="118">
        <v>239386.75</v>
      </c>
      <c r="S669" s="118">
        <v>244719.3</v>
      </c>
      <c r="T669" s="118">
        <v>250203.72</v>
      </c>
      <c r="U669" s="118">
        <v>255844.3</v>
      </c>
      <c r="V669" s="118">
        <v>261645.44</v>
      </c>
      <c r="W669" s="118">
        <v>267611.62</v>
      </c>
      <c r="X669" s="118">
        <v>273747.46000000002</v>
      </c>
      <c r="Y669" s="118">
        <v>280057.65000000002</v>
      </c>
      <c r="Z669" s="118">
        <v>286547.01</v>
      </c>
      <c r="AA669" s="118">
        <v>293220.43</v>
      </c>
      <c r="AB669" s="118">
        <v>300082.95</v>
      </c>
      <c r="AC669" s="118">
        <v>307139.65999999997</v>
      </c>
      <c r="AD669" s="118">
        <v>310578.7</v>
      </c>
      <c r="AE669" s="118">
        <v>314060.40000000002</v>
      </c>
    </row>
    <row r="670" spans="1:31">
      <c r="A670" s="3" t="s">
        <v>572</v>
      </c>
      <c r="B670" s="117" t="s">
        <v>544</v>
      </c>
      <c r="C670" s="118" t="s">
        <v>32</v>
      </c>
      <c r="D670" s="118" t="s">
        <v>141</v>
      </c>
      <c r="E670" s="117" t="s">
        <v>97</v>
      </c>
      <c r="F670" s="118" t="s">
        <v>119</v>
      </c>
      <c r="G670" s="117">
        <v>0</v>
      </c>
      <c r="H670" s="118">
        <v>0</v>
      </c>
      <c r="I670" s="118">
        <v>0</v>
      </c>
      <c r="J670" s="118">
        <v>0</v>
      </c>
      <c r="K670" s="118">
        <v>0</v>
      </c>
      <c r="L670" s="118">
        <v>0</v>
      </c>
      <c r="M670" s="118">
        <v>0</v>
      </c>
      <c r="N670" s="118">
        <v>0</v>
      </c>
      <c r="O670" s="118">
        <v>0</v>
      </c>
      <c r="P670" s="118">
        <v>0</v>
      </c>
      <c r="Q670" s="118">
        <v>0</v>
      </c>
      <c r="R670" s="118">
        <v>0</v>
      </c>
      <c r="S670" s="118">
        <v>0</v>
      </c>
      <c r="T670" s="118">
        <v>0</v>
      </c>
      <c r="U670" s="118">
        <v>0</v>
      </c>
      <c r="V670" s="118">
        <v>0</v>
      </c>
      <c r="W670" s="118">
        <v>0</v>
      </c>
      <c r="X670" s="118">
        <v>0</v>
      </c>
      <c r="Y670" s="118">
        <v>0</v>
      </c>
      <c r="Z670" s="118">
        <v>0</v>
      </c>
      <c r="AA670" s="118">
        <v>0</v>
      </c>
      <c r="AB670" s="118">
        <v>0</v>
      </c>
      <c r="AC670" s="118">
        <v>0</v>
      </c>
      <c r="AD670" s="118">
        <v>0</v>
      </c>
      <c r="AE670" s="118">
        <v>0</v>
      </c>
    </row>
    <row r="671" spans="1:31">
      <c r="A671" s="3" t="s">
        <v>573</v>
      </c>
      <c r="B671" s="117" t="s">
        <v>544</v>
      </c>
      <c r="C671" s="118" t="s">
        <v>32</v>
      </c>
      <c r="D671" s="118" t="s">
        <v>141</v>
      </c>
      <c r="E671" s="117" t="s">
        <v>34</v>
      </c>
      <c r="F671" s="118" t="s">
        <v>119</v>
      </c>
      <c r="G671" s="117">
        <v>0</v>
      </c>
      <c r="H671" s="118">
        <v>0</v>
      </c>
      <c r="I671" s="118">
        <v>229256.08</v>
      </c>
      <c r="J671" s="118">
        <v>447201.03</v>
      </c>
      <c r="K671" s="118">
        <v>857372.49</v>
      </c>
      <c r="L671" s="118">
        <v>557160.87</v>
      </c>
      <c r="M671" s="118">
        <v>420834.95</v>
      </c>
      <c r="N671" s="118">
        <v>268322.82</v>
      </c>
      <c r="O671" s="118">
        <v>274367.78999999998</v>
      </c>
      <c r="P671" s="118">
        <v>280585.3</v>
      </c>
      <c r="Q671" s="118">
        <v>286980.19</v>
      </c>
      <c r="R671" s="118">
        <v>293557.39</v>
      </c>
      <c r="S671" s="118">
        <v>300321.94</v>
      </c>
      <c r="T671" s="118">
        <v>307279.02</v>
      </c>
      <c r="U671" s="118">
        <v>314433.88</v>
      </c>
      <c r="V671" s="118">
        <v>321791.90999999997</v>
      </c>
      <c r="W671" s="118">
        <v>329358.59999999998</v>
      </c>
      <c r="X671" s="118">
        <v>337139.54</v>
      </c>
      <c r="Y671" s="118">
        <v>345140.44</v>
      </c>
      <c r="Z671" s="118">
        <v>353367.12</v>
      </c>
      <c r="AA671" s="118">
        <v>361825.49</v>
      </c>
      <c r="AB671" s="118">
        <v>370521.57</v>
      </c>
      <c r="AC671" s="118">
        <v>379461.48</v>
      </c>
      <c r="AD671" s="118">
        <v>347819.97</v>
      </c>
      <c r="AE671" s="118">
        <v>351715.4</v>
      </c>
    </row>
    <row r="672" spans="1:31">
      <c r="A672" s="3" t="s">
        <v>574</v>
      </c>
      <c r="B672" s="117" t="s">
        <v>544</v>
      </c>
      <c r="C672" s="118" t="s">
        <v>152</v>
      </c>
      <c r="D672" s="118" t="s">
        <v>141</v>
      </c>
      <c r="E672" s="117" t="s">
        <v>93</v>
      </c>
      <c r="F672" s="118" t="s">
        <v>119</v>
      </c>
      <c r="G672" s="117">
        <v>0</v>
      </c>
      <c r="H672" s="119">
        <v>0</v>
      </c>
      <c r="I672" s="119">
        <v>30.621559630756977</v>
      </c>
      <c r="J672" s="119">
        <v>92.306109311002274</v>
      </c>
      <c r="K672" s="119">
        <v>214.74093601007283</v>
      </c>
      <c r="L672" s="119">
        <v>277.30406929863767</v>
      </c>
      <c r="M672" s="119">
        <v>310.5740770704686</v>
      </c>
      <c r="N672" s="119">
        <v>314.21156080678213</v>
      </c>
      <c r="O672" s="119">
        <v>317.89192281285636</v>
      </c>
      <c r="P672" s="119">
        <v>321.61566853315543</v>
      </c>
      <c r="Q672" s="119">
        <v>325.38330937026831</v>
      </c>
      <c r="R672" s="119">
        <v>329.19536275514349</v>
      </c>
      <c r="S672" s="119">
        <v>333.05235221814996</v>
      </c>
      <c r="T672" s="119">
        <v>336.95480746097678</v>
      </c>
      <c r="U672" s="119">
        <v>340.90326442938022</v>
      </c>
      <c r="V672" s="119">
        <v>344.89826538678756</v>
      </c>
      <c r="W672" s="119">
        <v>348.94035898876962</v>
      </c>
      <c r="X672" s="119">
        <v>353.03010035839026</v>
      </c>
      <c r="Y672" s="119">
        <v>357.16805116244518</v>
      </c>
      <c r="Z672" s="119">
        <v>361.35477968859772</v>
      </c>
      <c r="AA672" s="119">
        <v>365.59086092342579</v>
      </c>
      <c r="AB672" s="119">
        <v>369.87687663138786</v>
      </c>
      <c r="AC672" s="119">
        <v>374.21341543471908</v>
      </c>
      <c r="AD672" s="119">
        <v>378.60107289427151</v>
      </c>
      <c r="AE672" s="119">
        <v>383.04045159130419</v>
      </c>
    </row>
    <row r="673" spans="1:31">
      <c r="A673" s="3" t="s">
        <v>575</v>
      </c>
      <c r="B673" s="117" t="s">
        <v>544</v>
      </c>
      <c r="C673" s="118" t="s">
        <v>152</v>
      </c>
      <c r="D673" s="118" t="s">
        <v>141</v>
      </c>
      <c r="E673" s="117" t="s">
        <v>94</v>
      </c>
      <c r="F673" s="118" t="s">
        <v>119</v>
      </c>
      <c r="G673" s="117">
        <v>0</v>
      </c>
      <c r="H673" s="119">
        <v>0</v>
      </c>
      <c r="I673" s="119">
        <v>30.621559630756977</v>
      </c>
      <c r="J673" s="119">
        <v>61.684549680245297</v>
      </c>
      <c r="K673" s="119">
        <v>122.43482669907056</v>
      </c>
      <c r="L673" s="119">
        <v>62.563133288564842</v>
      </c>
      <c r="M673" s="119">
        <v>33.270007771830933</v>
      </c>
      <c r="N673" s="119">
        <v>3.6374837363135271</v>
      </c>
      <c r="O673" s="119">
        <v>3.6803620060742332</v>
      </c>
      <c r="P673" s="119">
        <v>3.723745720299064</v>
      </c>
      <c r="Q673" s="119">
        <v>3.7676408371128787</v>
      </c>
      <c r="R673" s="119">
        <v>3.8120533848751847</v>
      </c>
      <c r="S673" s="119">
        <v>3.8569894630064709</v>
      </c>
      <c r="T673" s="119">
        <v>3.902455242826818</v>
      </c>
      <c r="U673" s="119">
        <v>3.9484569684034341</v>
      </c>
      <c r="V673" s="119">
        <v>3.995000957407342</v>
      </c>
      <c r="W673" s="119">
        <v>4.0420936019820601</v>
      </c>
      <c r="X673" s="119">
        <v>4.0897413696206399</v>
      </c>
      <c r="Y673" s="119">
        <v>4.137950804054924</v>
      </c>
      <c r="Z673" s="119">
        <v>4.1867285261525353</v>
      </c>
      <c r="AA673" s="119">
        <v>4.2360812348280774</v>
      </c>
      <c r="AB673" s="119">
        <v>4.2860157079620649</v>
      </c>
      <c r="AC673" s="119">
        <v>4.3365388033312229</v>
      </c>
      <c r="AD673" s="119">
        <v>4.3876574595524289</v>
      </c>
      <c r="AE673" s="119">
        <v>4.4393786970326801</v>
      </c>
    </row>
    <row r="674" spans="1:31">
      <c r="A674" s="3" t="s">
        <v>576</v>
      </c>
      <c r="B674" s="117" t="s">
        <v>544</v>
      </c>
      <c r="C674" s="118" t="s">
        <v>152</v>
      </c>
      <c r="D674" s="118" t="s">
        <v>141</v>
      </c>
      <c r="E674" s="117" t="s">
        <v>35</v>
      </c>
      <c r="F674" s="118" t="s">
        <v>119</v>
      </c>
      <c r="G674" s="117">
        <v>0</v>
      </c>
      <c r="H674" s="144">
        <v>0</v>
      </c>
      <c r="I674" s="144">
        <v>3.8276949538446216E-2</v>
      </c>
      <c r="J674" s="144">
        <v>0.11538263663875284</v>
      </c>
      <c r="K674" s="144">
        <v>0.26842617001259106</v>
      </c>
      <c r="L674" s="144">
        <v>0.34663008662329708</v>
      </c>
      <c r="M674" s="144">
        <v>0.38821759633808572</v>
      </c>
      <c r="N674" s="144">
        <v>0.39276445100847762</v>
      </c>
      <c r="O674" s="144">
        <v>0.39736490351607046</v>
      </c>
      <c r="P674" s="144">
        <v>0.4020195856664443</v>
      </c>
      <c r="Q674" s="144">
        <v>0.40672913671283539</v>
      </c>
      <c r="R674" s="144">
        <v>0.41149420344392934</v>
      </c>
      <c r="S674" s="144">
        <v>0.41631544027268746</v>
      </c>
      <c r="T674" s="144">
        <v>0.42119350932622096</v>
      </c>
      <c r="U674" s="144">
        <v>0.42612908053672527</v>
      </c>
      <c r="V674" s="144">
        <v>0.43112283173348442</v>
      </c>
      <c r="W674" s="144">
        <v>0.43617544873596203</v>
      </c>
      <c r="X674" s="144">
        <v>0.44128762544798783</v>
      </c>
      <c r="Y674" s="144">
        <v>0.44646006395305649</v>
      </c>
      <c r="Z674" s="144">
        <v>0.45169347461074716</v>
      </c>
      <c r="AA674" s="144">
        <v>0.45698857615428223</v>
      </c>
      <c r="AB674" s="144">
        <v>0.4623460957892348</v>
      </c>
      <c r="AC674" s="144">
        <v>0.46776676929339883</v>
      </c>
      <c r="AD674" s="144">
        <v>0.4732513411178394</v>
      </c>
      <c r="AE674" s="144">
        <v>0.47880056448913022</v>
      </c>
    </row>
    <row r="675" spans="1:31">
      <c r="A675" s="3" t="s">
        <v>577</v>
      </c>
      <c r="B675" s="117" t="s">
        <v>544</v>
      </c>
      <c r="C675" s="118" t="s">
        <v>152</v>
      </c>
      <c r="D675" s="118" t="s">
        <v>141</v>
      </c>
      <c r="E675" s="117" t="s">
        <v>36</v>
      </c>
      <c r="F675" s="118" t="s">
        <v>119</v>
      </c>
      <c r="G675" s="117">
        <v>0</v>
      </c>
      <c r="H675" s="144">
        <v>0</v>
      </c>
      <c r="I675" s="144">
        <v>4.0789588169699721E-2</v>
      </c>
      <c r="J675" s="144">
        <v>0.12295677391171445</v>
      </c>
      <c r="K675" s="144">
        <v>0.28604664323592399</v>
      </c>
      <c r="L675" s="144">
        <v>0.36938415028058086</v>
      </c>
      <c r="M675" s="144">
        <v>0.41370161587605042</v>
      </c>
      <c r="N675" s="144">
        <v>0.41854694267740583</v>
      </c>
      <c r="O675" s="144">
        <v>0.42344938567356188</v>
      </c>
      <c r="P675" s="144">
        <v>0.42840961814412221</v>
      </c>
      <c r="Q675" s="144">
        <v>0.43342832130523806</v>
      </c>
      <c r="R675" s="144">
        <v>0.43850618440316425</v>
      </c>
      <c r="S675" s="144">
        <v>0.44364390480891674</v>
      </c>
      <c r="T675" s="144">
        <v>0.44884218811404619</v>
      </c>
      <c r="U675" s="144">
        <v>0.45410174822754185</v>
      </c>
      <c r="V675" s="144">
        <v>0.45942330747387511</v>
      </c>
      <c r="W675" s="144">
        <v>0.46480759669220167</v>
      </c>
      <c r="X675" s="144">
        <v>0.47025535533673041</v>
      </c>
      <c r="Y675" s="144">
        <v>0.47576733157827844</v>
      </c>
      <c r="Z675" s="144">
        <v>0.48134428240701954</v>
      </c>
      <c r="AA675" s="144">
        <v>0.48698697373644739</v>
      </c>
      <c r="AB675" s="144">
        <v>0.49269618050856223</v>
      </c>
      <c r="AC675" s="144">
        <v>0.4984726868002971</v>
      </c>
      <c r="AD675" s="144">
        <v>0.5043172859312014</v>
      </c>
      <c r="AE675" s="144">
        <v>0.51023078057238935</v>
      </c>
    </row>
    <row r="676" spans="1:31">
      <c r="A676" s="3" t="s">
        <v>578</v>
      </c>
      <c r="B676" s="117" t="s">
        <v>544</v>
      </c>
      <c r="C676" s="118" t="s">
        <v>152</v>
      </c>
      <c r="D676" s="118" t="s">
        <v>141</v>
      </c>
      <c r="E676" s="117" t="s">
        <v>37</v>
      </c>
      <c r="F676" s="118" t="s">
        <v>119</v>
      </c>
      <c r="G676" s="117">
        <v>0</v>
      </c>
      <c r="H676" s="144">
        <v>0</v>
      </c>
      <c r="I676" s="144">
        <v>0</v>
      </c>
      <c r="J676" s="144">
        <v>0</v>
      </c>
      <c r="K676" s="144">
        <v>0</v>
      </c>
      <c r="L676" s="144">
        <v>0</v>
      </c>
      <c r="M676" s="144">
        <v>0</v>
      </c>
      <c r="N676" s="144">
        <v>0</v>
      </c>
      <c r="O676" s="144">
        <v>0</v>
      </c>
      <c r="P676" s="144">
        <v>0</v>
      </c>
      <c r="Q676" s="144">
        <v>0</v>
      </c>
      <c r="R676" s="144">
        <v>0</v>
      </c>
      <c r="S676" s="144">
        <v>0</v>
      </c>
      <c r="T676" s="144">
        <v>0</v>
      </c>
      <c r="U676" s="144">
        <v>0</v>
      </c>
      <c r="V676" s="144">
        <v>0</v>
      </c>
      <c r="W676" s="144">
        <v>0</v>
      </c>
      <c r="X676" s="144">
        <v>0</v>
      </c>
      <c r="Y676" s="144">
        <v>0</v>
      </c>
      <c r="Z676" s="144">
        <v>0</v>
      </c>
      <c r="AA676" s="144">
        <v>0</v>
      </c>
      <c r="AB676" s="144">
        <v>0</v>
      </c>
      <c r="AC676" s="144">
        <v>0</v>
      </c>
      <c r="AD676" s="144">
        <v>0</v>
      </c>
      <c r="AE676" s="144">
        <v>0</v>
      </c>
    </row>
    <row r="677" spans="1:31">
      <c r="A677" s="3" t="s">
        <v>579</v>
      </c>
      <c r="B677" s="117" t="s">
        <v>544</v>
      </c>
      <c r="C677" s="118" t="s">
        <v>152</v>
      </c>
      <c r="D677" s="118" t="s">
        <v>141</v>
      </c>
      <c r="E677" s="117" t="s">
        <v>38</v>
      </c>
      <c r="F677" s="118" t="s">
        <v>119</v>
      </c>
      <c r="G677" s="117">
        <v>0</v>
      </c>
      <c r="H677" s="144">
        <v>0</v>
      </c>
      <c r="I677" s="144">
        <v>0</v>
      </c>
      <c r="J677" s="144">
        <v>0</v>
      </c>
      <c r="K677" s="144">
        <v>0</v>
      </c>
      <c r="L677" s="144">
        <v>0</v>
      </c>
      <c r="M677" s="144">
        <v>0</v>
      </c>
      <c r="N677" s="144">
        <v>0</v>
      </c>
      <c r="O677" s="144">
        <v>0</v>
      </c>
      <c r="P677" s="144">
        <v>0</v>
      </c>
      <c r="Q677" s="144">
        <v>0</v>
      </c>
      <c r="R677" s="144">
        <v>0</v>
      </c>
      <c r="S677" s="144">
        <v>0</v>
      </c>
      <c r="T677" s="144">
        <v>0</v>
      </c>
      <c r="U677" s="144">
        <v>0</v>
      </c>
      <c r="V677" s="144">
        <v>0</v>
      </c>
      <c r="W677" s="144">
        <v>0</v>
      </c>
      <c r="X677" s="144">
        <v>0</v>
      </c>
      <c r="Y677" s="144">
        <v>0</v>
      </c>
      <c r="Z677" s="144">
        <v>0</v>
      </c>
      <c r="AA677" s="144">
        <v>0</v>
      </c>
      <c r="AB677" s="144">
        <v>0</v>
      </c>
      <c r="AC677" s="144">
        <v>0</v>
      </c>
      <c r="AD677" s="144">
        <v>0</v>
      </c>
      <c r="AE677" s="144">
        <v>0</v>
      </c>
    </row>
    <row r="678" spans="1:31">
      <c r="A678" s="3" t="s">
        <v>580</v>
      </c>
      <c r="B678" s="117" t="s">
        <v>544</v>
      </c>
      <c r="C678" s="118" t="s">
        <v>152</v>
      </c>
      <c r="D678" s="118" t="s">
        <v>141</v>
      </c>
      <c r="E678" s="117" t="s">
        <v>95</v>
      </c>
      <c r="F678" s="118" t="s">
        <v>119</v>
      </c>
      <c r="G678" s="117">
        <v>0</v>
      </c>
      <c r="H678" s="118">
        <v>0</v>
      </c>
      <c r="I678" s="118">
        <v>10666.3</v>
      </c>
      <c r="J678" s="118">
        <v>21072.400000000001</v>
      </c>
      <c r="K678" s="118">
        <v>41423.74</v>
      </c>
      <c r="L678" s="118">
        <v>21366.720000000001</v>
      </c>
      <c r="M678" s="118">
        <v>11553.53</v>
      </c>
      <c r="N678" s="118">
        <v>1626.63</v>
      </c>
      <c r="O678" s="118">
        <v>1641</v>
      </c>
      <c r="P678" s="118">
        <v>1655.53</v>
      </c>
      <c r="Q678" s="118">
        <v>1670.23</v>
      </c>
      <c r="R678" s="118">
        <v>1685.11</v>
      </c>
      <c r="S678" s="118">
        <v>1700.17</v>
      </c>
      <c r="T678" s="118">
        <v>1715.4</v>
      </c>
      <c r="U678" s="118">
        <v>1730.81</v>
      </c>
      <c r="V678" s="118">
        <v>1746.4</v>
      </c>
      <c r="W678" s="118">
        <v>1762.18</v>
      </c>
      <c r="X678" s="118">
        <v>1778.14</v>
      </c>
      <c r="Y678" s="118">
        <v>1794.29</v>
      </c>
      <c r="Z678" s="118">
        <v>1810.63</v>
      </c>
      <c r="AA678" s="118">
        <v>1827.16</v>
      </c>
      <c r="AB678" s="118">
        <v>1843.89</v>
      </c>
      <c r="AC678" s="118">
        <v>1860.81</v>
      </c>
      <c r="AD678" s="118">
        <v>1877.94</v>
      </c>
      <c r="AE678" s="118">
        <v>1895.27</v>
      </c>
    </row>
    <row r="679" spans="1:31">
      <c r="A679" s="3" t="s">
        <v>581</v>
      </c>
      <c r="B679" s="117" t="s">
        <v>544</v>
      </c>
      <c r="C679" s="118" t="s">
        <v>152</v>
      </c>
      <c r="D679" s="118" t="s">
        <v>141</v>
      </c>
      <c r="E679" s="117" t="s">
        <v>96</v>
      </c>
      <c r="F679" s="118" t="s">
        <v>119</v>
      </c>
      <c r="G679" s="117">
        <v>0</v>
      </c>
      <c r="H679" s="118">
        <v>0</v>
      </c>
      <c r="I679" s="118">
        <v>4699.97</v>
      </c>
      <c r="J679" s="118">
        <v>7845.88</v>
      </c>
      <c r="K679" s="118">
        <v>14090.06</v>
      </c>
      <c r="L679" s="118">
        <v>17280.78</v>
      </c>
      <c r="M679" s="118">
        <v>18977.55</v>
      </c>
      <c r="N679" s="118">
        <v>19163.060000000001</v>
      </c>
      <c r="O679" s="118">
        <v>19350.759999999998</v>
      </c>
      <c r="P679" s="118">
        <v>19540.669999999998</v>
      </c>
      <c r="Q679" s="118">
        <v>19732.82</v>
      </c>
      <c r="R679" s="118">
        <v>19927.23</v>
      </c>
      <c r="S679" s="118">
        <v>20123.939999999999</v>
      </c>
      <c r="T679" s="118">
        <v>20322.96</v>
      </c>
      <c r="U679" s="118">
        <v>20524.34</v>
      </c>
      <c r="V679" s="118">
        <v>20728.080000000002</v>
      </c>
      <c r="W679" s="118">
        <v>20934.23</v>
      </c>
      <c r="X679" s="118">
        <v>21142.799999999999</v>
      </c>
      <c r="Y679" s="118">
        <v>21353.84</v>
      </c>
      <c r="Z679" s="118">
        <v>21567.360000000001</v>
      </c>
      <c r="AA679" s="118">
        <v>21783.4</v>
      </c>
      <c r="AB679" s="118">
        <v>22001.99</v>
      </c>
      <c r="AC679" s="118">
        <v>22223.15</v>
      </c>
      <c r="AD679" s="118">
        <v>22446.92</v>
      </c>
      <c r="AE679" s="118">
        <v>22673.33</v>
      </c>
    </row>
    <row r="680" spans="1:31">
      <c r="A680" s="3" t="s">
        <v>582</v>
      </c>
      <c r="B680" s="117" t="s">
        <v>544</v>
      </c>
      <c r="C680" s="118" t="s">
        <v>152</v>
      </c>
      <c r="D680" s="118" t="s">
        <v>141</v>
      </c>
      <c r="E680" s="117" t="s">
        <v>97</v>
      </c>
      <c r="F680" s="118" t="s">
        <v>119</v>
      </c>
      <c r="G680" s="117">
        <v>0</v>
      </c>
      <c r="H680" s="118">
        <v>0</v>
      </c>
      <c r="I680" s="118">
        <v>0</v>
      </c>
      <c r="J680" s="118">
        <v>0</v>
      </c>
      <c r="K680" s="118">
        <v>0</v>
      </c>
      <c r="L680" s="118">
        <v>0</v>
      </c>
      <c r="M680" s="118">
        <v>0</v>
      </c>
      <c r="N680" s="118">
        <v>0</v>
      </c>
      <c r="O680" s="118">
        <v>0</v>
      </c>
      <c r="P680" s="118">
        <v>0</v>
      </c>
      <c r="Q680" s="118">
        <v>0</v>
      </c>
      <c r="R680" s="118">
        <v>0</v>
      </c>
      <c r="S680" s="118">
        <v>0</v>
      </c>
      <c r="T680" s="118">
        <v>0</v>
      </c>
      <c r="U680" s="118">
        <v>0</v>
      </c>
      <c r="V680" s="118">
        <v>0</v>
      </c>
      <c r="W680" s="118">
        <v>0</v>
      </c>
      <c r="X680" s="118">
        <v>0</v>
      </c>
      <c r="Y680" s="118">
        <v>0</v>
      </c>
      <c r="Z680" s="118">
        <v>0</v>
      </c>
      <c r="AA680" s="118">
        <v>0</v>
      </c>
      <c r="AB680" s="118">
        <v>0</v>
      </c>
      <c r="AC680" s="118">
        <v>0</v>
      </c>
      <c r="AD680" s="118">
        <v>0</v>
      </c>
      <c r="AE680" s="118">
        <v>0</v>
      </c>
    </row>
    <row r="681" spans="1:31">
      <c r="A681" s="3" t="s">
        <v>583</v>
      </c>
      <c r="B681" s="117" t="s">
        <v>544</v>
      </c>
      <c r="C681" s="118" t="s">
        <v>152</v>
      </c>
      <c r="D681" s="118" t="s">
        <v>141</v>
      </c>
      <c r="E681" s="117" t="s">
        <v>34</v>
      </c>
      <c r="F681" s="118" t="s">
        <v>119</v>
      </c>
      <c r="G681" s="117">
        <v>0</v>
      </c>
      <c r="H681" s="118">
        <v>0</v>
      </c>
      <c r="I681" s="118">
        <v>15366.26</v>
      </c>
      <c r="J681" s="118">
        <v>28918.28</v>
      </c>
      <c r="K681" s="118">
        <v>55513.8</v>
      </c>
      <c r="L681" s="118">
        <v>38647.5</v>
      </c>
      <c r="M681" s="118">
        <v>30531.07</v>
      </c>
      <c r="N681" s="118">
        <v>20789.689999999999</v>
      </c>
      <c r="O681" s="118">
        <v>20991.75</v>
      </c>
      <c r="P681" s="118">
        <v>21196.2</v>
      </c>
      <c r="Q681" s="118">
        <v>21403.05</v>
      </c>
      <c r="R681" s="118">
        <v>21612.34</v>
      </c>
      <c r="S681" s="118">
        <v>21824.1</v>
      </c>
      <c r="T681" s="118">
        <v>22038.36</v>
      </c>
      <c r="U681" s="118">
        <v>22255.14</v>
      </c>
      <c r="V681" s="118">
        <v>22474.48</v>
      </c>
      <c r="W681" s="118">
        <v>22696.400000000001</v>
      </c>
      <c r="X681" s="118">
        <v>22920.94</v>
      </c>
      <c r="Y681" s="118">
        <v>23148.13</v>
      </c>
      <c r="Z681" s="118">
        <v>23377.99</v>
      </c>
      <c r="AA681" s="118">
        <v>23610.560000000001</v>
      </c>
      <c r="AB681" s="118">
        <v>23845.88</v>
      </c>
      <c r="AC681" s="118">
        <v>24083.97</v>
      </c>
      <c r="AD681" s="118">
        <v>24324.86</v>
      </c>
      <c r="AE681" s="118">
        <v>24568.6</v>
      </c>
    </row>
    <row r="682" spans="1:31">
      <c r="A682" s="3" t="s">
        <v>604</v>
      </c>
      <c r="B682" s="117" t="s">
        <v>544</v>
      </c>
      <c r="C682" s="118" t="s">
        <v>32</v>
      </c>
      <c r="D682" s="118" t="s">
        <v>185</v>
      </c>
      <c r="E682" s="117" t="s">
        <v>93</v>
      </c>
      <c r="F682" s="118" t="s">
        <v>119</v>
      </c>
      <c r="G682" s="117">
        <v>0</v>
      </c>
      <c r="H682" s="119">
        <v>0</v>
      </c>
      <c r="I682" s="119">
        <v>1117.3594005509556</v>
      </c>
      <c r="J682" s="119">
        <v>3440.7046786114161</v>
      </c>
      <c r="K682" s="119">
        <v>8236.5875333215754</v>
      </c>
      <c r="L682" s="119">
        <v>10869.007329708256</v>
      </c>
      <c r="M682" s="119">
        <v>12395.349814151947</v>
      </c>
      <c r="N682" s="119">
        <v>12724.871312511463</v>
      </c>
      <c r="O682" s="119">
        <v>13064.680874225127</v>
      </c>
      <c r="P682" s="119">
        <v>13415.126187858101</v>
      </c>
      <c r="Q682" s="119">
        <v>13776.567088159114</v>
      </c>
      <c r="R682" s="119">
        <v>14149.375985934697</v>
      </c>
      <c r="S682" s="119">
        <v>14533.938313214585</v>
      </c>
      <c r="T682" s="119">
        <v>14930.652984253084</v>
      </c>
      <c r="U682" s="119">
        <v>15339.932872930956</v>
      </c>
      <c r="V682" s="119">
        <v>15762.205307142392</v>
      </c>
      <c r="W682" s="119">
        <v>16197.912580772425</v>
      </c>
      <c r="X682" s="119">
        <v>16647.512483891929</v>
      </c>
      <c r="Y682" s="119">
        <v>17111.47885181944</v>
      </c>
      <c r="Z682" s="119">
        <v>17590.302133722507</v>
      </c>
      <c r="AA682" s="119">
        <v>18084.48998145499</v>
      </c>
      <c r="AB682" s="119">
        <v>18594.567859351802</v>
      </c>
      <c r="AC682" s="119">
        <v>19121.079675728164</v>
      </c>
      <c r="AD682" s="119">
        <v>19358.301833927391</v>
      </c>
      <c r="AE682" s="119">
        <v>19598.467045201811</v>
      </c>
    </row>
    <row r="683" spans="1:31">
      <c r="A683" s="3" t="s">
        <v>605</v>
      </c>
      <c r="B683" s="117" t="s">
        <v>544</v>
      </c>
      <c r="C683" s="118" t="s">
        <v>32</v>
      </c>
      <c r="D683" s="118" t="s">
        <v>185</v>
      </c>
      <c r="E683" s="117" t="s">
        <v>94</v>
      </c>
      <c r="F683" s="118" t="s">
        <v>119</v>
      </c>
      <c r="G683" s="117">
        <v>0</v>
      </c>
      <c r="H683" s="119">
        <v>0</v>
      </c>
      <c r="I683" s="119">
        <v>1117.3594005509556</v>
      </c>
      <c r="J683" s="119">
        <v>2323.3452780604603</v>
      </c>
      <c r="K683" s="119">
        <v>4795.8828547101593</v>
      </c>
      <c r="L683" s="119">
        <v>2632.4197963866809</v>
      </c>
      <c r="M683" s="119">
        <v>1526.3424844436904</v>
      </c>
      <c r="N683" s="119">
        <v>329.52149835951604</v>
      </c>
      <c r="O683" s="119">
        <v>339.80956171366415</v>
      </c>
      <c r="P683" s="119">
        <v>350.44531363297392</v>
      </c>
      <c r="Q683" s="119">
        <v>361.44090030101324</v>
      </c>
      <c r="R683" s="119">
        <v>372.80889777558332</v>
      </c>
      <c r="S683" s="119">
        <v>384.56232727988754</v>
      </c>
      <c r="T683" s="119">
        <v>396.71467103849864</v>
      </c>
      <c r="U683" s="119">
        <v>409.2798886778728</v>
      </c>
      <c r="V683" s="119">
        <v>422.27243421143612</v>
      </c>
      <c r="W683" s="119">
        <v>435.70727363003243</v>
      </c>
      <c r="X683" s="119">
        <v>449.59990311950423</v>
      </c>
      <c r="Y683" s="119">
        <v>463.96636792751087</v>
      </c>
      <c r="Z683" s="119">
        <v>478.82328190306725</v>
      </c>
      <c r="AA683" s="119">
        <v>494.18784773248262</v>
      </c>
      <c r="AB683" s="119">
        <v>510.07787789681242</v>
      </c>
      <c r="AC683" s="119">
        <v>526.51181637636182</v>
      </c>
      <c r="AD683" s="119">
        <v>237.22215819922712</v>
      </c>
      <c r="AE683" s="119">
        <v>240.16521127441956</v>
      </c>
    </row>
    <row r="684" spans="1:31">
      <c r="A684" s="3" t="s">
        <v>606</v>
      </c>
      <c r="B684" s="117" t="s">
        <v>544</v>
      </c>
      <c r="C684" s="118" t="s">
        <v>32</v>
      </c>
      <c r="D684" s="118" t="s">
        <v>185</v>
      </c>
      <c r="E684" s="117" t="s">
        <v>35</v>
      </c>
      <c r="F684" s="118" t="s">
        <v>119</v>
      </c>
      <c r="G684" s="117">
        <v>0</v>
      </c>
      <c r="H684" s="144">
        <v>0</v>
      </c>
      <c r="I684" s="144">
        <v>0.55867970027547775</v>
      </c>
      <c r="J684" s="144">
        <v>1.7203523393057081</v>
      </c>
      <c r="K684" s="144">
        <v>4.1182937666607877</v>
      </c>
      <c r="L684" s="144">
        <v>5.4345036648541285</v>
      </c>
      <c r="M684" s="144">
        <v>6.1976749070759736</v>
      </c>
      <c r="N684" s="144">
        <v>6.3624356562557312</v>
      </c>
      <c r="O684" s="144">
        <v>6.5323404371125635</v>
      </c>
      <c r="P684" s="144">
        <v>6.7075630939290507</v>
      </c>
      <c r="Q684" s="144">
        <v>6.8882835440795569</v>
      </c>
      <c r="R684" s="144">
        <v>7.0746879929673483</v>
      </c>
      <c r="S684" s="144">
        <v>7.266969156607292</v>
      </c>
      <c r="T684" s="144">
        <v>7.4653264921265414</v>
      </c>
      <c r="U684" s="144">
        <v>7.6699664364654785</v>
      </c>
      <c r="V684" s="144">
        <v>7.8811026535711965</v>
      </c>
      <c r="W684" s="144">
        <v>8.0989562903862122</v>
      </c>
      <c r="X684" s="144">
        <v>8.323756241945965</v>
      </c>
      <c r="Y684" s="144">
        <v>8.5557394259097208</v>
      </c>
      <c r="Z684" s="144">
        <v>8.7951510668612531</v>
      </c>
      <c r="AA684" s="144">
        <v>9.0422449907274949</v>
      </c>
      <c r="AB684" s="144">
        <v>9.2972839296759009</v>
      </c>
      <c r="AC684" s="144">
        <v>9.5605398378640825</v>
      </c>
      <c r="AD684" s="144">
        <v>9.679150916963696</v>
      </c>
      <c r="AE684" s="144">
        <v>9.7992335226009057</v>
      </c>
    </row>
    <row r="685" spans="1:31">
      <c r="A685" s="3" t="s">
        <v>607</v>
      </c>
      <c r="B685" s="117" t="s">
        <v>544</v>
      </c>
      <c r="C685" s="118" t="s">
        <v>32</v>
      </c>
      <c r="D685" s="118" t="s">
        <v>185</v>
      </c>
      <c r="E685" s="117" t="s">
        <v>36</v>
      </c>
      <c r="F685" s="118" t="s">
        <v>119</v>
      </c>
      <c r="G685" s="117">
        <v>0</v>
      </c>
      <c r="H685" s="144">
        <v>0</v>
      </c>
      <c r="I685" s="144">
        <v>0.59535347429185603</v>
      </c>
      <c r="J685" s="144">
        <v>1.8332825440171654</v>
      </c>
      <c r="K685" s="144">
        <v>4.3886335961858354</v>
      </c>
      <c r="L685" s="144">
        <v>5.7912443146356871</v>
      </c>
      <c r="M685" s="144">
        <v>6.6045129018286159</v>
      </c>
      <c r="N685" s="144">
        <v>6.7800891477575993</v>
      </c>
      <c r="O685" s="144">
        <v>6.9611470983722965</v>
      </c>
      <c r="P685" s="144">
        <v>7.1478720097283146</v>
      </c>
      <c r="Q685" s="144">
        <v>7.3404556096329463</v>
      </c>
      <c r="R685" s="144">
        <v>7.5390963266915474</v>
      </c>
      <c r="S685" s="144">
        <v>7.7439995275013764</v>
      </c>
      <c r="T685" s="144">
        <v>7.9553777622831854</v>
      </c>
      <c r="U685" s="144">
        <v>8.1734510192513632</v>
      </c>
      <c r="V685" s="144">
        <v>8.3984469880340971</v>
      </c>
      <c r="W685" s="144">
        <v>8.6306013324661262</v>
      </c>
      <c r="X685" s="144">
        <v>8.8701579730881974</v>
      </c>
      <c r="Y685" s="144">
        <v>9.1173693796991913</v>
      </c>
      <c r="Z685" s="144">
        <v>9.3724968743193227</v>
      </c>
      <c r="AA685" s="144">
        <v>9.6358109449355229</v>
      </c>
      <c r="AB685" s="144">
        <v>9.9075915704133646</v>
      </c>
      <c r="AC685" s="144">
        <v>10.188128556973659</v>
      </c>
      <c r="AD685" s="144">
        <v>10.31452570008919</v>
      </c>
      <c r="AE685" s="144">
        <v>10.442490966113498</v>
      </c>
    </row>
    <row r="686" spans="1:31">
      <c r="A686" s="3" t="s">
        <v>608</v>
      </c>
      <c r="B686" s="117" t="s">
        <v>544</v>
      </c>
      <c r="C686" s="118" t="s">
        <v>32</v>
      </c>
      <c r="D686" s="118" t="s">
        <v>185</v>
      </c>
      <c r="E686" s="117" t="s">
        <v>37</v>
      </c>
      <c r="F686" s="118" t="s">
        <v>119</v>
      </c>
      <c r="G686" s="117">
        <v>0</v>
      </c>
      <c r="H686" s="144">
        <v>0</v>
      </c>
      <c r="I686" s="144">
        <v>0</v>
      </c>
      <c r="J686" s="144">
        <v>0</v>
      </c>
      <c r="K686" s="144">
        <v>0</v>
      </c>
      <c r="L686" s="144">
        <v>0</v>
      </c>
      <c r="M686" s="144">
        <v>0</v>
      </c>
      <c r="N686" s="144">
        <v>0</v>
      </c>
      <c r="O686" s="144">
        <v>0</v>
      </c>
      <c r="P686" s="144">
        <v>0</v>
      </c>
      <c r="Q686" s="144">
        <v>0</v>
      </c>
      <c r="R686" s="144">
        <v>0</v>
      </c>
      <c r="S686" s="144">
        <v>0</v>
      </c>
      <c r="T686" s="144">
        <v>0</v>
      </c>
      <c r="U686" s="144">
        <v>0</v>
      </c>
      <c r="V686" s="144">
        <v>0</v>
      </c>
      <c r="W686" s="144">
        <v>0</v>
      </c>
      <c r="X686" s="144">
        <v>0</v>
      </c>
      <c r="Y686" s="144">
        <v>0</v>
      </c>
      <c r="Z686" s="144">
        <v>0</v>
      </c>
      <c r="AA686" s="144">
        <v>0</v>
      </c>
      <c r="AB686" s="144">
        <v>0</v>
      </c>
      <c r="AC686" s="144">
        <v>0</v>
      </c>
      <c r="AD686" s="144">
        <v>0</v>
      </c>
      <c r="AE686" s="144">
        <v>0</v>
      </c>
    </row>
    <row r="687" spans="1:31">
      <c r="A687" s="3" t="s">
        <v>609</v>
      </c>
      <c r="B687" s="117" t="s">
        <v>544</v>
      </c>
      <c r="C687" s="118" t="s">
        <v>32</v>
      </c>
      <c r="D687" s="118" t="s">
        <v>185</v>
      </c>
      <c r="E687" s="117" t="s">
        <v>38</v>
      </c>
      <c r="F687" s="118" t="s">
        <v>119</v>
      </c>
      <c r="G687" s="117">
        <v>0</v>
      </c>
      <c r="H687" s="144">
        <v>0</v>
      </c>
      <c r="I687" s="144">
        <v>0</v>
      </c>
      <c r="J687" s="144">
        <v>0</v>
      </c>
      <c r="K687" s="144">
        <v>0</v>
      </c>
      <c r="L687" s="144">
        <v>0</v>
      </c>
      <c r="M687" s="144">
        <v>0</v>
      </c>
      <c r="N687" s="144">
        <v>0</v>
      </c>
      <c r="O687" s="144">
        <v>0</v>
      </c>
      <c r="P687" s="144">
        <v>0</v>
      </c>
      <c r="Q687" s="144">
        <v>0</v>
      </c>
      <c r="R687" s="144">
        <v>0</v>
      </c>
      <c r="S687" s="144">
        <v>0</v>
      </c>
      <c r="T687" s="144">
        <v>0</v>
      </c>
      <c r="U687" s="144">
        <v>0</v>
      </c>
      <c r="V687" s="144">
        <v>0</v>
      </c>
      <c r="W687" s="144">
        <v>0</v>
      </c>
      <c r="X687" s="144">
        <v>0</v>
      </c>
      <c r="Y687" s="144">
        <v>0</v>
      </c>
      <c r="Z687" s="144">
        <v>0</v>
      </c>
      <c r="AA687" s="144">
        <v>0</v>
      </c>
      <c r="AB687" s="144">
        <v>0</v>
      </c>
      <c r="AC687" s="144">
        <v>0</v>
      </c>
      <c r="AD687" s="144">
        <v>0</v>
      </c>
      <c r="AE687" s="144">
        <v>0</v>
      </c>
    </row>
    <row r="688" spans="1:31">
      <c r="A688" s="3" t="s">
        <v>610</v>
      </c>
      <c r="B688" s="117" t="s">
        <v>544</v>
      </c>
      <c r="C688" s="118" t="s">
        <v>32</v>
      </c>
      <c r="D688" s="118" t="s">
        <v>185</v>
      </c>
      <c r="E688" s="117" t="s">
        <v>95</v>
      </c>
      <c r="F688" s="118" t="s">
        <v>119</v>
      </c>
      <c r="G688" s="117">
        <v>0</v>
      </c>
      <c r="H688" s="118">
        <v>0</v>
      </c>
      <c r="I688" s="118">
        <v>70305.66</v>
      </c>
      <c r="J688" s="118">
        <v>142664.81</v>
      </c>
      <c r="K688" s="118">
        <v>291017.06</v>
      </c>
      <c r="L688" s="118">
        <v>161209.28</v>
      </c>
      <c r="M688" s="118">
        <v>94844.64</v>
      </c>
      <c r="N688" s="118">
        <v>23035.38</v>
      </c>
      <c r="O688" s="118">
        <v>23652.66</v>
      </c>
      <c r="P688" s="118">
        <v>24290.81</v>
      </c>
      <c r="Q688" s="118">
        <v>24950.54</v>
      </c>
      <c r="R688" s="118">
        <v>25632.62</v>
      </c>
      <c r="S688" s="118">
        <v>26337.83</v>
      </c>
      <c r="T688" s="118">
        <v>27066.97</v>
      </c>
      <c r="U688" s="118">
        <v>27820.880000000001</v>
      </c>
      <c r="V688" s="118">
        <v>28600.44</v>
      </c>
      <c r="W688" s="118">
        <v>29406.53</v>
      </c>
      <c r="X688" s="118">
        <v>30240.09</v>
      </c>
      <c r="Y688" s="118">
        <v>31102.07</v>
      </c>
      <c r="Z688" s="118">
        <v>31993.49</v>
      </c>
      <c r="AA688" s="118">
        <v>32915.360000000001</v>
      </c>
      <c r="AB688" s="118">
        <v>33868.76</v>
      </c>
      <c r="AC688" s="118">
        <v>34854.800000000003</v>
      </c>
      <c r="AD688" s="118">
        <v>17497.419999999998</v>
      </c>
      <c r="AE688" s="118">
        <v>17674</v>
      </c>
    </row>
    <row r="689" spans="1:31">
      <c r="A689" s="3" t="s">
        <v>611</v>
      </c>
      <c r="B689" s="117" t="s">
        <v>544</v>
      </c>
      <c r="C689" s="118" t="s">
        <v>32</v>
      </c>
      <c r="D689" s="118" t="s">
        <v>185</v>
      </c>
      <c r="E689" s="117" t="s">
        <v>96</v>
      </c>
      <c r="F689" s="118" t="s">
        <v>119</v>
      </c>
      <c r="G689" s="117">
        <v>0</v>
      </c>
      <c r="H689" s="118">
        <v>0</v>
      </c>
      <c r="I689" s="118">
        <v>101450.25</v>
      </c>
      <c r="J689" s="118">
        <v>250144.35</v>
      </c>
      <c r="K689" s="118">
        <v>557080.85</v>
      </c>
      <c r="L689" s="118">
        <v>725555.72</v>
      </c>
      <c r="M689" s="118">
        <v>823241.63</v>
      </c>
      <c r="N689" s="118">
        <v>844331.01</v>
      </c>
      <c r="O689" s="118">
        <v>866078.82</v>
      </c>
      <c r="P689" s="118">
        <v>888507.32</v>
      </c>
      <c r="Q689" s="118">
        <v>911639.54</v>
      </c>
      <c r="R689" s="118">
        <v>935499.31</v>
      </c>
      <c r="S689" s="118">
        <v>960111.3</v>
      </c>
      <c r="T689" s="118">
        <v>985501.04</v>
      </c>
      <c r="U689" s="118">
        <v>1011694.95</v>
      </c>
      <c r="V689" s="118">
        <v>1038720.39</v>
      </c>
      <c r="W689" s="118">
        <v>1066605.6499999999</v>
      </c>
      <c r="X689" s="118">
        <v>1095380.05</v>
      </c>
      <c r="Y689" s="118">
        <v>1125073.8899999999</v>
      </c>
      <c r="Z689" s="118">
        <v>1155718.58</v>
      </c>
      <c r="AA689" s="118">
        <v>1187346.6100000001</v>
      </c>
      <c r="AB689" s="118">
        <v>1219991.5900000001</v>
      </c>
      <c r="AC689" s="118">
        <v>1253688.3500000001</v>
      </c>
      <c r="AD689" s="118">
        <v>1268870.56</v>
      </c>
      <c r="AE689" s="118">
        <v>1284241.1399999999</v>
      </c>
    </row>
    <row r="690" spans="1:31">
      <c r="A690" s="3" t="s">
        <v>612</v>
      </c>
      <c r="B690" s="117" t="s">
        <v>544</v>
      </c>
      <c r="C690" s="118" t="s">
        <v>32</v>
      </c>
      <c r="D690" s="118" t="s">
        <v>185</v>
      </c>
      <c r="E690" s="117" t="s">
        <v>97</v>
      </c>
      <c r="F690" s="118" t="s">
        <v>119</v>
      </c>
      <c r="G690" s="117">
        <v>0</v>
      </c>
      <c r="H690" s="118">
        <v>0</v>
      </c>
      <c r="I690" s="118">
        <v>0</v>
      </c>
      <c r="J690" s="118">
        <v>0</v>
      </c>
      <c r="K690" s="118">
        <v>0</v>
      </c>
      <c r="L690" s="118">
        <v>0</v>
      </c>
      <c r="M690" s="118">
        <v>0</v>
      </c>
      <c r="N690" s="118">
        <v>0</v>
      </c>
      <c r="O690" s="118">
        <v>0</v>
      </c>
      <c r="P690" s="118">
        <v>0</v>
      </c>
      <c r="Q690" s="118">
        <v>0</v>
      </c>
      <c r="R690" s="118">
        <v>0</v>
      </c>
      <c r="S690" s="118">
        <v>0</v>
      </c>
      <c r="T690" s="118">
        <v>0</v>
      </c>
      <c r="U690" s="118">
        <v>0</v>
      </c>
      <c r="V690" s="118">
        <v>0</v>
      </c>
      <c r="W690" s="118">
        <v>0</v>
      </c>
      <c r="X690" s="118">
        <v>0</v>
      </c>
      <c r="Y690" s="118">
        <v>0</v>
      </c>
      <c r="Z690" s="118">
        <v>0</v>
      </c>
      <c r="AA690" s="118">
        <v>0</v>
      </c>
      <c r="AB690" s="118">
        <v>0</v>
      </c>
      <c r="AC690" s="118">
        <v>0</v>
      </c>
      <c r="AD690" s="118">
        <v>0</v>
      </c>
      <c r="AE690" s="118">
        <v>0</v>
      </c>
    </row>
    <row r="691" spans="1:31">
      <c r="A691" s="3" t="s">
        <v>613</v>
      </c>
      <c r="B691" s="117" t="s">
        <v>544</v>
      </c>
      <c r="C691" s="118" t="s">
        <v>32</v>
      </c>
      <c r="D691" s="118" t="s">
        <v>185</v>
      </c>
      <c r="E691" s="117" t="s">
        <v>34</v>
      </c>
      <c r="F691" s="118" t="s">
        <v>119</v>
      </c>
      <c r="G691" s="117">
        <v>0</v>
      </c>
      <c r="H691" s="118">
        <v>0</v>
      </c>
      <c r="I691" s="118">
        <v>171755.9</v>
      </c>
      <c r="J691" s="118">
        <v>392809.15</v>
      </c>
      <c r="K691" s="118">
        <v>848097.91</v>
      </c>
      <c r="L691" s="118">
        <v>886764.99</v>
      </c>
      <c r="M691" s="118">
        <v>918086.27</v>
      </c>
      <c r="N691" s="118">
        <v>867366.39</v>
      </c>
      <c r="O691" s="118">
        <v>889731.49</v>
      </c>
      <c r="P691" s="118">
        <v>912798.13</v>
      </c>
      <c r="Q691" s="118">
        <v>936590.08</v>
      </c>
      <c r="R691" s="118">
        <v>961131.93</v>
      </c>
      <c r="S691" s="118">
        <v>986449.13</v>
      </c>
      <c r="T691" s="118">
        <v>1012568.01</v>
      </c>
      <c r="U691" s="118">
        <v>1039515.83</v>
      </c>
      <c r="V691" s="118">
        <v>1067320.82</v>
      </c>
      <c r="W691" s="118">
        <v>1096012.18</v>
      </c>
      <c r="X691" s="118">
        <v>1125620.1299999999</v>
      </c>
      <c r="Y691" s="118">
        <v>1156175.97</v>
      </c>
      <c r="Z691" s="118">
        <v>1187712.07</v>
      </c>
      <c r="AA691" s="118">
        <v>1220261.97</v>
      </c>
      <c r="AB691" s="118">
        <v>1253860.3500000001</v>
      </c>
      <c r="AC691" s="118">
        <v>1288543.1499999999</v>
      </c>
      <c r="AD691" s="118">
        <v>1286367.98</v>
      </c>
      <c r="AE691" s="118">
        <v>1301915.1399999999</v>
      </c>
    </row>
    <row r="692" spans="1:31">
      <c r="A692" s="3" t="s">
        <v>614</v>
      </c>
      <c r="B692" s="117" t="s">
        <v>544</v>
      </c>
      <c r="C692" s="118" t="s">
        <v>152</v>
      </c>
      <c r="D692" s="118" t="s">
        <v>185</v>
      </c>
      <c r="E692" s="117" t="s">
        <v>93</v>
      </c>
      <c r="F692" s="118" t="s">
        <v>119</v>
      </c>
      <c r="G692" s="117">
        <v>0</v>
      </c>
      <c r="H692" s="119">
        <v>0</v>
      </c>
      <c r="I692" s="119">
        <v>61.462572849601443</v>
      </c>
      <c r="J692" s="119">
        <v>186.61111700709648</v>
      </c>
      <c r="K692" s="119">
        <v>440.49136683031423</v>
      </c>
      <c r="L692" s="119">
        <v>573.02203879252806</v>
      </c>
      <c r="M692" s="119">
        <v>644.14759838304553</v>
      </c>
      <c r="N692" s="119">
        <v>651.69193831960786</v>
      </c>
      <c r="O692" s="119">
        <v>659.32521012952475</v>
      </c>
      <c r="P692" s="119">
        <v>667.04846213222027</v>
      </c>
      <c r="Q692" s="119">
        <v>674.8627550045951</v>
      </c>
      <c r="R692" s="119">
        <v>682.76916192669671</v>
      </c>
      <c r="S692" s="119">
        <v>690.76876872910418</v>
      </c>
      <c r="T692" s="119">
        <v>698.86267404205103</v>
      </c>
      <c r="U692" s="119">
        <v>707.05198944630729</v>
      </c>
      <c r="V692" s="119">
        <v>715.33783962583789</v>
      </c>
      <c r="W692" s="119">
        <v>723.72136252226244</v>
      </c>
      <c r="X692" s="119">
        <v>732.20370949113465</v>
      </c>
      <c r="Y692" s="119">
        <v>740.78604546006466</v>
      </c>
      <c r="Z692" s="119">
        <v>749.46954908870464</v>
      </c>
      <c r="AA692" s="119">
        <v>758.25541293062122</v>
      </c>
      <c r="AB692" s="119">
        <v>767.1448435970749</v>
      </c>
      <c r="AC692" s="119">
        <v>776.13906192273032</v>
      </c>
      <c r="AD692" s="119">
        <v>785.23930313332187</v>
      </c>
      <c r="AE692" s="119">
        <v>794.44681701529225</v>
      </c>
    </row>
    <row r="693" spans="1:31">
      <c r="A693" s="3" t="s">
        <v>615</v>
      </c>
      <c r="B693" s="117" t="s">
        <v>544</v>
      </c>
      <c r="C693" s="118" t="s">
        <v>152</v>
      </c>
      <c r="D693" s="118" t="s">
        <v>185</v>
      </c>
      <c r="E693" s="117" t="s">
        <v>94</v>
      </c>
      <c r="F693" s="118" t="s">
        <v>119</v>
      </c>
      <c r="G693" s="117">
        <v>0</v>
      </c>
      <c r="H693" s="119">
        <v>0</v>
      </c>
      <c r="I693" s="119">
        <v>61.462572849601443</v>
      </c>
      <c r="J693" s="119">
        <v>125.14854415749504</v>
      </c>
      <c r="K693" s="119">
        <v>253.88024982321775</v>
      </c>
      <c r="L693" s="119">
        <v>132.53067196221383</v>
      </c>
      <c r="M693" s="119">
        <v>71.125559590517469</v>
      </c>
      <c r="N693" s="119">
        <v>7.5443399365623236</v>
      </c>
      <c r="O693" s="119">
        <v>7.6332718099168915</v>
      </c>
      <c r="P693" s="119">
        <v>7.7232520026955171</v>
      </c>
      <c r="Q693" s="119">
        <v>7.8142928723748355</v>
      </c>
      <c r="R693" s="119">
        <v>7.9064069221016098</v>
      </c>
      <c r="S693" s="119">
        <v>7.9996068024074702</v>
      </c>
      <c r="T693" s="119">
        <v>8.0939053129468448</v>
      </c>
      <c r="U693" s="119">
        <v>8.1893154042562628</v>
      </c>
      <c r="V693" s="119">
        <v>8.2858501795305983</v>
      </c>
      <c r="W693" s="119">
        <v>8.3835228964245516</v>
      </c>
      <c r="X693" s="119">
        <v>8.4823469688722071</v>
      </c>
      <c r="Y693" s="119">
        <v>8.5823359689300105</v>
      </c>
      <c r="Z693" s="119">
        <v>8.6835036286399827</v>
      </c>
      <c r="AA693" s="119">
        <v>8.78586384191658</v>
      </c>
      <c r="AB693" s="119">
        <v>8.8894306664536771</v>
      </c>
      <c r="AC693" s="119">
        <v>8.9942183256554245</v>
      </c>
      <c r="AD693" s="119">
        <v>9.1002412105915482</v>
      </c>
      <c r="AE693" s="119">
        <v>9.2075138819703852</v>
      </c>
    </row>
    <row r="694" spans="1:31">
      <c r="A694" s="3" t="s">
        <v>616</v>
      </c>
      <c r="B694" s="117" t="s">
        <v>544</v>
      </c>
      <c r="C694" s="118" t="s">
        <v>152</v>
      </c>
      <c r="D694" s="118" t="s">
        <v>185</v>
      </c>
      <c r="E694" s="117" t="s">
        <v>35</v>
      </c>
      <c r="F694" s="118" t="s">
        <v>119</v>
      </c>
      <c r="G694" s="117">
        <v>0</v>
      </c>
      <c r="H694" s="144">
        <v>0</v>
      </c>
      <c r="I694" s="144">
        <v>7.6828216062001797E-2</v>
      </c>
      <c r="J694" s="144">
        <v>0.23326389625887059</v>
      </c>
      <c r="K694" s="144">
        <v>0.55061420853789278</v>
      </c>
      <c r="L694" s="144">
        <v>0.71627754849066017</v>
      </c>
      <c r="M694" s="144">
        <v>0.80518449797880687</v>
      </c>
      <c r="N694" s="144">
        <v>0.81461492289950976</v>
      </c>
      <c r="O694" s="144">
        <v>0.82415651266190593</v>
      </c>
      <c r="P694" s="144">
        <v>0.83381057766527533</v>
      </c>
      <c r="Q694" s="144">
        <v>0.84357844375574387</v>
      </c>
      <c r="R694" s="144">
        <v>0.8534614524083709</v>
      </c>
      <c r="S694" s="144">
        <v>0.86346096091138025</v>
      </c>
      <c r="T694" s="144">
        <v>0.87357834255256372</v>
      </c>
      <c r="U694" s="144">
        <v>0.88381498680788406</v>
      </c>
      <c r="V694" s="144">
        <v>0.89417229953229727</v>
      </c>
      <c r="W694" s="144">
        <v>0.90465170315282806</v>
      </c>
      <c r="X694" s="144">
        <v>0.91525463686391828</v>
      </c>
      <c r="Y694" s="144">
        <v>0.92598255682508079</v>
      </c>
      <c r="Z694" s="144">
        <v>0.93683693636088083</v>
      </c>
      <c r="AA694" s="144">
        <v>0.9478192661632765</v>
      </c>
      <c r="AB694" s="144">
        <v>0.95893105449634364</v>
      </c>
      <c r="AC694" s="144">
        <v>0.97017382740341296</v>
      </c>
      <c r="AD694" s="144">
        <v>0.98154912891665236</v>
      </c>
      <c r="AE694" s="144">
        <v>0.99305852126911531</v>
      </c>
    </row>
    <row r="695" spans="1:31">
      <c r="A695" s="3" t="s">
        <v>617</v>
      </c>
      <c r="B695" s="117" t="s">
        <v>544</v>
      </c>
      <c r="C695" s="118" t="s">
        <v>152</v>
      </c>
      <c r="D695" s="118" t="s">
        <v>185</v>
      </c>
      <c r="E695" s="117" t="s">
        <v>36</v>
      </c>
      <c r="F695" s="118" t="s">
        <v>119</v>
      </c>
      <c r="G695" s="117">
        <v>0</v>
      </c>
      <c r="H695" s="144">
        <v>0</v>
      </c>
      <c r="I695" s="144">
        <v>8.1871500492329274E-2</v>
      </c>
      <c r="J695" s="144">
        <v>0.24857618953417582</v>
      </c>
      <c r="K695" s="144">
        <v>0.58675853424754132</v>
      </c>
      <c r="L695" s="144">
        <v>0.76329662030121503</v>
      </c>
      <c r="M695" s="144">
        <v>0.85803974635422731</v>
      </c>
      <c r="N695" s="144">
        <v>0.86808921877611867</v>
      </c>
      <c r="O695" s="144">
        <v>0.87825715330552634</v>
      </c>
      <c r="P695" s="144">
        <v>0.88854494636112036</v>
      </c>
      <c r="Q695" s="144">
        <v>0.89895401082240389</v>
      </c>
      <c r="R695" s="144">
        <v>0.90948577622375415</v>
      </c>
      <c r="S695" s="144">
        <v>0.92014168895074622</v>
      </c>
      <c r="T695" s="144">
        <v>0.93092321243879339</v>
      </c>
      <c r="U695" s="144">
        <v>0.94183182737413051</v>
      </c>
      <c r="V695" s="144">
        <v>0.95286903189716243</v>
      </c>
      <c r="W695" s="144">
        <v>0.96403634180821407</v>
      </c>
      <c r="X695" s="144">
        <v>0.97533529077570147</v>
      </c>
      <c r="Y695" s="144">
        <v>0.9867674305467613</v>
      </c>
      <c r="Z695" s="144">
        <v>0.99833433116035897</v>
      </c>
      <c r="AA695" s="144">
        <v>1.0100375811629119</v>
      </c>
      <c r="AB695" s="144">
        <v>1.0218787878264532</v>
      </c>
      <c r="AC695" s="144">
        <v>1.033859577369366</v>
      </c>
      <c r="AD695" s="144">
        <v>1.0459815951797233</v>
      </c>
      <c r="AE695" s="144">
        <v>1.0582465060412567</v>
      </c>
    </row>
    <row r="696" spans="1:31">
      <c r="A696" s="3" t="s">
        <v>618</v>
      </c>
      <c r="B696" s="117" t="s">
        <v>544</v>
      </c>
      <c r="C696" s="118" t="s">
        <v>152</v>
      </c>
      <c r="D696" s="118" t="s">
        <v>185</v>
      </c>
      <c r="E696" s="117" t="s">
        <v>37</v>
      </c>
      <c r="F696" s="118" t="s">
        <v>119</v>
      </c>
      <c r="G696" s="117">
        <v>0</v>
      </c>
      <c r="H696" s="144">
        <v>0</v>
      </c>
      <c r="I696" s="144">
        <v>0</v>
      </c>
      <c r="J696" s="144">
        <v>0</v>
      </c>
      <c r="K696" s="144">
        <v>0</v>
      </c>
      <c r="L696" s="144">
        <v>0</v>
      </c>
      <c r="M696" s="144">
        <v>0</v>
      </c>
      <c r="N696" s="144">
        <v>0</v>
      </c>
      <c r="O696" s="144">
        <v>0</v>
      </c>
      <c r="P696" s="144">
        <v>0</v>
      </c>
      <c r="Q696" s="144">
        <v>0</v>
      </c>
      <c r="R696" s="144">
        <v>0</v>
      </c>
      <c r="S696" s="144">
        <v>0</v>
      </c>
      <c r="T696" s="144">
        <v>0</v>
      </c>
      <c r="U696" s="144">
        <v>0</v>
      </c>
      <c r="V696" s="144">
        <v>0</v>
      </c>
      <c r="W696" s="144">
        <v>0</v>
      </c>
      <c r="X696" s="144">
        <v>0</v>
      </c>
      <c r="Y696" s="144">
        <v>0</v>
      </c>
      <c r="Z696" s="144">
        <v>0</v>
      </c>
      <c r="AA696" s="144">
        <v>0</v>
      </c>
      <c r="AB696" s="144">
        <v>0</v>
      </c>
      <c r="AC696" s="144">
        <v>0</v>
      </c>
      <c r="AD696" s="144">
        <v>0</v>
      </c>
      <c r="AE696" s="144">
        <v>0</v>
      </c>
    </row>
    <row r="697" spans="1:31">
      <c r="A697" s="3" t="s">
        <v>619</v>
      </c>
      <c r="B697" s="117" t="s">
        <v>544</v>
      </c>
      <c r="C697" s="118" t="s">
        <v>152</v>
      </c>
      <c r="D697" s="118" t="s">
        <v>185</v>
      </c>
      <c r="E697" s="117" t="s">
        <v>38</v>
      </c>
      <c r="F697" s="118" t="s">
        <v>119</v>
      </c>
      <c r="G697" s="117">
        <v>0</v>
      </c>
      <c r="H697" s="144">
        <v>0</v>
      </c>
      <c r="I697" s="144">
        <v>0</v>
      </c>
      <c r="J697" s="144">
        <v>0</v>
      </c>
      <c r="K697" s="144">
        <v>0</v>
      </c>
      <c r="L697" s="144">
        <v>0</v>
      </c>
      <c r="M697" s="144">
        <v>0</v>
      </c>
      <c r="N697" s="144">
        <v>0</v>
      </c>
      <c r="O697" s="144">
        <v>0</v>
      </c>
      <c r="P697" s="144">
        <v>0</v>
      </c>
      <c r="Q697" s="144">
        <v>0</v>
      </c>
      <c r="R697" s="144">
        <v>0</v>
      </c>
      <c r="S697" s="144">
        <v>0</v>
      </c>
      <c r="T697" s="144">
        <v>0</v>
      </c>
      <c r="U697" s="144">
        <v>0</v>
      </c>
      <c r="V697" s="144">
        <v>0</v>
      </c>
      <c r="W697" s="144">
        <v>0</v>
      </c>
      <c r="X697" s="144">
        <v>0</v>
      </c>
      <c r="Y697" s="144">
        <v>0</v>
      </c>
      <c r="Z697" s="144">
        <v>0</v>
      </c>
      <c r="AA697" s="144">
        <v>0</v>
      </c>
      <c r="AB697" s="144">
        <v>0</v>
      </c>
      <c r="AC697" s="144">
        <v>0</v>
      </c>
      <c r="AD697" s="144">
        <v>0</v>
      </c>
      <c r="AE697" s="144">
        <v>0</v>
      </c>
    </row>
    <row r="698" spans="1:31">
      <c r="A698" s="3" t="s">
        <v>620</v>
      </c>
      <c r="B698" s="117" t="s">
        <v>544</v>
      </c>
      <c r="C698" s="118" t="s">
        <v>152</v>
      </c>
      <c r="D698" s="118" t="s">
        <v>185</v>
      </c>
      <c r="E698" s="117" t="s">
        <v>95</v>
      </c>
      <c r="F698" s="118" t="s">
        <v>119</v>
      </c>
      <c r="G698" s="117">
        <v>0</v>
      </c>
      <c r="H698" s="118">
        <v>0</v>
      </c>
      <c r="I698" s="118">
        <v>4951.84</v>
      </c>
      <c r="J698" s="118">
        <v>9728.2900000000009</v>
      </c>
      <c r="K698" s="118">
        <v>19383.16</v>
      </c>
      <c r="L698" s="118">
        <v>10281.950000000001</v>
      </c>
      <c r="M698" s="118">
        <v>5676.56</v>
      </c>
      <c r="N698" s="118">
        <v>907.97</v>
      </c>
      <c r="O698" s="118">
        <v>914.64</v>
      </c>
      <c r="P698" s="118">
        <v>921.39</v>
      </c>
      <c r="Q698" s="118">
        <v>928.22</v>
      </c>
      <c r="R698" s="118">
        <v>935.13</v>
      </c>
      <c r="S698" s="118">
        <v>942.12</v>
      </c>
      <c r="T698" s="118">
        <v>949.19</v>
      </c>
      <c r="U698" s="118">
        <v>956.34</v>
      </c>
      <c r="V698" s="118">
        <v>963.58</v>
      </c>
      <c r="W698" s="118">
        <v>970.91</v>
      </c>
      <c r="X698" s="118">
        <v>978.32</v>
      </c>
      <c r="Y698" s="118">
        <v>985.82</v>
      </c>
      <c r="Z698" s="118">
        <v>993.41</v>
      </c>
      <c r="AA698" s="118">
        <v>1001.09</v>
      </c>
      <c r="AB698" s="118">
        <v>1008.85</v>
      </c>
      <c r="AC698" s="118">
        <v>1016.71</v>
      </c>
      <c r="AD698" s="118">
        <v>1024.6600000000001</v>
      </c>
      <c r="AE698" s="118">
        <v>1032.71</v>
      </c>
    </row>
    <row r="699" spans="1:31">
      <c r="A699" s="3" t="s">
        <v>621</v>
      </c>
      <c r="B699" s="117" t="s">
        <v>544</v>
      </c>
      <c r="C699" s="118" t="s">
        <v>152</v>
      </c>
      <c r="D699" s="118" t="s">
        <v>185</v>
      </c>
      <c r="E699" s="117" t="s">
        <v>96</v>
      </c>
      <c r="F699" s="118" t="s">
        <v>119</v>
      </c>
      <c r="G699" s="117">
        <v>0</v>
      </c>
      <c r="H699" s="118">
        <v>0</v>
      </c>
      <c r="I699" s="118">
        <v>7071.87</v>
      </c>
      <c r="J699" s="118">
        <v>15081.38</v>
      </c>
      <c r="K699" s="118">
        <v>31329.72</v>
      </c>
      <c r="L699" s="118">
        <v>39811.68</v>
      </c>
      <c r="M699" s="118">
        <v>44363.72</v>
      </c>
      <c r="N699" s="118">
        <v>44846.55</v>
      </c>
      <c r="O699" s="118">
        <v>45335.08</v>
      </c>
      <c r="P699" s="118">
        <v>45829.37</v>
      </c>
      <c r="Q699" s="118">
        <v>46329.49</v>
      </c>
      <c r="R699" s="118">
        <v>46835.5</v>
      </c>
      <c r="S699" s="118">
        <v>47347.47</v>
      </c>
      <c r="T699" s="118">
        <v>47865.48</v>
      </c>
      <c r="U699" s="118">
        <v>48389.599999999999</v>
      </c>
      <c r="V699" s="118">
        <v>48919.89</v>
      </c>
      <c r="W699" s="118">
        <v>49456.44</v>
      </c>
      <c r="X699" s="118">
        <v>49999.31</v>
      </c>
      <c r="Y699" s="118">
        <v>50548.58</v>
      </c>
      <c r="Z699" s="118">
        <v>51104.32</v>
      </c>
      <c r="AA699" s="118">
        <v>51666.62</v>
      </c>
      <c r="AB699" s="118">
        <v>52235.54</v>
      </c>
      <c r="AC699" s="118">
        <v>52811.17</v>
      </c>
      <c r="AD699" s="118">
        <v>53393.58</v>
      </c>
      <c r="AE699" s="118">
        <v>53982.87</v>
      </c>
    </row>
    <row r="700" spans="1:31">
      <c r="A700" s="3" t="s">
        <v>622</v>
      </c>
      <c r="B700" s="117" t="s">
        <v>544</v>
      </c>
      <c r="C700" s="118" t="s">
        <v>152</v>
      </c>
      <c r="D700" s="118" t="s">
        <v>185</v>
      </c>
      <c r="E700" s="117" t="s">
        <v>97</v>
      </c>
      <c r="F700" s="118" t="s">
        <v>119</v>
      </c>
      <c r="G700" s="117">
        <v>0</v>
      </c>
      <c r="H700" s="118">
        <v>0</v>
      </c>
      <c r="I700" s="118">
        <v>0</v>
      </c>
      <c r="J700" s="118">
        <v>0</v>
      </c>
      <c r="K700" s="118">
        <v>0</v>
      </c>
      <c r="L700" s="118">
        <v>0</v>
      </c>
      <c r="M700" s="118">
        <v>0</v>
      </c>
      <c r="N700" s="118">
        <v>0</v>
      </c>
      <c r="O700" s="118">
        <v>0</v>
      </c>
      <c r="P700" s="118">
        <v>0</v>
      </c>
      <c r="Q700" s="118">
        <v>0</v>
      </c>
      <c r="R700" s="118">
        <v>0</v>
      </c>
      <c r="S700" s="118">
        <v>0</v>
      </c>
      <c r="T700" s="118">
        <v>0</v>
      </c>
      <c r="U700" s="118">
        <v>0</v>
      </c>
      <c r="V700" s="118">
        <v>0</v>
      </c>
      <c r="W700" s="118">
        <v>0</v>
      </c>
      <c r="X700" s="118">
        <v>0</v>
      </c>
      <c r="Y700" s="118">
        <v>0</v>
      </c>
      <c r="Z700" s="118">
        <v>0</v>
      </c>
      <c r="AA700" s="118">
        <v>0</v>
      </c>
      <c r="AB700" s="118">
        <v>0</v>
      </c>
      <c r="AC700" s="118">
        <v>0</v>
      </c>
      <c r="AD700" s="118">
        <v>0</v>
      </c>
      <c r="AE700" s="118">
        <v>0</v>
      </c>
    </row>
    <row r="701" spans="1:31">
      <c r="A701" s="3" t="s">
        <v>623</v>
      </c>
      <c r="B701" s="117" t="s">
        <v>544</v>
      </c>
      <c r="C701" s="118" t="s">
        <v>152</v>
      </c>
      <c r="D701" s="118" t="s">
        <v>185</v>
      </c>
      <c r="E701" s="117" t="s">
        <v>34</v>
      </c>
      <c r="F701" s="118" t="s">
        <v>119</v>
      </c>
      <c r="G701" s="117">
        <v>0</v>
      </c>
      <c r="H701" s="118">
        <v>0</v>
      </c>
      <c r="I701" s="118">
        <v>12023.71</v>
      </c>
      <c r="J701" s="118">
        <v>24809.67</v>
      </c>
      <c r="K701" s="118">
        <v>50712.88</v>
      </c>
      <c r="L701" s="118">
        <v>50093.63</v>
      </c>
      <c r="M701" s="118">
        <v>50040.28</v>
      </c>
      <c r="N701" s="118">
        <v>45754.52</v>
      </c>
      <c r="O701" s="118">
        <v>46249.72</v>
      </c>
      <c r="P701" s="118">
        <v>46750.76</v>
      </c>
      <c r="Q701" s="118">
        <v>47257.7</v>
      </c>
      <c r="R701" s="118">
        <v>47770.62</v>
      </c>
      <c r="S701" s="118">
        <v>48289.59</v>
      </c>
      <c r="T701" s="118">
        <v>48814.67</v>
      </c>
      <c r="U701" s="118">
        <v>49345.94</v>
      </c>
      <c r="V701" s="118">
        <v>49883.48</v>
      </c>
      <c r="W701" s="118">
        <v>50427.35</v>
      </c>
      <c r="X701" s="118">
        <v>50977.63</v>
      </c>
      <c r="Y701" s="118">
        <v>51534.400000000001</v>
      </c>
      <c r="Z701" s="118">
        <v>52097.73</v>
      </c>
      <c r="AA701" s="118">
        <v>52667.7</v>
      </c>
      <c r="AB701" s="118">
        <v>53244.39</v>
      </c>
      <c r="AC701" s="118">
        <v>53827.88</v>
      </c>
      <c r="AD701" s="118">
        <v>54418.25</v>
      </c>
      <c r="AE701" s="118">
        <v>55015.57</v>
      </c>
    </row>
    <row r="702" spans="1:31">
      <c r="A702" s="3" t="s">
        <v>784</v>
      </c>
      <c r="B702" s="117" t="s">
        <v>544</v>
      </c>
      <c r="C702" s="118" t="s">
        <v>32</v>
      </c>
      <c r="D702" s="118" t="s">
        <v>397</v>
      </c>
      <c r="E702" s="117" t="s">
        <v>93</v>
      </c>
      <c r="F702" s="118" t="s">
        <v>119</v>
      </c>
      <c r="G702" s="117">
        <v>0</v>
      </c>
      <c r="H702" s="119">
        <v>0</v>
      </c>
      <c r="I702" s="119">
        <v>558.67970027547778</v>
      </c>
      <c r="J702" s="119">
        <v>1720.352339305708</v>
      </c>
      <c r="K702" s="119">
        <v>4118.2937666607877</v>
      </c>
      <c r="L702" s="119">
        <v>5434.5036648541281</v>
      </c>
      <c r="M702" s="119">
        <v>6197.6749070759734</v>
      </c>
      <c r="N702" s="119">
        <v>6362.4356562557314</v>
      </c>
      <c r="O702" s="119">
        <v>6532.3404371125634</v>
      </c>
      <c r="P702" s="119">
        <v>6707.5630939290504</v>
      </c>
      <c r="Q702" s="119">
        <v>6888.283544079557</v>
      </c>
      <c r="R702" s="119">
        <v>7074.6879929673487</v>
      </c>
      <c r="S702" s="119">
        <v>7266.9691566072925</v>
      </c>
      <c r="T702" s="119">
        <v>7465.3264921265418</v>
      </c>
      <c r="U702" s="119">
        <v>7669.9664364654782</v>
      </c>
      <c r="V702" s="119">
        <v>7881.1026535711962</v>
      </c>
      <c r="W702" s="119">
        <v>8098.9562903862125</v>
      </c>
      <c r="X702" s="119">
        <v>8323.7562419459646</v>
      </c>
      <c r="Y702" s="119">
        <v>8555.73942590972</v>
      </c>
      <c r="Z702" s="119">
        <v>8795.1510668612536</v>
      </c>
      <c r="AA702" s="119">
        <v>9042.244990727495</v>
      </c>
      <c r="AB702" s="119">
        <v>9297.2839296759012</v>
      </c>
      <c r="AC702" s="119">
        <v>9560.5398378640821</v>
      </c>
      <c r="AD702" s="119">
        <v>9679.1509169636956</v>
      </c>
      <c r="AE702" s="119">
        <v>9799.2335226009054</v>
      </c>
    </row>
    <row r="703" spans="1:31">
      <c r="A703" s="3" t="s">
        <v>785</v>
      </c>
      <c r="B703" s="117" t="s">
        <v>544</v>
      </c>
      <c r="C703" s="118" t="s">
        <v>32</v>
      </c>
      <c r="D703" s="118" t="s">
        <v>397</v>
      </c>
      <c r="E703" s="117" t="s">
        <v>94</v>
      </c>
      <c r="F703" s="118" t="s">
        <v>119</v>
      </c>
      <c r="G703" s="117">
        <v>0</v>
      </c>
      <c r="H703" s="119">
        <v>0</v>
      </c>
      <c r="I703" s="119">
        <v>558.67970027547778</v>
      </c>
      <c r="J703" s="119">
        <v>1161.6726390302301</v>
      </c>
      <c r="K703" s="119">
        <v>2397.9414273550797</v>
      </c>
      <c r="L703" s="119">
        <v>1316.2098981933405</v>
      </c>
      <c r="M703" s="119">
        <v>763.1712422218452</v>
      </c>
      <c r="N703" s="119">
        <v>164.76074917975802</v>
      </c>
      <c r="O703" s="119">
        <v>169.90478085683208</v>
      </c>
      <c r="P703" s="119">
        <v>175.22265681648696</v>
      </c>
      <c r="Q703" s="119">
        <v>180.72045015050662</v>
      </c>
      <c r="R703" s="119">
        <v>186.40444888779166</v>
      </c>
      <c r="S703" s="119">
        <v>192.28116363994377</v>
      </c>
      <c r="T703" s="119">
        <v>198.35733551924932</v>
      </c>
      <c r="U703" s="119">
        <v>204.6399443389364</v>
      </c>
      <c r="V703" s="119">
        <v>211.13621710571806</v>
      </c>
      <c r="W703" s="119">
        <v>217.85363681501622</v>
      </c>
      <c r="X703" s="119">
        <v>224.79995155975212</v>
      </c>
      <c r="Y703" s="119">
        <v>231.98318396375544</v>
      </c>
      <c r="Z703" s="119">
        <v>239.41164095153363</v>
      </c>
      <c r="AA703" s="119">
        <v>247.09392386624131</v>
      </c>
      <c r="AB703" s="119">
        <v>255.03893894840621</v>
      </c>
      <c r="AC703" s="119">
        <v>263.25590818818091</v>
      </c>
      <c r="AD703" s="119">
        <v>118.61107909961356</v>
      </c>
      <c r="AE703" s="119">
        <v>120.08260563720978</v>
      </c>
    </row>
    <row r="704" spans="1:31">
      <c r="A704" s="3" t="s">
        <v>786</v>
      </c>
      <c r="B704" s="117" t="s">
        <v>544</v>
      </c>
      <c r="C704" s="118" t="s">
        <v>32</v>
      </c>
      <c r="D704" s="118" t="s">
        <v>397</v>
      </c>
      <c r="E704" s="117" t="s">
        <v>35</v>
      </c>
      <c r="F704" s="118" t="s">
        <v>119</v>
      </c>
      <c r="G704" s="117">
        <v>0</v>
      </c>
      <c r="H704" s="144">
        <v>0</v>
      </c>
      <c r="I704" s="144">
        <v>0.13966992506886944</v>
      </c>
      <c r="J704" s="144">
        <v>0.43008808482642702</v>
      </c>
      <c r="K704" s="144">
        <v>1.0295734416651969</v>
      </c>
      <c r="L704" s="144">
        <v>1.3586259162135321</v>
      </c>
      <c r="M704" s="144">
        <v>1.5494187267689934</v>
      </c>
      <c r="N704" s="144">
        <v>1.5906089140639328</v>
      </c>
      <c r="O704" s="144">
        <v>1.6330851092781409</v>
      </c>
      <c r="P704" s="144">
        <v>1.6768907734822627</v>
      </c>
      <c r="Q704" s="144">
        <v>1.7220708860198892</v>
      </c>
      <c r="R704" s="144">
        <v>1.7686719982418371</v>
      </c>
      <c r="S704" s="144">
        <v>1.816742289151823</v>
      </c>
      <c r="T704" s="144">
        <v>1.8663316230316354</v>
      </c>
      <c r="U704" s="144">
        <v>1.9174916091163696</v>
      </c>
      <c r="V704" s="144">
        <v>1.9702756633927991</v>
      </c>
      <c r="W704" s="144">
        <v>2.0247390725965531</v>
      </c>
      <c r="X704" s="144">
        <v>2.0809390604864912</v>
      </c>
      <c r="Y704" s="144">
        <v>2.1389348564774302</v>
      </c>
      <c r="Z704" s="144">
        <v>2.1987877667153133</v>
      </c>
      <c r="AA704" s="144">
        <v>2.2605612476818737</v>
      </c>
      <c r="AB704" s="144">
        <v>2.3243209824189752</v>
      </c>
      <c r="AC704" s="144">
        <v>2.3901349594660206</v>
      </c>
      <c r="AD704" s="144">
        <v>2.419787729240924</v>
      </c>
      <c r="AE704" s="144">
        <v>2.4498083806502264</v>
      </c>
    </row>
    <row r="705" spans="1:31">
      <c r="A705" s="3" t="s">
        <v>787</v>
      </c>
      <c r="B705" s="117" t="s">
        <v>544</v>
      </c>
      <c r="C705" s="118" t="s">
        <v>32</v>
      </c>
      <c r="D705" s="118" t="s">
        <v>397</v>
      </c>
      <c r="E705" s="117" t="s">
        <v>36</v>
      </c>
      <c r="F705" s="118" t="s">
        <v>119</v>
      </c>
      <c r="G705" s="117">
        <v>0</v>
      </c>
      <c r="H705" s="144">
        <v>0</v>
      </c>
      <c r="I705" s="144">
        <v>0.14883836857296401</v>
      </c>
      <c r="J705" s="144">
        <v>0.45832063600429135</v>
      </c>
      <c r="K705" s="144">
        <v>1.0971583990464588</v>
      </c>
      <c r="L705" s="144">
        <v>1.4478110786589218</v>
      </c>
      <c r="M705" s="144">
        <v>1.651128225457154</v>
      </c>
      <c r="N705" s="144">
        <v>1.6950222869393998</v>
      </c>
      <c r="O705" s="144">
        <v>1.7402867745930741</v>
      </c>
      <c r="P705" s="144">
        <v>1.7869680024320787</v>
      </c>
      <c r="Q705" s="144">
        <v>1.8351139024082366</v>
      </c>
      <c r="R705" s="144">
        <v>1.8847740816728868</v>
      </c>
      <c r="S705" s="144">
        <v>1.9359998818753441</v>
      </c>
      <c r="T705" s="144">
        <v>1.9888444405707963</v>
      </c>
      <c r="U705" s="144">
        <v>2.0433627548128408</v>
      </c>
      <c r="V705" s="144">
        <v>2.0996117470085243</v>
      </c>
      <c r="W705" s="144">
        <v>2.1576503331165315</v>
      </c>
      <c r="X705" s="144">
        <v>2.2175394932720494</v>
      </c>
      <c r="Y705" s="144">
        <v>2.2793423449247978</v>
      </c>
      <c r="Z705" s="144">
        <v>2.3431242185798307</v>
      </c>
      <c r="AA705" s="144">
        <v>2.4089527362338807</v>
      </c>
      <c r="AB705" s="144">
        <v>2.4768978926033411</v>
      </c>
      <c r="AC705" s="144">
        <v>2.5470321392434148</v>
      </c>
      <c r="AD705" s="144">
        <v>2.5786314250222975</v>
      </c>
      <c r="AE705" s="144">
        <v>2.6106227415283745</v>
      </c>
    </row>
    <row r="706" spans="1:31">
      <c r="A706" s="3" t="s">
        <v>788</v>
      </c>
      <c r="B706" s="117" t="s">
        <v>544</v>
      </c>
      <c r="C706" s="118" t="s">
        <v>32</v>
      </c>
      <c r="D706" s="118" t="s">
        <v>397</v>
      </c>
      <c r="E706" s="117" t="s">
        <v>37</v>
      </c>
      <c r="F706" s="118" t="s">
        <v>119</v>
      </c>
      <c r="G706" s="117">
        <v>0</v>
      </c>
      <c r="H706" s="144">
        <v>0</v>
      </c>
      <c r="I706" s="144">
        <v>0</v>
      </c>
      <c r="J706" s="144">
        <v>0</v>
      </c>
      <c r="K706" s="144">
        <v>0</v>
      </c>
      <c r="L706" s="144">
        <v>0</v>
      </c>
      <c r="M706" s="144">
        <v>0</v>
      </c>
      <c r="N706" s="144">
        <v>0</v>
      </c>
      <c r="O706" s="144">
        <v>0</v>
      </c>
      <c r="P706" s="144">
        <v>0</v>
      </c>
      <c r="Q706" s="144">
        <v>0</v>
      </c>
      <c r="R706" s="144">
        <v>0</v>
      </c>
      <c r="S706" s="144">
        <v>0</v>
      </c>
      <c r="T706" s="144">
        <v>0</v>
      </c>
      <c r="U706" s="144">
        <v>0</v>
      </c>
      <c r="V706" s="144">
        <v>0</v>
      </c>
      <c r="W706" s="144">
        <v>0</v>
      </c>
      <c r="X706" s="144">
        <v>0</v>
      </c>
      <c r="Y706" s="144">
        <v>0</v>
      </c>
      <c r="Z706" s="144">
        <v>0</v>
      </c>
      <c r="AA706" s="144">
        <v>0</v>
      </c>
      <c r="AB706" s="144">
        <v>0</v>
      </c>
      <c r="AC706" s="144">
        <v>0</v>
      </c>
      <c r="AD706" s="144">
        <v>0</v>
      </c>
      <c r="AE706" s="144">
        <v>0</v>
      </c>
    </row>
    <row r="707" spans="1:31">
      <c r="A707" s="3" t="s">
        <v>789</v>
      </c>
      <c r="B707" s="117" t="s">
        <v>544</v>
      </c>
      <c r="C707" s="118" t="s">
        <v>32</v>
      </c>
      <c r="D707" s="118" t="s">
        <v>397</v>
      </c>
      <c r="E707" s="117" t="s">
        <v>38</v>
      </c>
      <c r="F707" s="118" t="s">
        <v>119</v>
      </c>
      <c r="G707" s="117">
        <v>0</v>
      </c>
      <c r="H707" s="144">
        <v>0</v>
      </c>
      <c r="I707" s="144">
        <v>0</v>
      </c>
      <c r="J707" s="144">
        <v>0</v>
      </c>
      <c r="K707" s="144">
        <v>0</v>
      </c>
      <c r="L707" s="144">
        <v>0</v>
      </c>
      <c r="M707" s="144">
        <v>0</v>
      </c>
      <c r="N707" s="144">
        <v>0</v>
      </c>
      <c r="O707" s="144">
        <v>0</v>
      </c>
      <c r="P707" s="144">
        <v>0</v>
      </c>
      <c r="Q707" s="144">
        <v>0</v>
      </c>
      <c r="R707" s="144">
        <v>0</v>
      </c>
      <c r="S707" s="144">
        <v>0</v>
      </c>
      <c r="T707" s="144">
        <v>0</v>
      </c>
      <c r="U707" s="144">
        <v>0</v>
      </c>
      <c r="V707" s="144">
        <v>0</v>
      </c>
      <c r="W707" s="144">
        <v>0</v>
      </c>
      <c r="X707" s="144">
        <v>0</v>
      </c>
      <c r="Y707" s="144">
        <v>0</v>
      </c>
      <c r="Z707" s="144">
        <v>0</v>
      </c>
      <c r="AA707" s="144">
        <v>0</v>
      </c>
      <c r="AB707" s="144">
        <v>0</v>
      </c>
      <c r="AC707" s="144">
        <v>0</v>
      </c>
      <c r="AD707" s="144">
        <v>0</v>
      </c>
      <c r="AE707" s="144">
        <v>0</v>
      </c>
    </row>
    <row r="708" spans="1:31">
      <c r="A708" s="3" t="s">
        <v>790</v>
      </c>
      <c r="B708" s="117" t="s">
        <v>544</v>
      </c>
      <c r="C708" s="118" t="s">
        <v>32</v>
      </c>
      <c r="D708" s="118" t="s">
        <v>397</v>
      </c>
      <c r="E708" s="117" t="s">
        <v>95</v>
      </c>
      <c r="F708" s="118" t="s">
        <v>119</v>
      </c>
      <c r="G708" s="117">
        <v>0</v>
      </c>
      <c r="H708" s="118">
        <v>0</v>
      </c>
      <c r="I708" s="118">
        <v>35152.83</v>
      </c>
      <c r="J708" s="118">
        <v>71332.399999999994</v>
      </c>
      <c r="K708" s="118">
        <v>145508.53</v>
      </c>
      <c r="L708" s="118">
        <v>80604.639999999999</v>
      </c>
      <c r="M708" s="118">
        <v>47422.32</v>
      </c>
      <c r="N708" s="118">
        <v>11517.69</v>
      </c>
      <c r="O708" s="118">
        <v>11826.33</v>
      </c>
      <c r="P708" s="118">
        <v>12145.4</v>
      </c>
      <c r="Q708" s="118">
        <v>12475.27</v>
      </c>
      <c r="R708" s="118">
        <v>12816.31</v>
      </c>
      <c r="S708" s="118">
        <v>13168.92</v>
      </c>
      <c r="T708" s="118">
        <v>13533.49</v>
      </c>
      <c r="U708" s="118">
        <v>13910.44</v>
      </c>
      <c r="V708" s="118">
        <v>14300.22</v>
      </c>
      <c r="W708" s="118">
        <v>14703.26</v>
      </c>
      <c r="X708" s="118">
        <v>15120.04</v>
      </c>
      <c r="Y708" s="118">
        <v>15551.04</v>
      </c>
      <c r="Z708" s="118">
        <v>15996.74</v>
      </c>
      <c r="AA708" s="118">
        <v>16457.68</v>
      </c>
      <c r="AB708" s="118">
        <v>16934.38</v>
      </c>
      <c r="AC708" s="118">
        <v>17427.400000000001</v>
      </c>
      <c r="AD708" s="118">
        <v>8748.7099999999991</v>
      </c>
      <c r="AE708" s="118">
        <v>8837</v>
      </c>
    </row>
    <row r="709" spans="1:31">
      <c r="A709" s="3" t="s">
        <v>791</v>
      </c>
      <c r="B709" s="117" t="s">
        <v>544</v>
      </c>
      <c r="C709" s="118" t="s">
        <v>32</v>
      </c>
      <c r="D709" s="118" t="s">
        <v>397</v>
      </c>
      <c r="E709" s="117" t="s">
        <v>96</v>
      </c>
      <c r="F709" s="118" t="s">
        <v>119</v>
      </c>
      <c r="G709" s="117">
        <v>0</v>
      </c>
      <c r="H709" s="118">
        <v>0</v>
      </c>
      <c r="I709" s="118">
        <v>21153.34</v>
      </c>
      <c r="J709" s="118">
        <v>44386.8</v>
      </c>
      <c r="K709" s="118">
        <v>92345.62</v>
      </c>
      <c r="L709" s="118">
        <v>118669.82</v>
      </c>
      <c r="M709" s="118">
        <v>133933.25</v>
      </c>
      <c r="N709" s="118">
        <v>137228.46</v>
      </c>
      <c r="O709" s="118">
        <v>140626.56</v>
      </c>
      <c r="P709" s="118">
        <v>144131.01</v>
      </c>
      <c r="Q709" s="118">
        <v>147745.42000000001</v>
      </c>
      <c r="R709" s="118">
        <v>151473.51</v>
      </c>
      <c r="S709" s="118">
        <v>155319.13</v>
      </c>
      <c r="T709" s="118">
        <v>159286.28</v>
      </c>
      <c r="U709" s="118">
        <v>163379.07999999999</v>
      </c>
      <c r="V709" s="118">
        <v>167601.79999999999</v>
      </c>
      <c r="W709" s="118">
        <v>171958.87</v>
      </c>
      <c r="X709" s="118">
        <v>176454.87</v>
      </c>
      <c r="Y709" s="118">
        <v>181094.54</v>
      </c>
      <c r="Z709" s="118">
        <v>185882.77</v>
      </c>
      <c r="AA709" s="118">
        <v>190824.65</v>
      </c>
      <c r="AB709" s="118">
        <v>195925.43</v>
      </c>
      <c r="AC709" s="118">
        <v>201190.55</v>
      </c>
      <c r="AD709" s="118">
        <v>203562.77</v>
      </c>
      <c r="AE709" s="118">
        <v>205964.42</v>
      </c>
    </row>
    <row r="710" spans="1:31">
      <c r="A710" s="3" t="s">
        <v>792</v>
      </c>
      <c r="B710" s="117" t="s">
        <v>544</v>
      </c>
      <c r="C710" s="118" t="s">
        <v>32</v>
      </c>
      <c r="D710" s="118" t="s">
        <v>397</v>
      </c>
      <c r="E710" s="117" t="s">
        <v>97</v>
      </c>
      <c r="F710" s="118" t="s">
        <v>119</v>
      </c>
      <c r="G710" s="117">
        <v>0</v>
      </c>
      <c r="H710" s="118">
        <v>0</v>
      </c>
      <c r="I710" s="118">
        <v>0</v>
      </c>
      <c r="J710" s="118">
        <v>0</v>
      </c>
      <c r="K710" s="118">
        <v>0</v>
      </c>
      <c r="L710" s="118">
        <v>0</v>
      </c>
      <c r="M710" s="118">
        <v>0</v>
      </c>
      <c r="N710" s="118">
        <v>0</v>
      </c>
      <c r="O710" s="118">
        <v>0</v>
      </c>
      <c r="P710" s="118">
        <v>0</v>
      </c>
      <c r="Q710" s="118">
        <v>0</v>
      </c>
      <c r="R710" s="118">
        <v>0</v>
      </c>
      <c r="S710" s="118">
        <v>0</v>
      </c>
      <c r="T710" s="118">
        <v>0</v>
      </c>
      <c r="U710" s="118">
        <v>0</v>
      </c>
      <c r="V710" s="118">
        <v>0</v>
      </c>
      <c r="W710" s="118">
        <v>0</v>
      </c>
      <c r="X710" s="118">
        <v>0</v>
      </c>
      <c r="Y710" s="118">
        <v>0</v>
      </c>
      <c r="Z710" s="118">
        <v>0</v>
      </c>
      <c r="AA710" s="118">
        <v>0</v>
      </c>
      <c r="AB710" s="118">
        <v>0</v>
      </c>
      <c r="AC710" s="118">
        <v>0</v>
      </c>
      <c r="AD710" s="118">
        <v>0</v>
      </c>
      <c r="AE710" s="118">
        <v>0</v>
      </c>
    </row>
    <row r="711" spans="1:31">
      <c r="A711" s="3" t="s">
        <v>793</v>
      </c>
      <c r="B711" s="117" t="s">
        <v>544</v>
      </c>
      <c r="C711" s="118" t="s">
        <v>32</v>
      </c>
      <c r="D711" s="118" t="s">
        <v>397</v>
      </c>
      <c r="E711" s="117" t="s">
        <v>34</v>
      </c>
      <c r="F711" s="118" t="s">
        <v>119</v>
      </c>
      <c r="G711" s="117">
        <v>0</v>
      </c>
      <c r="H711" s="118">
        <v>0</v>
      </c>
      <c r="I711" s="118">
        <v>56306.17</v>
      </c>
      <c r="J711" s="118">
        <v>115719.2</v>
      </c>
      <c r="K711" s="118">
        <v>237854.16</v>
      </c>
      <c r="L711" s="118">
        <v>199274.46</v>
      </c>
      <c r="M711" s="118">
        <v>181355.57</v>
      </c>
      <c r="N711" s="118">
        <v>148746.15</v>
      </c>
      <c r="O711" s="118">
        <v>152452.89000000001</v>
      </c>
      <c r="P711" s="118">
        <v>156276.42000000001</v>
      </c>
      <c r="Q711" s="118">
        <v>160220.69</v>
      </c>
      <c r="R711" s="118">
        <v>164289.82</v>
      </c>
      <c r="S711" s="118">
        <v>168488.05</v>
      </c>
      <c r="T711" s="118">
        <v>172819.76</v>
      </c>
      <c r="U711" s="118">
        <v>177289.52</v>
      </c>
      <c r="V711" s="118">
        <v>181902.02</v>
      </c>
      <c r="W711" s="118">
        <v>186662.14</v>
      </c>
      <c r="X711" s="118">
        <v>191574.92</v>
      </c>
      <c r="Y711" s="118">
        <v>196645.57</v>
      </c>
      <c r="Z711" s="118">
        <v>201879.51</v>
      </c>
      <c r="AA711" s="118">
        <v>207282.33</v>
      </c>
      <c r="AB711" s="118">
        <v>212859.81</v>
      </c>
      <c r="AC711" s="118">
        <v>218617.95</v>
      </c>
      <c r="AD711" s="118">
        <v>212311.48</v>
      </c>
      <c r="AE711" s="118">
        <v>214801.42</v>
      </c>
    </row>
    <row r="712" spans="1:31">
      <c r="A712" s="3" t="s">
        <v>794</v>
      </c>
      <c r="B712" s="117" t="s">
        <v>544</v>
      </c>
      <c r="C712" s="118" t="s">
        <v>152</v>
      </c>
      <c r="D712" s="118" t="s">
        <v>397</v>
      </c>
      <c r="E712" s="117" t="s">
        <v>93</v>
      </c>
      <c r="F712" s="118" t="s">
        <v>119</v>
      </c>
      <c r="G712" s="117">
        <v>0</v>
      </c>
      <c r="H712" s="119">
        <v>0</v>
      </c>
      <c r="I712" s="119">
        <v>30.731286424800722</v>
      </c>
      <c r="J712" s="119">
        <v>93.305558503548241</v>
      </c>
      <c r="K712" s="119">
        <v>220.24568341515712</v>
      </c>
      <c r="L712" s="119">
        <v>286.51101939626403</v>
      </c>
      <c r="M712" s="119">
        <v>322.07379919152277</v>
      </c>
      <c r="N712" s="119">
        <v>325.84596915980393</v>
      </c>
      <c r="O712" s="119">
        <v>329.66260506476237</v>
      </c>
      <c r="P712" s="119">
        <v>333.52423106611013</v>
      </c>
      <c r="Q712" s="119">
        <v>337.43137750229755</v>
      </c>
      <c r="R712" s="119">
        <v>341.38458096334836</v>
      </c>
      <c r="S712" s="119">
        <v>345.38438436455209</v>
      </c>
      <c r="T712" s="119">
        <v>349.43133702102551</v>
      </c>
      <c r="U712" s="119">
        <v>353.52599472315364</v>
      </c>
      <c r="V712" s="119">
        <v>357.66891981291894</v>
      </c>
      <c r="W712" s="119">
        <v>361.86068126113122</v>
      </c>
      <c r="X712" s="119">
        <v>366.10185474556732</v>
      </c>
      <c r="Y712" s="119">
        <v>370.39302273003233</v>
      </c>
      <c r="Z712" s="119">
        <v>374.73477454435232</v>
      </c>
      <c r="AA712" s="119">
        <v>379.12770646531061</v>
      </c>
      <c r="AB712" s="119">
        <v>383.57242179853745</v>
      </c>
      <c r="AC712" s="119">
        <v>388.06953096136516</v>
      </c>
      <c r="AD712" s="119">
        <v>392.61965156666093</v>
      </c>
      <c r="AE712" s="119">
        <v>397.22340850764613</v>
      </c>
    </row>
    <row r="713" spans="1:31">
      <c r="A713" s="3" t="s">
        <v>795</v>
      </c>
      <c r="B713" s="117" t="s">
        <v>544</v>
      </c>
      <c r="C713" s="118" t="s">
        <v>152</v>
      </c>
      <c r="D713" s="118" t="s">
        <v>397</v>
      </c>
      <c r="E713" s="117" t="s">
        <v>94</v>
      </c>
      <c r="F713" s="118" t="s">
        <v>119</v>
      </c>
      <c r="G713" s="117">
        <v>0</v>
      </c>
      <c r="H713" s="119">
        <v>0</v>
      </c>
      <c r="I713" s="119">
        <v>30.731286424800722</v>
      </c>
      <c r="J713" s="119">
        <v>62.574272078747519</v>
      </c>
      <c r="K713" s="119">
        <v>126.94012491160888</v>
      </c>
      <c r="L713" s="119">
        <v>66.265335981106915</v>
      </c>
      <c r="M713" s="119">
        <v>35.562779795258734</v>
      </c>
      <c r="N713" s="119">
        <v>3.7721699682811618</v>
      </c>
      <c r="O713" s="119">
        <v>3.8166359049584457</v>
      </c>
      <c r="P713" s="119">
        <v>3.8616260013477586</v>
      </c>
      <c r="Q713" s="119">
        <v>3.9071464361874177</v>
      </c>
      <c r="R713" s="119">
        <v>3.9532034610508049</v>
      </c>
      <c r="S713" s="119">
        <v>3.9998034012037351</v>
      </c>
      <c r="T713" s="119">
        <v>4.0469526564734224</v>
      </c>
      <c r="U713" s="119">
        <v>4.0946577021281314</v>
      </c>
      <c r="V713" s="119">
        <v>4.1429250897652992</v>
      </c>
      <c r="W713" s="119">
        <v>4.1917614482122758</v>
      </c>
      <c r="X713" s="119">
        <v>4.2411734844361035</v>
      </c>
      <c r="Y713" s="119">
        <v>4.2911679844650052</v>
      </c>
      <c r="Z713" s="119">
        <v>4.3417518143199914</v>
      </c>
      <c r="AA713" s="119">
        <v>4.39293192095829</v>
      </c>
      <c r="AB713" s="119">
        <v>4.4447153332268385</v>
      </c>
      <c r="AC713" s="119">
        <v>4.4971091628277122</v>
      </c>
      <c r="AD713" s="119">
        <v>4.5501206052957741</v>
      </c>
      <c r="AE713" s="119">
        <v>4.6037569409851926</v>
      </c>
    </row>
    <row r="714" spans="1:31">
      <c r="A714" s="3" t="s">
        <v>796</v>
      </c>
      <c r="B714" s="117" t="s">
        <v>544</v>
      </c>
      <c r="C714" s="118" t="s">
        <v>152</v>
      </c>
      <c r="D714" s="118" t="s">
        <v>397</v>
      </c>
      <c r="E714" s="117" t="s">
        <v>35</v>
      </c>
      <c r="F714" s="118" t="s">
        <v>119</v>
      </c>
      <c r="G714" s="117">
        <v>0</v>
      </c>
      <c r="H714" s="144">
        <v>0</v>
      </c>
      <c r="I714" s="144">
        <v>1.9207054015500449E-2</v>
      </c>
      <c r="J714" s="144">
        <v>5.8315974064717647E-2</v>
      </c>
      <c r="K714" s="144">
        <v>0.13765355213447319</v>
      </c>
      <c r="L714" s="144">
        <v>0.17906938712266504</v>
      </c>
      <c r="M714" s="144">
        <v>0.20129612449470172</v>
      </c>
      <c r="N714" s="144">
        <v>0.20365373072487744</v>
      </c>
      <c r="O714" s="144">
        <v>0.20603912816547648</v>
      </c>
      <c r="P714" s="144">
        <v>0.20845264441631883</v>
      </c>
      <c r="Q714" s="144">
        <v>0.21089461093893597</v>
      </c>
      <c r="R714" s="144">
        <v>0.21336536310209273</v>
      </c>
      <c r="S714" s="144">
        <v>0.21586524022784506</v>
      </c>
      <c r="T714" s="144">
        <v>0.21839458563814093</v>
      </c>
      <c r="U714" s="144">
        <v>0.22095374670197102</v>
      </c>
      <c r="V714" s="144">
        <v>0.22354307488307432</v>
      </c>
      <c r="W714" s="144">
        <v>0.22616292578820701</v>
      </c>
      <c r="X714" s="144">
        <v>0.22881365921597957</v>
      </c>
      <c r="Y714" s="144">
        <v>0.2314956392062702</v>
      </c>
      <c r="Z714" s="144">
        <v>0.23420923409022021</v>
      </c>
      <c r="AA714" s="144">
        <v>0.23695481654081912</v>
      </c>
      <c r="AB714" s="144">
        <v>0.23973276362408591</v>
      </c>
      <c r="AC714" s="144">
        <v>0.24254345685085324</v>
      </c>
      <c r="AD714" s="144">
        <v>0.24538728222916309</v>
      </c>
      <c r="AE714" s="144">
        <v>0.24826463031727883</v>
      </c>
    </row>
    <row r="715" spans="1:31">
      <c r="A715" s="3" t="s">
        <v>797</v>
      </c>
      <c r="B715" s="117" t="s">
        <v>544</v>
      </c>
      <c r="C715" s="118" t="s">
        <v>152</v>
      </c>
      <c r="D715" s="118" t="s">
        <v>397</v>
      </c>
      <c r="E715" s="117" t="s">
        <v>36</v>
      </c>
      <c r="F715" s="118" t="s">
        <v>119</v>
      </c>
      <c r="G715" s="117">
        <v>0</v>
      </c>
      <c r="H715" s="144">
        <v>0</v>
      </c>
      <c r="I715" s="144">
        <v>2.0467875123082319E-2</v>
      </c>
      <c r="J715" s="144">
        <v>6.2144047383543954E-2</v>
      </c>
      <c r="K715" s="144">
        <v>0.14668963356188533</v>
      </c>
      <c r="L715" s="144">
        <v>0.19082415507530376</v>
      </c>
      <c r="M715" s="144">
        <v>0.21450993658855683</v>
      </c>
      <c r="N715" s="144">
        <v>0.21702230469402967</v>
      </c>
      <c r="O715" s="144">
        <v>0.21956428832638158</v>
      </c>
      <c r="P715" s="144">
        <v>0.22213623659028009</v>
      </c>
      <c r="Q715" s="144">
        <v>0.22473850270560097</v>
      </c>
      <c r="R715" s="144">
        <v>0.22737144405593854</v>
      </c>
      <c r="S715" s="144">
        <v>0.23003542223768655</v>
      </c>
      <c r="T715" s="144">
        <v>0.23273080310969835</v>
      </c>
      <c r="U715" s="144">
        <v>0.23545795684353263</v>
      </c>
      <c r="V715" s="144">
        <v>0.23821725797429061</v>
      </c>
      <c r="W715" s="144">
        <v>0.24100908545205352</v>
      </c>
      <c r="X715" s="144">
        <v>0.24383382269392537</v>
      </c>
      <c r="Y715" s="144">
        <v>0.24669185763669033</v>
      </c>
      <c r="Z715" s="144">
        <v>0.24958358279008974</v>
      </c>
      <c r="AA715" s="144">
        <v>0.25250939529072797</v>
      </c>
      <c r="AB715" s="144">
        <v>0.25546969695661331</v>
      </c>
      <c r="AC715" s="144">
        <v>0.25846489434234149</v>
      </c>
      <c r="AD715" s="144">
        <v>0.26149539879493083</v>
      </c>
      <c r="AE715" s="144">
        <v>0.26456162651031417</v>
      </c>
    </row>
    <row r="716" spans="1:31">
      <c r="A716" s="3" t="s">
        <v>798</v>
      </c>
      <c r="B716" s="117" t="s">
        <v>544</v>
      </c>
      <c r="C716" s="118" t="s">
        <v>152</v>
      </c>
      <c r="D716" s="118" t="s">
        <v>397</v>
      </c>
      <c r="E716" s="117" t="s">
        <v>37</v>
      </c>
      <c r="F716" s="118" t="s">
        <v>119</v>
      </c>
      <c r="G716" s="117">
        <v>0</v>
      </c>
      <c r="H716" s="144">
        <v>0</v>
      </c>
      <c r="I716" s="144">
        <v>0</v>
      </c>
      <c r="J716" s="144">
        <v>0</v>
      </c>
      <c r="K716" s="144">
        <v>0</v>
      </c>
      <c r="L716" s="144">
        <v>0</v>
      </c>
      <c r="M716" s="144">
        <v>0</v>
      </c>
      <c r="N716" s="144">
        <v>0</v>
      </c>
      <c r="O716" s="144">
        <v>0</v>
      </c>
      <c r="P716" s="144">
        <v>0</v>
      </c>
      <c r="Q716" s="144">
        <v>0</v>
      </c>
      <c r="R716" s="144">
        <v>0</v>
      </c>
      <c r="S716" s="144">
        <v>0</v>
      </c>
      <c r="T716" s="144">
        <v>0</v>
      </c>
      <c r="U716" s="144">
        <v>0</v>
      </c>
      <c r="V716" s="144">
        <v>0</v>
      </c>
      <c r="W716" s="144">
        <v>0</v>
      </c>
      <c r="X716" s="144">
        <v>0</v>
      </c>
      <c r="Y716" s="144">
        <v>0</v>
      </c>
      <c r="Z716" s="144">
        <v>0</v>
      </c>
      <c r="AA716" s="144">
        <v>0</v>
      </c>
      <c r="AB716" s="144">
        <v>0</v>
      </c>
      <c r="AC716" s="144">
        <v>0</v>
      </c>
      <c r="AD716" s="144">
        <v>0</v>
      </c>
      <c r="AE716" s="144">
        <v>0</v>
      </c>
    </row>
    <row r="717" spans="1:31">
      <c r="A717" s="3" t="s">
        <v>799</v>
      </c>
      <c r="B717" s="117" t="s">
        <v>544</v>
      </c>
      <c r="C717" s="118" t="s">
        <v>152</v>
      </c>
      <c r="D717" s="118" t="s">
        <v>397</v>
      </c>
      <c r="E717" s="117" t="s">
        <v>38</v>
      </c>
      <c r="F717" s="118" t="s">
        <v>119</v>
      </c>
      <c r="G717" s="117">
        <v>0</v>
      </c>
      <c r="H717" s="144">
        <v>0</v>
      </c>
      <c r="I717" s="144">
        <v>0</v>
      </c>
      <c r="J717" s="144">
        <v>0</v>
      </c>
      <c r="K717" s="144">
        <v>0</v>
      </c>
      <c r="L717" s="144">
        <v>0</v>
      </c>
      <c r="M717" s="144">
        <v>0</v>
      </c>
      <c r="N717" s="144">
        <v>0</v>
      </c>
      <c r="O717" s="144">
        <v>0</v>
      </c>
      <c r="P717" s="144">
        <v>0</v>
      </c>
      <c r="Q717" s="144">
        <v>0</v>
      </c>
      <c r="R717" s="144">
        <v>0</v>
      </c>
      <c r="S717" s="144">
        <v>0</v>
      </c>
      <c r="T717" s="144">
        <v>0</v>
      </c>
      <c r="U717" s="144">
        <v>0</v>
      </c>
      <c r="V717" s="144">
        <v>0</v>
      </c>
      <c r="W717" s="144">
        <v>0</v>
      </c>
      <c r="X717" s="144">
        <v>0</v>
      </c>
      <c r="Y717" s="144">
        <v>0</v>
      </c>
      <c r="Z717" s="144">
        <v>0</v>
      </c>
      <c r="AA717" s="144">
        <v>0</v>
      </c>
      <c r="AB717" s="144">
        <v>0</v>
      </c>
      <c r="AC717" s="144">
        <v>0</v>
      </c>
      <c r="AD717" s="144">
        <v>0</v>
      </c>
      <c r="AE717" s="144">
        <v>0</v>
      </c>
    </row>
    <row r="718" spans="1:31">
      <c r="A718" s="3" t="s">
        <v>800</v>
      </c>
      <c r="B718" s="117" t="s">
        <v>544</v>
      </c>
      <c r="C718" s="118" t="s">
        <v>152</v>
      </c>
      <c r="D718" s="118" t="s">
        <v>397</v>
      </c>
      <c r="E718" s="117" t="s">
        <v>95</v>
      </c>
      <c r="F718" s="118" t="s">
        <v>119</v>
      </c>
      <c r="G718" s="117">
        <v>0</v>
      </c>
      <c r="H718" s="118">
        <v>0</v>
      </c>
      <c r="I718" s="118">
        <v>2475.92</v>
      </c>
      <c r="J718" s="118">
        <v>4864.1400000000003</v>
      </c>
      <c r="K718" s="118">
        <v>9691.58</v>
      </c>
      <c r="L718" s="118">
        <v>5140.97</v>
      </c>
      <c r="M718" s="118">
        <v>2838.28</v>
      </c>
      <c r="N718" s="118">
        <v>453.99</v>
      </c>
      <c r="O718" s="118">
        <v>457.32</v>
      </c>
      <c r="P718" s="118">
        <v>460.7</v>
      </c>
      <c r="Q718" s="118">
        <v>464.11</v>
      </c>
      <c r="R718" s="118">
        <v>467.56</v>
      </c>
      <c r="S718" s="118">
        <v>471.06</v>
      </c>
      <c r="T718" s="118">
        <v>474.59</v>
      </c>
      <c r="U718" s="118">
        <v>478.17</v>
      </c>
      <c r="V718" s="118">
        <v>481.79</v>
      </c>
      <c r="W718" s="118">
        <v>485.46</v>
      </c>
      <c r="X718" s="118">
        <v>489.16</v>
      </c>
      <c r="Y718" s="118">
        <v>492.91</v>
      </c>
      <c r="Z718" s="118">
        <v>496.7</v>
      </c>
      <c r="AA718" s="118">
        <v>500.54</v>
      </c>
      <c r="AB718" s="118">
        <v>504.43</v>
      </c>
      <c r="AC718" s="118">
        <v>508.36</v>
      </c>
      <c r="AD718" s="118">
        <v>512.33000000000004</v>
      </c>
      <c r="AE718" s="118">
        <v>516.35</v>
      </c>
    </row>
    <row r="719" spans="1:31">
      <c r="A719" s="3" t="s">
        <v>801</v>
      </c>
      <c r="B719" s="117" t="s">
        <v>544</v>
      </c>
      <c r="C719" s="118" t="s">
        <v>152</v>
      </c>
      <c r="D719" s="118" t="s">
        <v>397</v>
      </c>
      <c r="E719" s="117" t="s">
        <v>96</v>
      </c>
      <c r="F719" s="118" t="s">
        <v>119</v>
      </c>
      <c r="G719" s="117">
        <v>0</v>
      </c>
      <c r="H719" s="118">
        <v>0</v>
      </c>
      <c r="I719" s="118">
        <v>1660.72</v>
      </c>
      <c r="J719" s="118">
        <v>2912.2</v>
      </c>
      <c r="K719" s="118">
        <v>5451</v>
      </c>
      <c r="L719" s="118">
        <v>6776.31</v>
      </c>
      <c r="M719" s="118">
        <v>7487.57</v>
      </c>
      <c r="N719" s="118">
        <v>7563.01</v>
      </c>
      <c r="O719" s="118">
        <v>7639.34</v>
      </c>
      <c r="P719" s="118">
        <v>7716.57</v>
      </c>
      <c r="Q719" s="118">
        <v>7794.72</v>
      </c>
      <c r="R719" s="118">
        <v>7873.78</v>
      </c>
      <c r="S719" s="118">
        <v>7953.78</v>
      </c>
      <c r="T719" s="118">
        <v>8034.72</v>
      </c>
      <c r="U719" s="118">
        <v>8116.61</v>
      </c>
      <c r="V719" s="118">
        <v>8199.4699999999993</v>
      </c>
      <c r="W719" s="118">
        <v>8283.2999999999993</v>
      </c>
      <c r="X719" s="118">
        <v>8368.1299999999992</v>
      </c>
      <c r="Y719" s="118">
        <v>8453.9500000000007</v>
      </c>
      <c r="Z719" s="118">
        <v>8540.7900000000009</v>
      </c>
      <c r="AA719" s="118">
        <v>8628.64</v>
      </c>
      <c r="AB719" s="118">
        <v>8717.5400000000009</v>
      </c>
      <c r="AC719" s="118">
        <v>8807.48</v>
      </c>
      <c r="AD719" s="118">
        <v>8898.48</v>
      </c>
      <c r="AE719" s="118">
        <v>8990.56</v>
      </c>
    </row>
    <row r="720" spans="1:31">
      <c r="A720" s="3" t="s">
        <v>802</v>
      </c>
      <c r="B720" s="117" t="s">
        <v>544</v>
      </c>
      <c r="C720" s="118" t="s">
        <v>152</v>
      </c>
      <c r="D720" s="118" t="s">
        <v>397</v>
      </c>
      <c r="E720" s="117" t="s">
        <v>97</v>
      </c>
      <c r="F720" s="118" t="s">
        <v>119</v>
      </c>
      <c r="G720" s="117">
        <v>0</v>
      </c>
      <c r="H720" s="118">
        <v>0</v>
      </c>
      <c r="I720" s="118">
        <v>0</v>
      </c>
      <c r="J720" s="118">
        <v>0</v>
      </c>
      <c r="K720" s="118">
        <v>0</v>
      </c>
      <c r="L720" s="118">
        <v>0</v>
      </c>
      <c r="M720" s="118">
        <v>0</v>
      </c>
      <c r="N720" s="118">
        <v>0</v>
      </c>
      <c r="O720" s="118">
        <v>0</v>
      </c>
      <c r="P720" s="118">
        <v>0</v>
      </c>
      <c r="Q720" s="118">
        <v>0</v>
      </c>
      <c r="R720" s="118">
        <v>0</v>
      </c>
      <c r="S720" s="118">
        <v>0</v>
      </c>
      <c r="T720" s="118">
        <v>0</v>
      </c>
      <c r="U720" s="118">
        <v>0</v>
      </c>
      <c r="V720" s="118">
        <v>0</v>
      </c>
      <c r="W720" s="118">
        <v>0</v>
      </c>
      <c r="X720" s="118">
        <v>0</v>
      </c>
      <c r="Y720" s="118">
        <v>0</v>
      </c>
      <c r="Z720" s="118">
        <v>0</v>
      </c>
      <c r="AA720" s="118">
        <v>0</v>
      </c>
      <c r="AB720" s="118">
        <v>0</v>
      </c>
      <c r="AC720" s="118">
        <v>0</v>
      </c>
      <c r="AD720" s="118">
        <v>0</v>
      </c>
      <c r="AE720" s="118">
        <v>0</v>
      </c>
    </row>
    <row r="721" spans="1:31">
      <c r="A721" s="3" t="s">
        <v>803</v>
      </c>
      <c r="B721" s="117" t="s">
        <v>544</v>
      </c>
      <c r="C721" s="118" t="s">
        <v>152</v>
      </c>
      <c r="D721" s="118" t="s">
        <v>397</v>
      </c>
      <c r="E721" s="117" t="s">
        <v>34</v>
      </c>
      <c r="F721" s="118" t="s">
        <v>119</v>
      </c>
      <c r="G721" s="117">
        <v>0</v>
      </c>
      <c r="H721" s="118">
        <v>0</v>
      </c>
      <c r="I721" s="118">
        <v>4136.63</v>
      </c>
      <c r="J721" s="118">
        <v>7776.34</v>
      </c>
      <c r="K721" s="118">
        <v>15142.59</v>
      </c>
      <c r="L721" s="118">
        <v>11917.28</v>
      </c>
      <c r="M721" s="118">
        <v>10325.85</v>
      </c>
      <c r="N721" s="118">
        <v>8016.99</v>
      </c>
      <c r="O721" s="118">
        <v>8096.66</v>
      </c>
      <c r="P721" s="118">
        <v>8177.27</v>
      </c>
      <c r="Q721" s="118">
        <v>8258.83</v>
      </c>
      <c r="R721" s="118">
        <v>8341.34</v>
      </c>
      <c r="S721" s="118">
        <v>8424.84</v>
      </c>
      <c r="T721" s="118">
        <v>8509.31</v>
      </c>
      <c r="U721" s="118">
        <v>8594.7800000000007</v>
      </c>
      <c r="V721" s="118">
        <v>8681.26</v>
      </c>
      <c r="W721" s="118">
        <v>8768.76</v>
      </c>
      <c r="X721" s="118">
        <v>8857.2900000000009</v>
      </c>
      <c r="Y721" s="118">
        <v>8946.86</v>
      </c>
      <c r="Z721" s="118">
        <v>9037.49</v>
      </c>
      <c r="AA721" s="118">
        <v>9129.19</v>
      </c>
      <c r="AB721" s="118">
        <v>9221.9599999999991</v>
      </c>
      <c r="AC721" s="118">
        <v>9315.84</v>
      </c>
      <c r="AD721" s="118">
        <v>9410.81</v>
      </c>
      <c r="AE721" s="118">
        <v>9506.91</v>
      </c>
    </row>
    <row r="722" spans="1:31">
      <c r="A722" s="3" t="s">
        <v>624</v>
      </c>
      <c r="B722" s="117" t="s">
        <v>544</v>
      </c>
      <c r="C722" s="118" t="s">
        <v>32</v>
      </c>
      <c r="D722" s="118" t="s">
        <v>206</v>
      </c>
      <c r="E722" s="117" t="s">
        <v>93</v>
      </c>
      <c r="F722" s="118" t="s">
        <v>119</v>
      </c>
      <c r="G722" s="117">
        <v>0</v>
      </c>
      <c r="H722" s="119">
        <v>0</v>
      </c>
      <c r="I722" s="119">
        <v>0</v>
      </c>
      <c r="J722" s="119">
        <v>135.06087899792851</v>
      </c>
      <c r="K722" s="119">
        <v>410.09828463974753</v>
      </c>
      <c r="L722" s="119">
        <v>968.78042205031318</v>
      </c>
      <c r="M722" s="119">
        <v>1260.9344326304947</v>
      </c>
      <c r="N722" s="119">
        <v>1418.4199819496121</v>
      </c>
      <c r="O722" s="119">
        <v>1436.0173485762525</v>
      </c>
      <c r="P722" s="119">
        <v>1453.8330336953939</v>
      </c>
      <c r="Q722" s="119">
        <v>1471.8697458352599</v>
      </c>
      <c r="R722" s="119">
        <v>1490.130227126931</v>
      </c>
      <c r="S722" s="119">
        <v>1508.6172537212326</v>
      </c>
      <c r="T722" s="119">
        <v>1527.3336362107957</v>
      </c>
      <c r="U722" s="119">
        <v>1546.282220057351</v>
      </c>
      <c r="V722" s="119">
        <v>1565.4658860243262</v>
      </c>
      <c r="W722" s="119">
        <v>1584.8875506148124</v>
      </c>
      <c r="X722" s="119">
        <v>1604.5501665149582</v>
      </c>
      <c r="Y722" s="119">
        <v>1624.4567230428706</v>
      </c>
      <c r="Z722" s="119">
        <v>1644.6102466030825</v>
      </c>
      <c r="AA722" s="119">
        <v>1665.0138011466563</v>
      </c>
      <c r="AB722" s="119">
        <v>1685.6704886370017</v>
      </c>
      <c r="AC722" s="119">
        <v>1706.5834495214651</v>
      </c>
      <c r="AD722" s="119">
        <v>1727.7558632087769</v>
      </c>
      <c r="AE722" s="119">
        <v>1749.1909485524156</v>
      </c>
    </row>
    <row r="723" spans="1:31">
      <c r="A723" s="3" t="s">
        <v>625</v>
      </c>
      <c r="B723" s="117" t="s">
        <v>544</v>
      </c>
      <c r="C723" s="118" t="s">
        <v>32</v>
      </c>
      <c r="D723" s="118" t="s">
        <v>206</v>
      </c>
      <c r="E723" s="117" t="s">
        <v>94</v>
      </c>
      <c r="F723" s="118" t="s">
        <v>119</v>
      </c>
      <c r="G723" s="117">
        <v>0</v>
      </c>
      <c r="H723" s="119">
        <v>0</v>
      </c>
      <c r="I723" s="119">
        <v>0</v>
      </c>
      <c r="J723" s="119">
        <v>135.06087899792851</v>
      </c>
      <c r="K723" s="119">
        <v>275.03740564181902</v>
      </c>
      <c r="L723" s="119">
        <v>558.6821374105657</v>
      </c>
      <c r="M723" s="119">
        <v>292.15401058018153</v>
      </c>
      <c r="N723" s="119">
        <v>157.48554931911735</v>
      </c>
      <c r="O723" s="119">
        <v>17.597366626640451</v>
      </c>
      <c r="P723" s="119">
        <v>17.815685119141335</v>
      </c>
      <c r="Q723" s="119">
        <v>18.03671213986604</v>
      </c>
      <c r="R723" s="119">
        <v>18.260481291671113</v>
      </c>
      <c r="S723" s="119">
        <v>18.487026594301597</v>
      </c>
      <c r="T723" s="119">
        <v>18.716382489563102</v>
      </c>
      <c r="U723" s="119">
        <v>18.948583846555266</v>
      </c>
      <c r="V723" s="119">
        <v>19.183665966975241</v>
      </c>
      <c r="W723" s="119">
        <v>19.421664590486216</v>
      </c>
      <c r="X723" s="119">
        <v>19.662615900145738</v>
      </c>
      <c r="Y723" s="119">
        <v>19.906556527912471</v>
      </c>
      <c r="Z723" s="119">
        <v>20.153523560211852</v>
      </c>
      <c r="AA723" s="119">
        <v>20.403554543573819</v>
      </c>
      <c r="AB723" s="119">
        <v>20.656687490345348</v>
      </c>
      <c r="AC723" s="119">
        <v>20.912960884463473</v>
      </c>
      <c r="AD723" s="119">
        <v>21.172413687311746</v>
      </c>
      <c r="AE723" s="119">
        <v>21.435085343638775</v>
      </c>
    </row>
    <row r="724" spans="1:31">
      <c r="A724" s="3" t="s">
        <v>626</v>
      </c>
      <c r="B724" s="117" t="s">
        <v>544</v>
      </c>
      <c r="C724" s="118" t="s">
        <v>32</v>
      </c>
      <c r="D724" s="118" t="s">
        <v>206</v>
      </c>
      <c r="E724" s="117" t="s">
        <v>35</v>
      </c>
      <c r="F724" s="118" t="s">
        <v>119</v>
      </c>
      <c r="G724" s="117">
        <v>0</v>
      </c>
      <c r="H724" s="144">
        <v>0</v>
      </c>
      <c r="I724" s="144">
        <v>0</v>
      </c>
      <c r="J724" s="144">
        <v>0</v>
      </c>
      <c r="K724" s="144">
        <v>0</v>
      </c>
      <c r="L724" s="144">
        <v>0</v>
      </c>
      <c r="M724" s="144">
        <v>0</v>
      </c>
      <c r="N724" s="144">
        <v>0</v>
      </c>
      <c r="O724" s="144">
        <v>0</v>
      </c>
      <c r="P724" s="144">
        <v>0</v>
      </c>
      <c r="Q724" s="144">
        <v>0</v>
      </c>
      <c r="R724" s="144">
        <v>0</v>
      </c>
      <c r="S724" s="144">
        <v>0</v>
      </c>
      <c r="T724" s="144">
        <v>0</v>
      </c>
      <c r="U724" s="144">
        <v>0</v>
      </c>
      <c r="V724" s="144">
        <v>0</v>
      </c>
      <c r="W724" s="144">
        <v>0</v>
      </c>
      <c r="X724" s="144">
        <v>0</v>
      </c>
      <c r="Y724" s="144">
        <v>0</v>
      </c>
      <c r="Z724" s="144">
        <v>0</v>
      </c>
      <c r="AA724" s="144">
        <v>0</v>
      </c>
      <c r="AB724" s="144">
        <v>0</v>
      </c>
      <c r="AC724" s="144">
        <v>0</v>
      </c>
      <c r="AD724" s="144">
        <v>0</v>
      </c>
      <c r="AE724" s="144">
        <v>0</v>
      </c>
    </row>
    <row r="725" spans="1:31">
      <c r="A725" s="3" t="s">
        <v>627</v>
      </c>
      <c r="B725" s="117" t="s">
        <v>544</v>
      </c>
      <c r="C725" s="118" t="s">
        <v>32</v>
      </c>
      <c r="D725" s="118" t="s">
        <v>206</v>
      </c>
      <c r="E725" s="117" t="s">
        <v>36</v>
      </c>
      <c r="F725" s="118" t="s">
        <v>119</v>
      </c>
      <c r="G725" s="117">
        <v>0</v>
      </c>
      <c r="H725" s="144">
        <v>0</v>
      </c>
      <c r="I725" s="144">
        <v>0</v>
      </c>
      <c r="J725" s="144">
        <v>0</v>
      </c>
      <c r="K725" s="144">
        <v>0</v>
      </c>
      <c r="L725" s="144">
        <v>0</v>
      </c>
      <c r="M725" s="144">
        <v>0</v>
      </c>
      <c r="N725" s="144">
        <v>0</v>
      </c>
      <c r="O725" s="144">
        <v>0</v>
      </c>
      <c r="P725" s="144">
        <v>0</v>
      </c>
      <c r="Q725" s="144">
        <v>0</v>
      </c>
      <c r="R725" s="144">
        <v>0</v>
      </c>
      <c r="S725" s="144">
        <v>0</v>
      </c>
      <c r="T725" s="144">
        <v>0</v>
      </c>
      <c r="U725" s="144">
        <v>0</v>
      </c>
      <c r="V725" s="144">
        <v>0</v>
      </c>
      <c r="W725" s="144">
        <v>0</v>
      </c>
      <c r="X725" s="144">
        <v>0</v>
      </c>
      <c r="Y725" s="144">
        <v>0</v>
      </c>
      <c r="Z725" s="144">
        <v>0</v>
      </c>
      <c r="AA725" s="144">
        <v>0</v>
      </c>
      <c r="AB725" s="144">
        <v>0</v>
      </c>
      <c r="AC725" s="144">
        <v>0</v>
      </c>
      <c r="AD725" s="144">
        <v>0</v>
      </c>
      <c r="AE725" s="144">
        <v>0</v>
      </c>
    </row>
    <row r="726" spans="1:31">
      <c r="A726" s="3" t="s">
        <v>628</v>
      </c>
      <c r="B726" s="117" t="s">
        <v>544</v>
      </c>
      <c r="C726" s="118" t="s">
        <v>32</v>
      </c>
      <c r="D726" s="118" t="s">
        <v>206</v>
      </c>
      <c r="E726" s="117" t="s">
        <v>37</v>
      </c>
      <c r="F726" s="118" t="s">
        <v>119</v>
      </c>
      <c r="G726" s="117">
        <v>0</v>
      </c>
      <c r="H726" s="144">
        <v>0</v>
      </c>
      <c r="I726" s="144">
        <v>0</v>
      </c>
      <c r="J726" s="144">
        <v>0.14721635810774208</v>
      </c>
      <c r="K726" s="144">
        <v>0.44700713025732486</v>
      </c>
      <c r="L726" s="144">
        <v>1.0559706600348413</v>
      </c>
      <c r="M726" s="144">
        <v>1.3744185315672395</v>
      </c>
      <c r="N726" s="144">
        <v>1.5460777803250774</v>
      </c>
      <c r="O726" s="144">
        <v>1.5652589099481153</v>
      </c>
      <c r="P726" s="144">
        <v>1.5846780067279795</v>
      </c>
      <c r="Q726" s="144">
        <v>1.6043380229604334</v>
      </c>
      <c r="R726" s="144">
        <v>1.6242419475683547</v>
      </c>
      <c r="S726" s="144">
        <v>1.6443928065561435</v>
      </c>
      <c r="T726" s="144">
        <v>1.6647936634697673</v>
      </c>
      <c r="U726" s="144">
        <v>1.6854476198625128</v>
      </c>
      <c r="V726" s="144">
        <v>1.7063578157665156</v>
      </c>
      <c r="W726" s="144">
        <v>1.7275274301701455</v>
      </c>
      <c r="X726" s="144">
        <v>1.7489596815013044</v>
      </c>
      <c r="Y726" s="144">
        <v>1.7706578281167291</v>
      </c>
      <c r="Z726" s="144">
        <v>1.79262516879736</v>
      </c>
      <c r="AA726" s="144">
        <v>1.8148650432498554</v>
      </c>
      <c r="AB726" s="144">
        <v>1.8373808326143319</v>
      </c>
      <c r="AC726" s="144">
        <v>1.8601759599783971</v>
      </c>
      <c r="AD726" s="144">
        <v>1.8832538908975669</v>
      </c>
      <c r="AE726" s="144">
        <v>1.9066181339221333</v>
      </c>
    </row>
    <row r="727" spans="1:31">
      <c r="A727" s="3" t="s">
        <v>629</v>
      </c>
      <c r="B727" s="117" t="s">
        <v>544</v>
      </c>
      <c r="C727" s="118" t="s">
        <v>32</v>
      </c>
      <c r="D727" s="118" t="s">
        <v>206</v>
      </c>
      <c r="E727" s="117" t="s">
        <v>38</v>
      </c>
      <c r="F727" s="118" t="s">
        <v>119</v>
      </c>
      <c r="G727" s="117">
        <v>0</v>
      </c>
      <c r="H727" s="144">
        <v>0</v>
      </c>
      <c r="I727" s="144">
        <v>0</v>
      </c>
      <c r="J727" s="144">
        <v>0.15688017701166035</v>
      </c>
      <c r="K727" s="144">
        <v>0.47635030931087474</v>
      </c>
      <c r="L727" s="144">
        <v>1.1252884271471029</v>
      </c>
      <c r="M727" s="144">
        <v>1.4646403789079705</v>
      </c>
      <c r="N727" s="144">
        <v>1.6475679670983348</v>
      </c>
      <c r="O727" s="144">
        <v>1.6680082160572414</v>
      </c>
      <c r="P727" s="144">
        <v>1.6887020532054342</v>
      </c>
      <c r="Q727" s="144">
        <v>1.7096526246381429</v>
      </c>
      <c r="R727" s="144">
        <v>1.7308631154820489</v>
      </c>
      <c r="S727" s="144">
        <v>1.752336750379522</v>
      </c>
      <c r="T727" s="144">
        <v>1.7740767939788653</v>
      </c>
      <c r="U727" s="144">
        <v>1.7960865514306401</v>
      </c>
      <c r="V727" s="144">
        <v>1.8183693688901488</v>
      </c>
      <c r="W727" s="144">
        <v>1.8409286340261568</v>
      </c>
      <c r="X727" s="144">
        <v>1.8637677765359169</v>
      </c>
      <c r="Y727" s="144">
        <v>1.8868902686665912</v>
      </c>
      <c r="Z727" s="144">
        <v>1.9102996257431373</v>
      </c>
      <c r="AA727" s="144">
        <v>1.9339994067027444</v>
      </c>
      <c r="AB727" s="144">
        <v>1.9579932146359036</v>
      </c>
      <c r="AC727" s="144">
        <v>1.9822846973341828</v>
      </c>
      <c r="AD727" s="144">
        <v>2.0068775478448071</v>
      </c>
      <c r="AE727" s="144">
        <v>2.0317755050321114</v>
      </c>
    </row>
    <row r="728" spans="1:31">
      <c r="A728" s="3" t="s">
        <v>630</v>
      </c>
      <c r="B728" s="117" t="s">
        <v>544</v>
      </c>
      <c r="C728" s="118" t="s">
        <v>32</v>
      </c>
      <c r="D728" s="118" t="s">
        <v>206</v>
      </c>
      <c r="E728" s="117" t="s">
        <v>95</v>
      </c>
      <c r="F728" s="118" t="s">
        <v>119</v>
      </c>
      <c r="G728" s="117">
        <v>0</v>
      </c>
      <c r="H728" s="118">
        <v>0</v>
      </c>
      <c r="I728" s="118">
        <v>0</v>
      </c>
      <c r="J728" s="118">
        <v>8103.65</v>
      </c>
      <c r="K728" s="118">
        <v>16502.240000000002</v>
      </c>
      <c r="L728" s="118">
        <v>33520.93</v>
      </c>
      <c r="M728" s="118">
        <v>17529.240000000002</v>
      </c>
      <c r="N728" s="118">
        <v>9449.1299999999992</v>
      </c>
      <c r="O728" s="118">
        <v>1055.8399999999999</v>
      </c>
      <c r="P728" s="118">
        <v>1068.94</v>
      </c>
      <c r="Q728" s="118">
        <v>1082.2</v>
      </c>
      <c r="R728" s="118">
        <v>1095.6300000000001</v>
      </c>
      <c r="S728" s="118">
        <v>1109.22</v>
      </c>
      <c r="T728" s="118">
        <v>1122.98</v>
      </c>
      <c r="U728" s="118">
        <v>1136.92</v>
      </c>
      <c r="V728" s="118">
        <v>1151.02</v>
      </c>
      <c r="W728" s="118">
        <v>1165.3</v>
      </c>
      <c r="X728" s="118">
        <v>1179.76</v>
      </c>
      <c r="Y728" s="118">
        <v>1194.3900000000001</v>
      </c>
      <c r="Z728" s="118">
        <v>1209.21</v>
      </c>
      <c r="AA728" s="118">
        <v>1224.21</v>
      </c>
      <c r="AB728" s="118">
        <v>1239.4000000000001</v>
      </c>
      <c r="AC728" s="118">
        <v>1254.78</v>
      </c>
      <c r="AD728" s="118">
        <v>1270.3399999999999</v>
      </c>
      <c r="AE728" s="118">
        <v>1286.1099999999999</v>
      </c>
    </row>
    <row r="729" spans="1:31">
      <c r="A729" s="3" t="s">
        <v>631</v>
      </c>
      <c r="B729" s="117" t="s">
        <v>544</v>
      </c>
      <c r="C729" s="118" t="s">
        <v>32</v>
      </c>
      <c r="D729" s="118" t="s">
        <v>206</v>
      </c>
      <c r="E729" s="117" t="s">
        <v>96</v>
      </c>
      <c r="F729" s="118" t="s">
        <v>119</v>
      </c>
      <c r="G729" s="117">
        <v>0</v>
      </c>
      <c r="H729" s="118">
        <v>0</v>
      </c>
      <c r="I729" s="118">
        <v>0</v>
      </c>
      <c r="J729" s="118">
        <v>2701.22</v>
      </c>
      <c r="K729" s="118">
        <v>8201.9699999999993</v>
      </c>
      <c r="L729" s="118">
        <v>19375.61</v>
      </c>
      <c r="M729" s="118">
        <v>25218.69</v>
      </c>
      <c r="N729" s="118">
        <v>28368.400000000001</v>
      </c>
      <c r="O729" s="118">
        <v>28720.35</v>
      </c>
      <c r="P729" s="118">
        <v>29076.66</v>
      </c>
      <c r="Q729" s="118">
        <v>29437.39</v>
      </c>
      <c r="R729" s="118">
        <v>29802.6</v>
      </c>
      <c r="S729" s="118">
        <v>30172.35</v>
      </c>
      <c r="T729" s="118">
        <v>30546.67</v>
      </c>
      <c r="U729" s="118">
        <v>30925.64</v>
      </c>
      <c r="V729" s="118">
        <v>31309.32</v>
      </c>
      <c r="W729" s="118">
        <v>31697.75</v>
      </c>
      <c r="X729" s="118">
        <v>32091</v>
      </c>
      <c r="Y729" s="118">
        <v>32489.13</v>
      </c>
      <c r="Z729" s="118">
        <v>32892.199999999997</v>
      </c>
      <c r="AA729" s="118">
        <v>33300.28</v>
      </c>
      <c r="AB729" s="118">
        <v>33713.410000000003</v>
      </c>
      <c r="AC729" s="118">
        <v>34131.67</v>
      </c>
      <c r="AD729" s="118">
        <v>34555.120000000003</v>
      </c>
      <c r="AE729" s="118">
        <v>34983.82</v>
      </c>
    </row>
    <row r="730" spans="1:31">
      <c r="A730" s="3" t="s">
        <v>632</v>
      </c>
      <c r="B730" s="117" t="s">
        <v>544</v>
      </c>
      <c r="C730" s="118" t="s">
        <v>32</v>
      </c>
      <c r="D730" s="118" t="s">
        <v>206</v>
      </c>
      <c r="E730" s="117" t="s">
        <v>97</v>
      </c>
      <c r="F730" s="118" t="s">
        <v>119</v>
      </c>
      <c r="G730" s="117">
        <v>0</v>
      </c>
      <c r="H730" s="118">
        <v>0</v>
      </c>
      <c r="I730" s="118">
        <v>0</v>
      </c>
      <c r="J730" s="118">
        <v>0</v>
      </c>
      <c r="K730" s="118">
        <v>0</v>
      </c>
      <c r="L730" s="118">
        <v>0</v>
      </c>
      <c r="M730" s="118">
        <v>0</v>
      </c>
      <c r="N730" s="118">
        <v>0</v>
      </c>
      <c r="O730" s="118">
        <v>0</v>
      </c>
      <c r="P730" s="118">
        <v>0</v>
      </c>
      <c r="Q730" s="118">
        <v>0</v>
      </c>
      <c r="R730" s="118">
        <v>0</v>
      </c>
      <c r="S730" s="118">
        <v>0</v>
      </c>
      <c r="T730" s="118">
        <v>0</v>
      </c>
      <c r="U730" s="118">
        <v>0</v>
      </c>
      <c r="V730" s="118">
        <v>0</v>
      </c>
      <c r="W730" s="118">
        <v>0</v>
      </c>
      <c r="X730" s="118">
        <v>0</v>
      </c>
      <c r="Y730" s="118">
        <v>0</v>
      </c>
      <c r="Z730" s="118">
        <v>0</v>
      </c>
      <c r="AA730" s="118">
        <v>0</v>
      </c>
      <c r="AB730" s="118">
        <v>0</v>
      </c>
      <c r="AC730" s="118">
        <v>0</v>
      </c>
      <c r="AD730" s="118">
        <v>0</v>
      </c>
      <c r="AE730" s="118">
        <v>0</v>
      </c>
    </row>
    <row r="731" spans="1:31">
      <c r="A731" s="3" t="s">
        <v>633</v>
      </c>
      <c r="B731" s="117" t="s">
        <v>544</v>
      </c>
      <c r="C731" s="118" t="s">
        <v>32</v>
      </c>
      <c r="D731" s="118" t="s">
        <v>206</v>
      </c>
      <c r="E731" s="117" t="s">
        <v>34</v>
      </c>
      <c r="F731" s="118" t="s">
        <v>119</v>
      </c>
      <c r="G731" s="117">
        <v>0</v>
      </c>
      <c r="H731" s="118">
        <v>0</v>
      </c>
      <c r="I731" s="118">
        <v>0</v>
      </c>
      <c r="J731" s="118">
        <v>10804.87</v>
      </c>
      <c r="K731" s="118">
        <v>24704.21</v>
      </c>
      <c r="L731" s="118">
        <v>52896.54</v>
      </c>
      <c r="M731" s="118">
        <v>42747.93</v>
      </c>
      <c r="N731" s="118">
        <v>37817.53</v>
      </c>
      <c r="O731" s="118">
        <v>29776.19</v>
      </c>
      <c r="P731" s="118">
        <v>30145.599999999999</v>
      </c>
      <c r="Q731" s="118">
        <v>30519.599999999999</v>
      </c>
      <c r="R731" s="118">
        <v>30898.23</v>
      </c>
      <c r="S731" s="118">
        <v>31281.57</v>
      </c>
      <c r="T731" s="118">
        <v>31669.66</v>
      </c>
      <c r="U731" s="118">
        <v>32062.560000000001</v>
      </c>
      <c r="V731" s="118">
        <v>32460.34</v>
      </c>
      <c r="W731" s="118">
        <v>32863.050000000003</v>
      </c>
      <c r="X731" s="118">
        <v>33270.76</v>
      </c>
      <c r="Y731" s="118">
        <v>33683.53</v>
      </c>
      <c r="Z731" s="118">
        <v>34101.42</v>
      </c>
      <c r="AA731" s="118">
        <v>34524.49</v>
      </c>
      <c r="AB731" s="118">
        <v>34952.81</v>
      </c>
      <c r="AC731" s="118">
        <v>35386.449999999997</v>
      </c>
      <c r="AD731" s="118">
        <v>35825.46</v>
      </c>
      <c r="AE731" s="118">
        <v>36269.919999999998</v>
      </c>
    </row>
    <row r="732" spans="1:31">
      <c r="A732" s="3" t="s">
        <v>634</v>
      </c>
      <c r="B732" s="117" t="s">
        <v>544</v>
      </c>
      <c r="C732" s="118" t="s">
        <v>152</v>
      </c>
      <c r="D732" s="118" t="s">
        <v>206</v>
      </c>
      <c r="E732" s="117" t="s">
        <v>93</v>
      </c>
      <c r="F732" s="118" t="s">
        <v>119</v>
      </c>
      <c r="G732" s="117">
        <v>0</v>
      </c>
      <c r="H732" s="119">
        <v>0</v>
      </c>
      <c r="I732" s="119">
        <v>0</v>
      </c>
      <c r="J732" s="119">
        <v>5.2504243559304618</v>
      </c>
      <c r="K732" s="119">
        <v>15.934511866694486</v>
      </c>
      <c r="L732" s="119">
        <v>37.618805746940303</v>
      </c>
      <c r="M732" s="119">
        <v>48.933474022004688</v>
      </c>
      <c r="N732" s="119">
        <v>55.007321327807325</v>
      </c>
      <c r="O732" s="119">
        <v>55.651622431659042</v>
      </c>
      <c r="P732" s="119">
        <v>56.303518488104586</v>
      </c>
      <c r="Q732" s="119">
        <v>56.963099025633817</v>
      </c>
      <c r="R732" s="119">
        <v>57.630454628088962</v>
      </c>
      <c r="S732" s="119">
        <v>58.305676947104878</v>
      </c>
      <c r="T732" s="119">
        <v>58.988858714696057</v>
      </c>
      <c r="U732" s="119">
        <v>59.680093755992154</v>
      </c>
      <c r="V732" s="119">
        <v>60.379477002123373</v>
      </c>
      <c r="W732" s="119">
        <v>61.087104503257954</v>
      </c>
      <c r="X732" s="119">
        <v>61.803073441793259</v>
      </c>
      <c r="Y732" s="119">
        <v>62.527482145702393</v>
      </c>
      <c r="Z732" s="119">
        <v>63.26043010203805</v>
      </c>
      <c r="AA732" s="119">
        <v>64.00201797059573</v>
      </c>
      <c r="AB732" s="119">
        <v>64.752347597737852</v>
      </c>
      <c r="AC732" s="119">
        <v>65.511522030380831</v>
      </c>
      <c r="AD732" s="119">
        <v>66.27964553014715</v>
      </c>
      <c r="AE732" s="119">
        <v>67.056823587684164</v>
      </c>
    </row>
    <row r="733" spans="1:31">
      <c r="A733" s="3" t="s">
        <v>635</v>
      </c>
      <c r="B733" s="117" t="s">
        <v>544</v>
      </c>
      <c r="C733" s="118" t="s">
        <v>152</v>
      </c>
      <c r="D733" s="118" t="s">
        <v>206</v>
      </c>
      <c r="E733" s="117" t="s">
        <v>94</v>
      </c>
      <c r="F733" s="118" t="s">
        <v>119</v>
      </c>
      <c r="G733" s="117">
        <v>0</v>
      </c>
      <c r="H733" s="119">
        <v>0</v>
      </c>
      <c r="I733" s="119">
        <v>0</v>
      </c>
      <c r="J733" s="119">
        <v>5.2504243559304618</v>
      </c>
      <c r="K733" s="119">
        <v>10.684087510764023</v>
      </c>
      <c r="L733" s="119">
        <v>21.684293880245818</v>
      </c>
      <c r="M733" s="119">
        <v>11.314668275064385</v>
      </c>
      <c r="N733" s="119">
        <v>6.0738473058026372</v>
      </c>
      <c r="O733" s="119">
        <v>0.64430110385171702</v>
      </c>
      <c r="P733" s="119">
        <v>0.65189605644554405</v>
      </c>
      <c r="Q733" s="119">
        <v>0.65958053752923007</v>
      </c>
      <c r="R733" s="119">
        <v>0.66735560245514591</v>
      </c>
      <c r="S733" s="119">
        <v>0.67522231901591567</v>
      </c>
      <c r="T733" s="119">
        <v>0.68318176759117932</v>
      </c>
      <c r="U733" s="119">
        <v>0.69123504129609614</v>
      </c>
      <c r="V733" s="119">
        <v>0.69938324613121949</v>
      </c>
      <c r="W733" s="119">
        <v>0.70762750113458139</v>
      </c>
      <c r="X733" s="119">
        <v>0.71596893853530474</v>
      </c>
      <c r="Y733" s="119">
        <v>0.72440870390913403</v>
      </c>
      <c r="Z733" s="119">
        <v>0.73294795633565712</v>
      </c>
      <c r="AA733" s="119">
        <v>0.74158786855768</v>
      </c>
      <c r="AB733" s="119">
        <v>0.75032962714212204</v>
      </c>
      <c r="AC733" s="119">
        <v>0.75917443264297901</v>
      </c>
      <c r="AD733" s="119">
        <v>0.76812349976631822</v>
      </c>
      <c r="AE733" s="119">
        <v>0.77717805753701441</v>
      </c>
    </row>
    <row r="734" spans="1:31">
      <c r="A734" s="3" t="s">
        <v>636</v>
      </c>
      <c r="B734" s="117" t="s">
        <v>544</v>
      </c>
      <c r="C734" s="118" t="s">
        <v>152</v>
      </c>
      <c r="D734" s="118" t="s">
        <v>206</v>
      </c>
      <c r="E734" s="117" t="s">
        <v>35</v>
      </c>
      <c r="F734" s="118" t="s">
        <v>119</v>
      </c>
      <c r="G734" s="117">
        <v>0</v>
      </c>
      <c r="H734" s="144">
        <v>0</v>
      </c>
      <c r="I734" s="144">
        <v>0</v>
      </c>
      <c r="J734" s="144">
        <v>0</v>
      </c>
      <c r="K734" s="144">
        <v>0</v>
      </c>
      <c r="L734" s="144">
        <v>0</v>
      </c>
      <c r="M734" s="144">
        <v>0</v>
      </c>
      <c r="N734" s="144">
        <v>0</v>
      </c>
      <c r="O734" s="144">
        <v>0</v>
      </c>
      <c r="P734" s="144">
        <v>0</v>
      </c>
      <c r="Q734" s="144">
        <v>0</v>
      </c>
      <c r="R734" s="144">
        <v>0</v>
      </c>
      <c r="S734" s="144">
        <v>0</v>
      </c>
      <c r="T734" s="144">
        <v>0</v>
      </c>
      <c r="U734" s="144">
        <v>0</v>
      </c>
      <c r="V734" s="144">
        <v>0</v>
      </c>
      <c r="W734" s="144">
        <v>0</v>
      </c>
      <c r="X734" s="144">
        <v>0</v>
      </c>
      <c r="Y734" s="144">
        <v>0</v>
      </c>
      <c r="Z734" s="144">
        <v>0</v>
      </c>
      <c r="AA734" s="144">
        <v>0</v>
      </c>
      <c r="AB734" s="144">
        <v>0</v>
      </c>
      <c r="AC734" s="144">
        <v>0</v>
      </c>
      <c r="AD734" s="144">
        <v>0</v>
      </c>
      <c r="AE734" s="144">
        <v>0</v>
      </c>
    </row>
    <row r="735" spans="1:31">
      <c r="A735" s="3" t="s">
        <v>637</v>
      </c>
      <c r="B735" s="117" t="s">
        <v>544</v>
      </c>
      <c r="C735" s="118" t="s">
        <v>152</v>
      </c>
      <c r="D735" s="118" t="s">
        <v>206</v>
      </c>
      <c r="E735" s="117" t="s">
        <v>36</v>
      </c>
      <c r="F735" s="118" t="s">
        <v>119</v>
      </c>
      <c r="G735" s="117">
        <v>0</v>
      </c>
      <c r="H735" s="144">
        <v>0</v>
      </c>
      <c r="I735" s="144">
        <v>0</v>
      </c>
      <c r="J735" s="144">
        <v>0</v>
      </c>
      <c r="K735" s="144">
        <v>0</v>
      </c>
      <c r="L735" s="144">
        <v>0</v>
      </c>
      <c r="M735" s="144">
        <v>0</v>
      </c>
      <c r="N735" s="144">
        <v>0</v>
      </c>
      <c r="O735" s="144">
        <v>0</v>
      </c>
      <c r="P735" s="144">
        <v>0</v>
      </c>
      <c r="Q735" s="144">
        <v>0</v>
      </c>
      <c r="R735" s="144">
        <v>0</v>
      </c>
      <c r="S735" s="144">
        <v>0</v>
      </c>
      <c r="T735" s="144">
        <v>0</v>
      </c>
      <c r="U735" s="144">
        <v>0</v>
      </c>
      <c r="V735" s="144">
        <v>0</v>
      </c>
      <c r="W735" s="144">
        <v>0</v>
      </c>
      <c r="X735" s="144">
        <v>0</v>
      </c>
      <c r="Y735" s="144">
        <v>0</v>
      </c>
      <c r="Z735" s="144">
        <v>0</v>
      </c>
      <c r="AA735" s="144">
        <v>0</v>
      </c>
      <c r="AB735" s="144">
        <v>0</v>
      </c>
      <c r="AC735" s="144">
        <v>0</v>
      </c>
      <c r="AD735" s="144">
        <v>0</v>
      </c>
      <c r="AE735" s="144">
        <v>0</v>
      </c>
    </row>
    <row r="736" spans="1:31">
      <c r="A736" s="3" t="s">
        <v>638</v>
      </c>
      <c r="B736" s="117" t="s">
        <v>544</v>
      </c>
      <c r="C736" s="118" t="s">
        <v>152</v>
      </c>
      <c r="D736" s="118" t="s">
        <v>206</v>
      </c>
      <c r="E736" s="117" t="s">
        <v>37</v>
      </c>
      <c r="F736" s="118" t="s">
        <v>119</v>
      </c>
      <c r="G736" s="117">
        <v>0</v>
      </c>
      <c r="H736" s="144">
        <v>0</v>
      </c>
      <c r="I736" s="144">
        <v>0</v>
      </c>
      <c r="J736" s="144">
        <v>7.0880728805061237E-3</v>
      </c>
      <c r="K736" s="144">
        <v>2.1511591020037555E-2</v>
      </c>
      <c r="L736" s="144">
        <v>5.078538775836941E-2</v>
      </c>
      <c r="M736" s="144">
        <v>6.6060189929706345E-2</v>
      </c>
      <c r="N736" s="144">
        <v>7.4259883792539894E-2</v>
      </c>
      <c r="O736" s="144">
        <v>7.5129690282739719E-2</v>
      </c>
      <c r="P736" s="144">
        <v>7.6009749958941206E-2</v>
      </c>
      <c r="Q736" s="144">
        <v>7.6900183684605647E-2</v>
      </c>
      <c r="R736" s="144">
        <v>7.7801113747920092E-2</v>
      </c>
      <c r="S736" s="144">
        <v>7.8712663878591591E-2</v>
      </c>
      <c r="T736" s="144">
        <v>7.9634959264839683E-2</v>
      </c>
      <c r="U736" s="144">
        <v>8.0568126570589413E-2</v>
      </c>
      <c r="V736" s="144">
        <v>8.1512293952866563E-2</v>
      </c>
      <c r="W736" s="144">
        <v>8.2467591079398245E-2</v>
      </c>
      <c r="X736" s="144">
        <v>8.3434149146420902E-2</v>
      </c>
      <c r="Y736" s="144">
        <v>8.4412100896698233E-2</v>
      </c>
      <c r="Z736" s="144">
        <v>8.5401580637751384E-2</v>
      </c>
      <c r="AA736" s="144">
        <v>8.6402724260304237E-2</v>
      </c>
      <c r="AB736" s="144">
        <v>8.7415669256946105E-2</v>
      </c>
      <c r="AC736" s="144">
        <v>8.844055474101413E-2</v>
      </c>
      <c r="AD736" s="144">
        <v>8.9477521465698664E-2</v>
      </c>
      <c r="AE736" s="144">
        <v>9.0526711843373631E-2</v>
      </c>
    </row>
    <row r="737" spans="1:31">
      <c r="A737" s="3" t="s">
        <v>639</v>
      </c>
      <c r="B737" s="117" t="s">
        <v>544</v>
      </c>
      <c r="C737" s="118" t="s">
        <v>152</v>
      </c>
      <c r="D737" s="118" t="s">
        <v>206</v>
      </c>
      <c r="E737" s="117" t="s">
        <v>38</v>
      </c>
      <c r="F737" s="118" t="s">
        <v>119</v>
      </c>
      <c r="G737" s="117">
        <v>0</v>
      </c>
      <c r="H737" s="144">
        <v>0</v>
      </c>
      <c r="I737" s="144">
        <v>0</v>
      </c>
      <c r="J737" s="144">
        <v>7.553359847086662E-3</v>
      </c>
      <c r="K737" s="144">
        <v>2.2923690345308563E-2</v>
      </c>
      <c r="L737" s="144">
        <v>5.4119125914715911E-2</v>
      </c>
      <c r="M737" s="144">
        <v>7.0396621834725434E-2</v>
      </c>
      <c r="N737" s="144">
        <v>7.9134573521461943E-2</v>
      </c>
      <c r="O737" s="144">
        <v>8.0061477283396978E-2</v>
      </c>
      <c r="P737" s="144">
        <v>8.0999307287874259E-2</v>
      </c>
      <c r="Q737" s="144">
        <v>8.1948192332273712E-2</v>
      </c>
      <c r="R737" s="144">
        <v>8.2908262732225166E-2</v>
      </c>
      <c r="S737" s="144">
        <v>8.3879650339505105E-2</v>
      </c>
      <c r="T737" s="144">
        <v>8.4862488560144583E-2</v>
      </c>
      <c r="U737" s="144">
        <v>8.5856912372750865E-2</v>
      </c>
      <c r="V737" s="144">
        <v>8.6863058347044497E-2</v>
      </c>
      <c r="W737" s="144">
        <v>8.7881064662615346E-2</v>
      </c>
      <c r="X737" s="144">
        <v>8.8911071127899505E-2</v>
      </c>
      <c r="Y737" s="144">
        <v>8.9953219199380041E-2</v>
      </c>
      <c r="Z737" s="144">
        <v>9.1007652001013836E-2</v>
      </c>
      <c r="AA737" s="144">
        <v>9.207451434388772E-2</v>
      </c>
      <c r="AB737" s="144">
        <v>9.3153952746106244E-2</v>
      </c>
      <c r="AC737" s="144">
        <v>9.4246115452913601E-2</v>
      </c>
      <c r="AD737" s="144">
        <v>9.535115245705314E-2</v>
      </c>
      <c r="AE737" s="144">
        <v>9.6469215519366616E-2</v>
      </c>
    </row>
    <row r="738" spans="1:31">
      <c r="A738" s="3" t="s">
        <v>640</v>
      </c>
      <c r="B738" s="117" t="s">
        <v>544</v>
      </c>
      <c r="C738" s="118" t="s">
        <v>152</v>
      </c>
      <c r="D738" s="118" t="s">
        <v>206</v>
      </c>
      <c r="E738" s="117" t="s">
        <v>95</v>
      </c>
      <c r="F738" s="118" t="s">
        <v>119</v>
      </c>
      <c r="G738" s="117">
        <v>0</v>
      </c>
      <c r="H738" s="118">
        <v>0</v>
      </c>
      <c r="I738" s="118">
        <v>0</v>
      </c>
      <c r="J738" s="118">
        <v>393.78</v>
      </c>
      <c r="K738" s="118">
        <v>801.31</v>
      </c>
      <c r="L738" s="118">
        <v>1626.32</v>
      </c>
      <c r="M738" s="118">
        <v>848.6</v>
      </c>
      <c r="N738" s="118">
        <v>455.54</v>
      </c>
      <c r="O738" s="118">
        <v>48.32</v>
      </c>
      <c r="P738" s="118">
        <v>48.89</v>
      </c>
      <c r="Q738" s="118">
        <v>49.47</v>
      </c>
      <c r="R738" s="118">
        <v>50.05</v>
      </c>
      <c r="S738" s="118">
        <v>50.64</v>
      </c>
      <c r="T738" s="118">
        <v>51.24</v>
      </c>
      <c r="U738" s="118">
        <v>51.84</v>
      </c>
      <c r="V738" s="118">
        <v>52.45</v>
      </c>
      <c r="W738" s="118">
        <v>53.07</v>
      </c>
      <c r="X738" s="118">
        <v>53.7</v>
      </c>
      <c r="Y738" s="118">
        <v>54.33</v>
      </c>
      <c r="Z738" s="118">
        <v>54.97</v>
      </c>
      <c r="AA738" s="118">
        <v>55.62</v>
      </c>
      <c r="AB738" s="118">
        <v>56.27</v>
      </c>
      <c r="AC738" s="118">
        <v>56.94</v>
      </c>
      <c r="AD738" s="118">
        <v>57.61</v>
      </c>
      <c r="AE738" s="118">
        <v>58.29</v>
      </c>
    </row>
    <row r="739" spans="1:31">
      <c r="A739" s="3" t="s">
        <v>641</v>
      </c>
      <c r="B739" s="117" t="s">
        <v>544</v>
      </c>
      <c r="C739" s="118" t="s">
        <v>152</v>
      </c>
      <c r="D739" s="118" t="s">
        <v>206</v>
      </c>
      <c r="E739" s="117" t="s">
        <v>96</v>
      </c>
      <c r="F739" s="118" t="s">
        <v>119</v>
      </c>
      <c r="G739" s="117">
        <v>0</v>
      </c>
      <c r="H739" s="118">
        <v>0</v>
      </c>
      <c r="I739" s="118">
        <v>0</v>
      </c>
      <c r="J739" s="118">
        <v>105.01</v>
      </c>
      <c r="K739" s="118">
        <v>318.69</v>
      </c>
      <c r="L739" s="118">
        <v>752.38</v>
      </c>
      <c r="M739" s="118">
        <v>978.67</v>
      </c>
      <c r="N739" s="118">
        <v>1100.1500000000001</v>
      </c>
      <c r="O739" s="118">
        <v>1113.03</v>
      </c>
      <c r="P739" s="118">
        <v>1126.07</v>
      </c>
      <c r="Q739" s="118">
        <v>1139.26</v>
      </c>
      <c r="R739" s="118">
        <v>1152.6099999999999</v>
      </c>
      <c r="S739" s="118">
        <v>1166.1099999999999</v>
      </c>
      <c r="T739" s="118">
        <v>1179.78</v>
      </c>
      <c r="U739" s="118">
        <v>1193.5999999999999</v>
      </c>
      <c r="V739" s="118">
        <v>1207.5899999999999</v>
      </c>
      <c r="W739" s="118">
        <v>1221.74</v>
      </c>
      <c r="X739" s="118">
        <v>1236.06</v>
      </c>
      <c r="Y739" s="118">
        <v>1250.55</v>
      </c>
      <c r="Z739" s="118">
        <v>1265.21</v>
      </c>
      <c r="AA739" s="118">
        <v>1280.04</v>
      </c>
      <c r="AB739" s="118">
        <v>1295.05</v>
      </c>
      <c r="AC739" s="118">
        <v>1310.23</v>
      </c>
      <c r="AD739" s="118">
        <v>1325.59</v>
      </c>
      <c r="AE739" s="118">
        <v>1341.14</v>
      </c>
    </row>
    <row r="740" spans="1:31">
      <c r="A740" s="3" t="s">
        <v>642</v>
      </c>
      <c r="B740" s="117" t="s">
        <v>544</v>
      </c>
      <c r="C740" s="118" t="s">
        <v>152</v>
      </c>
      <c r="D740" s="118" t="s">
        <v>206</v>
      </c>
      <c r="E740" s="117" t="s">
        <v>97</v>
      </c>
      <c r="F740" s="118" t="s">
        <v>119</v>
      </c>
      <c r="G740" s="117">
        <v>0</v>
      </c>
      <c r="H740" s="118">
        <v>0</v>
      </c>
      <c r="I740" s="118">
        <v>0</v>
      </c>
      <c r="J740" s="118">
        <v>0</v>
      </c>
      <c r="K740" s="118">
        <v>0</v>
      </c>
      <c r="L740" s="118">
        <v>0</v>
      </c>
      <c r="M740" s="118">
        <v>0</v>
      </c>
      <c r="N740" s="118">
        <v>0</v>
      </c>
      <c r="O740" s="118">
        <v>0</v>
      </c>
      <c r="P740" s="118">
        <v>0</v>
      </c>
      <c r="Q740" s="118">
        <v>0</v>
      </c>
      <c r="R740" s="118">
        <v>0</v>
      </c>
      <c r="S740" s="118">
        <v>0</v>
      </c>
      <c r="T740" s="118">
        <v>0</v>
      </c>
      <c r="U740" s="118">
        <v>0</v>
      </c>
      <c r="V740" s="118">
        <v>0</v>
      </c>
      <c r="W740" s="118">
        <v>0</v>
      </c>
      <c r="X740" s="118">
        <v>0</v>
      </c>
      <c r="Y740" s="118">
        <v>0</v>
      </c>
      <c r="Z740" s="118">
        <v>0</v>
      </c>
      <c r="AA740" s="118">
        <v>0</v>
      </c>
      <c r="AB740" s="118">
        <v>0</v>
      </c>
      <c r="AC740" s="118">
        <v>0</v>
      </c>
      <c r="AD740" s="118">
        <v>0</v>
      </c>
      <c r="AE740" s="118">
        <v>0</v>
      </c>
    </row>
    <row r="741" spans="1:31">
      <c r="A741" s="3" t="s">
        <v>643</v>
      </c>
      <c r="B741" s="117" t="s">
        <v>544</v>
      </c>
      <c r="C741" s="118" t="s">
        <v>152</v>
      </c>
      <c r="D741" s="118" t="s">
        <v>206</v>
      </c>
      <c r="E741" s="117" t="s">
        <v>34</v>
      </c>
      <c r="F741" s="118" t="s">
        <v>119</v>
      </c>
      <c r="G741" s="117">
        <v>0</v>
      </c>
      <c r="H741" s="118">
        <v>0</v>
      </c>
      <c r="I741" s="118">
        <v>0</v>
      </c>
      <c r="J741" s="118">
        <v>498.79</v>
      </c>
      <c r="K741" s="118">
        <v>1120</v>
      </c>
      <c r="L741" s="118">
        <v>2378.6999999999998</v>
      </c>
      <c r="M741" s="118">
        <v>1827.27</v>
      </c>
      <c r="N741" s="118">
        <v>1555.69</v>
      </c>
      <c r="O741" s="118">
        <v>1161.3599999999999</v>
      </c>
      <c r="P741" s="118">
        <v>1174.96</v>
      </c>
      <c r="Q741" s="118">
        <v>1188.73</v>
      </c>
      <c r="R741" s="118">
        <v>1202.6600000000001</v>
      </c>
      <c r="S741" s="118">
        <v>1216.76</v>
      </c>
      <c r="T741" s="118">
        <v>1231.02</v>
      </c>
      <c r="U741" s="118">
        <v>1245.44</v>
      </c>
      <c r="V741" s="118">
        <v>1260.04</v>
      </c>
      <c r="W741" s="118">
        <v>1274.81</v>
      </c>
      <c r="X741" s="118">
        <v>1289.76</v>
      </c>
      <c r="Y741" s="118">
        <v>1304.8800000000001</v>
      </c>
      <c r="Z741" s="118">
        <v>1320.18</v>
      </c>
      <c r="AA741" s="118">
        <v>1335.66</v>
      </c>
      <c r="AB741" s="118">
        <v>1351.32</v>
      </c>
      <c r="AC741" s="118">
        <v>1367.17</v>
      </c>
      <c r="AD741" s="118">
        <v>1383.2</v>
      </c>
      <c r="AE741" s="118">
        <v>1399.42</v>
      </c>
    </row>
    <row r="742" spans="1:31">
      <c r="A742" s="3" t="s">
        <v>804</v>
      </c>
      <c r="B742" s="117" t="s">
        <v>544</v>
      </c>
      <c r="C742" s="118" t="s">
        <v>32</v>
      </c>
      <c r="D742" s="118" t="s">
        <v>418</v>
      </c>
      <c r="E742" s="117" t="s">
        <v>93</v>
      </c>
      <c r="F742" s="118" t="s">
        <v>119</v>
      </c>
      <c r="G742" s="117">
        <v>0</v>
      </c>
      <c r="H742" s="119">
        <v>0</v>
      </c>
      <c r="I742" s="119">
        <v>0</v>
      </c>
      <c r="J742" s="119">
        <v>67.530439498964256</v>
      </c>
      <c r="K742" s="119">
        <v>205.04914231987377</v>
      </c>
      <c r="L742" s="119">
        <v>484.39021102515659</v>
      </c>
      <c r="M742" s="119">
        <v>630.46721631524736</v>
      </c>
      <c r="N742" s="119">
        <v>709.20999097480603</v>
      </c>
      <c r="O742" s="119">
        <v>718.00867428812626</v>
      </c>
      <c r="P742" s="119">
        <v>726.91651684769693</v>
      </c>
      <c r="Q742" s="119">
        <v>735.93487291762995</v>
      </c>
      <c r="R742" s="119">
        <v>745.0651135634655</v>
      </c>
      <c r="S742" s="119">
        <v>754.3086268606163</v>
      </c>
      <c r="T742" s="119">
        <v>763.66681810539785</v>
      </c>
      <c r="U742" s="119">
        <v>773.14111002867548</v>
      </c>
      <c r="V742" s="119">
        <v>782.7329430121631</v>
      </c>
      <c r="W742" s="119">
        <v>792.44377530740621</v>
      </c>
      <c r="X742" s="119">
        <v>802.27508325747908</v>
      </c>
      <c r="Y742" s="119">
        <v>812.22836152143532</v>
      </c>
      <c r="Z742" s="119">
        <v>822.30512330154124</v>
      </c>
      <c r="AA742" s="119">
        <v>832.50690057332815</v>
      </c>
      <c r="AB742" s="119">
        <v>842.83524431850083</v>
      </c>
      <c r="AC742" s="119">
        <v>853.29172476073256</v>
      </c>
      <c r="AD742" s="119">
        <v>863.87793160438844</v>
      </c>
      <c r="AE742" s="119">
        <v>874.59547427620782</v>
      </c>
    </row>
    <row r="743" spans="1:31">
      <c r="A743" s="3" t="s">
        <v>805</v>
      </c>
      <c r="B743" s="117" t="s">
        <v>544</v>
      </c>
      <c r="C743" s="118" t="s">
        <v>32</v>
      </c>
      <c r="D743" s="118" t="s">
        <v>418</v>
      </c>
      <c r="E743" s="117" t="s">
        <v>94</v>
      </c>
      <c r="F743" s="118" t="s">
        <v>119</v>
      </c>
      <c r="G743" s="117">
        <v>0</v>
      </c>
      <c r="H743" s="119">
        <v>0</v>
      </c>
      <c r="I743" s="119">
        <v>0</v>
      </c>
      <c r="J743" s="119">
        <v>67.530439498964256</v>
      </c>
      <c r="K743" s="119">
        <v>137.51870282090951</v>
      </c>
      <c r="L743" s="119">
        <v>279.34106870528285</v>
      </c>
      <c r="M743" s="119">
        <v>146.07700529009077</v>
      </c>
      <c r="N743" s="119">
        <v>78.742774659558677</v>
      </c>
      <c r="O743" s="119">
        <v>8.7986833133202254</v>
      </c>
      <c r="P743" s="119">
        <v>8.9078425595706676</v>
      </c>
      <c r="Q743" s="119">
        <v>9.0183560699330201</v>
      </c>
      <c r="R743" s="119">
        <v>9.1302406458355563</v>
      </c>
      <c r="S743" s="119">
        <v>9.2435132971507983</v>
      </c>
      <c r="T743" s="119">
        <v>9.3581912447815512</v>
      </c>
      <c r="U743" s="119">
        <v>9.474291923277633</v>
      </c>
      <c r="V743" s="119">
        <v>9.5918329834876204</v>
      </c>
      <c r="W743" s="119">
        <v>9.7108322952431081</v>
      </c>
      <c r="X743" s="119">
        <v>9.8313079500728691</v>
      </c>
      <c r="Y743" s="119">
        <v>9.9532782639562356</v>
      </c>
      <c r="Z743" s="119">
        <v>10.076761780105926</v>
      </c>
      <c r="AA743" s="119">
        <v>10.201777271786909</v>
      </c>
      <c r="AB743" s="119">
        <v>10.328343745172674</v>
      </c>
      <c r="AC743" s="119">
        <v>10.456480442231737</v>
      </c>
      <c r="AD743" s="119">
        <v>10.586206843655873</v>
      </c>
      <c r="AE743" s="119">
        <v>10.717542671819388</v>
      </c>
    </row>
    <row r="744" spans="1:31">
      <c r="A744" s="3" t="s">
        <v>806</v>
      </c>
      <c r="B744" s="117" t="s">
        <v>544</v>
      </c>
      <c r="C744" s="118" t="s">
        <v>32</v>
      </c>
      <c r="D744" s="118" t="s">
        <v>418</v>
      </c>
      <c r="E744" s="117" t="s">
        <v>35</v>
      </c>
      <c r="F744" s="118" t="s">
        <v>119</v>
      </c>
      <c r="G744" s="117">
        <v>0</v>
      </c>
      <c r="H744" s="144">
        <v>0</v>
      </c>
      <c r="I744" s="144">
        <v>0</v>
      </c>
      <c r="J744" s="144">
        <v>0</v>
      </c>
      <c r="K744" s="144">
        <v>0</v>
      </c>
      <c r="L744" s="144">
        <v>0</v>
      </c>
      <c r="M744" s="144">
        <v>0</v>
      </c>
      <c r="N744" s="144">
        <v>0</v>
      </c>
      <c r="O744" s="144">
        <v>0</v>
      </c>
      <c r="P744" s="144">
        <v>0</v>
      </c>
      <c r="Q744" s="144">
        <v>0</v>
      </c>
      <c r="R744" s="144">
        <v>0</v>
      </c>
      <c r="S744" s="144">
        <v>0</v>
      </c>
      <c r="T744" s="144">
        <v>0</v>
      </c>
      <c r="U744" s="144">
        <v>0</v>
      </c>
      <c r="V744" s="144">
        <v>0</v>
      </c>
      <c r="W744" s="144">
        <v>0</v>
      </c>
      <c r="X744" s="144">
        <v>0</v>
      </c>
      <c r="Y744" s="144">
        <v>0</v>
      </c>
      <c r="Z744" s="144">
        <v>0</v>
      </c>
      <c r="AA744" s="144">
        <v>0</v>
      </c>
      <c r="AB744" s="144">
        <v>0</v>
      </c>
      <c r="AC744" s="144">
        <v>0</v>
      </c>
      <c r="AD744" s="144">
        <v>0</v>
      </c>
      <c r="AE744" s="144">
        <v>0</v>
      </c>
    </row>
    <row r="745" spans="1:31">
      <c r="A745" s="3" t="s">
        <v>807</v>
      </c>
      <c r="B745" s="117" t="s">
        <v>544</v>
      </c>
      <c r="C745" s="118" t="s">
        <v>32</v>
      </c>
      <c r="D745" s="118" t="s">
        <v>418</v>
      </c>
      <c r="E745" s="117" t="s">
        <v>36</v>
      </c>
      <c r="F745" s="118" t="s">
        <v>119</v>
      </c>
      <c r="G745" s="117">
        <v>0</v>
      </c>
      <c r="H745" s="144">
        <v>0</v>
      </c>
      <c r="I745" s="144">
        <v>0</v>
      </c>
      <c r="J745" s="144">
        <v>0</v>
      </c>
      <c r="K745" s="144">
        <v>0</v>
      </c>
      <c r="L745" s="144">
        <v>0</v>
      </c>
      <c r="M745" s="144">
        <v>0</v>
      </c>
      <c r="N745" s="144">
        <v>0</v>
      </c>
      <c r="O745" s="144">
        <v>0</v>
      </c>
      <c r="P745" s="144">
        <v>0</v>
      </c>
      <c r="Q745" s="144">
        <v>0</v>
      </c>
      <c r="R745" s="144">
        <v>0</v>
      </c>
      <c r="S745" s="144">
        <v>0</v>
      </c>
      <c r="T745" s="144">
        <v>0</v>
      </c>
      <c r="U745" s="144">
        <v>0</v>
      </c>
      <c r="V745" s="144">
        <v>0</v>
      </c>
      <c r="W745" s="144">
        <v>0</v>
      </c>
      <c r="X745" s="144">
        <v>0</v>
      </c>
      <c r="Y745" s="144">
        <v>0</v>
      </c>
      <c r="Z745" s="144">
        <v>0</v>
      </c>
      <c r="AA745" s="144">
        <v>0</v>
      </c>
      <c r="AB745" s="144">
        <v>0</v>
      </c>
      <c r="AC745" s="144">
        <v>0</v>
      </c>
      <c r="AD745" s="144">
        <v>0</v>
      </c>
      <c r="AE745" s="144">
        <v>0</v>
      </c>
    </row>
    <row r="746" spans="1:31">
      <c r="A746" s="3" t="s">
        <v>808</v>
      </c>
      <c r="B746" s="117" t="s">
        <v>544</v>
      </c>
      <c r="C746" s="118" t="s">
        <v>32</v>
      </c>
      <c r="D746" s="118" t="s">
        <v>418</v>
      </c>
      <c r="E746" s="117" t="s">
        <v>37</v>
      </c>
      <c r="F746" s="118" t="s">
        <v>119</v>
      </c>
      <c r="G746" s="117">
        <v>0</v>
      </c>
      <c r="H746" s="144">
        <v>0</v>
      </c>
      <c r="I746" s="144">
        <v>0</v>
      </c>
      <c r="J746" s="144">
        <v>3.6804089526935521E-2</v>
      </c>
      <c r="K746" s="144">
        <v>0.11175178256433121</v>
      </c>
      <c r="L746" s="144">
        <v>0.26399266500871033</v>
      </c>
      <c r="M746" s="144">
        <v>0.34360463289180987</v>
      </c>
      <c r="N746" s="144">
        <v>0.38651944508126934</v>
      </c>
      <c r="O746" s="144">
        <v>0.39131472748702884</v>
      </c>
      <c r="P746" s="144">
        <v>0.39616950168199488</v>
      </c>
      <c r="Q746" s="144">
        <v>0.40108450574010834</v>
      </c>
      <c r="R746" s="144">
        <v>0.40606048689208868</v>
      </c>
      <c r="S746" s="144">
        <v>0.41109820163903588</v>
      </c>
      <c r="T746" s="144">
        <v>0.41619841586744183</v>
      </c>
      <c r="U746" s="144">
        <v>0.4213619049656282</v>
      </c>
      <c r="V746" s="144">
        <v>0.42658945394162889</v>
      </c>
      <c r="W746" s="144">
        <v>0.43188185754253638</v>
      </c>
      <c r="X746" s="144">
        <v>0.43723992037532611</v>
      </c>
      <c r="Y746" s="144">
        <v>0.44266445702918228</v>
      </c>
      <c r="Z746" s="144">
        <v>0.44815629219934</v>
      </c>
      <c r="AA746" s="144">
        <v>0.45371626081246386</v>
      </c>
      <c r="AB746" s="144">
        <v>0.45934520815358298</v>
      </c>
      <c r="AC746" s="144">
        <v>0.46504398999459928</v>
      </c>
      <c r="AD746" s="144">
        <v>0.47081347272439172</v>
      </c>
      <c r="AE746" s="144">
        <v>0.47665453348053333</v>
      </c>
    </row>
    <row r="747" spans="1:31">
      <c r="A747" s="3" t="s">
        <v>809</v>
      </c>
      <c r="B747" s="117" t="s">
        <v>544</v>
      </c>
      <c r="C747" s="118" t="s">
        <v>32</v>
      </c>
      <c r="D747" s="118" t="s">
        <v>418</v>
      </c>
      <c r="E747" s="117" t="s">
        <v>38</v>
      </c>
      <c r="F747" s="118" t="s">
        <v>119</v>
      </c>
      <c r="G747" s="117">
        <v>0</v>
      </c>
      <c r="H747" s="144">
        <v>0</v>
      </c>
      <c r="I747" s="144">
        <v>0</v>
      </c>
      <c r="J747" s="144">
        <v>3.9220044252915087E-2</v>
      </c>
      <c r="K747" s="144">
        <v>0.11908757732771869</v>
      </c>
      <c r="L747" s="144">
        <v>0.28132210678677572</v>
      </c>
      <c r="M747" s="144">
        <v>0.36616009472699262</v>
      </c>
      <c r="N747" s="144">
        <v>0.41189199177458369</v>
      </c>
      <c r="O747" s="144">
        <v>0.41700205401431034</v>
      </c>
      <c r="P747" s="144">
        <v>0.42217551330135855</v>
      </c>
      <c r="Q747" s="144">
        <v>0.42741315615953573</v>
      </c>
      <c r="R747" s="144">
        <v>0.43271577887051221</v>
      </c>
      <c r="S747" s="144">
        <v>0.43808418759488049</v>
      </c>
      <c r="T747" s="144">
        <v>0.44351919849471633</v>
      </c>
      <c r="U747" s="144">
        <v>0.44902163785766003</v>
      </c>
      <c r="V747" s="144">
        <v>0.45459234222253719</v>
      </c>
      <c r="W747" s="144">
        <v>0.4602321585065392</v>
      </c>
      <c r="X747" s="144">
        <v>0.46594194413397921</v>
      </c>
      <c r="Y747" s="144">
        <v>0.47172256716664779</v>
      </c>
      <c r="Z747" s="144">
        <v>0.47757490643578432</v>
      </c>
      <c r="AA747" s="144">
        <v>0.4834998516756861</v>
      </c>
      <c r="AB747" s="144">
        <v>0.4894983036589759</v>
      </c>
      <c r="AC747" s="144">
        <v>0.49557117433354569</v>
      </c>
      <c r="AD747" s="144">
        <v>0.50171938696120177</v>
      </c>
      <c r="AE747" s="144">
        <v>0.50794387625802784</v>
      </c>
    </row>
    <row r="748" spans="1:31">
      <c r="A748" s="3" t="s">
        <v>810</v>
      </c>
      <c r="B748" s="117" t="s">
        <v>544</v>
      </c>
      <c r="C748" s="118" t="s">
        <v>32</v>
      </c>
      <c r="D748" s="118" t="s">
        <v>418</v>
      </c>
      <c r="E748" s="117" t="s">
        <v>95</v>
      </c>
      <c r="F748" s="118" t="s">
        <v>119</v>
      </c>
      <c r="G748" s="117">
        <v>0</v>
      </c>
      <c r="H748" s="118">
        <v>0</v>
      </c>
      <c r="I748" s="118">
        <v>0</v>
      </c>
      <c r="J748" s="118">
        <v>4051.83</v>
      </c>
      <c r="K748" s="118">
        <v>8251.1200000000008</v>
      </c>
      <c r="L748" s="118">
        <v>16760.46</v>
      </c>
      <c r="M748" s="118">
        <v>8764.6200000000008</v>
      </c>
      <c r="N748" s="118">
        <v>4724.57</v>
      </c>
      <c r="O748" s="118">
        <v>527.91999999999996</v>
      </c>
      <c r="P748" s="118">
        <v>534.47</v>
      </c>
      <c r="Q748" s="118">
        <v>541.1</v>
      </c>
      <c r="R748" s="118">
        <v>547.80999999999995</v>
      </c>
      <c r="S748" s="118">
        <v>554.61</v>
      </c>
      <c r="T748" s="118">
        <v>561.49</v>
      </c>
      <c r="U748" s="118">
        <v>568.46</v>
      </c>
      <c r="V748" s="118">
        <v>575.51</v>
      </c>
      <c r="W748" s="118">
        <v>582.65</v>
      </c>
      <c r="X748" s="118">
        <v>589.88</v>
      </c>
      <c r="Y748" s="118">
        <v>597.20000000000005</v>
      </c>
      <c r="Z748" s="118">
        <v>604.61</v>
      </c>
      <c r="AA748" s="118">
        <v>612.11</v>
      </c>
      <c r="AB748" s="118">
        <v>619.70000000000005</v>
      </c>
      <c r="AC748" s="118">
        <v>627.39</v>
      </c>
      <c r="AD748" s="118">
        <v>635.16999999999996</v>
      </c>
      <c r="AE748" s="118">
        <v>643.04999999999995</v>
      </c>
    </row>
    <row r="749" spans="1:31">
      <c r="A749" s="3" t="s">
        <v>811</v>
      </c>
      <c r="B749" s="117" t="s">
        <v>544</v>
      </c>
      <c r="C749" s="118" t="s">
        <v>32</v>
      </c>
      <c r="D749" s="118" t="s">
        <v>418</v>
      </c>
      <c r="E749" s="117" t="s">
        <v>96</v>
      </c>
      <c r="F749" s="118" t="s">
        <v>119</v>
      </c>
      <c r="G749" s="117">
        <v>0</v>
      </c>
      <c r="H749" s="118">
        <v>0</v>
      </c>
      <c r="I749" s="118">
        <v>0</v>
      </c>
      <c r="J749" s="118">
        <v>1350.61</v>
      </c>
      <c r="K749" s="118">
        <v>4100.9799999999996</v>
      </c>
      <c r="L749" s="118">
        <v>9687.7999999999993</v>
      </c>
      <c r="M749" s="118">
        <v>12609.34</v>
      </c>
      <c r="N749" s="118">
        <v>14184.2</v>
      </c>
      <c r="O749" s="118">
        <v>14360.17</v>
      </c>
      <c r="P749" s="118">
        <v>14538.33</v>
      </c>
      <c r="Q749" s="118">
        <v>14718.7</v>
      </c>
      <c r="R749" s="118">
        <v>14901.3</v>
      </c>
      <c r="S749" s="118">
        <v>15086.17</v>
      </c>
      <c r="T749" s="118">
        <v>15273.34</v>
      </c>
      <c r="U749" s="118">
        <v>15462.82</v>
      </c>
      <c r="V749" s="118">
        <v>15654.66</v>
      </c>
      <c r="W749" s="118">
        <v>15848.88</v>
      </c>
      <c r="X749" s="118">
        <v>16045.5</v>
      </c>
      <c r="Y749" s="118">
        <v>16244.57</v>
      </c>
      <c r="Z749" s="118">
        <v>16446.099999999999</v>
      </c>
      <c r="AA749" s="118">
        <v>16650.14</v>
      </c>
      <c r="AB749" s="118">
        <v>16856.7</v>
      </c>
      <c r="AC749" s="118">
        <v>17065.830000000002</v>
      </c>
      <c r="AD749" s="118">
        <v>17277.560000000001</v>
      </c>
      <c r="AE749" s="118">
        <v>17491.91</v>
      </c>
    </row>
    <row r="750" spans="1:31">
      <c r="A750" s="3" t="s">
        <v>812</v>
      </c>
      <c r="B750" s="117" t="s">
        <v>544</v>
      </c>
      <c r="C750" s="118" t="s">
        <v>32</v>
      </c>
      <c r="D750" s="118" t="s">
        <v>418</v>
      </c>
      <c r="E750" s="117" t="s">
        <v>97</v>
      </c>
      <c r="F750" s="118" t="s">
        <v>119</v>
      </c>
      <c r="G750" s="117">
        <v>0</v>
      </c>
      <c r="H750" s="118">
        <v>0</v>
      </c>
      <c r="I750" s="118">
        <v>0</v>
      </c>
      <c r="J750" s="118">
        <v>0</v>
      </c>
      <c r="K750" s="118">
        <v>0</v>
      </c>
      <c r="L750" s="118">
        <v>0</v>
      </c>
      <c r="M750" s="118">
        <v>0</v>
      </c>
      <c r="N750" s="118">
        <v>0</v>
      </c>
      <c r="O750" s="118">
        <v>0</v>
      </c>
      <c r="P750" s="118">
        <v>0</v>
      </c>
      <c r="Q750" s="118">
        <v>0</v>
      </c>
      <c r="R750" s="118">
        <v>0</v>
      </c>
      <c r="S750" s="118">
        <v>0</v>
      </c>
      <c r="T750" s="118">
        <v>0</v>
      </c>
      <c r="U750" s="118">
        <v>0</v>
      </c>
      <c r="V750" s="118">
        <v>0</v>
      </c>
      <c r="W750" s="118">
        <v>0</v>
      </c>
      <c r="X750" s="118">
        <v>0</v>
      </c>
      <c r="Y750" s="118">
        <v>0</v>
      </c>
      <c r="Z750" s="118">
        <v>0</v>
      </c>
      <c r="AA750" s="118">
        <v>0</v>
      </c>
      <c r="AB750" s="118">
        <v>0</v>
      </c>
      <c r="AC750" s="118">
        <v>0</v>
      </c>
      <c r="AD750" s="118">
        <v>0</v>
      </c>
      <c r="AE750" s="118">
        <v>0</v>
      </c>
    </row>
    <row r="751" spans="1:31">
      <c r="A751" s="3" t="s">
        <v>813</v>
      </c>
      <c r="B751" s="117" t="s">
        <v>544</v>
      </c>
      <c r="C751" s="118" t="s">
        <v>32</v>
      </c>
      <c r="D751" s="118" t="s">
        <v>418</v>
      </c>
      <c r="E751" s="117" t="s">
        <v>34</v>
      </c>
      <c r="F751" s="118" t="s">
        <v>119</v>
      </c>
      <c r="G751" s="117">
        <v>0</v>
      </c>
      <c r="H751" s="118">
        <v>0</v>
      </c>
      <c r="I751" s="118">
        <v>0</v>
      </c>
      <c r="J751" s="118">
        <v>5402.44</v>
      </c>
      <c r="K751" s="118">
        <v>12352.11</v>
      </c>
      <c r="L751" s="118">
        <v>26448.27</v>
      </c>
      <c r="M751" s="118">
        <v>21373.96</v>
      </c>
      <c r="N751" s="118">
        <v>18908.77</v>
      </c>
      <c r="O751" s="118">
        <v>14888.09</v>
      </c>
      <c r="P751" s="118">
        <v>15072.8</v>
      </c>
      <c r="Q751" s="118">
        <v>15259.8</v>
      </c>
      <c r="R751" s="118">
        <v>15449.12</v>
      </c>
      <c r="S751" s="118">
        <v>15640.78</v>
      </c>
      <c r="T751" s="118">
        <v>15834.83</v>
      </c>
      <c r="U751" s="118">
        <v>16031.28</v>
      </c>
      <c r="V751" s="118">
        <v>16230.17</v>
      </c>
      <c r="W751" s="118">
        <v>16431.53</v>
      </c>
      <c r="X751" s="118">
        <v>16635.38</v>
      </c>
      <c r="Y751" s="118">
        <v>16841.759999999998</v>
      </c>
      <c r="Z751" s="118">
        <v>17050.71</v>
      </c>
      <c r="AA751" s="118">
        <v>17262.240000000002</v>
      </c>
      <c r="AB751" s="118">
        <v>17476.41</v>
      </c>
      <c r="AC751" s="118">
        <v>17693.22</v>
      </c>
      <c r="AD751" s="118">
        <v>17912.73</v>
      </c>
      <c r="AE751" s="118">
        <v>18134.96</v>
      </c>
    </row>
    <row r="752" spans="1:31">
      <c r="A752" s="3" t="s">
        <v>814</v>
      </c>
      <c r="B752" s="117" t="s">
        <v>544</v>
      </c>
      <c r="C752" s="118" t="s">
        <v>152</v>
      </c>
      <c r="D752" s="118" t="s">
        <v>418</v>
      </c>
      <c r="E752" s="117" t="s">
        <v>93</v>
      </c>
      <c r="F752" s="118" t="s">
        <v>119</v>
      </c>
      <c r="G752" s="117">
        <v>0</v>
      </c>
      <c r="H752" s="119">
        <v>0</v>
      </c>
      <c r="I752" s="119">
        <v>0</v>
      </c>
      <c r="J752" s="119">
        <v>2.6252121779652309</v>
      </c>
      <c r="K752" s="119">
        <v>7.9672559333472428</v>
      </c>
      <c r="L752" s="119">
        <v>18.809402873470152</v>
      </c>
      <c r="M752" s="119">
        <v>24.466737011002344</v>
      </c>
      <c r="N752" s="119">
        <v>27.503660663903663</v>
      </c>
      <c r="O752" s="119">
        <v>27.825811215829521</v>
      </c>
      <c r="P752" s="119">
        <v>28.151759244052293</v>
      </c>
      <c r="Q752" s="119">
        <v>28.481549512816908</v>
      </c>
      <c r="R752" s="119">
        <v>28.815227314044481</v>
      </c>
      <c r="S752" s="119">
        <v>29.152838473552439</v>
      </c>
      <c r="T752" s="119">
        <v>29.494429357348029</v>
      </c>
      <c r="U752" s="119">
        <v>29.840046877996077</v>
      </c>
      <c r="V752" s="119">
        <v>30.189738501061687</v>
      </c>
      <c r="W752" s="119">
        <v>30.543552251628977</v>
      </c>
      <c r="X752" s="119">
        <v>30.90153672089663</v>
      </c>
      <c r="Y752" s="119">
        <v>31.263741072851197</v>
      </c>
      <c r="Z752" s="119">
        <v>31.630215051019025</v>
      </c>
      <c r="AA752" s="119">
        <v>32.001008985297865</v>
      </c>
      <c r="AB752" s="119">
        <v>32.376173798868926</v>
      </c>
      <c r="AC752" s="119">
        <v>32.755761015190416</v>
      </c>
      <c r="AD752" s="119">
        <v>33.139822765073575</v>
      </c>
      <c r="AE752" s="119">
        <v>33.528411793842082</v>
      </c>
    </row>
    <row r="753" spans="1:31">
      <c r="A753" s="3" t="s">
        <v>815</v>
      </c>
      <c r="B753" s="117" t="s">
        <v>544</v>
      </c>
      <c r="C753" s="118" t="s">
        <v>152</v>
      </c>
      <c r="D753" s="118" t="s">
        <v>418</v>
      </c>
      <c r="E753" s="117" t="s">
        <v>94</v>
      </c>
      <c r="F753" s="118" t="s">
        <v>119</v>
      </c>
      <c r="G753" s="117">
        <v>0</v>
      </c>
      <c r="H753" s="119">
        <v>0</v>
      </c>
      <c r="I753" s="119">
        <v>0</v>
      </c>
      <c r="J753" s="119">
        <v>2.6252121779652309</v>
      </c>
      <c r="K753" s="119">
        <v>5.3420437553820115</v>
      </c>
      <c r="L753" s="119">
        <v>10.842146940122909</v>
      </c>
      <c r="M753" s="119">
        <v>5.6573341375321924</v>
      </c>
      <c r="N753" s="119">
        <v>3.0369236529013186</v>
      </c>
      <c r="O753" s="119">
        <v>0.32215055192585851</v>
      </c>
      <c r="P753" s="119">
        <v>0.32594802822277202</v>
      </c>
      <c r="Q753" s="119">
        <v>0.32979026876461504</v>
      </c>
      <c r="R753" s="119">
        <v>0.33367780122757296</v>
      </c>
      <c r="S753" s="119">
        <v>0.33761115950795784</v>
      </c>
      <c r="T753" s="119">
        <v>0.34159088379558966</v>
      </c>
      <c r="U753" s="119">
        <v>0.34561752064804807</v>
      </c>
      <c r="V753" s="119">
        <v>0.34969162306560975</v>
      </c>
      <c r="W753" s="119">
        <v>0.3538137505672907</v>
      </c>
      <c r="X753" s="119">
        <v>0.35798446926765237</v>
      </c>
      <c r="Y753" s="119">
        <v>0.36220435195456702</v>
      </c>
      <c r="Z753" s="119">
        <v>0.36647397816782856</v>
      </c>
      <c r="AA753" s="119">
        <v>0.37079393427884</v>
      </c>
      <c r="AB753" s="119">
        <v>0.37516481357106102</v>
      </c>
      <c r="AC753" s="119">
        <v>0.37958721632148951</v>
      </c>
      <c r="AD753" s="119">
        <v>0.38406174988315911</v>
      </c>
      <c r="AE753" s="119">
        <v>0.38858902876850721</v>
      </c>
    </row>
    <row r="754" spans="1:31">
      <c r="A754" s="3" t="s">
        <v>816</v>
      </c>
      <c r="B754" s="117" t="s">
        <v>544</v>
      </c>
      <c r="C754" s="118" t="s">
        <v>152</v>
      </c>
      <c r="D754" s="118" t="s">
        <v>418</v>
      </c>
      <c r="E754" s="117" t="s">
        <v>35</v>
      </c>
      <c r="F754" s="118" t="s">
        <v>119</v>
      </c>
      <c r="G754" s="117">
        <v>0</v>
      </c>
      <c r="H754" s="144">
        <v>0</v>
      </c>
      <c r="I754" s="144">
        <v>0</v>
      </c>
      <c r="J754" s="144">
        <v>0</v>
      </c>
      <c r="K754" s="144">
        <v>0</v>
      </c>
      <c r="L754" s="144">
        <v>0</v>
      </c>
      <c r="M754" s="144">
        <v>0</v>
      </c>
      <c r="N754" s="144">
        <v>0</v>
      </c>
      <c r="O754" s="144">
        <v>0</v>
      </c>
      <c r="P754" s="144">
        <v>0</v>
      </c>
      <c r="Q754" s="144">
        <v>0</v>
      </c>
      <c r="R754" s="144">
        <v>0</v>
      </c>
      <c r="S754" s="144">
        <v>0</v>
      </c>
      <c r="T754" s="144">
        <v>0</v>
      </c>
      <c r="U754" s="144">
        <v>0</v>
      </c>
      <c r="V754" s="144">
        <v>0</v>
      </c>
      <c r="W754" s="144">
        <v>0</v>
      </c>
      <c r="X754" s="144">
        <v>0</v>
      </c>
      <c r="Y754" s="144">
        <v>0</v>
      </c>
      <c r="Z754" s="144">
        <v>0</v>
      </c>
      <c r="AA754" s="144">
        <v>0</v>
      </c>
      <c r="AB754" s="144">
        <v>0</v>
      </c>
      <c r="AC754" s="144">
        <v>0</v>
      </c>
      <c r="AD754" s="144">
        <v>0</v>
      </c>
      <c r="AE754" s="144">
        <v>0</v>
      </c>
    </row>
    <row r="755" spans="1:31">
      <c r="A755" s="3" t="s">
        <v>817</v>
      </c>
      <c r="B755" s="117" t="s">
        <v>544</v>
      </c>
      <c r="C755" s="118" t="s">
        <v>152</v>
      </c>
      <c r="D755" s="118" t="s">
        <v>418</v>
      </c>
      <c r="E755" s="117" t="s">
        <v>36</v>
      </c>
      <c r="F755" s="118" t="s">
        <v>119</v>
      </c>
      <c r="G755" s="117">
        <v>0</v>
      </c>
      <c r="H755" s="144">
        <v>0</v>
      </c>
      <c r="I755" s="144">
        <v>0</v>
      </c>
      <c r="J755" s="144">
        <v>0</v>
      </c>
      <c r="K755" s="144">
        <v>0</v>
      </c>
      <c r="L755" s="144">
        <v>0</v>
      </c>
      <c r="M755" s="144">
        <v>0</v>
      </c>
      <c r="N755" s="144">
        <v>0</v>
      </c>
      <c r="O755" s="144">
        <v>0</v>
      </c>
      <c r="P755" s="144">
        <v>0</v>
      </c>
      <c r="Q755" s="144">
        <v>0</v>
      </c>
      <c r="R755" s="144">
        <v>0</v>
      </c>
      <c r="S755" s="144">
        <v>0</v>
      </c>
      <c r="T755" s="144">
        <v>0</v>
      </c>
      <c r="U755" s="144">
        <v>0</v>
      </c>
      <c r="V755" s="144">
        <v>0</v>
      </c>
      <c r="W755" s="144">
        <v>0</v>
      </c>
      <c r="X755" s="144">
        <v>0</v>
      </c>
      <c r="Y755" s="144">
        <v>0</v>
      </c>
      <c r="Z755" s="144">
        <v>0</v>
      </c>
      <c r="AA755" s="144">
        <v>0</v>
      </c>
      <c r="AB755" s="144">
        <v>0</v>
      </c>
      <c r="AC755" s="144">
        <v>0</v>
      </c>
      <c r="AD755" s="144">
        <v>0</v>
      </c>
      <c r="AE755" s="144">
        <v>0</v>
      </c>
    </row>
    <row r="756" spans="1:31">
      <c r="A756" s="3" t="s">
        <v>818</v>
      </c>
      <c r="B756" s="117" t="s">
        <v>544</v>
      </c>
      <c r="C756" s="118" t="s">
        <v>152</v>
      </c>
      <c r="D756" s="118" t="s">
        <v>418</v>
      </c>
      <c r="E756" s="117" t="s">
        <v>37</v>
      </c>
      <c r="F756" s="118" t="s">
        <v>119</v>
      </c>
      <c r="G756" s="117">
        <v>0</v>
      </c>
      <c r="H756" s="144">
        <v>0</v>
      </c>
      <c r="I756" s="144">
        <v>0</v>
      </c>
      <c r="J756" s="144">
        <v>1.7720182201265309E-3</v>
      </c>
      <c r="K756" s="144">
        <v>5.3778977550093887E-3</v>
      </c>
      <c r="L756" s="144">
        <v>1.2696346939592353E-2</v>
      </c>
      <c r="M756" s="144">
        <v>1.6515047482426586E-2</v>
      </c>
      <c r="N756" s="144">
        <v>1.8564970948134973E-2</v>
      </c>
      <c r="O756" s="144">
        <v>1.878242257068493E-2</v>
      </c>
      <c r="P756" s="144">
        <v>1.9002437489735301E-2</v>
      </c>
      <c r="Q756" s="144">
        <v>1.9225045921151412E-2</v>
      </c>
      <c r="R756" s="144">
        <v>1.9450278436980023E-2</v>
      </c>
      <c r="S756" s="144">
        <v>1.9678165969647898E-2</v>
      </c>
      <c r="T756" s="144">
        <v>1.9908739816209921E-2</v>
      </c>
      <c r="U756" s="144">
        <v>2.0142031642647353E-2</v>
      </c>
      <c r="V756" s="144">
        <v>2.0378073488216641E-2</v>
      </c>
      <c r="W756" s="144">
        <v>2.0616897769849561E-2</v>
      </c>
      <c r="X756" s="144">
        <v>2.0858537286605226E-2</v>
      </c>
      <c r="Y756" s="144">
        <v>2.1103025224174558E-2</v>
      </c>
      <c r="Z756" s="144">
        <v>2.1350395159437846E-2</v>
      </c>
      <c r="AA756" s="144">
        <v>2.1600681065076059E-2</v>
      </c>
      <c r="AB756" s="144">
        <v>2.1853917314236526E-2</v>
      </c>
      <c r="AC756" s="144">
        <v>2.2110138685253532E-2</v>
      </c>
      <c r="AD756" s="144">
        <v>2.2369380366424666E-2</v>
      </c>
      <c r="AE756" s="144">
        <v>2.2631677960843408E-2</v>
      </c>
    </row>
    <row r="757" spans="1:31">
      <c r="A757" s="3" t="s">
        <v>819</v>
      </c>
      <c r="B757" s="117" t="s">
        <v>544</v>
      </c>
      <c r="C757" s="118" t="s">
        <v>152</v>
      </c>
      <c r="D757" s="118" t="s">
        <v>418</v>
      </c>
      <c r="E757" s="117" t="s">
        <v>38</v>
      </c>
      <c r="F757" s="118" t="s">
        <v>119</v>
      </c>
      <c r="G757" s="117">
        <v>0</v>
      </c>
      <c r="H757" s="144">
        <v>0</v>
      </c>
      <c r="I757" s="144">
        <v>0</v>
      </c>
      <c r="J757" s="144">
        <v>1.8883399617716655E-3</v>
      </c>
      <c r="K757" s="144">
        <v>5.7309225863271408E-3</v>
      </c>
      <c r="L757" s="144">
        <v>1.3529781478678978E-2</v>
      </c>
      <c r="M757" s="144">
        <v>1.7599155458681359E-2</v>
      </c>
      <c r="N757" s="144">
        <v>1.9783643380365486E-2</v>
      </c>
      <c r="O757" s="144">
        <v>2.0015369320849245E-2</v>
      </c>
      <c r="P757" s="144">
        <v>2.0249826821968565E-2</v>
      </c>
      <c r="Q757" s="144">
        <v>2.0487048083068428E-2</v>
      </c>
      <c r="R757" s="144">
        <v>2.0727065683056291E-2</v>
      </c>
      <c r="S757" s="144">
        <v>2.0969912584876276E-2</v>
      </c>
      <c r="T757" s="144">
        <v>2.1215622140036146E-2</v>
      </c>
      <c r="U757" s="144">
        <v>2.1464228093187716E-2</v>
      </c>
      <c r="V757" s="144">
        <v>2.1715764586761124E-2</v>
      </c>
      <c r="W757" s="144">
        <v>2.1970266165653837E-2</v>
      </c>
      <c r="X757" s="144">
        <v>2.2227767781974876E-2</v>
      </c>
      <c r="Y757" s="144">
        <v>2.248830479984501E-2</v>
      </c>
      <c r="Z757" s="144">
        <v>2.2751913000253459E-2</v>
      </c>
      <c r="AA757" s="144">
        <v>2.301862858597193E-2</v>
      </c>
      <c r="AB757" s="144">
        <v>2.3288488186526561E-2</v>
      </c>
      <c r="AC757" s="144">
        <v>2.35615288632284E-2</v>
      </c>
      <c r="AD757" s="144">
        <v>2.3837788114263285E-2</v>
      </c>
      <c r="AE757" s="144">
        <v>2.4117303879841654E-2</v>
      </c>
    </row>
    <row r="758" spans="1:31">
      <c r="A758" s="3" t="s">
        <v>820</v>
      </c>
      <c r="B758" s="117" t="s">
        <v>544</v>
      </c>
      <c r="C758" s="118" t="s">
        <v>152</v>
      </c>
      <c r="D758" s="118" t="s">
        <v>418</v>
      </c>
      <c r="E758" s="117" t="s">
        <v>95</v>
      </c>
      <c r="F758" s="118" t="s">
        <v>119</v>
      </c>
      <c r="G758" s="117">
        <v>0</v>
      </c>
      <c r="H758" s="118">
        <v>0</v>
      </c>
      <c r="I758" s="118">
        <v>0</v>
      </c>
      <c r="J758" s="118">
        <v>196.89</v>
      </c>
      <c r="K758" s="118">
        <v>400.65</v>
      </c>
      <c r="L758" s="118">
        <v>813.16</v>
      </c>
      <c r="M758" s="118">
        <v>424.3</v>
      </c>
      <c r="N758" s="118">
        <v>227.77</v>
      </c>
      <c r="O758" s="118">
        <v>24.16</v>
      </c>
      <c r="P758" s="118">
        <v>24.45</v>
      </c>
      <c r="Q758" s="118">
        <v>24.73</v>
      </c>
      <c r="R758" s="118">
        <v>25.03</v>
      </c>
      <c r="S758" s="118">
        <v>25.32</v>
      </c>
      <c r="T758" s="118">
        <v>25.62</v>
      </c>
      <c r="U758" s="118">
        <v>25.92</v>
      </c>
      <c r="V758" s="118">
        <v>26.23</v>
      </c>
      <c r="W758" s="118">
        <v>26.54</v>
      </c>
      <c r="X758" s="118">
        <v>26.85</v>
      </c>
      <c r="Y758" s="118">
        <v>27.17</v>
      </c>
      <c r="Z758" s="118">
        <v>27.49</v>
      </c>
      <c r="AA758" s="118">
        <v>27.81</v>
      </c>
      <c r="AB758" s="118">
        <v>28.14</v>
      </c>
      <c r="AC758" s="118">
        <v>28.47</v>
      </c>
      <c r="AD758" s="118">
        <v>28.8</v>
      </c>
      <c r="AE758" s="118">
        <v>29.14</v>
      </c>
    </row>
    <row r="759" spans="1:31">
      <c r="A759" s="3" t="s">
        <v>821</v>
      </c>
      <c r="B759" s="117" t="s">
        <v>544</v>
      </c>
      <c r="C759" s="118" t="s">
        <v>152</v>
      </c>
      <c r="D759" s="118" t="s">
        <v>418</v>
      </c>
      <c r="E759" s="117" t="s">
        <v>96</v>
      </c>
      <c r="F759" s="118" t="s">
        <v>119</v>
      </c>
      <c r="G759" s="117">
        <v>0</v>
      </c>
      <c r="H759" s="118">
        <v>0</v>
      </c>
      <c r="I759" s="118">
        <v>0</v>
      </c>
      <c r="J759" s="118">
        <v>52.5</v>
      </c>
      <c r="K759" s="118">
        <v>159.35</v>
      </c>
      <c r="L759" s="118">
        <v>376.19</v>
      </c>
      <c r="M759" s="118">
        <v>489.33</v>
      </c>
      <c r="N759" s="118">
        <v>550.07000000000005</v>
      </c>
      <c r="O759" s="118">
        <v>556.52</v>
      </c>
      <c r="P759" s="118">
        <v>563.04</v>
      </c>
      <c r="Q759" s="118">
        <v>569.63</v>
      </c>
      <c r="R759" s="118">
        <v>576.29999999999995</v>
      </c>
      <c r="S759" s="118">
        <v>583.05999999999995</v>
      </c>
      <c r="T759" s="118">
        <v>589.89</v>
      </c>
      <c r="U759" s="118">
        <v>596.79999999999995</v>
      </c>
      <c r="V759" s="118">
        <v>603.79</v>
      </c>
      <c r="W759" s="118">
        <v>610.87</v>
      </c>
      <c r="X759" s="118">
        <v>618.03</v>
      </c>
      <c r="Y759" s="118">
        <v>625.27</v>
      </c>
      <c r="Z759" s="118">
        <v>632.6</v>
      </c>
      <c r="AA759" s="118">
        <v>640.02</v>
      </c>
      <c r="AB759" s="118">
        <v>647.52</v>
      </c>
      <c r="AC759" s="118">
        <v>655.12</v>
      </c>
      <c r="AD759" s="118">
        <v>662.8</v>
      </c>
      <c r="AE759" s="118">
        <v>670.57</v>
      </c>
    </row>
    <row r="760" spans="1:31">
      <c r="A760" s="3" t="s">
        <v>822</v>
      </c>
      <c r="B760" s="117" t="s">
        <v>544</v>
      </c>
      <c r="C760" s="118" t="s">
        <v>152</v>
      </c>
      <c r="D760" s="118" t="s">
        <v>418</v>
      </c>
      <c r="E760" s="117" t="s">
        <v>97</v>
      </c>
      <c r="F760" s="118" t="s">
        <v>119</v>
      </c>
      <c r="G760" s="117">
        <v>0</v>
      </c>
      <c r="H760" s="118">
        <v>0</v>
      </c>
      <c r="I760" s="118">
        <v>0</v>
      </c>
      <c r="J760" s="118">
        <v>0</v>
      </c>
      <c r="K760" s="118">
        <v>0</v>
      </c>
      <c r="L760" s="118">
        <v>0</v>
      </c>
      <c r="M760" s="118">
        <v>0</v>
      </c>
      <c r="N760" s="118">
        <v>0</v>
      </c>
      <c r="O760" s="118">
        <v>0</v>
      </c>
      <c r="P760" s="118">
        <v>0</v>
      </c>
      <c r="Q760" s="118">
        <v>0</v>
      </c>
      <c r="R760" s="118">
        <v>0</v>
      </c>
      <c r="S760" s="118">
        <v>0</v>
      </c>
      <c r="T760" s="118">
        <v>0</v>
      </c>
      <c r="U760" s="118">
        <v>0</v>
      </c>
      <c r="V760" s="118">
        <v>0</v>
      </c>
      <c r="W760" s="118">
        <v>0</v>
      </c>
      <c r="X760" s="118">
        <v>0</v>
      </c>
      <c r="Y760" s="118">
        <v>0</v>
      </c>
      <c r="Z760" s="118">
        <v>0</v>
      </c>
      <c r="AA760" s="118">
        <v>0</v>
      </c>
      <c r="AB760" s="118">
        <v>0</v>
      </c>
      <c r="AC760" s="118">
        <v>0</v>
      </c>
      <c r="AD760" s="118">
        <v>0</v>
      </c>
      <c r="AE760" s="118">
        <v>0</v>
      </c>
    </row>
    <row r="761" spans="1:31">
      <c r="A761" s="3" t="s">
        <v>823</v>
      </c>
      <c r="B761" s="117" t="s">
        <v>544</v>
      </c>
      <c r="C761" s="118" t="s">
        <v>152</v>
      </c>
      <c r="D761" s="118" t="s">
        <v>418</v>
      </c>
      <c r="E761" s="117" t="s">
        <v>34</v>
      </c>
      <c r="F761" s="118" t="s">
        <v>119</v>
      </c>
      <c r="G761" s="117">
        <v>0</v>
      </c>
      <c r="H761" s="118">
        <v>0</v>
      </c>
      <c r="I761" s="118">
        <v>0</v>
      </c>
      <c r="J761" s="118">
        <v>249.4</v>
      </c>
      <c r="K761" s="118">
        <v>560</v>
      </c>
      <c r="L761" s="118">
        <v>1189.3499999999999</v>
      </c>
      <c r="M761" s="118">
        <v>913.63</v>
      </c>
      <c r="N761" s="118">
        <v>777.84</v>
      </c>
      <c r="O761" s="118">
        <v>580.67999999999995</v>
      </c>
      <c r="P761" s="118">
        <v>587.48</v>
      </c>
      <c r="Q761" s="118">
        <v>594.37</v>
      </c>
      <c r="R761" s="118">
        <v>601.33000000000004</v>
      </c>
      <c r="S761" s="118">
        <v>608.38</v>
      </c>
      <c r="T761" s="118">
        <v>615.51</v>
      </c>
      <c r="U761" s="118">
        <v>622.72</v>
      </c>
      <c r="V761" s="118">
        <v>630.02</v>
      </c>
      <c r="W761" s="118">
        <v>637.41</v>
      </c>
      <c r="X761" s="118">
        <v>644.88</v>
      </c>
      <c r="Y761" s="118">
        <v>652.44000000000005</v>
      </c>
      <c r="Z761" s="118">
        <v>660.09</v>
      </c>
      <c r="AA761" s="118">
        <v>667.83</v>
      </c>
      <c r="AB761" s="118">
        <v>675.66</v>
      </c>
      <c r="AC761" s="118">
        <v>683.58</v>
      </c>
      <c r="AD761" s="118">
        <v>691.6</v>
      </c>
      <c r="AE761" s="118">
        <v>699.71</v>
      </c>
    </row>
    <row r="762" spans="1:31">
      <c r="A762" s="3" t="s">
        <v>584</v>
      </c>
      <c r="B762" s="117" t="s">
        <v>544</v>
      </c>
      <c r="C762" s="118" t="s">
        <v>32</v>
      </c>
      <c r="D762" s="118" t="s">
        <v>163</v>
      </c>
      <c r="E762" s="117" t="s">
        <v>93</v>
      </c>
      <c r="F762" s="118" t="s">
        <v>119</v>
      </c>
      <c r="G762" s="117">
        <v>0</v>
      </c>
      <c r="H762" s="119">
        <v>0</v>
      </c>
      <c r="I762" s="119">
        <v>840.0004381421254</v>
      </c>
      <c r="J762" s="119">
        <v>2542.2718188021781</v>
      </c>
      <c r="K762" s="119">
        <v>5980.7888307992089</v>
      </c>
      <c r="L762" s="119">
        <v>7755.0821979549164</v>
      </c>
      <c r="M762" s="119">
        <v>8689.3983453893707</v>
      </c>
      <c r="N762" s="119">
        <v>8763.3056805955439</v>
      </c>
      <c r="O762" s="119">
        <v>8837.8473026185675</v>
      </c>
      <c r="P762" s="119">
        <v>8913.0287088533842</v>
      </c>
      <c r="Q762" s="119">
        <v>8988.8554448536797</v>
      </c>
      <c r="R762" s="119">
        <v>9065.3331047586944</v>
      </c>
      <c r="S762" s="119">
        <v>9142.4673317237684</v>
      </c>
      <c r="T762" s="119">
        <v>9220.263818354837</v>
      </c>
      <c r="U762" s="119">
        <v>9298.7283071467682</v>
      </c>
      <c r="V762" s="119">
        <v>9377.8665909256561</v>
      </c>
      <c r="W762" s="119">
        <v>9457.6845132951039</v>
      </c>
      <c r="X762" s="119">
        <v>9538.1879690864353</v>
      </c>
      <c r="Y762" s="119">
        <v>9619.3829048130701</v>
      </c>
      <c r="Z762" s="119">
        <v>9701.2753191288466</v>
      </c>
      <c r="AA762" s="119">
        <v>9783.8712632905663</v>
      </c>
      <c r="AB762" s="119">
        <v>9867.1768416246287</v>
      </c>
      <c r="AC762" s="119">
        <v>9951.198211997882</v>
      </c>
      <c r="AD762" s="119">
        <v>10074.655922365304</v>
      </c>
      <c r="AE762" s="119">
        <v>10199.645288109739</v>
      </c>
    </row>
    <row r="763" spans="1:31">
      <c r="A763" s="3" t="s">
        <v>585</v>
      </c>
      <c r="B763" s="117" t="s">
        <v>544</v>
      </c>
      <c r="C763" s="118" t="s">
        <v>32</v>
      </c>
      <c r="D763" s="118" t="s">
        <v>163</v>
      </c>
      <c r="E763" s="117" t="s">
        <v>94</v>
      </c>
      <c r="F763" s="118" t="s">
        <v>119</v>
      </c>
      <c r="G763" s="117">
        <v>0</v>
      </c>
      <c r="H763" s="119">
        <v>0</v>
      </c>
      <c r="I763" s="119">
        <v>840.0004381421254</v>
      </c>
      <c r="J763" s="119">
        <v>1702.2713806600527</v>
      </c>
      <c r="K763" s="119">
        <v>3438.5170119970307</v>
      </c>
      <c r="L763" s="119">
        <v>1774.2933671557075</v>
      </c>
      <c r="M763" s="119">
        <v>934.31614743445425</v>
      </c>
      <c r="N763" s="119">
        <v>73.907335206173229</v>
      </c>
      <c r="O763" s="119">
        <v>74.541622023023592</v>
      </c>
      <c r="P763" s="119">
        <v>75.181406234816677</v>
      </c>
      <c r="Q763" s="119">
        <v>75.826736000295568</v>
      </c>
      <c r="R763" s="119">
        <v>76.477659905014661</v>
      </c>
      <c r="S763" s="119">
        <v>77.134226965074049</v>
      </c>
      <c r="T763" s="119">
        <v>77.796486631068547</v>
      </c>
      <c r="U763" s="119">
        <v>78.464488791931217</v>
      </c>
      <c r="V763" s="119">
        <v>79.138283778887853</v>
      </c>
      <c r="W763" s="119">
        <v>79.817922369447842</v>
      </c>
      <c r="X763" s="119">
        <v>80.503455791331362</v>
      </c>
      <c r="Y763" s="119">
        <v>81.194935726634867</v>
      </c>
      <c r="Z763" s="119">
        <v>81.892414315776477</v>
      </c>
      <c r="AA763" s="119">
        <v>82.595944161719672</v>
      </c>
      <c r="AB763" s="119">
        <v>83.305578334062375</v>
      </c>
      <c r="AC763" s="119">
        <v>84.021370373253376</v>
      </c>
      <c r="AD763" s="119">
        <v>123.4577103674219</v>
      </c>
      <c r="AE763" s="119">
        <v>124.98936574443542</v>
      </c>
    </row>
    <row r="764" spans="1:31">
      <c r="A764" s="3" t="s">
        <v>586</v>
      </c>
      <c r="B764" s="117" t="s">
        <v>544</v>
      </c>
      <c r="C764" s="118" t="s">
        <v>32</v>
      </c>
      <c r="D764" s="118" t="s">
        <v>163</v>
      </c>
      <c r="E764" s="117" t="s">
        <v>35</v>
      </c>
      <c r="F764" s="118" t="s">
        <v>119</v>
      </c>
      <c r="G764" s="117">
        <v>0</v>
      </c>
      <c r="H764" s="144">
        <v>0</v>
      </c>
      <c r="I764" s="144">
        <v>0.42000021907106272</v>
      </c>
      <c r="J764" s="144">
        <v>1.271135909401089</v>
      </c>
      <c r="K764" s="144">
        <v>2.9903944153996043</v>
      </c>
      <c r="L764" s="144">
        <v>3.8775410989774581</v>
      </c>
      <c r="M764" s="144">
        <v>4.3446991726946855</v>
      </c>
      <c r="N764" s="144">
        <v>4.3816528402977717</v>
      </c>
      <c r="O764" s="144">
        <v>4.4189236513092833</v>
      </c>
      <c r="P764" s="144">
        <v>4.4565143544266919</v>
      </c>
      <c r="Q764" s="144">
        <v>4.4944277224268401</v>
      </c>
      <c r="R764" s="144">
        <v>4.5326665523793475</v>
      </c>
      <c r="S764" s="144">
        <v>4.5712336658618842</v>
      </c>
      <c r="T764" s="144">
        <v>4.6101319091774187</v>
      </c>
      <c r="U764" s="144">
        <v>4.6493641535733845</v>
      </c>
      <c r="V764" s="144">
        <v>4.688933295462828</v>
      </c>
      <c r="W764" s="144">
        <v>4.7288422566475523</v>
      </c>
      <c r="X764" s="144">
        <v>4.7690939845432174</v>
      </c>
      <c r="Y764" s="144">
        <v>4.8096914524065353</v>
      </c>
      <c r="Z764" s="144">
        <v>4.8506376595644234</v>
      </c>
      <c r="AA764" s="144">
        <v>4.8919356316452829</v>
      </c>
      <c r="AB764" s="144">
        <v>4.9335884208123142</v>
      </c>
      <c r="AC764" s="144">
        <v>4.9755991059989411</v>
      </c>
      <c r="AD764" s="144">
        <v>5.037327961182652</v>
      </c>
      <c r="AE764" s="144">
        <v>5.0998226440548695</v>
      </c>
    </row>
    <row r="765" spans="1:31">
      <c r="A765" s="3" t="s">
        <v>587</v>
      </c>
      <c r="B765" s="117" t="s">
        <v>544</v>
      </c>
      <c r="C765" s="118" t="s">
        <v>32</v>
      </c>
      <c r="D765" s="118" t="s">
        <v>163</v>
      </c>
      <c r="E765" s="117" t="s">
        <v>36</v>
      </c>
      <c r="F765" s="118" t="s">
        <v>119</v>
      </c>
      <c r="G765" s="117">
        <v>0</v>
      </c>
      <c r="H765" s="144">
        <v>0</v>
      </c>
      <c r="I765" s="144">
        <v>0.44757056593250505</v>
      </c>
      <c r="J765" s="144">
        <v>1.3545779085689353</v>
      </c>
      <c r="K765" s="144">
        <v>3.1866948160694846</v>
      </c>
      <c r="L765" s="144">
        <v>4.1320770449461399</v>
      </c>
      <c r="M765" s="144">
        <v>4.6299010791716597</v>
      </c>
      <c r="N765" s="144">
        <v>4.6692805203514194</v>
      </c>
      <c r="O765" s="144">
        <v>4.7089979233901147</v>
      </c>
      <c r="P765" s="144">
        <v>4.7490562174197484</v>
      </c>
      <c r="Q765" s="144">
        <v>4.7894583572323528</v>
      </c>
      <c r="R765" s="144">
        <v>4.8302073235074037</v>
      </c>
      <c r="S765" s="144">
        <v>4.8713061230412231</v>
      </c>
      <c r="T765" s="144">
        <v>4.9127577889784941</v>
      </c>
      <c r="U765" s="144">
        <v>4.9545653810458061</v>
      </c>
      <c r="V765" s="144">
        <v>4.9967319857873269</v>
      </c>
      <c r="W765" s="144">
        <v>5.039260716802592</v>
      </c>
      <c r="X765" s="144">
        <v>5.0821547149863786</v>
      </c>
      <c r="Y765" s="144">
        <v>5.1254171487708176</v>
      </c>
      <c r="Z765" s="144">
        <v>5.1690512143695901</v>
      </c>
      <c r="AA765" s="144">
        <v>5.2130601360243851</v>
      </c>
      <c r="AB765" s="144">
        <v>5.2574471662535318</v>
      </c>
      <c r="AC765" s="144">
        <v>5.3022155861028786</v>
      </c>
      <c r="AD765" s="144">
        <v>5.3679965485748635</v>
      </c>
      <c r="AE765" s="144">
        <v>5.434593610459153</v>
      </c>
    </row>
    <row r="766" spans="1:31">
      <c r="A766" s="3" t="s">
        <v>588</v>
      </c>
      <c r="B766" s="117" t="s">
        <v>544</v>
      </c>
      <c r="C766" s="118" t="s">
        <v>32</v>
      </c>
      <c r="D766" s="118" t="s">
        <v>163</v>
      </c>
      <c r="E766" s="117" t="s">
        <v>37</v>
      </c>
      <c r="F766" s="118" t="s">
        <v>119</v>
      </c>
      <c r="G766" s="117">
        <v>0</v>
      </c>
      <c r="H766" s="144">
        <v>0</v>
      </c>
      <c r="I766" s="144">
        <v>0.42000021907106272</v>
      </c>
      <c r="J766" s="144">
        <v>1.271135909401089</v>
      </c>
      <c r="K766" s="144">
        <v>2.9903944153996043</v>
      </c>
      <c r="L766" s="144">
        <v>3.8775410989774581</v>
      </c>
      <c r="M766" s="144">
        <v>4.3446991726946855</v>
      </c>
      <c r="N766" s="144">
        <v>4.3816528402977717</v>
      </c>
      <c r="O766" s="144">
        <v>4.4189236513092833</v>
      </c>
      <c r="P766" s="144">
        <v>4.4565143544266919</v>
      </c>
      <c r="Q766" s="144">
        <v>4.4944277224268401</v>
      </c>
      <c r="R766" s="144">
        <v>4.5326665523793475</v>
      </c>
      <c r="S766" s="144">
        <v>4.5712336658618842</v>
      </c>
      <c r="T766" s="144">
        <v>4.6101319091774187</v>
      </c>
      <c r="U766" s="144">
        <v>4.6493641535733845</v>
      </c>
      <c r="V766" s="144">
        <v>4.688933295462828</v>
      </c>
      <c r="W766" s="144">
        <v>4.7288422566475523</v>
      </c>
      <c r="X766" s="144">
        <v>4.7690939845432174</v>
      </c>
      <c r="Y766" s="144">
        <v>4.8096914524065353</v>
      </c>
      <c r="Z766" s="144">
        <v>4.8506376595644234</v>
      </c>
      <c r="AA766" s="144">
        <v>4.8919356316452829</v>
      </c>
      <c r="AB766" s="144">
        <v>4.9335884208123142</v>
      </c>
      <c r="AC766" s="144">
        <v>4.9755991059989411</v>
      </c>
      <c r="AD766" s="144">
        <v>5.037327961182652</v>
      </c>
      <c r="AE766" s="144">
        <v>5.0998226440548695</v>
      </c>
    </row>
    <row r="767" spans="1:31">
      <c r="A767" s="3" t="s">
        <v>589</v>
      </c>
      <c r="B767" s="117" t="s">
        <v>544</v>
      </c>
      <c r="C767" s="118" t="s">
        <v>32</v>
      </c>
      <c r="D767" s="118" t="s">
        <v>163</v>
      </c>
      <c r="E767" s="117" t="s">
        <v>38</v>
      </c>
      <c r="F767" s="118" t="s">
        <v>119</v>
      </c>
      <c r="G767" s="117">
        <v>0</v>
      </c>
      <c r="H767" s="144">
        <v>0</v>
      </c>
      <c r="I767" s="144">
        <v>0.44757056593250505</v>
      </c>
      <c r="J767" s="144">
        <v>1.3545779085689353</v>
      </c>
      <c r="K767" s="144">
        <v>3.1866948160694846</v>
      </c>
      <c r="L767" s="144">
        <v>4.1320770449461399</v>
      </c>
      <c r="M767" s="144">
        <v>4.6299010791716597</v>
      </c>
      <c r="N767" s="144">
        <v>4.6692805203514194</v>
      </c>
      <c r="O767" s="144">
        <v>4.7089979233901147</v>
      </c>
      <c r="P767" s="144">
        <v>4.7490562174197484</v>
      </c>
      <c r="Q767" s="144">
        <v>4.7894583572323528</v>
      </c>
      <c r="R767" s="144">
        <v>4.8302073235074037</v>
      </c>
      <c r="S767" s="144">
        <v>4.8713061230412231</v>
      </c>
      <c r="T767" s="144">
        <v>4.9127577889784941</v>
      </c>
      <c r="U767" s="144">
        <v>4.9545653810458061</v>
      </c>
      <c r="V767" s="144">
        <v>4.9967319857873269</v>
      </c>
      <c r="W767" s="144">
        <v>5.039260716802592</v>
      </c>
      <c r="X767" s="144">
        <v>5.0821547149863786</v>
      </c>
      <c r="Y767" s="144">
        <v>5.1254171487708176</v>
      </c>
      <c r="Z767" s="144">
        <v>5.1690512143695901</v>
      </c>
      <c r="AA767" s="144">
        <v>5.2130601360243851</v>
      </c>
      <c r="AB767" s="144">
        <v>5.2574471662535318</v>
      </c>
      <c r="AC767" s="144">
        <v>5.3022155861028786</v>
      </c>
      <c r="AD767" s="144">
        <v>5.3679965485748635</v>
      </c>
      <c r="AE767" s="144">
        <v>5.434593610459153</v>
      </c>
    </row>
    <row r="768" spans="1:31">
      <c r="A768" s="3" t="s">
        <v>590</v>
      </c>
      <c r="B768" s="117" t="s">
        <v>544</v>
      </c>
      <c r="C768" s="118" t="s">
        <v>32</v>
      </c>
      <c r="D768" s="118" t="s">
        <v>163</v>
      </c>
      <c r="E768" s="117" t="s">
        <v>95</v>
      </c>
      <c r="F768" s="118" t="s">
        <v>119</v>
      </c>
      <c r="G768" s="117">
        <v>0</v>
      </c>
      <c r="H768" s="118">
        <v>0</v>
      </c>
      <c r="I768" s="118">
        <v>447367.12</v>
      </c>
      <c r="J768" s="118">
        <v>895748.01</v>
      </c>
      <c r="K768" s="118">
        <v>1798595.73</v>
      </c>
      <c r="L768" s="118">
        <v>933199.44</v>
      </c>
      <c r="M768" s="118">
        <v>496411.28</v>
      </c>
      <c r="N768" s="118">
        <v>48998.7</v>
      </c>
      <c r="O768" s="118">
        <v>49328.53</v>
      </c>
      <c r="P768" s="118">
        <v>49661.22</v>
      </c>
      <c r="Q768" s="118">
        <v>49996.79</v>
      </c>
      <c r="R768" s="118">
        <v>50335.27</v>
      </c>
      <c r="S768" s="118">
        <v>50676.69</v>
      </c>
      <c r="T768" s="118">
        <v>51021.06</v>
      </c>
      <c r="U768" s="118">
        <v>51368.42</v>
      </c>
      <c r="V768" s="118">
        <v>51718.79</v>
      </c>
      <c r="W768" s="118">
        <v>52072.21</v>
      </c>
      <c r="X768" s="118">
        <v>52428.68</v>
      </c>
      <c r="Y768" s="118">
        <v>52788.25</v>
      </c>
      <c r="Z768" s="118">
        <v>53150.94</v>
      </c>
      <c r="AA768" s="118">
        <v>53516.78</v>
      </c>
      <c r="AB768" s="118">
        <v>53885.79</v>
      </c>
      <c r="AC768" s="118">
        <v>54258</v>
      </c>
      <c r="AD768" s="118">
        <v>74764.899999999994</v>
      </c>
      <c r="AE768" s="118">
        <v>75561.36</v>
      </c>
    </row>
    <row r="769" spans="1:31">
      <c r="A769" s="3" t="s">
        <v>591</v>
      </c>
      <c r="B769" s="117" t="s">
        <v>544</v>
      </c>
      <c r="C769" s="118" t="s">
        <v>32</v>
      </c>
      <c r="D769" s="118" t="s">
        <v>163</v>
      </c>
      <c r="E769" s="117" t="s">
        <v>96</v>
      </c>
      <c r="F769" s="118" t="s">
        <v>119</v>
      </c>
      <c r="G769" s="117">
        <v>0</v>
      </c>
      <c r="H769" s="118">
        <v>0</v>
      </c>
      <c r="I769" s="118">
        <v>120744.03</v>
      </c>
      <c r="J769" s="118">
        <v>200750.78</v>
      </c>
      <c r="K769" s="118">
        <v>362361.08</v>
      </c>
      <c r="L769" s="118">
        <v>445752.87</v>
      </c>
      <c r="M769" s="118">
        <v>489665.73</v>
      </c>
      <c r="N769" s="118">
        <v>493139.37</v>
      </c>
      <c r="O769" s="118">
        <v>496642.83</v>
      </c>
      <c r="P769" s="118">
        <v>500176.36</v>
      </c>
      <c r="Q769" s="118">
        <v>503740.21</v>
      </c>
      <c r="R769" s="118">
        <v>507334.66</v>
      </c>
      <c r="S769" s="118">
        <v>510959.97</v>
      </c>
      <c r="T769" s="118">
        <v>514616.41</v>
      </c>
      <c r="U769" s="118">
        <v>518304.24</v>
      </c>
      <c r="V769" s="118">
        <v>522023.74</v>
      </c>
      <c r="W769" s="118">
        <v>525775.18000000005</v>
      </c>
      <c r="X769" s="118">
        <v>529558.84</v>
      </c>
      <c r="Y769" s="118">
        <v>533375</v>
      </c>
      <c r="Z769" s="118">
        <v>537223.94999999995</v>
      </c>
      <c r="AA769" s="118">
        <v>541105.96</v>
      </c>
      <c r="AB769" s="118">
        <v>545021.31999999995</v>
      </c>
      <c r="AC769" s="118">
        <v>548970.31999999995</v>
      </c>
      <c r="AD769" s="118">
        <v>554772.84</v>
      </c>
      <c r="AE769" s="118">
        <v>560647.34</v>
      </c>
    </row>
    <row r="770" spans="1:31">
      <c r="A770" s="3" t="s">
        <v>592</v>
      </c>
      <c r="B770" s="117" t="s">
        <v>544</v>
      </c>
      <c r="C770" s="118" t="s">
        <v>32</v>
      </c>
      <c r="D770" s="118" t="s">
        <v>163</v>
      </c>
      <c r="E770" s="117" t="s">
        <v>97</v>
      </c>
      <c r="F770" s="118" t="s">
        <v>119</v>
      </c>
      <c r="G770" s="117">
        <v>0</v>
      </c>
      <c r="H770" s="118">
        <v>0</v>
      </c>
      <c r="I770" s="118">
        <v>0</v>
      </c>
      <c r="J770" s="118">
        <v>0</v>
      </c>
      <c r="K770" s="118">
        <v>0</v>
      </c>
      <c r="L770" s="118">
        <v>0</v>
      </c>
      <c r="M770" s="118">
        <v>0</v>
      </c>
      <c r="N770" s="118">
        <v>0</v>
      </c>
      <c r="O770" s="118">
        <v>0</v>
      </c>
      <c r="P770" s="118">
        <v>0</v>
      </c>
      <c r="Q770" s="118">
        <v>0</v>
      </c>
      <c r="R770" s="118">
        <v>0</v>
      </c>
      <c r="S770" s="118">
        <v>0</v>
      </c>
      <c r="T770" s="118">
        <v>0</v>
      </c>
      <c r="U770" s="118">
        <v>0</v>
      </c>
      <c r="V770" s="118">
        <v>0</v>
      </c>
      <c r="W770" s="118">
        <v>0</v>
      </c>
      <c r="X770" s="118">
        <v>0</v>
      </c>
      <c r="Y770" s="118">
        <v>0</v>
      </c>
      <c r="Z770" s="118">
        <v>0</v>
      </c>
      <c r="AA770" s="118">
        <v>0</v>
      </c>
      <c r="AB770" s="118">
        <v>0</v>
      </c>
      <c r="AC770" s="118">
        <v>0</v>
      </c>
      <c r="AD770" s="118">
        <v>0</v>
      </c>
      <c r="AE770" s="118">
        <v>0</v>
      </c>
    </row>
    <row r="771" spans="1:31">
      <c r="A771" s="3" t="s">
        <v>593</v>
      </c>
      <c r="B771" s="117" t="s">
        <v>544</v>
      </c>
      <c r="C771" s="118" t="s">
        <v>32</v>
      </c>
      <c r="D771" s="118" t="s">
        <v>163</v>
      </c>
      <c r="E771" s="117" t="s">
        <v>34</v>
      </c>
      <c r="F771" s="118" t="s">
        <v>119</v>
      </c>
      <c r="G771" s="117">
        <v>0</v>
      </c>
      <c r="H771" s="118">
        <v>0</v>
      </c>
      <c r="I771" s="118">
        <v>568111.14</v>
      </c>
      <c r="J771" s="118">
        <v>1096498.79</v>
      </c>
      <c r="K771" s="118">
        <v>2160956.8199999998</v>
      </c>
      <c r="L771" s="118">
        <v>1378952.31</v>
      </c>
      <c r="M771" s="118">
        <v>986077.01</v>
      </c>
      <c r="N771" s="118">
        <v>542138.07999999996</v>
      </c>
      <c r="O771" s="118">
        <v>545971.36</v>
      </c>
      <c r="P771" s="118">
        <v>549837.57999999996</v>
      </c>
      <c r="Q771" s="118">
        <v>553737</v>
      </c>
      <c r="R771" s="118">
        <v>557669.93000000005</v>
      </c>
      <c r="S771" s="118">
        <v>561636.66</v>
      </c>
      <c r="T771" s="118">
        <v>565637.47</v>
      </c>
      <c r="U771" s="118">
        <v>569672.66</v>
      </c>
      <c r="V771" s="118">
        <v>573742.53</v>
      </c>
      <c r="W771" s="118">
        <v>577847.39</v>
      </c>
      <c r="X771" s="118">
        <v>581987.53</v>
      </c>
      <c r="Y771" s="118">
        <v>586163.26</v>
      </c>
      <c r="Z771" s="118">
        <v>590374.89</v>
      </c>
      <c r="AA771" s="118">
        <v>594622.73</v>
      </c>
      <c r="AB771" s="118">
        <v>598907.11</v>
      </c>
      <c r="AC771" s="118">
        <v>603228.31999999995</v>
      </c>
      <c r="AD771" s="118">
        <v>629537.73</v>
      </c>
      <c r="AE771" s="118">
        <v>636208.68999999994</v>
      </c>
    </row>
    <row r="772" spans="1:31">
      <c r="A772" s="3" t="s">
        <v>594</v>
      </c>
      <c r="B772" s="117" t="s">
        <v>544</v>
      </c>
      <c r="C772" s="118" t="s">
        <v>152</v>
      </c>
      <c r="D772" s="118" t="s">
        <v>163</v>
      </c>
      <c r="E772" s="117" t="s">
        <v>93</v>
      </c>
      <c r="F772" s="118" t="s">
        <v>119</v>
      </c>
      <c r="G772" s="117">
        <v>0</v>
      </c>
      <c r="H772" s="119">
        <v>0</v>
      </c>
      <c r="I772" s="119">
        <v>33.8313581563688</v>
      </c>
      <c r="J772" s="119">
        <v>102.71791828298097</v>
      </c>
      <c r="K772" s="119">
        <v>242.46334810114328</v>
      </c>
      <c r="L772" s="119">
        <v>315.41331459261198</v>
      </c>
      <c r="M772" s="119">
        <v>354.56355137926732</v>
      </c>
      <c r="N772" s="119">
        <v>358.71624552488657</v>
      </c>
      <c r="O772" s="119">
        <v>362.91789118554146</v>
      </c>
      <c r="P772" s="119">
        <v>367.16906539646249</v>
      </c>
      <c r="Q772" s="119">
        <v>371.47035199490966</v>
      </c>
      <c r="R772" s="119">
        <v>375.8223417003544</v>
      </c>
      <c r="S772" s="119">
        <v>380.22563219560624</v>
      </c>
      <c r="T772" s="119">
        <v>384.68082820889543</v>
      </c>
      <c r="U772" s="119">
        <v>389.18854159692455</v>
      </c>
      <c r="V772" s="119">
        <v>393.74939142889718</v>
      </c>
      <c r="W772" s="119">
        <v>398.36400407153889</v>
      </c>
      <c r="X772" s="119">
        <v>403.03301327511906</v>
      </c>
      <c r="Y772" s="119">
        <v>407.75706026048766</v>
      </c>
      <c r="Z772" s="119">
        <v>412.53679380713743</v>
      </c>
      <c r="AA772" s="119">
        <v>417.37287034230474</v>
      </c>
      <c r="AB772" s="119">
        <v>422.26595403111997</v>
      </c>
      <c r="AC772" s="119">
        <v>427.21671686782082</v>
      </c>
      <c r="AD772" s="119">
        <v>432.22583876804191</v>
      </c>
      <c r="AE772" s="119">
        <v>437.29400766219004</v>
      </c>
    </row>
    <row r="773" spans="1:31">
      <c r="A773" s="3" t="s">
        <v>595</v>
      </c>
      <c r="B773" s="117" t="s">
        <v>544</v>
      </c>
      <c r="C773" s="118" t="s">
        <v>152</v>
      </c>
      <c r="D773" s="118" t="s">
        <v>163</v>
      </c>
      <c r="E773" s="117" t="s">
        <v>94</v>
      </c>
      <c r="F773" s="118" t="s">
        <v>119</v>
      </c>
      <c r="G773" s="117">
        <v>0</v>
      </c>
      <c r="H773" s="119">
        <v>0</v>
      </c>
      <c r="I773" s="119">
        <v>33.8313581563688</v>
      </c>
      <c r="J773" s="119">
        <v>68.886560126612181</v>
      </c>
      <c r="K773" s="119">
        <v>139.74542981816231</v>
      </c>
      <c r="L773" s="119">
        <v>72.9499664914687</v>
      </c>
      <c r="M773" s="119">
        <v>39.150236786655341</v>
      </c>
      <c r="N773" s="119">
        <v>4.1526941456192503</v>
      </c>
      <c r="O773" s="119">
        <v>4.20164566065489</v>
      </c>
      <c r="P773" s="119">
        <v>4.2511742109210218</v>
      </c>
      <c r="Q773" s="119">
        <v>4.3012865984471773</v>
      </c>
      <c r="R773" s="119">
        <v>4.351989705444737</v>
      </c>
      <c r="S773" s="119">
        <v>4.4032904952518379</v>
      </c>
      <c r="T773" s="119">
        <v>4.4551960132891963</v>
      </c>
      <c r="U773" s="119">
        <v>4.5077133880291171</v>
      </c>
      <c r="V773" s="119">
        <v>4.5608498319726323</v>
      </c>
      <c r="W773" s="119">
        <v>4.6146126426417027</v>
      </c>
      <c r="X773" s="119">
        <v>4.669009203580174</v>
      </c>
      <c r="Y773" s="119">
        <v>4.7240469853686022</v>
      </c>
      <c r="Z773" s="119">
        <v>4.7797335466497657</v>
      </c>
      <c r="AA773" s="119">
        <v>4.8360765351673081</v>
      </c>
      <c r="AB773" s="119">
        <v>4.8930836888152385</v>
      </c>
      <c r="AC773" s="119">
        <v>4.9507628367008465</v>
      </c>
      <c r="AD773" s="119">
        <v>5.0091219002210892</v>
      </c>
      <c r="AE773" s="119">
        <v>5.0681688941481298</v>
      </c>
    </row>
    <row r="774" spans="1:31">
      <c r="A774" s="3" t="s">
        <v>596</v>
      </c>
      <c r="B774" s="117" t="s">
        <v>544</v>
      </c>
      <c r="C774" s="118" t="s">
        <v>152</v>
      </c>
      <c r="D774" s="118" t="s">
        <v>163</v>
      </c>
      <c r="E774" s="117" t="s">
        <v>35</v>
      </c>
      <c r="F774" s="118" t="s">
        <v>119</v>
      </c>
      <c r="G774" s="117">
        <v>0</v>
      </c>
      <c r="H774" s="144">
        <v>0</v>
      </c>
      <c r="I774" s="144">
        <v>4.2627511277024688E-2</v>
      </c>
      <c r="J774" s="144">
        <v>0.12942457703655602</v>
      </c>
      <c r="K774" s="144">
        <v>0.30550381860744058</v>
      </c>
      <c r="L774" s="144">
        <v>0.3974207763866911</v>
      </c>
      <c r="M774" s="144">
        <v>0.44675007473787687</v>
      </c>
      <c r="N774" s="144">
        <v>0.45198246936135705</v>
      </c>
      <c r="O774" s="144">
        <v>0.45727654289378222</v>
      </c>
      <c r="P774" s="144">
        <v>0.46263302239954274</v>
      </c>
      <c r="Q774" s="144">
        <v>0.46805264351358616</v>
      </c>
      <c r="R774" s="144">
        <v>0.47353615054244652</v>
      </c>
      <c r="S774" s="144">
        <v>0.4790842965664639</v>
      </c>
      <c r="T774" s="144">
        <v>0.48469784354320827</v>
      </c>
      <c r="U774" s="144">
        <v>0.49037756241212493</v>
      </c>
      <c r="V774" s="144">
        <v>0.49612423320041044</v>
      </c>
      <c r="W774" s="144">
        <v>0.50193864513013897</v>
      </c>
      <c r="X774" s="144">
        <v>0.50782159672664995</v>
      </c>
      <c r="Y774" s="144">
        <v>0.51377389592821443</v>
      </c>
      <c r="Z774" s="144">
        <v>0.51979636019699316</v>
      </c>
      <c r="AA774" s="144">
        <v>0.52588981663130396</v>
      </c>
      <c r="AB774" s="144">
        <v>0.53205510207921125</v>
      </c>
      <c r="AC774" s="144">
        <v>0.53829306325345416</v>
      </c>
      <c r="AD774" s="144">
        <v>0.5446045568477329</v>
      </c>
      <c r="AE774" s="144">
        <v>0.5509904496543595</v>
      </c>
    </row>
    <row r="775" spans="1:31">
      <c r="A775" s="3" t="s">
        <v>597</v>
      </c>
      <c r="B775" s="117" t="s">
        <v>544</v>
      </c>
      <c r="C775" s="118" t="s">
        <v>152</v>
      </c>
      <c r="D775" s="118" t="s">
        <v>163</v>
      </c>
      <c r="E775" s="117" t="s">
        <v>36</v>
      </c>
      <c r="F775" s="118" t="s">
        <v>119</v>
      </c>
      <c r="G775" s="117">
        <v>0</v>
      </c>
      <c r="H775" s="144">
        <v>0</v>
      </c>
      <c r="I775" s="144">
        <v>4.5425736654970891E-2</v>
      </c>
      <c r="J775" s="144">
        <v>0.137920478512954</v>
      </c>
      <c r="K775" s="144">
        <v>0.32555820397212337</v>
      </c>
      <c r="L775" s="144">
        <v>0.42350892624327696</v>
      </c>
      <c r="M775" s="144">
        <v>0.47607637972919531</v>
      </c>
      <c r="N775" s="144">
        <v>0.48165224782753308</v>
      </c>
      <c r="O775" s="144">
        <v>0.4872938436634508</v>
      </c>
      <c r="P775" s="144">
        <v>0.49300194202849823</v>
      </c>
      <c r="Q775" s="144">
        <v>0.49877732684738507</v>
      </c>
      <c r="R775" s="144">
        <v>0.50462079128564208</v>
      </c>
      <c r="S775" s="144">
        <v>0.51053313785855059</v>
      </c>
      <c r="T775" s="144">
        <v>0.51651517854135576</v>
      </c>
      <c r="U775" s="144">
        <v>0.52256773488078101</v>
      </c>
      <c r="V775" s="144">
        <v>0.52869163810785424</v>
      </c>
      <c r="W775" s="144">
        <v>0.53488772925206629</v>
      </c>
      <c r="X775" s="144">
        <v>0.54115685925687329</v>
      </c>
      <c r="Y775" s="144">
        <v>0.54749988909656266</v>
      </c>
      <c r="Z775" s="144">
        <v>0.55391768989449397</v>
      </c>
      <c r="AA775" s="144">
        <v>0.56041114304273654</v>
      </c>
      <c r="AB775" s="144">
        <v>0.56698114032311508</v>
      </c>
      <c r="AC775" s="144">
        <v>0.57362858402968264</v>
      </c>
      <c r="AD775" s="144">
        <v>0.58035438709263953</v>
      </c>
      <c r="AE775" s="144">
        <v>0.58715947320370787</v>
      </c>
    </row>
    <row r="776" spans="1:31">
      <c r="A776" s="3" t="s">
        <v>598</v>
      </c>
      <c r="B776" s="117" t="s">
        <v>544</v>
      </c>
      <c r="C776" s="118" t="s">
        <v>152</v>
      </c>
      <c r="D776" s="118" t="s">
        <v>163</v>
      </c>
      <c r="E776" s="117" t="s">
        <v>37</v>
      </c>
      <c r="F776" s="118" t="s">
        <v>119</v>
      </c>
      <c r="G776" s="117">
        <v>0</v>
      </c>
      <c r="H776" s="144">
        <v>0</v>
      </c>
      <c r="I776" s="144">
        <v>4.2627511277024688E-2</v>
      </c>
      <c r="J776" s="144">
        <v>0.12942457703655602</v>
      </c>
      <c r="K776" s="144">
        <v>0.30550381860744058</v>
      </c>
      <c r="L776" s="144">
        <v>0.3974207763866911</v>
      </c>
      <c r="M776" s="144">
        <v>0.44675007473787687</v>
      </c>
      <c r="N776" s="144">
        <v>0.45198246936135705</v>
      </c>
      <c r="O776" s="144">
        <v>0.45727654289378222</v>
      </c>
      <c r="P776" s="144">
        <v>0.46263302239954274</v>
      </c>
      <c r="Q776" s="144">
        <v>0.46805264351358616</v>
      </c>
      <c r="R776" s="144">
        <v>0.47353615054244652</v>
      </c>
      <c r="S776" s="144">
        <v>0.4790842965664639</v>
      </c>
      <c r="T776" s="144">
        <v>0.48469784354320827</v>
      </c>
      <c r="U776" s="144">
        <v>0.49037756241212493</v>
      </c>
      <c r="V776" s="144">
        <v>0.49612423320041044</v>
      </c>
      <c r="W776" s="144">
        <v>0.50193864513013897</v>
      </c>
      <c r="X776" s="144">
        <v>0.50782159672664995</v>
      </c>
      <c r="Y776" s="144">
        <v>0.51377389592821443</v>
      </c>
      <c r="Z776" s="144">
        <v>0.51979636019699316</v>
      </c>
      <c r="AA776" s="144">
        <v>0.52588981663130396</v>
      </c>
      <c r="AB776" s="144">
        <v>0.53205510207921125</v>
      </c>
      <c r="AC776" s="144">
        <v>0.53829306325345416</v>
      </c>
      <c r="AD776" s="144">
        <v>0.5446045568477329</v>
      </c>
      <c r="AE776" s="144">
        <v>0.5509904496543595</v>
      </c>
    </row>
    <row r="777" spans="1:31">
      <c r="A777" s="3" t="s">
        <v>599</v>
      </c>
      <c r="B777" s="117" t="s">
        <v>544</v>
      </c>
      <c r="C777" s="118" t="s">
        <v>152</v>
      </c>
      <c r="D777" s="118" t="s">
        <v>163</v>
      </c>
      <c r="E777" s="117" t="s">
        <v>38</v>
      </c>
      <c r="F777" s="118" t="s">
        <v>119</v>
      </c>
      <c r="G777" s="117">
        <v>0</v>
      </c>
      <c r="H777" s="144">
        <v>0</v>
      </c>
      <c r="I777" s="144">
        <v>4.5425736654970891E-2</v>
      </c>
      <c r="J777" s="144">
        <v>0.137920478512954</v>
      </c>
      <c r="K777" s="144">
        <v>0.32555820397212337</v>
      </c>
      <c r="L777" s="144">
        <v>0.42350892624327696</v>
      </c>
      <c r="M777" s="144">
        <v>0.47607637972919531</v>
      </c>
      <c r="N777" s="144">
        <v>0.48165224782753308</v>
      </c>
      <c r="O777" s="144">
        <v>0.4872938436634508</v>
      </c>
      <c r="P777" s="144">
        <v>0.49300194202849823</v>
      </c>
      <c r="Q777" s="144">
        <v>0.49877732684738507</v>
      </c>
      <c r="R777" s="144">
        <v>0.50462079128564208</v>
      </c>
      <c r="S777" s="144">
        <v>0.51053313785855059</v>
      </c>
      <c r="T777" s="144">
        <v>0.51651517854135576</v>
      </c>
      <c r="U777" s="144">
        <v>0.52256773488078101</v>
      </c>
      <c r="V777" s="144">
        <v>0.52869163810785424</v>
      </c>
      <c r="W777" s="144">
        <v>0.53488772925206629</v>
      </c>
      <c r="X777" s="144">
        <v>0.54115685925687329</v>
      </c>
      <c r="Y777" s="144">
        <v>0.54749988909656266</v>
      </c>
      <c r="Z777" s="144">
        <v>0.55391768989449397</v>
      </c>
      <c r="AA777" s="144">
        <v>0.56041114304273654</v>
      </c>
      <c r="AB777" s="144">
        <v>0.56698114032311508</v>
      </c>
      <c r="AC777" s="144">
        <v>0.57362858402968264</v>
      </c>
      <c r="AD777" s="144">
        <v>0.58035438709263953</v>
      </c>
      <c r="AE777" s="144">
        <v>0.58715947320370787</v>
      </c>
    </row>
    <row r="778" spans="1:31">
      <c r="A778" s="3" t="s">
        <v>600</v>
      </c>
      <c r="B778" s="117" t="s">
        <v>544</v>
      </c>
      <c r="C778" s="118" t="s">
        <v>152</v>
      </c>
      <c r="D778" s="118" t="s">
        <v>163</v>
      </c>
      <c r="E778" s="117" t="s">
        <v>95</v>
      </c>
      <c r="F778" s="118" t="s">
        <v>119</v>
      </c>
      <c r="G778" s="117">
        <v>0</v>
      </c>
      <c r="H778" s="118">
        <v>0</v>
      </c>
      <c r="I778" s="118">
        <v>20081.52</v>
      </c>
      <c r="J778" s="118">
        <v>39712.43</v>
      </c>
      <c r="K778" s="118">
        <v>79393.399999999994</v>
      </c>
      <c r="L778" s="118">
        <v>41987.94</v>
      </c>
      <c r="M778" s="118">
        <v>23060.09</v>
      </c>
      <c r="N778" s="118">
        <v>3461.46</v>
      </c>
      <c r="O778" s="118">
        <v>3488.88</v>
      </c>
      <c r="P778" s="118">
        <v>3516.61</v>
      </c>
      <c r="Q778" s="118">
        <v>3544.68</v>
      </c>
      <c r="R778" s="118">
        <v>3573.07</v>
      </c>
      <c r="S778" s="118">
        <v>3601.8</v>
      </c>
      <c r="T778" s="118">
        <v>3630.86</v>
      </c>
      <c r="U778" s="118">
        <v>3660.27</v>
      </c>
      <c r="V778" s="118">
        <v>3690.03</v>
      </c>
      <c r="W778" s="118">
        <v>3720.14</v>
      </c>
      <c r="X778" s="118">
        <v>3750.6</v>
      </c>
      <c r="Y778" s="118">
        <v>3781.42</v>
      </c>
      <c r="Z778" s="118">
        <v>3812.61</v>
      </c>
      <c r="AA778" s="118">
        <v>3844.16</v>
      </c>
      <c r="AB778" s="118">
        <v>3876.08</v>
      </c>
      <c r="AC778" s="118">
        <v>3908.38</v>
      </c>
      <c r="AD778" s="118">
        <v>3941.06</v>
      </c>
      <c r="AE778" s="118">
        <v>3974.13</v>
      </c>
    </row>
    <row r="779" spans="1:31">
      <c r="A779" s="3" t="s">
        <v>601</v>
      </c>
      <c r="B779" s="117" t="s">
        <v>544</v>
      </c>
      <c r="C779" s="118" t="s">
        <v>152</v>
      </c>
      <c r="D779" s="118" t="s">
        <v>163</v>
      </c>
      <c r="E779" s="117" t="s">
        <v>96</v>
      </c>
      <c r="F779" s="118" t="s">
        <v>119</v>
      </c>
      <c r="G779" s="117">
        <v>0</v>
      </c>
      <c r="H779" s="118">
        <v>0</v>
      </c>
      <c r="I779" s="118">
        <v>10368.36</v>
      </c>
      <c r="J779" s="118">
        <v>13692.13</v>
      </c>
      <c r="K779" s="118">
        <v>20434.849999999999</v>
      </c>
      <c r="L779" s="118">
        <v>23954.69</v>
      </c>
      <c r="M779" s="118">
        <v>25843.68</v>
      </c>
      <c r="N779" s="118">
        <v>26044.05</v>
      </c>
      <c r="O779" s="118">
        <v>26246.78</v>
      </c>
      <c r="P779" s="118">
        <v>26451.9</v>
      </c>
      <c r="Q779" s="118">
        <v>26659.439999999999</v>
      </c>
      <c r="R779" s="118">
        <v>26869.42</v>
      </c>
      <c r="S779" s="118">
        <v>27081.88</v>
      </c>
      <c r="T779" s="118">
        <v>27296.84</v>
      </c>
      <c r="U779" s="118">
        <v>27514.34</v>
      </c>
      <c r="V779" s="118">
        <v>27734.400000000001</v>
      </c>
      <c r="W779" s="118">
        <v>27957.06</v>
      </c>
      <c r="X779" s="118">
        <v>28182.34</v>
      </c>
      <c r="Y779" s="118">
        <v>28410.27</v>
      </c>
      <c r="Z779" s="118">
        <v>28640.89</v>
      </c>
      <c r="AA779" s="118">
        <v>28874.23</v>
      </c>
      <c r="AB779" s="118">
        <v>29110.33</v>
      </c>
      <c r="AC779" s="118">
        <v>29349.200000000001</v>
      </c>
      <c r="AD779" s="118">
        <v>29590.89</v>
      </c>
      <c r="AE779" s="118">
        <v>29835.43</v>
      </c>
    </row>
    <row r="780" spans="1:31">
      <c r="A780" s="3" t="s">
        <v>602</v>
      </c>
      <c r="B780" s="117" t="s">
        <v>544</v>
      </c>
      <c r="C780" s="118" t="s">
        <v>152</v>
      </c>
      <c r="D780" s="118" t="s">
        <v>163</v>
      </c>
      <c r="E780" s="117" t="s">
        <v>97</v>
      </c>
      <c r="F780" s="118" t="s">
        <v>119</v>
      </c>
      <c r="G780" s="117">
        <v>0</v>
      </c>
      <c r="H780" s="118">
        <v>0</v>
      </c>
      <c r="I780" s="118">
        <v>0</v>
      </c>
      <c r="J780" s="118">
        <v>0</v>
      </c>
      <c r="K780" s="118">
        <v>0</v>
      </c>
      <c r="L780" s="118">
        <v>0</v>
      </c>
      <c r="M780" s="118">
        <v>0</v>
      </c>
      <c r="N780" s="118">
        <v>0</v>
      </c>
      <c r="O780" s="118">
        <v>0</v>
      </c>
      <c r="P780" s="118">
        <v>0</v>
      </c>
      <c r="Q780" s="118">
        <v>0</v>
      </c>
      <c r="R780" s="118">
        <v>0</v>
      </c>
      <c r="S780" s="118">
        <v>0</v>
      </c>
      <c r="T780" s="118">
        <v>0</v>
      </c>
      <c r="U780" s="118">
        <v>0</v>
      </c>
      <c r="V780" s="118">
        <v>0</v>
      </c>
      <c r="W780" s="118">
        <v>0</v>
      </c>
      <c r="X780" s="118">
        <v>0</v>
      </c>
      <c r="Y780" s="118">
        <v>0</v>
      </c>
      <c r="Z780" s="118">
        <v>0</v>
      </c>
      <c r="AA780" s="118">
        <v>0</v>
      </c>
      <c r="AB780" s="118">
        <v>0</v>
      </c>
      <c r="AC780" s="118">
        <v>0</v>
      </c>
      <c r="AD780" s="118">
        <v>0</v>
      </c>
      <c r="AE780" s="118">
        <v>0</v>
      </c>
    </row>
    <row r="781" spans="1:31">
      <c r="A781" s="3" t="s">
        <v>603</v>
      </c>
      <c r="B781" s="117" t="s">
        <v>544</v>
      </c>
      <c r="C781" s="118" t="s">
        <v>152</v>
      </c>
      <c r="D781" s="118" t="s">
        <v>163</v>
      </c>
      <c r="E781" s="117" t="s">
        <v>34</v>
      </c>
      <c r="F781" s="118" t="s">
        <v>119</v>
      </c>
      <c r="G781" s="117">
        <v>0</v>
      </c>
      <c r="H781" s="118">
        <v>0</v>
      </c>
      <c r="I781" s="118">
        <v>30449.87</v>
      </c>
      <c r="J781" s="118">
        <v>53404.56</v>
      </c>
      <c r="K781" s="118">
        <v>99828.24</v>
      </c>
      <c r="L781" s="118">
        <v>65942.62</v>
      </c>
      <c r="M781" s="118">
        <v>48903.77</v>
      </c>
      <c r="N781" s="118">
        <v>29505.52</v>
      </c>
      <c r="O781" s="118">
        <v>29735.66</v>
      </c>
      <c r="P781" s="118">
        <v>29968.51</v>
      </c>
      <c r="Q781" s="118">
        <v>30204.11</v>
      </c>
      <c r="R781" s="118">
        <v>30442.49</v>
      </c>
      <c r="S781" s="118">
        <v>30683.68</v>
      </c>
      <c r="T781" s="118">
        <v>30927.71</v>
      </c>
      <c r="U781" s="118">
        <v>31174.61</v>
      </c>
      <c r="V781" s="118">
        <v>31424.43</v>
      </c>
      <c r="W781" s="118">
        <v>31677.19</v>
      </c>
      <c r="X781" s="118">
        <v>31932.94</v>
      </c>
      <c r="Y781" s="118">
        <v>32191.69</v>
      </c>
      <c r="Z781" s="118">
        <v>32453.5</v>
      </c>
      <c r="AA781" s="118">
        <v>32718.39</v>
      </c>
      <c r="AB781" s="118">
        <v>32986.410000000003</v>
      </c>
      <c r="AC781" s="118">
        <v>33257.58</v>
      </c>
      <c r="AD781" s="118">
        <v>33531.949999999997</v>
      </c>
      <c r="AE781" s="118">
        <v>33809.56</v>
      </c>
    </row>
    <row r="782" spans="1:31">
      <c r="A782" s="3" t="s">
        <v>824</v>
      </c>
      <c r="B782" s="117" t="s">
        <v>544</v>
      </c>
      <c r="C782" s="118" t="s">
        <v>32</v>
      </c>
      <c r="D782" s="118" t="s">
        <v>439</v>
      </c>
      <c r="E782" s="117" t="s">
        <v>93</v>
      </c>
      <c r="F782" s="118" t="s">
        <v>119</v>
      </c>
      <c r="G782" s="117">
        <v>0</v>
      </c>
      <c r="H782" s="119">
        <v>0</v>
      </c>
      <c r="I782" s="119">
        <v>840.0004381421254</v>
      </c>
      <c r="J782" s="119">
        <v>2542.2718188021781</v>
      </c>
      <c r="K782" s="119">
        <v>5980.7888307992089</v>
      </c>
      <c r="L782" s="119">
        <v>7755.0821979549164</v>
      </c>
      <c r="M782" s="119">
        <v>8689.3983453893707</v>
      </c>
      <c r="N782" s="119">
        <v>8763.3056805955439</v>
      </c>
      <c r="O782" s="119">
        <v>8837.8473026185675</v>
      </c>
      <c r="P782" s="119">
        <v>8913.0287088533842</v>
      </c>
      <c r="Q782" s="119">
        <v>8988.8554448536797</v>
      </c>
      <c r="R782" s="119">
        <v>9065.3331047586944</v>
      </c>
      <c r="S782" s="119">
        <v>9142.4673317237684</v>
      </c>
      <c r="T782" s="119">
        <v>9220.263818354837</v>
      </c>
      <c r="U782" s="119">
        <v>9298.7283071467682</v>
      </c>
      <c r="V782" s="119">
        <v>9377.8665909256561</v>
      </c>
      <c r="W782" s="119">
        <v>9457.6845132951039</v>
      </c>
      <c r="X782" s="119">
        <v>9538.1879690864353</v>
      </c>
      <c r="Y782" s="119">
        <v>9619.3829048130701</v>
      </c>
      <c r="Z782" s="119">
        <v>9701.2753191288466</v>
      </c>
      <c r="AA782" s="119">
        <v>9783.8712632905663</v>
      </c>
      <c r="AB782" s="119">
        <v>9867.1768416246287</v>
      </c>
      <c r="AC782" s="119">
        <v>9951.198211997882</v>
      </c>
      <c r="AD782" s="119">
        <v>10074.655922365304</v>
      </c>
      <c r="AE782" s="119">
        <v>10199.645288109739</v>
      </c>
    </row>
    <row r="783" spans="1:31">
      <c r="A783" s="3" t="s">
        <v>825</v>
      </c>
      <c r="B783" s="117" t="s">
        <v>544</v>
      </c>
      <c r="C783" s="118" t="s">
        <v>32</v>
      </c>
      <c r="D783" s="118" t="s">
        <v>439</v>
      </c>
      <c r="E783" s="117" t="s">
        <v>94</v>
      </c>
      <c r="F783" s="118" t="s">
        <v>119</v>
      </c>
      <c r="G783" s="117">
        <v>0</v>
      </c>
      <c r="H783" s="119">
        <v>0</v>
      </c>
      <c r="I783" s="119">
        <v>840.0004381421254</v>
      </c>
      <c r="J783" s="119">
        <v>1702.2713806600527</v>
      </c>
      <c r="K783" s="119">
        <v>3438.5170119970307</v>
      </c>
      <c r="L783" s="119">
        <v>1774.2933671557075</v>
      </c>
      <c r="M783" s="119">
        <v>934.31614743445425</v>
      </c>
      <c r="N783" s="119">
        <v>73.907335206173229</v>
      </c>
      <c r="O783" s="119">
        <v>74.541622023023592</v>
      </c>
      <c r="P783" s="119">
        <v>75.181406234816677</v>
      </c>
      <c r="Q783" s="119">
        <v>75.826736000295568</v>
      </c>
      <c r="R783" s="119">
        <v>76.477659905014661</v>
      </c>
      <c r="S783" s="119">
        <v>77.134226965074049</v>
      </c>
      <c r="T783" s="119">
        <v>77.796486631068547</v>
      </c>
      <c r="U783" s="119">
        <v>78.464488791931217</v>
      </c>
      <c r="V783" s="119">
        <v>79.138283778887853</v>
      </c>
      <c r="W783" s="119">
        <v>79.817922369447842</v>
      </c>
      <c r="X783" s="119">
        <v>80.503455791331362</v>
      </c>
      <c r="Y783" s="119">
        <v>81.194935726634867</v>
      </c>
      <c r="Z783" s="119">
        <v>81.892414315776477</v>
      </c>
      <c r="AA783" s="119">
        <v>82.595944161719672</v>
      </c>
      <c r="AB783" s="119">
        <v>83.305578334062375</v>
      </c>
      <c r="AC783" s="119">
        <v>84.021370373253376</v>
      </c>
      <c r="AD783" s="119">
        <v>123.4577103674219</v>
      </c>
      <c r="AE783" s="119">
        <v>124.98936574443542</v>
      </c>
    </row>
    <row r="784" spans="1:31">
      <c r="A784" s="3" t="s">
        <v>826</v>
      </c>
      <c r="B784" s="117" t="s">
        <v>544</v>
      </c>
      <c r="C784" s="118" t="s">
        <v>32</v>
      </c>
      <c r="D784" s="118" t="s">
        <v>439</v>
      </c>
      <c r="E784" s="117" t="s">
        <v>35</v>
      </c>
      <c r="F784" s="118" t="s">
        <v>119</v>
      </c>
      <c r="G784" s="117">
        <v>0</v>
      </c>
      <c r="H784" s="144">
        <v>0</v>
      </c>
      <c r="I784" s="144">
        <v>0.42000021907106272</v>
      </c>
      <c r="J784" s="144">
        <v>1.271135909401089</v>
      </c>
      <c r="K784" s="144">
        <v>2.9903944153996043</v>
      </c>
      <c r="L784" s="144">
        <v>3.8775410989774581</v>
      </c>
      <c r="M784" s="144">
        <v>4.3446991726946855</v>
      </c>
      <c r="N784" s="144">
        <v>4.3816528402977717</v>
      </c>
      <c r="O784" s="144">
        <v>4.4189236513092833</v>
      </c>
      <c r="P784" s="144">
        <v>4.4565143544266919</v>
      </c>
      <c r="Q784" s="144">
        <v>4.4944277224268401</v>
      </c>
      <c r="R784" s="144">
        <v>4.5326665523793475</v>
      </c>
      <c r="S784" s="144">
        <v>4.5712336658618842</v>
      </c>
      <c r="T784" s="144">
        <v>4.6101319091774187</v>
      </c>
      <c r="U784" s="144">
        <v>4.6493641535733845</v>
      </c>
      <c r="V784" s="144">
        <v>4.688933295462828</v>
      </c>
      <c r="W784" s="144">
        <v>4.7288422566475523</v>
      </c>
      <c r="X784" s="144">
        <v>4.7690939845432174</v>
      </c>
      <c r="Y784" s="144">
        <v>4.8096914524065353</v>
      </c>
      <c r="Z784" s="144">
        <v>4.8506376595644234</v>
      </c>
      <c r="AA784" s="144">
        <v>4.8919356316452829</v>
      </c>
      <c r="AB784" s="144">
        <v>4.9335884208123142</v>
      </c>
      <c r="AC784" s="144">
        <v>4.9755991059989411</v>
      </c>
      <c r="AD784" s="144">
        <v>5.037327961182652</v>
      </c>
      <c r="AE784" s="144">
        <v>5.0998226440548695</v>
      </c>
    </row>
    <row r="785" spans="1:31">
      <c r="A785" s="3" t="s">
        <v>827</v>
      </c>
      <c r="B785" s="117" t="s">
        <v>544</v>
      </c>
      <c r="C785" s="118" t="s">
        <v>32</v>
      </c>
      <c r="D785" s="118" t="s">
        <v>439</v>
      </c>
      <c r="E785" s="117" t="s">
        <v>36</v>
      </c>
      <c r="F785" s="118" t="s">
        <v>119</v>
      </c>
      <c r="G785" s="117">
        <v>0</v>
      </c>
      <c r="H785" s="144">
        <v>0</v>
      </c>
      <c r="I785" s="144">
        <v>0.44757056593250505</v>
      </c>
      <c r="J785" s="144">
        <v>1.3545779085689353</v>
      </c>
      <c r="K785" s="144">
        <v>3.1866948160694846</v>
      </c>
      <c r="L785" s="144">
        <v>4.1320770449461399</v>
      </c>
      <c r="M785" s="144">
        <v>4.6299010791716597</v>
      </c>
      <c r="N785" s="144">
        <v>4.6692805203514194</v>
      </c>
      <c r="O785" s="144">
        <v>4.7089979233901147</v>
      </c>
      <c r="P785" s="144">
        <v>4.7490562174197484</v>
      </c>
      <c r="Q785" s="144">
        <v>4.7894583572323528</v>
      </c>
      <c r="R785" s="144">
        <v>4.8302073235074037</v>
      </c>
      <c r="S785" s="144">
        <v>4.8713061230412231</v>
      </c>
      <c r="T785" s="144">
        <v>4.9127577889784941</v>
      </c>
      <c r="U785" s="144">
        <v>4.9545653810458061</v>
      </c>
      <c r="V785" s="144">
        <v>4.9967319857873269</v>
      </c>
      <c r="W785" s="144">
        <v>5.039260716802592</v>
      </c>
      <c r="X785" s="144">
        <v>5.0821547149863786</v>
      </c>
      <c r="Y785" s="144">
        <v>5.1254171487708176</v>
      </c>
      <c r="Z785" s="144">
        <v>5.1690512143695901</v>
      </c>
      <c r="AA785" s="144">
        <v>5.2130601360243851</v>
      </c>
      <c r="AB785" s="144">
        <v>5.2574471662535318</v>
      </c>
      <c r="AC785" s="144">
        <v>5.3022155861028786</v>
      </c>
      <c r="AD785" s="144">
        <v>5.3679965485748635</v>
      </c>
      <c r="AE785" s="144">
        <v>5.434593610459153</v>
      </c>
    </row>
    <row r="786" spans="1:31">
      <c r="A786" s="3" t="s">
        <v>828</v>
      </c>
      <c r="B786" s="117" t="s">
        <v>544</v>
      </c>
      <c r="C786" s="118" t="s">
        <v>32</v>
      </c>
      <c r="D786" s="118" t="s">
        <v>439</v>
      </c>
      <c r="E786" s="117" t="s">
        <v>37</v>
      </c>
      <c r="F786" s="118" t="s">
        <v>119</v>
      </c>
      <c r="G786" s="117">
        <v>0</v>
      </c>
      <c r="H786" s="144">
        <v>0</v>
      </c>
      <c r="I786" s="144">
        <v>0.42000021907106272</v>
      </c>
      <c r="J786" s="144">
        <v>1.271135909401089</v>
      </c>
      <c r="K786" s="144">
        <v>2.9903944153996043</v>
      </c>
      <c r="L786" s="144">
        <v>3.8775410989774581</v>
      </c>
      <c r="M786" s="144">
        <v>4.3446991726946855</v>
      </c>
      <c r="N786" s="144">
        <v>4.3816528402977717</v>
      </c>
      <c r="O786" s="144">
        <v>4.4189236513092833</v>
      </c>
      <c r="P786" s="144">
        <v>4.4565143544266919</v>
      </c>
      <c r="Q786" s="144">
        <v>4.4944277224268401</v>
      </c>
      <c r="R786" s="144">
        <v>4.5326665523793475</v>
      </c>
      <c r="S786" s="144">
        <v>4.5712336658618842</v>
      </c>
      <c r="T786" s="144">
        <v>4.6101319091774187</v>
      </c>
      <c r="U786" s="144">
        <v>4.6493641535733845</v>
      </c>
      <c r="V786" s="144">
        <v>4.688933295462828</v>
      </c>
      <c r="W786" s="144">
        <v>4.7288422566475523</v>
      </c>
      <c r="X786" s="144">
        <v>4.7690939845432174</v>
      </c>
      <c r="Y786" s="144">
        <v>4.8096914524065353</v>
      </c>
      <c r="Z786" s="144">
        <v>4.8506376595644234</v>
      </c>
      <c r="AA786" s="144">
        <v>4.8919356316452829</v>
      </c>
      <c r="AB786" s="144">
        <v>4.9335884208123142</v>
      </c>
      <c r="AC786" s="144">
        <v>4.9755991059989411</v>
      </c>
      <c r="AD786" s="144">
        <v>5.037327961182652</v>
      </c>
      <c r="AE786" s="144">
        <v>5.0998226440548695</v>
      </c>
    </row>
    <row r="787" spans="1:31">
      <c r="A787" s="3" t="s">
        <v>829</v>
      </c>
      <c r="B787" s="117" t="s">
        <v>544</v>
      </c>
      <c r="C787" s="118" t="s">
        <v>32</v>
      </c>
      <c r="D787" s="118" t="s">
        <v>439</v>
      </c>
      <c r="E787" s="117" t="s">
        <v>38</v>
      </c>
      <c r="F787" s="118" t="s">
        <v>119</v>
      </c>
      <c r="G787" s="117">
        <v>0</v>
      </c>
      <c r="H787" s="144">
        <v>0</v>
      </c>
      <c r="I787" s="144">
        <v>0.44757056593250505</v>
      </c>
      <c r="J787" s="144">
        <v>1.3545779085689353</v>
      </c>
      <c r="K787" s="144">
        <v>3.1866948160694846</v>
      </c>
      <c r="L787" s="144">
        <v>4.1320770449461399</v>
      </c>
      <c r="M787" s="144">
        <v>4.6299010791716597</v>
      </c>
      <c r="N787" s="144">
        <v>4.6692805203514194</v>
      </c>
      <c r="O787" s="144">
        <v>4.7089979233901147</v>
      </c>
      <c r="P787" s="144">
        <v>4.7490562174197484</v>
      </c>
      <c r="Q787" s="144">
        <v>4.7894583572323528</v>
      </c>
      <c r="R787" s="144">
        <v>4.8302073235074037</v>
      </c>
      <c r="S787" s="144">
        <v>4.8713061230412231</v>
      </c>
      <c r="T787" s="144">
        <v>4.9127577889784941</v>
      </c>
      <c r="U787" s="144">
        <v>4.9545653810458061</v>
      </c>
      <c r="V787" s="144">
        <v>4.9967319857873269</v>
      </c>
      <c r="W787" s="144">
        <v>5.039260716802592</v>
      </c>
      <c r="X787" s="144">
        <v>5.0821547149863786</v>
      </c>
      <c r="Y787" s="144">
        <v>5.1254171487708176</v>
      </c>
      <c r="Z787" s="144">
        <v>5.1690512143695901</v>
      </c>
      <c r="AA787" s="144">
        <v>5.2130601360243851</v>
      </c>
      <c r="AB787" s="144">
        <v>5.2574471662535318</v>
      </c>
      <c r="AC787" s="144">
        <v>5.3022155861028786</v>
      </c>
      <c r="AD787" s="144">
        <v>5.3679965485748635</v>
      </c>
      <c r="AE787" s="144">
        <v>5.434593610459153</v>
      </c>
    </row>
    <row r="788" spans="1:31">
      <c r="A788" s="3" t="s">
        <v>830</v>
      </c>
      <c r="B788" s="117" t="s">
        <v>544</v>
      </c>
      <c r="C788" s="118" t="s">
        <v>32</v>
      </c>
      <c r="D788" s="118" t="s">
        <v>439</v>
      </c>
      <c r="E788" s="117" t="s">
        <v>95</v>
      </c>
      <c r="F788" s="118" t="s">
        <v>119</v>
      </c>
      <c r="G788" s="117">
        <v>0</v>
      </c>
      <c r="H788" s="118">
        <v>0</v>
      </c>
      <c r="I788" s="118">
        <v>60966.91</v>
      </c>
      <c r="J788" s="118">
        <v>112703.17</v>
      </c>
      <c r="K788" s="118">
        <v>216877.91</v>
      </c>
      <c r="L788" s="118">
        <v>117024.49</v>
      </c>
      <c r="M788" s="118">
        <v>66625.86</v>
      </c>
      <c r="N788" s="118">
        <v>15001.33</v>
      </c>
      <c r="O788" s="118">
        <v>15039.38</v>
      </c>
      <c r="P788" s="118">
        <v>15077.77</v>
      </c>
      <c r="Q788" s="118">
        <v>15116.49</v>
      </c>
      <c r="R788" s="118">
        <v>15155.55</v>
      </c>
      <c r="S788" s="118">
        <v>15194.94</v>
      </c>
      <c r="T788" s="118">
        <v>15234.68</v>
      </c>
      <c r="U788" s="118">
        <v>15274.76</v>
      </c>
      <c r="V788" s="118">
        <v>15315.18</v>
      </c>
      <c r="W788" s="118">
        <v>15355.96</v>
      </c>
      <c r="X788" s="118">
        <v>15397.09</v>
      </c>
      <c r="Y788" s="118">
        <v>15438.58</v>
      </c>
      <c r="Z788" s="118">
        <v>15480.43</v>
      </c>
      <c r="AA788" s="118">
        <v>15522.64</v>
      </c>
      <c r="AB788" s="118">
        <v>15565.22</v>
      </c>
      <c r="AC788" s="118">
        <v>15608.17</v>
      </c>
      <c r="AD788" s="118">
        <v>17974.349999999999</v>
      </c>
      <c r="AE788" s="118">
        <v>18066.25</v>
      </c>
    </row>
    <row r="789" spans="1:31">
      <c r="A789" s="3" t="s">
        <v>831</v>
      </c>
      <c r="B789" s="117" t="s">
        <v>544</v>
      </c>
      <c r="C789" s="118" t="s">
        <v>32</v>
      </c>
      <c r="D789" s="118" t="s">
        <v>439</v>
      </c>
      <c r="E789" s="117" t="s">
        <v>96</v>
      </c>
      <c r="F789" s="118" t="s">
        <v>119</v>
      </c>
      <c r="G789" s="117">
        <v>0</v>
      </c>
      <c r="H789" s="118">
        <v>0</v>
      </c>
      <c r="I789" s="118">
        <v>74336.02</v>
      </c>
      <c r="J789" s="118">
        <v>115190.53</v>
      </c>
      <c r="K789" s="118">
        <v>197714.94</v>
      </c>
      <c r="L789" s="118">
        <v>240297.98</v>
      </c>
      <c r="M789" s="118">
        <v>262721.57</v>
      </c>
      <c r="N789" s="118">
        <v>264495.34000000003</v>
      </c>
      <c r="O789" s="118">
        <v>266284.34000000003</v>
      </c>
      <c r="P789" s="118">
        <v>268088.69</v>
      </c>
      <c r="Q789" s="118">
        <v>269908.53999999998</v>
      </c>
      <c r="R789" s="118">
        <v>271744</v>
      </c>
      <c r="S789" s="118">
        <v>273595.21999999997</v>
      </c>
      <c r="T789" s="118">
        <v>275462.34000000003</v>
      </c>
      <c r="U789" s="118">
        <v>277345.48</v>
      </c>
      <c r="V789" s="118">
        <v>279244.79999999999</v>
      </c>
      <c r="W789" s="118">
        <v>281160.43</v>
      </c>
      <c r="X789" s="118">
        <v>283092.52</v>
      </c>
      <c r="Y789" s="118">
        <v>285041.19</v>
      </c>
      <c r="Z789" s="118">
        <v>287006.61</v>
      </c>
      <c r="AA789" s="118">
        <v>288988.92</v>
      </c>
      <c r="AB789" s="118">
        <v>290988.25</v>
      </c>
      <c r="AC789" s="118">
        <v>293004.76</v>
      </c>
      <c r="AD789" s="118">
        <v>295967.75</v>
      </c>
      <c r="AE789" s="118">
        <v>298967.49</v>
      </c>
    </row>
    <row r="790" spans="1:31">
      <c r="A790" s="3" t="s">
        <v>832</v>
      </c>
      <c r="B790" s="117" t="s">
        <v>544</v>
      </c>
      <c r="C790" s="118" t="s">
        <v>32</v>
      </c>
      <c r="D790" s="118" t="s">
        <v>439</v>
      </c>
      <c r="E790" s="117" t="s">
        <v>97</v>
      </c>
      <c r="F790" s="118" t="s">
        <v>119</v>
      </c>
      <c r="G790" s="117">
        <v>0</v>
      </c>
      <c r="H790" s="118">
        <v>0</v>
      </c>
      <c r="I790" s="118">
        <v>0</v>
      </c>
      <c r="J790" s="118">
        <v>0</v>
      </c>
      <c r="K790" s="118">
        <v>0</v>
      </c>
      <c r="L790" s="118">
        <v>0</v>
      </c>
      <c r="M790" s="118">
        <v>0</v>
      </c>
      <c r="N790" s="118">
        <v>0</v>
      </c>
      <c r="O790" s="118">
        <v>0</v>
      </c>
      <c r="P790" s="118">
        <v>0</v>
      </c>
      <c r="Q790" s="118">
        <v>0</v>
      </c>
      <c r="R790" s="118">
        <v>0</v>
      </c>
      <c r="S790" s="118">
        <v>0</v>
      </c>
      <c r="T790" s="118">
        <v>0</v>
      </c>
      <c r="U790" s="118">
        <v>0</v>
      </c>
      <c r="V790" s="118">
        <v>0</v>
      </c>
      <c r="W790" s="118">
        <v>0</v>
      </c>
      <c r="X790" s="118">
        <v>0</v>
      </c>
      <c r="Y790" s="118">
        <v>0</v>
      </c>
      <c r="Z790" s="118">
        <v>0</v>
      </c>
      <c r="AA790" s="118">
        <v>0</v>
      </c>
      <c r="AB790" s="118">
        <v>0</v>
      </c>
      <c r="AC790" s="118">
        <v>0</v>
      </c>
      <c r="AD790" s="118">
        <v>0</v>
      </c>
      <c r="AE790" s="118">
        <v>0</v>
      </c>
    </row>
    <row r="791" spans="1:31">
      <c r="A791" s="3" t="s">
        <v>833</v>
      </c>
      <c r="B791" s="117" t="s">
        <v>544</v>
      </c>
      <c r="C791" s="118" t="s">
        <v>32</v>
      </c>
      <c r="D791" s="118" t="s">
        <v>439</v>
      </c>
      <c r="E791" s="117" t="s">
        <v>34</v>
      </c>
      <c r="F791" s="118" t="s">
        <v>119</v>
      </c>
      <c r="G791" s="117">
        <v>0</v>
      </c>
      <c r="H791" s="118">
        <v>0</v>
      </c>
      <c r="I791" s="118">
        <v>135302.93</v>
      </c>
      <c r="J791" s="118">
        <v>227893.7</v>
      </c>
      <c r="K791" s="118">
        <v>414592.84</v>
      </c>
      <c r="L791" s="118">
        <v>357322.47</v>
      </c>
      <c r="M791" s="118">
        <v>329347.42</v>
      </c>
      <c r="N791" s="118">
        <v>279496.67</v>
      </c>
      <c r="O791" s="118">
        <v>281323.71999999997</v>
      </c>
      <c r="P791" s="118">
        <v>283166.46999999997</v>
      </c>
      <c r="Q791" s="118">
        <v>285025.03000000003</v>
      </c>
      <c r="R791" s="118">
        <v>286899.55</v>
      </c>
      <c r="S791" s="118">
        <v>288790.15999999997</v>
      </c>
      <c r="T791" s="118">
        <v>290697.01</v>
      </c>
      <c r="U791" s="118">
        <v>292620.24</v>
      </c>
      <c r="V791" s="118">
        <v>294559.99</v>
      </c>
      <c r="W791" s="118">
        <v>296516.40000000002</v>
      </c>
      <c r="X791" s="118">
        <v>298489.61</v>
      </c>
      <c r="Y791" s="118">
        <v>300479.78000000003</v>
      </c>
      <c r="Z791" s="118">
        <v>302487.03999999998</v>
      </c>
      <c r="AA791" s="118">
        <v>304511.56</v>
      </c>
      <c r="AB791" s="118">
        <v>306553.46999999997</v>
      </c>
      <c r="AC791" s="118">
        <v>308612.93</v>
      </c>
      <c r="AD791" s="118">
        <v>313942.09999999998</v>
      </c>
      <c r="AE791" s="118">
        <v>317033.74</v>
      </c>
    </row>
    <row r="792" spans="1:31">
      <c r="A792" s="3" t="s">
        <v>834</v>
      </c>
      <c r="B792" s="117" t="s">
        <v>544</v>
      </c>
      <c r="C792" s="118" t="s">
        <v>152</v>
      </c>
      <c r="D792" s="118" t="s">
        <v>439</v>
      </c>
      <c r="E792" s="117" t="s">
        <v>93</v>
      </c>
      <c r="F792" s="118" t="s">
        <v>119</v>
      </c>
      <c r="G792" s="117">
        <v>0</v>
      </c>
      <c r="H792" s="119">
        <v>0</v>
      </c>
      <c r="I792" s="119">
        <v>33.8313581563688</v>
      </c>
      <c r="J792" s="119">
        <v>102.71791828298097</v>
      </c>
      <c r="K792" s="119">
        <v>242.46334810114328</v>
      </c>
      <c r="L792" s="119">
        <v>315.41331459261198</v>
      </c>
      <c r="M792" s="119">
        <v>354.56355137926732</v>
      </c>
      <c r="N792" s="119">
        <v>358.71624552488657</v>
      </c>
      <c r="O792" s="119">
        <v>362.91789118554146</v>
      </c>
      <c r="P792" s="119">
        <v>367.16906539646249</v>
      </c>
      <c r="Q792" s="119">
        <v>371.47035199490966</v>
      </c>
      <c r="R792" s="119">
        <v>375.8223417003544</v>
      </c>
      <c r="S792" s="119">
        <v>380.22563219560624</v>
      </c>
      <c r="T792" s="119">
        <v>384.68082820889543</v>
      </c>
      <c r="U792" s="119">
        <v>389.18854159692455</v>
      </c>
      <c r="V792" s="119">
        <v>393.74939142889718</v>
      </c>
      <c r="W792" s="119">
        <v>398.36400407153889</v>
      </c>
      <c r="X792" s="119">
        <v>403.03301327511906</v>
      </c>
      <c r="Y792" s="119">
        <v>407.75706026048766</v>
      </c>
      <c r="Z792" s="119">
        <v>412.53679380713743</v>
      </c>
      <c r="AA792" s="119">
        <v>417.37287034230474</v>
      </c>
      <c r="AB792" s="119">
        <v>422.26595403111997</v>
      </c>
      <c r="AC792" s="119">
        <v>427.21671686782082</v>
      </c>
      <c r="AD792" s="119">
        <v>432.22583876804191</v>
      </c>
      <c r="AE792" s="119">
        <v>437.29400766219004</v>
      </c>
    </row>
    <row r="793" spans="1:31">
      <c r="A793" s="3" t="s">
        <v>835</v>
      </c>
      <c r="B793" s="117" t="s">
        <v>544</v>
      </c>
      <c r="C793" s="118" t="s">
        <v>152</v>
      </c>
      <c r="D793" s="118" t="s">
        <v>439</v>
      </c>
      <c r="E793" s="117" t="s">
        <v>94</v>
      </c>
      <c r="F793" s="118" t="s">
        <v>119</v>
      </c>
      <c r="G793" s="117">
        <v>0</v>
      </c>
      <c r="H793" s="119">
        <v>0</v>
      </c>
      <c r="I793" s="119">
        <v>33.8313581563688</v>
      </c>
      <c r="J793" s="119">
        <v>68.886560126612181</v>
      </c>
      <c r="K793" s="119">
        <v>139.74542981816231</v>
      </c>
      <c r="L793" s="119">
        <v>72.9499664914687</v>
      </c>
      <c r="M793" s="119">
        <v>39.150236786655341</v>
      </c>
      <c r="N793" s="119">
        <v>4.1526941456192503</v>
      </c>
      <c r="O793" s="119">
        <v>4.20164566065489</v>
      </c>
      <c r="P793" s="119">
        <v>4.2511742109210218</v>
      </c>
      <c r="Q793" s="119">
        <v>4.3012865984471773</v>
      </c>
      <c r="R793" s="119">
        <v>4.351989705444737</v>
      </c>
      <c r="S793" s="119">
        <v>4.4032904952518379</v>
      </c>
      <c r="T793" s="119">
        <v>4.4551960132891963</v>
      </c>
      <c r="U793" s="119">
        <v>4.5077133880291171</v>
      </c>
      <c r="V793" s="119">
        <v>4.5608498319726323</v>
      </c>
      <c r="W793" s="119">
        <v>4.6146126426417027</v>
      </c>
      <c r="X793" s="119">
        <v>4.669009203580174</v>
      </c>
      <c r="Y793" s="119">
        <v>4.7240469853686022</v>
      </c>
      <c r="Z793" s="119">
        <v>4.7797335466497657</v>
      </c>
      <c r="AA793" s="119">
        <v>4.8360765351673081</v>
      </c>
      <c r="AB793" s="119">
        <v>4.8930836888152385</v>
      </c>
      <c r="AC793" s="119">
        <v>4.9507628367008465</v>
      </c>
      <c r="AD793" s="119">
        <v>5.0091219002210892</v>
      </c>
      <c r="AE793" s="119">
        <v>5.0681688941481298</v>
      </c>
    </row>
    <row r="794" spans="1:31">
      <c r="A794" s="3" t="s">
        <v>836</v>
      </c>
      <c r="B794" s="117" t="s">
        <v>544</v>
      </c>
      <c r="C794" s="118" t="s">
        <v>152</v>
      </c>
      <c r="D794" s="118" t="s">
        <v>439</v>
      </c>
      <c r="E794" s="117" t="s">
        <v>35</v>
      </c>
      <c r="F794" s="118" t="s">
        <v>119</v>
      </c>
      <c r="G794" s="117">
        <v>0</v>
      </c>
      <c r="H794" s="144">
        <v>0</v>
      </c>
      <c r="I794" s="144">
        <v>4.2627511277024688E-2</v>
      </c>
      <c r="J794" s="144">
        <v>0.12942457703655602</v>
      </c>
      <c r="K794" s="144">
        <v>0.30550381860744058</v>
      </c>
      <c r="L794" s="144">
        <v>0.3974207763866911</v>
      </c>
      <c r="M794" s="144">
        <v>0.44675007473787687</v>
      </c>
      <c r="N794" s="144">
        <v>0.45198246936135705</v>
      </c>
      <c r="O794" s="144">
        <v>0.45727654289378222</v>
      </c>
      <c r="P794" s="144">
        <v>0.46263302239954274</v>
      </c>
      <c r="Q794" s="144">
        <v>0.46805264351358616</v>
      </c>
      <c r="R794" s="144">
        <v>0.47353615054244652</v>
      </c>
      <c r="S794" s="144">
        <v>0.4790842965664639</v>
      </c>
      <c r="T794" s="144">
        <v>0.48469784354320827</v>
      </c>
      <c r="U794" s="144">
        <v>0.49037756241212493</v>
      </c>
      <c r="V794" s="144">
        <v>0.49612423320041044</v>
      </c>
      <c r="W794" s="144">
        <v>0.50193864513013897</v>
      </c>
      <c r="X794" s="144">
        <v>0.50782159672664995</v>
      </c>
      <c r="Y794" s="144">
        <v>0.51377389592821443</v>
      </c>
      <c r="Z794" s="144">
        <v>0.51979636019699316</v>
      </c>
      <c r="AA794" s="144">
        <v>0.52588981663130396</v>
      </c>
      <c r="AB794" s="144">
        <v>0.53205510207921125</v>
      </c>
      <c r="AC794" s="144">
        <v>0.53829306325345416</v>
      </c>
      <c r="AD794" s="144">
        <v>0.5446045568477329</v>
      </c>
      <c r="AE794" s="144">
        <v>0.5509904496543595</v>
      </c>
    </row>
    <row r="795" spans="1:31">
      <c r="A795" s="3" t="s">
        <v>837</v>
      </c>
      <c r="B795" s="117" t="s">
        <v>544</v>
      </c>
      <c r="C795" s="118" t="s">
        <v>152</v>
      </c>
      <c r="D795" s="118" t="s">
        <v>439</v>
      </c>
      <c r="E795" s="117" t="s">
        <v>36</v>
      </c>
      <c r="F795" s="118" t="s">
        <v>119</v>
      </c>
      <c r="G795" s="117">
        <v>0</v>
      </c>
      <c r="H795" s="144">
        <v>0</v>
      </c>
      <c r="I795" s="144">
        <v>4.5425736654970891E-2</v>
      </c>
      <c r="J795" s="144">
        <v>0.137920478512954</v>
      </c>
      <c r="K795" s="144">
        <v>0.32555820397212337</v>
      </c>
      <c r="L795" s="144">
        <v>0.42350892624327696</v>
      </c>
      <c r="M795" s="144">
        <v>0.47607637972919531</v>
      </c>
      <c r="N795" s="144">
        <v>0.48165224782753308</v>
      </c>
      <c r="O795" s="144">
        <v>0.4872938436634508</v>
      </c>
      <c r="P795" s="144">
        <v>0.49300194202849823</v>
      </c>
      <c r="Q795" s="144">
        <v>0.49877732684738507</v>
      </c>
      <c r="R795" s="144">
        <v>0.50462079128564208</v>
      </c>
      <c r="S795" s="144">
        <v>0.51053313785855059</v>
      </c>
      <c r="T795" s="144">
        <v>0.51651517854135576</v>
      </c>
      <c r="U795" s="144">
        <v>0.52256773488078101</v>
      </c>
      <c r="V795" s="144">
        <v>0.52869163810785424</v>
      </c>
      <c r="W795" s="144">
        <v>0.53488772925206629</v>
      </c>
      <c r="X795" s="144">
        <v>0.54115685925687329</v>
      </c>
      <c r="Y795" s="144">
        <v>0.54749988909656266</v>
      </c>
      <c r="Z795" s="144">
        <v>0.55391768989449397</v>
      </c>
      <c r="AA795" s="144">
        <v>0.56041114304273654</v>
      </c>
      <c r="AB795" s="144">
        <v>0.56698114032311508</v>
      </c>
      <c r="AC795" s="144">
        <v>0.57362858402968264</v>
      </c>
      <c r="AD795" s="144">
        <v>0.58035438709263953</v>
      </c>
      <c r="AE795" s="144">
        <v>0.58715947320370787</v>
      </c>
    </row>
    <row r="796" spans="1:31">
      <c r="A796" s="3" t="s">
        <v>838</v>
      </c>
      <c r="B796" s="117" t="s">
        <v>544</v>
      </c>
      <c r="C796" s="118" t="s">
        <v>152</v>
      </c>
      <c r="D796" s="118" t="s">
        <v>439</v>
      </c>
      <c r="E796" s="117" t="s">
        <v>37</v>
      </c>
      <c r="F796" s="118" t="s">
        <v>119</v>
      </c>
      <c r="G796" s="117">
        <v>0</v>
      </c>
      <c r="H796" s="144">
        <v>0</v>
      </c>
      <c r="I796" s="144">
        <v>4.2627511277024688E-2</v>
      </c>
      <c r="J796" s="144">
        <v>0.12942457703655602</v>
      </c>
      <c r="K796" s="144">
        <v>0.30550381860744058</v>
      </c>
      <c r="L796" s="144">
        <v>0.3974207763866911</v>
      </c>
      <c r="M796" s="144">
        <v>0.44675007473787687</v>
      </c>
      <c r="N796" s="144">
        <v>0.45198246936135705</v>
      </c>
      <c r="O796" s="144">
        <v>0.45727654289378222</v>
      </c>
      <c r="P796" s="144">
        <v>0.46263302239954274</v>
      </c>
      <c r="Q796" s="144">
        <v>0.46805264351358616</v>
      </c>
      <c r="R796" s="144">
        <v>0.47353615054244652</v>
      </c>
      <c r="S796" s="144">
        <v>0.4790842965664639</v>
      </c>
      <c r="T796" s="144">
        <v>0.48469784354320827</v>
      </c>
      <c r="U796" s="144">
        <v>0.49037756241212493</v>
      </c>
      <c r="V796" s="144">
        <v>0.49612423320041044</v>
      </c>
      <c r="W796" s="144">
        <v>0.50193864513013897</v>
      </c>
      <c r="X796" s="144">
        <v>0.50782159672664995</v>
      </c>
      <c r="Y796" s="144">
        <v>0.51377389592821443</v>
      </c>
      <c r="Z796" s="144">
        <v>0.51979636019699316</v>
      </c>
      <c r="AA796" s="144">
        <v>0.52588981663130396</v>
      </c>
      <c r="AB796" s="144">
        <v>0.53205510207921125</v>
      </c>
      <c r="AC796" s="144">
        <v>0.53829306325345416</v>
      </c>
      <c r="AD796" s="144">
        <v>0.5446045568477329</v>
      </c>
      <c r="AE796" s="144">
        <v>0.5509904496543595</v>
      </c>
    </row>
    <row r="797" spans="1:31">
      <c r="A797" s="3" t="s">
        <v>839</v>
      </c>
      <c r="B797" s="117" t="s">
        <v>544</v>
      </c>
      <c r="C797" s="118" t="s">
        <v>152</v>
      </c>
      <c r="D797" s="118" t="s">
        <v>439</v>
      </c>
      <c r="E797" s="117" t="s">
        <v>38</v>
      </c>
      <c r="F797" s="118" t="s">
        <v>119</v>
      </c>
      <c r="G797" s="117">
        <v>0</v>
      </c>
      <c r="H797" s="144">
        <v>0</v>
      </c>
      <c r="I797" s="144">
        <v>4.5425736654970891E-2</v>
      </c>
      <c r="J797" s="144">
        <v>0.137920478512954</v>
      </c>
      <c r="K797" s="144">
        <v>0.32555820397212337</v>
      </c>
      <c r="L797" s="144">
        <v>0.42350892624327696</v>
      </c>
      <c r="M797" s="144">
        <v>0.47607637972919531</v>
      </c>
      <c r="N797" s="144">
        <v>0.48165224782753308</v>
      </c>
      <c r="O797" s="144">
        <v>0.4872938436634508</v>
      </c>
      <c r="P797" s="144">
        <v>0.49300194202849823</v>
      </c>
      <c r="Q797" s="144">
        <v>0.49877732684738507</v>
      </c>
      <c r="R797" s="144">
        <v>0.50462079128564208</v>
      </c>
      <c r="S797" s="144">
        <v>0.51053313785855059</v>
      </c>
      <c r="T797" s="144">
        <v>0.51651517854135576</v>
      </c>
      <c r="U797" s="144">
        <v>0.52256773488078101</v>
      </c>
      <c r="V797" s="144">
        <v>0.52869163810785424</v>
      </c>
      <c r="W797" s="144">
        <v>0.53488772925206629</v>
      </c>
      <c r="X797" s="144">
        <v>0.54115685925687329</v>
      </c>
      <c r="Y797" s="144">
        <v>0.54749988909656266</v>
      </c>
      <c r="Z797" s="144">
        <v>0.55391768989449397</v>
      </c>
      <c r="AA797" s="144">
        <v>0.56041114304273654</v>
      </c>
      <c r="AB797" s="144">
        <v>0.56698114032311508</v>
      </c>
      <c r="AC797" s="144">
        <v>0.57362858402968264</v>
      </c>
      <c r="AD797" s="144">
        <v>0.58035438709263953</v>
      </c>
      <c r="AE797" s="144">
        <v>0.58715947320370787</v>
      </c>
    </row>
    <row r="798" spans="1:31">
      <c r="A798" s="3" t="s">
        <v>840</v>
      </c>
      <c r="B798" s="117" t="s">
        <v>544</v>
      </c>
      <c r="C798" s="118" t="s">
        <v>152</v>
      </c>
      <c r="D798" s="118" t="s">
        <v>439</v>
      </c>
      <c r="E798" s="117" t="s">
        <v>95</v>
      </c>
      <c r="F798" s="118" t="s">
        <v>119</v>
      </c>
      <c r="G798" s="117">
        <v>0</v>
      </c>
      <c r="H798" s="118">
        <v>0</v>
      </c>
      <c r="I798" s="118">
        <v>3673.31</v>
      </c>
      <c r="J798" s="118">
        <v>6302.45</v>
      </c>
      <c r="K798" s="118">
        <v>11616.86</v>
      </c>
      <c r="L798" s="118">
        <v>6607.2</v>
      </c>
      <c r="M798" s="118">
        <v>4072.22</v>
      </c>
      <c r="N798" s="118">
        <v>1447.41</v>
      </c>
      <c r="O798" s="118">
        <v>1451.08</v>
      </c>
      <c r="P798" s="118">
        <v>1454.79</v>
      </c>
      <c r="Q798" s="118">
        <v>1458.55</v>
      </c>
      <c r="R798" s="118">
        <v>1462.35</v>
      </c>
      <c r="S798" s="118">
        <v>1466.2</v>
      </c>
      <c r="T798" s="118">
        <v>1470.09</v>
      </c>
      <c r="U798" s="118">
        <v>1474.03</v>
      </c>
      <c r="V798" s="118">
        <v>1478.02</v>
      </c>
      <c r="W798" s="118">
        <v>1482.05</v>
      </c>
      <c r="X798" s="118">
        <v>1486.13</v>
      </c>
      <c r="Y798" s="118">
        <v>1490.26</v>
      </c>
      <c r="Z798" s="118">
        <v>1494.43</v>
      </c>
      <c r="AA798" s="118">
        <v>1498.66</v>
      </c>
      <c r="AB798" s="118">
        <v>1502.94</v>
      </c>
      <c r="AC798" s="118">
        <v>1507.26</v>
      </c>
      <c r="AD798" s="118">
        <v>1511.64</v>
      </c>
      <c r="AE798" s="118">
        <v>1516.07</v>
      </c>
    </row>
    <row r="799" spans="1:31">
      <c r="A799" s="3" t="s">
        <v>841</v>
      </c>
      <c r="B799" s="117" t="s">
        <v>544</v>
      </c>
      <c r="C799" s="118" t="s">
        <v>152</v>
      </c>
      <c r="D799" s="118" t="s">
        <v>439</v>
      </c>
      <c r="E799" s="117" t="s">
        <v>96</v>
      </c>
      <c r="F799" s="118" t="s">
        <v>119</v>
      </c>
      <c r="G799" s="117">
        <v>0</v>
      </c>
      <c r="H799" s="118">
        <v>0</v>
      </c>
      <c r="I799" s="118">
        <v>6635.95</v>
      </c>
      <c r="J799" s="118">
        <v>8289.23</v>
      </c>
      <c r="K799" s="118">
        <v>11643.12</v>
      </c>
      <c r="L799" s="118">
        <v>13393.91</v>
      </c>
      <c r="M799" s="118">
        <v>14333.52</v>
      </c>
      <c r="N799" s="118">
        <v>14433.19</v>
      </c>
      <c r="O799" s="118">
        <v>14534.02</v>
      </c>
      <c r="P799" s="118">
        <v>14636.05</v>
      </c>
      <c r="Q799" s="118">
        <v>14739.28</v>
      </c>
      <c r="R799" s="118">
        <v>14843.73</v>
      </c>
      <c r="S799" s="118">
        <v>14949.41</v>
      </c>
      <c r="T799" s="118">
        <v>15056.34</v>
      </c>
      <c r="U799" s="118">
        <v>15164.52</v>
      </c>
      <c r="V799" s="118">
        <v>15273.98</v>
      </c>
      <c r="W799" s="118">
        <v>15384.73</v>
      </c>
      <c r="X799" s="118">
        <v>15496.79</v>
      </c>
      <c r="Y799" s="118">
        <v>15610.16</v>
      </c>
      <c r="Z799" s="118">
        <v>15724.88</v>
      </c>
      <c r="AA799" s="118">
        <v>15840.94</v>
      </c>
      <c r="AB799" s="118">
        <v>15958.38</v>
      </c>
      <c r="AC799" s="118">
        <v>16077.2</v>
      </c>
      <c r="AD799" s="118">
        <v>16197.42</v>
      </c>
      <c r="AE799" s="118">
        <v>16319.05</v>
      </c>
    </row>
    <row r="800" spans="1:31">
      <c r="A800" s="3" t="s">
        <v>842</v>
      </c>
      <c r="B800" s="117" t="s">
        <v>544</v>
      </c>
      <c r="C800" s="118" t="s">
        <v>152</v>
      </c>
      <c r="D800" s="118" t="s">
        <v>439</v>
      </c>
      <c r="E800" s="117" t="s">
        <v>97</v>
      </c>
      <c r="F800" s="118" t="s">
        <v>119</v>
      </c>
      <c r="G800" s="117">
        <v>0</v>
      </c>
      <c r="H800" s="118">
        <v>0</v>
      </c>
      <c r="I800" s="118">
        <v>0</v>
      </c>
      <c r="J800" s="118">
        <v>0</v>
      </c>
      <c r="K800" s="118">
        <v>0</v>
      </c>
      <c r="L800" s="118">
        <v>0</v>
      </c>
      <c r="M800" s="118">
        <v>0</v>
      </c>
      <c r="N800" s="118">
        <v>0</v>
      </c>
      <c r="O800" s="118">
        <v>0</v>
      </c>
      <c r="P800" s="118">
        <v>0</v>
      </c>
      <c r="Q800" s="118">
        <v>0</v>
      </c>
      <c r="R800" s="118">
        <v>0</v>
      </c>
      <c r="S800" s="118">
        <v>0</v>
      </c>
      <c r="T800" s="118">
        <v>0</v>
      </c>
      <c r="U800" s="118">
        <v>0</v>
      </c>
      <c r="V800" s="118">
        <v>0</v>
      </c>
      <c r="W800" s="118">
        <v>0</v>
      </c>
      <c r="X800" s="118">
        <v>0</v>
      </c>
      <c r="Y800" s="118">
        <v>0</v>
      </c>
      <c r="Z800" s="118">
        <v>0</v>
      </c>
      <c r="AA800" s="118">
        <v>0</v>
      </c>
      <c r="AB800" s="118">
        <v>0</v>
      </c>
      <c r="AC800" s="118">
        <v>0</v>
      </c>
      <c r="AD800" s="118">
        <v>0</v>
      </c>
      <c r="AE800" s="118">
        <v>0</v>
      </c>
    </row>
    <row r="801" spans="1:31">
      <c r="A801" s="3" t="s">
        <v>843</v>
      </c>
      <c r="B801" s="117" t="s">
        <v>544</v>
      </c>
      <c r="C801" s="118" t="s">
        <v>152</v>
      </c>
      <c r="D801" s="118" t="s">
        <v>439</v>
      </c>
      <c r="E801" s="117" t="s">
        <v>34</v>
      </c>
      <c r="F801" s="118" t="s">
        <v>119</v>
      </c>
      <c r="G801" s="117">
        <v>0</v>
      </c>
      <c r="H801" s="118">
        <v>0</v>
      </c>
      <c r="I801" s="118">
        <v>10309.25</v>
      </c>
      <c r="J801" s="118">
        <v>14591.67</v>
      </c>
      <c r="K801" s="118">
        <v>23259.98</v>
      </c>
      <c r="L801" s="118">
        <v>20001.12</v>
      </c>
      <c r="M801" s="118">
        <v>18405.740000000002</v>
      </c>
      <c r="N801" s="118">
        <v>15880.59</v>
      </c>
      <c r="O801" s="118">
        <v>15985.1</v>
      </c>
      <c r="P801" s="118">
        <v>16090.85</v>
      </c>
      <c r="Q801" s="118">
        <v>16197.84</v>
      </c>
      <c r="R801" s="118">
        <v>16306.09</v>
      </c>
      <c r="S801" s="118">
        <v>16415.61</v>
      </c>
      <c r="T801" s="118">
        <v>16526.43</v>
      </c>
      <c r="U801" s="118">
        <v>16638.55</v>
      </c>
      <c r="V801" s="118">
        <v>16752</v>
      </c>
      <c r="W801" s="118">
        <v>16866.78</v>
      </c>
      <c r="X801" s="118">
        <v>16982.919999999998</v>
      </c>
      <c r="Y801" s="118">
        <v>17100.419999999998</v>
      </c>
      <c r="Z801" s="118">
        <v>17219.310000000001</v>
      </c>
      <c r="AA801" s="118">
        <v>17339.599999999999</v>
      </c>
      <c r="AB801" s="118">
        <v>17461.310000000001</v>
      </c>
      <c r="AC801" s="118">
        <v>17584.46</v>
      </c>
      <c r="AD801" s="118">
        <v>17709.05</v>
      </c>
      <c r="AE801" s="118">
        <v>17835.12</v>
      </c>
    </row>
    <row r="802" spans="1:31">
      <c r="A802" s="3" t="s">
        <v>1396</v>
      </c>
      <c r="B802" s="117" t="s">
        <v>544</v>
      </c>
      <c r="C802" s="118" t="s">
        <v>32</v>
      </c>
      <c r="D802" s="118" t="s">
        <v>1126</v>
      </c>
      <c r="E802" s="117" t="s">
        <v>93</v>
      </c>
      <c r="F802" s="118" t="s">
        <v>119</v>
      </c>
      <c r="G802" s="117">
        <v>0</v>
      </c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D802" s="119"/>
      <c r="AE802" s="119"/>
    </row>
    <row r="803" spans="1:31">
      <c r="A803" s="3" t="s">
        <v>1397</v>
      </c>
      <c r="B803" s="117" t="s">
        <v>544</v>
      </c>
      <c r="C803" s="118" t="s">
        <v>32</v>
      </c>
      <c r="D803" s="118" t="s">
        <v>1126</v>
      </c>
      <c r="E803" s="117" t="s">
        <v>94</v>
      </c>
      <c r="F803" s="118" t="s">
        <v>119</v>
      </c>
      <c r="G803" s="117">
        <v>0</v>
      </c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D803" s="119"/>
      <c r="AE803" s="119"/>
    </row>
    <row r="804" spans="1:31">
      <c r="A804" s="3" t="s">
        <v>1398</v>
      </c>
      <c r="B804" s="117" t="s">
        <v>544</v>
      </c>
      <c r="C804" s="118" t="s">
        <v>32</v>
      </c>
      <c r="D804" s="118" t="s">
        <v>1126</v>
      </c>
      <c r="E804" s="117" t="s">
        <v>35</v>
      </c>
      <c r="F804" s="118" t="s">
        <v>119</v>
      </c>
      <c r="G804" s="117">
        <v>0</v>
      </c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</row>
    <row r="805" spans="1:31">
      <c r="A805" s="3" t="s">
        <v>1399</v>
      </c>
      <c r="B805" s="117" t="s">
        <v>544</v>
      </c>
      <c r="C805" s="118" t="s">
        <v>32</v>
      </c>
      <c r="D805" s="118" t="s">
        <v>1126</v>
      </c>
      <c r="E805" s="117" t="s">
        <v>36</v>
      </c>
      <c r="F805" s="118" t="s">
        <v>119</v>
      </c>
      <c r="G805" s="117">
        <v>0</v>
      </c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</row>
    <row r="806" spans="1:31">
      <c r="A806" s="3" t="s">
        <v>1400</v>
      </c>
      <c r="B806" s="117" t="s">
        <v>544</v>
      </c>
      <c r="C806" s="118" t="s">
        <v>32</v>
      </c>
      <c r="D806" s="118" t="s">
        <v>1126</v>
      </c>
      <c r="E806" s="117" t="s">
        <v>37</v>
      </c>
      <c r="F806" s="118" t="s">
        <v>119</v>
      </c>
      <c r="G806" s="117">
        <v>0</v>
      </c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</row>
    <row r="807" spans="1:31">
      <c r="A807" s="3" t="s">
        <v>1401</v>
      </c>
      <c r="B807" s="117" t="s">
        <v>544</v>
      </c>
      <c r="C807" s="118" t="s">
        <v>32</v>
      </c>
      <c r="D807" s="118" t="s">
        <v>1126</v>
      </c>
      <c r="E807" s="117" t="s">
        <v>38</v>
      </c>
      <c r="F807" s="118" t="s">
        <v>119</v>
      </c>
      <c r="G807" s="117">
        <v>0</v>
      </c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</row>
    <row r="808" spans="1:31">
      <c r="A808" s="3" t="s">
        <v>1402</v>
      </c>
      <c r="B808" s="117" t="s">
        <v>544</v>
      </c>
      <c r="C808" s="118" t="s">
        <v>32</v>
      </c>
      <c r="D808" s="118" t="s">
        <v>1126</v>
      </c>
      <c r="E808" s="117" t="s">
        <v>95</v>
      </c>
      <c r="F808" s="118" t="s">
        <v>119</v>
      </c>
      <c r="G808" s="117">
        <v>0</v>
      </c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</row>
    <row r="809" spans="1:31">
      <c r="A809" s="3" t="s">
        <v>1403</v>
      </c>
      <c r="B809" s="117" t="s">
        <v>544</v>
      </c>
      <c r="C809" s="118" t="s">
        <v>32</v>
      </c>
      <c r="D809" s="118" t="s">
        <v>1126</v>
      </c>
      <c r="E809" s="117" t="s">
        <v>96</v>
      </c>
      <c r="F809" s="118" t="s">
        <v>119</v>
      </c>
      <c r="G809" s="117">
        <v>0</v>
      </c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</row>
    <row r="810" spans="1:31">
      <c r="A810" s="3" t="s">
        <v>1404</v>
      </c>
      <c r="B810" s="117" t="s">
        <v>544</v>
      </c>
      <c r="C810" s="118" t="s">
        <v>32</v>
      </c>
      <c r="D810" s="118" t="s">
        <v>1126</v>
      </c>
      <c r="E810" s="117" t="s">
        <v>97</v>
      </c>
      <c r="F810" s="118" t="s">
        <v>119</v>
      </c>
      <c r="G810" s="117">
        <v>0</v>
      </c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</row>
    <row r="811" spans="1:31">
      <c r="A811" s="3" t="s">
        <v>1405</v>
      </c>
      <c r="B811" s="117" t="s">
        <v>544</v>
      </c>
      <c r="C811" s="118" t="s">
        <v>32</v>
      </c>
      <c r="D811" s="118" t="s">
        <v>1126</v>
      </c>
      <c r="E811" s="117" t="s">
        <v>34</v>
      </c>
      <c r="F811" s="118" t="s">
        <v>119</v>
      </c>
      <c r="G811" s="117">
        <v>0</v>
      </c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</row>
    <row r="812" spans="1:31">
      <c r="A812" s="3" t="s">
        <v>1406</v>
      </c>
      <c r="B812" s="117" t="s">
        <v>544</v>
      </c>
      <c r="C812" s="118" t="s">
        <v>152</v>
      </c>
      <c r="D812" s="118" t="s">
        <v>1126</v>
      </c>
      <c r="E812" s="117" t="s">
        <v>93</v>
      </c>
      <c r="F812" s="118" t="s">
        <v>119</v>
      </c>
      <c r="G812" s="117">
        <v>0</v>
      </c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D812" s="119"/>
      <c r="AE812" s="119"/>
    </row>
    <row r="813" spans="1:31">
      <c r="A813" s="3" t="s">
        <v>1407</v>
      </c>
      <c r="B813" s="117" t="s">
        <v>544</v>
      </c>
      <c r="C813" s="118" t="s">
        <v>152</v>
      </c>
      <c r="D813" s="118" t="s">
        <v>1126</v>
      </c>
      <c r="E813" s="117" t="s">
        <v>94</v>
      </c>
      <c r="F813" s="118" t="s">
        <v>119</v>
      </c>
      <c r="G813" s="117">
        <v>0</v>
      </c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D813" s="119"/>
      <c r="AE813" s="119"/>
    </row>
    <row r="814" spans="1:31">
      <c r="A814" s="3" t="s">
        <v>1408</v>
      </c>
      <c r="B814" s="117" t="s">
        <v>544</v>
      </c>
      <c r="C814" s="118" t="s">
        <v>152</v>
      </c>
      <c r="D814" s="118" t="s">
        <v>1126</v>
      </c>
      <c r="E814" s="117" t="s">
        <v>35</v>
      </c>
      <c r="F814" s="118" t="s">
        <v>119</v>
      </c>
      <c r="G814" s="117">
        <v>0</v>
      </c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</row>
    <row r="815" spans="1:31">
      <c r="A815" s="3" t="s">
        <v>1409</v>
      </c>
      <c r="B815" s="117" t="s">
        <v>544</v>
      </c>
      <c r="C815" s="118" t="s">
        <v>152</v>
      </c>
      <c r="D815" s="118" t="s">
        <v>1126</v>
      </c>
      <c r="E815" s="117" t="s">
        <v>36</v>
      </c>
      <c r="F815" s="118" t="s">
        <v>119</v>
      </c>
      <c r="G815" s="117">
        <v>0</v>
      </c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</row>
    <row r="816" spans="1:31">
      <c r="A816" s="3" t="s">
        <v>1410</v>
      </c>
      <c r="B816" s="117" t="s">
        <v>544</v>
      </c>
      <c r="C816" s="118" t="s">
        <v>152</v>
      </c>
      <c r="D816" s="118" t="s">
        <v>1126</v>
      </c>
      <c r="E816" s="117" t="s">
        <v>37</v>
      </c>
      <c r="F816" s="118" t="s">
        <v>119</v>
      </c>
      <c r="G816" s="117">
        <v>0</v>
      </c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</row>
    <row r="817" spans="1:31">
      <c r="A817" s="3" t="s">
        <v>1411</v>
      </c>
      <c r="B817" s="117" t="s">
        <v>544</v>
      </c>
      <c r="C817" s="118" t="s">
        <v>152</v>
      </c>
      <c r="D817" s="118" t="s">
        <v>1126</v>
      </c>
      <c r="E817" s="117" t="s">
        <v>38</v>
      </c>
      <c r="F817" s="118" t="s">
        <v>119</v>
      </c>
      <c r="G817" s="117">
        <v>0</v>
      </c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</row>
    <row r="818" spans="1:31">
      <c r="A818" s="3" t="s">
        <v>1412</v>
      </c>
      <c r="B818" s="117" t="s">
        <v>544</v>
      </c>
      <c r="C818" s="118" t="s">
        <v>152</v>
      </c>
      <c r="D818" s="118" t="s">
        <v>1126</v>
      </c>
      <c r="E818" s="117" t="s">
        <v>95</v>
      </c>
      <c r="F818" s="118" t="s">
        <v>119</v>
      </c>
      <c r="G818" s="117">
        <v>0</v>
      </c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</row>
    <row r="819" spans="1:31">
      <c r="A819" s="3" t="s">
        <v>1413</v>
      </c>
      <c r="B819" s="117" t="s">
        <v>544</v>
      </c>
      <c r="C819" s="118" t="s">
        <v>152</v>
      </c>
      <c r="D819" s="118" t="s">
        <v>1126</v>
      </c>
      <c r="E819" s="117" t="s">
        <v>96</v>
      </c>
      <c r="F819" s="118" t="s">
        <v>119</v>
      </c>
      <c r="G819" s="117">
        <v>0</v>
      </c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</row>
    <row r="820" spans="1:31">
      <c r="A820" s="3" t="s">
        <v>1414</v>
      </c>
      <c r="B820" s="117" t="s">
        <v>544</v>
      </c>
      <c r="C820" s="118" t="s">
        <v>152</v>
      </c>
      <c r="D820" s="118" t="s">
        <v>1126</v>
      </c>
      <c r="E820" s="117" t="s">
        <v>97</v>
      </c>
      <c r="F820" s="118" t="s">
        <v>119</v>
      </c>
      <c r="G820" s="117">
        <v>0</v>
      </c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</row>
    <row r="821" spans="1:31">
      <c r="A821" s="3" t="s">
        <v>1415</v>
      </c>
      <c r="B821" s="117" t="s">
        <v>544</v>
      </c>
      <c r="C821" s="118" t="s">
        <v>152</v>
      </c>
      <c r="D821" s="118" t="s">
        <v>1126</v>
      </c>
      <c r="E821" s="117" t="s">
        <v>34</v>
      </c>
      <c r="F821" s="118" t="s">
        <v>119</v>
      </c>
      <c r="G821" s="117">
        <v>0</v>
      </c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</row>
    <row r="822" spans="1:31">
      <c r="A822" s="3" t="s">
        <v>1416</v>
      </c>
      <c r="B822" s="117" t="s">
        <v>544</v>
      </c>
      <c r="C822" s="118" t="s">
        <v>32</v>
      </c>
      <c r="D822" s="118" t="s">
        <v>1147</v>
      </c>
      <c r="E822" s="117" t="s">
        <v>93</v>
      </c>
      <c r="F822" s="118" t="s">
        <v>119</v>
      </c>
      <c r="G822" s="117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>
        <v>0</v>
      </c>
      <c r="AB822" s="119">
        <v>0</v>
      </c>
      <c r="AC822" s="119">
        <v>0</v>
      </c>
      <c r="AD822" s="119">
        <v>0</v>
      </c>
      <c r="AE822" s="119">
        <v>0</v>
      </c>
    </row>
    <row r="823" spans="1:31">
      <c r="A823" s="3" t="s">
        <v>1417</v>
      </c>
      <c r="B823" s="117" t="s">
        <v>544</v>
      </c>
      <c r="C823" s="118" t="s">
        <v>32</v>
      </c>
      <c r="D823" s="118" t="s">
        <v>1147</v>
      </c>
      <c r="E823" s="117" t="s">
        <v>94</v>
      </c>
      <c r="F823" s="118" t="s">
        <v>119</v>
      </c>
      <c r="G823" s="117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>
        <v>0</v>
      </c>
      <c r="AB823" s="119">
        <v>0</v>
      </c>
      <c r="AC823" s="119">
        <v>0</v>
      </c>
      <c r="AD823" s="119">
        <v>0</v>
      </c>
      <c r="AE823" s="119">
        <v>0</v>
      </c>
    </row>
    <row r="824" spans="1:31">
      <c r="A824" s="3" t="s">
        <v>1418</v>
      </c>
      <c r="B824" s="117" t="s">
        <v>544</v>
      </c>
      <c r="C824" s="118" t="s">
        <v>32</v>
      </c>
      <c r="D824" s="118" t="s">
        <v>1147</v>
      </c>
      <c r="E824" s="117" t="s">
        <v>35</v>
      </c>
      <c r="F824" s="118" t="s">
        <v>119</v>
      </c>
      <c r="G824" s="117">
        <v>0</v>
      </c>
      <c r="H824" s="144">
        <v>0</v>
      </c>
      <c r="I824" s="144">
        <v>0</v>
      </c>
      <c r="J824" s="144">
        <v>0</v>
      </c>
      <c r="K824" s="144">
        <v>0</v>
      </c>
      <c r="L824" s="144">
        <v>0</v>
      </c>
      <c r="M824" s="144">
        <v>0</v>
      </c>
      <c r="N824" s="144">
        <v>0</v>
      </c>
      <c r="O824" s="144">
        <v>0</v>
      </c>
      <c r="P824" s="144">
        <v>0</v>
      </c>
      <c r="Q824" s="144">
        <v>0</v>
      </c>
      <c r="R824" s="144">
        <v>0</v>
      </c>
      <c r="S824" s="144">
        <v>0</v>
      </c>
      <c r="T824" s="144">
        <v>0</v>
      </c>
      <c r="U824" s="144">
        <v>0</v>
      </c>
      <c r="V824" s="144">
        <v>0</v>
      </c>
      <c r="W824" s="144">
        <v>0</v>
      </c>
      <c r="X824" s="144">
        <v>0</v>
      </c>
      <c r="Y824" s="144">
        <v>0</v>
      </c>
      <c r="Z824" s="144">
        <v>0</v>
      </c>
      <c r="AA824" s="144">
        <v>0</v>
      </c>
      <c r="AB824" s="144">
        <v>0</v>
      </c>
      <c r="AC824" s="144">
        <v>0</v>
      </c>
      <c r="AD824" s="144">
        <v>0</v>
      </c>
      <c r="AE824" s="144">
        <v>0</v>
      </c>
    </row>
    <row r="825" spans="1:31">
      <c r="A825" s="3" t="s">
        <v>1419</v>
      </c>
      <c r="B825" s="117" t="s">
        <v>544</v>
      </c>
      <c r="C825" s="118" t="s">
        <v>32</v>
      </c>
      <c r="D825" s="118" t="s">
        <v>1147</v>
      </c>
      <c r="E825" s="117" t="s">
        <v>36</v>
      </c>
      <c r="F825" s="118" t="s">
        <v>119</v>
      </c>
      <c r="G825" s="117">
        <v>0</v>
      </c>
      <c r="H825" s="144">
        <v>0</v>
      </c>
      <c r="I825" s="144">
        <v>0</v>
      </c>
      <c r="J825" s="144">
        <v>0</v>
      </c>
      <c r="K825" s="144">
        <v>0</v>
      </c>
      <c r="L825" s="144">
        <v>0</v>
      </c>
      <c r="M825" s="144">
        <v>0</v>
      </c>
      <c r="N825" s="144">
        <v>0</v>
      </c>
      <c r="O825" s="144">
        <v>0</v>
      </c>
      <c r="P825" s="144">
        <v>0</v>
      </c>
      <c r="Q825" s="144">
        <v>0</v>
      </c>
      <c r="R825" s="144">
        <v>0</v>
      </c>
      <c r="S825" s="144">
        <v>0</v>
      </c>
      <c r="T825" s="144">
        <v>0</v>
      </c>
      <c r="U825" s="144">
        <v>0</v>
      </c>
      <c r="V825" s="144">
        <v>0</v>
      </c>
      <c r="W825" s="144">
        <v>0</v>
      </c>
      <c r="X825" s="144">
        <v>0</v>
      </c>
      <c r="Y825" s="144">
        <v>0</v>
      </c>
      <c r="Z825" s="144">
        <v>0</v>
      </c>
      <c r="AA825" s="144">
        <v>0</v>
      </c>
      <c r="AB825" s="144">
        <v>0</v>
      </c>
      <c r="AC825" s="144">
        <v>0</v>
      </c>
      <c r="AD825" s="144">
        <v>0</v>
      </c>
      <c r="AE825" s="144">
        <v>0</v>
      </c>
    </row>
    <row r="826" spans="1:31">
      <c r="A826" s="3" t="s">
        <v>1420</v>
      </c>
      <c r="B826" s="117" t="s">
        <v>544</v>
      </c>
      <c r="C826" s="118" t="s">
        <v>32</v>
      </c>
      <c r="D826" s="118" t="s">
        <v>1147</v>
      </c>
      <c r="E826" s="117" t="s">
        <v>37</v>
      </c>
      <c r="F826" s="118" t="s">
        <v>119</v>
      </c>
      <c r="G826" s="117">
        <v>0</v>
      </c>
      <c r="H826" s="144">
        <v>0</v>
      </c>
      <c r="I826" s="144">
        <v>0</v>
      </c>
      <c r="J826" s="144">
        <v>0</v>
      </c>
      <c r="K826" s="144">
        <v>0</v>
      </c>
      <c r="L826" s="144">
        <v>0</v>
      </c>
      <c r="M826" s="144">
        <v>0</v>
      </c>
      <c r="N826" s="144">
        <v>0</v>
      </c>
      <c r="O826" s="144">
        <v>0</v>
      </c>
      <c r="P826" s="144">
        <v>0</v>
      </c>
      <c r="Q826" s="144">
        <v>0</v>
      </c>
      <c r="R826" s="144">
        <v>0</v>
      </c>
      <c r="S826" s="144">
        <v>0</v>
      </c>
      <c r="T826" s="144">
        <v>0</v>
      </c>
      <c r="U826" s="144">
        <v>0</v>
      </c>
      <c r="V826" s="144">
        <v>0</v>
      </c>
      <c r="W826" s="144">
        <v>0</v>
      </c>
      <c r="X826" s="144">
        <v>0</v>
      </c>
      <c r="Y826" s="144">
        <v>0</v>
      </c>
      <c r="Z826" s="144">
        <v>0</v>
      </c>
      <c r="AA826" s="144">
        <v>0</v>
      </c>
      <c r="AB826" s="144">
        <v>0</v>
      </c>
      <c r="AC826" s="144">
        <v>0</v>
      </c>
      <c r="AD826" s="144">
        <v>0</v>
      </c>
      <c r="AE826" s="144">
        <v>0</v>
      </c>
    </row>
    <row r="827" spans="1:31">
      <c r="A827" s="3" t="s">
        <v>1421</v>
      </c>
      <c r="B827" s="117" t="s">
        <v>544</v>
      </c>
      <c r="C827" s="118" t="s">
        <v>32</v>
      </c>
      <c r="D827" s="118" t="s">
        <v>1147</v>
      </c>
      <c r="E827" s="117" t="s">
        <v>38</v>
      </c>
      <c r="F827" s="118" t="s">
        <v>119</v>
      </c>
      <c r="G827" s="117">
        <v>0</v>
      </c>
      <c r="H827" s="144">
        <v>0</v>
      </c>
      <c r="I827" s="144">
        <v>0</v>
      </c>
      <c r="J827" s="144">
        <v>0</v>
      </c>
      <c r="K827" s="144">
        <v>0</v>
      </c>
      <c r="L827" s="144">
        <v>0</v>
      </c>
      <c r="M827" s="144">
        <v>0</v>
      </c>
      <c r="N827" s="144">
        <v>0</v>
      </c>
      <c r="O827" s="144">
        <v>0</v>
      </c>
      <c r="P827" s="144">
        <v>0</v>
      </c>
      <c r="Q827" s="144">
        <v>0</v>
      </c>
      <c r="R827" s="144">
        <v>0</v>
      </c>
      <c r="S827" s="144">
        <v>0</v>
      </c>
      <c r="T827" s="144">
        <v>0</v>
      </c>
      <c r="U827" s="144">
        <v>0</v>
      </c>
      <c r="V827" s="144">
        <v>0</v>
      </c>
      <c r="W827" s="144">
        <v>0</v>
      </c>
      <c r="X827" s="144">
        <v>0</v>
      </c>
      <c r="Y827" s="144">
        <v>0</v>
      </c>
      <c r="Z827" s="144">
        <v>0</v>
      </c>
      <c r="AA827" s="144">
        <v>0</v>
      </c>
      <c r="AB827" s="144">
        <v>0</v>
      </c>
      <c r="AC827" s="144">
        <v>0</v>
      </c>
      <c r="AD827" s="144">
        <v>0</v>
      </c>
      <c r="AE827" s="144">
        <v>0</v>
      </c>
    </row>
    <row r="828" spans="1:31">
      <c r="A828" s="3" t="s">
        <v>1422</v>
      </c>
      <c r="B828" s="117" t="s">
        <v>544</v>
      </c>
      <c r="C828" s="118" t="s">
        <v>32</v>
      </c>
      <c r="D828" s="118" t="s">
        <v>1147</v>
      </c>
      <c r="E828" s="117" t="s">
        <v>95</v>
      </c>
      <c r="F828" s="118" t="s">
        <v>119</v>
      </c>
      <c r="G828" s="117">
        <v>0</v>
      </c>
      <c r="H828" s="118">
        <v>0</v>
      </c>
      <c r="I828" s="118">
        <v>0</v>
      </c>
      <c r="J828" s="118">
        <v>0</v>
      </c>
      <c r="K828" s="118">
        <v>0</v>
      </c>
      <c r="L828" s="118">
        <v>0</v>
      </c>
      <c r="M828" s="118">
        <v>0</v>
      </c>
      <c r="N828" s="118">
        <v>0</v>
      </c>
      <c r="O828" s="118">
        <v>0</v>
      </c>
      <c r="P828" s="118">
        <v>0</v>
      </c>
      <c r="Q828" s="118">
        <v>0</v>
      </c>
      <c r="R828" s="118">
        <v>0</v>
      </c>
      <c r="S828" s="118">
        <v>0</v>
      </c>
      <c r="T828" s="118">
        <v>0</v>
      </c>
      <c r="U828" s="118">
        <v>0</v>
      </c>
      <c r="V828" s="118">
        <v>0</v>
      </c>
      <c r="W828" s="118">
        <v>0</v>
      </c>
      <c r="X828" s="118">
        <v>0</v>
      </c>
      <c r="Y828" s="118">
        <v>0</v>
      </c>
      <c r="Z828" s="118">
        <v>0</v>
      </c>
      <c r="AA828" s="118">
        <v>0</v>
      </c>
      <c r="AB828" s="118">
        <v>0</v>
      </c>
      <c r="AC828" s="118">
        <v>0</v>
      </c>
      <c r="AD828" s="118">
        <v>0</v>
      </c>
      <c r="AE828" s="118">
        <v>0</v>
      </c>
    </row>
    <row r="829" spans="1:31">
      <c r="A829" s="3" t="s">
        <v>1423</v>
      </c>
      <c r="B829" s="117" t="s">
        <v>544</v>
      </c>
      <c r="C829" s="118" t="s">
        <v>32</v>
      </c>
      <c r="D829" s="118" t="s">
        <v>1147</v>
      </c>
      <c r="E829" s="117" t="s">
        <v>96</v>
      </c>
      <c r="F829" s="118" t="s">
        <v>119</v>
      </c>
      <c r="G829" s="117">
        <v>0</v>
      </c>
      <c r="H829" s="118">
        <v>0</v>
      </c>
      <c r="I829" s="118">
        <v>0</v>
      </c>
      <c r="J829" s="118">
        <v>0</v>
      </c>
      <c r="K829" s="118">
        <v>0</v>
      </c>
      <c r="L829" s="118">
        <v>0</v>
      </c>
      <c r="M829" s="118">
        <v>0</v>
      </c>
      <c r="N829" s="118">
        <v>0</v>
      </c>
      <c r="O829" s="118">
        <v>0</v>
      </c>
      <c r="P829" s="118">
        <v>0</v>
      </c>
      <c r="Q829" s="118">
        <v>0</v>
      </c>
      <c r="R829" s="118">
        <v>0</v>
      </c>
      <c r="S829" s="118">
        <v>0</v>
      </c>
      <c r="T829" s="118">
        <v>0</v>
      </c>
      <c r="U829" s="118">
        <v>0</v>
      </c>
      <c r="V829" s="118">
        <v>0</v>
      </c>
      <c r="W829" s="118">
        <v>0</v>
      </c>
      <c r="X829" s="118">
        <v>0</v>
      </c>
      <c r="Y829" s="118">
        <v>0</v>
      </c>
      <c r="Z829" s="118">
        <v>0</v>
      </c>
      <c r="AA829" s="118">
        <v>0</v>
      </c>
      <c r="AB829" s="118">
        <v>0</v>
      </c>
      <c r="AC829" s="118">
        <v>0</v>
      </c>
      <c r="AD829" s="118">
        <v>0</v>
      </c>
      <c r="AE829" s="118">
        <v>0</v>
      </c>
    </row>
    <row r="830" spans="1:31">
      <c r="A830" s="3" t="s">
        <v>1424</v>
      </c>
      <c r="B830" s="117" t="s">
        <v>544</v>
      </c>
      <c r="C830" s="118" t="s">
        <v>32</v>
      </c>
      <c r="D830" s="118" t="s">
        <v>1147</v>
      </c>
      <c r="E830" s="117" t="s">
        <v>97</v>
      </c>
      <c r="F830" s="118" t="s">
        <v>119</v>
      </c>
      <c r="G830" s="117">
        <v>0</v>
      </c>
      <c r="H830" s="118">
        <v>0</v>
      </c>
      <c r="I830" s="118">
        <v>0</v>
      </c>
      <c r="J830" s="118">
        <v>0</v>
      </c>
      <c r="K830" s="118">
        <v>0</v>
      </c>
      <c r="L830" s="118">
        <v>0</v>
      </c>
      <c r="M830" s="118">
        <v>0</v>
      </c>
      <c r="N830" s="118">
        <v>0</v>
      </c>
      <c r="O830" s="118">
        <v>0</v>
      </c>
      <c r="P830" s="118">
        <v>0</v>
      </c>
      <c r="Q830" s="118">
        <v>0</v>
      </c>
      <c r="R830" s="118">
        <v>0</v>
      </c>
      <c r="S830" s="118">
        <v>0</v>
      </c>
      <c r="T830" s="118">
        <v>0</v>
      </c>
      <c r="U830" s="118">
        <v>0</v>
      </c>
      <c r="V830" s="118">
        <v>0</v>
      </c>
      <c r="W830" s="118">
        <v>0</v>
      </c>
      <c r="X830" s="118">
        <v>0</v>
      </c>
      <c r="Y830" s="118">
        <v>0</v>
      </c>
      <c r="Z830" s="118">
        <v>0</v>
      </c>
      <c r="AA830" s="118">
        <v>0</v>
      </c>
      <c r="AB830" s="118">
        <v>0</v>
      </c>
      <c r="AC830" s="118">
        <v>0</v>
      </c>
      <c r="AD830" s="118">
        <v>0</v>
      </c>
      <c r="AE830" s="118">
        <v>0</v>
      </c>
    </row>
    <row r="831" spans="1:31">
      <c r="A831" s="3" t="s">
        <v>1425</v>
      </c>
      <c r="B831" s="117" t="s">
        <v>544</v>
      </c>
      <c r="C831" s="118" t="s">
        <v>32</v>
      </c>
      <c r="D831" s="118" t="s">
        <v>1147</v>
      </c>
      <c r="E831" s="117" t="s">
        <v>34</v>
      </c>
      <c r="F831" s="118" t="s">
        <v>119</v>
      </c>
      <c r="G831" s="117">
        <v>0</v>
      </c>
      <c r="H831" s="118">
        <v>0</v>
      </c>
      <c r="I831" s="118">
        <v>0</v>
      </c>
      <c r="J831" s="118">
        <v>0</v>
      </c>
      <c r="K831" s="118">
        <v>0</v>
      </c>
      <c r="L831" s="118">
        <v>0</v>
      </c>
      <c r="M831" s="118">
        <v>0</v>
      </c>
      <c r="N831" s="118">
        <v>0</v>
      </c>
      <c r="O831" s="118">
        <v>0</v>
      </c>
      <c r="P831" s="118">
        <v>0</v>
      </c>
      <c r="Q831" s="118">
        <v>0</v>
      </c>
      <c r="R831" s="118">
        <v>0</v>
      </c>
      <c r="S831" s="118">
        <v>0</v>
      </c>
      <c r="T831" s="118">
        <v>0</v>
      </c>
      <c r="U831" s="118">
        <v>0</v>
      </c>
      <c r="V831" s="118">
        <v>0</v>
      </c>
      <c r="W831" s="118">
        <v>0</v>
      </c>
      <c r="X831" s="118">
        <v>0</v>
      </c>
      <c r="Y831" s="118">
        <v>0</v>
      </c>
      <c r="Z831" s="118">
        <v>0</v>
      </c>
      <c r="AA831" s="118">
        <v>0</v>
      </c>
      <c r="AB831" s="118">
        <v>0</v>
      </c>
      <c r="AC831" s="118">
        <v>0</v>
      </c>
      <c r="AD831" s="118">
        <v>0</v>
      </c>
      <c r="AE831" s="118">
        <v>0</v>
      </c>
    </row>
    <row r="832" spans="1:31">
      <c r="A832" s="3" t="s">
        <v>1426</v>
      </c>
      <c r="B832" s="117" t="s">
        <v>544</v>
      </c>
      <c r="C832" s="118" t="s">
        <v>152</v>
      </c>
      <c r="D832" s="118" t="s">
        <v>1147</v>
      </c>
      <c r="E832" s="117" t="s">
        <v>93</v>
      </c>
      <c r="F832" s="118" t="s">
        <v>119</v>
      </c>
      <c r="G832" s="117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>
        <v>0</v>
      </c>
      <c r="AB832" s="119">
        <v>0</v>
      </c>
      <c r="AC832" s="119">
        <v>0</v>
      </c>
      <c r="AD832" s="119">
        <v>0</v>
      </c>
      <c r="AE832" s="119">
        <v>0</v>
      </c>
    </row>
    <row r="833" spans="1:31">
      <c r="A833" s="3" t="s">
        <v>1427</v>
      </c>
      <c r="B833" s="117" t="s">
        <v>544</v>
      </c>
      <c r="C833" s="118" t="s">
        <v>152</v>
      </c>
      <c r="D833" s="118" t="s">
        <v>1147</v>
      </c>
      <c r="E833" s="117" t="s">
        <v>94</v>
      </c>
      <c r="F833" s="118" t="s">
        <v>119</v>
      </c>
      <c r="G833" s="117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>
        <v>0</v>
      </c>
      <c r="AB833" s="119">
        <v>0</v>
      </c>
      <c r="AC833" s="119">
        <v>0</v>
      </c>
      <c r="AD833" s="119">
        <v>0</v>
      </c>
      <c r="AE833" s="119">
        <v>0</v>
      </c>
    </row>
    <row r="834" spans="1:31">
      <c r="A834" s="3" t="s">
        <v>1428</v>
      </c>
      <c r="B834" s="117" t="s">
        <v>544</v>
      </c>
      <c r="C834" s="118" t="s">
        <v>152</v>
      </c>
      <c r="D834" s="118" t="s">
        <v>1147</v>
      </c>
      <c r="E834" s="117" t="s">
        <v>35</v>
      </c>
      <c r="F834" s="118" t="s">
        <v>119</v>
      </c>
      <c r="G834" s="117">
        <v>0</v>
      </c>
      <c r="H834" s="144">
        <v>0</v>
      </c>
      <c r="I834" s="144">
        <v>0</v>
      </c>
      <c r="J834" s="144">
        <v>0</v>
      </c>
      <c r="K834" s="144">
        <v>0</v>
      </c>
      <c r="L834" s="144">
        <v>0</v>
      </c>
      <c r="M834" s="144">
        <v>0</v>
      </c>
      <c r="N834" s="144">
        <v>0</v>
      </c>
      <c r="O834" s="144">
        <v>0</v>
      </c>
      <c r="P834" s="144">
        <v>0</v>
      </c>
      <c r="Q834" s="144">
        <v>0</v>
      </c>
      <c r="R834" s="144">
        <v>0</v>
      </c>
      <c r="S834" s="144">
        <v>0</v>
      </c>
      <c r="T834" s="144">
        <v>0</v>
      </c>
      <c r="U834" s="144">
        <v>0</v>
      </c>
      <c r="V834" s="144">
        <v>0</v>
      </c>
      <c r="W834" s="144">
        <v>0</v>
      </c>
      <c r="X834" s="144">
        <v>0</v>
      </c>
      <c r="Y834" s="144">
        <v>0</v>
      </c>
      <c r="Z834" s="144">
        <v>0</v>
      </c>
      <c r="AA834" s="144">
        <v>0</v>
      </c>
      <c r="AB834" s="144">
        <v>0</v>
      </c>
      <c r="AC834" s="144">
        <v>0</v>
      </c>
      <c r="AD834" s="144">
        <v>0</v>
      </c>
      <c r="AE834" s="144">
        <v>0</v>
      </c>
    </row>
    <row r="835" spans="1:31">
      <c r="A835" s="3" t="s">
        <v>1429</v>
      </c>
      <c r="B835" s="117" t="s">
        <v>544</v>
      </c>
      <c r="C835" s="118" t="s">
        <v>152</v>
      </c>
      <c r="D835" s="118" t="s">
        <v>1147</v>
      </c>
      <c r="E835" s="117" t="s">
        <v>36</v>
      </c>
      <c r="F835" s="118" t="s">
        <v>119</v>
      </c>
      <c r="G835" s="117">
        <v>0</v>
      </c>
      <c r="H835" s="144">
        <v>0</v>
      </c>
      <c r="I835" s="144">
        <v>0</v>
      </c>
      <c r="J835" s="144">
        <v>0</v>
      </c>
      <c r="K835" s="144">
        <v>0</v>
      </c>
      <c r="L835" s="144">
        <v>0</v>
      </c>
      <c r="M835" s="144">
        <v>0</v>
      </c>
      <c r="N835" s="144">
        <v>0</v>
      </c>
      <c r="O835" s="144">
        <v>0</v>
      </c>
      <c r="P835" s="144">
        <v>0</v>
      </c>
      <c r="Q835" s="144">
        <v>0</v>
      </c>
      <c r="R835" s="144">
        <v>0</v>
      </c>
      <c r="S835" s="144">
        <v>0</v>
      </c>
      <c r="T835" s="144">
        <v>0</v>
      </c>
      <c r="U835" s="144">
        <v>0</v>
      </c>
      <c r="V835" s="144">
        <v>0</v>
      </c>
      <c r="W835" s="144">
        <v>0</v>
      </c>
      <c r="X835" s="144">
        <v>0</v>
      </c>
      <c r="Y835" s="144">
        <v>0</v>
      </c>
      <c r="Z835" s="144">
        <v>0</v>
      </c>
      <c r="AA835" s="144">
        <v>0</v>
      </c>
      <c r="AB835" s="144">
        <v>0</v>
      </c>
      <c r="AC835" s="144">
        <v>0</v>
      </c>
      <c r="AD835" s="144">
        <v>0</v>
      </c>
      <c r="AE835" s="144">
        <v>0</v>
      </c>
    </row>
    <row r="836" spans="1:31">
      <c r="A836" s="3" t="s">
        <v>1430</v>
      </c>
      <c r="B836" s="117" t="s">
        <v>544</v>
      </c>
      <c r="C836" s="118" t="s">
        <v>152</v>
      </c>
      <c r="D836" s="118" t="s">
        <v>1147</v>
      </c>
      <c r="E836" s="117" t="s">
        <v>37</v>
      </c>
      <c r="F836" s="118" t="s">
        <v>119</v>
      </c>
      <c r="G836" s="117">
        <v>0</v>
      </c>
      <c r="H836" s="144">
        <v>0</v>
      </c>
      <c r="I836" s="144">
        <v>0</v>
      </c>
      <c r="J836" s="144">
        <v>0</v>
      </c>
      <c r="K836" s="144">
        <v>0</v>
      </c>
      <c r="L836" s="144">
        <v>0</v>
      </c>
      <c r="M836" s="144">
        <v>0</v>
      </c>
      <c r="N836" s="144">
        <v>0</v>
      </c>
      <c r="O836" s="144">
        <v>0</v>
      </c>
      <c r="P836" s="144">
        <v>0</v>
      </c>
      <c r="Q836" s="144">
        <v>0</v>
      </c>
      <c r="R836" s="144">
        <v>0</v>
      </c>
      <c r="S836" s="144">
        <v>0</v>
      </c>
      <c r="T836" s="144">
        <v>0</v>
      </c>
      <c r="U836" s="144">
        <v>0</v>
      </c>
      <c r="V836" s="144">
        <v>0</v>
      </c>
      <c r="W836" s="144">
        <v>0</v>
      </c>
      <c r="X836" s="144">
        <v>0</v>
      </c>
      <c r="Y836" s="144">
        <v>0</v>
      </c>
      <c r="Z836" s="144">
        <v>0</v>
      </c>
      <c r="AA836" s="144">
        <v>0</v>
      </c>
      <c r="AB836" s="144">
        <v>0</v>
      </c>
      <c r="AC836" s="144">
        <v>0</v>
      </c>
      <c r="AD836" s="144">
        <v>0</v>
      </c>
      <c r="AE836" s="144">
        <v>0</v>
      </c>
    </row>
    <row r="837" spans="1:31">
      <c r="A837" s="3" t="s">
        <v>1431</v>
      </c>
      <c r="B837" s="117" t="s">
        <v>544</v>
      </c>
      <c r="C837" s="118" t="s">
        <v>152</v>
      </c>
      <c r="D837" s="118" t="s">
        <v>1147</v>
      </c>
      <c r="E837" s="117" t="s">
        <v>38</v>
      </c>
      <c r="F837" s="118" t="s">
        <v>119</v>
      </c>
      <c r="G837" s="117">
        <v>0</v>
      </c>
      <c r="H837" s="144">
        <v>0</v>
      </c>
      <c r="I837" s="144">
        <v>0</v>
      </c>
      <c r="J837" s="144">
        <v>0</v>
      </c>
      <c r="K837" s="144">
        <v>0</v>
      </c>
      <c r="L837" s="144">
        <v>0</v>
      </c>
      <c r="M837" s="144">
        <v>0</v>
      </c>
      <c r="N837" s="144">
        <v>0</v>
      </c>
      <c r="O837" s="144">
        <v>0</v>
      </c>
      <c r="P837" s="144">
        <v>0</v>
      </c>
      <c r="Q837" s="144">
        <v>0</v>
      </c>
      <c r="R837" s="144">
        <v>0</v>
      </c>
      <c r="S837" s="144">
        <v>0</v>
      </c>
      <c r="T837" s="144">
        <v>0</v>
      </c>
      <c r="U837" s="144">
        <v>0</v>
      </c>
      <c r="V837" s="144">
        <v>0</v>
      </c>
      <c r="W837" s="144">
        <v>0</v>
      </c>
      <c r="X837" s="144">
        <v>0</v>
      </c>
      <c r="Y837" s="144">
        <v>0</v>
      </c>
      <c r="Z837" s="144">
        <v>0</v>
      </c>
      <c r="AA837" s="144">
        <v>0</v>
      </c>
      <c r="AB837" s="144">
        <v>0</v>
      </c>
      <c r="AC837" s="144">
        <v>0</v>
      </c>
      <c r="AD837" s="144">
        <v>0</v>
      </c>
      <c r="AE837" s="144">
        <v>0</v>
      </c>
    </row>
    <row r="838" spans="1:31">
      <c r="A838" s="3" t="s">
        <v>1432</v>
      </c>
      <c r="B838" s="117" t="s">
        <v>544</v>
      </c>
      <c r="C838" s="118" t="s">
        <v>152</v>
      </c>
      <c r="D838" s="118" t="s">
        <v>1147</v>
      </c>
      <c r="E838" s="117" t="s">
        <v>95</v>
      </c>
      <c r="F838" s="118" t="s">
        <v>119</v>
      </c>
      <c r="G838" s="117">
        <v>0</v>
      </c>
      <c r="H838" s="118">
        <v>0</v>
      </c>
      <c r="I838" s="118">
        <v>0</v>
      </c>
      <c r="J838" s="118">
        <v>0</v>
      </c>
      <c r="K838" s="118">
        <v>0</v>
      </c>
      <c r="L838" s="118">
        <v>0</v>
      </c>
      <c r="M838" s="118">
        <v>0</v>
      </c>
      <c r="N838" s="118">
        <v>0</v>
      </c>
      <c r="O838" s="118">
        <v>0</v>
      </c>
      <c r="P838" s="118">
        <v>0</v>
      </c>
      <c r="Q838" s="118">
        <v>0</v>
      </c>
      <c r="R838" s="118">
        <v>0</v>
      </c>
      <c r="S838" s="118">
        <v>0</v>
      </c>
      <c r="T838" s="118">
        <v>0</v>
      </c>
      <c r="U838" s="118">
        <v>0</v>
      </c>
      <c r="V838" s="118">
        <v>0</v>
      </c>
      <c r="W838" s="118">
        <v>0</v>
      </c>
      <c r="X838" s="118">
        <v>0</v>
      </c>
      <c r="Y838" s="118">
        <v>0</v>
      </c>
      <c r="Z838" s="118">
        <v>0</v>
      </c>
      <c r="AA838" s="118">
        <v>0</v>
      </c>
      <c r="AB838" s="118">
        <v>0</v>
      </c>
      <c r="AC838" s="118">
        <v>0</v>
      </c>
      <c r="AD838" s="118">
        <v>0</v>
      </c>
      <c r="AE838" s="118">
        <v>0</v>
      </c>
    </row>
    <row r="839" spans="1:31">
      <c r="A839" s="3" t="s">
        <v>1433</v>
      </c>
      <c r="B839" s="117" t="s">
        <v>544</v>
      </c>
      <c r="C839" s="118" t="s">
        <v>152</v>
      </c>
      <c r="D839" s="118" t="s">
        <v>1147</v>
      </c>
      <c r="E839" s="117" t="s">
        <v>96</v>
      </c>
      <c r="F839" s="118" t="s">
        <v>119</v>
      </c>
      <c r="G839" s="117">
        <v>0</v>
      </c>
      <c r="H839" s="118">
        <v>0</v>
      </c>
      <c r="I839" s="118">
        <v>0</v>
      </c>
      <c r="J839" s="118">
        <v>0</v>
      </c>
      <c r="K839" s="118">
        <v>0</v>
      </c>
      <c r="L839" s="118">
        <v>0</v>
      </c>
      <c r="M839" s="118">
        <v>0</v>
      </c>
      <c r="N839" s="118">
        <v>0</v>
      </c>
      <c r="O839" s="118">
        <v>0</v>
      </c>
      <c r="P839" s="118">
        <v>0</v>
      </c>
      <c r="Q839" s="118">
        <v>0</v>
      </c>
      <c r="R839" s="118">
        <v>0</v>
      </c>
      <c r="S839" s="118">
        <v>0</v>
      </c>
      <c r="T839" s="118">
        <v>0</v>
      </c>
      <c r="U839" s="118">
        <v>0</v>
      </c>
      <c r="V839" s="118">
        <v>0</v>
      </c>
      <c r="W839" s="118">
        <v>0</v>
      </c>
      <c r="X839" s="118">
        <v>0</v>
      </c>
      <c r="Y839" s="118">
        <v>0</v>
      </c>
      <c r="Z839" s="118">
        <v>0</v>
      </c>
      <c r="AA839" s="118">
        <v>0</v>
      </c>
      <c r="AB839" s="118">
        <v>0</v>
      </c>
      <c r="AC839" s="118">
        <v>0</v>
      </c>
      <c r="AD839" s="118">
        <v>0</v>
      </c>
      <c r="AE839" s="118">
        <v>0</v>
      </c>
    </row>
    <row r="840" spans="1:31">
      <c r="A840" s="3" t="s">
        <v>1434</v>
      </c>
      <c r="B840" s="117" t="s">
        <v>544</v>
      </c>
      <c r="C840" s="118" t="s">
        <v>152</v>
      </c>
      <c r="D840" s="118" t="s">
        <v>1147</v>
      </c>
      <c r="E840" s="117" t="s">
        <v>97</v>
      </c>
      <c r="F840" s="118" t="s">
        <v>119</v>
      </c>
      <c r="G840" s="117">
        <v>0</v>
      </c>
      <c r="H840" s="118">
        <v>0</v>
      </c>
      <c r="I840" s="118">
        <v>0</v>
      </c>
      <c r="J840" s="118">
        <v>0</v>
      </c>
      <c r="K840" s="118">
        <v>0</v>
      </c>
      <c r="L840" s="118">
        <v>0</v>
      </c>
      <c r="M840" s="118">
        <v>0</v>
      </c>
      <c r="N840" s="118">
        <v>0</v>
      </c>
      <c r="O840" s="118">
        <v>0</v>
      </c>
      <c r="P840" s="118">
        <v>0</v>
      </c>
      <c r="Q840" s="118">
        <v>0</v>
      </c>
      <c r="R840" s="118">
        <v>0</v>
      </c>
      <c r="S840" s="118">
        <v>0</v>
      </c>
      <c r="T840" s="118">
        <v>0</v>
      </c>
      <c r="U840" s="118">
        <v>0</v>
      </c>
      <c r="V840" s="118">
        <v>0</v>
      </c>
      <c r="W840" s="118">
        <v>0</v>
      </c>
      <c r="X840" s="118">
        <v>0</v>
      </c>
      <c r="Y840" s="118">
        <v>0</v>
      </c>
      <c r="Z840" s="118">
        <v>0</v>
      </c>
      <c r="AA840" s="118">
        <v>0</v>
      </c>
      <c r="AB840" s="118">
        <v>0</v>
      </c>
      <c r="AC840" s="118">
        <v>0</v>
      </c>
      <c r="AD840" s="118">
        <v>0</v>
      </c>
      <c r="AE840" s="118">
        <v>0</v>
      </c>
    </row>
    <row r="841" spans="1:31">
      <c r="A841" s="3" t="s">
        <v>1435</v>
      </c>
      <c r="B841" s="117" t="s">
        <v>544</v>
      </c>
      <c r="C841" s="118" t="s">
        <v>152</v>
      </c>
      <c r="D841" s="118" t="s">
        <v>1147</v>
      </c>
      <c r="E841" s="117" t="s">
        <v>34</v>
      </c>
      <c r="F841" s="118" t="s">
        <v>119</v>
      </c>
      <c r="G841" s="117">
        <v>0</v>
      </c>
      <c r="H841" s="118">
        <v>0</v>
      </c>
      <c r="I841" s="118">
        <v>0</v>
      </c>
      <c r="J841" s="118">
        <v>0</v>
      </c>
      <c r="K841" s="118">
        <v>0</v>
      </c>
      <c r="L841" s="118">
        <v>0</v>
      </c>
      <c r="M841" s="118">
        <v>0</v>
      </c>
      <c r="N841" s="118">
        <v>0</v>
      </c>
      <c r="O841" s="118">
        <v>0</v>
      </c>
      <c r="P841" s="118">
        <v>0</v>
      </c>
      <c r="Q841" s="118">
        <v>0</v>
      </c>
      <c r="R841" s="118">
        <v>0</v>
      </c>
      <c r="S841" s="118">
        <v>0</v>
      </c>
      <c r="T841" s="118">
        <v>0</v>
      </c>
      <c r="U841" s="118">
        <v>0</v>
      </c>
      <c r="V841" s="118">
        <v>0</v>
      </c>
      <c r="W841" s="118">
        <v>0</v>
      </c>
      <c r="X841" s="118">
        <v>0</v>
      </c>
      <c r="Y841" s="118">
        <v>0</v>
      </c>
      <c r="Z841" s="118">
        <v>0</v>
      </c>
      <c r="AA841" s="118">
        <v>0</v>
      </c>
      <c r="AB841" s="118">
        <v>0</v>
      </c>
      <c r="AC841" s="118">
        <v>0</v>
      </c>
      <c r="AD841" s="118">
        <v>0</v>
      </c>
      <c r="AE841" s="118">
        <v>0</v>
      </c>
    </row>
    <row r="842" spans="1:31">
      <c r="A842" s="3" t="s">
        <v>1436</v>
      </c>
      <c r="B842" s="117" t="s">
        <v>544</v>
      </c>
      <c r="C842" s="118" t="s">
        <v>32</v>
      </c>
      <c r="D842" s="118" t="s">
        <v>1168</v>
      </c>
      <c r="E842" s="117" t="s">
        <v>93</v>
      </c>
      <c r="F842" s="118" t="s">
        <v>119</v>
      </c>
      <c r="G842" s="117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>
        <v>0</v>
      </c>
      <c r="AB842" s="119">
        <v>0</v>
      </c>
      <c r="AC842" s="119">
        <v>0</v>
      </c>
      <c r="AD842" s="119">
        <v>0</v>
      </c>
      <c r="AE842" s="119">
        <v>0</v>
      </c>
    </row>
    <row r="843" spans="1:31">
      <c r="A843" s="3" t="s">
        <v>1437</v>
      </c>
      <c r="B843" s="117" t="s">
        <v>544</v>
      </c>
      <c r="C843" s="118" t="s">
        <v>32</v>
      </c>
      <c r="D843" s="118" t="s">
        <v>1168</v>
      </c>
      <c r="E843" s="117" t="s">
        <v>94</v>
      </c>
      <c r="F843" s="118" t="s">
        <v>119</v>
      </c>
      <c r="G843" s="117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>
        <v>0</v>
      </c>
      <c r="AB843" s="119">
        <v>0</v>
      </c>
      <c r="AC843" s="119">
        <v>0</v>
      </c>
      <c r="AD843" s="119">
        <v>0</v>
      </c>
      <c r="AE843" s="119">
        <v>0</v>
      </c>
    </row>
    <row r="844" spans="1:31">
      <c r="A844" s="3" t="s">
        <v>1438</v>
      </c>
      <c r="B844" s="117" t="s">
        <v>544</v>
      </c>
      <c r="C844" s="118" t="s">
        <v>32</v>
      </c>
      <c r="D844" s="118" t="s">
        <v>1168</v>
      </c>
      <c r="E844" s="117" t="s">
        <v>35</v>
      </c>
      <c r="F844" s="118" t="s">
        <v>119</v>
      </c>
      <c r="G844" s="117">
        <v>0</v>
      </c>
      <c r="H844" s="144">
        <v>0</v>
      </c>
      <c r="I844" s="144">
        <v>0</v>
      </c>
      <c r="J844" s="144">
        <v>0</v>
      </c>
      <c r="K844" s="144">
        <v>0</v>
      </c>
      <c r="L844" s="144">
        <v>0</v>
      </c>
      <c r="M844" s="144">
        <v>0</v>
      </c>
      <c r="N844" s="144">
        <v>0</v>
      </c>
      <c r="O844" s="144">
        <v>0</v>
      </c>
      <c r="P844" s="144">
        <v>0</v>
      </c>
      <c r="Q844" s="144">
        <v>0</v>
      </c>
      <c r="R844" s="144">
        <v>0</v>
      </c>
      <c r="S844" s="144">
        <v>0</v>
      </c>
      <c r="T844" s="144">
        <v>0</v>
      </c>
      <c r="U844" s="144">
        <v>0</v>
      </c>
      <c r="V844" s="144">
        <v>0</v>
      </c>
      <c r="W844" s="144">
        <v>0</v>
      </c>
      <c r="X844" s="144">
        <v>0</v>
      </c>
      <c r="Y844" s="144">
        <v>0</v>
      </c>
      <c r="Z844" s="144">
        <v>0</v>
      </c>
      <c r="AA844" s="144">
        <v>0</v>
      </c>
      <c r="AB844" s="144">
        <v>0</v>
      </c>
      <c r="AC844" s="144">
        <v>0</v>
      </c>
      <c r="AD844" s="144">
        <v>0</v>
      </c>
      <c r="AE844" s="144">
        <v>0</v>
      </c>
    </row>
    <row r="845" spans="1:31">
      <c r="A845" s="3" t="s">
        <v>1439</v>
      </c>
      <c r="B845" s="117" t="s">
        <v>544</v>
      </c>
      <c r="C845" s="118" t="s">
        <v>32</v>
      </c>
      <c r="D845" s="118" t="s">
        <v>1168</v>
      </c>
      <c r="E845" s="117" t="s">
        <v>36</v>
      </c>
      <c r="F845" s="118" t="s">
        <v>119</v>
      </c>
      <c r="G845" s="117">
        <v>0</v>
      </c>
      <c r="H845" s="144">
        <v>0</v>
      </c>
      <c r="I845" s="144">
        <v>0</v>
      </c>
      <c r="J845" s="144">
        <v>0</v>
      </c>
      <c r="K845" s="144">
        <v>0</v>
      </c>
      <c r="L845" s="144">
        <v>0</v>
      </c>
      <c r="M845" s="144">
        <v>0</v>
      </c>
      <c r="N845" s="144">
        <v>0</v>
      </c>
      <c r="O845" s="144">
        <v>0</v>
      </c>
      <c r="P845" s="144">
        <v>0</v>
      </c>
      <c r="Q845" s="144">
        <v>0</v>
      </c>
      <c r="R845" s="144">
        <v>0</v>
      </c>
      <c r="S845" s="144">
        <v>0</v>
      </c>
      <c r="T845" s="144">
        <v>0</v>
      </c>
      <c r="U845" s="144">
        <v>0</v>
      </c>
      <c r="V845" s="144">
        <v>0</v>
      </c>
      <c r="W845" s="144">
        <v>0</v>
      </c>
      <c r="X845" s="144">
        <v>0</v>
      </c>
      <c r="Y845" s="144">
        <v>0</v>
      </c>
      <c r="Z845" s="144">
        <v>0</v>
      </c>
      <c r="AA845" s="144">
        <v>0</v>
      </c>
      <c r="AB845" s="144">
        <v>0</v>
      </c>
      <c r="AC845" s="144">
        <v>0</v>
      </c>
      <c r="AD845" s="144">
        <v>0</v>
      </c>
      <c r="AE845" s="144">
        <v>0</v>
      </c>
    </row>
    <row r="846" spans="1:31">
      <c r="A846" s="3" t="s">
        <v>1440</v>
      </c>
      <c r="B846" s="117" t="s">
        <v>544</v>
      </c>
      <c r="C846" s="118" t="s">
        <v>32</v>
      </c>
      <c r="D846" s="118" t="s">
        <v>1168</v>
      </c>
      <c r="E846" s="117" t="s">
        <v>37</v>
      </c>
      <c r="F846" s="118" t="s">
        <v>119</v>
      </c>
      <c r="G846" s="117">
        <v>0</v>
      </c>
      <c r="H846" s="144">
        <v>0</v>
      </c>
      <c r="I846" s="144">
        <v>0</v>
      </c>
      <c r="J846" s="144">
        <v>0</v>
      </c>
      <c r="K846" s="144">
        <v>0</v>
      </c>
      <c r="L846" s="144">
        <v>0</v>
      </c>
      <c r="M846" s="144">
        <v>0</v>
      </c>
      <c r="N846" s="144">
        <v>0</v>
      </c>
      <c r="O846" s="144">
        <v>0</v>
      </c>
      <c r="P846" s="144">
        <v>0</v>
      </c>
      <c r="Q846" s="144">
        <v>0</v>
      </c>
      <c r="R846" s="144">
        <v>0</v>
      </c>
      <c r="S846" s="144">
        <v>0</v>
      </c>
      <c r="T846" s="144">
        <v>0</v>
      </c>
      <c r="U846" s="144">
        <v>0</v>
      </c>
      <c r="V846" s="144">
        <v>0</v>
      </c>
      <c r="W846" s="144">
        <v>0</v>
      </c>
      <c r="X846" s="144">
        <v>0</v>
      </c>
      <c r="Y846" s="144">
        <v>0</v>
      </c>
      <c r="Z846" s="144">
        <v>0</v>
      </c>
      <c r="AA846" s="144">
        <v>0</v>
      </c>
      <c r="AB846" s="144">
        <v>0</v>
      </c>
      <c r="AC846" s="144">
        <v>0</v>
      </c>
      <c r="AD846" s="144">
        <v>0</v>
      </c>
      <c r="AE846" s="144">
        <v>0</v>
      </c>
    </row>
    <row r="847" spans="1:31">
      <c r="A847" s="3" t="s">
        <v>1441</v>
      </c>
      <c r="B847" s="117" t="s">
        <v>544</v>
      </c>
      <c r="C847" s="118" t="s">
        <v>32</v>
      </c>
      <c r="D847" s="118" t="s">
        <v>1168</v>
      </c>
      <c r="E847" s="117" t="s">
        <v>38</v>
      </c>
      <c r="F847" s="118" t="s">
        <v>119</v>
      </c>
      <c r="G847" s="117">
        <v>0</v>
      </c>
      <c r="H847" s="144">
        <v>0</v>
      </c>
      <c r="I847" s="144">
        <v>0</v>
      </c>
      <c r="J847" s="144">
        <v>0</v>
      </c>
      <c r="K847" s="144">
        <v>0</v>
      </c>
      <c r="L847" s="144">
        <v>0</v>
      </c>
      <c r="M847" s="144">
        <v>0</v>
      </c>
      <c r="N847" s="144">
        <v>0</v>
      </c>
      <c r="O847" s="144">
        <v>0</v>
      </c>
      <c r="P847" s="144">
        <v>0</v>
      </c>
      <c r="Q847" s="144">
        <v>0</v>
      </c>
      <c r="R847" s="144">
        <v>0</v>
      </c>
      <c r="S847" s="144">
        <v>0</v>
      </c>
      <c r="T847" s="144">
        <v>0</v>
      </c>
      <c r="U847" s="144">
        <v>0</v>
      </c>
      <c r="V847" s="144">
        <v>0</v>
      </c>
      <c r="W847" s="144">
        <v>0</v>
      </c>
      <c r="X847" s="144">
        <v>0</v>
      </c>
      <c r="Y847" s="144">
        <v>0</v>
      </c>
      <c r="Z847" s="144">
        <v>0</v>
      </c>
      <c r="AA847" s="144">
        <v>0</v>
      </c>
      <c r="AB847" s="144">
        <v>0</v>
      </c>
      <c r="AC847" s="144">
        <v>0</v>
      </c>
      <c r="AD847" s="144">
        <v>0</v>
      </c>
      <c r="AE847" s="144">
        <v>0</v>
      </c>
    </row>
    <row r="848" spans="1:31">
      <c r="A848" s="3" t="s">
        <v>1442</v>
      </c>
      <c r="B848" s="117" t="s">
        <v>544</v>
      </c>
      <c r="C848" s="118" t="s">
        <v>32</v>
      </c>
      <c r="D848" s="118" t="s">
        <v>1168</v>
      </c>
      <c r="E848" s="117" t="s">
        <v>95</v>
      </c>
      <c r="F848" s="118" t="s">
        <v>119</v>
      </c>
      <c r="G848" s="117">
        <v>0</v>
      </c>
      <c r="H848" s="118">
        <v>0</v>
      </c>
      <c r="I848" s="118">
        <v>0</v>
      </c>
      <c r="J848" s="118">
        <v>0</v>
      </c>
      <c r="K848" s="118">
        <v>0</v>
      </c>
      <c r="L848" s="118">
        <v>0</v>
      </c>
      <c r="M848" s="118">
        <v>0</v>
      </c>
      <c r="N848" s="118">
        <v>0</v>
      </c>
      <c r="O848" s="118">
        <v>0</v>
      </c>
      <c r="P848" s="118">
        <v>0</v>
      </c>
      <c r="Q848" s="118">
        <v>0</v>
      </c>
      <c r="R848" s="118">
        <v>0</v>
      </c>
      <c r="S848" s="118">
        <v>0</v>
      </c>
      <c r="T848" s="118">
        <v>0</v>
      </c>
      <c r="U848" s="118">
        <v>0</v>
      </c>
      <c r="V848" s="118">
        <v>0</v>
      </c>
      <c r="W848" s="118">
        <v>0</v>
      </c>
      <c r="X848" s="118">
        <v>0</v>
      </c>
      <c r="Y848" s="118">
        <v>0</v>
      </c>
      <c r="Z848" s="118">
        <v>0</v>
      </c>
      <c r="AA848" s="118">
        <v>0</v>
      </c>
      <c r="AB848" s="118">
        <v>0</v>
      </c>
      <c r="AC848" s="118">
        <v>0</v>
      </c>
      <c r="AD848" s="118">
        <v>0</v>
      </c>
      <c r="AE848" s="118">
        <v>0</v>
      </c>
    </row>
    <row r="849" spans="1:31">
      <c r="A849" s="3" t="s">
        <v>1443</v>
      </c>
      <c r="B849" s="117" t="s">
        <v>544</v>
      </c>
      <c r="C849" s="118" t="s">
        <v>32</v>
      </c>
      <c r="D849" s="118" t="s">
        <v>1168</v>
      </c>
      <c r="E849" s="117" t="s">
        <v>96</v>
      </c>
      <c r="F849" s="118" t="s">
        <v>119</v>
      </c>
      <c r="G849" s="117">
        <v>0</v>
      </c>
      <c r="H849" s="118">
        <v>0</v>
      </c>
      <c r="I849" s="118">
        <v>0</v>
      </c>
      <c r="J849" s="118">
        <v>0</v>
      </c>
      <c r="K849" s="118">
        <v>0</v>
      </c>
      <c r="L849" s="118">
        <v>0</v>
      </c>
      <c r="M849" s="118">
        <v>0</v>
      </c>
      <c r="N849" s="118">
        <v>0</v>
      </c>
      <c r="O849" s="118">
        <v>0</v>
      </c>
      <c r="P849" s="118">
        <v>0</v>
      </c>
      <c r="Q849" s="118">
        <v>0</v>
      </c>
      <c r="R849" s="118">
        <v>0</v>
      </c>
      <c r="S849" s="118">
        <v>0</v>
      </c>
      <c r="T849" s="118">
        <v>0</v>
      </c>
      <c r="U849" s="118">
        <v>0</v>
      </c>
      <c r="V849" s="118">
        <v>0</v>
      </c>
      <c r="W849" s="118">
        <v>0</v>
      </c>
      <c r="X849" s="118">
        <v>0</v>
      </c>
      <c r="Y849" s="118">
        <v>0</v>
      </c>
      <c r="Z849" s="118">
        <v>0</v>
      </c>
      <c r="AA849" s="118">
        <v>0</v>
      </c>
      <c r="AB849" s="118">
        <v>0</v>
      </c>
      <c r="AC849" s="118">
        <v>0</v>
      </c>
      <c r="AD849" s="118">
        <v>0</v>
      </c>
      <c r="AE849" s="118">
        <v>0</v>
      </c>
    </row>
    <row r="850" spans="1:31">
      <c r="A850" s="3" t="s">
        <v>1444</v>
      </c>
      <c r="B850" s="117" t="s">
        <v>544</v>
      </c>
      <c r="C850" s="118" t="s">
        <v>32</v>
      </c>
      <c r="D850" s="118" t="s">
        <v>1168</v>
      </c>
      <c r="E850" s="117" t="s">
        <v>97</v>
      </c>
      <c r="F850" s="118" t="s">
        <v>119</v>
      </c>
      <c r="G850" s="117">
        <v>0</v>
      </c>
      <c r="H850" s="118">
        <v>0</v>
      </c>
      <c r="I850" s="118">
        <v>0</v>
      </c>
      <c r="J850" s="118">
        <v>0</v>
      </c>
      <c r="K850" s="118">
        <v>0</v>
      </c>
      <c r="L850" s="118">
        <v>0</v>
      </c>
      <c r="M850" s="118">
        <v>0</v>
      </c>
      <c r="N850" s="118">
        <v>0</v>
      </c>
      <c r="O850" s="118">
        <v>0</v>
      </c>
      <c r="P850" s="118">
        <v>0</v>
      </c>
      <c r="Q850" s="118">
        <v>0</v>
      </c>
      <c r="R850" s="118">
        <v>0</v>
      </c>
      <c r="S850" s="118">
        <v>0</v>
      </c>
      <c r="T850" s="118">
        <v>0</v>
      </c>
      <c r="U850" s="118">
        <v>0</v>
      </c>
      <c r="V850" s="118">
        <v>0</v>
      </c>
      <c r="W850" s="118">
        <v>0</v>
      </c>
      <c r="X850" s="118">
        <v>0</v>
      </c>
      <c r="Y850" s="118">
        <v>0</v>
      </c>
      <c r="Z850" s="118">
        <v>0</v>
      </c>
      <c r="AA850" s="118">
        <v>0</v>
      </c>
      <c r="AB850" s="118">
        <v>0</v>
      </c>
      <c r="AC850" s="118">
        <v>0</v>
      </c>
      <c r="AD850" s="118">
        <v>0</v>
      </c>
      <c r="AE850" s="118">
        <v>0</v>
      </c>
    </row>
    <row r="851" spans="1:31">
      <c r="A851" s="3" t="s">
        <v>1445</v>
      </c>
      <c r="B851" s="117" t="s">
        <v>544</v>
      </c>
      <c r="C851" s="118" t="s">
        <v>32</v>
      </c>
      <c r="D851" s="118" t="s">
        <v>1168</v>
      </c>
      <c r="E851" s="117" t="s">
        <v>34</v>
      </c>
      <c r="F851" s="118" t="s">
        <v>119</v>
      </c>
      <c r="G851" s="117">
        <v>0</v>
      </c>
      <c r="H851" s="118">
        <v>0</v>
      </c>
      <c r="I851" s="118">
        <v>0</v>
      </c>
      <c r="J851" s="118">
        <v>0</v>
      </c>
      <c r="K851" s="118">
        <v>0</v>
      </c>
      <c r="L851" s="118">
        <v>0</v>
      </c>
      <c r="M851" s="118">
        <v>0</v>
      </c>
      <c r="N851" s="118">
        <v>0</v>
      </c>
      <c r="O851" s="118">
        <v>0</v>
      </c>
      <c r="P851" s="118">
        <v>0</v>
      </c>
      <c r="Q851" s="118">
        <v>0</v>
      </c>
      <c r="R851" s="118">
        <v>0</v>
      </c>
      <c r="S851" s="118">
        <v>0</v>
      </c>
      <c r="T851" s="118">
        <v>0</v>
      </c>
      <c r="U851" s="118">
        <v>0</v>
      </c>
      <c r="V851" s="118">
        <v>0</v>
      </c>
      <c r="W851" s="118">
        <v>0</v>
      </c>
      <c r="X851" s="118">
        <v>0</v>
      </c>
      <c r="Y851" s="118">
        <v>0</v>
      </c>
      <c r="Z851" s="118">
        <v>0</v>
      </c>
      <c r="AA851" s="118">
        <v>0</v>
      </c>
      <c r="AB851" s="118">
        <v>0</v>
      </c>
      <c r="AC851" s="118">
        <v>0</v>
      </c>
      <c r="AD851" s="118">
        <v>0</v>
      </c>
      <c r="AE851" s="118">
        <v>0</v>
      </c>
    </row>
    <row r="852" spans="1:31">
      <c r="A852" s="3" t="s">
        <v>1446</v>
      </c>
      <c r="B852" s="117" t="s">
        <v>544</v>
      </c>
      <c r="C852" s="118" t="s">
        <v>152</v>
      </c>
      <c r="D852" s="118" t="s">
        <v>1168</v>
      </c>
      <c r="E852" s="117" t="s">
        <v>93</v>
      </c>
      <c r="F852" s="118" t="s">
        <v>119</v>
      </c>
      <c r="G852" s="117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>
        <v>0</v>
      </c>
      <c r="AB852" s="119">
        <v>0</v>
      </c>
      <c r="AC852" s="119">
        <v>0</v>
      </c>
      <c r="AD852" s="119">
        <v>0</v>
      </c>
      <c r="AE852" s="119">
        <v>0</v>
      </c>
    </row>
    <row r="853" spans="1:31">
      <c r="A853" s="3" t="s">
        <v>1447</v>
      </c>
      <c r="B853" s="117" t="s">
        <v>544</v>
      </c>
      <c r="C853" s="118" t="s">
        <v>152</v>
      </c>
      <c r="D853" s="118" t="s">
        <v>1168</v>
      </c>
      <c r="E853" s="117" t="s">
        <v>94</v>
      </c>
      <c r="F853" s="118" t="s">
        <v>119</v>
      </c>
      <c r="G853" s="117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>
        <v>0</v>
      </c>
      <c r="AB853" s="119">
        <v>0</v>
      </c>
      <c r="AC853" s="119">
        <v>0</v>
      </c>
      <c r="AD853" s="119">
        <v>0</v>
      </c>
      <c r="AE853" s="119">
        <v>0</v>
      </c>
    </row>
    <row r="854" spans="1:31">
      <c r="A854" s="3" t="s">
        <v>1448</v>
      </c>
      <c r="B854" s="117" t="s">
        <v>544</v>
      </c>
      <c r="C854" s="118" t="s">
        <v>152</v>
      </c>
      <c r="D854" s="118" t="s">
        <v>1168</v>
      </c>
      <c r="E854" s="117" t="s">
        <v>35</v>
      </c>
      <c r="F854" s="118" t="s">
        <v>119</v>
      </c>
      <c r="G854" s="117">
        <v>0</v>
      </c>
      <c r="H854" s="144">
        <v>0</v>
      </c>
      <c r="I854" s="144">
        <v>0</v>
      </c>
      <c r="J854" s="144">
        <v>0</v>
      </c>
      <c r="K854" s="144">
        <v>0</v>
      </c>
      <c r="L854" s="144">
        <v>0</v>
      </c>
      <c r="M854" s="144">
        <v>0</v>
      </c>
      <c r="N854" s="144">
        <v>0</v>
      </c>
      <c r="O854" s="144">
        <v>0</v>
      </c>
      <c r="P854" s="144">
        <v>0</v>
      </c>
      <c r="Q854" s="144">
        <v>0</v>
      </c>
      <c r="R854" s="144">
        <v>0</v>
      </c>
      <c r="S854" s="144">
        <v>0</v>
      </c>
      <c r="T854" s="144">
        <v>0</v>
      </c>
      <c r="U854" s="144">
        <v>0</v>
      </c>
      <c r="V854" s="144">
        <v>0</v>
      </c>
      <c r="W854" s="144">
        <v>0</v>
      </c>
      <c r="X854" s="144">
        <v>0</v>
      </c>
      <c r="Y854" s="144">
        <v>0</v>
      </c>
      <c r="Z854" s="144">
        <v>0</v>
      </c>
      <c r="AA854" s="144">
        <v>0</v>
      </c>
      <c r="AB854" s="144">
        <v>0</v>
      </c>
      <c r="AC854" s="144">
        <v>0</v>
      </c>
      <c r="AD854" s="144">
        <v>0</v>
      </c>
      <c r="AE854" s="144">
        <v>0</v>
      </c>
    </row>
    <row r="855" spans="1:31">
      <c r="A855" s="3" t="s">
        <v>1449</v>
      </c>
      <c r="B855" s="117" t="s">
        <v>544</v>
      </c>
      <c r="C855" s="118" t="s">
        <v>152</v>
      </c>
      <c r="D855" s="118" t="s">
        <v>1168</v>
      </c>
      <c r="E855" s="117" t="s">
        <v>36</v>
      </c>
      <c r="F855" s="118" t="s">
        <v>119</v>
      </c>
      <c r="G855" s="117">
        <v>0</v>
      </c>
      <c r="H855" s="144">
        <v>0</v>
      </c>
      <c r="I855" s="144">
        <v>0</v>
      </c>
      <c r="J855" s="144">
        <v>0</v>
      </c>
      <c r="K855" s="144">
        <v>0</v>
      </c>
      <c r="L855" s="144">
        <v>0</v>
      </c>
      <c r="M855" s="144">
        <v>0</v>
      </c>
      <c r="N855" s="144">
        <v>0</v>
      </c>
      <c r="O855" s="144">
        <v>0</v>
      </c>
      <c r="P855" s="144">
        <v>0</v>
      </c>
      <c r="Q855" s="144">
        <v>0</v>
      </c>
      <c r="R855" s="144">
        <v>0</v>
      </c>
      <c r="S855" s="144">
        <v>0</v>
      </c>
      <c r="T855" s="144">
        <v>0</v>
      </c>
      <c r="U855" s="144">
        <v>0</v>
      </c>
      <c r="V855" s="144">
        <v>0</v>
      </c>
      <c r="W855" s="144">
        <v>0</v>
      </c>
      <c r="X855" s="144">
        <v>0</v>
      </c>
      <c r="Y855" s="144">
        <v>0</v>
      </c>
      <c r="Z855" s="144">
        <v>0</v>
      </c>
      <c r="AA855" s="144">
        <v>0</v>
      </c>
      <c r="AB855" s="144">
        <v>0</v>
      </c>
      <c r="AC855" s="144">
        <v>0</v>
      </c>
      <c r="AD855" s="144">
        <v>0</v>
      </c>
      <c r="AE855" s="144">
        <v>0</v>
      </c>
    </row>
    <row r="856" spans="1:31">
      <c r="A856" s="3" t="s">
        <v>1450</v>
      </c>
      <c r="B856" s="117" t="s">
        <v>544</v>
      </c>
      <c r="C856" s="118" t="s">
        <v>152</v>
      </c>
      <c r="D856" s="118" t="s">
        <v>1168</v>
      </c>
      <c r="E856" s="117" t="s">
        <v>37</v>
      </c>
      <c r="F856" s="118" t="s">
        <v>119</v>
      </c>
      <c r="G856" s="117">
        <v>0</v>
      </c>
      <c r="H856" s="144">
        <v>0</v>
      </c>
      <c r="I856" s="144">
        <v>0</v>
      </c>
      <c r="J856" s="144">
        <v>0</v>
      </c>
      <c r="K856" s="144">
        <v>0</v>
      </c>
      <c r="L856" s="144">
        <v>0</v>
      </c>
      <c r="M856" s="144">
        <v>0</v>
      </c>
      <c r="N856" s="144">
        <v>0</v>
      </c>
      <c r="O856" s="144">
        <v>0</v>
      </c>
      <c r="P856" s="144">
        <v>0</v>
      </c>
      <c r="Q856" s="144">
        <v>0</v>
      </c>
      <c r="R856" s="144">
        <v>0</v>
      </c>
      <c r="S856" s="144">
        <v>0</v>
      </c>
      <c r="T856" s="144">
        <v>0</v>
      </c>
      <c r="U856" s="144">
        <v>0</v>
      </c>
      <c r="V856" s="144">
        <v>0</v>
      </c>
      <c r="W856" s="144">
        <v>0</v>
      </c>
      <c r="X856" s="144">
        <v>0</v>
      </c>
      <c r="Y856" s="144">
        <v>0</v>
      </c>
      <c r="Z856" s="144">
        <v>0</v>
      </c>
      <c r="AA856" s="144">
        <v>0</v>
      </c>
      <c r="AB856" s="144">
        <v>0</v>
      </c>
      <c r="AC856" s="144">
        <v>0</v>
      </c>
      <c r="AD856" s="144">
        <v>0</v>
      </c>
      <c r="AE856" s="144">
        <v>0</v>
      </c>
    </row>
    <row r="857" spans="1:31">
      <c r="A857" s="3" t="s">
        <v>1451</v>
      </c>
      <c r="B857" s="117" t="s">
        <v>544</v>
      </c>
      <c r="C857" s="118" t="s">
        <v>152</v>
      </c>
      <c r="D857" s="118" t="s">
        <v>1168</v>
      </c>
      <c r="E857" s="117" t="s">
        <v>38</v>
      </c>
      <c r="F857" s="118" t="s">
        <v>119</v>
      </c>
      <c r="G857" s="117">
        <v>0</v>
      </c>
      <c r="H857" s="144">
        <v>0</v>
      </c>
      <c r="I857" s="144">
        <v>0</v>
      </c>
      <c r="J857" s="144">
        <v>0</v>
      </c>
      <c r="K857" s="144">
        <v>0</v>
      </c>
      <c r="L857" s="144">
        <v>0</v>
      </c>
      <c r="M857" s="144">
        <v>0</v>
      </c>
      <c r="N857" s="144">
        <v>0</v>
      </c>
      <c r="O857" s="144">
        <v>0</v>
      </c>
      <c r="P857" s="144">
        <v>0</v>
      </c>
      <c r="Q857" s="144">
        <v>0</v>
      </c>
      <c r="R857" s="144">
        <v>0</v>
      </c>
      <c r="S857" s="144">
        <v>0</v>
      </c>
      <c r="T857" s="144">
        <v>0</v>
      </c>
      <c r="U857" s="144">
        <v>0</v>
      </c>
      <c r="V857" s="144">
        <v>0</v>
      </c>
      <c r="W857" s="144">
        <v>0</v>
      </c>
      <c r="X857" s="144">
        <v>0</v>
      </c>
      <c r="Y857" s="144">
        <v>0</v>
      </c>
      <c r="Z857" s="144">
        <v>0</v>
      </c>
      <c r="AA857" s="144">
        <v>0</v>
      </c>
      <c r="AB857" s="144">
        <v>0</v>
      </c>
      <c r="AC857" s="144">
        <v>0</v>
      </c>
      <c r="AD857" s="144">
        <v>0</v>
      </c>
      <c r="AE857" s="144">
        <v>0</v>
      </c>
    </row>
    <row r="858" spans="1:31">
      <c r="A858" s="3" t="s">
        <v>1452</v>
      </c>
      <c r="B858" s="117" t="s">
        <v>544</v>
      </c>
      <c r="C858" s="118" t="s">
        <v>152</v>
      </c>
      <c r="D858" s="118" t="s">
        <v>1168</v>
      </c>
      <c r="E858" s="117" t="s">
        <v>95</v>
      </c>
      <c r="F858" s="118" t="s">
        <v>119</v>
      </c>
      <c r="G858" s="117">
        <v>0</v>
      </c>
      <c r="H858" s="118">
        <v>0</v>
      </c>
      <c r="I858" s="118">
        <v>0</v>
      </c>
      <c r="J858" s="118">
        <v>0</v>
      </c>
      <c r="K858" s="118">
        <v>0</v>
      </c>
      <c r="L858" s="118">
        <v>0</v>
      </c>
      <c r="M858" s="118">
        <v>0</v>
      </c>
      <c r="N858" s="118">
        <v>0</v>
      </c>
      <c r="O858" s="118">
        <v>0</v>
      </c>
      <c r="P858" s="118">
        <v>0</v>
      </c>
      <c r="Q858" s="118">
        <v>0</v>
      </c>
      <c r="R858" s="118">
        <v>0</v>
      </c>
      <c r="S858" s="118">
        <v>0</v>
      </c>
      <c r="T858" s="118">
        <v>0</v>
      </c>
      <c r="U858" s="118">
        <v>0</v>
      </c>
      <c r="V858" s="118">
        <v>0</v>
      </c>
      <c r="W858" s="118">
        <v>0</v>
      </c>
      <c r="X858" s="118">
        <v>0</v>
      </c>
      <c r="Y858" s="118">
        <v>0</v>
      </c>
      <c r="Z858" s="118">
        <v>0</v>
      </c>
      <c r="AA858" s="118">
        <v>0</v>
      </c>
      <c r="AB858" s="118">
        <v>0</v>
      </c>
      <c r="AC858" s="118">
        <v>0</v>
      </c>
      <c r="AD858" s="118">
        <v>0</v>
      </c>
      <c r="AE858" s="118">
        <v>0</v>
      </c>
    </row>
    <row r="859" spans="1:31">
      <c r="A859" s="3" t="s">
        <v>1453</v>
      </c>
      <c r="B859" s="117" t="s">
        <v>544</v>
      </c>
      <c r="C859" s="118" t="s">
        <v>152</v>
      </c>
      <c r="D859" s="118" t="s">
        <v>1168</v>
      </c>
      <c r="E859" s="117" t="s">
        <v>96</v>
      </c>
      <c r="F859" s="118" t="s">
        <v>119</v>
      </c>
      <c r="G859" s="117">
        <v>0</v>
      </c>
      <c r="H859" s="118">
        <v>0</v>
      </c>
      <c r="I859" s="118">
        <v>0</v>
      </c>
      <c r="J859" s="118">
        <v>0</v>
      </c>
      <c r="K859" s="118">
        <v>0</v>
      </c>
      <c r="L859" s="118">
        <v>0</v>
      </c>
      <c r="M859" s="118">
        <v>0</v>
      </c>
      <c r="N859" s="118">
        <v>0</v>
      </c>
      <c r="O859" s="118">
        <v>0</v>
      </c>
      <c r="P859" s="118">
        <v>0</v>
      </c>
      <c r="Q859" s="118">
        <v>0</v>
      </c>
      <c r="R859" s="118">
        <v>0</v>
      </c>
      <c r="S859" s="118">
        <v>0</v>
      </c>
      <c r="T859" s="118">
        <v>0</v>
      </c>
      <c r="U859" s="118">
        <v>0</v>
      </c>
      <c r="V859" s="118">
        <v>0</v>
      </c>
      <c r="W859" s="118">
        <v>0</v>
      </c>
      <c r="X859" s="118">
        <v>0</v>
      </c>
      <c r="Y859" s="118">
        <v>0</v>
      </c>
      <c r="Z859" s="118">
        <v>0</v>
      </c>
      <c r="AA859" s="118">
        <v>0</v>
      </c>
      <c r="AB859" s="118">
        <v>0</v>
      </c>
      <c r="AC859" s="118">
        <v>0</v>
      </c>
      <c r="AD859" s="118">
        <v>0</v>
      </c>
      <c r="AE859" s="118">
        <v>0</v>
      </c>
    </row>
    <row r="860" spans="1:31">
      <c r="A860" s="3" t="s">
        <v>1454</v>
      </c>
      <c r="B860" s="117" t="s">
        <v>544</v>
      </c>
      <c r="C860" s="118" t="s">
        <v>152</v>
      </c>
      <c r="D860" s="118" t="s">
        <v>1168</v>
      </c>
      <c r="E860" s="117" t="s">
        <v>97</v>
      </c>
      <c r="F860" s="118" t="s">
        <v>119</v>
      </c>
      <c r="G860" s="117">
        <v>0</v>
      </c>
      <c r="H860" s="118">
        <v>0</v>
      </c>
      <c r="I860" s="118">
        <v>0</v>
      </c>
      <c r="J860" s="118">
        <v>0</v>
      </c>
      <c r="K860" s="118">
        <v>0</v>
      </c>
      <c r="L860" s="118">
        <v>0</v>
      </c>
      <c r="M860" s="118">
        <v>0</v>
      </c>
      <c r="N860" s="118">
        <v>0</v>
      </c>
      <c r="O860" s="118">
        <v>0</v>
      </c>
      <c r="P860" s="118">
        <v>0</v>
      </c>
      <c r="Q860" s="118">
        <v>0</v>
      </c>
      <c r="R860" s="118">
        <v>0</v>
      </c>
      <c r="S860" s="118">
        <v>0</v>
      </c>
      <c r="T860" s="118">
        <v>0</v>
      </c>
      <c r="U860" s="118">
        <v>0</v>
      </c>
      <c r="V860" s="118">
        <v>0</v>
      </c>
      <c r="W860" s="118">
        <v>0</v>
      </c>
      <c r="X860" s="118">
        <v>0</v>
      </c>
      <c r="Y860" s="118">
        <v>0</v>
      </c>
      <c r="Z860" s="118">
        <v>0</v>
      </c>
      <c r="AA860" s="118">
        <v>0</v>
      </c>
      <c r="AB860" s="118">
        <v>0</v>
      </c>
      <c r="AC860" s="118">
        <v>0</v>
      </c>
      <c r="AD860" s="118">
        <v>0</v>
      </c>
      <c r="AE860" s="118">
        <v>0</v>
      </c>
    </row>
    <row r="861" spans="1:31">
      <c r="A861" s="3" t="s">
        <v>1455</v>
      </c>
      <c r="B861" s="117" t="s">
        <v>544</v>
      </c>
      <c r="C861" s="118" t="s">
        <v>152</v>
      </c>
      <c r="D861" s="118" t="s">
        <v>1168</v>
      </c>
      <c r="E861" s="117" t="s">
        <v>34</v>
      </c>
      <c r="F861" s="118" t="s">
        <v>119</v>
      </c>
      <c r="G861" s="117">
        <v>0</v>
      </c>
      <c r="H861" s="118">
        <v>0</v>
      </c>
      <c r="I861" s="118">
        <v>0</v>
      </c>
      <c r="J861" s="118">
        <v>0</v>
      </c>
      <c r="K861" s="118">
        <v>0</v>
      </c>
      <c r="L861" s="118">
        <v>0</v>
      </c>
      <c r="M861" s="118">
        <v>0</v>
      </c>
      <c r="N861" s="118">
        <v>0</v>
      </c>
      <c r="O861" s="118">
        <v>0</v>
      </c>
      <c r="P861" s="118">
        <v>0</v>
      </c>
      <c r="Q861" s="118">
        <v>0</v>
      </c>
      <c r="R861" s="118">
        <v>0</v>
      </c>
      <c r="S861" s="118">
        <v>0</v>
      </c>
      <c r="T861" s="118">
        <v>0</v>
      </c>
      <c r="U861" s="118">
        <v>0</v>
      </c>
      <c r="V861" s="118">
        <v>0</v>
      </c>
      <c r="W861" s="118">
        <v>0</v>
      </c>
      <c r="X861" s="118">
        <v>0</v>
      </c>
      <c r="Y861" s="118">
        <v>0</v>
      </c>
      <c r="Z861" s="118">
        <v>0</v>
      </c>
      <c r="AA861" s="118">
        <v>0</v>
      </c>
      <c r="AB861" s="118">
        <v>0</v>
      </c>
      <c r="AC861" s="118">
        <v>0</v>
      </c>
      <c r="AD861" s="118">
        <v>0</v>
      </c>
      <c r="AE861" s="118">
        <v>0</v>
      </c>
    </row>
    <row r="862" spans="1:31">
      <c r="A862" s="3" t="s">
        <v>1456</v>
      </c>
      <c r="B862" s="117" t="s">
        <v>544</v>
      </c>
      <c r="C862" s="118" t="s">
        <v>32</v>
      </c>
      <c r="D862" s="118" t="s">
        <v>1189</v>
      </c>
      <c r="E862" s="117" t="s">
        <v>93</v>
      </c>
      <c r="F862" s="118" t="s">
        <v>119</v>
      </c>
      <c r="G862" s="117">
        <v>0</v>
      </c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D862" s="119"/>
      <c r="AE862" s="119"/>
    </row>
    <row r="863" spans="1:31">
      <c r="A863" s="3" t="s">
        <v>1457</v>
      </c>
      <c r="B863" s="117" t="s">
        <v>544</v>
      </c>
      <c r="C863" s="118" t="s">
        <v>32</v>
      </c>
      <c r="D863" s="118" t="s">
        <v>1189</v>
      </c>
      <c r="E863" s="117" t="s">
        <v>94</v>
      </c>
      <c r="F863" s="118" t="s">
        <v>119</v>
      </c>
      <c r="G863" s="117">
        <v>0</v>
      </c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D863" s="119"/>
      <c r="AE863" s="119"/>
    </row>
    <row r="864" spans="1:31">
      <c r="A864" s="3" t="s">
        <v>1458</v>
      </c>
      <c r="B864" s="117" t="s">
        <v>544</v>
      </c>
      <c r="C864" s="118" t="s">
        <v>32</v>
      </c>
      <c r="D864" s="118" t="s">
        <v>1189</v>
      </c>
      <c r="E864" s="117" t="s">
        <v>35</v>
      </c>
      <c r="F864" s="118" t="s">
        <v>119</v>
      </c>
      <c r="G864" s="117">
        <v>0</v>
      </c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</row>
    <row r="865" spans="1:31">
      <c r="A865" s="3" t="s">
        <v>1459</v>
      </c>
      <c r="B865" s="117" t="s">
        <v>544</v>
      </c>
      <c r="C865" s="118" t="s">
        <v>32</v>
      </c>
      <c r="D865" s="118" t="s">
        <v>1189</v>
      </c>
      <c r="E865" s="117" t="s">
        <v>36</v>
      </c>
      <c r="F865" s="118" t="s">
        <v>119</v>
      </c>
      <c r="G865" s="117">
        <v>0</v>
      </c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</row>
    <row r="866" spans="1:31">
      <c r="A866" s="3" t="s">
        <v>1460</v>
      </c>
      <c r="B866" s="117" t="s">
        <v>544</v>
      </c>
      <c r="C866" s="118" t="s">
        <v>32</v>
      </c>
      <c r="D866" s="118" t="s">
        <v>1189</v>
      </c>
      <c r="E866" s="117" t="s">
        <v>37</v>
      </c>
      <c r="F866" s="118" t="s">
        <v>119</v>
      </c>
      <c r="G866" s="117">
        <v>0</v>
      </c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</row>
    <row r="867" spans="1:31">
      <c r="A867" s="3" t="s">
        <v>1461</v>
      </c>
      <c r="B867" s="117" t="s">
        <v>544</v>
      </c>
      <c r="C867" s="118" t="s">
        <v>32</v>
      </c>
      <c r="D867" s="118" t="s">
        <v>1189</v>
      </c>
      <c r="E867" s="117" t="s">
        <v>38</v>
      </c>
      <c r="F867" s="118" t="s">
        <v>119</v>
      </c>
      <c r="G867" s="117">
        <v>0</v>
      </c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</row>
    <row r="868" spans="1:31">
      <c r="A868" s="3" t="s">
        <v>1462</v>
      </c>
      <c r="B868" s="117" t="s">
        <v>544</v>
      </c>
      <c r="C868" s="118" t="s">
        <v>32</v>
      </c>
      <c r="D868" s="118" t="s">
        <v>1189</v>
      </c>
      <c r="E868" s="117" t="s">
        <v>95</v>
      </c>
      <c r="F868" s="118" t="s">
        <v>119</v>
      </c>
      <c r="G868" s="117">
        <v>0</v>
      </c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</row>
    <row r="869" spans="1:31">
      <c r="A869" s="3" t="s">
        <v>1463</v>
      </c>
      <c r="B869" s="117" t="s">
        <v>544</v>
      </c>
      <c r="C869" s="118" t="s">
        <v>32</v>
      </c>
      <c r="D869" s="118" t="s">
        <v>1189</v>
      </c>
      <c r="E869" s="117" t="s">
        <v>96</v>
      </c>
      <c r="F869" s="118" t="s">
        <v>119</v>
      </c>
      <c r="G869" s="117">
        <v>0</v>
      </c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</row>
    <row r="870" spans="1:31">
      <c r="A870" s="3" t="s">
        <v>1464</v>
      </c>
      <c r="B870" s="117" t="s">
        <v>544</v>
      </c>
      <c r="C870" s="118" t="s">
        <v>32</v>
      </c>
      <c r="D870" s="118" t="s">
        <v>1189</v>
      </c>
      <c r="E870" s="117" t="s">
        <v>97</v>
      </c>
      <c r="F870" s="118" t="s">
        <v>119</v>
      </c>
      <c r="G870" s="117">
        <v>0</v>
      </c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</row>
    <row r="871" spans="1:31">
      <c r="A871" s="3" t="s">
        <v>1465</v>
      </c>
      <c r="B871" s="117" t="s">
        <v>544</v>
      </c>
      <c r="C871" s="118" t="s">
        <v>32</v>
      </c>
      <c r="D871" s="118" t="s">
        <v>1189</v>
      </c>
      <c r="E871" s="117" t="s">
        <v>34</v>
      </c>
      <c r="F871" s="118" t="s">
        <v>119</v>
      </c>
      <c r="G871" s="117">
        <v>0</v>
      </c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</row>
    <row r="872" spans="1:31">
      <c r="A872" s="3" t="s">
        <v>1466</v>
      </c>
      <c r="B872" s="117" t="s">
        <v>544</v>
      </c>
      <c r="C872" s="118" t="s">
        <v>152</v>
      </c>
      <c r="D872" s="118" t="s">
        <v>1189</v>
      </c>
      <c r="E872" s="117" t="s">
        <v>93</v>
      </c>
      <c r="F872" s="118" t="s">
        <v>119</v>
      </c>
      <c r="G872" s="117">
        <v>0</v>
      </c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D872" s="119"/>
      <c r="AE872" s="119"/>
    </row>
    <row r="873" spans="1:31">
      <c r="A873" s="3" t="s">
        <v>1467</v>
      </c>
      <c r="B873" s="117" t="s">
        <v>544</v>
      </c>
      <c r="C873" s="118" t="s">
        <v>152</v>
      </c>
      <c r="D873" s="118" t="s">
        <v>1189</v>
      </c>
      <c r="E873" s="117" t="s">
        <v>94</v>
      </c>
      <c r="F873" s="118" t="s">
        <v>119</v>
      </c>
      <c r="G873" s="117">
        <v>0</v>
      </c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D873" s="119"/>
      <c r="AE873" s="119"/>
    </row>
    <row r="874" spans="1:31">
      <c r="A874" s="3" t="s">
        <v>1468</v>
      </c>
      <c r="B874" s="117" t="s">
        <v>544</v>
      </c>
      <c r="C874" s="118" t="s">
        <v>152</v>
      </c>
      <c r="D874" s="118" t="s">
        <v>1189</v>
      </c>
      <c r="E874" s="117" t="s">
        <v>35</v>
      </c>
      <c r="F874" s="118" t="s">
        <v>119</v>
      </c>
      <c r="G874" s="117">
        <v>0</v>
      </c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</row>
    <row r="875" spans="1:31">
      <c r="A875" s="3" t="s">
        <v>1469</v>
      </c>
      <c r="B875" s="117" t="s">
        <v>544</v>
      </c>
      <c r="C875" s="118" t="s">
        <v>152</v>
      </c>
      <c r="D875" s="118" t="s">
        <v>1189</v>
      </c>
      <c r="E875" s="117" t="s">
        <v>36</v>
      </c>
      <c r="F875" s="118" t="s">
        <v>119</v>
      </c>
      <c r="G875" s="117">
        <v>0</v>
      </c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</row>
    <row r="876" spans="1:31">
      <c r="A876" s="3" t="s">
        <v>1470</v>
      </c>
      <c r="B876" s="117" t="s">
        <v>544</v>
      </c>
      <c r="C876" s="118" t="s">
        <v>152</v>
      </c>
      <c r="D876" s="118" t="s">
        <v>1189</v>
      </c>
      <c r="E876" s="117" t="s">
        <v>37</v>
      </c>
      <c r="F876" s="118" t="s">
        <v>119</v>
      </c>
      <c r="G876" s="117">
        <v>0</v>
      </c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</row>
    <row r="877" spans="1:31">
      <c r="A877" s="3" t="s">
        <v>1471</v>
      </c>
      <c r="B877" s="117" t="s">
        <v>544</v>
      </c>
      <c r="C877" s="118" t="s">
        <v>152</v>
      </c>
      <c r="D877" s="118" t="s">
        <v>1189</v>
      </c>
      <c r="E877" s="117" t="s">
        <v>38</v>
      </c>
      <c r="F877" s="118" t="s">
        <v>119</v>
      </c>
      <c r="G877" s="117">
        <v>0</v>
      </c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</row>
    <row r="878" spans="1:31">
      <c r="A878" s="3" t="s">
        <v>1472</v>
      </c>
      <c r="B878" s="117" t="s">
        <v>544</v>
      </c>
      <c r="C878" s="118" t="s">
        <v>152</v>
      </c>
      <c r="D878" s="118" t="s">
        <v>1189</v>
      </c>
      <c r="E878" s="117" t="s">
        <v>95</v>
      </c>
      <c r="F878" s="118" t="s">
        <v>119</v>
      </c>
      <c r="G878" s="117">
        <v>0</v>
      </c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</row>
    <row r="879" spans="1:31">
      <c r="A879" s="3" t="s">
        <v>1473</v>
      </c>
      <c r="B879" s="117" t="s">
        <v>544</v>
      </c>
      <c r="C879" s="118" t="s">
        <v>152</v>
      </c>
      <c r="D879" s="118" t="s">
        <v>1189</v>
      </c>
      <c r="E879" s="117" t="s">
        <v>96</v>
      </c>
      <c r="F879" s="118" t="s">
        <v>119</v>
      </c>
      <c r="G879" s="117">
        <v>0</v>
      </c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</row>
    <row r="880" spans="1:31">
      <c r="A880" s="3" t="s">
        <v>1474</v>
      </c>
      <c r="B880" s="117" t="s">
        <v>544</v>
      </c>
      <c r="C880" s="118" t="s">
        <v>152</v>
      </c>
      <c r="D880" s="118" t="s">
        <v>1189</v>
      </c>
      <c r="E880" s="117" t="s">
        <v>97</v>
      </c>
      <c r="F880" s="118" t="s">
        <v>119</v>
      </c>
      <c r="G880" s="117">
        <v>0</v>
      </c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</row>
    <row r="881" spans="1:31">
      <c r="A881" s="3" t="s">
        <v>1475</v>
      </c>
      <c r="B881" s="117" t="s">
        <v>544</v>
      </c>
      <c r="C881" s="118" t="s">
        <v>152</v>
      </c>
      <c r="D881" s="118" t="s">
        <v>1189</v>
      </c>
      <c r="E881" s="117" t="s">
        <v>34</v>
      </c>
      <c r="F881" s="118" t="s">
        <v>119</v>
      </c>
      <c r="G881" s="117">
        <v>0</v>
      </c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</row>
    <row r="882" spans="1:31">
      <c r="A882" s="3" t="s">
        <v>1476</v>
      </c>
      <c r="B882" s="117" t="s">
        <v>544</v>
      </c>
      <c r="C882" s="118" t="s">
        <v>32</v>
      </c>
      <c r="D882" s="118" t="s">
        <v>1210</v>
      </c>
      <c r="E882" s="117" t="s">
        <v>93</v>
      </c>
      <c r="F882" s="118" t="s">
        <v>119</v>
      </c>
      <c r="G882" s="117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>
        <v>0</v>
      </c>
      <c r="AB882" s="119">
        <v>0</v>
      </c>
      <c r="AC882" s="119">
        <v>0</v>
      </c>
      <c r="AD882" s="119">
        <v>0</v>
      </c>
      <c r="AE882" s="119">
        <v>0</v>
      </c>
    </row>
    <row r="883" spans="1:31">
      <c r="A883" s="3" t="s">
        <v>1477</v>
      </c>
      <c r="B883" s="117" t="s">
        <v>544</v>
      </c>
      <c r="C883" s="118" t="s">
        <v>32</v>
      </c>
      <c r="D883" s="118" t="s">
        <v>1210</v>
      </c>
      <c r="E883" s="117" t="s">
        <v>94</v>
      </c>
      <c r="F883" s="118" t="s">
        <v>119</v>
      </c>
      <c r="G883" s="117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>
        <v>0</v>
      </c>
      <c r="AB883" s="119">
        <v>0</v>
      </c>
      <c r="AC883" s="119">
        <v>0</v>
      </c>
      <c r="AD883" s="119">
        <v>0</v>
      </c>
      <c r="AE883" s="119">
        <v>0</v>
      </c>
    </row>
    <row r="884" spans="1:31">
      <c r="A884" s="3" t="s">
        <v>1478</v>
      </c>
      <c r="B884" s="117" t="s">
        <v>544</v>
      </c>
      <c r="C884" s="118" t="s">
        <v>32</v>
      </c>
      <c r="D884" s="118" t="s">
        <v>1210</v>
      </c>
      <c r="E884" s="117" t="s">
        <v>35</v>
      </c>
      <c r="F884" s="118" t="s">
        <v>119</v>
      </c>
      <c r="G884" s="117">
        <v>0</v>
      </c>
      <c r="H884" s="144">
        <v>0</v>
      </c>
      <c r="I884" s="144">
        <v>0</v>
      </c>
      <c r="J884" s="144">
        <v>0</v>
      </c>
      <c r="K884" s="144">
        <v>0</v>
      </c>
      <c r="L884" s="144">
        <v>0</v>
      </c>
      <c r="M884" s="144">
        <v>0</v>
      </c>
      <c r="N884" s="144">
        <v>0</v>
      </c>
      <c r="O884" s="144">
        <v>0</v>
      </c>
      <c r="P884" s="144">
        <v>0</v>
      </c>
      <c r="Q884" s="144">
        <v>0</v>
      </c>
      <c r="R884" s="144">
        <v>0</v>
      </c>
      <c r="S884" s="144">
        <v>0</v>
      </c>
      <c r="T884" s="144">
        <v>0</v>
      </c>
      <c r="U884" s="144">
        <v>0</v>
      </c>
      <c r="V884" s="144">
        <v>0</v>
      </c>
      <c r="W884" s="144">
        <v>0</v>
      </c>
      <c r="X884" s="144">
        <v>0</v>
      </c>
      <c r="Y884" s="144">
        <v>0</v>
      </c>
      <c r="Z884" s="144">
        <v>0</v>
      </c>
      <c r="AA884" s="144">
        <v>0</v>
      </c>
      <c r="AB884" s="144">
        <v>0</v>
      </c>
      <c r="AC884" s="144">
        <v>0</v>
      </c>
      <c r="AD884" s="144">
        <v>0</v>
      </c>
      <c r="AE884" s="144">
        <v>0</v>
      </c>
    </row>
    <row r="885" spans="1:31">
      <c r="A885" s="3" t="s">
        <v>1479</v>
      </c>
      <c r="B885" s="117" t="s">
        <v>544</v>
      </c>
      <c r="C885" s="118" t="s">
        <v>32</v>
      </c>
      <c r="D885" s="118" t="s">
        <v>1210</v>
      </c>
      <c r="E885" s="117" t="s">
        <v>36</v>
      </c>
      <c r="F885" s="118" t="s">
        <v>119</v>
      </c>
      <c r="G885" s="117">
        <v>0</v>
      </c>
      <c r="H885" s="144">
        <v>0</v>
      </c>
      <c r="I885" s="144">
        <v>0</v>
      </c>
      <c r="J885" s="144">
        <v>0</v>
      </c>
      <c r="K885" s="144">
        <v>0</v>
      </c>
      <c r="L885" s="144">
        <v>0</v>
      </c>
      <c r="M885" s="144">
        <v>0</v>
      </c>
      <c r="N885" s="144">
        <v>0</v>
      </c>
      <c r="O885" s="144">
        <v>0</v>
      </c>
      <c r="P885" s="144">
        <v>0</v>
      </c>
      <c r="Q885" s="144">
        <v>0</v>
      </c>
      <c r="R885" s="144">
        <v>0</v>
      </c>
      <c r="S885" s="144">
        <v>0</v>
      </c>
      <c r="T885" s="144">
        <v>0</v>
      </c>
      <c r="U885" s="144">
        <v>0</v>
      </c>
      <c r="V885" s="144">
        <v>0</v>
      </c>
      <c r="W885" s="144">
        <v>0</v>
      </c>
      <c r="X885" s="144">
        <v>0</v>
      </c>
      <c r="Y885" s="144">
        <v>0</v>
      </c>
      <c r="Z885" s="144">
        <v>0</v>
      </c>
      <c r="AA885" s="144">
        <v>0</v>
      </c>
      <c r="AB885" s="144">
        <v>0</v>
      </c>
      <c r="AC885" s="144">
        <v>0</v>
      </c>
      <c r="AD885" s="144">
        <v>0</v>
      </c>
      <c r="AE885" s="144">
        <v>0</v>
      </c>
    </row>
    <row r="886" spans="1:31">
      <c r="A886" s="3" t="s">
        <v>1480</v>
      </c>
      <c r="B886" s="117" t="s">
        <v>544</v>
      </c>
      <c r="C886" s="118" t="s">
        <v>32</v>
      </c>
      <c r="D886" s="118" t="s">
        <v>1210</v>
      </c>
      <c r="E886" s="117" t="s">
        <v>37</v>
      </c>
      <c r="F886" s="118" t="s">
        <v>119</v>
      </c>
      <c r="G886" s="117">
        <v>0</v>
      </c>
      <c r="H886" s="144">
        <v>0</v>
      </c>
      <c r="I886" s="144">
        <v>0</v>
      </c>
      <c r="J886" s="144">
        <v>0</v>
      </c>
      <c r="K886" s="144">
        <v>0</v>
      </c>
      <c r="L886" s="144">
        <v>0</v>
      </c>
      <c r="M886" s="144">
        <v>0</v>
      </c>
      <c r="N886" s="144">
        <v>0</v>
      </c>
      <c r="O886" s="144">
        <v>0</v>
      </c>
      <c r="P886" s="144">
        <v>0</v>
      </c>
      <c r="Q886" s="144">
        <v>0</v>
      </c>
      <c r="R886" s="144">
        <v>0</v>
      </c>
      <c r="S886" s="144">
        <v>0</v>
      </c>
      <c r="T886" s="144">
        <v>0</v>
      </c>
      <c r="U886" s="144">
        <v>0</v>
      </c>
      <c r="V886" s="144">
        <v>0</v>
      </c>
      <c r="W886" s="144">
        <v>0</v>
      </c>
      <c r="X886" s="144">
        <v>0</v>
      </c>
      <c r="Y886" s="144">
        <v>0</v>
      </c>
      <c r="Z886" s="144">
        <v>0</v>
      </c>
      <c r="AA886" s="144">
        <v>0</v>
      </c>
      <c r="AB886" s="144">
        <v>0</v>
      </c>
      <c r="AC886" s="144">
        <v>0</v>
      </c>
      <c r="AD886" s="144">
        <v>0</v>
      </c>
      <c r="AE886" s="144">
        <v>0</v>
      </c>
    </row>
    <row r="887" spans="1:31">
      <c r="A887" s="3" t="s">
        <v>1481</v>
      </c>
      <c r="B887" s="117" t="s">
        <v>544</v>
      </c>
      <c r="C887" s="118" t="s">
        <v>32</v>
      </c>
      <c r="D887" s="118" t="s">
        <v>1210</v>
      </c>
      <c r="E887" s="117" t="s">
        <v>38</v>
      </c>
      <c r="F887" s="118" t="s">
        <v>119</v>
      </c>
      <c r="G887" s="117">
        <v>0</v>
      </c>
      <c r="H887" s="144">
        <v>0</v>
      </c>
      <c r="I887" s="144">
        <v>0</v>
      </c>
      <c r="J887" s="144">
        <v>0</v>
      </c>
      <c r="K887" s="144">
        <v>0</v>
      </c>
      <c r="L887" s="144">
        <v>0</v>
      </c>
      <c r="M887" s="144">
        <v>0</v>
      </c>
      <c r="N887" s="144">
        <v>0</v>
      </c>
      <c r="O887" s="144">
        <v>0</v>
      </c>
      <c r="P887" s="144">
        <v>0</v>
      </c>
      <c r="Q887" s="144">
        <v>0</v>
      </c>
      <c r="R887" s="144">
        <v>0</v>
      </c>
      <c r="S887" s="144">
        <v>0</v>
      </c>
      <c r="T887" s="144">
        <v>0</v>
      </c>
      <c r="U887" s="144">
        <v>0</v>
      </c>
      <c r="V887" s="144">
        <v>0</v>
      </c>
      <c r="W887" s="144">
        <v>0</v>
      </c>
      <c r="X887" s="144">
        <v>0</v>
      </c>
      <c r="Y887" s="144">
        <v>0</v>
      </c>
      <c r="Z887" s="144">
        <v>0</v>
      </c>
      <c r="AA887" s="144">
        <v>0</v>
      </c>
      <c r="AB887" s="144">
        <v>0</v>
      </c>
      <c r="AC887" s="144">
        <v>0</v>
      </c>
      <c r="AD887" s="144">
        <v>0</v>
      </c>
      <c r="AE887" s="144">
        <v>0</v>
      </c>
    </row>
    <row r="888" spans="1:31">
      <c r="A888" s="3" t="s">
        <v>1482</v>
      </c>
      <c r="B888" s="117" t="s">
        <v>544</v>
      </c>
      <c r="C888" s="118" t="s">
        <v>32</v>
      </c>
      <c r="D888" s="118" t="s">
        <v>1210</v>
      </c>
      <c r="E888" s="117" t="s">
        <v>95</v>
      </c>
      <c r="F888" s="118" t="s">
        <v>119</v>
      </c>
      <c r="G888" s="117">
        <v>0</v>
      </c>
      <c r="H888" s="118">
        <v>0</v>
      </c>
      <c r="I888" s="118">
        <v>0</v>
      </c>
      <c r="J888" s="118">
        <v>0</v>
      </c>
      <c r="K888" s="118">
        <v>0</v>
      </c>
      <c r="L888" s="118">
        <v>0</v>
      </c>
      <c r="M888" s="118">
        <v>0</v>
      </c>
      <c r="N888" s="118">
        <v>0</v>
      </c>
      <c r="O888" s="118">
        <v>0</v>
      </c>
      <c r="P888" s="118">
        <v>0</v>
      </c>
      <c r="Q888" s="118">
        <v>0</v>
      </c>
      <c r="R888" s="118">
        <v>0</v>
      </c>
      <c r="S888" s="118">
        <v>0</v>
      </c>
      <c r="T888" s="118">
        <v>0</v>
      </c>
      <c r="U888" s="118">
        <v>0</v>
      </c>
      <c r="V888" s="118">
        <v>0</v>
      </c>
      <c r="W888" s="118">
        <v>0</v>
      </c>
      <c r="X888" s="118">
        <v>0</v>
      </c>
      <c r="Y888" s="118">
        <v>0</v>
      </c>
      <c r="Z888" s="118">
        <v>0</v>
      </c>
      <c r="AA888" s="118">
        <v>0</v>
      </c>
      <c r="AB888" s="118">
        <v>0</v>
      </c>
      <c r="AC888" s="118">
        <v>0</v>
      </c>
      <c r="AD888" s="118">
        <v>0</v>
      </c>
      <c r="AE888" s="118">
        <v>0</v>
      </c>
    </row>
    <row r="889" spans="1:31">
      <c r="A889" s="3" t="s">
        <v>1483</v>
      </c>
      <c r="B889" s="117" t="s">
        <v>544</v>
      </c>
      <c r="C889" s="118" t="s">
        <v>32</v>
      </c>
      <c r="D889" s="118" t="s">
        <v>1210</v>
      </c>
      <c r="E889" s="117" t="s">
        <v>96</v>
      </c>
      <c r="F889" s="118" t="s">
        <v>119</v>
      </c>
      <c r="G889" s="117">
        <v>0</v>
      </c>
      <c r="H889" s="118">
        <v>0</v>
      </c>
      <c r="I889" s="118">
        <v>0</v>
      </c>
      <c r="J889" s="118">
        <v>0</v>
      </c>
      <c r="K889" s="118">
        <v>0</v>
      </c>
      <c r="L889" s="118">
        <v>0</v>
      </c>
      <c r="M889" s="118">
        <v>0</v>
      </c>
      <c r="N889" s="118">
        <v>0</v>
      </c>
      <c r="O889" s="118">
        <v>0</v>
      </c>
      <c r="P889" s="118">
        <v>0</v>
      </c>
      <c r="Q889" s="118">
        <v>0</v>
      </c>
      <c r="R889" s="118">
        <v>0</v>
      </c>
      <c r="S889" s="118">
        <v>0</v>
      </c>
      <c r="T889" s="118">
        <v>0</v>
      </c>
      <c r="U889" s="118">
        <v>0</v>
      </c>
      <c r="V889" s="118">
        <v>0</v>
      </c>
      <c r="W889" s="118">
        <v>0</v>
      </c>
      <c r="X889" s="118">
        <v>0</v>
      </c>
      <c r="Y889" s="118">
        <v>0</v>
      </c>
      <c r="Z889" s="118">
        <v>0</v>
      </c>
      <c r="AA889" s="118">
        <v>0</v>
      </c>
      <c r="AB889" s="118">
        <v>0</v>
      </c>
      <c r="AC889" s="118">
        <v>0</v>
      </c>
      <c r="AD889" s="118">
        <v>0</v>
      </c>
      <c r="AE889" s="118">
        <v>0</v>
      </c>
    </row>
    <row r="890" spans="1:31">
      <c r="A890" s="3" t="s">
        <v>1484</v>
      </c>
      <c r="B890" s="117" t="s">
        <v>544</v>
      </c>
      <c r="C890" s="118" t="s">
        <v>32</v>
      </c>
      <c r="D890" s="118" t="s">
        <v>1210</v>
      </c>
      <c r="E890" s="117" t="s">
        <v>97</v>
      </c>
      <c r="F890" s="118" t="s">
        <v>119</v>
      </c>
      <c r="G890" s="117">
        <v>0</v>
      </c>
      <c r="H890" s="118">
        <v>0</v>
      </c>
      <c r="I890" s="118">
        <v>0</v>
      </c>
      <c r="J890" s="118">
        <v>0</v>
      </c>
      <c r="K890" s="118">
        <v>0</v>
      </c>
      <c r="L890" s="118">
        <v>0</v>
      </c>
      <c r="M890" s="118">
        <v>0</v>
      </c>
      <c r="N890" s="118">
        <v>0</v>
      </c>
      <c r="O890" s="118">
        <v>0</v>
      </c>
      <c r="P890" s="118">
        <v>0</v>
      </c>
      <c r="Q890" s="118">
        <v>0</v>
      </c>
      <c r="R890" s="118">
        <v>0</v>
      </c>
      <c r="S890" s="118">
        <v>0</v>
      </c>
      <c r="T890" s="118">
        <v>0</v>
      </c>
      <c r="U890" s="118">
        <v>0</v>
      </c>
      <c r="V890" s="118">
        <v>0</v>
      </c>
      <c r="W890" s="118">
        <v>0</v>
      </c>
      <c r="X890" s="118">
        <v>0</v>
      </c>
      <c r="Y890" s="118">
        <v>0</v>
      </c>
      <c r="Z890" s="118">
        <v>0</v>
      </c>
      <c r="AA890" s="118">
        <v>0</v>
      </c>
      <c r="AB890" s="118">
        <v>0</v>
      </c>
      <c r="AC890" s="118">
        <v>0</v>
      </c>
      <c r="AD890" s="118">
        <v>0</v>
      </c>
      <c r="AE890" s="118">
        <v>0</v>
      </c>
    </row>
    <row r="891" spans="1:31">
      <c r="A891" s="3" t="s">
        <v>1485</v>
      </c>
      <c r="B891" s="117" t="s">
        <v>544</v>
      </c>
      <c r="C891" s="118" t="s">
        <v>32</v>
      </c>
      <c r="D891" s="118" t="s">
        <v>1210</v>
      </c>
      <c r="E891" s="117" t="s">
        <v>34</v>
      </c>
      <c r="F891" s="118" t="s">
        <v>119</v>
      </c>
      <c r="G891" s="117">
        <v>0</v>
      </c>
      <c r="H891" s="118">
        <v>0</v>
      </c>
      <c r="I891" s="118">
        <v>0</v>
      </c>
      <c r="J891" s="118">
        <v>0</v>
      </c>
      <c r="K891" s="118">
        <v>0</v>
      </c>
      <c r="L891" s="118">
        <v>0</v>
      </c>
      <c r="M891" s="118">
        <v>0</v>
      </c>
      <c r="N891" s="118">
        <v>0</v>
      </c>
      <c r="O891" s="118">
        <v>0</v>
      </c>
      <c r="P891" s="118">
        <v>0</v>
      </c>
      <c r="Q891" s="118">
        <v>0</v>
      </c>
      <c r="R891" s="118">
        <v>0</v>
      </c>
      <c r="S891" s="118">
        <v>0</v>
      </c>
      <c r="T891" s="118">
        <v>0</v>
      </c>
      <c r="U891" s="118">
        <v>0</v>
      </c>
      <c r="V891" s="118">
        <v>0</v>
      </c>
      <c r="W891" s="118">
        <v>0</v>
      </c>
      <c r="X891" s="118">
        <v>0</v>
      </c>
      <c r="Y891" s="118">
        <v>0</v>
      </c>
      <c r="Z891" s="118">
        <v>0</v>
      </c>
      <c r="AA891" s="118">
        <v>0</v>
      </c>
      <c r="AB891" s="118">
        <v>0</v>
      </c>
      <c r="AC891" s="118">
        <v>0</v>
      </c>
      <c r="AD891" s="118">
        <v>0</v>
      </c>
      <c r="AE891" s="118">
        <v>0</v>
      </c>
    </row>
    <row r="892" spans="1:31">
      <c r="A892" s="3" t="s">
        <v>1486</v>
      </c>
      <c r="B892" s="117" t="s">
        <v>544</v>
      </c>
      <c r="C892" s="118" t="s">
        <v>152</v>
      </c>
      <c r="D892" s="118" t="s">
        <v>1210</v>
      </c>
      <c r="E892" s="117" t="s">
        <v>93</v>
      </c>
      <c r="F892" s="118" t="s">
        <v>119</v>
      </c>
      <c r="G892" s="117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>
        <v>0</v>
      </c>
      <c r="AB892" s="119">
        <v>0</v>
      </c>
      <c r="AC892" s="119">
        <v>0</v>
      </c>
      <c r="AD892" s="119">
        <v>0</v>
      </c>
      <c r="AE892" s="119">
        <v>0</v>
      </c>
    </row>
    <row r="893" spans="1:31">
      <c r="A893" s="3" t="s">
        <v>1487</v>
      </c>
      <c r="B893" s="117" t="s">
        <v>544</v>
      </c>
      <c r="C893" s="118" t="s">
        <v>152</v>
      </c>
      <c r="D893" s="118" t="s">
        <v>1210</v>
      </c>
      <c r="E893" s="117" t="s">
        <v>94</v>
      </c>
      <c r="F893" s="118" t="s">
        <v>119</v>
      </c>
      <c r="G893" s="117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>
        <v>0</v>
      </c>
      <c r="AB893" s="119">
        <v>0</v>
      </c>
      <c r="AC893" s="119">
        <v>0</v>
      </c>
      <c r="AD893" s="119">
        <v>0</v>
      </c>
      <c r="AE893" s="119">
        <v>0</v>
      </c>
    </row>
    <row r="894" spans="1:31">
      <c r="A894" s="3" t="s">
        <v>1488</v>
      </c>
      <c r="B894" s="117" t="s">
        <v>544</v>
      </c>
      <c r="C894" s="118" t="s">
        <v>152</v>
      </c>
      <c r="D894" s="118" t="s">
        <v>1210</v>
      </c>
      <c r="E894" s="117" t="s">
        <v>35</v>
      </c>
      <c r="F894" s="118" t="s">
        <v>119</v>
      </c>
      <c r="G894" s="117">
        <v>0</v>
      </c>
      <c r="H894" s="144">
        <v>0</v>
      </c>
      <c r="I894" s="144">
        <v>0</v>
      </c>
      <c r="J894" s="144">
        <v>0</v>
      </c>
      <c r="K894" s="144">
        <v>0</v>
      </c>
      <c r="L894" s="144">
        <v>0</v>
      </c>
      <c r="M894" s="144">
        <v>0</v>
      </c>
      <c r="N894" s="144">
        <v>0</v>
      </c>
      <c r="O894" s="144">
        <v>0</v>
      </c>
      <c r="P894" s="144">
        <v>0</v>
      </c>
      <c r="Q894" s="144">
        <v>0</v>
      </c>
      <c r="R894" s="144">
        <v>0</v>
      </c>
      <c r="S894" s="144">
        <v>0</v>
      </c>
      <c r="T894" s="144">
        <v>0</v>
      </c>
      <c r="U894" s="144">
        <v>0</v>
      </c>
      <c r="V894" s="144">
        <v>0</v>
      </c>
      <c r="W894" s="144">
        <v>0</v>
      </c>
      <c r="X894" s="144">
        <v>0</v>
      </c>
      <c r="Y894" s="144">
        <v>0</v>
      </c>
      <c r="Z894" s="144">
        <v>0</v>
      </c>
      <c r="AA894" s="144">
        <v>0</v>
      </c>
      <c r="AB894" s="144">
        <v>0</v>
      </c>
      <c r="AC894" s="144">
        <v>0</v>
      </c>
      <c r="AD894" s="144">
        <v>0</v>
      </c>
      <c r="AE894" s="144">
        <v>0</v>
      </c>
    </row>
    <row r="895" spans="1:31">
      <c r="A895" s="3" t="s">
        <v>1489</v>
      </c>
      <c r="B895" s="117" t="s">
        <v>544</v>
      </c>
      <c r="C895" s="118" t="s">
        <v>152</v>
      </c>
      <c r="D895" s="118" t="s">
        <v>1210</v>
      </c>
      <c r="E895" s="117" t="s">
        <v>36</v>
      </c>
      <c r="F895" s="118" t="s">
        <v>119</v>
      </c>
      <c r="G895" s="117">
        <v>0</v>
      </c>
      <c r="H895" s="144">
        <v>0</v>
      </c>
      <c r="I895" s="144">
        <v>0</v>
      </c>
      <c r="J895" s="144">
        <v>0</v>
      </c>
      <c r="K895" s="144">
        <v>0</v>
      </c>
      <c r="L895" s="144">
        <v>0</v>
      </c>
      <c r="M895" s="144">
        <v>0</v>
      </c>
      <c r="N895" s="144">
        <v>0</v>
      </c>
      <c r="O895" s="144">
        <v>0</v>
      </c>
      <c r="P895" s="144">
        <v>0</v>
      </c>
      <c r="Q895" s="144">
        <v>0</v>
      </c>
      <c r="R895" s="144">
        <v>0</v>
      </c>
      <c r="S895" s="144">
        <v>0</v>
      </c>
      <c r="T895" s="144">
        <v>0</v>
      </c>
      <c r="U895" s="144">
        <v>0</v>
      </c>
      <c r="V895" s="144">
        <v>0</v>
      </c>
      <c r="W895" s="144">
        <v>0</v>
      </c>
      <c r="X895" s="144">
        <v>0</v>
      </c>
      <c r="Y895" s="144">
        <v>0</v>
      </c>
      <c r="Z895" s="144">
        <v>0</v>
      </c>
      <c r="AA895" s="144">
        <v>0</v>
      </c>
      <c r="AB895" s="144">
        <v>0</v>
      </c>
      <c r="AC895" s="144">
        <v>0</v>
      </c>
      <c r="AD895" s="144">
        <v>0</v>
      </c>
      <c r="AE895" s="144">
        <v>0</v>
      </c>
    </row>
    <row r="896" spans="1:31">
      <c r="A896" s="3" t="s">
        <v>1490</v>
      </c>
      <c r="B896" s="117" t="s">
        <v>544</v>
      </c>
      <c r="C896" s="118" t="s">
        <v>152</v>
      </c>
      <c r="D896" s="118" t="s">
        <v>1210</v>
      </c>
      <c r="E896" s="117" t="s">
        <v>37</v>
      </c>
      <c r="F896" s="118" t="s">
        <v>119</v>
      </c>
      <c r="G896" s="117">
        <v>0</v>
      </c>
      <c r="H896" s="144">
        <v>0</v>
      </c>
      <c r="I896" s="144">
        <v>0</v>
      </c>
      <c r="J896" s="144">
        <v>0</v>
      </c>
      <c r="K896" s="144">
        <v>0</v>
      </c>
      <c r="L896" s="144">
        <v>0</v>
      </c>
      <c r="M896" s="144">
        <v>0</v>
      </c>
      <c r="N896" s="144">
        <v>0</v>
      </c>
      <c r="O896" s="144">
        <v>0</v>
      </c>
      <c r="P896" s="144">
        <v>0</v>
      </c>
      <c r="Q896" s="144">
        <v>0</v>
      </c>
      <c r="R896" s="144">
        <v>0</v>
      </c>
      <c r="S896" s="144">
        <v>0</v>
      </c>
      <c r="T896" s="144">
        <v>0</v>
      </c>
      <c r="U896" s="144">
        <v>0</v>
      </c>
      <c r="V896" s="144">
        <v>0</v>
      </c>
      <c r="W896" s="144">
        <v>0</v>
      </c>
      <c r="X896" s="144">
        <v>0</v>
      </c>
      <c r="Y896" s="144">
        <v>0</v>
      </c>
      <c r="Z896" s="144">
        <v>0</v>
      </c>
      <c r="AA896" s="144">
        <v>0</v>
      </c>
      <c r="AB896" s="144">
        <v>0</v>
      </c>
      <c r="AC896" s="144">
        <v>0</v>
      </c>
      <c r="AD896" s="144">
        <v>0</v>
      </c>
      <c r="AE896" s="144">
        <v>0</v>
      </c>
    </row>
    <row r="897" spans="1:31">
      <c r="A897" s="3" t="s">
        <v>1491</v>
      </c>
      <c r="B897" s="117" t="s">
        <v>544</v>
      </c>
      <c r="C897" s="118" t="s">
        <v>152</v>
      </c>
      <c r="D897" s="118" t="s">
        <v>1210</v>
      </c>
      <c r="E897" s="117" t="s">
        <v>38</v>
      </c>
      <c r="F897" s="118" t="s">
        <v>119</v>
      </c>
      <c r="G897" s="117">
        <v>0</v>
      </c>
      <c r="H897" s="144">
        <v>0</v>
      </c>
      <c r="I897" s="144">
        <v>0</v>
      </c>
      <c r="J897" s="144">
        <v>0</v>
      </c>
      <c r="K897" s="144">
        <v>0</v>
      </c>
      <c r="L897" s="144">
        <v>0</v>
      </c>
      <c r="M897" s="144">
        <v>0</v>
      </c>
      <c r="N897" s="144">
        <v>0</v>
      </c>
      <c r="O897" s="144">
        <v>0</v>
      </c>
      <c r="P897" s="144">
        <v>0</v>
      </c>
      <c r="Q897" s="144">
        <v>0</v>
      </c>
      <c r="R897" s="144">
        <v>0</v>
      </c>
      <c r="S897" s="144">
        <v>0</v>
      </c>
      <c r="T897" s="144">
        <v>0</v>
      </c>
      <c r="U897" s="144">
        <v>0</v>
      </c>
      <c r="V897" s="144">
        <v>0</v>
      </c>
      <c r="W897" s="144">
        <v>0</v>
      </c>
      <c r="X897" s="144">
        <v>0</v>
      </c>
      <c r="Y897" s="144">
        <v>0</v>
      </c>
      <c r="Z897" s="144">
        <v>0</v>
      </c>
      <c r="AA897" s="144">
        <v>0</v>
      </c>
      <c r="AB897" s="144">
        <v>0</v>
      </c>
      <c r="AC897" s="144">
        <v>0</v>
      </c>
      <c r="AD897" s="144">
        <v>0</v>
      </c>
      <c r="AE897" s="144">
        <v>0</v>
      </c>
    </row>
    <row r="898" spans="1:31">
      <c r="A898" s="3" t="s">
        <v>1492</v>
      </c>
      <c r="B898" s="117" t="s">
        <v>544</v>
      </c>
      <c r="C898" s="118" t="s">
        <v>152</v>
      </c>
      <c r="D898" s="118" t="s">
        <v>1210</v>
      </c>
      <c r="E898" s="117" t="s">
        <v>95</v>
      </c>
      <c r="F898" s="118" t="s">
        <v>119</v>
      </c>
      <c r="G898" s="117">
        <v>0</v>
      </c>
      <c r="H898" s="118">
        <v>0</v>
      </c>
      <c r="I898" s="118">
        <v>0</v>
      </c>
      <c r="J898" s="118">
        <v>0</v>
      </c>
      <c r="K898" s="118">
        <v>0</v>
      </c>
      <c r="L898" s="118">
        <v>0</v>
      </c>
      <c r="M898" s="118">
        <v>0</v>
      </c>
      <c r="N898" s="118">
        <v>0</v>
      </c>
      <c r="O898" s="118">
        <v>0</v>
      </c>
      <c r="P898" s="118">
        <v>0</v>
      </c>
      <c r="Q898" s="118">
        <v>0</v>
      </c>
      <c r="R898" s="118">
        <v>0</v>
      </c>
      <c r="S898" s="118">
        <v>0</v>
      </c>
      <c r="T898" s="118">
        <v>0</v>
      </c>
      <c r="U898" s="118">
        <v>0</v>
      </c>
      <c r="V898" s="118">
        <v>0</v>
      </c>
      <c r="W898" s="118">
        <v>0</v>
      </c>
      <c r="X898" s="118">
        <v>0</v>
      </c>
      <c r="Y898" s="118">
        <v>0</v>
      </c>
      <c r="Z898" s="118">
        <v>0</v>
      </c>
      <c r="AA898" s="118">
        <v>0</v>
      </c>
      <c r="AB898" s="118">
        <v>0</v>
      </c>
      <c r="AC898" s="118">
        <v>0</v>
      </c>
      <c r="AD898" s="118">
        <v>0</v>
      </c>
      <c r="AE898" s="118">
        <v>0</v>
      </c>
    </row>
    <row r="899" spans="1:31">
      <c r="A899" s="3" t="s">
        <v>1493</v>
      </c>
      <c r="B899" s="117" t="s">
        <v>544</v>
      </c>
      <c r="C899" s="118" t="s">
        <v>152</v>
      </c>
      <c r="D899" s="118" t="s">
        <v>1210</v>
      </c>
      <c r="E899" s="117" t="s">
        <v>96</v>
      </c>
      <c r="F899" s="118" t="s">
        <v>119</v>
      </c>
      <c r="G899" s="117">
        <v>0</v>
      </c>
      <c r="H899" s="118">
        <v>0</v>
      </c>
      <c r="I899" s="118">
        <v>0</v>
      </c>
      <c r="J899" s="118">
        <v>0</v>
      </c>
      <c r="K899" s="118">
        <v>0</v>
      </c>
      <c r="L899" s="118">
        <v>0</v>
      </c>
      <c r="M899" s="118">
        <v>0</v>
      </c>
      <c r="N899" s="118">
        <v>0</v>
      </c>
      <c r="O899" s="118">
        <v>0</v>
      </c>
      <c r="P899" s="118">
        <v>0</v>
      </c>
      <c r="Q899" s="118">
        <v>0</v>
      </c>
      <c r="R899" s="118">
        <v>0</v>
      </c>
      <c r="S899" s="118">
        <v>0</v>
      </c>
      <c r="T899" s="118">
        <v>0</v>
      </c>
      <c r="U899" s="118">
        <v>0</v>
      </c>
      <c r="V899" s="118">
        <v>0</v>
      </c>
      <c r="W899" s="118">
        <v>0</v>
      </c>
      <c r="X899" s="118">
        <v>0</v>
      </c>
      <c r="Y899" s="118">
        <v>0</v>
      </c>
      <c r="Z899" s="118">
        <v>0</v>
      </c>
      <c r="AA899" s="118">
        <v>0</v>
      </c>
      <c r="AB899" s="118">
        <v>0</v>
      </c>
      <c r="AC899" s="118">
        <v>0</v>
      </c>
      <c r="AD899" s="118">
        <v>0</v>
      </c>
      <c r="AE899" s="118">
        <v>0</v>
      </c>
    </row>
    <row r="900" spans="1:31">
      <c r="A900" s="3" t="s">
        <v>1494</v>
      </c>
      <c r="B900" s="117" t="s">
        <v>544</v>
      </c>
      <c r="C900" s="118" t="s">
        <v>152</v>
      </c>
      <c r="D900" s="118" t="s">
        <v>1210</v>
      </c>
      <c r="E900" s="117" t="s">
        <v>97</v>
      </c>
      <c r="F900" s="118" t="s">
        <v>119</v>
      </c>
      <c r="G900" s="117">
        <v>0</v>
      </c>
      <c r="H900" s="118">
        <v>0</v>
      </c>
      <c r="I900" s="118">
        <v>0</v>
      </c>
      <c r="J900" s="118">
        <v>0</v>
      </c>
      <c r="K900" s="118">
        <v>0</v>
      </c>
      <c r="L900" s="118">
        <v>0</v>
      </c>
      <c r="M900" s="118">
        <v>0</v>
      </c>
      <c r="N900" s="118">
        <v>0</v>
      </c>
      <c r="O900" s="118">
        <v>0</v>
      </c>
      <c r="P900" s="118">
        <v>0</v>
      </c>
      <c r="Q900" s="118">
        <v>0</v>
      </c>
      <c r="R900" s="118">
        <v>0</v>
      </c>
      <c r="S900" s="118">
        <v>0</v>
      </c>
      <c r="T900" s="118">
        <v>0</v>
      </c>
      <c r="U900" s="118">
        <v>0</v>
      </c>
      <c r="V900" s="118">
        <v>0</v>
      </c>
      <c r="W900" s="118">
        <v>0</v>
      </c>
      <c r="X900" s="118">
        <v>0</v>
      </c>
      <c r="Y900" s="118">
        <v>0</v>
      </c>
      <c r="Z900" s="118">
        <v>0</v>
      </c>
      <c r="AA900" s="118">
        <v>0</v>
      </c>
      <c r="AB900" s="118">
        <v>0</v>
      </c>
      <c r="AC900" s="118">
        <v>0</v>
      </c>
      <c r="AD900" s="118">
        <v>0</v>
      </c>
      <c r="AE900" s="118">
        <v>0</v>
      </c>
    </row>
    <row r="901" spans="1:31">
      <c r="A901" s="3" t="s">
        <v>1495</v>
      </c>
      <c r="B901" s="117" t="s">
        <v>544</v>
      </c>
      <c r="C901" s="118" t="s">
        <v>152</v>
      </c>
      <c r="D901" s="118" t="s">
        <v>1210</v>
      </c>
      <c r="E901" s="117" t="s">
        <v>34</v>
      </c>
      <c r="F901" s="118" t="s">
        <v>119</v>
      </c>
      <c r="G901" s="117">
        <v>0</v>
      </c>
      <c r="H901" s="118">
        <v>0</v>
      </c>
      <c r="I901" s="118">
        <v>0</v>
      </c>
      <c r="J901" s="118">
        <v>0</v>
      </c>
      <c r="K901" s="118">
        <v>0</v>
      </c>
      <c r="L901" s="118">
        <v>0</v>
      </c>
      <c r="M901" s="118">
        <v>0</v>
      </c>
      <c r="N901" s="118">
        <v>0</v>
      </c>
      <c r="O901" s="118">
        <v>0</v>
      </c>
      <c r="P901" s="118">
        <v>0</v>
      </c>
      <c r="Q901" s="118">
        <v>0</v>
      </c>
      <c r="R901" s="118">
        <v>0</v>
      </c>
      <c r="S901" s="118">
        <v>0</v>
      </c>
      <c r="T901" s="118">
        <v>0</v>
      </c>
      <c r="U901" s="118">
        <v>0</v>
      </c>
      <c r="V901" s="118">
        <v>0</v>
      </c>
      <c r="W901" s="118">
        <v>0</v>
      </c>
      <c r="X901" s="118">
        <v>0</v>
      </c>
      <c r="Y901" s="118">
        <v>0</v>
      </c>
      <c r="Z901" s="118">
        <v>0</v>
      </c>
      <c r="AA901" s="118">
        <v>0</v>
      </c>
      <c r="AB901" s="118">
        <v>0</v>
      </c>
      <c r="AC901" s="118">
        <v>0</v>
      </c>
      <c r="AD901" s="118">
        <v>0</v>
      </c>
      <c r="AE901" s="118">
        <v>0</v>
      </c>
    </row>
    <row r="902" spans="1:31">
      <c r="A902" s="3" t="s">
        <v>1496</v>
      </c>
      <c r="B902" s="117" t="s">
        <v>544</v>
      </c>
      <c r="C902" s="118" t="s">
        <v>32</v>
      </c>
      <c r="D902" s="118" t="s">
        <v>1231</v>
      </c>
      <c r="E902" s="117" t="s">
        <v>93</v>
      </c>
      <c r="F902" s="118" t="s">
        <v>119</v>
      </c>
      <c r="G902" s="117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>
        <v>0</v>
      </c>
      <c r="AB902" s="119">
        <v>0</v>
      </c>
      <c r="AC902" s="119">
        <v>0</v>
      </c>
      <c r="AD902" s="119">
        <v>0</v>
      </c>
      <c r="AE902" s="119">
        <v>0</v>
      </c>
    </row>
    <row r="903" spans="1:31">
      <c r="A903" s="3" t="s">
        <v>1497</v>
      </c>
      <c r="B903" s="117" t="s">
        <v>544</v>
      </c>
      <c r="C903" s="118" t="s">
        <v>32</v>
      </c>
      <c r="D903" s="118" t="s">
        <v>1231</v>
      </c>
      <c r="E903" s="117" t="s">
        <v>94</v>
      </c>
      <c r="F903" s="118" t="s">
        <v>119</v>
      </c>
      <c r="G903" s="117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>
        <v>0</v>
      </c>
      <c r="AB903" s="119">
        <v>0</v>
      </c>
      <c r="AC903" s="119">
        <v>0</v>
      </c>
      <c r="AD903" s="119">
        <v>0</v>
      </c>
      <c r="AE903" s="119">
        <v>0</v>
      </c>
    </row>
    <row r="904" spans="1:31">
      <c r="A904" s="3" t="s">
        <v>1498</v>
      </c>
      <c r="B904" s="117" t="s">
        <v>544</v>
      </c>
      <c r="C904" s="118" t="s">
        <v>32</v>
      </c>
      <c r="D904" s="118" t="s">
        <v>1231</v>
      </c>
      <c r="E904" s="117" t="s">
        <v>35</v>
      </c>
      <c r="F904" s="118" t="s">
        <v>119</v>
      </c>
      <c r="G904" s="117">
        <v>0</v>
      </c>
      <c r="H904" s="144">
        <v>0</v>
      </c>
      <c r="I904" s="144">
        <v>0</v>
      </c>
      <c r="J904" s="144">
        <v>0</v>
      </c>
      <c r="K904" s="144">
        <v>0</v>
      </c>
      <c r="L904" s="144">
        <v>0</v>
      </c>
      <c r="M904" s="144">
        <v>0</v>
      </c>
      <c r="N904" s="144">
        <v>0</v>
      </c>
      <c r="O904" s="144">
        <v>0</v>
      </c>
      <c r="P904" s="144">
        <v>0</v>
      </c>
      <c r="Q904" s="144">
        <v>0</v>
      </c>
      <c r="R904" s="144">
        <v>0</v>
      </c>
      <c r="S904" s="144">
        <v>0</v>
      </c>
      <c r="T904" s="144">
        <v>0</v>
      </c>
      <c r="U904" s="144">
        <v>0</v>
      </c>
      <c r="V904" s="144">
        <v>0</v>
      </c>
      <c r="W904" s="144">
        <v>0</v>
      </c>
      <c r="X904" s="144">
        <v>0</v>
      </c>
      <c r="Y904" s="144">
        <v>0</v>
      </c>
      <c r="Z904" s="144">
        <v>0</v>
      </c>
      <c r="AA904" s="144">
        <v>0</v>
      </c>
      <c r="AB904" s="144">
        <v>0</v>
      </c>
      <c r="AC904" s="144">
        <v>0</v>
      </c>
      <c r="AD904" s="144">
        <v>0</v>
      </c>
      <c r="AE904" s="144">
        <v>0</v>
      </c>
    </row>
    <row r="905" spans="1:31">
      <c r="A905" s="3" t="s">
        <v>1499</v>
      </c>
      <c r="B905" s="117" t="s">
        <v>544</v>
      </c>
      <c r="C905" s="118" t="s">
        <v>32</v>
      </c>
      <c r="D905" s="118" t="s">
        <v>1231</v>
      </c>
      <c r="E905" s="117" t="s">
        <v>36</v>
      </c>
      <c r="F905" s="118" t="s">
        <v>119</v>
      </c>
      <c r="G905" s="117">
        <v>0</v>
      </c>
      <c r="H905" s="144">
        <v>0</v>
      </c>
      <c r="I905" s="144">
        <v>0</v>
      </c>
      <c r="J905" s="144">
        <v>0</v>
      </c>
      <c r="K905" s="144">
        <v>0</v>
      </c>
      <c r="L905" s="144">
        <v>0</v>
      </c>
      <c r="M905" s="144">
        <v>0</v>
      </c>
      <c r="N905" s="144">
        <v>0</v>
      </c>
      <c r="O905" s="144">
        <v>0</v>
      </c>
      <c r="P905" s="144">
        <v>0</v>
      </c>
      <c r="Q905" s="144">
        <v>0</v>
      </c>
      <c r="R905" s="144">
        <v>0</v>
      </c>
      <c r="S905" s="144">
        <v>0</v>
      </c>
      <c r="T905" s="144">
        <v>0</v>
      </c>
      <c r="U905" s="144">
        <v>0</v>
      </c>
      <c r="V905" s="144">
        <v>0</v>
      </c>
      <c r="W905" s="144">
        <v>0</v>
      </c>
      <c r="X905" s="144">
        <v>0</v>
      </c>
      <c r="Y905" s="144">
        <v>0</v>
      </c>
      <c r="Z905" s="144">
        <v>0</v>
      </c>
      <c r="AA905" s="144">
        <v>0</v>
      </c>
      <c r="AB905" s="144">
        <v>0</v>
      </c>
      <c r="AC905" s="144">
        <v>0</v>
      </c>
      <c r="AD905" s="144">
        <v>0</v>
      </c>
      <c r="AE905" s="144">
        <v>0</v>
      </c>
    </row>
    <row r="906" spans="1:31">
      <c r="A906" s="3" t="s">
        <v>1500</v>
      </c>
      <c r="B906" s="117" t="s">
        <v>544</v>
      </c>
      <c r="C906" s="118" t="s">
        <v>32</v>
      </c>
      <c r="D906" s="118" t="s">
        <v>1231</v>
      </c>
      <c r="E906" s="117" t="s">
        <v>37</v>
      </c>
      <c r="F906" s="118" t="s">
        <v>119</v>
      </c>
      <c r="G906" s="117">
        <v>0</v>
      </c>
      <c r="H906" s="144">
        <v>0</v>
      </c>
      <c r="I906" s="144">
        <v>0</v>
      </c>
      <c r="J906" s="144">
        <v>0</v>
      </c>
      <c r="K906" s="144">
        <v>0</v>
      </c>
      <c r="L906" s="144">
        <v>0</v>
      </c>
      <c r="M906" s="144">
        <v>0</v>
      </c>
      <c r="N906" s="144">
        <v>0</v>
      </c>
      <c r="O906" s="144">
        <v>0</v>
      </c>
      <c r="P906" s="144">
        <v>0</v>
      </c>
      <c r="Q906" s="144">
        <v>0</v>
      </c>
      <c r="R906" s="144">
        <v>0</v>
      </c>
      <c r="S906" s="144">
        <v>0</v>
      </c>
      <c r="T906" s="144">
        <v>0</v>
      </c>
      <c r="U906" s="144">
        <v>0</v>
      </c>
      <c r="V906" s="144">
        <v>0</v>
      </c>
      <c r="W906" s="144">
        <v>0</v>
      </c>
      <c r="X906" s="144">
        <v>0</v>
      </c>
      <c r="Y906" s="144">
        <v>0</v>
      </c>
      <c r="Z906" s="144">
        <v>0</v>
      </c>
      <c r="AA906" s="144">
        <v>0</v>
      </c>
      <c r="AB906" s="144">
        <v>0</v>
      </c>
      <c r="AC906" s="144">
        <v>0</v>
      </c>
      <c r="AD906" s="144">
        <v>0</v>
      </c>
      <c r="AE906" s="144">
        <v>0</v>
      </c>
    </row>
    <row r="907" spans="1:31">
      <c r="A907" s="3" t="s">
        <v>1501</v>
      </c>
      <c r="B907" s="117" t="s">
        <v>544</v>
      </c>
      <c r="C907" s="118" t="s">
        <v>32</v>
      </c>
      <c r="D907" s="118" t="s">
        <v>1231</v>
      </c>
      <c r="E907" s="117" t="s">
        <v>38</v>
      </c>
      <c r="F907" s="118" t="s">
        <v>119</v>
      </c>
      <c r="G907" s="117">
        <v>0</v>
      </c>
      <c r="H907" s="144">
        <v>0</v>
      </c>
      <c r="I907" s="144">
        <v>0</v>
      </c>
      <c r="J907" s="144">
        <v>0</v>
      </c>
      <c r="K907" s="144">
        <v>0</v>
      </c>
      <c r="L907" s="144">
        <v>0</v>
      </c>
      <c r="M907" s="144">
        <v>0</v>
      </c>
      <c r="N907" s="144">
        <v>0</v>
      </c>
      <c r="O907" s="144">
        <v>0</v>
      </c>
      <c r="P907" s="144">
        <v>0</v>
      </c>
      <c r="Q907" s="144">
        <v>0</v>
      </c>
      <c r="R907" s="144">
        <v>0</v>
      </c>
      <c r="S907" s="144">
        <v>0</v>
      </c>
      <c r="T907" s="144">
        <v>0</v>
      </c>
      <c r="U907" s="144">
        <v>0</v>
      </c>
      <c r="V907" s="144">
        <v>0</v>
      </c>
      <c r="W907" s="144">
        <v>0</v>
      </c>
      <c r="X907" s="144">
        <v>0</v>
      </c>
      <c r="Y907" s="144">
        <v>0</v>
      </c>
      <c r="Z907" s="144">
        <v>0</v>
      </c>
      <c r="AA907" s="144">
        <v>0</v>
      </c>
      <c r="AB907" s="144">
        <v>0</v>
      </c>
      <c r="AC907" s="144">
        <v>0</v>
      </c>
      <c r="AD907" s="144">
        <v>0</v>
      </c>
      <c r="AE907" s="144">
        <v>0</v>
      </c>
    </row>
    <row r="908" spans="1:31">
      <c r="A908" s="3" t="s">
        <v>1502</v>
      </c>
      <c r="B908" s="117" t="s">
        <v>544</v>
      </c>
      <c r="C908" s="118" t="s">
        <v>32</v>
      </c>
      <c r="D908" s="118" t="s">
        <v>1231</v>
      </c>
      <c r="E908" s="117" t="s">
        <v>95</v>
      </c>
      <c r="F908" s="118" t="s">
        <v>119</v>
      </c>
      <c r="G908" s="117">
        <v>0</v>
      </c>
      <c r="H908" s="118">
        <v>0</v>
      </c>
      <c r="I908" s="118">
        <v>0</v>
      </c>
      <c r="J908" s="118">
        <v>0</v>
      </c>
      <c r="K908" s="118">
        <v>0</v>
      </c>
      <c r="L908" s="118">
        <v>0</v>
      </c>
      <c r="M908" s="118">
        <v>0</v>
      </c>
      <c r="N908" s="118">
        <v>0</v>
      </c>
      <c r="O908" s="118">
        <v>0</v>
      </c>
      <c r="P908" s="118">
        <v>0</v>
      </c>
      <c r="Q908" s="118">
        <v>0</v>
      </c>
      <c r="R908" s="118">
        <v>0</v>
      </c>
      <c r="S908" s="118">
        <v>0</v>
      </c>
      <c r="T908" s="118">
        <v>0</v>
      </c>
      <c r="U908" s="118">
        <v>0</v>
      </c>
      <c r="V908" s="118">
        <v>0</v>
      </c>
      <c r="W908" s="118">
        <v>0</v>
      </c>
      <c r="X908" s="118">
        <v>0</v>
      </c>
      <c r="Y908" s="118">
        <v>0</v>
      </c>
      <c r="Z908" s="118">
        <v>0</v>
      </c>
      <c r="AA908" s="118">
        <v>0</v>
      </c>
      <c r="AB908" s="118">
        <v>0</v>
      </c>
      <c r="AC908" s="118">
        <v>0</v>
      </c>
      <c r="AD908" s="118">
        <v>0</v>
      </c>
      <c r="AE908" s="118">
        <v>0</v>
      </c>
    </row>
    <row r="909" spans="1:31">
      <c r="A909" s="3" t="s">
        <v>1503</v>
      </c>
      <c r="B909" s="117" t="s">
        <v>544</v>
      </c>
      <c r="C909" s="118" t="s">
        <v>32</v>
      </c>
      <c r="D909" s="118" t="s">
        <v>1231</v>
      </c>
      <c r="E909" s="117" t="s">
        <v>96</v>
      </c>
      <c r="F909" s="118" t="s">
        <v>119</v>
      </c>
      <c r="G909" s="117">
        <v>0</v>
      </c>
      <c r="H909" s="118">
        <v>0</v>
      </c>
      <c r="I909" s="118">
        <v>0</v>
      </c>
      <c r="J909" s="118">
        <v>0</v>
      </c>
      <c r="K909" s="118">
        <v>0</v>
      </c>
      <c r="L909" s="118">
        <v>0</v>
      </c>
      <c r="M909" s="118">
        <v>0</v>
      </c>
      <c r="N909" s="118">
        <v>0</v>
      </c>
      <c r="O909" s="118">
        <v>0</v>
      </c>
      <c r="P909" s="118">
        <v>0</v>
      </c>
      <c r="Q909" s="118">
        <v>0</v>
      </c>
      <c r="R909" s="118">
        <v>0</v>
      </c>
      <c r="S909" s="118">
        <v>0</v>
      </c>
      <c r="T909" s="118">
        <v>0</v>
      </c>
      <c r="U909" s="118">
        <v>0</v>
      </c>
      <c r="V909" s="118">
        <v>0</v>
      </c>
      <c r="W909" s="118">
        <v>0</v>
      </c>
      <c r="X909" s="118">
        <v>0</v>
      </c>
      <c r="Y909" s="118">
        <v>0</v>
      </c>
      <c r="Z909" s="118">
        <v>0</v>
      </c>
      <c r="AA909" s="118">
        <v>0</v>
      </c>
      <c r="AB909" s="118">
        <v>0</v>
      </c>
      <c r="AC909" s="118">
        <v>0</v>
      </c>
      <c r="AD909" s="118">
        <v>0</v>
      </c>
      <c r="AE909" s="118">
        <v>0</v>
      </c>
    </row>
    <row r="910" spans="1:31">
      <c r="A910" s="3" t="s">
        <v>1504</v>
      </c>
      <c r="B910" s="117" t="s">
        <v>544</v>
      </c>
      <c r="C910" s="118" t="s">
        <v>32</v>
      </c>
      <c r="D910" s="118" t="s">
        <v>1231</v>
      </c>
      <c r="E910" s="117" t="s">
        <v>97</v>
      </c>
      <c r="F910" s="118" t="s">
        <v>119</v>
      </c>
      <c r="G910" s="117">
        <v>0</v>
      </c>
      <c r="H910" s="118">
        <v>0</v>
      </c>
      <c r="I910" s="118">
        <v>0</v>
      </c>
      <c r="J910" s="118">
        <v>0</v>
      </c>
      <c r="K910" s="118">
        <v>0</v>
      </c>
      <c r="L910" s="118">
        <v>0</v>
      </c>
      <c r="M910" s="118">
        <v>0</v>
      </c>
      <c r="N910" s="118">
        <v>0</v>
      </c>
      <c r="O910" s="118">
        <v>0</v>
      </c>
      <c r="P910" s="118">
        <v>0</v>
      </c>
      <c r="Q910" s="118">
        <v>0</v>
      </c>
      <c r="R910" s="118">
        <v>0</v>
      </c>
      <c r="S910" s="118">
        <v>0</v>
      </c>
      <c r="T910" s="118">
        <v>0</v>
      </c>
      <c r="U910" s="118">
        <v>0</v>
      </c>
      <c r="V910" s="118">
        <v>0</v>
      </c>
      <c r="W910" s="118">
        <v>0</v>
      </c>
      <c r="X910" s="118">
        <v>0</v>
      </c>
      <c r="Y910" s="118">
        <v>0</v>
      </c>
      <c r="Z910" s="118">
        <v>0</v>
      </c>
      <c r="AA910" s="118">
        <v>0</v>
      </c>
      <c r="AB910" s="118">
        <v>0</v>
      </c>
      <c r="AC910" s="118">
        <v>0</v>
      </c>
      <c r="AD910" s="118">
        <v>0</v>
      </c>
      <c r="AE910" s="118">
        <v>0</v>
      </c>
    </row>
    <row r="911" spans="1:31">
      <c r="A911" s="3" t="s">
        <v>1505</v>
      </c>
      <c r="B911" s="117" t="s">
        <v>544</v>
      </c>
      <c r="C911" s="118" t="s">
        <v>32</v>
      </c>
      <c r="D911" s="118" t="s">
        <v>1231</v>
      </c>
      <c r="E911" s="117" t="s">
        <v>34</v>
      </c>
      <c r="F911" s="118" t="s">
        <v>119</v>
      </c>
      <c r="G911" s="117">
        <v>0</v>
      </c>
      <c r="H911" s="118">
        <v>0</v>
      </c>
      <c r="I911" s="118">
        <v>0</v>
      </c>
      <c r="J911" s="118">
        <v>0</v>
      </c>
      <c r="K911" s="118">
        <v>0</v>
      </c>
      <c r="L911" s="118">
        <v>0</v>
      </c>
      <c r="M911" s="118">
        <v>0</v>
      </c>
      <c r="N911" s="118">
        <v>0</v>
      </c>
      <c r="O911" s="118">
        <v>0</v>
      </c>
      <c r="P911" s="118">
        <v>0</v>
      </c>
      <c r="Q911" s="118">
        <v>0</v>
      </c>
      <c r="R911" s="118">
        <v>0</v>
      </c>
      <c r="S911" s="118">
        <v>0</v>
      </c>
      <c r="T911" s="118">
        <v>0</v>
      </c>
      <c r="U911" s="118">
        <v>0</v>
      </c>
      <c r="V911" s="118">
        <v>0</v>
      </c>
      <c r="W911" s="118">
        <v>0</v>
      </c>
      <c r="X911" s="118">
        <v>0</v>
      </c>
      <c r="Y911" s="118">
        <v>0</v>
      </c>
      <c r="Z911" s="118">
        <v>0</v>
      </c>
      <c r="AA911" s="118">
        <v>0</v>
      </c>
      <c r="AB911" s="118">
        <v>0</v>
      </c>
      <c r="AC911" s="118">
        <v>0</v>
      </c>
      <c r="AD911" s="118">
        <v>0</v>
      </c>
      <c r="AE911" s="118">
        <v>0</v>
      </c>
    </row>
    <row r="912" spans="1:31">
      <c r="A912" s="3" t="s">
        <v>1506</v>
      </c>
      <c r="B912" s="117" t="s">
        <v>544</v>
      </c>
      <c r="C912" s="118" t="s">
        <v>152</v>
      </c>
      <c r="D912" s="118" t="s">
        <v>1231</v>
      </c>
      <c r="E912" s="117" t="s">
        <v>93</v>
      </c>
      <c r="F912" s="118" t="s">
        <v>119</v>
      </c>
      <c r="G912" s="117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>
        <v>0</v>
      </c>
      <c r="AB912" s="119">
        <v>0</v>
      </c>
      <c r="AC912" s="119">
        <v>0</v>
      </c>
      <c r="AD912" s="119">
        <v>0</v>
      </c>
      <c r="AE912" s="119">
        <v>0</v>
      </c>
    </row>
    <row r="913" spans="1:31">
      <c r="A913" s="3" t="s">
        <v>1507</v>
      </c>
      <c r="B913" s="117" t="s">
        <v>544</v>
      </c>
      <c r="C913" s="118" t="s">
        <v>152</v>
      </c>
      <c r="D913" s="118" t="s">
        <v>1231</v>
      </c>
      <c r="E913" s="117" t="s">
        <v>94</v>
      </c>
      <c r="F913" s="118" t="s">
        <v>119</v>
      </c>
      <c r="G913" s="117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>
        <v>0</v>
      </c>
      <c r="AB913" s="119">
        <v>0</v>
      </c>
      <c r="AC913" s="119">
        <v>0</v>
      </c>
      <c r="AD913" s="119">
        <v>0</v>
      </c>
      <c r="AE913" s="119">
        <v>0</v>
      </c>
    </row>
    <row r="914" spans="1:31">
      <c r="A914" s="3" t="s">
        <v>1508</v>
      </c>
      <c r="B914" s="117" t="s">
        <v>544</v>
      </c>
      <c r="C914" s="118" t="s">
        <v>152</v>
      </c>
      <c r="D914" s="118" t="s">
        <v>1231</v>
      </c>
      <c r="E914" s="117" t="s">
        <v>35</v>
      </c>
      <c r="F914" s="118" t="s">
        <v>119</v>
      </c>
      <c r="G914" s="117">
        <v>0</v>
      </c>
      <c r="H914" s="144">
        <v>0</v>
      </c>
      <c r="I914" s="144">
        <v>0</v>
      </c>
      <c r="J914" s="144">
        <v>0</v>
      </c>
      <c r="K914" s="144">
        <v>0</v>
      </c>
      <c r="L914" s="144">
        <v>0</v>
      </c>
      <c r="M914" s="144">
        <v>0</v>
      </c>
      <c r="N914" s="144">
        <v>0</v>
      </c>
      <c r="O914" s="144">
        <v>0</v>
      </c>
      <c r="P914" s="144">
        <v>0</v>
      </c>
      <c r="Q914" s="144">
        <v>0</v>
      </c>
      <c r="R914" s="144">
        <v>0</v>
      </c>
      <c r="S914" s="144">
        <v>0</v>
      </c>
      <c r="T914" s="144">
        <v>0</v>
      </c>
      <c r="U914" s="144">
        <v>0</v>
      </c>
      <c r="V914" s="144">
        <v>0</v>
      </c>
      <c r="W914" s="144">
        <v>0</v>
      </c>
      <c r="X914" s="144">
        <v>0</v>
      </c>
      <c r="Y914" s="144">
        <v>0</v>
      </c>
      <c r="Z914" s="144">
        <v>0</v>
      </c>
      <c r="AA914" s="144">
        <v>0</v>
      </c>
      <c r="AB914" s="144">
        <v>0</v>
      </c>
      <c r="AC914" s="144">
        <v>0</v>
      </c>
      <c r="AD914" s="144">
        <v>0</v>
      </c>
      <c r="AE914" s="144">
        <v>0</v>
      </c>
    </row>
    <row r="915" spans="1:31">
      <c r="A915" s="3" t="s">
        <v>1509</v>
      </c>
      <c r="B915" s="117" t="s">
        <v>544</v>
      </c>
      <c r="C915" s="118" t="s">
        <v>152</v>
      </c>
      <c r="D915" s="118" t="s">
        <v>1231</v>
      </c>
      <c r="E915" s="117" t="s">
        <v>36</v>
      </c>
      <c r="F915" s="118" t="s">
        <v>119</v>
      </c>
      <c r="G915" s="117">
        <v>0</v>
      </c>
      <c r="H915" s="144">
        <v>0</v>
      </c>
      <c r="I915" s="144">
        <v>0</v>
      </c>
      <c r="J915" s="144">
        <v>0</v>
      </c>
      <c r="K915" s="144">
        <v>0</v>
      </c>
      <c r="L915" s="144">
        <v>0</v>
      </c>
      <c r="M915" s="144">
        <v>0</v>
      </c>
      <c r="N915" s="144">
        <v>0</v>
      </c>
      <c r="O915" s="144">
        <v>0</v>
      </c>
      <c r="P915" s="144">
        <v>0</v>
      </c>
      <c r="Q915" s="144">
        <v>0</v>
      </c>
      <c r="R915" s="144">
        <v>0</v>
      </c>
      <c r="S915" s="144">
        <v>0</v>
      </c>
      <c r="T915" s="144">
        <v>0</v>
      </c>
      <c r="U915" s="144">
        <v>0</v>
      </c>
      <c r="V915" s="144">
        <v>0</v>
      </c>
      <c r="W915" s="144">
        <v>0</v>
      </c>
      <c r="X915" s="144">
        <v>0</v>
      </c>
      <c r="Y915" s="144">
        <v>0</v>
      </c>
      <c r="Z915" s="144">
        <v>0</v>
      </c>
      <c r="AA915" s="144">
        <v>0</v>
      </c>
      <c r="AB915" s="144">
        <v>0</v>
      </c>
      <c r="AC915" s="144">
        <v>0</v>
      </c>
      <c r="AD915" s="144">
        <v>0</v>
      </c>
      <c r="AE915" s="144">
        <v>0</v>
      </c>
    </row>
    <row r="916" spans="1:31">
      <c r="A916" s="3" t="s">
        <v>1510</v>
      </c>
      <c r="B916" s="117" t="s">
        <v>544</v>
      </c>
      <c r="C916" s="118" t="s">
        <v>152</v>
      </c>
      <c r="D916" s="118" t="s">
        <v>1231</v>
      </c>
      <c r="E916" s="117" t="s">
        <v>37</v>
      </c>
      <c r="F916" s="118" t="s">
        <v>119</v>
      </c>
      <c r="G916" s="117">
        <v>0</v>
      </c>
      <c r="H916" s="144">
        <v>0</v>
      </c>
      <c r="I916" s="144">
        <v>0</v>
      </c>
      <c r="J916" s="144">
        <v>0</v>
      </c>
      <c r="K916" s="144">
        <v>0</v>
      </c>
      <c r="L916" s="144">
        <v>0</v>
      </c>
      <c r="M916" s="144">
        <v>0</v>
      </c>
      <c r="N916" s="144">
        <v>0</v>
      </c>
      <c r="O916" s="144">
        <v>0</v>
      </c>
      <c r="P916" s="144">
        <v>0</v>
      </c>
      <c r="Q916" s="144">
        <v>0</v>
      </c>
      <c r="R916" s="144">
        <v>0</v>
      </c>
      <c r="S916" s="144">
        <v>0</v>
      </c>
      <c r="T916" s="144">
        <v>0</v>
      </c>
      <c r="U916" s="144">
        <v>0</v>
      </c>
      <c r="V916" s="144">
        <v>0</v>
      </c>
      <c r="W916" s="144">
        <v>0</v>
      </c>
      <c r="X916" s="144">
        <v>0</v>
      </c>
      <c r="Y916" s="144">
        <v>0</v>
      </c>
      <c r="Z916" s="144">
        <v>0</v>
      </c>
      <c r="AA916" s="144">
        <v>0</v>
      </c>
      <c r="AB916" s="144">
        <v>0</v>
      </c>
      <c r="AC916" s="144">
        <v>0</v>
      </c>
      <c r="AD916" s="144">
        <v>0</v>
      </c>
      <c r="AE916" s="144">
        <v>0</v>
      </c>
    </row>
    <row r="917" spans="1:31">
      <c r="A917" s="3" t="s">
        <v>1511</v>
      </c>
      <c r="B917" s="117" t="s">
        <v>544</v>
      </c>
      <c r="C917" s="118" t="s">
        <v>152</v>
      </c>
      <c r="D917" s="118" t="s">
        <v>1231</v>
      </c>
      <c r="E917" s="117" t="s">
        <v>38</v>
      </c>
      <c r="F917" s="118" t="s">
        <v>119</v>
      </c>
      <c r="G917" s="117">
        <v>0</v>
      </c>
      <c r="H917" s="144">
        <v>0</v>
      </c>
      <c r="I917" s="144">
        <v>0</v>
      </c>
      <c r="J917" s="144">
        <v>0</v>
      </c>
      <c r="K917" s="144">
        <v>0</v>
      </c>
      <c r="L917" s="144">
        <v>0</v>
      </c>
      <c r="M917" s="144">
        <v>0</v>
      </c>
      <c r="N917" s="144">
        <v>0</v>
      </c>
      <c r="O917" s="144">
        <v>0</v>
      </c>
      <c r="P917" s="144">
        <v>0</v>
      </c>
      <c r="Q917" s="144">
        <v>0</v>
      </c>
      <c r="R917" s="144">
        <v>0</v>
      </c>
      <c r="S917" s="144">
        <v>0</v>
      </c>
      <c r="T917" s="144">
        <v>0</v>
      </c>
      <c r="U917" s="144">
        <v>0</v>
      </c>
      <c r="V917" s="144">
        <v>0</v>
      </c>
      <c r="W917" s="144">
        <v>0</v>
      </c>
      <c r="X917" s="144">
        <v>0</v>
      </c>
      <c r="Y917" s="144">
        <v>0</v>
      </c>
      <c r="Z917" s="144">
        <v>0</v>
      </c>
      <c r="AA917" s="144">
        <v>0</v>
      </c>
      <c r="AB917" s="144">
        <v>0</v>
      </c>
      <c r="AC917" s="144">
        <v>0</v>
      </c>
      <c r="AD917" s="144">
        <v>0</v>
      </c>
      <c r="AE917" s="144">
        <v>0</v>
      </c>
    </row>
    <row r="918" spans="1:31">
      <c r="A918" s="3" t="s">
        <v>1512</v>
      </c>
      <c r="B918" s="117" t="s">
        <v>544</v>
      </c>
      <c r="C918" s="118" t="s">
        <v>152</v>
      </c>
      <c r="D918" s="118" t="s">
        <v>1231</v>
      </c>
      <c r="E918" s="117" t="s">
        <v>95</v>
      </c>
      <c r="F918" s="118" t="s">
        <v>119</v>
      </c>
      <c r="G918" s="117">
        <v>0</v>
      </c>
      <c r="H918" s="118">
        <v>0</v>
      </c>
      <c r="I918" s="118">
        <v>0</v>
      </c>
      <c r="J918" s="118">
        <v>0</v>
      </c>
      <c r="K918" s="118">
        <v>0</v>
      </c>
      <c r="L918" s="118">
        <v>0</v>
      </c>
      <c r="M918" s="118">
        <v>0</v>
      </c>
      <c r="N918" s="118">
        <v>0</v>
      </c>
      <c r="O918" s="118">
        <v>0</v>
      </c>
      <c r="P918" s="118">
        <v>0</v>
      </c>
      <c r="Q918" s="118">
        <v>0</v>
      </c>
      <c r="R918" s="118">
        <v>0</v>
      </c>
      <c r="S918" s="118">
        <v>0</v>
      </c>
      <c r="T918" s="118">
        <v>0</v>
      </c>
      <c r="U918" s="118">
        <v>0</v>
      </c>
      <c r="V918" s="118">
        <v>0</v>
      </c>
      <c r="W918" s="118">
        <v>0</v>
      </c>
      <c r="X918" s="118">
        <v>0</v>
      </c>
      <c r="Y918" s="118">
        <v>0</v>
      </c>
      <c r="Z918" s="118">
        <v>0</v>
      </c>
      <c r="AA918" s="118">
        <v>0</v>
      </c>
      <c r="AB918" s="118">
        <v>0</v>
      </c>
      <c r="AC918" s="118">
        <v>0</v>
      </c>
      <c r="AD918" s="118">
        <v>0</v>
      </c>
      <c r="AE918" s="118">
        <v>0</v>
      </c>
    </row>
    <row r="919" spans="1:31">
      <c r="A919" s="3" t="s">
        <v>1513</v>
      </c>
      <c r="B919" s="117" t="s">
        <v>544</v>
      </c>
      <c r="C919" s="118" t="s">
        <v>152</v>
      </c>
      <c r="D919" s="118" t="s">
        <v>1231</v>
      </c>
      <c r="E919" s="117" t="s">
        <v>96</v>
      </c>
      <c r="F919" s="118" t="s">
        <v>119</v>
      </c>
      <c r="G919" s="117">
        <v>0</v>
      </c>
      <c r="H919" s="118">
        <v>0</v>
      </c>
      <c r="I919" s="118">
        <v>0</v>
      </c>
      <c r="J919" s="118">
        <v>0</v>
      </c>
      <c r="K919" s="118">
        <v>0</v>
      </c>
      <c r="L919" s="118">
        <v>0</v>
      </c>
      <c r="M919" s="118">
        <v>0</v>
      </c>
      <c r="N919" s="118">
        <v>0</v>
      </c>
      <c r="O919" s="118">
        <v>0</v>
      </c>
      <c r="P919" s="118">
        <v>0</v>
      </c>
      <c r="Q919" s="118">
        <v>0</v>
      </c>
      <c r="R919" s="118">
        <v>0</v>
      </c>
      <c r="S919" s="118">
        <v>0</v>
      </c>
      <c r="T919" s="118">
        <v>0</v>
      </c>
      <c r="U919" s="118">
        <v>0</v>
      </c>
      <c r="V919" s="118">
        <v>0</v>
      </c>
      <c r="W919" s="118">
        <v>0</v>
      </c>
      <c r="X919" s="118">
        <v>0</v>
      </c>
      <c r="Y919" s="118">
        <v>0</v>
      </c>
      <c r="Z919" s="118">
        <v>0</v>
      </c>
      <c r="AA919" s="118">
        <v>0</v>
      </c>
      <c r="AB919" s="118">
        <v>0</v>
      </c>
      <c r="AC919" s="118">
        <v>0</v>
      </c>
      <c r="AD919" s="118">
        <v>0</v>
      </c>
      <c r="AE919" s="118">
        <v>0</v>
      </c>
    </row>
    <row r="920" spans="1:31">
      <c r="A920" s="3" t="s">
        <v>1514</v>
      </c>
      <c r="B920" s="117" t="s">
        <v>544</v>
      </c>
      <c r="C920" s="118" t="s">
        <v>152</v>
      </c>
      <c r="D920" s="118" t="s">
        <v>1231</v>
      </c>
      <c r="E920" s="117" t="s">
        <v>97</v>
      </c>
      <c r="F920" s="118" t="s">
        <v>119</v>
      </c>
      <c r="G920" s="117">
        <v>0</v>
      </c>
      <c r="H920" s="118">
        <v>0</v>
      </c>
      <c r="I920" s="118">
        <v>0</v>
      </c>
      <c r="J920" s="118">
        <v>0</v>
      </c>
      <c r="K920" s="118">
        <v>0</v>
      </c>
      <c r="L920" s="118">
        <v>0</v>
      </c>
      <c r="M920" s="118">
        <v>0</v>
      </c>
      <c r="N920" s="118">
        <v>0</v>
      </c>
      <c r="O920" s="118">
        <v>0</v>
      </c>
      <c r="P920" s="118">
        <v>0</v>
      </c>
      <c r="Q920" s="118">
        <v>0</v>
      </c>
      <c r="R920" s="118">
        <v>0</v>
      </c>
      <c r="S920" s="118">
        <v>0</v>
      </c>
      <c r="T920" s="118">
        <v>0</v>
      </c>
      <c r="U920" s="118">
        <v>0</v>
      </c>
      <c r="V920" s="118">
        <v>0</v>
      </c>
      <c r="W920" s="118">
        <v>0</v>
      </c>
      <c r="X920" s="118">
        <v>0</v>
      </c>
      <c r="Y920" s="118">
        <v>0</v>
      </c>
      <c r="Z920" s="118">
        <v>0</v>
      </c>
      <c r="AA920" s="118">
        <v>0</v>
      </c>
      <c r="AB920" s="118">
        <v>0</v>
      </c>
      <c r="AC920" s="118">
        <v>0</v>
      </c>
      <c r="AD920" s="118">
        <v>0</v>
      </c>
      <c r="AE920" s="118">
        <v>0</v>
      </c>
    </row>
    <row r="921" spans="1:31">
      <c r="A921" s="3" t="s">
        <v>1515</v>
      </c>
      <c r="B921" s="117" t="s">
        <v>544</v>
      </c>
      <c r="C921" s="118" t="s">
        <v>152</v>
      </c>
      <c r="D921" s="118" t="s">
        <v>1231</v>
      </c>
      <c r="E921" s="117" t="s">
        <v>34</v>
      </c>
      <c r="F921" s="118" t="s">
        <v>119</v>
      </c>
      <c r="G921" s="117">
        <v>0</v>
      </c>
      <c r="H921" s="118">
        <v>0</v>
      </c>
      <c r="I921" s="118">
        <v>0</v>
      </c>
      <c r="J921" s="118">
        <v>0</v>
      </c>
      <c r="K921" s="118">
        <v>0</v>
      </c>
      <c r="L921" s="118">
        <v>0</v>
      </c>
      <c r="M921" s="118">
        <v>0</v>
      </c>
      <c r="N921" s="118">
        <v>0</v>
      </c>
      <c r="O921" s="118">
        <v>0</v>
      </c>
      <c r="P921" s="118">
        <v>0</v>
      </c>
      <c r="Q921" s="118">
        <v>0</v>
      </c>
      <c r="R921" s="118">
        <v>0</v>
      </c>
      <c r="S921" s="118">
        <v>0</v>
      </c>
      <c r="T921" s="118">
        <v>0</v>
      </c>
      <c r="U921" s="118">
        <v>0</v>
      </c>
      <c r="V921" s="118">
        <v>0</v>
      </c>
      <c r="W921" s="118">
        <v>0</v>
      </c>
      <c r="X921" s="118">
        <v>0</v>
      </c>
      <c r="Y921" s="118">
        <v>0</v>
      </c>
      <c r="Z921" s="118">
        <v>0</v>
      </c>
      <c r="AA921" s="118">
        <v>0</v>
      </c>
      <c r="AB921" s="118">
        <v>0</v>
      </c>
      <c r="AC921" s="118">
        <v>0</v>
      </c>
      <c r="AD921" s="118">
        <v>0</v>
      </c>
      <c r="AE921" s="118">
        <v>0</v>
      </c>
    </row>
    <row r="922" spans="1:31">
      <c r="A922" s="3" t="s">
        <v>644</v>
      </c>
      <c r="B922" s="117" t="s">
        <v>544</v>
      </c>
      <c r="C922" s="118" t="s">
        <v>32</v>
      </c>
      <c r="D922" s="118" t="s">
        <v>227</v>
      </c>
      <c r="E922" s="117" t="s">
        <v>93</v>
      </c>
      <c r="F922" s="118" t="s">
        <v>119</v>
      </c>
      <c r="G922" s="117">
        <v>0</v>
      </c>
      <c r="H922" s="119">
        <v>0</v>
      </c>
      <c r="I922" s="119">
        <v>609.32335532660863</v>
      </c>
      <c r="J922" s="119">
        <v>1851.2624799543896</v>
      </c>
      <c r="K922" s="119">
        <v>4372.0176918736443</v>
      </c>
      <c r="L922" s="119">
        <v>5690.9791663557817</v>
      </c>
      <c r="M922" s="119">
        <v>6401.2850603500756</v>
      </c>
      <c r="N922" s="119">
        <v>6480.7014261106497</v>
      </c>
      <c r="O922" s="119">
        <v>6561.1030564065713</v>
      </c>
      <c r="P922" s="119">
        <v>6642.5021747410865</v>
      </c>
      <c r="Q922" s="119">
        <v>6724.9111562660864</v>
      </c>
      <c r="R922" s="119">
        <v>6808.3425296635069</v>
      </c>
      <c r="S922" s="119">
        <v>6892.8089790500699</v>
      </c>
      <c r="T922" s="119">
        <v>6978.3233459056637</v>
      </c>
      <c r="U922" s="119">
        <v>7064.8986310256314</v>
      </c>
      <c r="V922" s="119">
        <v>7152.5479964972919</v>
      </c>
      <c r="W922" s="119">
        <v>7241.2847677009831</v>
      </c>
      <c r="X922" s="119">
        <v>7331.1224353359185</v>
      </c>
      <c r="Y922" s="119">
        <v>7422.0746574711939</v>
      </c>
      <c r="Z922" s="119">
        <v>7514.155261622228</v>
      </c>
      <c r="AA922" s="119">
        <v>7607.3782468529616</v>
      </c>
      <c r="AB922" s="119">
        <v>7701.7577859041521</v>
      </c>
      <c r="AC922" s="119">
        <v>7797.3082273480559</v>
      </c>
      <c r="AD922" s="119">
        <v>7894.0440977698527</v>
      </c>
      <c r="AE922" s="119">
        <v>7991.9801039761287</v>
      </c>
    </row>
    <row r="923" spans="1:31">
      <c r="A923" s="3" t="s">
        <v>645</v>
      </c>
      <c r="B923" s="117" t="s">
        <v>544</v>
      </c>
      <c r="C923" s="118" t="s">
        <v>32</v>
      </c>
      <c r="D923" s="118" t="s">
        <v>227</v>
      </c>
      <c r="E923" s="117" t="s">
        <v>94</v>
      </c>
      <c r="F923" s="118" t="s">
        <v>119</v>
      </c>
      <c r="G923" s="117">
        <v>0</v>
      </c>
      <c r="H923" s="119">
        <v>0</v>
      </c>
      <c r="I923" s="119">
        <v>609.32335532660863</v>
      </c>
      <c r="J923" s="119">
        <v>1241.939124627781</v>
      </c>
      <c r="K923" s="119">
        <v>2520.7552119192546</v>
      </c>
      <c r="L923" s="119">
        <v>1318.9614744821374</v>
      </c>
      <c r="M923" s="119">
        <v>710.30589399429391</v>
      </c>
      <c r="N923" s="119">
        <v>79.416365760574081</v>
      </c>
      <c r="O923" s="119">
        <v>80.401630295921677</v>
      </c>
      <c r="P923" s="119">
        <v>81.399118334515151</v>
      </c>
      <c r="Q923" s="119">
        <v>82.408981524999945</v>
      </c>
      <c r="R923" s="119">
        <v>83.43137339742043</v>
      </c>
      <c r="S923" s="119">
        <v>84.466449386562999</v>
      </c>
      <c r="T923" s="119">
        <v>85.514366855593835</v>
      </c>
      <c r="U923" s="119">
        <v>86.575285119967702</v>
      </c>
      <c r="V923" s="119">
        <v>87.649365471660531</v>
      </c>
      <c r="W923" s="119">
        <v>88.736771203691205</v>
      </c>
      <c r="X923" s="119">
        <v>89.837667634935315</v>
      </c>
      <c r="Y923" s="119">
        <v>90.952222135275406</v>
      </c>
      <c r="Z923" s="119">
        <v>92.080604151034095</v>
      </c>
      <c r="AA923" s="119">
        <v>93.222985230733684</v>
      </c>
      <c r="AB923" s="119">
        <v>94.379539051190477</v>
      </c>
      <c r="AC923" s="119">
        <v>95.550441443903765</v>
      </c>
      <c r="AD923" s="119">
        <v>96.73587042179679</v>
      </c>
      <c r="AE923" s="119">
        <v>97.936006206276033</v>
      </c>
    </row>
    <row r="924" spans="1:31">
      <c r="A924" s="3" t="s">
        <v>646</v>
      </c>
      <c r="B924" s="117" t="s">
        <v>544</v>
      </c>
      <c r="C924" s="118" t="s">
        <v>32</v>
      </c>
      <c r="D924" s="118" t="s">
        <v>227</v>
      </c>
      <c r="E924" s="117" t="s">
        <v>35</v>
      </c>
      <c r="F924" s="118" t="s">
        <v>119</v>
      </c>
      <c r="G924" s="117">
        <v>0</v>
      </c>
      <c r="H924" s="144">
        <v>0</v>
      </c>
      <c r="I924" s="144">
        <v>8.5305269745725207E-2</v>
      </c>
      <c r="J924" s="144">
        <v>0.25917674719361455</v>
      </c>
      <c r="K924" s="144">
        <v>0.61208247686231032</v>
      </c>
      <c r="L924" s="144">
        <v>0.79673708328980952</v>
      </c>
      <c r="M924" s="144">
        <v>0.89617990844901063</v>
      </c>
      <c r="N924" s="144">
        <v>0.90729819965549108</v>
      </c>
      <c r="O924" s="144">
        <v>0.9185544278969201</v>
      </c>
      <c r="P924" s="144">
        <v>0.92995030446375226</v>
      </c>
      <c r="Q924" s="144">
        <v>0.94148756187725224</v>
      </c>
      <c r="R924" s="144">
        <v>0.95316795415289102</v>
      </c>
      <c r="S924" s="144">
        <v>0.96499325706700989</v>
      </c>
      <c r="T924" s="144">
        <v>0.9769652684267931</v>
      </c>
      <c r="U924" s="144">
        <v>0.9890858083435885</v>
      </c>
      <c r="V924" s="144">
        <v>1.0013567195096209</v>
      </c>
      <c r="W924" s="144">
        <v>1.0137798674781378</v>
      </c>
      <c r="X924" s="144">
        <v>1.0263571409470287</v>
      </c>
      <c r="Y924" s="144">
        <v>1.0390904520459672</v>
      </c>
      <c r="Z924" s="144">
        <v>1.051981736627112</v>
      </c>
      <c r="AA924" s="144">
        <v>1.0650329545594148</v>
      </c>
      <c r="AB924" s="144">
        <v>1.0782460900265813</v>
      </c>
      <c r="AC924" s="144">
        <v>1.091623151828728</v>
      </c>
      <c r="AD924" s="144">
        <v>1.1051661736877796</v>
      </c>
      <c r="AE924" s="144">
        <v>1.1188772145566581</v>
      </c>
    </row>
    <row r="925" spans="1:31">
      <c r="A925" s="3" t="s">
        <v>647</v>
      </c>
      <c r="B925" s="117" t="s">
        <v>544</v>
      </c>
      <c r="C925" s="118" t="s">
        <v>32</v>
      </c>
      <c r="D925" s="118" t="s">
        <v>227</v>
      </c>
      <c r="E925" s="117" t="s">
        <v>36</v>
      </c>
      <c r="F925" s="118" t="s">
        <v>119</v>
      </c>
      <c r="G925" s="117">
        <v>0</v>
      </c>
      <c r="H925" s="144">
        <v>0</v>
      </c>
      <c r="I925" s="144">
        <v>9.0905018910619362E-2</v>
      </c>
      <c r="J925" s="144">
        <v>0.27619005455415019</v>
      </c>
      <c r="K925" s="144">
        <v>0.65226180398796918</v>
      </c>
      <c r="L925" s="144">
        <v>0.84903781254242272</v>
      </c>
      <c r="M925" s="144">
        <v>0.95500842758845972</v>
      </c>
      <c r="N925" s="144">
        <v>0.96685656399775266</v>
      </c>
      <c r="O925" s="144">
        <v>0.97885169213226775</v>
      </c>
      <c r="P925" s="144">
        <v>0.99099563561780935</v>
      </c>
      <c r="Q925" s="144">
        <v>1.0032902407046593</v>
      </c>
      <c r="R925" s="144">
        <v>1.015737376548264</v>
      </c>
      <c r="S925" s="144">
        <v>1.0283389354934036</v>
      </c>
      <c r="T925" s="144">
        <v>1.0410968333618853</v>
      </c>
      <c r="U925" s="144">
        <v>1.054013009743807</v>
      </c>
      <c r="V925" s="144">
        <v>1.0670894282924348</v>
      </c>
      <c r="W925" s="144">
        <v>1.0803280770227384</v>
      </c>
      <c r="X925" s="144">
        <v>1.0937309686136281</v>
      </c>
      <c r="Y925" s="144">
        <v>1.1073001407139462</v>
      </c>
      <c r="Z925" s="144">
        <v>1.1210376562522506</v>
      </c>
      <c r="AA925" s="144">
        <v>1.134945603750442</v>
      </c>
      <c r="AB925" s="144">
        <v>1.1490260976412845</v>
      </c>
      <c r="AC925" s="144">
        <v>1.1632812785898636</v>
      </c>
      <c r="AD925" s="144">
        <v>1.1777133138190319</v>
      </c>
      <c r="AE925" s="144">
        <v>1.192324397438894</v>
      </c>
    </row>
    <row r="926" spans="1:31">
      <c r="A926" s="3" t="s">
        <v>648</v>
      </c>
      <c r="B926" s="117" t="s">
        <v>544</v>
      </c>
      <c r="C926" s="118" t="s">
        <v>32</v>
      </c>
      <c r="D926" s="118" t="s">
        <v>227</v>
      </c>
      <c r="E926" s="117" t="s">
        <v>37</v>
      </c>
      <c r="F926" s="118" t="s">
        <v>119</v>
      </c>
      <c r="G926" s="117">
        <v>0</v>
      </c>
      <c r="H926" s="144">
        <v>0</v>
      </c>
      <c r="I926" s="144">
        <v>8.5305269745725207E-2</v>
      </c>
      <c r="J926" s="144">
        <v>0.25917674719361455</v>
      </c>
      <c r="K926" s="144">
        <v>0.61208247686231032</v>
      </c>
      <c r="L926" s="144">
        <v>0.79673708328980952</v>
      </c>
      <c r="M926" s="144">
        <v>0.89617990844901063</v>
      </c>
      <c r="N926" s="144">
        <v>0.90729819965549108</v>
      </c>
      <c r="O926" s="144">
        <v>0.9185544278969201</v>
      </c>
      <c r="P926" s="144">
        <v>0.92995030446375226</v>
      </c>
      <c r="Q926" s="144">
        <v>0.94148756187725224</v>
      </c>
      <c r="R926" s="144">
        <v>0.95316795415289102</v>
      </c>
      <c r="S926" s="144">
        <v>0.96499325706700989</v>
      </c>
      <c r="T926" s="144">
        <v>0.9769652684267931</v>
      </c>
      <c r="U926" s="144">
        <v>0.9890858083435885</v>
      </c>
      <c r="V926" s="144">
        <v>1.0013567195096209</v>
      </c>
      <c r="W926" s="144">
        <v>1.0137798674781378</v>
      </c>
      <c r="X926" s="144">
        <v>1.0263571409470287</v>
      </c>
      <c r="Y926" s="144">
        <v>1.0390904520459672</v>
      </c>
      <c r="Z926" s="144">
        <v>1.051981736627112</v>
      </c>
      <c r="AA926" s="144">
        <v>1.0650329545594148</v>
      </c>
      <c r="AB926" s="144">
        <v>1.0782460900265813</v>
      </c>
      <c r="AC926" s="144">
        <v>1.091623151828728</v>
      </c>
      <c r="AD926" s="144">
        <v>1.1051661736877796</v>
      </c>
      <c r="AE926" s="144">
        <v>1.1188772145566581</v>
      </c>
    </row>
    <row r="927" spans="1:31">
      <c r="A927" s="3" t="s">
        <v>649</v>
      </c>
      <c r="B927" s="117" t="s">
        <v>544</v>
      </c>
      <c r="C927" s="118" t="s">
        <v>32</v>
      </c>
      <c r="D927" s="118" t="s">
        <v>227</v>
      </c>
      <c r="E927" s="117" t="s">
        <v>38</v>
      </c>
      <c r="F927" s="118" t="s">
        <v>119</v>
      </c>
      <c r="G927" s="117">
        <v>0</v>
      </c>
      <c r="H927" s="144">
        <v>0</v>
      </c>
      <c r="I927" s="144">
        <v>9.0905018910619362E-2</v>
      </c>
      <c r="J927" s="144">
        <v>0.27619005455415019</v>
      </c>
      <c r="K927" s="144">
        <v>0.65226180398796918</v>
      </c>
      <c r="L927" s="144">
        <v>0.84903781254242272</v>
      </c>
      <c r="M927" s="144">
        <v>0.95500842758845972</v>
      </c>
      <c r="N927" s="144">
        <v>0.96685656399775266</v>
      </c>
      <c r="O927" s="144">
        <v>0.97885169213226775</v>
      </c>
      <c r="P927" s="144">
        <v>0.99099563561780935</v>
      </c>
      <c r="Q927" s="144">
        <v>1.0032902407046593</v>
      </c>
      <c r="R927" s="144">
        <v>1.015737376548264</v>
      </c>
      <c r="S927" s="144">
        <v>1.0283389354934036</v>
      </c>
      <c r="T927" s="144">
        <v>1.0410968333618853</v>
      </c>
      <c r="U927" s="144">
        <v>1.054013009743807</v>
      </c>
      <c r="V927" s="144">
        <v>1.0670894282924348</v>
      </c>
      <c r="W927" s="144">
        <v>1.0803280770227384</v>
      </c>
      <c r="X927" s="144">
        <v>1.0937309686136281</v>
      </c>
      <c r="Y927" s="144">
        <v>1.1073001407139462</v>
      </c>
      <c r="Z927" s="144">
        <v>1.1210376562522506</v>
      </c>
      <c r="AA927" s="144">
        <v>1.134945603750442</v>
      </c>
      <c r="AB927" s="144">
        <v>1.1490260976412845</v>
      </c>
      <c r="AC927" s="144">
        <v>1.1632812785898636</v>
      </c>
      <c r="AD927" s="144">
        <v>1.1777133138190319</v>
      </c>
      <c r="AE927" s="144">
        <v>1.192324397438894</v>
      </c>
    </row>
    <row r="928" spans="1:31">
      <c r="A928" s="3" t="s">
        <v>650</v>
      </c>
      <c r="B928" s="117" t="s">
        <v>544</v>
      </c>
      <c r="C928" s="118" t="s">
        <v>32</v>
      </c>
      <c r="D928" s="118" t="s">
        <v>227</v>
      </c>
      <c r="E928" s="117" t="s">
        <v>95</v>
      </c>
      <c r="F928" s="118" t="s">
        <v>119</v>
      </c>
      <c r="G928" s="117">
        <v>0</v>
      </c>
      <c r="H928" s="118">
        <v>0</v>
      </c>
      <c r="I928" s="118">
        <v>216969.74</v>
      </c>
      <c r="J928" s="118">
        <v>438385.26</v>
      </c>
      <c r="K928" s="118">
        <v>885970.89</v>
      </c>
      <c r="L928" s="118">
        <v>465343.08</v>
      </c>
      <c r="M928" s="118">
        <v>252313.63</v>
      </c>
      <c r="N928" s="118">
        <v>31502.29</v>
      </c>
      <c r="O928" s="118">
        <v>31847.14</v>
      </c>
      <c r="P928" s="118">
        <v>32196.26</v>
      </c>
      <c r="Q928" s="118">
        <v>32549.71</v>
      </c>
      <c r="R928" s="118">
        <v>32907.550000000003</v>
      </c>
      <c r="S928" s="118">
        <v>33269.82</v>
      </c>
      <c r="T928" s="118">
        <v>33636.589999999997</v>
      </c>
      <c r="U928" s="118">
        <v>34007.919999999998</v>
      </c>
      <c r="V928" s="118">
        <v>34383.839999999997</v>
      </c>
      <c r="W928" s="118">
        <v>34764.44</v>
      </c>
      <c r="X928" s="118">
        <v>35149.75</v>
      </c>
      <c r="Y928" s="118">
        <v>35539.839999999997</v>
      </c>
      <c r="Z928" s="118">
        <v>35934.78</v>
      </c>
      <c r="AA928" s="118">
        <v>36334.61</v>
      </c>
      <c r="AB928" s="118">
        <v>36739.4</v>
      </c>
      <c r="AC928" s="118">
        <v>37149.22</v>
      </c>
      <c r="AD928" s="118">
        <v>37564.120000000003</v>
      </c>
      <c r="AE928" s="118">
        <v>37984.17</v>
      </c>
    </row>
    <row r="929" spans="1:31">
      <c r="A929" s="3" t="s">
        <v>651</v>
      </c>
      <c r="B929" s="117" t="s">
        <v>544</v>
      </c>
      <c r="C929" s="118" t="s">
        <v>32</v>
      </c>
      <c r="D929" s="118" t="s">
        <v>227</v>
      </c>
      <c r="E929" s="117" t="s">
        <v>96</v>
      </c>
      <c r="F929" s="118" t="s">
        <v>119</v>
      </c>
      <c r="G929" s="117">
        <v>0</v>
      </c>
      <c r="H929" s="118">
        <v>0</v>
      </c>
      <c r="I929" s="118">
        <v>28505.119999999999</v>
      </c>
      <c r="J929" s="118">
        <v>28505.119999999999</v>
      </c>
      <c r="K929" s="118">
        <v>28505.119999999999</v>
      </c>
      <c r="L929" s="118">
        <v>28505.119999999999</v>
      </c>
      <c r="M929" s="118">
        <v>28505.119999999999</v>
      </c>
      <c r="N929" s="118">
        <v>28505.119999999999</v>
      </c>
      <c r="O929" s="118">
        <v>28505.119999999999</v>
      </c>
      <c r="P929" s="118">
        <v>28505.119999999999</v>
      </c>
      <c r="Q929" s="118">
        <v>28505.119999999999</v>
      </c>
      <c r="R929" s="118">
        <v>28505.119999999999</v>
      </c>
      <c r="S929" s="118">
        <v>28505.119999999999</v>
      </c>
      <c r="T929" s="118">
        <v>28505.119999999999</v>
      </c>
      <c r="U929" s="118">
        <v>28505.119999999999</v>
      </c>
      <c r="V929" s="118">
        <v>28505.119999999999</v>
      </c>
      <c r="W929" s="118">
        <v>28505.119999999999</v>
      </c>
      <c r="X929" s="118">
        <v>28505.119999999999</v>
      </c>
      <c r="Y929" s="118">
        <v>28505.119999999999</v>
      </c>
      <c r="Z929" s="118">
        <v>28505.119999999999</v>
      </c>
      <c r="AA929" s="118">
        <v>28505.119999999999</v>
      </c>
      <c r="AB929" s="118">
        <v>28505.119999999999</v>
      </c>
      <c r="AC929" s="118">
        <v>28505.119999999999</v>
      </c>
      <c r="AD929" s="118">
        <v>28505.119999999999</v>
      </c>
      <c r="AE929" s="118">
        <v>28505.119999999999</v>
      </c>
    </row>
    <row r="930" spans="1:31">
      <c r="A930" s="3" t="s">
        <v>652</v>
      </c>
      <c r="B930" s="117" t="s">
        <v>544</v>
      </c>
      <c r="C930" s="118" t="s">
        <v>32</v>
      </c>
      <c r="D930" s="118" t="s">
        <v>227</v>
      </c>
      <c r="E930" s="117" t="s">
        <v>97</v>
      </c>
      <c r="F930" s="118" t="s">
        <v>119</v>
      </c>
      <c r="G930" s="117">
        <v>0</v>
      </c>
      <c r="H930" s="118">
        <v>0</v>
      </c>
      <c r="I930" s="118">
        <v>0</v>
      </c>
      <c r="J930" s="118">
        <v>0</v>
      </c>
      <c r="K930" s="118">
        <v>0</v>
      </c>
      <c r="L930" s="118">
        <v>0</v>
      </c>
      <c r="M930" s="118">
        <v>0</v>
      </c>
      <c r="N930" s="118">
        <v>0</v>
      </c>
      <c r="O930" s="118">
        <v>0</v>
      </c>
      <c r="P930" s="118">
        <v>0</v>
      </c>
      <c r="Q930" s="118">
        <v>0</v>
      </c>
      <c r="R930" s="118">
        <v>0</v>
      </c>
      <c r="S930" s="118">
        <v>0</v>
      </c>
      <c r="T930" s="118">
        <v>0</v>
      </c>
      <c r="U930" s="118">
        <v>0</v>
      </c>
      <c r="V930" s="118">
        <v>0</v>
      </c>
      <c r="W930" s="118">
        <v>0</v>
      </c>
      <c r="X930" s="118">
        <v>0</v>
      </c>
      <c r="Y930" s="118">
        <v>0</v>
      </c>
      <c r="Z930" s="118">
        <v>0</v>
      </c>
      <c r="AA930" s="118">
        <v>0</v>
      </c>
      <c r="AB930" s="118">
        <v>0</v>
      </c>
      <c r="AC930" s="118">
        <v>0</v>
      </c>
      <c r="AD930" s="118">
        <v>0</v>
      </c>
      <c r="AE930" s="118">
        <v>0</v>
      </c>
    </row>
    <row r="931" spans="1:31">
      <c r="A931" s="3" t="s">
        <v>653</v>
      </c>
      <c r="B931" s="117" t="s">
        <v>544</v>
      </c>
      <c r="C931" s="118" t="s">
        <v>32</v>
      </c>
      <c r="D931" s="118" t="s">
        <v>227</v>
      </c>
      <c r="E931" s="117" t="s">
        <v>34</v>
      </c>
      <c r="F931" s="118" t="s">
        <v>119</v>
      </c>
      <c r="G931" s="117">
        <v>0</v>
      </c>
      <c r="H931" s="118">
        <v>0</v>
      </c>
      <c r="I931" s="118">
        <v>245474.86</v>
      </c>
      <c r="J931" s="118">
        <v>466890.38</v>
      </c>
      <c r="K931" s="118">
        <v>914476.01</v>
      </c>
      <c r="L931" s="118">
        <v>493848.2</v>
      </c>
      <c r="M931" s="118">
        <v>280818.75</v>
      </c>
      <c r="N931" s="118">
        <v>60007.42</v>
      </c>
      <c r="O931" s="118">
        <v>60352.26</v>
      </c>
      <c r="P931" s="118">
        <v>60701.38</v>
      </c>
      <c r="Q931" s="118">
        <v>61054.83</v>
      </c>
      <c r="R931" s="118">
        <v>61412.67</v>
      </c>
      <c r="S931" s="118">
        <v>61774.95</v>
      </c>
      <c r="T931" s="118">
        <v>62141.72</v>
      </c>
      <c r="U931" s="118">
        <v>62513.04</v>
      </c>
      <c r="V931" s="118">
        <v>62888.97</v>
      </c>
      <c r="W931" s="118">
        <v>63269.56</v>
      </c>
      <c r="X931" s="118">
        <v>63654.87</v>
      </c>
      <c r="Y931" s="118">
        <v>64044.97</v>
      </c>
      <c r="Z931" s="118">
        <v>64439.9</v>
      </c>
      <c r="AA931" s="118">
        <v>64839.73</v>
      </c>
      <c r="AB931" s="118">
        <v>65244.53</v>
      </c>
      <c r="AC931" s="118">
        <v>65654.34</v>
      </c>
      <c r="AD931" s="118">
        <v>66069.240000000005</v>
      </c>
      <c r="AE931" s="118">
        <v>66489.289999999994</v>
      </c>
    </row>
    <row r="932" spans="1:31">
      <c r="A932" s="3" t="s">
        <v>654</v>
      </c>
      <c r="B932" s="117" t="s">
        <v>544</v>
      </c>
      <c r="C932" s="118" t="s">
        <v>152</v>
      </c>
      <c r="D932" s="118" t="s">
        <v>227</v>
      </c>
      <c r="E932" s="117" t="s">
        <v>93</v>
      </c>
      <c r="F932" s="118" t="s">
        <v>119</v>
      </c>
      <c r="G932" s="117">
        <v>0</v>
      </c>
      <c r="H932" s="119">
        <v>0</v>
      </c>
      <c r="I932" s="119">
        <v>85.208708940972244</v>
      </c>
      <c r="J932" s="119">
        <v>258.70853784654918</v>
      </c>
      <c r="K932" s="119">
        <v>610.67571575794636</v>
      </c>
      <c r="L932" s="119">
        <v>794.40976608176027</v>
      </c>
      <c r="M932" s="119">
        <v>893.01476786458886</v>
      </c>
      <c r="N932" s="119">
        <v>903.47387225937769</v>
      </c>
      <c r="O932" s="119">
        <v>914.05626745962604</v>
      </c>
      <c r="P932" s="119">
        <v>924.76340680417957</v>
      </c>
      <c r="Q932" s="119">
        <v>935.59676076368635</v>
      </c>
      <c r="R932" s="119">
        <v>946.5578171425459</v>
      </c>
      <c r="S932" s="119">
        <v>957.64808128323716</v>
      </c>
      <c r="T932" s="119">
        <v>968.86907627305482</v>
      </c>
      <c r="U932" s="119">
        <v>980.22234315328467</v>
      </c>
      <c r="V932" s="119">
        <v>991.70944113084192</v>
      </c>
      <c r="W932" s="119">
        <v>1003.3319477924069</v>
      </c>
      <c r="X932" s="119">
        <v>1015.0914593210829</v>
      </c>
      <c r="Y932" s="119">
        <v>1026.989590715609</v>
      </c>
      <c r="Z932" s="119">
        <v>1039.0279760121571</v>
      </c>
      <c r="AA932" s="119">
        <v>1051.2082685087432</v>
      </c>
      <c r="AB932" s="119">
        <v>1063.5321409922838</v>
      </c>
      <c r="AC932" s="119">
        <v>1076.0012859683275</v>
      </c>
      <c r="AD932" s="119">
        <v>1088.6174158934998</v>
      </c>
      <c r="AE932" s="119">
        <v>1101.38226341068</v>
      </c>
    </row>
    <row r="933" spans="1:31">
      <c r="A933" s="3" t="s">
        <v>655</v>
      </c>
      <c r="B933" s="117" t="s">
        <v>544</v>
      </c>
      <c r="C933" s="118" t="s">
        <v>152</v>
      </c>
      <c r="D933" s="118" t="s">
        <v>227</v>
      </c>
      <c r="E933" s="117" t="s">
        <v>94</v>
      </c>
      <c r="F933" s="118" t="s">
        <v>119</v>
      </c>
      <c r="G933" s="117">
        <v>0</v>
      </c>
      <c r="H933" s="119">
        <v>0</v>
      </c>
      <c r="I933" s="119">
        <v>85.208708940972244</v>
      </c>
      <c r="J933" s="119">
        <v>173.49982890557692</v>
      </c>
      <c r="K933" s="119">
        <v>351.96717791139719</v>
      </c>
      <c r="L933" s="119">
        <v>183.7340503238139</v>
      </c>
      <c r="M933" s="119">
        <v>98.605001782828595</v>
      </c>
      <c r="N933" s="119">
        <v>10.459104394788824</v>
      </c>
      <c r="O933" s="119">
        <v>10.582395200248357</v>
      </c>
      <c r="P933" s="119">
        <v>10.707139344553525</v>
      </c>
      <c r="Q933" s="119">
        <v>10.83335395950678</v>
      </c>
      <c r="R933" s="119">
        <v>10.961056378859553</v>
      </c>
      <c r="S933" s="119">
        <v>11.090264140691261</v>
      </c>
      <c r="T933" s="119">
        <v>11.220994989817655</v>
      </c>
      <c r="U933" s="119">
        <v>11.353266880229853</v>
      </c>
      <c r="V933" s="119">
        <v>11.487097977557255</v>
      </c>
      <c r="W933" s="119">
        <v>11.622506661565012</v>
      </c>
      <c r="X933" s="119">
        <v>11.759511528675944</v>
      </c>
      <c r="Y933" s="119">
        <v>11.898131394526104</v>
      </c>
      <c r="Z933" s="119">
        <v>12.038385296548086</v>
      </c>
      <c r="AA933" s="119">
        <v>12.180292496586162</v>
      </c>
      <c r="AB933" s="119">
        <v>12.323872483540526</v>
      </c>
      <c r="AC933" s="119">
        <v>12.469144976043708</v>
      </c>
      <c r="AD933" s="119">
        <v>12.616129925172345</v>
      </c>
      <c r="AE933" s="119">
        <v>12.764847517180215</v>
      </c>
    </row>
    <row r="934" spans="1:31">
      <c r="A934" s="3" t="s">
        <v>656</v>
      </c>
      <c r="B934" s="117" t="s">
        <v>544</v>
      </c>
      <c r="C934" s="118" t="s">
        <v>152</v>
      </c>
      <c r="D934" s="118" t="s">
        <v>227</v>
      </c>
      <c r="E934" s="117" t="s">
        <v>35</v>
      </c>
      <c r="F934" s="118" t="s">
        <v>119</v>
      </c>
      <c r="G934" s="117">
        <v>0</v>
      </c>
      <c r="H934" s="144">
        <v>0</v>
      </c>
      <c r="I934" s="144">
        <v>1.1929219251736114E-2</v>
      </c>
      <c r="J934" s="144">
        <v>3.6219195298516887E-2</v>
      </c>
      <c r="K934" s="144">
        <v>8.5494600206112492E-2</v>
      </c>
      <c r="L934" s="144">
        <v>0.11121736725144644</v>
      </c>
      <c r="M934" s="144">
        <v>0.12502206750104244</v>
      </c>
      <c r="N934" s="144">
        <v>0.12648634211631288</v>
      </c>
      <c r="O934" s="144">
        <v>0.12796787744434768</v>
      </c>
      <c r="P934" s="144">
        <v>0.12946687695258516</v>
      </c>
      <c r="Q934" s="144">
        <v>0.1309835465069161</v>
      </c>
      <c r="R934" s="144">
        <v>0.13251809439995643</v>
      </c>
      <c r="S934" s="144">
        <v>0.13407073137965322</v>
      </c>
      <c r="T934" s="144">
        <v>0.13564167067822769</v>
      </c>
      <c r="U934" s="144">
        <v>0.13723112804145987</v>
      </c>
      <c r="V934" s="144">
        <v>0.13883932175831787</v>
      </c>
      <c r="W934" s="144">
        <v>0.14046647269093698</v>
      </c>
      <c r="X934" s="144">
        <v>0.14211280430495163</v>
      </c>
      <c r="Y934" s="144">
        <v>0.14377854270018528</v>
      </c>
      <c r="Z934" s="144">
        <v>0.14546391664170202</v>
      </c>
      <c r="AA934" s="144">
        <v>0.14716915759122406</v>
      </c>
      <c r="AB934" s="144">
        <v>0.14889449973891974</v>
      </c>
      <c r="AC934" s="144">
        <v>0.15064018003556587</v>
      </c>
      <c r="AD934" s="144">
        <v>0.15240643822509001</v>
      </c>
      <c r="AE934" s="144">
        <v>0.15419351687749522</v>
      </c>
    </row>
    <row r="935" spans="1:31">
      <c r="A935" s="3" t="s">
        <v>657</v>
      </c>
      <c r="B935" s="117" t="s">
        <v>544</v>
      </c>
      <c r="C935" s="118" t="s">
        <v>152</v>
      </c>
      <c r="D935" s="118" t="s">
        <v>227</v>
      </c>
      <c r="E935" s="117" t="s">
        <v>36</v>
      </c>
      <c r="F935" s="118" t="s">
        <v>119</v>
      </c>
      <c r="G935" s="117">
        <v>0</v>
      </c>
      <c r="H935" s="144">
        <v>0</v>
      </c>
      <c r="I935" s="144">
        <v>1.2712296730324077E-2</v>
      </c>
      <c r="J935" s="144">
        <v>3.8596755433202137E-2</v>
      </c>
      <c r="K935" s="144">
        <v>9.1106777713248599E-2</v>
      </c>
      <c r="L935" s="144">
        <v>0.11851808104374088</v>
      </c>
      <c r="M935" s="144">
        <v>0.13322897218781163</v>
      </c>
      <c r="N935" s="144">
        <v>0.13478936713162071</v>
      </c>
      <c r="O935" s="144">
        <v>0.13636815584436027</v>
      </c>
      <c r="P935" s="144">
        <v>0.13796555514981368</v>
      </c>
      <c r="Q935" s="144">
        <v>0.13958178442765995</v>
      </c>
      <c r="R935" s="144">
        <v>0.14121706564360234</v>
      </c>
      <c r="S935" s="144">
        <v>0.14287162337985213</v>
      </c>
      <c r="T935" s="144">
        <v>0.14454568486597152</v>
      </c>
      <c r="U935" s="144">
        <v>0.14623948001008086</v>
      </c>
      <c r="V935" s="144">
        <v>0.14795324143043251</v>
      </c>
      <c r="W935" s="144">
        <v>0.14968720448735826</v>
      </c>
      <c r="X935" s="144">
        <v>0.15144160731559211</v>
      </c>
      <c r="Y935" s="144">
        <v>0.15321669085697492</v>
      </c>
      <c r="Z935" s="144">
        <v>0.15501269889354435</v>
      </c>
      <c r="AA935" s="144">
        <v>0.15682987808101456</v>
      </c>
      <c r="AB935" s="144">
        <v>0.15866847798265105</v>
      </c>
      <c r="AC935" s="144">
        <v>0.1605287511035442</v>
      </c>
      <c r="AD935" s="144">
        <v>0.16241095292528773</v>
      </c>
      <c r="AE935" s="144">
        <v>0.16431534194106481</v>
      </c>
    </row>
    <row r="936" spans="1:31">
      <c r="A936" s="3" t="s">
        <v>658</v>
      </c>
      <c r="B936" s="117" t="s">
        <v>544</v>
      </c>
      <c r="C936" s="118" t="s">
        <v>152</v>
      </c>
      <c r="D936" s="118" t="s">
        <v>227</v>
      </c>
      <c r="E936" s="117" t="s">
        <v>37</v>
      </c>
      <c r="F936" s="118" t="s">
        <v>119</v>
      </c>
      <c r="G936" s="117">
        <v>0</v>
      </c>
      <c r="H936" s="144">
        <v>0</v>
      </c>
      <c r="I936" s="144">
        <v>1.1929219251736114E-2</v>
      </c>
      <c r="J936" s="144">
        <v>3.6219195298516887E-2</v>
      </c>
      <c r="K936" s="144">
        <v>8.5494600206112492E-2</v>
      </c>
      <c r="L936" s="144">
        <v>0.11121736725144644</v>
      </c>
      <c r="M936" s="144">
        <v>0.12502206750104244</v>
      </c>
      <c r="N936" s="144">
        <v>0.12648634211631288</v>
      </c>
      <c r="O936" s="144">
        <v>0.12796787744434768</v>
      </c>
      <c r="P936" s="144">
        <v>0.12946687695258516</v>
      </c>
      <c r="Q936" s="144">
        <v>0.1309835465069161</v>
      </c>
      <c r="R936" s="144">
        <v>0.13251809439995643</v>
      </c>
      <c r="S936" s="144">
        <v>0.13407073137965322</v>
      </c>
      <c r="T936" s="144">
        <v>0.13564167067822769</v>
      </c>
      <c r="U936" s="144">
        <v>0.13723112804145987</v>
      </c>
      <c r="V936" s="144">
        <v>0.13883932175831787</v>
      </c>
      <c r="W936" s="144">
        <v>0.14046647269093698</v>
      </c>
      <c r="X936" s="144">
        <v>0.14211280430495163</v>
      </c>
      <c r="Y936" s="144">
        <v>0.14377854270018528</v>
      </c>
      <c r="Z936" s="144">
        <v>0.14546391664170202</v>
      </c>
      <c r="AA936" s="144">
        <v>0.14716915759122406</v>
      </c>
      <c r="AB936" s="144">
        <v>0.14889449973891974</v>
      </c>
      <c r="AC936" s="144">
        <v>0.15064018003556587</v>
      </c>
      <c r="AD936" s="144">
        <v>0.15240643822509001</v>
      </c>
      <c r="AE936" s="144">
        <v>0.15419351687749522</v>
      </c>
    </row>
    <row r="937" spans="1:31">
      <c r="A937" s="3" t="s">
        <v>659</v>
      </c>
      <c r="B937" s="117" t="s">
        <v>544</v>
      </c>
      <c r="C937" s="118" t="s">
        <v>152</v>
      </c>
      <c r="D937" s="118" t="s">
        <v>227</v>
      </c>
      <c r="E937" s="117" t="s">
        <v>38</v>
      </c>
      <c r="F937" s="118" t="s">
        <v>119</v>
      </c>
      <c r="G937" s="117">
        <v>0</v>
      </c>
      <c r="H937" s="144">
        <v>0</v>
      </c>
      <c r="I937" s="144">
        <v>1.2712296730324077E-2</v>
      </c>
      <c r="J937" s="144">
        <v>3.8596755433202137E-2</v>
      </c>
      <c r="K937" s="144">
        <v>9.1106777713248599E-2</v>
      </c>
      <c r="L937" s="144">
        <v>0.11851808104374088</v>
      </c>
      <c r="M937" s="144">
        <v>0.13322897218781163</v>
      </c>
      <c r="N937" s="144">
        <v>0.13478936713162071</v>
      </c>
      <c r="O937" s="144">
        <v>0.13636815584436027</v>
      </c>
      <c r="P937" s="144">
        <v>0.13796555514981368</v>
      </c>
      <c r="Q937" s="144">
        <v>0.13958178442765995</v>
      </c>
      <c r="R937" s="144">
        <v>0.14121706564360234</v>
      </c>
      <c r="S937" s="144">
        <v>0.14287162337985213</v>
      </c>
      <c r="T937" s="144">
        <v>0.14454568486597152</v>
      </c>
      <c r="U937" s="144">
        <v>0.14623948001008086</v>
      </c>
      <c r="V937" s="144">
        <v>0.14795324143043251</v>
      </c>
      <c r="W937" s="144">
        <v>0.14968720448735826</v>
      </c>
      <c r="X937" s="144">
        <v>0.15144160731559211</v>
      </c>
      <c r="Y937" s="144">
        <v>0.15321669085697492</v>
      </c>
      <c r="Z937" s="144">
        <v>0.15501269889354435</v>
      </c>
      <c r="AA937" s="144">
        <v>0.15682987808101456</v>
      </c>
      <c r="AB937" s="144">
        <v>0.15866847798265105</v>
      </c>
      <c r="AC937" s="144">
        <v>0.1605287511035442</v>
      </c>
      <c r="AD937" s="144">
        <v>0.16241095292528773</v>
      </c>
      <c r="AE937" s="144">
        <v>0.16431534194106481</v>
      </c>
    </row>
    <row r="938" spans="1:31">
      <c r="A938" s="3" t="s">
        <v>660</v>
      </c>
      <c r="B938" s="117" t="s">
        <v>544</v>
      </c>
      <c r="C938" s="118" t="s">
        <v>152</v>
      </c>
      <c r="D938" s="118" t="s">
        <v>227</v>
      </c>
      <c r="E938" s="117" t="s">
        <v>95</v>
      </c>
      <c r="F938" s="118" t="s">
        <v>119</v>
      </c>
      <c r="G938" s="117">
        <v>0</v>
      </c>
      <c r="H938" s="118">
        <v>0</v>
      </c>
      <c r="I938" s="118">
        <v>30335.23</v>
      </c>
      <c r="J938" s="118">
        <v>61237.120000000003</v>
      </c>
      <c r="K938" s="118">
        <v>123700.7</v>
      </c>
      <c r="L938" s="118">
        <v>64819.1</v>
      </c>
      <c r="M938" s="118">
        <v>35023.93</v>
      </c>
      <c r="N938" s="118">
        <v>4172.87</v>
      </c>
      <c r="O938" s="118">
        <v>4216.0200000000004</v>
      </c>
      <c r="P938" s="118">
        <v>4259.68</v>
      </c>
      <c r="Q938" s="118">
        <v>4303.8599999999997</v>
      </c>
      <c r="R938" s="118">
        <v>4348.55</v>
      </c>
      <c r="S938" s="118">
        <v>4393.78</v>
      </c>
      <c r="T938" s="118">
        <v>4439.53</v>
      </c>
      <c r="U938" s="118">
        <v>4485.83</v>
      </c>
      <c r="V938" s="118">
        <v>4532.67</v>
      </c>
      <c r="W938" s="118">
        <v>4580.0600000000004</v>
      </c>
      <c r="X938" s="118">
        <v>4628.01</v>
      </c>
      <c r="Y938" s="118">
        <v>4676.53</v>
      </c>
      <c r="Z938" s="118">
        <v>4725.62</v>
      </c>
      <c r="AA938" s="118">
        <v>4775.29</v>
      </c>
      <c r="AB938" s="118">
        <v>4825.54</v>
      </c>
      <c r="AC938" s="118">
        <v>4876.38</v>
      </c>
      <c r="AD938" s="118">
        <v>4927.83</v>
      </c>
      <c r="AE938" s="118">
        <v>4979.88</v>
      </c>
    </row>
    <row r="939" spans="1:31">
      <c r="A939" s="3" t="s">
        <v>661</v>
      </c>
      <c r="B939" s="117" t="s">
        <v>544</v>
      </c>
      <c r="C939" s="118" t="s">
        <v>152</v>
      </c>
      <c r="D939" s="118" t="s">
        <v>227</v>
      </c>
      <c r="E939" s="117" t="s">
        <v>96</v>
      </c>
      <c r="F939" s="118" t="s">
        <v>119</v>
      </c>
      <c r="G939" s="117">
        <v>0</v>
      </c>
      <c r="H939" s="118">
        <v>0</v>
      </c>
      <c r="I939" s="118">
        <v>3938.92</v>
      </c>
      <c r="J939" s="118">
        <v>3938.92</v>
      </c>
      <c r="K939" s="118">
        <v>3938.92</v>
      </c>
      <c r="L939" s="118">
        <v>3938.92</v>
      </c>
      <c r="M939" s="118">
        <v>3938.92</v>
      </c>
      <c r="N939" s="118">
        <v>3938.92</v>
      </c>
      <c r="O939" s="118">
        <v>3938.92</v>
      </c>
      <c r="P939" s="118">
        <v>3938.92</v>
      </c>
      <c r="Q939" s="118">
        <v>3938.92</v>
      </c>
      <c r="R939" s="118">
        <v>3938.92</v>
      </c>
      <c r="S939" s="118">
        <v>3938.92</v>
      </c>
      <c r="T939" s="118">
        <v>3938.92</v>
      </c>
      <c r="U939" s="118">
        <v>3938.92</v>
      </c>
      <c r="V939" s="118">
        <v>3938.92</v>
      </c>
      <c r="W939" s="118">
        <v>3938.92</v>
      </c>
      <c r="X939" s="118">
        <v>3938.92</v>
      </c>
      <c r="Y939" s="118">
        <v>3938.92</v>
      </c>
      <c r="Z939" s="118">
        <v>3938.92</v>
      </c>
      <c r="AA939" s="118">
        <v>3938.92</v>
      </c>
      <c r="AB939" s="118">
        <v>3938.92</v>
      </c>
      <c r="AC939" s="118">
        <v>3938.92</v>
      </c>
      <c r="AD939" s="118">
        <v>3938.92</v>
      </c>
      <c r="AE939" s="118">
        <v>3938.92</v>
      </c>
    </row>
    <row r="940" spans="1:31">
      <c r="A940" s="3" t="s">
        <v>662</v>
      </c>
      <c r="B940" s="117" t="s">
        <v>544</v>
      </c>
      <c r="C940" s="118" t="s">
        <v>152</v>
      </c>
      <c r="D940" s="118" t="s">
        <v>227</v>
      </c>
      <c r="E940" s="117" t="s">
        <v>97</v>
      </c>
      <c r="F940" s="118" t="s">
        <v>119</v>
      </c>
      <c r="G940" s="117">
        <v>0</v>
      </c>
      <c r="H940" s="118">
        <v>0</v>
      </c>
      <c r="I940" s="118">
        <v>0</v>
      </c>
      <c r="J940" s="118">
        <v>0</v>
      </c>
      <c r="K940" s="118">
        <v>0</v>
      </c>
      <c r="L940" s="118">
        <v>0</v>
      </c>
      <c r="M940" s="118">
        <v>0</v>
      </c>
      <c r="N940" s="118">
        <v>0</v>
      </c>
      <c r="O940" s="118">
        <v>0</v>
      </c>
      <c r="P940" s="118">
        <v>0</v>
      </c>
      <c r="Q940" s="118">
        <v>0</v>
      </c>
      <c r="R940" s="118">
        <v>0</v>
      </c>
      <c r="S940" s="118">
        <v>0</v>
      </c>
      <c r="T940" s="118">
        <v>0</v>
      </c>
      <c r="U940" s="118">
        <v>0</v>
      </c>
      <c r="V940" s="118">
        <v>0</v>
      </c>
      <c r="W940" s="118">
        <v>0</v>
      </c>
      <c r="X940" s="118">
        <v>0</v>
      </c>
      <c r="Y940" s="118">
        <v>0</v>
      </c>
      <c r="Z940" s="118">
        <v>0</v>
      </c>
      <c r="AA940" s="118">
        <v>0</v>
      </c>
      <c r="AB940" s="118">
        <v>0</v>
      </c>
      <c r="AC940" s="118">
        <v>0</v>
      </c>
      <c r="AD940" s="118">
        <v>0</v>
      </c>
      <c r="AE940" s="118">
        <v>0</v>
      </c>
    </row>
    <row r="941" spans="1:31">
      <c r="A941" s="3" t="s">
        <v>663</v>
      </c>
      <c r="B941" s="117" t="s">
        <v>544</v>
      </c>
      <c r="C941" s="118" t="s">
        <v>152</v>
      </c>
      <c r="D941" s="118" t="s">
        <v>227</v>
      </c>
      <c r="E941" s="117" t="s">
        <v>34</v>
      </c>
      <c r="F941" s="118" t="s">
        <v>119</v>
      </c>
      <c r="G941" s="117">
        <v>0</v>
      </c>
      <c r="H941" s="118">
        <v>0</v>
      </c>
      <c r="I941" s="118">
        <v>34274.15</v>
      </c>
      <c r="J941" s="118">
        <v>65176.04</v>
      </c>
      <c r="K941" s="118">
        <v>127639.61</v>
      </c>
      <c r="L941" s="118">
        <v>68758.02</v>
      </c>
      <c r="M941" s="118">
        <v>38962.85</v>
      </c>
      <c r="N941" s="118">
        <v>8111.79</v>
      </c>
      <c r="O941" s="118">
        <v>8154.94</v>
      </c>
      <c r="P941" s="118">
        <v>8198.6</v>
      </c>
      <c r="Q941" s="118">
        <v>8242.77</v>
      </c>
      <c r="R941" s="118">
        <v>8287.4699999999993</v>
      </c>
      <c r="S941" s="118">
        <v>8332.69</v>
      </c>
      <c r="T941" s="118">
        <v>8378.4500000000007</v>
      </c>
      <c r="U941" s="118">
        <v>8424.74</v>
      </c>
      <c r="V941" s="118">
        <v>8471.58</v>
      </c>
      <c r="W941" s="118">
        <v>8518.98</v>
      </c>
      <c r="X941" s="118">
        <v>8566.93</v>
      </c>
      <c r="Y941" s="118">
        <v>8615.44</v>
      </c>
      <c r="Z941" s="118">
        <v>8664.5300000000007</v>
      </c>
      <c r="AA941" s="118">
        <v>8714.2000000000007</v>
      </c>
      <c r="AB941" s="118">
        <v>8764.4500000000007</v>
      </c>
      <c r="AC941" s="118">
        <v>8815.2999999999993</v>
      </c>
      <c r="AD941" s="118">
        <v>8866.74</v>
      </c>
      <c r="AE941" s="118">
        <v>8918.7999999999993</v>
      </c>
    </row>
    <row r="942" spans="1:31">
      <c r="A942" s="3" t="s">
        <v>554</v>
      </c>
      <c r="B942" s="117" t="s">
        <v>544</v>
      </c>
      <c r="C942" s="118" t="s">
        <v>32</v>
      </c>
      <c r="D942" s="118" t="s">
        <v>130</v>
      </c>
      <c r="E942" s="117" t="s">
        <v>93</v>
      </c>
      <c r="F942" s="118" t="s">
        <v>119</v>
      </c>
      <c r="G942" s="117">
        <v>0</v>
      </c>
      <c r="H942" s="119">
        <v>0</v>
      </c>
      <c r="I942" s="119">
        <v>18.989990347667245</v>
      </c>
      <c r="J942" s="119">
        <v>68.374837678778164</v>
      </c>
      <c r="K942" s="119">
        <v>191.36460345046964</v>
      </c>
      <c r="L942" s="119">
        <v>295.20117706142798</v>
      </c>
      <c r="M942" s="119">
        <v>393.50444873713963</v>
      </c>
      <c r="N942" s="119">
        <v>472.12378754815967</v>
      </c>
      <c r="O942" s="119">
        <v>566.45070083494102</v>
      </c>
      <c r="P942" s="119">
        <v>679.62344821201225</v>
      </c>
      <c r="Q942" s="119">
        <v>815.40729083531687</v>
      </c>
      <c r="R942" s="119">
        <v>978.31976176898365</v>
      </c>
      <c r="S942" s="119">
        <v>1173.7809644640802</v>
      </c>
      <c r="T942" s="119">
        <v>1408.2938997848485</v>
      </c>
      <c r="U942" s="119">
        <v>1689.6608210687245</v>
      </c>
      <c r="V942" s="119">
        <v>2027.2428153603455</v>
      </c>
      <c r="W942" s="119">
        <v>2432.2712470960364</v>
      </c>
      <c r="X942" s="119">
        <v>2918.2214259807556</v>
      </c>
      <c r="Y942" s="119">
        <v>3501.260931000475</v>
      </c>
      <c r="Z942" s="119">
        <v>4200.7875063251468</v>
      </c>
      <c r="AA942" s="119">
        <v>5040.0744249172485</v>
      </c>
      <c r="AB942" s="119">
        <v>6047.0447911151132</v>
      </c>
      <c r="AC942" s="119">
        <v>7255.2005432643609</v>
      </c>
      <c r="AD942" s="119">
        <v>7345.2108544093999</v>
      </c>
      <c r="AE942" s="119">
        <v>7436.3378619247324</v>
      </c>
    </row>
    <row r="943" spans="1:31">
      <c r="A943" s="3" t="s">
        <v>555</v>
      </c>
      <c r="B943" s="117" t="s">
        <v>544</v>
      </c>
      <c r="C943" s="118" t="s">
        <v>32</v>
      </c>
      <c r="D943" s="118" t="s">
        <v>130</v>
      </c>
      <c r="E943" s="117" t="s">
        <v>94</v>
      </c>
      <c r="F943" s="118" t="s">
        <v>119</v>
      </c>
      <c r="G943" s="117">
        <v>0</v>
      </c>
      <c r="H943" s="119">
        <v>0</v>
      </c>
      <c r="I943" s="119">
        <v>18.989990347667245</v>
      </c>
      <c r="J943" s="119">
        <v>49.384847331110919</v>
      </c>
      <c r="K943" s="119">
        <v>122.98976577169148</v>
      </c>
      <c r="L943" s="119">
        <v>103.83657361095834</v>
      </c>
      <c r="M943" s="119">
        <v>98.303271675711642</v>
      </c>
      <c r="N943" s="119">
        <v>78.619338811020043</v>
      </c>
      <c r="O943" s="119">
        <v>94.326913286781348</v>
      </c>
      <c r="P943" s="119">
        <v>113.17274737707123</v>
      </c>
      <c r="Q943" s="119">
        <v>135.78384262330462</v>
      </c>
      <c r="R943" s="119">
        <v>162.91247093366678</v>
      </c>
      <c r="S943" s="119">
        <v>195.46120269509652</v>
      </c>
      <c r="T943" s="119">
        <v>234.51293532076829</v>
      </c>
      <c r="U943" s="119">
        <v>281.36692128387608</v>
      </c>
      <c r="V943" s="119">
        <v>337.58199429162096</v>
      </c>
      <c r="W943" s="119">
        <v>405.0284317356909</v>
      </c>
      <c r="X943" s="119">
        <v>485.95017888471921</v>
      </c>
      <c r="Y943" s="119">
        <v>583.0395050197194</v>
      </c>
      <c r="Z943" s="119">
        <v>699.52657532467174</v>
      </c>
      <c r="AA943" s="119">
        <v>839.28691859210176</v>
      </c>
      <c r="AB943" s="119">
        <v>1006.9703661978647</v>
      </c>
      <c r="AC943" s="119">
        <v>1208.1557521492477</v>
      </c>
      <c r="AD943" s="119">
        <v>90.010311145038941</v>
      </c>
      <c r="AE943" s="119">
        <v>91.12700751533248</v>
      </c>
    </row>
    <row r="944" spans="1:31">
      <c r="A944" s="3" t="s">
        <v>556</v>
      </c>
      <c r="B944" s="117" t="s">
        <v>544</v>
      </c>
      <c r="C944" s="118" t="s">
        <v>32</v>
      </c>
      <c r="D944" s="118" t="s">
        <v>130</v>
      </c>
      <c r="E944" s="117" t="s">
        <v>35</v>
      </c>
      <c r="F944" s="118" t="s">
        <v>119</v>
      </c>
      <c r="G944" s="117">
        <v>0</v>
      </c>
      <c r="H944" s="144">
        <v>0</v>
      </c>
      <c r="I944" s="144">
        <v>9.494995173833622E-3</v>
      </c>
      <c r="J944" s="144">
        <v>3.4187418839389083E-2</v>
      </c>
      <c r="K944" s="144">
        <v>9.5682301725234828E-2</v>
      </c>
      <c r="L944" s="144">
        <v>0.14760058853071401</v>
      </c>
      <c r="M944" s="144">
        <v>0.19675222436856982</v>
      </c>
      <c r="N944" s="144">
        <v>0.23606189377407982</v>
      </c>
      <c r="O944" s="144">
        <v>0.28322535041747049</v>
      </c>
      <c r="P944" s="144">
        <v>0.33981172410600613</v>
      </c>
      <c r="Q944" s="144">
        <v>0.40770364541765841</v>
      </c>
      <c r="R944" s="144">
        <v>0.4891598808844918</v>
      </c>
      <c r="S944" s="144">
        <v>0.5868904822320401</v>
      </c>
      <c r="T944" s="144">
        <v>0.70414694989242421</v>
      </c>
      <c r="U944" s="144">
        <v>0.84483041053436225</v>
      </c>
      <c r="V944" s="144">
        <v>1.0136214076801728</v>
      </c>
      <c r="W944" s="144">
        <v>1.2161356235480183</v>
      </c>
      <c r="X944" s="144">
        <v>1.4591107129903778</v>
      </c>
      <c r="Y944" s="144">
        <v>1.7506304655002376</v>
      </c>
      <c r="Z944" s="144">
        <v>2.1003937531625736</v>
      </c>
      <c r="AA944" s="144">
        <v>2.5200372124586243</v>
      </c>
      <c r="AB944" s="144">
        <v>3.0235223955575568</v>
      </c>
      <c r="AC944" s="144">
        <v>3.6276002716321805</v>
      </c>
      <c r="AD944" s="144">
        <v>3.6726054272047</v>
      </c>
      <c r="AE944" s="144">
        <v>3.7181689309623662</v>
      </c>
    </row>
    <row r="945" spans="1:31">
      <c r="A945" s="3" t="s">
        <v>557</v>
      </c>
      <c r="B945" s="117" t="s">
        <v>544</v>
      </c>
      <c r="C945" s="118" t="s">
        <v>32</v>
      </c>
      <c r="D945" s="118" t="s">
        <v>130</v>
      </c>
      <c r="E945" s="117" t="s">
        <v>36</v>
      </c>
      <c r="F945" s="118" t="s">
        <v>119</v>
      </c>
      <c r="G945" s="117">
        <v>0</v>
      </c>
      <c r="H945" s="144">
        <v>0</v>
      </c>
      <c r="I945" s="144">
        <v>1.0118281302039239E-2</v>
      </c>
      <c r="J945" s="144">
        <v>3.6431605753824682E-2</v>
      </c>
      <c r="K945" s="144">
        <v>0.10196323713260318</v>
      </c>
      <c r="L945" s="144">
        <v>0.15728962972156224</v>
      </c>
      <c r="M945" s="144">
        <v>0.20966775827852707</v>
      </c>
      <c r="N945" s="144">
        <v>0.2515578578155156</v>
      </c>
      <c r="O945" s="144">
        <v>0.30181729584129419</v>
      </c>
      <c r="P945" s="144">
        <v>0.36211820556906021</v>
      </c>
      <c r="Q945" s="144">
        <v>0.43446680031719781</v>
      </c>
      <c r="R945" s="144">
        <v>0.5212701202946417</v>
      </c>
      <c r="S945" s="144">
        <v>0.62541611491052862</v>
      </c>
      <c r="T945" s="144">
        <v>0.75036972494930121</v>
      </c>
      <c r="U945" s="144">
        <v>0.90028816126850197</v>
      </c>
      <c r="V945" s="144">
        <v>1.0801592153454527</v>
      </c>
      <c r="W945" s="144">
        <v>1.2959672032694143</v>
      </c>
      <c r="X945" s="144">
        <v>1.5548920641414938</v>
      </c>
      <c r="Y945" s="144">
        <v>1.8655482368928362</v>
      </c>
      <c r="Z945" s="144">
        <v>2.2382712629609691</v>
      </c>
      <c r="AA945" s="144">
        <v>2.6854616501050983</v>
      </c>
      <c r="AB945" s="144">
        <v>3.2219974377211815</v>
      </c>
      <c r="AC945" s="144">
        <v>3.8657291897188624</v>
      </c>
      <c r="AD945" s="144">
        <v>3.9136886479163469</v>
      </c>
      <c r="AE945" s="144">
        <v>3.9622431063111319</v>
      </c>
    </row>
    <row r="946" spans="1:31">
      <c r="A946" s="3" t="s">
        <v>558</v>
      </c>
      <c r="B946" s="117" t="s">
        <v>544</v>
      </c>
      <c r="C946" s="118" t="s">
        <v>32</v>
      </c>
      <c r="D946" s="118" t="s">
        <v>130</v>
      </c>
      <c r="E946" s="117" t="s">
        <v>37</v>
      </c>
      <c r="F946" s="118" t="s">
        <v>119</v>
      </c>
      <c r="G946" s="117">
        <v>0</v>
      </c>
      <c r="H946" s="144">
        <v>0</v>
      </c>
      <c r="I946" s="144">
        <v>9.494995173833622E-3</v>
      </c>
      <c r="J946" s="144">
        <v>3.4187418839389083E-2</v>
      </c>
      <c r="K946" s="144">
        <v>9.5682301725234828E-2</v>
      </c>
      <c r="L946" s="144">
        <v>0.14760058853071401</v>
      </c>
      <c r="M946" s="144">
        <v>0.19675222436856982</v>
      </c>
      <c r="N946" s="144">
        <v>0.23606189377407982</v>
      </c>
      <c r="O946" s="144">
        <v>0.28322535041747049</v>
      </c>
      <c r="P946" s="144">
        <v>0.33981172410600613</v>
      </c>
      <c r="Q946" s="144">
        <v>0.40770364541765841</v>
      </c>
      <c r="R946" s="144">
        <v>0.4891598808844918</v>
      </c>
      <c r="S946" s="144">
        <v>0.5868904822320401</v>
      </c>
      <c r="T946" s="144">
        <v>0.70414694989242421</v>
      </c>
      <c r="U946" s="144">
        <v>0.84483041053436225</v>
      </c>
      <c r="V946" s="144">
        <v>1.0136214076801728</v>
      </c>
      <c r="W946" s="144">
        <v>1.2161356235480183</v>
      </c>
      <c r="X946" s="144">
        <v>1.4591107129903778</v>
      </c>
      <c r="Y946" s="144">
        <v>1.7506304655002376</v>
      </c>
      <c r="Z946" s="144">
        <v>2.1003937531625736</v>
      </c>
      <c r="AA946" s="144">
        <v>2.5200372124586243</v>
      </c>
      <c r="AB946" s="144">
        <v>3.0235223955575568</v>
      </c>
      <c r="AC946" s="144">
        <v>3.6276002716321805</v>
      </c>
      <c r="AD946" s="144">
        <v>3.6726054272047</v>
      </c>
      <c r="AE946" s="144">
        <v>3.7181689309623662</v>
      </c>
    </row>
    <row r="947" spans="1:31">
      <c r="A947" s="3" t="s">
        <v>559</v>
      </c>
      <c r="B947" s="117" t="s">
        <v>544</v>
      </c>
      <c r="C947" s="118" t="s">
        <v>32</v>
      </c>
      <c r="D947" s="118" t="s">
        <v>130</v>
      </c>
      <c r="E947" s="117" t="s">
        <v>38</v>
      </c>
      <c r="F947" s="118" t="s">
        <v>119</v>
      </c>
      <c r="G947" s="117">
        <v>0</v>
      </c>
      <c r="H947" s="144">
        <v>0</v>
      </c>
      <c r="I947" s="144">
        <v>1.0118281302039239E-2</v>
      </c>
      <c r="J947" s="144">
        <v>3.6431605753824682E-2</v>
      </c>
      <c r="K947" s="144">
        <v>0.10196323713260318</v>
      </c>
      <c r="L947" s="144">
        <v>0.15728962972156224</v>
      </c>
      <c r="M947" s="144">
        <v>0.20966775827852707</v>
      </c>
      <c r="N947" s="144">
        <v>0.2515578578155156</v>
      </c>
      <c r="O947" s="144">
        <v>0.30181729584129419</v>
      </c>
      <c r="P947" s="144">
        <v>0.36211820556906021</v>
      </c>
      <c r="Q947" s="144">
        <v>0.43446680031719781</v>
      </c>
      <c r="R947" s="144">
        <v>0.5212701202946417</v>
      </c>
      <c r="S947" s="144">
        <v>0.62541611491052862</v>
      </c>
      <c r="T947" s="144">
        <v>0.75036972494930121</v>
      </c>
      <c r="U947" s="144">
        <v>0.90028816126850197</v>
      </c>
      <c r="V947" s="144">
        <v>1.0801592153454527</v>
      </c>
      <c r="W947" s="144">
        <v>1.2959672032694143</v>
      </c>
      <c r="X947" s="144">
        <v>1.5548920641414938</v>
      </c>
      <c r="Y947" s="144">
        <v>1.8655482368928362</v>
      </c>
      <c r="Z947" s="144">
        <v>2.2382712629609691</v>
      </c>
      <c r="AA947" s="144">
        <v>2.6854616501050983</v>
      </c>
      <c r="AB947" s="144">
        <v>3.2219974377211815</v>
      </c>
      <c r="AC947" s="144">
        <v>3.8657291897188624</v>
      </c>
      <c r="AD947" s="144">
        <v>3.9136886479163469</v>
      </c>
      <c r="AE947" s="144">
        <v>3.9622431063111319</v>
      </c>
    </row>
    <row r="948" spans="1:31">
      <c r="A948" s="3" t="s">
        <v>560</v>
      </c>
      <c r="B948" s="117" t="s">
        <v>544</v>
      </c>
      <c r="C948" s="118" t="s">
        <v>32</v>
      </c>
      <c r="D948" s="118" t="s">
        <v>130</v>
      </c>
      <c r="E948" s="117" t="s">
        <v>95</v>
      </c>
      <c r="F948" s="118" t="s">
        <v>119</v>
      </c>
      <c r="G948" s="117">
        <v>0</v>
      </c>
      <c r="H948" s="118">
        <v>0</v>
      </c>
      <c r="I948" s="118">
        <v>19697.72</v>
      </c>
      <c r="J948" s="118">
        <v>42493.86</v>
      </c>
      <c r="K948" s="118">
        <v>97697.55</v>
      </c>
      <c r="L948" s="118">
        <v>83332.66</v>
      </c>
      <c r="M948" s="118">
        <v>79182.679999999993</v>
      </c>
      <c r="N948" s="118">
        <v>64419.73</v>
      </c>
      <c r="O948" s="118">
        <v>76200.41</v>
      </c>
      <c r="P948" s="118">
        <v>90334.79</v>
      </c>
      <c r="Q948" s="118">
        <v>107293.11</v>
      </c>
      <c r="R948" s="118">
        <v>127639.58</v>
      </c>
      <c r="S948" s="118">
        <v>152051.13</v>
      </c>
      <c r="T948" s="118">
        <v>181339.93</v>
      </c>
      <c r="U948" s="118">
        <v>216480.42</v>
      </c>
      <c r="V948" s="118">
        <v>258641.72</v>
      </c>
      <c r="W948" s="118">
        <v>309226.55</v>
      </c>
      <c r="X948" s="118">
        <v>369917.86</v>
      </c>
      <c r="Y948" s="118">
        <v>442734.85</v>
      </c>
      <c r="Z948" s="118">
        <v>530100.16</v>
      </c>
      <c r="AA948" s="118">
        <v>634920.41</v>
      </c>
      <c r="AB948" s="118">
        <v>760683</v>
      </c>
      <c r="AC948" s="118">
        <v>911572.04</v>
      </c>
      <c r="AD948" s="118">
        <v>72962.960000000006</v>
      </c>
      <c r="AE948" s="118">
        <v>73800.479999999996</v>
      </c>
    </row>
    <row r="949" spans="1:31">
      <c r="A949" s="3" t="s">
        <v>561</v>
      </c>
      <c r="B949" s="117" t="s">
        <v>544</v>
      </c>
      <c r="C949" s="118" t="s">
        <v>32</v>
      </c>
      <c r="D949" s="118" t="s">
        <v>130</v>
      </c>
      <c r="E949" s="117" t="s">
        <v>96</v>
      </c>
      <c r="F949" s="118" t="s">
        <v>119</v>
      </c>
      <c r="G949" s="117">
        <v>0</v>
      </c>
      <c r="H949" s="118">
        <v>0</v>
      </c>
      <c r="I949" s="118">
        <v>28063.67</v>
      </c>
      <c r="J949" s="118">
        <v>28310.6</v>
      </c>
      <c r="K949" s="118">
        <v>28925.54</v>
      </c>
      <c r="L949" s="118">
        <v>29444.73</v>
      </c>
      <c r="M949" s="118">
        <v>29936.240000000002</v>
      </c>
      <c r="N949" s="118">
        <v>30329.34</v>
      </c>
      <c r="O949" s="118">
        <v>30800.98</v>
      </c>
      <c r="P949" s="118">
        <v>31366.84</v>
      </c>
      <c r="Q949" s="118">
        <v>32045.759999999998</v>
      </c>
      <c r="R949" s="118">
        <v>32860.32</v>
      </c>
      <c r="S949" s="118">
        <v>33837.629999999997</v>
      </c>
      <c r="T949" s="118">
        <v>35010.19</v>
      </c>
      <c r="U949" s="118">
        <v>36417.03</v>
      </c>
      <c r="V949" s="118">
        <v>38104.94</v>
      </c>
      <c r="W949" s="118">
        <v>40130.080000000002</v>
      </c>
      <c r="X949" s="118">
        <v>42559.83</v>
      </c>
      <c r="Y949" s="118">
        <v>45475.03</v>
      </c>
      <c r="Z949" s="118">
        <v>48972.66</v>
      </c>
      <c r="AA949" s="118">
        <v>53169.09</v>
      </c>
      <c r="AB949" s="118">
        <v>58203.95</v>
      </c>
      <c r="AC949" s="118">
        <v>64244.72</v>
      </c>
      <c r="AD949" s="118">
        <v>64694.78</v>
      </c>
      <c r="AE949" s="118">
        <v>65150.41</v>
      </c>
    </row>
    <row r="950" spans="1:31">
      <c r="A950" s="3" t="s">
        <v>562</v>
      </c>
      <c r="B950" s="117" t="s">
        <v>544</v>
      </c>
      <c r="C950" s="118" t="s">
        <v>32</v>
      </c>
      <c r="D950" s="118" t="s">
        <v>130</v>
      </c>
      <c r="E950" s="117" t="s">
        <v>97</v>
      </c>
      <c r="F950" s="118" t="s">
        <v>119</v>
      </c>
      <c r="G950" s="117">
        <v>0</v>
      </c>
      <c r="H950" s="118">
        <v>0</v>
      </c>
      <c r="I950" s="118">
        <v>0</v>
      </c>
      <c r="J950" s="118">
        <v>0</v>
      </c>
      <c r="K950" s="118">
        <v>0</v>
      </c>
      <c r="L950" s="118">
        <v>0</v>
      </c>
      <c r="M950" s="118">
        <v>0</v>
      </c>
      <c r="N950" s="118">
        <v>0</v>
      </c>
      <c r="O950" s="118">
        <v>0</v>
      </c>
      <c r="P950" s="118">
        <v>0</v>
      </c>
      <c r="Q950" s="118">
        <v>0</v>
      </c>
      <c r="R950" s="118">
        <v>0</v>
      </c>
      <c r="S950" s="118">
        <v>0</v>
      </c>
      <c r="T950" s="118">
        <v>0</v>
      </c>
      <c r="U950" s="118">
        <v>0</v>
      </c>
      <c r="V950" s="118">
        <v>0</v>
      </c>
      <c r="W950" s="118">
        <v>0</v>
      </c>
      <c r="X950" s="118">
        <v>0</v>
      </c>
      <c r="Y950" s="118">
        <v>0</v>
      </c>
      <c r="Z950" s="118">
        <v>0</v>
      </c>
      <c r="AA950" s="118">
        <v>0</v>
      </c>
      <c r="AB950" s="118">
        <v>0</v>
      </c>
      <c r="AC950" s="118">
        <v>0</v>
      </c>
      <c r="AD950" s="118">
        <v>0</v>
      </c>
      <c r="AE950" s="118">
        <v>0</v>
      </c>
    </row>
    <row r="951" spans="1:31">
      <c r="A951" s="3" t="s">
        <v>563</v>
      </c>
      <c r="B951" s="117" t="s">
        <v>544</v>
      </c>
      <c r="C951" s="118" t="s">
        <v>32</v>
      </c>
      <c r="D951" s="118" t="s">
        <v>130</v>
      </c>
      <c r="E951" s="117" t="s">
        <v>34</v>
      </c>
      <c r="F951" s="118" t="s">
        <v>119</v>
      </c>
      <c r="G951" s="117">
        <v>0</v>
      </c>
      <c r="H951" s="118">
        <v>0</v>
      </c>
      <c r="I951" s="118">
        <v>47761.39</v>
      </c>
      <c r="J951" s="118">
        <v>70804.460000000006</v>
      </c>
      <c r="K951" s="118">
        <v>126623.09</v>
      </c>
      <c r="L951" s="118">
        <v>112777.38</v>
      </c>
      <c r="M951" s="118">
        <v>109118.92</v>
      </c>
      <c r="N951" s="118">
        <v>94749.07</v>
      </c>
      <c r="O951" s="118">
        <v>107001.39</v>
      </c>
      <c r="P951" s="118">
        <v>121701.63</v>
      </c>
      <c r="Q951" s="118">
        <v>139338.87</v>
      </c>
      <c r="R951" s="118">
        <v>160499.9</v>
      </c>
      <c r="S951" s="118">
        <v>185888.75</v>
      </c>
      <c r="T951" s="118">
        <v>216350.12</v>
      </c>
      <c r="U951" s="118">
        <v>252897.44</v>
      </c>
      <c r="V951" s="118">
        <v>296746.65999999997</v>
      </c>
      <c r="W951" s="118">
        <v>349356.63</v>
      </c>
      <c r="X951" s="118">
        <v>412477.69</v>
      </c>
      <c r="Y951" s="118">
        <v>488209.88</v>
      </c>
      <c r="Z951" s="118">
        <v>579072.81999999995</v>
      </c>
      <c r="AA951" s="118">
        <v>688089.51</v>
      </c>
      <c r="AB951" s="118">
        <v>818886.95</v>
      </c>
      <c r="AC951" s="118">
        <v>975816.76</v>
      </c>
      <c r="AD951" s="118">
        <v>137657.73000000001</v>
      </c>
      <c r="AE951" s="118">
        <v>138950.89000000001</v>
      </c>
    </row>
    <row r="952" spans="1:31">
      <c r="A952" s="3" t="s">
        <v>844</v>
      </c>
      <c r="B952" s="117" t="s">
        <v>544</v>
      </c>
      <c r="C952" s="118" t="s">
        <v>32</v>
      </c>
      <c r="D952" s="118" t="s">
        <v>461</v>
      </c>
      <c r="E952" s="117" t="s">
        <v>93</v>
      </c>
      <c r="F952" s="118" t="s">
        <v>119</v>
      </c>
      <c r="G952" s="117">
        <v>0</v>
      </c>
      <c r="H952" s="119">
        <v>0</v>
      </c>
      <c r="I952" s="119">
        <v>18.989990347667245</v>
      </c>
      <c r="J952" s="119">
        <v>68.374837678778164</v>
      </c>
      <c r="K952" s="119">
        <v>191.36460345046964</v>
      </c>
      <c r="L952" s="119">
        <v>295.20117706142798</v>
      </c>
      <c r="M952" s="119">
        <v>393.50444873713963</v>
      </c>
      <c r="N952" s="119">
        <v>472.12378754815967</v>
      </c>
      <c r="O952" s="119">
        <v>566.45070083494102</v>
      </c>
      <c r="P952" s="119">
        <v>679.62344821201225</v>
      </c>
      <c r="Q952" s="119">
        <v>815.40729083531687</v>
      </c>
      <c r="R952" s="119">
        <v>978.31976176898365</v>
      </c>
      <c r="S952" s="119">
        <v>1173.7809644640802</v>
      </c>
      <c r="T952" s="119">
        <v>1408.2938997848485</v>
      </c>
      <c r="U952" s="119">
        <v>1689.6608210687245</v>
      </c>
      <c r="V952" s="119">
        <v>2027.2428153603455</v>
      </c>
      <c r="W952" s="119">
        <v>2432.2712470960364</v>
      </c>
      <c r="X952" s="119">
        <v>2918.2214259807556</v>
      </c>
      <c r="Y952" s="119">
        <v>3501.260931000475</v>
      </c>
      <c r="Z952" s="119">
        <v>4200.7875063251468</v>
      </c>
      <c r="AA952" s="119">
        <v>5040.0744249172485</v>
      </c>
      <c r="AB952" s="119">
        <v>6047.0447911151132</v>
      </c>
      <c r="AC952" s="119">
        <v>7255.2005432643609</v>
      </c>
      <c r="AD952" s="119">
        <v>7345.2108544093999</v>
      </c>
      <c r="AE952" s="119">
        <v>7436.3378619247324</v>
      </c>
    </row>
    <row r="953" spans="1:31">
      <c r="A953" s="3" t="s">
        <v>845</v>
      </c>
      <c r="B953" s="117" t="s">
        <v>544</v>
      </c>
      <c r="C953" s="118" t="s">
        <v>32</v>
      </c>
      <c r="D953" s="118" t="s">
        <v>461</v>
      </c>
      <c r="E953" s="117" t="s">
        <v>94</v>
      </c>
      <c r="F953" s="118" t="s">
        <v>119</v>
      </c>
      <c r="G953" s="117">
        <v>0</v>
      </c>
      <c r="H953" s="119">
        <v>0</v>
      </c>
      <c r="I953" s="119">
        <v>18.989990347667245</v>
      </c>
      <c r="J953" s="119">
        <v>49.384847331110919</v>
      </c>
      <c r="K953" s="119">
        <v>122.98976577169148</v>
      </c>
      <c r="L953" s="119">
        <v>103.83657361095834</v>
      </c>
      <c r="M953" s="119">
        <v>98.303271675711642</v>
      </c>
      <c r="N953" s="119">
        <v>78.619338811020043</v>
      </c>
      <c r="O953" s="119">
        <v>94.326913286781348</v>
      </c>
      <c r="P953" s="119">
        <v>113.17274737707123</v>
      </c>
      <c r="Q953" s="119">
        <v>135.78384262330462</v>
      </c>
      <c r="R953" s="119">
        <v>162.91247093366678</v>
      </c>
      <c r="S953" s="119">
        <v>195.46120269509652</v>
      </c>
      <c r="T953" s="119">
        <v>234.51293532076829</v>
      </c>
      <c r="U953" s="119">
        <v>281.36692128387608</v>
      </c>
      <c r="V953" s="119">
        <v>337.58199429162096</v>
      </c>
      <c r="W953" s="119">
        <v>405.0284317356909</v>
      </c>
      <c r="X953" s="119">
        <v>485.95017888471921</v>
      </c>
      <c r="Y953" s="119">
        <v>583.0395050197194</v>
      </c>
      <c r="Z953" s="119">
        <v>699.52657532467174</v>
      </c>
      <c r="AA953" s="119">
        <v>839.28691859210176</v>
      </c>
      <c r="AB953" s="119">
        <v>1006.9703661978647</v>
      </c>
      <c r="AC953" s="119">
        <v>1208.1557521492477</v>
      </c>
      <c r="AD953" s="119">
        <v>90.010311145038941</v>
      </c>
      <c r="AE953" s="119">
        <v>91.12700751533248</v>
      </c>
    </row>
    <row r="954" spans="1:31">
      <c r="A954" s="3" t="s">
        <v>846</v>
      </c>
      <c r="B954" s="117" t="s">
        <v>544</v>
      </c>
      <c r="C954" s="118" t="s">
        <v>32</v>
      </c>
      <c r="D954" s="118" t="s">
        <v>461</v>
      </c>
      <c r="E954" s="117" t="s">
        <v>35</v>
      </c>
      <c r="F954" s="118" t="s">
        <v>119</v>
      </c>
      <c r="G954" s="117">
        <v>0</v>
      </c>
      <c r="H954" s="144">
        <v>0</v>
      </c>
      <c r="I954" s="144">
        <v>4.747497586916811E-3</v>
      </c>
      <c r="J954" s="144">
        <v>1.7093709419694542E-2</v>
      </c>
      <c r="K954" s="144">
        <v>4.7841150862617414E-2</v>
      </c>
      <c r="L954" s="144">
        <v>7.3800294265357003E-2</v>
      </c>
      <c r="M954" s="144">
        <v>9.8376112184284908E-2</v>
      </c>
      <c r="N954" s="144">
        <v>0.11803094688703991</v>
      </c>
      <c r="O954" s="144">
        <v>0.14161267520873524</v>
      </c>
      <c r="P954" s="144">
        <v>0.16990586205300306</v>
      </c>
      <c r="Q954" s="144">
        <v>0.20385182270882921</v>
      </c>
      <c r="R954" s="144">
        <v>0.2445799404422459</v>
      </c>
      <c r="S954" s="144">
        <v>0.29344524111602005</v>
      </c>
      <c r="T954" s="144">
        <v>0.35207347494621211</v>
      </c>
      <c r="U954" s="144">
        <v>0.42241520526718113</v>
      </c>
      <c r="V954" s="144">
        <v>0.50681070384008642</v>
      </c>
      <c r="W954" s="144">
        <v>0.60806781177400915</v>
      </c>
      <c r="X954" s="144">
        <v>0.72955535649518888</v>
      </c>
      <c r="Y954" s="144">
        <v>0.8753152327501188</v>
      </c>
      <c r="Z954" s="144">
        <v>1.0501968765812868</v>
      </c>
      <c r="AA954" s="144">
        <v>1.2600186062293122</v>
      </c>
      <c r="AB954" s="144">
        <v>1.5117611977787784</v>
      </c>
      <c r="AC954" s="144">
        <v>1.8138001358160902</v>
      </c>
      <c r="AD954" s="144">
        <v>1.83630271360235</v>
      </c>
      <c r="AE954" s="144">
        <v>1.8590844654811831</v>
      </c>
    </row>
    <row r="955" spans="1:31">
      <c r="A955" s="3" t="s">
        <v>847</v>
      </c>
      <c r="B955" s="117" t="s">
        <v>544</v>
      </c>
      <c r="C955" s="118" t="s">
        <v>32</v>
      </c>
      <c r="D955" s="118" t="s">
        <v>461</v>
      </c>
      <c r="E955" s="117" t="s">
        <v>36</v>
      </c>
      <c r="F955" s="118" t="s">
        <v>119</v>
      </c>
      <c r="G955" s="117">
        <v>0</v>
      </c>
      <c r="H955" s="144">
        <v>0</v>
      </c>
      <c r="I955" s="144">
        <v>5.0591406510196195E-3</v>
      </c>
      <c r="J955" s="144">
        <v>1.8215802876912341E-2</v>
      </c>
      <c r="K955" s="144">
        <v>5.0981618566301588E-2</v>
      </c>
      <c r="L955" s="144">
        <v>7.864481486078112E-2</v>
      </c>
      <c r="M955" s="144">
        <v>0.10483387913926354</v>
      </c>
      <c r="N955" s="144">
        <v>0.1257789289077578</v>
      </c>
      <c r="O955" s="144">
        <v>0.15090864792064709</v>
      </c>
      <c r="P955" s="144">
        <v>0.18105910278453011</v>
      </c>
      <c r="Q955" s="144">
        <v>0.2172334001585989</v>
      </c>
      <c r="R955" s="144">
        <v>0.26063506014732085</v>
      </c>
      <c r="S955" s="144">
        <v>0.31270805745526431</v>
      </c>
      <c r="T955" s="144">
        <v>0.3751848624746506</v>
      </c>
      <c r="U955" s="144">
        <v>0.45014408063425099</v>
      </c>
      <c r="V955" s="144">
        <v>0.54007960767272634</v>
      </c>
      <c r="W955" s="144">
        <v>0.64798360163470714</v>
      </c>
      <c r="X955" s="144">
        <v>0.77744603207074692</v>
      </c>
      <c r="Y955" s="144">
        <v>0.93277411844641811</v>
      </c>
      <c r="Z955" s="144">
        <v>1.1191356314804846</v>
      </c>
      <c r="AA955" s="144">
        <v>1.3427308250525491</v>
      </c>
      <c r="AB955" s="144">
        <v>1.6109987188605908</v>
      </c>
      <c r="AC955" s="144">
        <v>1.9328645948594312</v>
      </c>
      <c r="AD955" s="144">
        <v>1.9568443239581734</v>
      </c>
      <c r="AE955" s="144">
        <v>1.9811215531555659</v>
      </c>
    </row>
    <row r="956" spans="1:31">
      <c r="A956" s="3" t="s">
        <v>848</v>
      </c>
      <c r="B956" s="117" t="s">
        <v>544</v>
      </c>
      <c r="C956" s="118" t="s">
        <v>32</v>
      </c>
      <c r="D956" s="118" t="s">
        <v>461</v>
      </c>
      <c r="E956" s="117" t="s">
        <v>37</v>
      </c>
      <c r="F956" s="118" t="s">
        <v>119</v>
      </c>
      <c r="G956" s="117">
        <v>0</v>
      </c>
      <c r="H956" s="144">
        <v>0</v>
      </c>
      <c r="I956" s="144">
        <v>4.747497586916811E-3</v>
      </c>
      <c r="J956" s="144">
        <v>1.7093709419694542E-2</v>
      </c>
      <c r="K956" s="144">
        <v>4.7841150862617414E-2</v>
      </c>
      <c r="L956" s="144">
        <v>7.3800294265357003E-2</v>
      </c>
      <c r="M956" s="144">
        <v>9.8376112184284908E-2</v>
      </c>
      <c r="N956" s="144">
        <v>0.11803094688703991</v>
      </c>
      <c r="O956" s="144">
        <v>0.14161267520873524</v>
      </c>
      <c r="P956" s="144">
        <v>0.16990586205300306</v>
      </c>
      <c r="Q956" s="144">
        <v>0.20385182270882921</v>
      </c>
      <c r="R956" s="144">
        <v>0.2445799404422459</v>
      </c>
      <c r="S956" s="144">
        <v>0.29344524111602005</v>
      </c>
      <c r="T956" s="144">
        <v>0.35207347494621211</v>
      </c>
      <c r="U956" s="144">
        <v>0.42241520526718113</v>
      </c>
      <c r="V956" s="144">
        <v>0.50681070384008642</v>
      </c>
      <c r="W956" s="144">
        <v>0.60806781177400915</v>
      </c>
      <c r="X956" s="144">
        <v>0.72955535649518888</v>
      </c>
      <c r="Y956" s="144">
        <v>0.8753152327501188</v>
      </c>
      <c r="Z956" s="144">
        <v>1.0501968765812868</v>
      </c>
      <c r="AA956" s="144">
        <v>1.2600186062293122</v>
      </c>
      <c r="AB956" s="144">
        <v>1.5117611977787784</v>
      </c>
      <c r="AC956" s="144">
        <v>1.8138001358160902</v>
      </c>
      <c r="AD956" s="144">
        <v>1.83630271360235</v>
      </c>
      <c r="AE956" s="144">
        <v>1.8590844654811831</v>
      </c>
    </row>
    <row r="957" spans="1:31">
      <c r="A957" s="3" t="s">
        <v>849</v>
      </c>
      <c r="B957" s="117" t="s">
        <v>544</v>
      </c>
      <c r="C957" s="118" t="s">
        <v>32</v>
      </c>
      <c r="D957" s="118" t="s">
        <v>461</v>
      </c>
      <c r="E957" s="117" t="s">
        <v>38</v>
      </c>
      <c r="F957" s="118" t="s">
        <v>119</v>
      </c>
      <c r="G957" s="117">
        <v>0</v>
      </c>
      <c r="H957" s="144">
        <v>0</v>
      </c>
      <c r="I957" s="144">
        <v>5.0591406510196195E-3</v>
      </c>
      <c r="J957" s="144">
        <v>1.8215802876912341E-2</v>
      </c>
      <c r="K957" s="144">
        <v>5.0981618566301588E-2</v>
      </c>
      <c r="L957" s="144">
        <v>7.864481486078112E-2</v>
      </c>
      <c r="M957" s="144">
        <v>0.10483387913926354</v>
      </c>
      <c r="N957" s="144">
        <v>0.1257789289077578</v>
      </c>
      <c r="O957" s="144">
        <v>0.15090864792064709</v>
      </c>
      <c r="P957" s="144">
        <v>0.18105910278453011</v>
      </c>
      <c r="Q957" s="144">
        <v>0.2172334001585989</v>
      </c>
      <c r="R957" s="144">
        <v>0.26063506014732085</v>
      </c>
      <c r="S957" s="144">
        <v>0.31270805745526431</v>
      </c>
      <c r="T957" s="144">
        <v>0.3751848624746506</v>
      </c>
      <c r="U957" s="144">
        <v>0.45014408063425099</v>
      </c>
      <c r="V957" s="144">
        <v>0.54007960767272634</v>
      </c>
      <c r="W957" s="144">
        <v>0.64798360163470714</v>
      </c>
      <c r="X957" s="144">
        <v>0.77744603207074692</v>
      </c>
      <c r="Y957" s="144">
        <v>0.93277411844641811</v>
      </c>
      <c r="Z957" s="144">
        <v>1.1191356314804846</v>
      </c>
      <c r="AA957" s="144">
        <v>1.3427308250525491</v>
      </c>
      <c r="AB957" s="144">
        <v>1.6109987188605908</v>
      </c>
      <c r="AC957" s="144">
        <v>1.9328645948594312</v>
      </c>
      <c r="AD957" s="144">
        <v>1.9568443239581734</v>
      </c>
      <c r="AE957" s="144">
        <v>1.9811215531555659</v>
      </c>
    </row>
    <row r="958" spans="1:31">
      <c r="A958" s="3" t="s">
        <v>850</v>
      </c>
      <c r="B958" s="117" t="s">
        <v>544</v>
      </c>
      <c r="C958" s="118" t="s">
        <v>32</v>
      </c>
      <c r="D958" s="118" t="s">
        <v>461</v>
      </c>
      <c r="E958" s="117" t="s">
        <v>95</v>
      </c>
      <c r="F958" s="118" t="s">
        <v>119</v>
      </c>
      <c r="G958" s="117">
        <v>0</v>
      </c>
      <c r="H958" s="118">
        <v>0</v>
      </c>
      <c r="I958" s="118">
        <v>6404.73</v>
      </c>
      <c r="J958" s="118">
        <v>7924.47</v>
      </c>
      <c r="K958" s="118">
        <v>11604.71</v>
      </c>
      <c r="L958" s="118">
        <v>10647.05</v>
      </c>
      <c r="M958" s="118">
        <v>10370.39</v>
      </c>
      <c r="N958" s="118">
        <v>9386.19</v>
      </c>
      <c r="O958" s="118">
        <v>10171.57</v>
      </c>
      <c r="P958" s="118">
        <v>11113.86</v>
      </c>
      <c r="Q958" s="118">
        <v>12244.42</v>
      </c>
      <c r="R958" s="118">
        <v>13600.85</v>
      </c>
      <c r="S958" s="118">
        <v>15228.29</v>
      </c>
      <c r="T958" s="118">
        <v>17180.87</v>
      </c>
      <c r="U958" s="118">
        <v>19523.57</v>
      </c>
      <c r="V958" s="118">
        <v>22334.33</v>
      </c>
      <c r="W958" s="118">
        <v>25706.65</v>
      </c>
      <c r="X958" s="118">
        <v>29752.73</v>
      </c>
      <c r="Y958" s="118">
        <v>34607.199999999997</v>
      </c>
      <c r="Z958" s="118">
        <v>40431.550000000003</v>
      </c>
      <c r="AA958" s="118">
        <v>47419.57</v>
      </c>
      <c r="AB958" s="118">
        <v>55803.74</v>
      </c>
      <c r="AC958" s="118">
        <v>65863.009999999995</v>
      </c>
      <c r="AD958" s="118">
        <v>9955.74</v>
      </c>
      <c r="AE958" s="118">
        <v>10011.58</v>
      </c>
    </row>
    <row r="959" spans="1:31">
      <c r="A959" s="3" t="s">
        <v>851</v>
      </c>
      <c r="B959" s="117" t="s">
        <v>544</v>
      </c>
      <c r="C959" s="118" t="s">
        <v>32</v>
      </c>
      <c r="D959" s="118" t="s">
        <v>461</v>
      </c>
      <c r="E959" s="117" t="s">
        <v>96</v>
      </c>
      <c r="F959" s="118" t="s">
        <v>119</v>
      </c>
      <c r="G959" s="117">
        <v>0</v>
      </c>
      <c r="H959" s="118">
        <v>0</v>
      </c>
      <c r="I959" s="118">
        <v>28348.52</v>
      </c>
      <c r="J959" s="118">
        <v>29336.22</v>
      </c>
      <c r="K959" s="118">
        <v>31796.01</v>
      </c>
      <c r="L959" s="118">
        <v>33872.75</v>
      </c>
      <c r="M959" s="118">
        <v>35838.81</v>
      </c>
      <c r="N959" s="118">
        <v>37411.199999999997</v>
      </c>
      <c r="O959" s="118">
        <v>39297.74</v>
      </c>
      <c r="P959" s="118">
        <v>41561.19</v>
      </c>
      <c r="Q959" s="118">
        <v>44276.87</v>
      </c>
      <c r="R959" s="118">
        <v>47535.12</v>
      </c>
      <c r="S959" s="118">
        <v>51444.34</v>
      </c>
      <c r="T959" s="118">
        <v>56134.6</v>
      </c>
      <c r="U959" s="118">
        <v>61761.94</v>
      </c>
      <c r="V959" s="118">
        <v>68513.58</v>
      </c>
      <c r="W959" s="118">
        <v>76614.149999999994</v>
      </c>
      <c r="X959" s="118">
        <v>86333.15</v>
      </c>
      <c r="Y959" s="118">
        <v>97993.94</v>
      </c>
      <c r="Z959" s="118">
        <v>111984.47</v>
      </c>
      <c r="AA959" s="118">
        <v>128770.21</v>
      </c>
      <c r="AB959" s="118">
        <v>148909.62</v>
      </c>
      <c r="AC959" s="118">
        <v>173072.73</v>
      </c>
      <c r="AD959" s="118">
        <v>174872.94</v>
      </c>
      <c r="AE959" s="118">
        <v>176695.48</v>
      </c>
    </row>
    <row r="960" spans="1:31">
      <c r="A960" s="3" t="s">
        <v>852</v>
      </c>
      <c r="B960" s="117" t="s">
        <v>544</v>
      </c>
      <c r="C960" s="118" t="s">
        <v>32</v>
      </c>
      <c r="D960" s="118" t="s">
        <v>461</v>
      </c>
      <c r="E960" s="117" t="s">
        <v>97</v>
      </c>
      <c r="F960" s="118" t="s">
        <v>119</v>
      </c>
      <c r="G960" s="117">
        <v>0</v>
      </c>
      <c r="H960" s="118">
        <v>0</v>
      </c>
      <c r="I960" s="118">
        <v>0</v>
      </c>
      <c r="J960" s="118">
        <v>0</v>
      </c>
      <c r="K960" s="118">
        <v>0</v>
      </c>
      <c r="L960" s="118">
        <v>0</v>
      </c>
      <c r="M960" s="118">
        <v>0</v>
      </c>
      <c r="N960" s="118">
        <v>0</v>
      </c>
      <c r="O960" s="118">
        <v>0</v>
      </c>
      <c r="P960" s="118">
        <v>0</v>
      </c>
      <c r="Q960" s="118">
        <v>0</v>
      </c>
      <c r="R960" s="118">
        <v>0</v>
      </c>
      <c r="S960" s="118">
        <v>0</v>
      </c>
      <c r="T960" s="118">
        <v>0</v>
      </c>
      <c r="U960" s="118">
        <v>0</v>
      </c>
      <c r="V960" s="118">
        <v>0</v>
      </c>
      <c r="W960" s="118">
        <v>0</v>
      </c>
      <c r="X960" s="118">
        <v>0</v>
      </c>
      <c r="Y960" s="118">
        <v>0</v>
      </c>
      <c r="Z960" s="118">
        <v>0</v>
      </c>
      <c r="AA960" s="118">
        <v>0</v>
      </c>
      <c r="AB960" s="118">
        <v>0</v>
      </c>
      <c r="AC960" s="118">
        <v>0</v>
      </c>
      <c r="AD960" s="118">
        <v>0</v>
      </c>
      <c r="AE960" s="118">
        <v>0</v>
      </c>
    </row>
    <row r="961" spans="1:31">
      <c r="A961" s="3" t="s">
        <v>853</v>
      </c>
      <c r="B961" s="117" t="s">
        <v>544</v>
      </c>
      <c r="C961" s="118" t="s">
        <v>32</v>
      </c>
      <c r="D961" s="118" t="s">
        <v>461</v>
      </c>
      <c r="E961" s="117" t="s">
        <v>34</v>
      </c>
      <c r="F961" s="118" t="s">
        <v>119</v>
      </c>
      <c r="G961" s="117">
        <v>0</v>
      </c>
      <c r="H961" s="118">
        <v>0</v>
      </c>
      <c r="I961" s="118">
        <v>34753.25</v>
      </c>
      <c r="J961" s="118">
        <v>37260.69</v>
      </c>
      <c r="K961" s="118">
        <v>43400.73</v>
      </c>
      <c r="L961" s="118">
        <v>44519.8</v>
      </c>
      <c r="M961" s="118">
        <v>46209.2</v>
      </c>
      <c r="N961" s="118">
        <v>46797.39</v>
      </c>
      <c r="O961" s="118">
        <v>49469.31</v>
      </c>
      <c r="P961" s="118">
        <v>52675.05</v>
      </c>
      <c r="Q961" s="118">
        <v>56521.29</v>
      </c>
      <c r="R961" s="118">
        <v>61135.97</v>
      </c>
      <c r="S961" s="118">
        <v>66672.63</v>
      </c>
      <c r="T961" s="118">
        <v>73315.47</v>
      </c>
      <c r="U961" s="118">
        <v>81285.509999999995</v>
      </c>
      <c r="V961" s="118">
        <v>90847.9</v>
      </c>
      <c r="W961" s="118">
        <v>102320.79</v>
      </c>
      <c r="X961" s="118">
        <v>116085.88</v>
      </c>
      <c r="Y961" s="118">
        <v>132601.14000000001</v>
      </c>
      <c r="Z961" s="118">
        <v>152416.03</v>
      </c>
      <c r="AA961" s="118">
        <v>176189.78</v>
      </c>
      <c r="AB961" s="118">
        <v>204713.36</v>
      </c>
      <c r="AC961" s="118">
        <v>238935.75</v>
      </c>
      <c r="AD961" s="118">
        <v>184828.68</v>
      </c>
      <c r="AE961" s="118">
        <v>186707.05</v>
      </c>
    </row>
    <row r="962" spans="1:31">
      <c r="A962" s="3" t="s">
        <v>664</v>
      </c>
      <c r="B962" s="117" t="s">
        <v>544</v>
      </c>
      <c r="C962" s="118" t="s">
        <v>152</v>
      </c>
      <c r="D962" s="118" t="s">
        <v>248</v>
      </c>
      <c r="E962" s="117" t="s">
        <v>93</v>
      </c>
      <c r="F962" s="118" t="s">
        <v>119</v>
      </c>
      <c r="G962" s="117">
        <v>0</v>
      </c>
      <c r="H962" s="119">
        <v>0</v>
      </c>
      <c r="I962" s="119">
        <v>835.04534762152787</v>
      </c>
      <c r="J962" s="119">
        <v>2048.7625623403478</v>
      </c>
      <c r="K962" s="119">
        <v>2590.7454607912882</v>
      </c>
      <c r="L962" s="119">
        <v>2621.2847500340904</v>
      </c>
      <c r="M962" s="119">
        <v>2651.9832500221123</v>
      </c>
      <c r="N962" s="119">
        <v>2683.0436206490613</v>
      </c>
      <c r="O962" s="119">
        <v>2714.4701276073738</v>
      </c>
      <c r="P962" s="119">
        <v>2746.2670868730179</v>
      </c>
      <c r="Q962" s="119">
        <v>2778.4388652982198</v>
      </c>
      <c r="R962" s="119">
        <v>2810.9898812111969</v>
      </c>
      <c r="S962" s="119">
        <v>2843.9246050229467</v>
      </c>
      <c r="T962" s="119">
        <v>2877.2475598411929</v>
      </c>
      <c r="U962" s="119">
        <v>2910.9633220915725</v>
      </c>
      <c r="V962" s="119">
        <v>2945.0765221461361</v>
      </c>
      <c r="W962" s="119">
        <v>2979.5918449592691</v>
      </c>
      <c r="X962" s="119">
        <v>3014.5140307110937</v>
      </c>
      <c r="Y962" s="119">
        <v>3049.8478754584748</v>
      </c>
      <c r="Z962" s="119">
        <v>3085.5982317936787</v>
      </c>
      <c r="AA962" s="119">
        <v>3121.7700095108135</v>
      </c>
      <c r="AB962" s="119">
        <v>3158.3681762801148</v>
      </c>
      <c r="AC962" s="119">
        <v>3195.3977583301848</v>
      </c>
      <c r="AD962" s="119">
        <v>3232.8638411382717</v>
      </c>
      <c r="AE962" s="119">
        <v>3270.7715701286857</v>
      </c>
    </row>
    <row r="963" spans="1:31">
      <c r="A963" s="3" t="s">
        <v>665</v>
      </c>
      <c r="B963" s="117" t="s">
        <v>544</v>
      </c>
      <c r="C963" s="118" t="s">
        <v>152</v>
      </c>
      <c r="D963" s="118" t="s">
        <v>248</v>
      </c>
      <c r="E963" s="117" t="s">
        <v>94</v>
      </c>
      <c r="F963" s="118" t="s">
        <v>119</v>
      </c>
      <c r="G963" s="117">
        <v>0</v>
      </c>
      <c r="H963" s="119">
        <v>0</v>
      </c>
      <c r="I963" s="119">
        <v>835.04534762152787</v>
      </c>
      <c r="J963" s="119">
        <v>1213.7172147188198</v>
      </c>
      <c r="K963" s="119">
        <v>541.98289845094041</v>
      </c>
      <c r="L963" s="119">
        <v>30.53928924280217</v>
      </c>
      <c r="M963" s="119">
        <v>30.698499988021922</v>
      </c>
      <c r="N963" s="119">
        <v>31.060370626948952</v>
      </c>
      <c r="O963" s="119">
        <v>31.42650695831253</v>
      </c>
      <c r="P963" s="119">
        <v>31.796959265644091</v>
      </c>
      <c r="Q963" s="119">
        <v>32.171778425201865</v>
      </c>
      <c r="R963" s="119">
        <v>32.551015912977164</v>
      </c>
      <c r="S963" s="119">
        <v>32.934723811749791</v>
      </c>
      <c r="T963" s="119">
        <v>33.322954818246217</v>
      </c>
      <c r="U963" s="119">
        <v>33.715762250379612</v>
      </c>
      <c r="V963" s="119">
        <v>34.113200054563549</v>
      </c>
      <c r="W963" s="119">
        <v>34.515322813133025</v>
      </c>
      <c r="X963" s="119">
        <v>34.9221857518246</v>
      </c>
      <c r="Y963" s="119">
        <v>35.333844747381136</v>
      </c>
      <c r="Z963" s="119">
        <v>35.750356335203833</v>
      </c>
      <c r="AA963" s="119">
        <v>36.171777717134773</v>
      </c>
      <c r="AB963" s="119">
        <v>36.598166769301315</v>
      </c>
      <c r="AC963" s="119">
        <v>37.029582050070076</v>
      </c>
      <c r="AD963" s="119">
        <v>37.466082808086867</v>
      </c>
      <c r="AE963" s="119">
        <v>37.907728990413943</v>
      </c>
    </row>
    <row r="964" spans="1:31">
      <c r="A964" s="3" t="s">
        <v>666</v>
      </c>
      <c r="B964" s="117" t="s">
        <v>544</v>
      </c>
      <c r="C964" s="118" t="s">
        <v>152</v>
      </c>
      <c r="D964" s="118" t="s">
        <v>248</v>
      </c>
      <c r="E964" s="117" t="s">
        <v>35</v>
      </c>
      <c r="F964" s="118" t="s">
        <v>119</v>
      </c>
      <c r="G964" s="117">
        <v>0</v>
      </c>
      <c r="H964" s="144">
        <v>0</v>
      </c>
      <c r="I964" s="144">
        <v>0.34418073726782467</v>
      </c>
      <c r="J964" s="144">
        <v>0.83216125770997396</v>
      </c>
      <c r="K964" s="144">
        <v>1.0423740928252443</v>
      </c>
      <c r="L964" s="144">
        <v>1.0364329647134534</v>
      </c>
      <c r="M964" s="144">
        <v>1.0305279441341002</v>
      </c>
      <c r="N964" s="144">
        <v>1.0246588260252114</v>
      </c>
      <c r="O964" s="144">
        <v>1.0188254065758096</v>
      </c>
      <c r="P964" s="144">
        <v>1.0130274832188382</v>
      </c>
      <c r="Q964" s="144">
        <v>1.0072648546241278</v>
      </c>
      <c r="R964" s="144">
        <v>1.0015373206914047</v>
      </c>
      <c r="S964" s="144">
        <v>0.99584468254334668</v>
      </c>
      <c r="T964" s="144">
        <v>0.99018674251867655</v>
      </c>
      <c r="U964" s="144">
        <v>0.98456330416530091</v>
      </c>
      <c r="V964" s="144">
        <v>0.97897417223349137</v>
      </c>
      <c r="W964" s="144">
        <v>0.97341915266910417</v>
      </c>
      <c r="X964" s="144">
        <v>0.9678980526068458</v>
      </c>
      <c r="Y964" s="144">
        <v>0.96241068036357869</v>
      </c>
      <c r="Z964" s="144">
        <v>0.95695684543166615</v>
      </c>
      <c r="AA964" s="144">
        <v>0.95153635847235951</v>
      </c>
      <c r="AB964" s="144">
        <v>0.94614903130922845</v>
      </c>
      <c r="AC964" s="144">
        <v>0.94079467692162777</v>
      </c>
      <c r="AD964" s="144">
        <v>0.93547310943820594</v>
      </c>
      <c r="AE964" s="144">
        <v>0.93018414413045636</v>
      </c>
    </row>
    <row r="965" spans="1:31">
      <c r="A965" s="3" t="s">
        <v>667</v>
      </c>
      <c r="B965" s="117" t="s">
        <v>544</v>
      </c>
      <c r="C965" s="118" t="s">
        <v>152</v>
      </c>
      <c r="D965" s="118" t="s">
        <v>248</v>
      </c>
      <c r="E965" s="117" t="s">
        <v>36</v>
      </c>
      <c r="F965" s="118" t="s">
        <v>119</v>
      </c>
      <c r="G965" s="117">
        <v>0</v>
      </c>
      <c r="H965" s="144">
        <v>0</v>
      </c>
      <c r="I965" s="144">
        <v>0.36677401669631782</v>
      </c>
      <c r="J965" s="144">
        <v>0.88678735902597394</v>
      </c>
      <c r="K965" s="144">
        <v>1.1107993316552049</v>
      </c>
      <c r="L965" s="144">
        <v>1.1044682062163824</v>
      </c>
      <c r="M965" s="144">
        <v>1.0981755585401749</v>
      </c>
      <c r="N965" s="144">
        <v>1.0919211701035927</v>
      </c>
      <c r="O965" s="144">
        <v>1.0857048237167621</v>
      </c>
      <c r="P965" s="144">
        <v>1.0795263035153859</v>
      </c>
      <c r="Q965" s="144">
        <v>1.0733853949532479</v>
      </c>
      <c r="R965" s="144">
        <v>1.067281884794762</v>
      </c>
      <c r="S965" s="144">
        <v>1.0612155611075731</v>
      </c>
      <c r="T965" s="144">
        <v>1.0551862132551966</v>
      </c>
      <c r="U965" s="144">
        <v>1.0491936318897068</v>
      </c>
      <c r="V965" s="144">
        <v>1.0432376089444708</v>
      </c>
      <c r="W965" s="144">
        <v>1.0373179376269226</v>
      </c>
      <c r="X965" s="144">
        <v>1.0314344124113872</v>
      </c>
      <c r="Y965" s="144">
        <v>1.0255868290319465</v>
      </c>
      <c r="Z965" s="144">
        <v>1.0197749844753476</v>
      </c>
      <c r="AA965" s="144">
        <v>1.0139986769739551</v>
      </c>
      <c r="AB965" s="144">
        <v>1.0082577059987516</v>
      </c>
      <c r="AC965" s="144">
        <v>1.0025518722523741</v>
      </c>
      <c r="AD965" s="144">
        <v>0.9968809776621973</v>
      </c>
      <c r="AE965" s="144">
        <v>0.99124482537346159</v>
      </c>
    </row>
    <row r="966" spans="1:31">
      <c r="A966" s="3" t="s">
        <v>668</v>
      </c>
      <c r="B966" s="117" t="s">
        <v>544</v>
      </c>
      <c r="C966" s="118" t="s">
        <v>152</v>
      </c>
      <c r="D966" s="118" t="s">
        <v>248</v>
      </c>
      <c r="E966" s="117" t="s">
        <v>37</v>
      </c>
      <c r="F966" s="118" t="s">
        <v>119</v>
      </c>
      <c r="G966" s="117">
        <v>0</v>
      </c>
      <c r="H966" s="144">
        <v>0</v>
      </c>
      <c r="I966" s="144">
        <v>0.34786219360784471</v>
      </c>
      <c r="J966" s="144">
        <v>0.84106229430613699</v>
      </c>
      <c r="K966" s="144">
        <v>1.0535236264777272</v>
      </c>
      <c r="L966" s="144">
        <v>1.0475189503477422</v>
      </c>
      <c r="M966" s="144">
        <v>1.0415507679667662</v>
      </c>
      <c r="N966" s="144">
        <v>1.035618872079423</v>
      </c>
      <c r="O966" s="144">
        <v>1.0297230566947158</v>
      </c>
      <c r="P966" s="144">
        <v>1.0238631170788717</v>
      </c>
      <c r="Q966" s="144">
        <v>1.0180388497482356</v>
      </c>
      <c r="R966" s="144">
        <v>1.0122500524622036</v>
      </c>
      <c r="S966" s="144">
        <v>1.0064965242162047</v>
      </c>
      <c r="T966" s="144">
        <v>1.0007780652347193</v>
      </c>
      <c r="U966" s="144">
        <v>0.9950944769643465</v>
      </c>
      <c r="V966" s="144">
        <v>0.98944556206690959</v>
      </c>
      <c r="W966" s="144">
        <v>0.98383112441260678</v>
      </c>
      <c r="X966" s="144">
        <v>0.9782509690732013</v>
      </c>
      <c r="Y966" s="144">
        <v>0.97270490231525752</v>
      </c>
      <c r="Z966" s="144">
        <v>0.96719273159341401</v>
      </c>
      <c r="AA966" s="144">
        <v>0.96171426554370076</v>
      </c>
      <c r="AB966" s="144">
        <v>0.95626931397689763</v>
      </c>
      <c r="AC966" s="144">
        <v>0.9508576878719327</v>
      </c>
      <c r="AD966" s="144">
        <v>0.94547919936932145</v>
      </c>
      <c r="AE966" s="144">
        <v>0.94013366176464741</v>
      </c>
    </row>
    <row r="967" spans="1:31">
      <c r="A967" s="3" t="s">
        <v>669</v>
      </c>
      <c r="B967" s="117" t="s">
        <v>544</v>
      </c>
      <c r="C967" s="118" t="s">
        <v>152</v>
      </c>
      <c r="D967" s="118" t="s">
        <v>248</v>
      </c>
      <c r="E967" s="117" t="s">
        <v>38</v>
      </c>
      <c r="F967" s="118" t="s">
        <v>119</v>
      </c>
      <c r="G967" s="117">
        <v>0</v>
      </c>
      <c r="H967" s="144">
        <v>0</v>
      </c>
      <c r="I967" s="144">
        <v>0.37069713726326159</v>
      </c>
      <c r="J967" s="144">
        <v>0.89627269214208971</v>
      </c>
      <c r="K967" s="144">
        <v>1.1226807613786522</v>
      </c>
      <c r="L967" s="144">
        <v>1.1162819163978497</v>
      </c>
      <c r="M967" s="144">
        <v>1.1099219607488984</v>
      </c>
      <c r="N967" s="144">
        <v>1.1036006735714228</v>
      </c>
      <c r="O967" s="144">
        <v>1.0973178353524251</v>
      </c>
      <c r="P967" s="144">
        <v>1.0910732279186612</v>
      </c>
      <c r="Q967" s="144">
        <v>1.0848666344290661</v>
      </c>
      <c r="R967" s="144">
        <v>1.0786978393672246</v>
      </c>
      <c r="S967" s="144">
        <v>1.0725666285338924</v>
      </c>
      <c r="T967" s="144">
        <v>1.066472789039556</v>
      </c>
      <c r="U967" s="144">
        <v>1.0604161092970443</v>
      </c>
      <c r="V967" s="144">
        <v>1.0543963790141833</v>
      </c>
      <c r="W967" s="144">
        <v>1.0484133891864948</v>
      </c>
      <c r="X967" s="144">
        <v>1.0424669320899418</v>
      </c>
      <c r="Y967" s="144">
        <v>1.0365568012737185</v>
      </c>
      <c r="Z967" s="144">
        <v>1.0306827915530841</v>
      </c>
      <c r="AA967" s="144">
        <v>1.0248446990022386</v>
      </c>
      <c r="AB967" s="144">
        <v>1.0190423209472481</v>
      </c>
      <c r="AC967" s="144">
        <v>1.0132754559590076</v>
      </c>
      <c r="AD967" s="144">
        <v>1.0075439038462504</v>
      </c>
      <c r="AE967" s="144">
        <v>1.0018474656486012</v>
      </c>
    </row>
    <row r="968" spans="1:31">
      <c r="A968" s="3" t="s">
        <v>670</v>
      </c>
      <c r="B968" s="117" t="s">
        <v>544</v>
      </c>
      <c r="C968" s="118" t="s">
        <v>152</v>
      </c>
      <c r="D968" s="118" t="s">
        <v>248</v>
      </c>
      <c r="E968" s="117" t="s">
        <v>95</v>
      </c>
      <c r="F968" s="118" t="s">
        <v>119</v>
      </c>
      <c r="G968" s="117">
        <v>0</v>
      </c>
      <c r="H968" s="118">
        <v>0</v>
      </c>
      <c r="I968" s="118">
        <v>0</v>
      </c>
      <c r="J968" s="118">
        <v>0</v>
      </c>
      <c r="K968" s="118">
        <v>0</v>
      </c>
      <c r="L968" s="118">
        <v>0</v>
      </c>
      <c r="M968" s="118">
        <v>0</v>
      </c>
      <c r="N968" s="118">
        <v>0</v>
      </c>
      <c r="O968" s="118">
        <v>0</v>
      </c>
      <c r="P968" s="118">
        <v>0</v>
      </c>
      <c r="Q968" s="118">
        <v>0</v>
      </c>
      <c r="R968" s="118">
        <v>0</v>
      </c>
      <c r="S968" s="118">
        <v>0</v>
      </c>
      <c r="T968" s="118">
        <v>0</v>
      </c>
      <c r="U968" s="118">
        <v>0</v>
      </c>
      <c r="V968" s="118">
        <v>0</v>
      </c>
      <c r="W968" s="118">
        <v>0</v>
      </c>
      <c r="X968" s="118">
        <v>0</v>
      </c>
      <c r="Y968" s="118">
        <v>0</v>
      </c>
      <c r="Z968" s="118">
        <v>0</v>
      </c>
      <c r="AA968" s="118">
        <v>0</v>
      </c>
      <c r="AB968" s="118">
        <v>0</v>
      </c>
      <c r="AC968" s="118">
        <v>0</v>
      </c>
      <c r="AD968" s="118">
        <v>0</v>
      </c>
      <c r="AE968" s="118">
        <v>0</v>
      </c>
    </row>
    <row r="969" spans="1:31">
      <c r="A969" s="3" t="s">
        <v>671</v>
      </c>
      <c r="B969" s="117" t="s">
        <v>544</v>
      </c>
      <c r="C969" s="118" t="s">
        <v>152</v>
      </c>
      <c r="D969" s="118" t="s">
        <v>248</v>
      </c>
      <c r="E969" s="117" t="s">
        <v>96</v>
      </c>
      <c r="F969" s="118" t="s">
        <v>119</v>
      </c>
      <c r="G969" s="117">
        <v>0</v>
      </c>
      <c r="H969" s="118">
        <v>0</v>
      </c>
      <c r="I969" s="118">
        <v>27828.98</v>
      </c>
      <c r="J969" s="118">
        <v>67284.98</v>
      </c>
      <c r="K969" s="118">
        <v>84281.89</v>
      </c>
      <c r="L969" s="118">
        <v>83801.52</v>
      </c>
      <c r="M969" s="118">
        <v>83324.06</v>
      </c>
      <c r="N969" s="118">
        <v>82849.509999999995</v>
      </c>
      <c r="O969" s="118">
        <v>82377.84</v>
      </c>
      <c r="P969" s="118">
        <v>81909.05</v>
      </c>
      <c r="Q969" s="118">
        <v>81443.11</v>
      </c>
      <c r="R969" s="118">
        <v>80980</v>
      </c>
      <c r="S969" s="118">
        <v>80519.72</v>
      </c>
      <c r="T969" s="118">
        <v>80062.25</v>
      </c>
      <c r="U969" s="118">
        <v>79607.56</v>
      </c>
      <c r="V969" s="118">
        <v>79155.649999999994</v>
      </c>
      <c r="W969" s="118">
        <v>78706.490000000005</v>
      </c>
      <c r="X969" s="118">
        <v>78260.08</v>
      </c>
      <c r="Y969" s="118">
        <v>77816.39</v>
      </c>
      <c r="Z969" s="118">
        <v>77375.42</v>
      </c>
      <c r="AA969" s="118">
        <v>76937.14</v>
      </c>
      <c r="AB969" s="118">
        <v>76501.55</v>
      </c>
      <c r="AC969" s="118">
        <v>76068.62</v>
      </c>
      <c r="AD969" s="118">
        <v>75638.34</v>
      </c>
      <c r="AE969" s="118">
        <v>75210.69</v>
      </c>
    </row>
    <row r="970" spans="1:31">
      <c r="A970" s="3" t="s">
        <v>672</v>
      </c>
      <c r="B970" s="117" t="s">
        <v>544</v>
      </c>
      <c r="C970" s="118" t="s">
        <v>152</v>
      </c>
      <c r="D970" s="118" t="s">
        <v>248</v>
      </c>
      <c r="E970" s="117" t="s">
        <v>97</v>
      </c>
      <c r="F970" s="118" t="s">
        <v>119</v>
      </c>
      <c r="G970" s="117">
        <v>0</v>
      </c>
      <c r="H970" s="118">
        <v>0</v>
      </c>
      <c r="I970" s="118">
        <v>0</v>
      </c>
      <c r="J970" s="118">
        <v>0</v>
      </c>
      <c r="K970" s="118">
        <v>0</v>
      </c>
      <c r="L970" s="118">
        <v>0</v>
      </c>
      <c r="M970" s="118">
        <v>0</v>
      </c>
      <c r="N970" s="118">
        <v>0</v>
      </c>
      <c r="O970" s="118">
        <v>0</v>
      </c>
      <c r="P970" s="118">
        <v>0</v>
      </c>
      <c r="Q970" s="118">
        <v>0</v>
      </c>
      <c r="R970" s="118">
        <v>0</v>
      </c>
      <c r="S970" s="118">
        <v>0</v>
      </c>
      <c r="T970" s="118">
        <v>0</v>
      </c>
      <c r="U970" s="118">
        <v>0</v>
      </c>
      <c r="V970" s="118">
        <v>0</v>
      </c>
      <c r="W970" s="118">
        <v>0</v>
      </c>
      <c r="X970" s="118">
        <v>0</v>
      </c>
      <c r="Y970" s="118">
        <v>0</v>
      </c>
      <c r="Z970" s="118">
        <v>0</v>
      </c>
      <c r="AA970" s="118">
        <v>0</v>
      </c>
      <c r="AB970" s="118">
        <v>0</v>
      </c>
      <c r="AC970" s="118">
        <v>0</v>
      </c>
      <c r="AD970" s="118">
        <v>0</v>
      </c>
      <c r="AE970" s="118">
        <v>0</v>
      </c>
    </row>
    <row r="971" spans="1:31">
      <c r="A971" s="3" t="s">
        <v>673</v>
      </c>
      <c r="B971" s="117" t="s">
        <v>544</v>
      </c>
      <c r="C971" s="118" t="s">
        <v>152</v>
      </c>
      <c r="D971" s="118" t="s">
        <v>248</v>
      </c>
      <c r="E971" s="117" t="s">
        <v>34</v>
      </c>
      <c r="F971" s="118" t="s">
        <v>119</v>
      </c>
      <c r="G971" s="117">
        <v>0</v>
      </c>
      <c r="H971" s="118">
        <v>0</v>
      </c>
      <c r="I971" s="118">
        <v>27828.98</v>
      </c>
      <c r="J971" s="118">
        <v>67284.98</v>
      </c>
      <c r="K971" s="118">
        <v>84281.89</v>
      </c>
      <c r="L971" s="118">
        <v>83801.52</v>
      </c>
      <c r="M971" s="118">
        <v>83324.06</v>
      </c>
      <c r="N971" s="118">
        <v>82849.509999999995</v>
      </c>
      <c r="O971" s="118">
        <v>82377.84</v>
      </c>
      <c r="P971" s="118">
        <v>81909.05</v>
      </c>
      <c r="Q971" s="118">
        <v>81443.11</v>
      </c>
      <c r="R971" s="118">
        <v>80980</v>
      </c>
      <c r="S971" s="118">
        <v>80519.72</v>
      </c>
      <c r="T971" s="118">
        <v>80062.25</v>
      </c>
      <c r="U971" s="118">
        <v>79607.56</v>
      </c>
      <c r="V971" s="118">
        <v>79155.649999999994</v>
      </c>
      <c r="W971" s="118">
        <v>78706.490000000005</v>
      </c>
      <c r="X971" s="118">
        <v>78260.08</v>
      </c>
      <c r="Y971" s="118">
        <v>77816.39</v>
      </c>
      <c r="Z971" s="118">
        <v>77375.42</v>
      </c>
      <c r="AA971" s="118">
        <v>76937.14</v>
      </c>
      <c r="AB971" s="118">
        <v>76501.55</v>
      </c>
      <c r="AC971" s="118">
        <v>76068.62</v>
      </c>
      <c r="AD971" s="118">
        <v>75638.34</v>
      </c>
      <c r="AE971" s="118">
        <v>75210.69</v>
      </c>
    </row>
    <row r="972" spans="1:31">
      <c r="A972" s="3" t="s">
        <v>674</v>
      </c>
      <c r="B972" s="117" t="s">
        <v>544</v>
      </c>
      <c r="C972" s="118" t="s">
        <v>259</v>
      </c>
      <c r="D972" s="118" t="s">
        <v>248</v>
      </c>
      <c r="E972" s="117" t="s">
        <v>93</v>
      </c>
      <c r="F972" s="118" t="s">
        <v>119</v>
      </c>
      <c r="G972" s="117">
        <v>0</v>
      </c>
      <c r="H972" s="119">
        <v>0</v>
      </c>
      <c r="I972" s="119">
        <v>61.262956642076205</v>
      </c>
      <c r="J972" s="119">
        <v>148.03265680323577</v>
      </c>
      <c r="K972" s="119">
        <v>184.58294115647678</v>
      </c>
      <c r="L972" s="119">
        <v>184.11832942752221</v>
      </c>
      <c r="M972" s="119">
        <v>183.65191261822272</v>
      </c>
      <c r="N972" s="119">
        <v>183.21051390651576</v>
      </c>
      <c r="O972" s="119">
        <v>182.79279186678994</v>
      </c>
      <c r="P972" s="119">
        <v>182.39747699827447</v>
      </c>
      <c r="Q972" s="119">
        <v>182.02336786855807</v>
      </c>
      <c r="R972" s="119">
        <v>181.66932746388539</v>
      </c>
      <c r="S972" s="119">
        <v>181.33427973514375</v>
      </c>
      <c r="T972" s="119">
        <v>181.01720632904832</v>
      </c>
      <c r="U972" s="119">
        <v>180.71714349459501</v>
      </c>
      <c r="V972" s="119">
        <v>180.43317915538378</v>
      </c>
      <c r="W972" s="119">
        <v>180.16445013891902</v>
      </c>
      <c r="X972" s="119">
        <v>179.91013955446965</v>
      </c>
      <c r="Y972" s="119">
        <v>179.66947431152357</v>
      </c>
      <c r="Z972" s="119">
        <v>179.44172277129863</v>
      </c>
      <c r="AA972" s="119">
        <v>179.22619252417468</v>
      </c>
      <c r="AB972" s="119">
        <v>179.02222828629644</v>
      </c>
      <c r="AC972" s="119">
        <v>178.82920990895622</v>
      </c>
      <c r="AD972" s="119">
        <v>178.6465504947102</v>
      </c>
      <c r="AE972" s="119">
        <v>178.47369461450529</v>
      </c>
    </row>
    <row r="973" spans="1:31">
      <c r="A973" s="3" t="s">
        <v>675</v>
      </c>
      <c r="B973" s="117" t="s">
        <v>544</v>
      </c>
      <c r="C973" s="118" t="s">
        <v>259</v>
      </c>
      <c r="D973" s="118" t="s">
        <v>248</v>
      </c>
      <c r="E973" s="117" t="s">
        <v>94</v>
      </c>
      <c r="F973" s="118" t="s">
        <v>119</v>
      </c>
      <c r="G973" s="117">
        <v>0</v>
      </c>
      <c r="H973" s="119">
        <v>0</v>
      </c>
      <c r="I973" s="119">
        <v>61.262956642076205</v>
      </c>
      <c r="J973" s="119">
        <v>86.769700161159562</v>
      </c>
      <c r="K973" s="119">
        <v>36.550284353241011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>
        <v>0</v>
      </c>
      <c r="AB973" s="119">
        <v>0</v>
      </c>
      <c r="AC973" s="119">
        <v>0</v>
      </c>
      <c r="AD973" s="119">
        <v>0</v>
      </c>
      <c r="AE973" s="119">
        <v>0</v>
      </c>
    </row>
    <row r="974" spans="1:31">
      <c r="A974" s="3" t="s">
        <v>676</v>
      </c>
      <c r="B974" s="117" t="s">
        <v>544</v>
      </c>
      <c r="C974" s="118" t="s">
        <v>259</v>
      </c>
      <c r="D974" s="118" t="s">
        <v>248</v>
      </c>
      <c r="E974" s="117" t="s">
        <v>35</v>
      </c>
      <c r="F974" s="118" t="s">
        <v>119</v>
      </c>
      <c r="G974" s="117">
        <v>0</v>
      </c>
      <c r="H974" s="144">
        <v>0</v>
      </c>
      <c r="I974" s="144">
        <v>1.4563732879164097</v>
      </c>
      <c r="J974" s="144">
        <v>3.5143803274246297</v>
      </c>
      <c r="K974" s="144">
        <v>4.3726787163674024</v>
      </c>
      <c r="L974" s="144">
        <v>4.3504209763514883</v>
      </c>
      <c r="M974" s="144">
        <v>4.3291488197370569</v>
      </c>
      <c r="N974" s="144">
        <v>4.3088093435064447</v>
      </c>
      <c r="O974" s="144">
        <v>4.2893524956119728</v>
      </c>
      <c r="P974" s="144">
        <v>4.2707309213243727</v>
      </c>
      <c r="Q974" s="144">
        <v>4.2528998178621968</v>
      </c>
      <c r="R974" s="144">
        <v>4.2358167968559304</v>
      </c>
      <c r="S974" s="144">
        <v>4.219441754224504</v>
      </c>
      <c r="T974" s="144">
        <v>4.2037367470647888</v>
      </c>
      <c r="U974" s="144">
        <v>4.1886658771760636</v>
      </c>
      <c r="V974" s="144">
        <v>4.1741951808618785</v>
      </c>
      <c r="W974" s="144">
        <v>4.1602925246710027</v>
      </c>
      <c r="X974" s="144">
        <v>4.1469275067573736</v>
      </c>
      <c r="Y974" s="144">
        <v>4.1340713635561954</v>
      </c>
      <c r="Z974" s="144">
        <v>4.121696881489699</v>
      </c>
      <c r="AA974" s="144">
        <v>4.1097783134314794</v>
      </c>
      <c r="AB974" s="144">
        <v>4.0982912996729519</v>
      </c>
      <c r="AC974" s="144">
        <v>4.0872127931492734</v>
      </c>
      <c r="AD974" s="144">
        <v>4.0765209886952096</v>
      </c>
      <c r="AE974" s="144">
        <v>4.0661952561136916</v>
      </c>
    </row>
    <row r="975" spans="1:31">
      <c r="A975" s="3" t="s">
        <v>677</v>
      </c>
      <c r="B975" s="117" t="s">
        <v>544</v>
      </c>
      <c r="C975" s="118" t="s">
        <v>259</v>
      </c>
      <c r="D975" s="118" t="s">
        <v>248</v>
      </c>
      <c r="E975" s="117" t="s">
        <v>36</v>
      </c>
      <c r="F975" s="118" t="s">
        <v>119</v>
      </c>
      <c r="G975" s="117">
        <v>0</v>
      </c>
      <c r="H975" s="144">
        <v>0</v>
      </c>
      <c r="I975" s="144">
        <v>1.5519749444974529</v>
      </c>
      <c r="J975" s="144">
        <v>3.7450770752606881</v>
      </c>
      <c r="K975" s="144">
        <v>4.659717302181801</v>
      </c>
      <c r="L975" s="144">
        <v>4.635998482898005</v>
      </c>
      <c r="M975" s="144">
        <v>4.6133299443063267</v>
      </c>
      <c r="N975" s="144">
        <v>4.5916553106419915</v>
      </c>
      <c r="O975" s="144">
        <v>4.5709212442582832</v>
      </c>
      <c r="P975" s="144">
        <v>4.551077281888718</v>
      </c>
      <c r="Q975" s="144">
        <v>4.5320756797337989</v>
      </c>
      <c r="R975" s="144">
        <v>4.5138712668967713</v>
      </c>
      <c r="S975" s="144">
        <v>4.4964213067183545</v>
      </c>
      <c r="T975" s="144">
        <v>4.479685365584813</v>
      </c>
      <c r="U975" s="144">
        <v>4.4636251888065468</v>
      </c>
      <c r="V975" s="144">
        <v>4.4482045831861452</v>
      </c>
      <c r="W975" s="144">
        <v>4.4333893059153908</v>
      </c>
      <c r="X975" s="144">
        <v>4.4191469594601172</v>
      </c>
      <c r="Y975" s="144">
        <v>4.4054468921101826</v>
      </c>
      <c r="Z975" s="144">
        <v>4.3922601038892788</v>
      </c>
      <c r="AA975" s="144">
        <v>4.3795591575356774</v>
      </c>
      <c r="AB975" s="144">
        <v>4.3673180942806393</v>
      </c>
      <c r="AC975" s="144">
        <v>4.3555123541658922</v>
      </c>
      <c r="AD975" s="144">
        <v>4.3441187006555939</v>
      </c>
      <c r="AE975" s="144">
        <v>4.3331151493112658</v>
      </c>
    </row>
    <row r="976" spans="1:31">
      <c r="A976" s="3" t="s">
        <v>678</v>
      </c>
      <c r="B976" s="117" t="s">
        <v>544</v>
      </c>
      <c r="C976" s="118" t="s">
        <v>259</v>
      </c>
      <c r="D976" s="118" t="s">
        <v>248</v>
      </c>
      <c r="E976" s="117" t="s">
        <v>37</v>
      </c>
      <c r="F976" s="118" t="s">
        <v>119</v>
      </c>
      <c r="G976" s="117">
        <v>0</v>
      </c>
      <c r="H976" s="144">
        <v>0</v>
      </c>
      <c r="I976" s="144">
        <v>1.4719510762516805</v>
      </c>
      <c r="J976" s="144">
        <v>3.5519711520603821</v>
      </c>
      <c r="K976" s="144">
        <v>4.4194501478862867</v>
      </c>
      <c r="L976" s="144">
        <v>4.39695433266969</v>
      </c>
      <c r="M976" s="144">
        <v>4.375454642938629</v>
      </c>
      <c r="N976" s="144">
        <v>4.3548976098095231</v>
      </c>
      <c r="O976" s="144">
        <v>4.3352326458635631</v>
      </c>
      <c r="P976" s="144">
        <v>4.3164118898516559</v>
      </c>
      <c r="Q976" s="144">
        <v>4.2983900597688942</v>
      </c>
      <c r="R976" s="144">
        <v>4.2811243138475454</v>
      </c>
      <c r="S976" s="144">
        <v>4.2645741190417343</v>
      </c>
      <c r="T976" s="144">
        <v>4.2487011266001087</v>
      </c>
      <c r="U976" s="144">
        <v>4.2334690543444475</v>
      </c>
      <c r="V976" s="144">
        <v>4.2188435752928166</v>
      </c>
      <c r="W976" s="144">
        <v>4.2047922122853327</v>
      </c>
      <c r="X976" s="144">
        <v>4.1912842382890263</v>
      </c>
      <c r="Y976" s="144">
        <v>4.178290582075725</v>
      </c>
      <c r="Z976" s="144">
        <v>4.1657837389833929</v>
      </c>
      <c r="AA976" s="144">
        <v>4.1537376864869371</v>
      </c>
      <c r="AB976" s="144">
        <v>4.1421278043193146</v>
      </c>
      <c r="AC976" s="144">
        <v>4.1309307988976354</v>
      </c>
      <c r="AD976" s="144">
        <v>4.1201246318223319</v>
      </c>
      <c r="AE976" s="144">
        <v>4.1096884522298076</v>
      </c>
    </row>
    <row r="977" spans="1:31">
      <c r="A977" s="3" t="s">
        <v>679</v>
      </c>
      <c r="B977" s="117" t="s">
        <v>544</v>
      </c>
      <c r="C977" s="118" t="s">
        <v>259</v>
      </c>
      <c r="D977" s="118" t="s">
        <v>248</v>
      </c>
      <c r="E977" s="117" t="s">
        <v>38</v>
      </c>
      <c r="F977" s="118" t="s">
        <v>119</v>
      </c>
      <c r="G977" s="117">
        <v>0</v>
      </c>
      <c r="H977" s="144">
        <v>0</v>
      </c>
      <c r="I977" s="144">
        <v>1.5685753156987219</v>
      </c>
      <c r="J977" s="144">
        <v>3.7851354987855732</v>
      </c>
      <c r="K977" s="144">
        <v>4.7095589811234939</v>
      </c>
      <c r="L977" s="144">
        <v>4.6855864585141624</v>
      </c>
      <c r="M977" s="144">
        <v>4.6626754507018635</v>
      </c>
      <c r="N977" s="144">
        <v>4.6407689789104039</v>
      </c>
      <c r="O977" s="144">
        <v>4.6198131349782212</v>
      </c>
      <c r="P977" s="144">
        <v>4.5997569158691984</v>
      </c>
      <c r="Q977" s="144">
        <v>4.5805520671024018</v>
      </c>
      <c r="R977" s="144">
        <v>4.5621529346201468</v>
      </c>
      <c r="S977" s="144">
        <v>4.5445163246395293</v>
      </c>
      <c r="T977" s="144">
        <v>4.5276013710572345</v>
      </c>
      <c r="U977" s="144">
        <v>4.5113694100004764</v>
      </c>
      <c r="V977" s="144">
        <v>4.4957838611389773</v>
      </c>
      <c r="W977" s="144">
        <v>4.4808101153935773</v>
      </c>
      <c r="X977" s="144">
        <v>4.4664154286967461</v>
      </c>
      <c r="Y977" s="144">
        <v>4.4525688214788204</v>
      </c>
      <c r="Z977" s="144">
        <v>4.4392409835713904</v>
      </c>
      <c r="AA977" s="144">
        <v>4.4264041842358663</v>
      </c>
      <c r="AB977" s="144">
        <v>4.4140321870410428</v>
      </c>
      <c r="AC977" s="144">
        <v>4.4021001693282562</v>
      </c>
      <c r="AD977" s="144">
        <v>4.3905846460169773</v>
      </c>
      <c r="AE977" s="144">
        <v>4.3794633975168455</v>
      </c>
    </row>
    <row r="978" spans="1:31">
      <c r="A978" s="3" t="s">
        <v>680</v>
      </c>
      <c r="B978" s="117" t="s">
        <v>544</v>
      </c>
      <c r="C978" s="118" t="s">
        <v>259</v>
      </c>
      <c r="D978" s="118" t="s">
        <v>248</v>
      </c>
      <c r="E978" s="117" t="s">
        <v>95</v>
      </c>
      <c r="F978" s="118" t="s">
        <v>119</v>
      </c>
      <c r="G978" s="117">
        <v>0</v>
      </c>
      <c r="H978" s="118">
        <v>0</v>
      </c>
      <c r="I978" s="118">
        <v>0</v>
      </c>
      <c r="J978" s="118">
        <v>0</v>
      </c>
      <c r="K978" s="118">
        <v>0</v>
      </c>
      <c r="L978" s="118">
        <v>0</v>
      </c>
      <c r="M978" s="118">
        <v>0</v>
      </c>
      <c r="N978" s="118">
        <v>0</v>
      </c>
      <c r="O978" s="118">
        <v>0</v>
      </c>
      <c r="P978" s="118">
        <v>0</v>
      </c>
      <c r="Q978" s="118">
        <v>0</v>
      </c>
      <c r="R978" s="118">
        <v>0</v>
      </c>
      <c r="S978" s="118">
        <v>0</v>
      </c>
      <c r="T978" s="118">
        <v>0</v>
      </c>
      <c r="U978" s="118">
        <v>0</v>
      </c>
      <c r="V978" s="118">
        <v>0</v>
      </c>
      <c r="W978" s="118">
        <v>0</v>
      </c>
      <c r="X978" s="118">
        <v>0</v>
      </c>
      <c r="Y978" s="118">
        <v>0</v>
      </c>
      <c r="Z978" s="118">
        <v>0</v>
      </c>
      <c r="AA978" s="118">
        <v>0</v>
      </c>
      <c r="AB978" s="118">
        <v>0</v>
      </c>
      <c r="AC978" s="118">
        <v>0</v>
      </c>
      <c r="AD978" s="118">
        <v>0</v>
      </c>
      <c r="AE978" s="118">
        <v>0</v>
      </c>
    </row>
    <row r="979" spans="1:31">
      <c r="A979" s="3" t="s">
        <v>681</v>
      </c>
      <c r="B979" s="117" t="s">
        <v>544</v>
      </c>
      <c r="C979" s="118" t="s">
        <v>259</v>
      </c>
      <c r="D979" s="118" t="s">
        <v>248</v>
      </c>
      <c r="E979" s="117" t="s">
        <v>96</v>
      </c>
      <c r="F979" s="118" t="s">
        <v>119</v>
      </c>
      <c r="G979" s="117">
        <v>0</v>
      </c>
      <c r="H979" s="118">
        <v>0</v>
      </c>
      <c r="I979" s="118">
        <v>117756.09</v>
      </c>
      <c r="J979" s="118">
        <v>284157.69</v>
      </c>
      <c r="K979" s="118">
        <v>353556.01</v>
      </c>
      <c r="L979" s="118">
        <v>351756.35</v>
      </c>
      <c r="M979" s="118">
        <v>350036.37</v>
      </c>
      <c r="N979" s="118">
        <v>348391.81</v>
      </c>
      <c r="O979" s="118">
        <v>346818.61</v>
      </c>
      <c r="P979" s="118">
        <v>345312.95</v>
      </c>
      <c r="Q979" s="118">
        <v>343871.2</v>
      </c>
      <c r="R979" s="118">
        <v>342489.95</v>
      </c>
      <c r="S979" s="118">
        <v>341165.93</v>
      </c>
      <c r="T979" s="118">
        <v>339896.09</v>
      </c>
      <c r="U979" s="118">
        <v>338677.52</v>
      </c>
      <c r="V979" s="118">
        <v>337507.49</v>
      </c>
      <c r="W979" s="118">
        <v>336383.38</v>
      </c>
      <c r="X979" s="118">
        <v>335302.74</v>
      </c>
      <c r="Y979" s="118">
        <v>334263.25</v>
      </c>
      <c r="Z979" s="118">
        <v>333262.7</v>
      </c>
      <c r="AA979" s="118">
        <v>332299.01</v>
      </c>
      <c r="AB979" s="118">
        <v>331370.21999999997</v>
      </c>
      <c r="AC979" s="118">
        <v>330474.46000000002</v>
      </c>
      <c r="AD979" s="118">
        <v>329609.96999999997</v>
      </c>
      <c r="AE979" s="118">
        <v>328775.08</v>
      </c>
    </row>
    <row r="980" spans="1:31">
      <c r="A980" s="3" t="s">
        <v>682</v>
      </c>
      <c r="B980" s="117" t="s">
        <v>544</v>
      </c>
      <c r="C980" s="118" t="s">
        <v>259</v>
      </c>
      <c r="D980" s="118" t="s">
        <v>248</v>
      </c>
      <c r="E980" s="117" t="s">
        <v>97</v>
      </c>
      <c r="F980" s="118" t="s">
        <v>119</v>
      </c>
      <c r="G980" s="117">
        <v>0</v>
      </c>
      <c r="H980" s="118">
        <v>0</v>
      </c>
      <c r="I980" s="118">
        <v>0</v>
      </c>
      <c r="J980" s="118">
        <v>0</v>
      </c>
      <c r="K980" s="118">
        <v>0</v>
      </c>
      <c r="L980" s="118">
        <v>0</v>
      </c>
      <c r="M980" s="118">
        <v>0</v>
      </c>
      <c r="N980" s="118">
        <v>0</v>
      </c>
      <c r="O980" s="118">
        <v>0</v>
      </c>
      <c r="P980" s="118">
        <v>0</v>
      </c>
      <c r="Q980" s="118">
        <v>0</v>
      </c>
      <c r="R980" s="118">
        <v>0</v>
      </c>
      <c r="S980" s="118">
        <v>0</v>
      </c>
      <c r="T980" s="118">
        <v>0</v>
      </c>
      <c r="U980" s="118">
        <v>0</v>
      </c>
      <c r="V980" s="118">
        <v>0</v>
      </c>
      <c r="W980" s="118">
        <v>0</v>
      </c>
      <c r="X980" s="118">
        <v>0</v>
      </c>
      <c r="Y980" s="118">
        <v>0</v>
      </c>
      <c r="Z980" s="118">
        <v>0</v>
      </c>
      <c r="AA980" s="118">
        <v>0</v>
      </c>
      <c r="AB980" s="118">
        <v>0</v>
      </c>
      <c r="AC980" s="118">
        <v>0</v>
      </c>
      <c r="AD980" s="118">
        <v>0</v>
      </c>
      <c r="AE980" s="118">
        <v>0</v>
      </c>
    </row>
    <row r="981" spans="1:31">
      <c r="A981" s="3" t="s">
        <v>683</v>
      </c>
      <c r="B981" s="117" t="s">
        <v>544</v>
      </c>
      <c r="C981" s="118" t="s">
        <v>259</v>
      </c>
      <c r="D981" s="118" t="s">
        <v>248</v>
      </c>
      <c r="E981" s="117" t="s">
        <v>34</v>
      </c>
      <c r="F981" s="118" t="s">
        <v>119</v>
      </c>
      <c r="G981" s="117">
        <v>0</v>
      </c>
      <c r="H981" s="118">
        <v>0</v>
      </c>
      <c r="I981" s="118">
        <v>117756.09</v>
      </c>
      <c r="J981" s="118">
        <v>284157.69</v>
      </c>
      <c r="K981" s="118">
        <v>353556.01</v>
      </c>
      <c r="L981" s="118">
        <v>351756.35</v>
      </c>
      <c r="M981" s="118">
        <v>350036.37</v>
      </c>
      <c r="N981" s="118">
        <v>348391.81</v>
      </c>
      <c r="O981" s="118">
        <v>346818.61</v>
      </c>
      <c r="P981" s="118">
        <v>345312.95</v>
      </c>
      <c r="Q981" s="118">
        <v>343871.2</v>
      </c>
      <c r="R981" s="118">
        <v>342489.95</v>
      </c>
      <c r="S981" s="118">
        <v>341165.93</v>
      </c>
      <c r="T981" s="118">
        <v>339896.09</v>
      </c>
      <c r="U981" s="118">
        <v>338677.52</v>
      </c>
      <c r="V981" s="118">
        <v>337507.49</v>
      </c>
      <c r="W981" s="118">
        <v>336383.38</v>
      </c>
      <c r="X981" s="118">
        <v>335302.74</v>
      </c>
      <c r="Y981" s="118">
        <v>334263.25</v>
      </c>
      <c r="Z981" s="118">
        <v>333262.7</v>
      </c>
      <c r="AA981" s="118">
        <v>332299.01</v>
      </c>
      <c r="AB981" s="118">
        <v>331370.21999999997</v>
      </c>
      <c r="AC981" s="118">
        <v>330474.46000000002</v>
      </c>
      <c r="AD981" s="118">
        <v>329609.96999999997</v>
      </c>
      <c r="AE981" s="118">
        <v>328775.08</v>
      </c>
    </row>
    <row r="982" spans="1:31">
      <c r="A982" s="3" t="s">
        <v>684</v>
      </c>
      <c r="B982" s="117" t="s">
        <v>544</v>
      </c>
      <c r="C982" s="118" t="s">
        <v>270</v>
      </c>
      <c r="D982" s="118" t="s">
        <v>248</v>
      </c>
      <c r="E982" s="117" t="s">
        <v>93</v>
      </c>
      <c r="F982" s="118" t="s">
        <v>119</v>
      </c>
      <c r="G982" s="117">
        <v>0</v>
      </c>
      <c r="H982" s="119">
        <v>0</v>
      </c>
      <c r="I982" s="119">
        <v>1.1380049999999999</v>
      </c>
      <c r="J982" s="119">
        <v>1.8208080000000002</v>
      </c>
      <c r="K982" s="119">
        <v>2.2760099999999999</v>
      </c>
      <c r="L982" s="119">
        <v>2.2760099999999999</v>
      </c>
      <c r="M982" s="119">
        <v>2.2760099999999999</v>
      </c>
      <c r="N982" s="119">
        <v>2.2760099999999999</v>
      </c>
      <c r="O982" s="119">
        <v>2.2760099999999999</v>
      </c>
      <c r="P982" s="119">
        <v>2.2760099999999999</v>
      </c>
      <c r="Q982" s="119">
        <v>2.2760099999999999</v>
      </c>
      <c r="R982" s="119">
        <v>2.2760099999999999</v>
      </c>
      <c r="S982" s="119">
        <v>2.2760099999999999</v>
      </c>
      <c r="T982" s="119">
        <v>2.2760099999999999</v>
      </c>
      <c r="U982" s="119">
        <v>2.2760099999999999</v>
      </c>
      <c r="V982" s="119">
        <v>2.2760099999999999</v>
      </c>
      <c r="W982" s="119">
        <v>2.2760099999999999</v>
      </c>
      <c r="X982" s="119">
        <v>2.2760099999999999</v>
      </c>
      <c r="Y982" s="119">
        <v>2.2760099999999999</v>
      </c>
      <c r="Z982" s="119">
        <v>2.2760099999999999</v>
      </c>
      <c r="AA982" s="119">
        <v>2.2760099999999999</v>
      </c>
      <c r="AB982" s="119">
        <v>2.2760099999999999</v>
      </c>
      <c r="AC982" s="119">
        <v>2.2760099999999999</v>
      </c>
      <c r="AD982" s="119">
        <v>2.2760099999999999</v>
      </c>
      <c r="AE982" s="119">
        <v>2.2760099999999999</v>
      </c>
    </row>
    <row r="983" spans="1:31">
      <c r="A983" s="3" t="s">
        <v>685</v>
      </c>
      <c r="B983" s="117" t="s">
        <v>544</v>
      </c>
      <c r="C983" s="118" t="s">
        <v>270</v>
      </c>
      <c r="D983" s="118" t="s">
        <v>248</v>
      </c>
      <c r="E983" s="117" t="s">
        <v>94</v>
      </c>
      <c r="F983" s="118" t="s">
        <v>119</v>
      </c>
      <c r="G983" s="117">
        <v>0</v>
      </c>
      <c r="H983" s="119">
        <v>0</v>
      </c>
      <c r="I983" s="119">
        <v>1.1380049999999999</v>
      </c>
      <c r="J983" s="119">
        <v>0.68280300000000027</v>
      </c>
      <c r="K983" s="119">
        <v>0.45520199999999966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>
        <v>0</v>
      </c>
      <c r="AB983" s="119">
        <v>0</v>
      </c>
      <c r="AC983" s="119">
        <v>0</v>
      </c>
      <c r="AD983" s="119">
        <v>0</v>
      </c>
      <c r="AE983" s="119">
        <v>0</v>
      </c>
    </row>
    <row r="984" spans="1:31">
      <c r="A984" s="3" t="s">
        <v>686</v>
      </c>
      <c r="B984" s="117" t="s">
        <v>544</v>
      </c>
      <c r="C984" s="118" t="s">
        <v>270</v>
      </c>
      <c r="D984" s="118" t="s">
        <v>248</v>
      </c>
      <c r="E984" s="117" t="s">
        <v>35</v>
      </c>
      <c r="F984" s="118" t="s">
        <v>119</v>
      </c>
      <c r="G984" s="117">
        <v>0</v>
      </c>
      <c r="H984" s="144">
        <v>0</v>
      </c>
      <c r="I984" s="144">
        <v>1.0722474554380599</v>
      </c>
      <c r="J984" s="144">
        <v>1.707973889958871</v>
      </c>
      <c r="K984" s="144">
        <v>2.1253698531356857</v>
      </c>
      <c r="L984" s="144">
        <v>2.1160565825726865</v>
      </c>
      <c r="M984" s="144">
        <v>2.1069684446432682</v>
      </c>
      <c r="N984" s="144">
        <v>2.098099635321196</v>
      </c>
      <c r="O984" s="144">
        <v>2.0894445003395417</v>
      </c>
      <c r="P984" s="144">
        <v>2.0809975313264495</v>
      </c>
      <c r="Q984" s="144">
        <v>2.0727533620406118</v>
      </c>
      <c r="R984" s="144">
        <v>2.0647067647038848</v>
      </c>
      <c r="S984" s="144">
        <v>2.0568526464285317</v>
      </c>
      <c r="T984" s="144">
        <v>2.049186045736652</v>
      </c>
      <c r="U984" s="144">
        <v>2.0417021291694173</v>
      </c>
      <c r="V984" s="144">
        <v>2.0343961879838117</v>
      </c>
      <c r="W984" s="144">
        <v>2.0272636349345854</v>
      </c>
      <c r="X984" s="144">
        <v>2.0203000011392636</v>
      </c>
      <c r="Y984" s="144">
        <v>2.0135009330240319</v>
      </c>
      <c r="Z984" s="144">
        <v>2.0068621893484409</v>
      </c>
      <c r="AA984" s="144">
        <v>2.0003796383068648</v>
      </c>
      <c r="AB984" s="144">
        <v>1.9940492547047703</v>
      </c>
      <c r="AC984" s="144">
        <v>1.9878671172078308</v>
      </c>
      <c r="AD984" s="144">
        <v>1.98182940566203</v>
      </c>
      <c r="AE984" s="144">
        <v>1.9759323984829118</v>
      </c>
    </row>
    <row r="985" spans="1:31">
      <c r="A985" s="3" t="s">
        <v>687</v>
      </c>
      <c r="B985" s="117" t="s">
        <v>544</v>
      </c>
      <c r="C985" s="118" t="s">
        <v>270</v>
      </c>
      <c r="D985" s="118" t="s">
        <v>248</v>
      </c>
      <c r="E985" s="117" t="s">
        <v>36</v>
      </c>
      <c r="F985" s="118" t="s">
        <v>119</v>
      </c>
      <c r="G985" s="117">
        <v>0</v>
      </c>
      <c r="H985" s="144">
        <v>0</v>
      </c>
      <c r="I985" s="144">
        <v>1.1426336907907715</v>
      </c>
      <c r="J985" s="144">
        <v>1.8200915280891634</v>
      </c>
      <c r="K985" s="144">
        <v>2.2648868852682074</v>
      </c>
      <c r="L985" s="144">
        <v>2.2549622576435278</v>
      </c>
      <c r="M985" s="144">
        <v>2.245277541179953</v>
      </c>
      <c r="N985" s="144">
        <v>2.2358265508537896</v>
      </c>
      <c r="O985" s="144">
        <v>2.2266032612313955</v>
      </c>
      <c r="P985" s="144">
        <v>2.2176018023512887</v>
      </c>
      <c r="Q985" s="144">
        <v>2.2088164557125021</v>
      </c>
      <c r="R985" s="144">
        <v>2.2002416503664586</v>
      </c>
      <c r="S985" s="144">
        <v>2.1918719591096885</v>
      </c>
      <c r="T985" s="144">
        <v>2.1837020947747785</v>
      </c>
      <c r="U985" s="144">
        <v>2.1757269066170259</v>
      </c>
      <c r="V985" s="144">
        <v>2.1679413767943432</v>
      </c>
      <c r="W985" s="144">
        <v>2.160340616937964</v>
      </c>
      <c r="X985" s="144">
        <v>2.1529198648116621</v>
      </c>
      <c r="Y985" s="144">
        <v>2.1456744810571524</v>
      </c>
      <c r="Z985" s="144">
        <v>2.1385999460234877</v>
      </c>
      <c r="AA985" s="144">
        <v>2.1316918566782448</v>
      </c>
      <c r="AB985" s="144">
        <v>2.124945923598434</v>
      </c>
      <c r="AC985" s="144">
        <v>2.1183579680390352</v>
      </c>
      <c r="AD985" s="144">
        <v>2.1119239190771846</v>
      </c>
      <c r="AE985" s="144">
        <v>2.1056398108300423</v>
      </c>
    </row>
    <row r="986" spans="1:31">
      <c r="A986" s="3" t="s">
        <v>688</v>
      </c>
      <c r="B986" s="117" t="s">
        <v>544</v>
      </c>
      <c r="C986" s="118" t="s">
        <v>270</v>
      </c>
      <c r="D986" s="118" t="s">
        <v>248</v>
      </c>
      <c r="E986" s="117" t="s">
        <v>37</v>
      </c>
      <c r="F986" s="118" t="s">
        <v>119</v>
      </c>
      <c r="G986" s="117">
        <v>0</v>
      </c>
      <c r="H986" s="144">
        <v>0</v>
      </c>
      <c r="I986" s="144">
        <v>1.1084328649417807</v>
      </c>
      <c r="J986" s="144">
        <v>1.7656133222712336</v>
      </c>
      <c r="K986" s="144">
        <v>2.1970952539212325</v>
      </c>
      <c r="L986" s="144">
        <v>2.1874676860312205</v>
      </c>
      <c r="M986" s="144">
        <v>2.1780728483834348</v>
      </c>
      <c r="N986" s="144">
        <v>2.1689047410816831</v>
      </c>
      <c r="O986" s="144">
        <v>2.1599575190430413</v>
      </c>
      <c r="P986" s="144">
        <v>2.151225488003218</v>
      </c>
      <c r="Q986" s="144">
        <v>2.1427031006249861</v>
      </c>
      <c r="R986" s="144">
        <v>2.1343849527070344</v>
      </c>
      <c r="S986" s="144">
        <v>2.1262657794906397</v>
      </c>
      <c r="T986" s="144">
        <v>2.1183404520616329</v>
      </c>
      <c r="U986" s="144">
        <v>2.1106039738452163</v>
      </c>
      <c r="V986" s="144">
        <v>2.1030514771912157</v>
      </c>
      <c r="W986" s="144">
        <v>2.0956782200474402</v>
      </c>
      <c r="X986" s="144">
        <v>2.0884795827188953</v>
      </c>
      <c r="Y986" s="144">
        <v>2.0814510647105955</v>
      </c>
      <c r="Z986" s="144">
        <v>2.0745882816518622</v>
      </c>
      <c r="AA986" s="144">
        <v>2.0678869622999687</v>
      </c>
      <c r="AB986" s="144">
        <v>2.061342945621111</v>
      </c>
      <c r="AC986" s="144">
        <v>2.0549521779466877</v>
      </c>
      <c r="AD986" s="144">
        <v>2.0487107102029656</v>
      </c>
      <c r="AE986" s="144">
        <v>2.0426146952122264</v>
      </c>
    </row>
    <row r="987" spans="1:31">
      <c r="A987" s="3" t="s">
        <v>689</v>
      </c>
      <c r="B987" s="117" t="s">
        <v>544</v>
      </c>
      <c r="C987" s="118" t="s">
        <v>270</v>
      </c>
      <c r="D987" s="118" t="s">
        <v>248</v>
      </c>
      <c r="E987" s="117" t="s">
        <v>38</v>
      </c>
      <c r="F987" s="118" t="s">
        <v>119</v>
      </c>
      <c r="G987" s="117">
        <v>0</v>
      </c>
      <c r="H987" s="144">
        <v>0</v>
      </c>
      <c r="I987" s="144">
        <v>1.1811944426063308</v>
      </c>
      <c r="J987" s="144">
        <v>1.8815146230511866</v>
      </c>
      <c r="K987" s="144">
        <v>2.341320603070367</v>
      </c>
      <c r="L987" s="144">
        <v>2.331061046495333</v>
      </c>
      <c r="M987" s="144">
        <v>2.3210494974248026</v>
      </c>
      <c r="N987" s="144">
        <v>2.3112795621075053</v>
      </c>
      <c r="O987" s="144">
        <v>2.301745011767947</v>
      </c>
      <c r="P987" s="144">
        <v>2.2924397783495505</v>
      </c>
      <c r="Q987" s="144">
        <v>2.2833579503676322</v>
      </c>
      <c r="R987" s="144">
        <v>2.2744937688693887</v>
      </c>
      <c r="S987" s="144">
        <v>2.2658416234981242</v>
      </c>
      <c r="T987" s="144">
        <v>2.2573960486590292</v>
      </c>
      <c r="U987" s="144">
        <v>2.2491517197839048</v>
      </c>
      <c r="V987" s="144">
        <v>2.2411034496922588</v>
      </c>
      <c r="W987" s="144">
        <v>2.2332461850462919</v>
      </c>
      <c r="X987" s="144">
        <v>2.2255750028973735</v>
      </c>
      <c r="Y987" s="144">
        <v>2.2180851073216066</v>
      </c>
      <c r="Z987" s="144">
        <v>2.2107718261422229</v>
      </c>
      <c r="AA987" s="144">
        <v>2.2036306077365397</v>
      </c>
      <c r="AB987" s="144">
        <v>2.1966570179253102</v>
      </c>
      <c r="AC987" s="144">
        <v>2.1898467369423358</v>
      </c>
      <c r="AD987" s="144">
        <v>2.1831955564822736</v>
      </c>
      <c r="AE987" s="144">
        <v>2.1766993768246232</v>
      </c>
    </row>
    <row r="988" spans="1:31">
      <c r="A988" s="3" t="s">
        <v>690</v>
      </c>
      <c r="B988" s="117" t="s">
        <v>544</v>
      </c>
      <c r="C988" s="118" t="s">
        <v>270</v>
      </c>
      <c r="D988" s="118" t="s">
        <v>248</v>
      </c>
      <c r="E988" s="117" t="s">
        <v>95</v>
      </c>
      <c r="F988" s="118" t="s">
        <v>119</v>
      </c>
      <c r="G988" s="117">
        <v>0</v>
      </c>
      <c r="H988" s="118">
        <v>0</v>
      </c>
      <c r="I988" s="118">
        <v>0</v>
      </c>
      <c r="J988" s="118">
        <v>0</v>
      </c>
      <c r="K988" s="118">
        <v>0</v>
      </c>
      <c r="L988" s="118">
        <v>0</v>
      </c>
      <c r="M988" s="118">
        <v>0</v>
      </c>
      <c r="N988" s="118">
        <v>0</v>
      </c>
      <c r="O988" s="118">
        <v>0</v>
      </c>
      <c r="P988" s="118">
        <v>0</v>
      </c>
      <c r="Q988" s="118">
        <v>0</v>
      </c>
      <c r="R988" s="118">
        <v>0</v>
      </c>
      <c r="S988" s="118">
        <v>0</v>
      </c>
      <c r="T988" s="118">
        <v>0</v>
      </c>
      <c r="U988" s="118">
        <v>0</v>
      </c>
      <c r="V988" s="118">
        <v>0</v>
      </c>
      <c r="W988" s="118">
        <v>0</v>
      </c>
      <c r="X988" s="118">
        <v>0</v>
      </c>
      <c r="Y988" s="118">
        <v>0</v>
      </c>
      <c r="Z988" s="118">
        <v>0</v>
      </c>
      <c r="AA988" s="118">
        <v>0</v>
      </c>
      <c r="AB988" s="118">
        <v>0</v>
      </c>
      <c r="AC988" s="118">
        <v>0</v>
      </c>
      <c r="AD988" s="118">
        <v>0</v>
      </c>
      <c r="AE988" s="118">
        <v>0</v>
      </c>
    </row>
    <row r="989" spans="1:31">
      <c r="A989" s="3" t="s">
        <v>691</v>
      </c>
      <c r="B989" s="117" t="s">
        <v>544</v>
      </c>
      <c r="C989" s="118" t="s">
        <v>270</v>
      </c>
      <c r="D989" s="118" t="s">
        <v>248</v>
      </c>
      <c r="E989" s="117" t="s">
        <v>96</v>
      </c>
      <c r="F989" s="118" t="s">
        <v>119</v>
      </c>
      <c r="G989" s="117">
        <v>0</v>
      </c>
      <c r="H989" s="118">
        <v>0</v>
      </c>
      <c r="I989" s="118">
        <v>88674.63</v>
      </c>
      <c r="J989" s="118">
        <v>141249.07</v>
      </c>
      <c r="K989" s="118">
        <v>175767.62</v>
      </c>
      <c r="L989" s="118">
        <v>174997.41</v>
      </c>
      <c r="M989" s="118">
        <v>174245.83</v>
      </c>
      <c r="N989" s="118">
        <v>173512.38</v>
      </c>
      <c r="O989" s="118">
        <v>172796.6</v>
      </c>
      <c r="P989" s="118">
        <v>172098.04</v>
      </c>
      <c r="Q989" s="118">
        <v>171416.25</v>
      </c>
      <c r="R989" s="118">
        <v>170750.8</v>
      </c>
      <c r="S989" s="118">
        <v>170101.26</v>
      </c>
      <c r="T989" s="118">
        <v>169467.24</v>
      </c>
      <c r="U989" s="118">
        <v>168848.32</v>
      </c>
      <c r="V989" s="118">
        <v>168244.12</v>
      </c>
      <c r="W989" s="118">
        <v>167654.26</v>
      </c>
      <c r="X989" s="118">
        <v>167078.37</v>
      </c>
      <c r="Y989" s="118">
        <v>166516.09</v>
      </c>
      <c r="Z989" s="118">
        <v>165967.06</v>
      </c>
      <c r="AA989" s="118">
        <v>165430.96</v>
      </c>
      <c r="AB989" s="118">
        <v>164907.44</v>
      </c>
      <c r="AC989" s="118">
        <v>164396.17000000001</v>
      </c>
      <c r="AD989" s="118">
        <v>163896.85999999999</v>
      </c>
      <c r="AE989" s="118">
        <v>163409.18</v>
      </c>
    </row>
    <row r="990" spans="1:31">
      <c r="A990" s="3" t="s">
        <v>692</v>
      </c>
      <c r="B990" s="117" t="s">
        <v>544</v>
      </c>
      <c r="C990" s="118" t="s">
        <v>270</v>
      </c>
      <c r="D990" s="118" t="s">
        <v>248</v>
      </c>
      <c r="E990" s="117" t="s">
        <v>97</v>
      </c>
      <c r="F990" s="118" t="s">
        <v>119</v>
      </c>
      <c r="G990" s="117">
        <v>0</v>
      </c>
      <c r="H990" s="118">
        <v>0</v>
      </c>
      <c r="I990" s="118">
        <v>0</v>
      </c>
      <c r="J990" s="118">
        <v>0</v>
      </c>
      <c r="K990" s="118">
        <v>0</v>
      </c>
      <c r="L990" s="118">
        <v>0</v>
      </c>
      <c r="M990" s="118">
        <v>0</v>
      </c>
      <c r="N990" s="118">
        <v>0</v>
      </c>
      <c r="O990" s="118">
        <v>0</v>
      </c>
      <c r="P990" s="118">
        <v>0</v>
      </c>
      <c r="Q990" s="118">
        <v>0</v>
      </c>
      <c r="R990" s="118">
        <v>0</v>
      </c>
      <c r="S990" s="118">
        <v>0</v>
      </c>
      <c r="T990" s="118">
        <v>0</v>
      </c>
      <c r="U990" s="118">
        <v>0</v>
      </c>
      <c r="V990" s="118">
        <v>0</v>
      </c>
      <c r="W990" s="118">
        <v>0</v>
      </c>
      <c r="X990" s="118">
        <v>0</v>
      </c>
      <c r="Y990" s="118">
        <v>0</v>
      </c>
      <c r="Z990" s="118">
        <v>0</v>
      </c>
      <c r="AA990" s="118">
        <v>0</v>
      </c>
      <c r="AB990" s="118">
        <v>0</v>
      </c>
      <c r="AC990" s="118">
        <v>0</v>
      </c>
      <c r="AD990" s="118">
        <v>0</v>
      </c>
      <c r="AE990" s="118">
        <v>0</v>
      </c>
    </row>
    <row r="991" spans="1:31">
      <c r="A991" s="3" t="s">
        <v>693</v>
      </c>
      <c r="B991" s="117" t="s">
        <v>544</v>
      </c>
      <c r="C991" s="118" t="s">
        <v>270</v>
      </c>
      <c r="D991" s="118" t="s">
        <v>248</v>
      </c>
      <c r="E991" s="117" t="s">
        <v>34</v>
      </c>
      <c r="F991" s="118" t="s">
        <v>119</v>
      </c>
      <c r="G991" s="117">
        <v>0</v>
      </c>
      <c r="H991" s="118">
        <v>0</v>
      </c>
      <c r="I991" s="118">
        <v>88674.63</v>
      </c>
      <c r="J991" s="118">
        <v>141249.07</v>
      </c>
      <c r="K991" s="118">
        <v>175767.62</v>
      </c>
      <c r="L991" s="118">
        <v>174997.41</v>
      </c>
      <c r="M991" s="118">
        <v>174245.83</v>
      </c>
      <c r="N991" s="118">
        <v>173512.38</v>
      </c>
      <c r="O991" s="118">
        <v>172796.6</v>
      </c>
      <c r="P991" s="118">
        <v>172098.04</v>
      </c>
      <c r="Q991" s="118">
        <v>171416.25</v>
      </c>
      <c r="R991" s="118">
        <v>170750.8</v>
      </c>
      <c r="S991" s="118">
        <v>170101.26</v>
      </c>
      <c r="T991" s="118">
        <v>169467.24</v>
      </c>
      <c r="U991" s="118">
        <v>168848.32</v>
      </c>
      <c r="V991" s="118">
        <v>168244.12</v>
      </c>
      <c r="W991" s="118">
        <v>167654.26</v>
      </c>
      <c r="X991" s="118">
        <v>167078.37</v>
      </c>
      <c r="Y991" s="118">
        <v>166516.09</v>
      </c>
      <c r="Z991" s="118">
        <v>165967.06</v>
      </c>
      <c r="AA991" s="118">
        <v>165430.96</v>
      </c>
      <c r="AB991" s="118">
        <v>164907.44</v>
      </c>
      <c r="AC991" s="118">
        <v>164396.17000000001</v>
      </c>
      <c r="AD991" s="118">
        <v>163896.85999999999</v>
      </c>
      <c r="AE991" s="118">
        <v>163409.18</v>
      </c>
    </row>
    <row r="992" spans="1:31">
      <c r="A992" s="3" t="s">
        <v>854</v>
      </c>
      <c r="B992" s="117" t="s">
        <v>544</v>
      </c>
      <c r="C992" s="118" t="s">
        <v>152</v>
      </c>
      <c r="D992" s="118" t="s">
        <v>472</v>
      </c>
      <c r="E992" s="117" t="s">
        <v>93</v>
      </c>
      <c r="F992" s="118" t="s">
        <v>119</v>
      </c>
      <c r="G992" s="117">
        <v>0</v>
      </c>
      <c r="H992" s="119">
        <v>0</v>
      </c>
      <c r="I992" s="119">
        <v>120.27245909647654</v>
      </c>
      <c r="J992" s="119">
        <v>295.08542521591727</v>
      </c>
      <c r="K992" s="119">
        <v>373.14779173361552</v>
      </c>
      <c r="L992" s="119">
        <v>377.54639766172755</v>
      </c>
      <c r="M992" s="119">
        <v>381.96793488081278</v>
      </c>
      <c r="N992" s="119">
        <v>386.44159270836855</v>
      </c>
      <c r="O992" s="119">
        <v>390.96798553656015</v>
      </c>
      <c r="P992" s="119">
        <v>395.54773499994229</v>
      </c>
      <c r="Q992" s="119">
        <v>400.1814700608312</v>
      </c>
      <c r="R992" s="119">
        <v>404.86982709568372</v>
      </c>
      <c r="S992" s="119">
        <v>409.61344998249461</v>
      </c>
      <c r="T992" s="119">
        <v>414.41299018922331</v>
      </c>
      <c r="U992" s="119">
        <v>419.26910686326431</v>
      </c>
      <c r="V992" s="119">
        <v>424.18246692197107</v>
      </c>
      <c r="W992" s="119">
        <v>429.15374514424752</v>
      </c>
      <c r="X992" s="119">
        <v>434.1836242632192</v>
      </c>
      <c r="Y992" s="119">
        <v>439.27279505999689</v>
      </c>
      <c r="Z992" s="119">
        <v>444.42195645854542</v>
      </c>
      <c r="AA992" s="119">
        <v>449.6318156216704</v>
      </c>
      <c r="AB992" s="119">
        <v>454.90308804813731</v>
      </c>
      <c r="AC992" s="119">
        <v>460.23649767093445</v>
      </c>
      <c r="AD992" s="119">
        <v>465.63277695669512</v>
      </c>
      <c r="AE992" s="119">
        <v>471.0926670062907</v>
      </c>
    </row>
    <row r="993" spans="1:31">
      <c r="A993" s="3" t="s">
        <v>855</v>
      </c>
      <c r="B993" s="117" t="s">
        <v>544</v>
      </c>
      <c r="C993" s="118" t="s">
        <v>152</v>
      </c>
      <c r="D993" s="118" t="s">
        <v>472</v>
      </c>
      <c r="E993" s="117" t="s">
        <v>94</v>
      </c>
      <c r="F993" s="118" t="s">
        <v>119</v>
      </c>
      <c r="G993" s="117">
        <v>0</v>
      </c>
      <c r="H993" s="119">
        <v>0</v>
      </c>
      <c r="I993" s="119">
        <v>120.27245909647654</v>
      </c>
      <c r="J993" s="119">
        <v>174.81296611944072</v>
      </c>
      <c r="K993" s="119">
        <v>78.062366517698251</v>
      </c>
      <c r="L993" s="119">
        <v>4.3986059281120333</v>
      </c>
      <c r="M993" s="119">
        <v>4.4215372190852236</v>
      </c>
      <c r="N993" s="119">
        <v>4.473657827555769</v>
      </c>
      <c r="O993" s="119">
        <v>4.5263928281916037</v>
      </c>
      <c r="P993" s="119">
        <v>4.5797494633821429</v>
      </c>
      <c r="Q993" s="119">
        <v>4.6337350608889096</v>
      </c>
      <c r="R993" s="119">
        <v>4.6883570348525154</v>
      </c>
      <c r="S993" s="119">
        <v>4.7436228868108969</v>
      </c>
      <c r="T993" s="119">
        <v>4.7995402067286932</v>
      </c>
      <c r="U993" s="119">
        <v>4.8561166740410044</v>
      </c>
      <c r="V993" s="119">
        <v>4.9133600587067576</v>
      </c>
      <c r="W993" s="119">
        <v>4.9712782222764531</v>
      </c>
      <c r="X993" s="119">
        <v>5.0298791189716781</v>
      </c>
      <c r="Y993" s="119">
        <v>5.0891707967776938</v>
      </c>
      <c r="Z993" s="119">
        <v>5.1491613985485287</v>
      </c>
      <c r="AA993" s="119">
        <v>5.2098591631249747</v>
      </c>
      <c r="AB993" s="119">
        <v>5.2712724264669077</v>
      </c>
      <c r="AC993" s="119">
        <v>5.3334096227971486</v>
      </c>
      <c r="AD993" s="119">
        <v>5.3962792857606701</v>
      </c>
      <c r="AE993" s="119">
        <v>5.4598900495955718</v>
      </c>
    </row>
    <row r="994" spans="1:31">
      <c r="A994" s="3" t="s">
        <v>856</v>
      </c>
      <c r="B994" s="117" t="s">
        <v>544</v>
      </c>
      <c r="C994" s="118" t="s">
        <v>152</v>
      </c>
      <c r="D994" s="118" t="s">
        <v>472</v>
      </c>
      <c r="E994" s="117" t="s">
        <v>35</v>
      </c>
      <c r="F994" s="118" t="s">
        <v>119</v>
      </c>
      <c r="G994" s="117">
        <v>0</v>
      </c>
      <c r="H994" s="144">
        <v>0</v>
      </c>
      <c r="I994" s="144">
        <v>3.7179535006164839E-2</v>
      </c>
      <c r="J994" s="144">
        <v>8.9892795446383844E-2</v>
      </c>
      <c r="K994" s="144">
        <v>0.11260067713655413</v>
      </c>
      <c r="L994" s="144">
        <v>0.11195889694175912</v>
      </c>
      <c r="M994" s="144">
        <v>0.11132101720135008</v>
      </c>
      <c r="N994" s="144">
        <v>0.11068701576385839</v>
      </c>
      <c r="O994" s="144">
        <v>0.11005687061295211</v>
      </c>
      <c r="P994" s="144">
        <v>0.10943055986667161</v>
      </c>
      <c r="Q994" s="144">
        <v>0.10880806177667</v>
      </c>
      <c r="R994" s="144">
        <v>0.10818935472745772</v>
      </c>
      <c r="S994" s="144">
        <v>0.10757441723565252</v>
      </c>
      <c r="T994" s="144">
        <v>0.10696322794923317</v>
      </c>
      <c r="U994" s="144">
        <v>0.10635576564679862</v>
      </c>
      <c r="V994" s="144">
        <v>0.10575200923683113</v>
      </c>
      <c r="W994" s="144">
        <v>0.10515193775696398</v>
      </c>
      <c r="X994" s="144">
        <v>0.10455553037325405</v>
      </c>
      <c r="Y994" s="144">
        <v>0.10396276637945834</v>
      </c>
      <c r="Z994" s="144">
        <v>0.1033736251963157</v>
      </c>
      <c r="AA994" s="144">
        <v>0.10278808637083175</v>
      </c>
      <c r="AB994" s="144">
        <v>0.10220612957556975</v>
      </c>
      <c r="AC994" s="144">
        <v>0.10162773460794462</v>
      </c>
      <c r="AD994" s="144">
        <v>0.10105288138952181</v>
      </c>
      <c r="AE994" s="144">
        <v>0.10048154996532054</v>
      </c>
    </row>
    <row r="995" spans="1:31">
      <c r="A995" s="3" t="s">
        <v>857</v>
      </c>
      <c r="B995" s="117" t="s">
        <v>544</v>
      </c>
      <c r="C995" s="118" t="s">
        <v>152</v>
      </c>
      <c r="D995" s="118" t="s">
        <v>472</v>
      </c>
      <c r="E995" s="117" t="s">
        <v>36</v>
      </c>
      <c r="F995" s="118" t="s">
        <v>119</v>
      </c>
      <c r="G995" s="117">
        <v>0</v>
      </c>
      <c r="H995" s="144">
        <v>0</v>
      </c>
      <c r="I995" s="144">
        <v>3.9620135343312914E-2</v>
      </c>
      <c r="J995" s="144">
        <v>9.5793686537067185E-2</v>
      </c>
      <c r="K995" s="144">
        <v>0.11999219643707813</v>
      </c>
      <c r="L995" s="144">
        <v>0.11930828744859241</v>
      </c>
      <c r="M995" s="144">
        <v>0.11862853495455039</v>
      </c>
      <c r="N995" s="144">
        <v>0.11795291534938021</v>
      </c>
      <c r="O995" s="144">
        <v>0.11728140517151758</v>
      </c>
      <c r="P995" s="144">
        <v>0.11661398110259122</v>
      </c>
      <c r="Q995" s="144">
        <v>0.11595061996661339</v>
      </c>
      <c r="R995" s="144">
        <v>0.11529129872917489</v>
      </c>
      <c r="S995" s="144">
        <v>0.11463599449664591</v>
      </c>
      <c r="T995" s="144">
        <v>0.11398468451538062</v>
      </c>
      <c r="U995" s="144">
        <v>0.11333734617092776</v>
      </c>
      <c r="V995" s="144">
        <v>0.11269395698724545</v>
      </c>
      <c r="W995" s="144">
        <v>0.11205449462592069</v>
      </c>
      <c r="X995" s="144">
        <v>0.11141893688539434</v>
      </c>
      <c r="Y995" s="144">
        <v>0.11078726170019004</v>
      </c>
      <c r="Z995" s="144">
        <v>0.11015944714014887</v>
      </c>
      <c r="AA995" s="144">
        <v>0.10953547140966725</v>
      </c>
      <c r="AB995" s="144">
        <v>0.10891531284694134</v>
      </c>
      <c r="AC995" s="144">
        <v>0.10829894992321465</v>
      </c>
      <c r="AD995" s="144">
        <v>0.10768636124203092</v>
      </c>
      <c r="AE995" s="144">
        <v>0.10707752553849162</v>
      </c>
    </row>
    <row r="996" spans="1:31">
      <c r="A996" s="3" t="s">
        <v>858</v>
      </c>
      <c r="B996" s="117" t="s">
        <v>544</v>
      </c>
      <c r="C996" s="118" t="s">
        <v>152</v>
      </c>
      <c r="D996" s="118" t="s">
        <v>472</v>
      </c>
      <c r="E996" s="117" t="s">
        <v>37</v>
      </c>
      <c r="F996" s="118" t="s">
        <v>119</v>
      </c>
      <c r="G996" s="117">
        <v>0</v>
      </c>
      <c r="H996" s="144">
        <v>0</v>
      </c>
      <c r="I996" s="144">
        <v>3.7577218025714336E-2</v>
      </c>
      <c r="J996" s="144">
        <v>9.0854314688701823E-2</v>
      </c>
      <c r="K996" s="144">
        <v>0.1138050864246089</v>
      </c>
      <c r="L996" s="144">
        <v>0.11315644156392417</v>
      </c>
      <c r="M996" s="144">
        <v>0.11251173887800943</v>
      </c>
      <c r="N996" s="144">
        <v>0.11187095597845748</v>
      </c>
      <c r="O996" s="144">
        <v>0.11123407061344349</v>
      </c>
      <c r="P996" s="144">
        <v>0.11060106066695204</v>
      </c>
      <c r="Q996" s="144">
        <v>0.10997190415800963</v>
      </c>
      <c r="R996" s="144">
        <v>0.10934657923992119</v>
      </c>
      <c r="S996" s="144">
        <v>0.10872506419951201</v>
      </c>
      <c r="T996" s="144">
        <v>0.10810733745637356</v>
      </c>
      <c r="U996" s="144">
        <v>0.10749337756211451</v>
      </c>
      <c r="V996" s="144">
        <v>0.10688316319961617</v>
      </c>
      <c r="W996" s="144">
        <v>0.10627667318229234</v>
      </c>
      <c r="X996" s="144">
        <v>0.10567388645335403</v>
      </c>
      <c r="Y996" s="144">
        <v>0.1050747820850783</v>
      </c>
      <c r="Z996" s="144">
        <v>0.10447933927808224</v>
      </c>
      <c r="AA996" s="144">
        <v>0.10388753736060041</v>
      </c>
      <c r="AB996" s="144">
        <v>0.10329935578776793</v>
      </c>
      <c r="AC996" s="144">
        <v>0.10271477414090707</v>
      </c>
      <c r="AD996" s="144">
        <v>0.10213377212681848</v>
      </c>
      <c r="AE996" s="144">
        <v>0.10155632957707728</v>
      </c>
    </row>
    <row r="997" spans="1:31">
      <c r="A997" s="3" t="s">
        <v>859</v>
      </c>
      <c r="B997" s="117" t="s">
        <v>544</v>
      </c>
      <c r="C997" s="118" t="s">
        <v>152</v>
      </c>
      <c r="D997" s="118" t="s">
        <v>472</v>
      </c>
      <c r="E997" s="117" t="s">
        <v>38</v>
      </c>
      <c r="F997" s="118" t="s">
        <v>119</v>
      </c>
      <c r="G997" s="117">
        <v>0</v>
      </c>
      <c r="H997" s="144">
        <v>0</v>
      </c>
      <c r="I997" s="144">
        <v>4.004392372731707E-2</v>
      </c>
      <c r="J997" s="144">
        <v>9.6818323410807566E-2</v>
      </c>
      <c r="K997" s="144">
        <v>0.1212756675454059</v>
      </c>
      <c r="L997" s="144">
        <v>0.1205844432693139</v>
      </c>
      <c r="M997" s="144">
        <v>0.11989741994672787</v>
      </c>
      <c r="N997" s="144">
        <v>0.11921457371958384</v>
      </c>
      <c r="O997" s="144">
        <v>0.11853588087536604</v>
      </c>
      <c r="P997" s="144">
        <v>0.11786131784628308</v>
      </c>
      <c r="Q997" s="144">
        <v>0.11719086120845015</v>
      </c>
      <c r="R997" s="144">
        <v>0.11652448768107544</v>
      </c>
      <c r="S997" s="144">
        <v>0.11586217412565218</v>
      </c>
      <c r="T997" s="144">
        <v>0.11520389754515512</v>
      </c>
      <c r="U997" s="144">
        <v>0.11454963508324223</v>
      </c>
      <c r="V997" s="144">
        <v>0.11389936402346139</v>
      </c>
      <c r="W997" s="144">
        <v>0.11325306178846156</v>
      </c>
      <c r="X997" s="144">
        <v>0.11261070593920933</v>
      </c>
      <c r="Y997" s="144">
        <v>0.1119722741742096</v>
      </c>
      <c r="Z997" s="144">
        <v>0.11133774432873214</v>
      </c>
      <c r="AA997" s="144">
        <v>0.11070709437404136</v>
      </c>
      <c r="AB997" s="144">
        <v>0.11008030241663248</v>
      </c>
      <c r="AC997" s="144">
        <v>0.1094573466974713</v>
      </c>
      <c r="AD997" s="144">
        <v>0.10883820559123879</v>
      </c>
      <c r="AE997" s="144">
        <v>0.10822285760558106</v>
      </c>
    </row>
    <row r="998" spans="1:31">
      <c r="A998" s="3" t="s">
        <v>860</v>
      </c>
      <c r="B998" s="117" t="s">
        <v>544</v>
      </c>
      <c r="C998" s="118" t="s">
        <v>152</v>
      </c>
      <c r="D998" s="118" t="s">
        <v>472</v>
      </c>
      <c r="E998" s="117" t="s">
        <v>95</v>
      </c>
      <c r="F998" s="118" t="s">
        <v>119</v>
      </c>
      <c r="G998" s="117">
        <v>0</v>
      </c>
      <c r="H998" s="118">
        <v>0</v>
      </c>
      <c r="I998" s="118">
        <v>0</v>
      </c>
      <c r="J998" s="118">
        <v>0</v>
      </c>
      <c r="K998" s="118">
        <v>0</v>
      </c>
      <c r="L998" s="118">
        <v>0</v>
      </c>
      <c r="M998" s="118">
        <v>0</v>
      </c>
      <c r="N998" s="118">
        <v>0</v>
      </c>
      <c r="O998" s="118">
        <v>0</v>
      </c>
      <c r="P998" s="118">
        <v>0</v>
      </c>
      <c r="Q998" s="118">
        <v>0</v>
      </c>
      <c r="R998" s="118">
        <v>0</v>
      </c>
      <c r="S998" s="118">
        <v>0</v>
      </c>
      <c r="T998" s="118">
        <v>0</v>
      </c>
      <c r="U998" s="118">
        <v>0</v>
      </c>
      <c r="V998" s="118">
        <v>0</v>
      </c>
      <c r="W998" s="118">
        <v>0</v>
      </c>
      <c r="X998" s="118">
        <v>0</v>
      </c>
      <c r="Y998" s="118">
        <v>0</v>
      </c>
      <c r="Z998" s="118">
        <v>0</v>
      </c>
      <c r="AA998" s="118">
        <v>0</v>
      </c>
      <c r="AB998" s="118">
        <v>0</v>
      </c>
      <c r="AC998" s="118">
        <v>0</v>
      </c>
      <c r="AD998" s="118">
        <v>0</v>
      </c>
      <c r="AE998" s="118">
        <v>0</v>
      </c>
    </row>
    <row r="999" spans="1:31">
      <c r="A999" s="3" t="s">
        <v>861</v>
      </c>
      <c r="B999" s="117" t="s">
        <v>544</v>
      </c>
      <c r="C999" s="118" t="s">
        <v>152</v>
      </c>
      <c r="D999" s="118" t="s">
        <v>472</v>
      </c>
      <c r="E999" s="117" t="s">
        <v>96</v>
      </c>
      <c r="F999" s="118" t="s">
        <v>119</v>
      </c>
      <c r="G999" s="117">
        <v>0</v>
      </c>
      <c r="H999" s="118">
        <v>0</v>
      </c>
      <c r="I999" s="118">
        <v>1503.09</v>
      </c>
      <c r="J999" s="118">
        <v>3634.17</v>
      </c>
      <c r="K999" s="118">
        <v>4552.2</v>
      </c>
      <c r="L999" s="118">
        <v>4526.26</v>
      </c>
      <c r="M999" s="118">
        <v>4500.47</v>
      </c>
      <c r="N999" s="118">
        <v>4474.84</v>
      </c>
      <c r="O999" s="118">
        <v>4449.3599999999997</v>
      </c>
      <c r="P999" s="118">
        <v>4424.04</v>
      </c>
      <c r="Q999" s="118">
        <v>4398.88</v>
      </c>
      <c r="R999" s="118">
        <v>4373.8599999999997</v>
      </c>
      <c r="S999" s="118">
        <v>4349</v>
      </c>
      <c r="T999" s="118">
        <v>4324.29</v>
      </c>
      <c r="U999" s="118">
        <v>4299.74</v>
      </c>
      <c r="V999" s="118">
        <v>4275.33</v>
      </c>
      <c r="W999" s="118">
        <v>4251.07</v>
      </c>
      <c r="X999" s="118">
        <v>4226.96</v>
      </c>
      <c r="Y999" s="118">
        <v>4202.99</v>
      </c>
      <c r="Z999" s="118">
        <v>4179.17</v>
      </c>
      <c r="AA999" s="118">
        <v>4155.5</v>
      </c>
      <c r="AB999" s="118">
        <v>4131.97</v>
      </c>
      <c r="AC999" s="118">
        <v>4108.59</v>
      </c>
      <c r="AD999" s="118">
        <v>4085.35</v>
      </c>
      <c r="AE999" s="118">
        <v>4062.25</v>
      </c>
    </row>
    <row r="1000" spans="1:31">
      <c r="A1000" s="3" t="s">
        <v>862</v>
      </c>
      <c r="B1000" s="117" t="s">
        <v>544</v>
      </c>
      <c r="C1000" s="118" t="s">
        <v>152</v>
      </c>
      <c r="D1000" s="118" t="s">
        <v>472</v>
      </c>
      <c r="E1000" s="117" t="s">
        <v>97</v>
      </c>
      <c r="F1000" s="118" t="s">
        <v>119</v>
      </c>
      <c r="G1000" s="117">
        <v>0</v>
      </c>
      <c r="H1000" s="118">
        <v>0</v>
      </c>
      <c r="I1000" s="118">
        <v>0</v>
      </c>
      <c r="J1000" s="118">
        <v>0</v>
      </c>
      <c r="K1000" s="118">
        <v>0</v>
      </c>
      <c r="L1000" s="118">
        <v>0</v>
      </c>
      <c r="M1000" s="118">
        <v>0</v>
      </c>
      <c r="N1000" s="118">
        <v>0</v>
      </c>
      <c r="O1000" s="118">
        <v>0</v>
      </c>
      <c r="P1000" s="118">
        <v>0</v>
      </c>
      <c r="Q1000" s="118">
        <v>0</v>
      </c>
      <c r="R1000" s="118">
        <v>0</v>
      </c>
      <c r="S1000" s="118">
        <v>0</v>
      </c>
      <c r="T1000" s="118">
        <v>0</v>
      </c>
      <c r="U1000" s="118">
        <v>0</v>
      </c>
      <c r="V1000" s="118">
        <v>0</v>
      </c>
      <c r="W1000" s="118">
        <v>0</v>
      </c>
      <c r="X1000" s="118">
        <v>0</v>
      </c>
      <c r="Y1000" s="118">
        <v>0</v>
      </c>
      <c r="Z1000" s="118">
        <v>0</v>
      </c>
      <c r="AA1000" s="118">
        <v>0</v>
      </c>
      <c r="AB1000" s="118">
        <v>0</v>
      </c>
      <c r="AC1000" s="118">
        <v>0</v>
      </c>
      <c r="AD1000" s="118">
        <v>0</v>
      </c>
      <c r="AE1000" s="118">
        <v>0</v>
      </c>
    </row>
    <row r="1001" spans="1:31">
      <c r="A1001" s="3" t="s">
        <v>863</v>
      </c>
      <c r="B1001" s="117" t="s">
        <v>544</v>
      </c>
      <c r="C1001" s="118" t="s">
        <v>152</v>
      </c>
      <c r="D1001" s="118" t="s">
        <v>472</v>
      </c>
      <c r="E1001" s="117" t="s">
        <v>34</v>
      </c>
      <c r="F1001" s="118" t="s">
        <v>119</v>
      </c>
      <c r="G1001" s="117">
        <v>0</v>
      </c>
      <c r="H1001" s="118">
        <v>0</v>
      </c>
      <c r="I1001" s="118">
        <v>1503.09</v>
      </c>
      <c r="J1001" s="118">
        <v>3634.17</v>
      </c>
      <c r="K1001" s="118">
        <v>4552.2</v>
      </c>
      <c r="L1001" s="118">
        <v>4526.26</v>
      </c>
      <c r="M1001" s="118">
        <v>4500.47</v>
      </c>
      <c r="N1001" s="118">
        <v>4474.84</v>
      </c>
      <c r="O1001" s="118">
        <v>4449.3599999999997</v>
      </c>
      <c r="P1001" s="118">
        <v>4424.04</v>
      </c>
      <c r="Q1001" s="118">
        <v>4398.88</v>
      </c>
      <c r="R1001" s="118">
        <v>4373.8599999999997</v>
      </c>
      <c r="S1001" s="118">
        <v>4349</v>
      </c>
      <c r="T1001" s="118">
        <v>4324.29</v>
      </c>
      <c r="U1001" s="118">
        <v>4299.74</v>
      </c>
      <c r="V1001" s="118">
        <v>4275.33</v>
      </c>
      <c r="W1001" s="118">
        <v>4251.07</v>
      </c>
      <c r="X1001" s="118">
        <v>4226.96</v>
      </c>
      <c r="Y1001" s="118">
        <v>4202.99</v>
      </c>
      <c r="Z1001" s="118">
        <v>4179.17</v>
      </c>
      <c r="AA1001" s="118">
        <v>4155.5</v>
      </c>
      <c r="AB1001" s="118">
        <v>4131.97</v>
      </c>
      <c r="AC1001" s="118">
        <v>4108.59</v>
      </c>
      <c r="AD1001" s="118">
        <v>4085.35</v>
      </c>
      <c r="AE1001" s="118">
        <v>4062.25</v>
      </c>
    </row>
    <row r="1002" spans="1:31">
      <c r="A1002" s="3" t="s">
        <v>864</v>
      </c>
      <c r="B1002" s="117" t="s">
        <v>544</v>
      </c>
      <c r="C1002" s="118" t="s">
        <v>259</v>
      </c>
      <c r="D1002" s="118" t="s">
        <v>472</v>
      </c>
      <c r="E1002" s="117" t="s">
        <v>93</v>
      </c>
      <c r="F1002" s="118" t="s">
        <v>119</v>
      </c>
      <c r="G1002" s="117">
        <v>0</v>
      </c>
      <c r="H1002" s="119">
        <v>0</v>
      </c>
      <c r="I1002" s="119">
        <v>8.8237680358921988</v>
      </c>
      <c r="J1002" s="119">
        <v>21.321299149827059</v>
      </c>
      <c r="K1002" s="119">
        <v>26.585675021581736</v>
      </c>
      <c r="L1002" s="119">
        <v>26.51875650592795</v>
      </c>
      <c r="M1002" s="119">
        <v>26.451578002654848</v>
      </c>
      <c r="N1002" s="119">
        <v>26.388002882273394</v>
      </c>
      <c r="O1002" s="119">
        <v>26.327837937842869</v>
      </c>
      <c r="P1002" s="119">
        <v>26.270900321832929</v>
      </c>
      <c r="Q1002" s="119">
        <v>26.217016990670626</v>
      </c>
      <c r="R1002" s="119">
        <v>26.166024179069698</v>
      </c>
      <c r="S1002" s="119">
        <v>26.117766902545466</v>
      </c>
      <c r="T1002" s="119">
        <v>26.07209848660397</v>
      </c>
      <c r="U1002" s="119">
        <v>26.028880121175128</v>
      </c>
      <c r="V1002" s="119">
        <v>25.987980438936415</v>
      </c>
      <c r="W1002" s="119">
        <v>25.949275116246028</v>
      </c>
      <c r="X1002" s="119">
        <v>25.912646495473385</v>
      </c>
      <c r="Y1002" s="119">
        <v>25.877983227579463</v>
      </c>
      <c r="Z1002" s="119">
        <v>25.84517993386148</v>
      </c>
      <c r="AA1002" s="119">
        <v>25.814136885834088</v>
      </c>
      <c r="AB1002" s="119">
        <v>25.784759702274862</v>
      </c>
      <c r="AC1002" s="119">
        <v>25.75695906251363</v>
      </c>
      <c r="AD1002" s="119">
        <v>25.730650435094695</v>
      </c>
      <c r="AE1002" s="119">
        <v>25.705753820987749</v>
      </c>
    </row>
    <row r="1003" spans="1:31">
      <c r="A1003" s="3" t="s">
        <v>865</v>
      </c>
      <c r="B1003" s="117" t="s">
        <v>544</v>
      </c>
      <c r="C1003" s="118" t="s">
        <v>259</v>
      </c>
      <c r="D1003" s="118" t="s">
        <v>472</v>
      </c>
      <c r="E1003" s="117" t="s">
        <v>94</v>
      </c>
      <c r="F1003" s="118" t="s">
        <v>119</v>
      </c>
      <c r="G1003" s="117">
        <v>0</v>
      </c>
      <c r="H1003" s="119">
        <v>0</v>
      </c>
      <c r="I1003" s="119">
        <v>8.8237680358921988</v>
      </c>
      <c r="J1003" s="119">
        <v>12.49753111393486</v>
      </c>
      <c r="K1003" s="119">
        <v>5.2643758717546767</v>
      </c>
      <c r="L1003" s="119">
        <v>0</v>
      </c>
      <c r="M1003" s="119">
        <v>0</v>
      </c>
      <c r="N1003" s="119">
        <v>0</v>
      </c>
      <c r="O1003" s="119">
        <v>0</v>
      </c>
      <c r="P1003" s="119">
        <v>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>
        <v>0</v>
      </c>
      <c r="AB1003" s="119">
        <v>0</v>
      </c>
      <c r="AC1003" s="119">
        <v>0</v>
      </c>
      <c r="AD1003" s="119">
        <v>0</v>
      </c>
      <c r="AE1003" s="119">
        <v>0</v>
      </c>
    </row>
    <row r="1004" spans="1:31">
      <c r="A1004" s="3" t="s">
        <v>866</v>
      </c>
      <c r="B1004" s="117" t="s">
        <v>544</v>
      </c>
      <c r="C1004" s="118" t="s">
        <v>259</v>
      </c>
      <c r="D1004" s="118" t="s">
        <v>472</v>
      </c>
      <c r="E1004" s="117" t="s">
        <v>35</v>
      </c>
      <c r="F1004" s="118" t="s">
        <v>119</v>
      </c>
      <c r="G1004" s="117">
        <v>0</v>
      </c>
      <c r="H1004" s="144">
        <v>0</v>
      </c>
      <c r="I1004" s="144">
        <v>0.15732223154021774</v>
      </c>
      <c r="J1004" s="144">
        <v>0.3796349192743621</v>
      </c>
      <c r="K1004" s="144">
        <v>0.47235113358301206</v>
      </c>
      <c r="L1004" s="144">
        <v>0.46994677931656198</v>
      </c>
      <c r="M1004" s="144">
        <v>0.46764889101002544</v>
      </c>
      <c r="N1004" s="144">
        <v>0.46545175390547383</v>
      </c>
      <c r="O1004" s="144">
        <v>0.46334996121613092</v>
      </c>
      <c r="P1004" s="144">
        <v>0.46133839752842509</v>
      </c>
      <c r="Q1004" s="144">
        <v>0.45941222309858015</v>
      </c>
      <c r="R1004" s="144">
        <v>0.4575668589955354</v>
      </c>
      <c r="S1004" s="144">
        <v>0.45579797304457981</v>
      </c>
      <c r="T1004" s="144">
        <v>0.45410146652855038</v>
      </c>
      <c r="U1004" s="144">
        <v>0.45247346160576124</v>
      </c>
      <c r="V1004" s="144">
        <v>0.45091028940603944</v>
      </c>
      <c r="W1004" s="144">
        <v>0.44940847876831885</v>
      </c>
      <c r="X1004" s="144">
        <v>0.44796474558521759</v>
      </c>
      <c r="Y1004" s="144">
        <v>0.44657598272188342</v>
      </c>
      <c r="Z1004" s="144">
        <v>0.44523925047815999</v>
      </c>
      <c r="AA1004" s="144">
        <v>0.44395176756478849</v>
      </c>
      <c r="AB1004" s="144">
        <v>0.44271090256594586</v>
      </c>
      <c r="AC1004" s="144">
        <v>0.44151416586190245</v>
      </c>
      <c r="AD1004" s="144">
        <v>0.44035920198700784</v>
      </c>
      <c r="AE1004" s="144">
        <v>0.43924378239953654</v>
      </c>
    </row>
    <row r="1005" spans="1:31">
      <c r="A1005" s="3" t="s">
        <v>867</v>
      </c>
      <c r="B1005" s="117" t="s">
        <v>544</v>
      </c>
      <c r="C1005" s="118" t="s">
        <v>259</v>
      </c>
      <c r="D1005" s="118" t="s">
        <v>472</v>
      </c>
      <c r="E1005" s="117" t="s">
        <v>36</v>
      </c>
      <c r="F1005" s="118" t="s">
        <v>119</v>
      </c>
      <c r="G1005" s="117">
        <v>0</v>
      </c>
      <c r="H1005" s="144">
        <v>0</v>
      </c>
      <c r="I1005" s="144">
        <v>0.1676494368501894</v>
      </c>
      <c r="J1005" s="144">
        <v>0.40455554057370213</v>
      </c>
      <c r="K1005" s="144">
        <v>0.50335798548914323</v>
      </c>
      <c r="L1005" s="144">
        <v>0.50079580063572249</v>
      </c>
      <c r="M1005" s="144">
        <v>0.49834707055629307</v>
      </c>
      <c r="N1005" s="144">
        <v>0.49600570535536426</v>
      </c>
      <c r="O1005" s="144">
        <v>0.49376594332494772</v>
      </c>
      <c r="P1005" s="144">
        <v>0.49162233325706001</v>
      </c>
      <c r="Q1005" s="144">
        <v>0.48956971770948438</v>
      </c>
      <c r="R1005" s="144">
        <v>0.48760321717341792</v>
      </c>
      <c r="S1005" s="144">
        <v>0.4857182150943945</v>
      </c>
      <c r="T1005" s="144">
        <v>0.48391034370050123</v>
      </c>
      <c r="U1005" s="144">
        <v>0.48217547059437471</v>
      </c>
      <c r="V1005" s="144">
        <v>0.48050968606781697</v>
      </c>
      <c r="W1005" s="144">
        <v>0.47890929110008401</v>
      </c>
      <c r="X1005" s="144">
        <v>0.47737078600300253</v>
      </c>
      <c r="Y1005" s="144">
        <v>0.47589085967805139</v>
      </c>
      <c r="Z1005" s="144">
        <v>0.47446637945242964</v>
      </c>
      <c r="AA1005" s="144">
        <v>0.47309438146290334</v>
      </c>
      <c r="AB1005" s="144">
        <v>0.47177206155791329</v>
      </c>
      <c r="AC1005" s="144">
        <v>0.4704967666900069</v>
      </c>
      <c r="AD1005" s="144">
        <v>0.46926598677217374</v>
      </c>
      <c r="AE1005" s="144">
        <v>0.46807734697307812</v>
      </c>
    </row>
    <row r="1006" spans="1:31">
      <c r="A1006" s="3" t="s">
        <v>868</v>
      </c>
      <c r="B1006" s="117" t="s">
        <v>544</v>
      </c>
      <c r="C1006" s="118" t="s">
        <v>259</v>
      </c>
      <c r="D1006" s="118" t="s">
        <v>472</v>
      </c>
      <c r="E1006" s="117" t="s">
        <v>37</v>
      </c>
      <c r="F1006" s="118" t="s">
        <v>119</v>
      </c>
      <c r="G1006" s="117">
        <v>0</v>
      </c>
      <c r="H1006" s="144">
        <v>0</v>
      </c>
      <c r="I1006" s="144">
        <v>0.15900499546049821</v>
      </c>
      <c r="J1006" s="144">
        <v>0.38369560376109457</v>
      </c>
      <c r="K1006" s="144">
        <v>0.47740353741376923</v>
      </c>
      <c r="L1006" s="144">
        <v>0.47497346548128089</v>
      </c>
      <c r="M1006" s="144">
        <v>0.47265099829929097</v>
      </c>
      <c r="N1006" s="144">
        <v>0.47043035998317351</v>
      </c>
      <c r="O1006" s="144">
        <v>0.46830608591360284</v>
      </c>
      <c r="P1006" s="144">
        <v>0.46627300596106985</v>
      </c>
      <c r="Q1006" s="144">
        <v>0.4643262286145044</v>
      </c>
      <c r="R1006" s="144">
        <v>0.46246112596527955</v>
      </c>
      <c r="S1006" s="144">
        <v>0.46067331950049578</v>
      </c>
      <c r="T1006" s="144">
        <v>0.45895866666192991</v>
      </c>
      <c r="U1006" s="144">
        <v>0.45731324812938395</v>
      </c>
      <c r="V1006" s="144">
        <v>0.4557333557893925</v>
      </c>
      <c r="W1006" s="144">
        <v>0.45421548135235051</v>
      </c>
      <c r="X1006" s="144">
        <v>0.45275630558311736</v>
      </c>
      <c r="Y1006" s="144">
        <v>0.45135268811203094</v>
      </c>
      <c r="Z1006" s="144">
        <v>0.4500016577950548</v>
      </c>
      <c r="AA1006" s="144">
        <v>0.44870040359345931</v>
      </c>
      <c r="AB1006" s="144">
        <v>0.44744626594503911</v>
      </c>
      <c r="AC1006" s="144">
        <v>0.44623672860037472</v>
      </c>
      <c r="AD1006" s="144">
        <v>0.4450694108990762</v>
      </c>
      <c r="AE1006" s="144">
        <v>0.44394206046229395</v>
      </c>
    </row>
    <row r="1007" spans="1:31">
      <c r="A1007" s="3" t="s">
        <v>869</v>
      </c>
      <c r="B1007" s="117" t="s">
        <v>544</v>
      </c>
      <c r="C1007" s="118" t="s">
        <v>259</v>
      </c>
      <c r="D1007" s="118" t="s">
        <v>472</v>
      </c>
      <c r="E1007" s="117" t="s">
        <v>38</v>
      </c>
      <c r="F1007" s="118" t="s">
        <v>119</v>
      </c>
      <c r="G1007" s="117">
        <v>0</v>
      </c>
      <c r="H1007" s="144">
        <v>0</v>
      </c>
      <c r="I1007" s="144">
        <v>0.16944266353420526</v>
      </c>
      <c r="J1007" s="144">
        <v>0.40888278320662252</v>
      </c>
      <c r="K1007" s="144">
        <v>0.50874204754237984</v>
      </c>
      <c r="L1007" s="144">
        <v>0.50615245682148435</v>
      </c>
      <c r="M1007" s="144">
        <v>0.50367753441953422</v>
      </c>
      <c r="N1007" s="144">
        <v>0.50131112530176203</v>
      </c>
      <c r="O1007" s="144">
        <v>0.49904740613129034</v>
      </c>
      <c r="P1007" s="144">
        <v>0.49688086739244441</v>
      </c>
      <c r="Q1007" s="144">
        <v>0.49480629647751961</v>
      </c>
      <c r="R1007" s="144">
        <v>0.49281876168508049</v>
      </c>
      <c r="S1007" s="144">
        <v>0.49091359708066473</v>
      </c>
      <c r="T1007" s="144">
        <v>0.4890863881734121</v>
      </c>
      <c r="U1007" s="144">
        <v>0.48733295836464613</v>
      </c>
      <c r="V1007" s="144">
        <v>0.4856493561268036</v>
      </c>
      <c r="W1007" s="144">
        <v>0.48403184287334877</v>
      </c>
      <c r="X1007" s="144">
        <v>0.48247688148243539</v>
      </c>
      <c r="Y1007" s="144">
        <v>0.48098112543907817</v>
      </c>
      <c r="Z1007" s="144">
        <v>0.4795414085625051</v>
      </c>
      <c r="AA1007" s="144">
        <v>0.47815473528714758</v>
      </c>
      <c r="AB1007" s="144">
        <v>0.476818271467433</v>
      </c>
      <c r="AC1007" s="144">
        <v>0.4755293356781487</v>
      </c>
      <c r="AD1007" s="144">
        <v>0.47428539098367029</v>
      </c>
      <c r="AE1007" s="144">
        <v>0.47308403715078212</v>
      </c>
    </row>
    <row r="1008" spans="1:31">
      <c r="A1008" s="3" t="s">
        <v>870</v>
      </c>
      <c r="B1008" s="117" t="s">
        <v>544</v>
      </c>
      <c r="C1008" s="118" t="s">
        <v>259</v>
      </c>
      <c r="D1008" s="118" t="s">
        <v>472</v>
      </c>
      <c r="E1008" s="117" t="s">
        <v>95</v>
      </c>
      <c r="F1008" s="118" t="s">
        <v>119</v>
      </c>
      <c r="G1008" s="117">
        <v>0</v>
      </c>
      <c r="H1008" s="118">
        <v>0</v>
      </c>
      <c r="I1008" s="118">
        <v>0</v>
      </c>
      <c r="J1008" s="118">
        <v>0</v>
      </c>
      <c r="K1008" s="118">
        <v>0</v>
      </c>
      <c r="L1008" s="118">
        <v>0</v>
      </c>
      <c r="M1008" s="118">
        <v>0</v>
      </c>
      <c r="N1008" s="118">
        <v>0</v>
      </c>
      <c r="O1008" s="118">
        <v>0</v>
      </c>
      <c r="P1008" s="118">
        <v>0</v>
      </c>
      <c r="Q1008" s="118">
        <v>0</v>
      </c>
      <c r="R1008" s="118">
        <v>0</v>
      </c>
      <c r="S1008" s="118">
        <v>0</v>
      </c>
      <c r="T1008" s="118">
        <v>0</v>
      </c>
      <c r="U1008" s="118">
        <v>0</v>
      </c>
      <c r="V1008" s="118">
        <v>0</v>
      </c>
      <c r="W1008" s="118">
        <v>0</v>
      </c>
      <c r="X1008" s="118">
        <v>0</v>
      </c>
      <c r="Y1008" s="118">
        <v>0</v>
      </c>
      <c r="Z1008" s="118">
        <v>0</v>
      </c>
      <c r="AA1008" s="118">
        <v>0</v>
      </c>
      <c r="AB1008" s="118">
        <v>0</v>
      </c>
      <c r="AC1008" s="118">
        <v>0</v>
      </c>
      <c r="AD1008" s="118">
        <v>0</v>
      </c>
      <c r="AE1008" s="118">
        <v>0</v>
      </c>
    </row>
    <row r="1009" spans="1:31">
      <c r="A1009" s="3" t="s">
        <v>871</v>
      </c>
      <c r="B1009" s="117" t="s">
        <v>544</v>
      </c>
      <c r="C1009" s="118" t="s">
        <v>259</v>
      </c>
      <c r="D1009" s="118" t="s">
        <v>472</v>
      </c>
      <c r="E1009" s="117" t="s">
        <v>96</v>
      </c>
      <c r="F1009" s="118" t="s">
        <v>119</v>
      </c>
      <c r="G1009" s="117">
        <v>0</v>
      </c>
      <c r="H1009" s="118">
        <v>0</v>
      </c>
      <c r="I1009" s="118">
        <v>6360.2</v>
      </c>
      <c r="J1009" s="118">
        <v>15347.82</v>
      </c>
      <c r="K1009" s="118">
        <v>19096.14</v>
      </c>
      <c r="L1009" s="118">
        <v>18998.939999999999</v>
      </c>
      <c r="M1009" s="118">
        <v>18906.04</v>
      </c>
      <c r="N1009" s="118">
        <v>18817.21</v>
      </c>
      <c r="O1009" s="118">
        <v>18732.240000000002</v>
      </c>
      <c r="P1009" s="118">
        <v>18650.919999999998</v>
      </c>
      <c r="Q1009" s="118">
        <v>18573.05</v>
      </c>
      <c r="R1009" s="118">
        <v>18498.45</v>
      </c>
      <c r="S1009" s="118">
        <v>18426.93</v>
      </c>
      <c r="T1009" s="118">
        <v>18358.349999999999</v>
      </c>
      <c r="U1009" s="118">
        <v>18292.53</v>
      </c>
      <c r="V1009" s="118">
        <v>18229.330000000002</v>
      </c>
      <c r="W1009" s="118">
        <v>18168.62</v>
      </c>
      <c r="X1009" s="118">
        <v>18110.25</v>
      </c>
      <c r="Y1009" s="118">
        <v>18054.11</v>
      </c>
      <c r="Z1009" s="118">
        <v>18000.07</v>
      </c>
      <c r="AA1009" s="118">
        <v>17948.02</v>
      </c>
      <c r="AB1009" s="118">
        <v>17897.849999999999</v>
      </c>
      <c r="AC1009" s="118">
        <v>17849.47</v>
      </c>
      <c r="AD1009" s="118">
        <v>17802.78</v>
      </c>
      <c r="AE1009" s="118">
        <v>17757.68</v>
      </c>
    </row>
    <row r="1010" spans="1:31">
      <c r="A1010" s="3" t="s">
        <v>872</v>
      </c>
      <c r="B1010" s="117" t="s">
        <v>544</v>
      </c>
      <c r="C1010" s="118" t="s">
        <v>259</v>
      </c>
      <c r="D1010" s="118" t="s">
        <v>472</v>
      </c>
      <c r="E1010" s="117" t="s">
        <v>97</v>
      </c>
      <c r="F1010" s="118" t="s">
        <v>119</v>
      </c>
      <c r="G1010" s="117">
        <v>0</v>
      </c>
      <c r="H1010" s="118">
        <v>0</v>
      </c>
      <c r="I1010" s="118">
        <v>0</v>
      </c>
      <c r="J1010" s="118">
        <v>0</v>
      </c>
      <c r="K1010" s="118">
        <v>0</v>
      </c>
      <c r="L1010" s="118">
        <v>0</v>
      </c>
      <c r="M1010" s="118">
        <v>0</v>
      </c>
      <c r="N1010" s="118">
        <v>0</v>
      </c>
      <c r="O1010" s="118">
        <v>0</v>
      </c>
      <c r="P1010" s="118">
        <v>0</v>
      </c>
      <c r="Q1010" s="118">
        <v>0</v>
      </c>
      <c r="R1010" s="118">
        <v>0</v>
      </c>
      <c r="S1010" s="118">
        <v>0</v>
      </c>
      <c r="T1010" s="118">
        <v>0</v>
      </c>
      <c r="U1010" s="118">
        <v>0</v>
      </c>
      <c r="V1010" s="118">
        <v>0</v>
      </c>
      <c r="W1010" s="118">
        <v>0</v>
      </c>
      <c r="X1010" s="118">
        <v>0</v>
      </c>
      <c r="Y1010" s="118">
        <v>0</v>
      </c>
      <c r="Z1010" s="118">
        <v>0</v>
      </c>
      <c r="AA1010" s="118">
        <v>0</v>
      </c>
      <c r="AB1010" s="118">
        <v>0</v>
      </c>
      <c r="AC1010" s="118">
        <v>0</v>
      </c>
      <c r="AD1010" s="118">
        <v>0</v>
      </c>
      <c r="AE1010" s="118">
        <v>0</v>
      </c>
    </row>
    <row r="1011" spans="1:31">
      <c r="A1011" s="3" t="s">
        <v>873</v>
      </c>
      <c r="B1011" s="117" t="s">
        <v>544</v>
      </c>
      <c r="C1011" s="118" t="s">
        <v>259</v>
      </c>
      <c r="D1011" s="118" t="s">
        <v>472</v>
      </c>
      <c r="E1011" s="117" t="s">
        <v>34</v>
      </c>
      <c r="F1011" s="118" t="s">
        <v>119</v>
      </c>
      <c r="G1011" s="117">
        <v>0</v>
      </c>
      <c r="H1011" s="118">
        <v>0</v>
      </c>
      <c r="I1011" s="118">
        <v>6360.2</v>
      </c>
      <c r="J1011" s="118">
        <v>15347.82</v>
      </c>
      <c r="K1011" s="118">
        <v>19096.14</v>
      </c>
      <c r="L1011" s="118">
        <v>18998.939999999999</v>
      </c>
      <c r="M1011" s="118">
        <v>18906.04</v>
      </c>
      <c r="N1011" s="118">
        <v>18817.21</v>
      </c>
      <c r="O1011" s="118">
        <v>18732.240000000002</v>
      </c>
      <c r="P1011" s="118">
        <v>18650.919999999998</v>
      </c>
      <c r="Q1011" s="118">
        <v>18573.05</v>
      </c>
      <c r="R1011" s="118">
        <v>18498.45</v>
      </c>
      <c r="S1011" s="118">
        <v>18426.93</v>
      </c>
      <c r="T1011" s="118">
        <v>18358.349999999999</v>
      </c>
      <c r="U1011" s="118">
        <v>18292.53</v>
      </c>
      <c r="V1011" s="118">
        <v>18229.330000000002</v>
      </c>
      <c r="W1011" s="118">
        <v>18168.62</v>
      </c>
      <c r="X1011" s="118">
        <v>18110.25</v>
      </c>
      <c r="Y1011" s="118">
        <v>18054.11</v>
      </c>
      <c r="Z1011" s="118">
        <v>18000.07</v>
      </c>
      <c r="AA1011" s="118">
        <v>17948.02</v>
      </c>
      <c r="AB1011" s="118">
        <v>17897.849999999999</v>
      </c>
      <c r="AC1011" s="118">
        <v>17849.47</v>
      </c>
      <c r="AD1011" s="118">
        <v>17802.78</v>
      </c>
      <c r="AE1011" s="118">
        <v>17757.68</v>
      </c>
    </row>
    <row r="1012" spans="1:31">
      <c r="A1012" s="3" t="s">
        <v>874</v>
      </c>
      <c r="B1012" s="117" t="s">
        <v>544</v>
      </c>
      <c r="C1012" s="118" t="s">
        <v>270</v>
      </c>
      <c r="D1012" s="118" t="s">
        <v>472</v>
      </c>
      <c r="E1012" s="117" t="s">
        <v>93</v>
      </c>
      <c r="F1012" s="118" t="s">
        <v>119</v>
      </c>
      <c r="G1012" s="117">
        <v>0</v>
      </c>
      <c r="H1012" s="119">
        <v>0</v>
      </c>
      <c r="I1012" s="119">
        <v>0.1639080562557908</v>
      </c>
      <c r="J1012" s="119">
        <v>0.26225289000926533</v>
      </c>
      <c r="K1012" s="119">
        <v>0.3278161125115816</v>
      </c>
      <c r="L1012" s="119">
        <v>0.3278161125115816</v>
      </c>
      <c r="M1012" s="119">
        <v>0.3278161125115816</v>
      </c>
      <c r="N1012" s="119">
        <v>0.3278161125115816</v>
      </c>
      <c r="O1012" s="119">
        <v>0.3278161125115816</v>
      </c>
      <c r="P1012" s="119">
        <v>0.3278161125115816</v>
      </c>
      <c r="Q1012" s="119">
        <v>0.3278161125115816</v>
      </c>
      <c r="R1012" s="119">
        <v>0.3278161125115816</v>
      </c>
      <c r="S1012" s="119">
        <v>0.3278161125115816</v>
      </c>
      <c r="T1012" s="119">
        <v>0.3278161125115816</v>
      </c>
      <c r="U1012" s="119">
        <v>0.3278161125115816</v>
      </c>
      <c r="V1012" s="119">
        <v>0.3278161125115816</v>
      </c>
      <c r="W1012" s="119">
        <v>0.3278161125115816</v>
      </c>
      <c r="X1012" s="119">
        <v>0.3278161125115816</v>
      </c>
      <c r="Y1012" s="119">
        <v>0.3278161125115816</v>
      </c>
      <c r="Z1012" s="119">
        <v>0.3278161125115816</v>
      </c>
      <c r="AA1012" s="119">
        <v>0.3278161125115816</v>
      </c>
      <c r="AB1012" s="119">
        <v>0.3278161125115816</v>
      </c>
      <c r="AC1012" s="119">
        <v>0.3278161125115816</v>
      </c>
      <c r="AD1012" s="119">
        <v>0.3278161125115816</v>
      </c>
      <c r="AE1012" s="119">
        <v>0.3278161125115816</v>
      </c>
    </row>
    <row r="1013" spans="1:31">
      <c r="A1013" s="3" t="s">
        <v>875</v>
      </c>
      <c r="B1013" s="117" t="s">
        <v>544</v>
      </c>
      <c r="C1013" s="118" t="s">
        <v>270</v>
      </c>
      <c r="D1013" s="118" t="s">
        <v>472</v>
      </c>
      <c r="E1013" s="117" t="s">
        <v>94</v>
      </c>
      <c r="F1013" s="118" t="s">
        <v>119</v>
      </c>
      <c r="G1013" s="117">
        <v>0</v>
      </c>
      <c r="H1013" s="119">
        <v>0</v>
      </c>
      <c r="I1013" s="119">
        <v>0.1639080562557908</v>
      </c>
      <c r="J1013" s="119">
        <v>9.8344833753474525E-2</v>
      </c>
      <c r="K1013" s="119">
        <v>6.5563222502316276E-2</v>
      </c>
      <c r="L1013" s="119">
        <v>0</v>
      </c>
      <c r="M1013" s="119">
        <v>0</v>
      </c>
      <c r="N1013" s="119">
        <v>0</v>
      </c>
      <c r="O1013" s="119">
        <v>0</v>
      </c>
      <c r="P1013" s="119">
        <v>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>
        <v>0</v>
      </c>
      <c r="AB1013" s="119">
        <v>0</v>
      </c>
      <c r="AC1013" s="119">
        <v>0</v>
      </c>
      <c r="AD1013" s="119">
        <v>0</v>
      </c>
      <c r="AE1013" s="119">
        <v>0</v>
      </c>
    </row>
    <row r="1014" spans="1:31">
      <c r="A1014" s="3" t="s">
        <v>876</v>
      </c>
      <c r="B1014" s="117" t="s">
        <v>544</v>
      </c>
      <c r="C1014" s="118" t="s">
        <v>270</v>
      </c>
      <c r="D1014" s="118" t="s">
        <v>472</v>
      </c>
      <c r="E1014" s="117" t="s">
        <v>35</v>
      </c>
      <c r="F1014" s="118" t="s">
        <v>119</v>
      </c>
      <c r="G1014" s="117">
        <v>0</v>
      </c>
      <c r="H1014" s="144">
        <v>0</v>
      </c>
      <c r="I1014" s="144">
        <v>0.11582769599830631</v>
      </c>
      <c r="J1014" s="144">
        <v>0.18450095590889354</v>
      </c>
      <c r="K1014" s="144">
        <v>0.22958944037073162</v>
      </c>
      <c r="L1014" s="144">
        <v>0.22858339025977067</v>
      </c>
      <c r="M1014" s="144">
        <v>0.22760165971619076</v>
      </c>
      <c r="N1014" s="144">
        <v>0.22664362176999273</v>
      </c>
      <c r="O1014" s="144">
        <v>0.22570866562867009</v>
      </c>
      <c r="P1014" s="144">
        <v>0.22479619625978195</v>
      </c>
      <c r="Q1014" s="144">
        <v>0.22390563398429625</v>
      </c>
      <c r="R1014" s="144">
        <v>0.22303641408042774</v>
      </c>
      <c r="S1014" s="144">
        <v>0.22218798639769599</v>
      </c>
      <c r="T1014" s="144">
        <v>0.22135981498094337</v>
      </c>
      <c r="U1014" s="144">
        <v>0.22055137770405367</v>
      </c>
      <c r="V1014" s="144">
        <v>0.21976216591312228</v>
      </c>
      <c r="W1014" s="144">
        <v>0.2189916840788334</v>
      </c>
      <c r="X1014" s="144">
        <v>0.21823944945780688</v>
      </c>
      <c r="Y1014" s="144">
        <v>0.21750499176268362</v>
      </c>
      <c r="Z1014" s="144">
        <v>0.21678785284072369</v>
      </c>
      <c r="AA1014" s="144">
        <v>0.21608758636069705</v>
      </c>
      <c r="AB1014" s="144">
        <v>0.21540375750785401</v>
      </c>
      <c r="AC1014" s="144">
        <v>0.21473594268676624</v>
      </c>
      <c r="AD1014" s="144">
        <v>0.214083729231835</v>
      </c>
      <c r="AE1014" s="144">
        <v>0.21344671512526975</v>
      </c>
    </row>
    <row r="1015" spans="1:31">
      <c r="A1015" s="3" t="s">
        <v>877</v>
      </c>
      <c r="B1015" s="117" t="s">
        <v>544</v>
      </c>
      <c r="C1015" s="118" t="s">
        <v>270</v>
      </c>
      <c r="D1015" s="118" t="s">
        <v>472</v>
      </c>
      <c r="E1015" s="117" t="s">
        <v>36</v>
      </c>
      <c r="F1015" s="118" t="s">
        <v>119</v>
      </c>
      <c r="G1015" s="117">
        <v>0</v>
      </c>
      <c r="H1015" s="144">
        <v>0</v>
      </c>
      <c r="I1015" s="144">
        <v>0.12343104859154551</v>
      </c>
      <c r="J1015" s="144">
        <v>0.19661227185517213</v>
      </c>
      <c r="K1015" s="144">
        <v>0.24466052895431759</v>
      </c>
      <c r="L1015" s="144">
        <v>0.24358843804323388</v>
      </c>
      <c r="M1015" s="144">
        <v>0.24254226312467045</v>
      </c>
      <c r="N1015" s="144">
        <v>0.24152133607202975</v>
      </c>
      <c r="O1015" s="144">
        <v>0.24052500599815654</v>
      </c>
      <c r="P1015" s="144">
        <v>0.23955263881050931</v>
      </c>
      <c r="Q1015" s="144">
        <v>0.23860361677780931</v>
      </c>
      <c r="R1015" s="144">
        <v>0.2376773381078727</v>
      </c>
      <c r="S1015" s="144">
        <v>0.23677321653633418</v>
      </c>
      <c r="T1015" s="144">
        <v>0.23589068092598398</v>
      </c>
      <c r="U1015" s="144">
        <v>0.23502917487644254</v>
      </c>
      <c r="V1015" s="144">
        <v>0.23418815634390694</v>
      </c>
      <c r="W1015" s="144">
        <v>0.23336709727070909</v>
      </c>
      <c r="X1015" s="144">
        <v>0.23256548322443188</v>
      </c>
      <c r="Y1015" s="144">
        <v>0.23178281304633805</v>
      </c>
      <c r="Z1015" s="144">
        <v>0.23101859850887008</v>
      </c>
      <c r="AA1015" s="144">
        <v>0.23027236398198747</v>
      </c>
      <c r="AB1015" s="144">
        <v>0.22954364610811381</v>
      </c>
      <c r="AC1015" s="144">
        <v>0.22883199348547126</v>
      </c>
      <c r="AD1015" s="144">
        <v>0.22813696635958547</v>
      </c>
      <c r="AE1015" s="144">
        <v>0.22745813632275122</v>
      </c>
    </row>
    <row r="1016" spans="1:31">
      <c r="A1016" s="3" t="s">
        <v>878</v>
      </c>
      <c r="B1016" s="117" t="s">
        <v>544</v>
      </c>
      <c r="C1016" s="118" t="s">
        <v>270</v>
      </c>
      <c r="D1016" s="118" t="s">
        <v>472</v>
      </c>
      <c r="E1016" s="117" t="s">
        <v>37</v>
      </c>
      <c r="F1016" s="118" t="s">
        <v>119</v>
      </c>
      <c r="G1016" s="117">
        <v>0</v>
      </c>
      <c r="H1016" s="144">
        <v>0</v>
      </c>
      <c r="I1016" s="144">
        <v>0.11973656292106238</v>
      </c>
      <c r="J1016" s="144">
        <v>0.1907273569225138</v>
      </c>
      <c r="K1016" s="144">
        <v>0.2373374540175916</v>
      </c>
      <c r="L1016" s="144">
        <v>0.23629745247586559</v>
      </c>
      <c r="M1016" s="144">
        <v>0.23528259122018969</v>
      </c>
      <c r="N1016" s="144">
        <v>0.2342922221220477</v>
      </c>
      <c r="O1016" s="144">
        <v>0.23332571377636205</v>
      </c>
      <c r="P1016" s="144">
        <v>0.2323824510699794</v>
      </c>
      <c r="Q1016" s="144">
        <v>0.23146183476129129</v>
      </c>
      <c r="R1016" s="144">
        <v>0.23056328107070137</v>
      </c>
      <c r="S1016" s="144">
        <v>0.22968622128166047</v>
      </c>
      <c r="T1016" s="144">
        <v>0.22883010135199458</v>
      </c>
      <c r="U1016" s="144">
        <v>0.22799438153526397</v>
      </c>
      <c r="V1016" s="144">
        <v>0.22717853601189036</v>
      </c>
      <c r="W1016" s="144">
        <v>0.22638205252980309</v>
      </c>
      <c r="X1016" s="144">
        <v>0.22560443205435776</v>
      </c>
      <c r="Y1016" s="144">
        <v>0.22484518842728721</v>
      </c>
      <c r="Z1016" s="144">
        <v>0.22410384803445357</v>
      </c>
      <c r="AA1016" s="144">
        <v>0.22337994948217252</v>
      </c>
      <c r="AB1016" s="144">
        <v>0.22267304328188975</v>
      </c>
      <c r="AC1016" s="144">
        <v>0.2219826915429933</v>
      </c>
      <c r="AD1016" s="144">
        <v>0.22130846767355294</v>
      </c>
      <c r="AE1016" s="144">
        <v>0.22064995608878074</v>
      </c>
    </row>
    <row r="1017" spans="1:31">
      <c r="A1017" s="3" t="s">
        <v>879</v>
      </c>
      <c r="B1017" s="117" t="s">
        <v>544</v>
      </c>
      <c r="C1017" s="118" t="s">
        <v>270</v>
      </c>
      <c r="D1017" s="118" t="s">
        <v>472</v>
      </c>
      <c r="E1017" s="117" t="s">
        <v>38</v>
      </c>
      <c r="F1017" s="118" t="s">
        <v>119</v>
      </c>
      <c r="G1017" s="117">
        <v>0</v>
      </c>
      <c r="H1017" s="144">
        <v>0</v>
      </c>
      <c r="I1017" s="144">
        <v>0.12759650780164364</v>
      </c>
      <c r="J1017" s="144">
        <v>0.20324739654999338</v>
      </c>
      <c r="K1017" s="144">
        <v>0.25291715048762958</v>
      </c>
      <c r="L1017" s="144">
        <v>0.25180887944998465</v>
      </c>
      <c r="M1017" s="144">
        <v>0.25072739899849711</v>
      </c>
      <c r="N1017" s="144">
        <v>0.24967201845913012</v>
      </c>
      <c r="O1017" s="144">
        <v>0.24864206497907293</v>
      </c>
      <c r="P1017" s="144">
        <v>0.24763688306690046</v>
      </c>
      <c r="Q1017" s="144">
        <v>0.24665583414459855</v>
      </c>
      <c r="R1017" s="144">
        <v>0.2456982961111481</v>
      </c>
      <c r="S1017" s="144">
        <v>0.24476366291737048</v>
      </c>
      <c r="T1017" s="144">
        <v>0.24385134415174187</v>
      </c>
      <c r="U1017" s="144">
        <v>0.24296076463689681</v>
      </c>
      <c r="V1017" s="144">
        <v>0.2420913640365413</v>
      </c>
      <c r="W1017" s="144">
        <v>0.24124259647250967</v>
      </c>
      <c r="X1017" s="144">
        <v>0.24041393015170265</v>
      </c>
      <c r="Y1017" s="144">
        <v>0.23960484700265047</v>
      </c>
      <c r="Z1017" s="144">
        <v>0.23881484232145522</v>
      </c>
      <c r="AA1017" s="144">
        <v>0.23804342442686754</v>
      </c>
      <c r="AB1017" s="144">
        <v>0.23729011432426445</v>
      </c>
      <c r="AC1017" s="144">
        <v>0.23655444537829634</v>
      </c>
      <c r="AD1017" s="144">
        <v>0.23583596299398224</v>
      </c>
      <c r="AE1017" s="144">
        <v>0.23513422430603234</v>
      </c>
    </row>
    <row r="1018" spans="1:31">
      <c r="A1018" s="3" t="s">
        <v>880</v>
      </c>
      <c r="B1018" s="117" t="s">
        <v>544</v>
      </c>
      <c r="C1018" s="118" t="s">
        <v>270</v>
      </c>
      <c r="D1018" s="118" t="s">
        <v>472</v>
      </c>
      <c r="E1018" s="117" t="s">
        <v>95</v>
      </c>
      <c r="F1018" s="118" t="s">
        <v>119</v>
      </c>
      <c r="G1018" s="117">
        <v>0</v>
      </c>
      <c r="H1018" s="118">
        <v>0</v>
      </c>
      <c r="I1018" s="118">
        <v>0</v>
      </c>
      <c r="J1018" s="118">
        <v>0</v>
      </c>
      <c r="K1018" s="118">
        <v>0</v>
      </c>
      <c r="L1018" s="118">
        <v>0</v>
      </c>
      <c r="M1018" s="118">
        <v>0</v>
      </c>
      <c r="N1018" s="118">
        <v>0</v>
      </c>
      <c r="O1018" s="118">
        <v>0</v>
      </c>
      <c r="P1018" s="118">
        <v>0</v>
      </c>
      <c r="Q1018" s="118">
        <v>0</v>
      </c>
      <c r="R1018" s="118">
        <v>0</v>
      </c>
      <c r="S1018" s="118">
        <v>0</v>
      </c>
      <c r="T1018" s="118">
        <v>0</v>
      </c>
      <c r="U1018" s="118">
        <v>0</v>
      </c>
      <c r="V1018" s="118">
        <v>0</v>
      </c>
      <c r="W1018" s="118">
        <v>0</v>
      </c>
      <c r="X1018" s="118">
        <v>0</v>
      </c>
      <c r="Y1018" s="118">
        <v>0</v>
      </c>
      <c r="Z1018" s="118">
        <v>0</v>
      </c>
      <c r="AA1018" s="118">
        <v>0</v>
      </c>
      <c r="AB1018" s="118">
        <v>0</v>
      </c>
      <c r="AC1018" s="118">
        <v>0</v>
      </c>
      <c r="AD1018" s="118">
        <v>0</v>
      </c>
      <c r="AE1018" s="118">
        <v>0</v>
      </c>
    </row>
    <row r="1019" spans="1:31">
      <c r="A1019" s="3" t="s">
        <v>881</v>
      </c>
      <c r="B1019" s="117" t="s">
        <v>544</v>
      </c>
      <c r="C1019" s="118" t="s">
        <v>270</v>
      </c>
      <c r="D1019" s="118" t="s">
        <v>472</v>
      </c>
      <c r="E1019" s="117" t="s">
        <v>96</v>
      </c>
      <c r="F1019" s="118" t="s">
        <v>119</v>
      </c>
      <c r="G1019" s="117">
        <v>0</v>
      </c>
      <c r="H1019" s="118">
        <v>0</v>
      </c>
      <c r="I1019" s="118">
        <v>4789.46</v>
      </c>
      <c r="J1019" s="118">
        <v>7629.09</v>
      </c>
      <c r="K1019" s="118">
        <v>9493.5</v>
      </c>
      <c r="L1019" s="118">
        <v>9451.9</v>
      </c>
      <c r="M1019" s="118">
        <v>9411.2999999999993</v>
      </c>
      <c r="N1019" s="118">
        <v>9371.69</v>
      </c>
      <c r="O1019" s="118">
        <v>9333.0300000000007</v>
      </c>
      <c r="P1019" s="118">
        <v>9295.2999999999993</v>
      </c>
      <c r="Q1019" s="118">
        <v>9258.4699999999993</v>
      </c>
      <c r="R1019" s="118">
        <v>9222.5300000000007</v>
      </c>
      <c r="S1019" s="118">
        <v>9187.4500000000007</v>
      </c>
      <c r="T1019" s="118">
        <v>9153.2000000000007</v>
      </c>
      <c r="U1019" s="118">
        <v>9119.7800000000007</v>
      </c>
      <c r="V1019" s="118">
        <v>9087.14</v>
      </c>
      <c r="W1019" s="118">
        <v>9055.2800000000007</v>
      </c>
      <c r="X1019" s="118">
        <v>9024.18</v>
      </c>
      <c r="Y1019" s="118">
        <v>8993.81</v>
      </c>
      <c r="Z1019" s="118">
        <v>8964.15</v>
      </c>
      <c r="AA1019" s="118">
        <v>8935.2000000000007</v>
      </c>
      <c r="AB1019" s="118">
        <v>8906.92</v>
      </c>
      <c r="AC1019" s="118">
        <v>8879.31</v>
      </c>
      <c r="AD1019" s="118">
        <v>8852.34</v>
      </c>
      <c r="AE1019" s="118">
        <v>8826</v>
      </c>
    </row>
    <row r="1020" spans="1:31">
      <c r="A1020" s="3" t="s">
        <v>882</v>
      </c>
      <c r="B1020" s="117" t="s">
        <v>544</v>
      </c>
      <c r="C1020" s="118" t="s">
        <v>270</v>
      </c>
      <c r="D1020" s="118" t="s">
        <v>472</v>
      </c>
      <c r="E1020" s="117" t="s">
        <v>97</v>
      </c>
      <c r="F1020" s="118" t="s">
        <v>119</v>
      </c>
      <c r="G1020" s="117">
        <v>0</v>
      </c>
      <c r="H1020" s="118">
        <v>0</v>
      </c>
      <c r="I1020" s="118">
        <v>0</v>
      </c>
      <c r="J1020" s="118">
        <v>0</v>
      </c>
      <c r="K1020" s="118">
        <v>0</v>
      </c>
      <c r="L1020" s="118">
        <v>0</v>
      </c>
      <c r="M1020" s="118">
        <v>0</v>
      </c>
      <c r="N1020" s="118">
        <v>0</v>
      </c>
      <c r="O1020" s="118">
        <v>0</v>
      </c>
      <c r="P1020" s="118">
        <v>0</v>
      </c>
      <c r="Q1020" s="118">
        <v>0</v>
      </c>
      <c r="R1020" s="118">
        <v>0</v>
      </c>
      <c r="S1020" s="118">
        <v>0</v>
      </c>
      <c r="T1020" s="118">
        <v>0</v>
      </c>
      <c r="U1020" s="118">
        <v>0</v>
      </c>
      <c r="V1020" s="118">
        <v>0</v>
      </c>
      <c r="W1020" s="118">
        <v>0</v>
      </c>
      <c r="X1020" s="118">
        <v>0</v>
      </c>
      <c r="Y1020" s="118">
        <v>0</v>
      </c>
      <c r="Z1020" s="118">
        <v>0</v>
      </c>
      <c r="AA1020" s="118">
        <v>0</v>
      </c>
      <c r="AB1020" s="118">
        <v>0</v>
      </c>
      <c r="AC1020" s="118">
        <v>0</v>
      </c>
      <c r="AD1020" s="118">
        <v>0</v>
      </c>
      <c r="AE1020" s="118">
        <v>0</v>
      </c>
    </row>
    <row r="1021" spans="1:31">
      <c r="A1021" s="3" t="s">
        <v>883</v>
      </c>
      <c r="B1021" s="117" t="s">
        <v>544</v>
      </c>
      <c r="C1021" s="118" t="s">
        <v>270</v>
      </c>
      <c r="D1021" s="118" t="s">
        <v>472</v>
      </c>
      <c r="E1021" s="117" t="s">
        <v>34</v>
      </c>
      <c r="F1021" s="118" t="s">
        <v>119</v>
      </c>
      <c r="G1021" s="117">
        <v>0</v>
      </c>
      <c r="H1021" s="118">
        <v>0</v>
      </c>
      <c r="I1021" s="118">
        <v>4789.46</v>
      </c>
      <c r="J1021" s="118">
        <v>7629.09</v>
      </c>
      <c r="K1021" s="118">
        <v>9493.5</v>
      </c>
      <c r="L1021" s="118">
        <v>9451.9</v>
      </c>
      <c r="M1021" s="118">
        <v>9411.2999999999993</v>
      </c>
      <c r="N1021" s="118">
        <v>9371.69</v>
      </c>
      <c r="O1021" s="118">
        <v>9333.0300000000007</v>
      </c>
      <c r="P1021" s="118">
        <v>9295.2999999999993</v>
      </c>
      <c r="Q1021" s="118">
        <v>9258.4699999999993</v>
      </c>
      <c r="R1021" s="118">
        <v>9222.5300000000007</v>
      </c>
      <c r="S1021" s="118">
        <v>9187.4500000000007</v>
      </c>
      <c r="T1021" s="118">
        <v>9153.2000000000007</v>
      </c>
      <c r="U1021" s="118">
        <v>9119.7800000000007</v>
      </c>
      <c r="V1021" s="118">
        <v>9087.14</v>
      </c>
      <c r="W1021" s="118">
        <v>9055.2800000000007</v>
      </c>
      <c r="X1021" s="118">
        <v>9024.18</v>
      </c>
      <c r="Y1021" s="118">
        <v>8993.81</v>
      </c>
      <c r="Z1021" s="118">
        <v>8964.15</v>
      </c>
      <c r="AA1021" s="118">
        <v>8935.2000000000007</v>
      </c>
      <c r="AB1021" s="118">
        <v>8906.92</v>
      </c>
      <c r="AC1021" s="118">
        <v>8879.31</v>
      </c>
      <c r="AD1021" s="118">
        <v>8852.34</v>
      </c>
      <c r="AE1021" s="118">
        <v>8826</v>
      </c>
    </row>
    <row r="1022" spans="1:31">
      <c r="A1022" s="3" t="s">
        <v>714</v>
      </c>
      <c r="B1022" s="117" t="s">
        <v>544</v>
      </c>
      <c r="C1022" s="118" t="s">
        <v>152</v>
      </c>
      <c r="D1022" s="118" t="s">
        <v>325</v>
      </c>
      <c r="E1022" s="117" t="s">
        <v>93</v>
      </c>
      <c r="F1022" s="118" t="s">
        <v>119</v>
      </c>
      <c r="G1022" s="117">
        <v>0</v>
      </c>
      <c r="H1022" s="119">
        <v>0</v>
      </c>
      <c r="I1022" s="119">
        <v>5.5826381993131502</v>
      </c>
      <c r="J1022" s="119">
        <v>25.296328714753749</v>
      </c>
      <c r="K1022" s="119">
        <v>57.901843061664138</v>
      </c>
      <c r="L1022" s="119">
        <v>74.080015700517151</v>
      </c>
      <c r="M1022" s="119">
        <v>82.578294217227707</v>
      </c>
      <c r="N1022" s="119">
        <v>83.518233249341321</v>
      </c>
      <c r="O1022" s="119">
        <v>84.496482845492693</v>
      </c>
      <c r="P1022" s="119">
        <v>85.486263943395741</v>
      </c>
      <c r="Q1022" s="119">
        <v>86.487712475161359</v>
      </c>
      <c r="R1022" s="119">
        <v>87.500965975253692</v>
      </c>
      <c r="S1022" s="119">
        <v>88.526163599378378</v>
      </c>
      <c r="T1022" s="119">
        <v>89.563446143593708</v>
      </c>
      <c r="U1022" s="119">
        <v>90.612956063646877</v>
      </c>
      <c r="V1022" s="119">
        <v>91.674837494538153</v>
      </c>
      <c r="W1022" s="119">
        <v>92.749236270315834</v>
      </c>
      <c r="X1022" s="119">
        <v>93.836299944104411</v>
      </c>
      <c r="Y1022" s="119">
        <v>94.936177808368839</v>
      </c>
      <c r="Z1022" s="119">
        <v>96.049020915417657</v>
      </c>
      <c r="AA1022" s="119">
        <v>97.174982098147922</v>
      </c>
      <c r="AB1022" s="119">
        <v>98.314215991034644</v>
      </c>
      <c r="AC1022" s="119">
        <v>99.466879051367272</v>
      </c>
      <c r="AD1022" s="119">
        <v>100.63312958073736</v>
      </c>
      <c r="AE1022" s="119">
        <v>101.81312774677845</v>
      </c>
    </row>
    <row r="1023" spans="1:31">
      <c r="A1023" s="3" t="s">
        <v>715</v>
      </c>
      <c r="B1023" s="117" t="s">
        <v>544</v>
      </c>
      <c r="C1023" s="118" t="s">
        <v>152</v>
      </c>
      <c r="D1023" s="118" t="s">
        <v>325</v>
      </c>
      <c r="E1023" s="117" t="s">
        <v>94</v>
      </c>
      <c r="F1023" s="118" t="s">
        <v>119</v>
      </c>
      <c r="G1023" s="117">
        <v>0</v>
      </c>
      <c r="H1023" s="119">
        <v>0</v>
      </c>
      <c r="I1023" s="119">
        <v>5.5826381993131502</v>
      </c>
      <c r="J1023" s="119">
        <v>19.713690515440597</v>
      </c>
      <c r="K1023" s="119">
        <v>32.60551434691039</v>
      </c>
      <c r="L1023" s="119">
        <v>16.178172638853013</v>
      </c>
      <c r="M1023" s="119">
        <v>8.4982785167105561</v>
      </c>
      <c r="N1023" s="119">
        <v>0.93993903211361385</v>
      </c>
      <c r="O1023" s="119">
        <v>0.97824959615137175</v>
      </c>
      <c r="P1023" s="119">
        <v>0.98978109790304813</v>
      </c>
      <c r="Q1023" s="119">
        <v>1.0014485317656181</v>
      </c>
      <c r="R1023" s="119">
        <v>1.0132535000923326</v>
      </c>
      <c r="S1023" s="119">
        <v>1.0251976241246865</v>
      </c>
      <c r="T1023" s="119">
        <v>1.0372825442153299</v>
      </c>
      <c r="U1023" s="119">
        <v>1.0495099200531683</v>
      </c>
      <c r="V1023" s="119">
        <v>1.0618814308912761</v>
      </c>
      <c r="W1023" s="119">
        <v>1.0743987757776807</v>
      </c>
      <c r="X1023" s="119">
        <v>1.0870636737885775</v>
      </c>
      <c r="Y1023" s="119">
        <v>1.0998778642644282</v>
      </c>
      <c r="Z1023" s="119">
        <v>1.1128431070488176</v>
      </c>
      <c r="AA1023" s="119">
        <v>1.1259611827302649</v>
      </c>
      <c r="AB1023" s="119">
        <v>1.1392338928867218</v>
      </c>
      <c r="AC1023" s="119">
        <v>1.1526630603326282</v>
      </c>
      <c r="AD1023" s="119">
        <v>1.1662505293700889</v>
      </c>
      <c r="AE1023" s="119">
        <v>1.1799981660410879</v>
      </c>
    </row>
    <row r="1024" spans="1:31">
      <c r="A1024" s="3" t="s">
        <v>716</v>
      </c>
      <c r="B1024" s="117" t="s">
        <v>544</v>
      </c>
      <c r="C1024" s="118" t="s">
        <v>152</v>
      </c>
      <c r="D1024" s="118" t="s">
        <v>325</v>
      </c>
      <c r="E1024" s="117" t="s">
        <v>35</v>
      </c>
      <c r="F1024" s="118" t="s">
        <v>119</v>
      </c>
      <c r="G1024" s="117">
        <v>0</v>
      </c>
      <c r="H1024" s="144">
        <v>0</v>
      </c>
      <c r="I1024" s="144">
        <v>9.3788321748460926E-3</v>
      </c>
      <c r="J1024" s="144">
        <v>4.2497832240786293E-2</v>
      </c>
      <c r="K1024" s="144">
        <v>9.7275096343595754E-2</v>
      </c>
      <c r="L1024" s="144">
        <v>0.12445442637686881</v>
      </c>
      <c r="M1024" s="144">
        <v>0.13873153428494253</v>
      </c>
      <c r="N1024" s="144">
        <v>0.14031063185889339</v>
      </c>
      <c r="O1024" s="144">
        <v>0.14195409118042773</v>
      </c>
      <c r="P1024" s="144">
        <v>0.14361692342490481</v>
      </c>
      <c r="Q1024" s="144">
        <v>0.14529935695827109</v>
      </c>
      <c r="R1024" s="144">
        <v>0.14700162283842619</v>
      </c>
      <c r="S1024" s="144">
        <v>0.14872395484695569</v>
      </c>
      <c r="T1024" s="144">
        <v>0.15046658952123743</v>
      </c>
      <c r="U1024" s="144">
        <v>0.15222976618692674</v>
      </c>
      <c r="V1024" s="144">
        <v>0.15401372699082411</v>
      </c>
      <c r="W1024" s="144">
        <v>0.1558187169341306</v>
      </c>
      <c r="X1024" s="144">
        <v>0.15764498390609541</v>
      </c>
      <c r="Y1024" s="144">
        <v>0.15949277871805964</v>
      </c>
      <c r="Z1024" s="144">
        <v>0.16136235513790165</v>
      </c>
      <c r="AA1024" s="144">
        <v>0.1632539699248885</v>
      </c>
      <c r="AB1024" s="144">
        <v>0.16516788286493822</v>
      </c>
      <c r="AC1024" s="144">
        <v>0.16710435680629701</v>
      </c>
      <c r="AD1024" s="144">
        <v>0.16906365769563877</v>
      </c>
      <c r="AE1024" s="144">
        <v>0.17104605461458777</v>
      </c>
    </row>
    <row r="1025" spans="1:31">
      <c r="A1025" s="3" t="s">
        <v>717</v>
      </c>
      <c r="B1025" s="117" t="s">
        <v>544</v>
      </c>
      <c r="C1025" s="118" t="s">
        <v>152</v>
      </c>
      <c r="D1025" s="118" t="s">
        <v>325</v>
      </c>
      <c r="E1025" s="117" t="s">
        <v>36</v>
      </c>
      <c r="F1025" s="118" t="s">
        <v>119</v>
      </c>
      <c r="G1025" s="117">
        <v>0</v>
      </c>
      <c r="H1025" s="144">
        <v>0</v>
      </c>
      <c r="I1025" s="144">
        <v>9.9944929399468172E-3</v>
      </c>
      <c r="J1025" s="144">
        <v>4.5287545013625634E-2</v>
      </c>
      <c r="K1025" s="144">
        <v>0.10366058860144475</v>
      </c>
      <c r="L1025" s="144">
        <v>0.13262406902905882</v>
      </c>
      <c r="M1025" s="144">
        <v>0.14783837839401379</v>
      </c>
      <c r="N1025" s="144">
        <v>0.14952113369447292</v>
      </c>
      <c r="O1025" s="144">
        <v>0.15127247568246774</v>
      </c>
      <c r="P1025" s="144">
        <v>0.15304446230275448</v>
      </c>
      <c r="Q1025" s="144">
        <v>0.15483733691205359</v>
      </c>
      <c r="R1025" s="144">
        <v>0.15665134573574829</v>
      </c>
      <c r="S1025" s="144">
        <v>0.15848673790170043</v>
      </c>
      <c r="T1025" s="144">
        <v>0.16034376547446444</v>
      </c>
      <c r="U1025" s="144">
        <v>0.16222268348990487</v>
      </c>
      <c r="V1025" s="144">
        <v>0.16412374999022178</v>
      </c>
      <c r="W1025" s="144">
        <v>0.16604722605938896</v>
      </c>
      <c r="X1025" s="144">
        <v>0.16799337585901045</v>
      </c>
      <c r="Y1025" s="144">
        <v>0.16996246666459894</v>
      </c>
      <c r="Z1025" s="144">
        <v>0.17195476890228223</v>
      </c>
      <c r="AA1025" s="144">
        <v>0.17397055618594257</v>
      </c>
      <c r="AB1025" s="144">
        <v>0.1760101053547935</v>
      </c>
      <c r="AC1025" s="144">
        <v>0.1780736965113992</v>
      </c>
      <c r="AD1025" s="144">
        <v>0.18016161306014361</v>
      </c>
      <c r="AE1025" s="144">
        <v>0.18227414174615064</v>
      </c>
    </row>
    <row r="1026" spans="1:31">
      <c r="A1026" s="3" t="s">
        <v>718</v>
      </c>
      <c r="B1026" s="117" t="s">
        <v>544</v>
      </c>
      <c r="C1026" s="118" t="s">
        <v>152</v>
      </c>
      <c r="D1026" s="118" t="s">
        <v>325</v>
      </c>
      <c r="E1026" s="117" t="s">
        <v>37</v>
      </c>
      <c r="F1026" s="118" t="s">
        <v>119</v>
      </c>
      <c r="G1026" s="117">
        <v>0</v>
      </c>
      <c r="H1026" s="144">
        <v>0</v>
      </c>
      <c r="I1026" s="144">
        <v>0</v>
      </c>
      <c r="J1026" s="144">
        <v>0</v>
      </c>
      <c r="K1026" s="144">
        <v>0</v>
      </c>
      <c r="L1026" s="144">
        <v>0</v>
      </c>
      <c r="M1026" s="144">
        <v>0</v>
      </c>
      <c r="N1026" s="144">
        <v>0</v>
      </c>
      <c r="O1026" s="144">
        <v>0</v>
      </c>
      <c r="P1026" s="144">
        <v>0</v>
      </c>
      <c r="Q1026" s="144">
        <v>0</v>
      </c>
      <c r="R1026" s="144">
        <v>0</v>
      </c>
      <c r="S1026" s="144">
        <v>0</v>
      </c>
      <c r="T1026" s="144">
        <v>0</v>
      </c>
      <c r="U1026" s="144">
        <v>0</v>
      </c>
      <c r="V1026" s="144">
        <v>0</v>
      </c>
      <c r="W1026" s="144">
        <v>0</v>
      </c>
      <c r="X1026" s="144">
        <v>0</v>
      </c>
      <c r="Y1026" s="144">
        <v>0</v>
      </c>
      <c r="Z1026" s="144">
        <v>0</v>
      </c>
      <c r="AA1026" s="144">
        <v>0</v>
      </c>
      <c r="AB1026" s="144">
        <v>0</v>
      </c>
      <c r="AC1026" s="144">
        <v>0</v>
      </c>
      <c r="AD1026" s="144">
        <v>0</v>
      </c>
      <c r="AE1026" s="144">
        <v>0</v>
      </c>
    </row>
    <row r="1027" spans="1:31">
      <c r="A1027" s="3" t="s">
        <v>719</v>
      </c>
      <c r="B1027" s="117" t="s">
        <v>544</v>
      </c>
      <c r="C1027" s="118" t="s">
        <v>152</v>
      </c>
      <c r="D1027" s="118" t="s">
        <v>325</v>
      </c>
      <c r="E1027" s="117" t="s">
        <v>38</v>
      </c>
      <c r="F1027" s="118" t="s">
        <v>119</v>
      </c>
      <c r="G1027" s="117">
        <v>0</v>
      </c>
      <c r="H1027" s="144">
        <v>0</v>
      </c>
      <c r="I1027" s="144">
        <v>0</v>
      </c>
      <c r="J1027" s="144">
        <v>0</v>
      </c>
      <c r="K1027" s="144">
        <v>0</v>
      </c>
      <c r="L1027" s="144">
        <v>0</v>
      </c>
      <c r="M1027" s="144">
        <v>0</v>
      </c>
      <c r="N1027" s="144">
        <v>0</v>
      </c>
      <c r="O1027" s="144">
        <v>0</v>
      </c>
      <c r="P1027" s="144">
        <v>0</v>
      </c>
      <c r="Q1027" s="144">
        <v>0</v>
      </c>
      <c r="R1027" s="144">
        <v>0</v>
      </c>
      <c r="S1027" s="144">
        <v>0</v>
      </c>
      <c r="T1027" s="144">
        <v>0</v>
      </c>
      <c r="U1027" s="144">
        <v>0</v>
      </c>
      <c r="V1027" s="144">
        <v>0</v>
      </c>
      <c r="W1027" s="144">
        <v>0</v>
      </c>
      <c r="X1027" s="144">
        <v>0</v>
      </c>
      <c r="Y1027" s="144">
        <v>0</v>
      </c>
      <c r="Z1027" s="144">
        <v>0</v>
      </c>
      <c r="AA1027" s="144">
        <v>0</v>
      </c>
      <c r="AB1027" s="144">
        <v>0</v>
      </c>
      <c r="AC1027" s="144">
        <v>0</v>
      </c>
      <c r="AD1027" s="144">
        <v>0</v>
      </c>
      <c r="AE1027" s="144">
        <v>0</v>
      </c>
    </row>
    <row r="1028" spans="1:31">
      <c r="A1028" s="3" t="s">
        <v>720</v>
      </c>
      <c r="B1028" s="117" t="s">
        <v>544</v>
      </c>
      <c r="C1028" s="118" t="s">
        <v>152</v>
      </c>
      <c r="D1028" s="118" t="s">
        <v>325</v>
      </c>
      <c r="E1028" s="117" t="s">
        <v>95</v>
      </c>
      <c r="F1028" s="118" t="s">
        <v>119</v>
      </c>
      <c r="G1028" s="117">
        <v>0</v>
      </c>
      <c r="H1028" s="118">
        <v>0</v>
      </c>
      <c r="I1028" s="118">
        <v>17786.169999999998</v>
      </c>
      <c r="J1028" s="118">
        <v>59082.76</v>
      </c>
      <c r="K1028" s="118">
        <v>96757.82</v>
      </c>
      <c r="L1028" s="118">
        <v>48750.559999999998</v>
      </c>
      <c r="M1028" s="118">
        <v>26306.84</v>
      </c>
      <c r="N1028" s="118">
        <v>4218.34</v>
      </c>
      <c r="O1028" s="118">
        <v>4330.3</v>
      </c>
      <c r="P1028" s="118">
        <v>4364</v>
      </c>
      <c r="Q1028" s="118">
        <v>4398.1000000000004</v>
      </c>
      <c r="R1028" s="118">
        <v>4432.6000000000004</v>
      </c>
      <c r="S1028" s="118">
        <v>4467.5</v>
      </c>
      <c r="T1028" s="118">
        <v>4502.82</v>
      </c>
      <c r="U1028" s="118">
        <v>4538.55</v>
      </c>
      <c r="V1028" s="118">
        <v>4574.71</v>
      </c>
      <c r="W1028" s="118">
        <v>4611.29</v>
      </c>
      <c r="X1028" s="118">
        <v>4648.3</v>
      </c>
      <c r="Y1028" s="118">
        <v>4685.75</v>
      </c>
      <c r="Z1028" s="118">
        <v>4723.6400000000003</v>
      </c>
      <c r="AA1028" s="118">
        <v>4761.97</v>
      </c>
      <c r="AB1028" s="118">
        <v>4800.76</v>
      </c>
      <c r="AC1028" s="118">
        <v>4840.01</v>
      </c>
      <c r="AD1028" s="118">
        <v>4879.72</v>
      </c>
      <c r="AE1028" s="118">
        <v>4919.8900000000003</v>
      </c>
    </row>
    <row r="1029" spans="1:31">
      <c r="A1029" s="3" t="s">
        <v>721</v>
      </c>
      <c r="B1029" s="117" t="s">
        <v>544</v>
      </c>
      <c r="C1029" s="118" t="s">
        <v>152</v>
      </c>
      <c r="D1029" s="118" t="s">
        <v>325</v>
      </c>
      <c r="E1029" s="117" t="s">
        <v>96</v>
      </c>
      <c r="F1029" s="118" t="s">
        <v>119</v>
      </c>
      <c r="G1029" s="117">
        <v>0</v>
      </c>
      <c r="H1029" s="118">
        <v>0</v>
      </c>
      <c r="I1029" s="118">
        <v>14881.38</v>
      </c>
      <c r="J1029" s="118">
        <v>16537.330000000002</v>
      </c>
      <c r="K1029" s="118">
        <v>19276.189999999999</v>
      </c>
      <c r="L1029" s="118">
        <v>20635.16</v>
      </c>
      <c r="M1029" s="118">
        <v>21349.01</v>
      </c>
      <c r="N1029" s="118">
        <v>21427.97</v>
      </c>
      <c r="O1029" s="118">
        <v>21510.14</v>
      </c>
      <c r="P1029" s="118">
        <v>21593.279999999999</v>
      </c>
      <c r="Q1029" s="118">
        <v>21677.4</v>
      </c>
      <c r="R1029" s="118">
        <v>21762.52</v>
      </c>
      <c r="S1029" s="118">
        <v>21848.63</v>
      </c>
      <c r="T1029" s="118">
        <v>21935.77</v>
      </c>
      <c r="U1029" s="118">
        <v>22023.93</v>
      </c>
      <c r="V1029" s="118">
        <v>22113.119999999999</v>
      </c>
      <c r="W1029" s="118">
        <v>22203.37</v>
      </c>
      <c r="X1029" s="118">
        <v>22294.69</v>
      </c>
      <c r="Y1029" s="118">
        <v>22387.08</v>
      </c>
      <c r="Z1029" s="118">
        <v>22480.55</v>
      </c>
      <c r="AA1029" s="118">
        <v>22575.14</v>
      </c>
      <c r="AB1029" s="118">
        <v>22670.83</v>
      </c>
      <c r="AC1029" s="118">
        <v>22767.65</v>
      </c>
      <c r="AD1029" s="118">
        <v>22865.62</v>
      </c>
      <c r="AE1029" s="118">
        <v>22964.74</v>
      </c>
    </row>
    <row r="1030" spans="1:31">
      <c r="A1030" s="3" t="s">
        <v>722</v>
      </c>
      <c r="B1030" s="117" t="s">
        <v>544</v>
      </c>
      <c r="C1030" s="118" t="s">
        <v>152</v>
      </c>
      <c r="D1030" s="118" t="s">
        <v>325</v>
      </c>
      <c r="E1030" s="117" t="s">
        <v>97</v>
      </c>
      <c r="F1030" s="118" t="s">
        <v>119</v>
      </c>
      <c r="G1030" s="117">
        <v>0</v>
      </c>
      <c r="H1030" s="118">
        <v>0</v>
      </c>
      <c r="I1030" s="118">
        <v>0</v>
      </c>
      <c r="J1030" s="118">
        <v>0</v>
      </c>
      <c r="K1030" s="118">
        <v>0</v>
      </c>
      <c r="L1030" s="118">
        <v>0</v>
      </c>
      <c r="M1030" s="118">
        <v>0</v>
      </c>
      <c r="N1030" s="118">
        <v>0</v>
      </c>
      <c r="O1030" s="118">
        <v>0</v>
      </c>
      <c r="P1030" s="118">
        <v>0</v>
      </c>
      <c r="Q1030" s="118">
        <v>0</v>
      </c>
      <c r="R1030" s="118">
        <v>0</v>
      </c>
      <c r="S1030" s="118">
        <v>0</v>
      </c>
      <c r="T1030" s="118">
        <v>0</v>
      </c>
      <c r="U1030" s="118">
        <v>0</v>
      </c>
      <c r="V1030" s="118">
        <v>0</v>
      </c>
      <c r="W1030" s="118">
        <v>0</v>
      </c>
      <c r="X1030" s="118">
        <v>0</v>
      </c>
      <c r="Y1030" s="118">
        <v>0</v>
      </c>
      <c r="Z1030" s="118">
        <v>0</v>
      </c>
      <c r="AA1030" s="118">
        <v>0</v>
      </c>
      <c r="AB1030" s="118">
        <v>0</v>
      </c>
      <c r="AC1030" s="118">
        <v>0</v>
      </c>
      <c r="AD1030" s="118">
        <v>0</v>
      </c>
      <c r="AE1030" s="118">
        <v>0</v>
      </c>
    </row>
    <row r="1031" spans="1:31">
      <c r="A1031" s="3" t="s">
        <v>723</v>
      </c>
      <c r="B1031" s="117" t="s">
        <v>544</v>
      </c>
      <c r="C1031" s="118" t="s">
        <v>152</v>
      </c>
      <c r="D1031" s="118" t="s">
        <v>325</v>
      </c>
      <c r="E1031" s="117" t="s">
        <v>34</v>
      </c>
      <c r="F1031" s="118" t="s">
        <v>119</v>
      </c>
      <c r="G1031" s="117">
        <v>0</v>
      </c>
      <c r="H1031" s="118">
        <v>0</v>
      </c>
      <c r="I1031" s="118">
        <v>32667.55</v>
      </c>
      <c r="J1031" s="118">
        <v>75620.08</v>
      </c>
      <c r="K1031" s="118">
        <v>116034.01</v>
      </c>
      <c r="L1031" s="118">
        <v>69385.72</v>
      </c>
      <c r="M1031" s="118">
        <v>47655.85</v>
      </c>
      <c r="N1031" s="118">
        <v>25646.31</v>
      </c>
      <c r="O1031" s="118">
        <v>25840.44</v>
      </c>
      <c r="P1031" s="118">
        <v>25957.29</v>
      </c>
      <c r="Q1031" s="118">
        <v>26075.5</v>
      </c>
      <c r="R1031" s="118">
        <v>26195.119999999999</v>
      </c>
      <c r="S1031" s="118">
        <v>26316.14</v>
      </c>
      <c r="T1031" s="118">
        <v>26438.59</v>
      </c>
      <c r="U1031" s="118">
        <v>26562.48</v>
      </c>
      <c r="V1031" s="118">
        <v>26687.83</v>
      </c>
      <c r="W1031" s="118">
        <v>26814.66</v>
      </c>
      <c r="X1031" s="118">
        <v>26942.99</v>
      </c>
      <c r="Y1031" s="118">
        <v>27072.82</v>
      </c>
      <c r="Z1031" s="118">
        <v>27204.19</v>
      </c>
      <c r="AA1031" s="118">
        <v>27337.11</v>
      </c>
      <c r="AB1031" s="118">
        <v>27471.59</v>
      </c>
      <c r="AC1031" s="118">
        <v>27607.66</v>
      </c>
      <c r="AD1031" s="118">
        <v>27745.34</v>
      </c>
      <c r="AE1031" s="118">
        <v>27884.63</v>
      </c>
    </row>
    <row r="1032" spans="1:31">
      <c r="A1032" s="3" t="s">
        <v>724</v>
      </c>
      <c r="B1032" s="117" t="s">
        <v>544</v>
      </c>
      <c r="C1032" s="118" t="s">
        <v>259</v>
      </c>
      <c r="D1032" s="118" t="s">
        <v>325</v>
      </c>
      <c r="E1032" s="117" t="s">
        <v>93</v>
      </c>
      <c r="F1032" s="118" t="s">
        <v>119</v>
      </c>
      <c r="G1032" s="117">
        <v>0</v>
      </c>
      <c r="H1032" s="119">
        <v>0</v>
      </c>
      <c r="I1032" s="119">
        <v>0.8316238458200389</v>
      </c>
      <c r="J1032" s="119">
        <v>3.7677995227067922</v>
      </c>
      <c r="K1032" s="119">
        <v>8.7697777472534213</v>
      </c>
      <c r="L1032" s="119">
        <v>11.247047272721948</v>
      </c>
      <c r="M1032" s="119">
        <v>12.465061942413307</v>
      </c>
      <c r="N1032" s="119">
        <v>12.435102753835912</v>
      </c>
      <c r="O1032" s="119">
        <v>12.406750579193888</v>
      </c>
      <c r="P1032" s="119">
        <v>12.379919253276547</v>
      </c>
      <c r="Q1032" s="119">
        <v>12.354527230897606</v>
      </c>
      <c r="R1032" s="119">
        <v>12.330497339177741</v>
      </c>
      <c r="S1032" s="119">
        <v>12.307756543109305</v>
      </c>
      <c r="T1032" s="119">
        <v>12.286235723691062</v>
      </c>
      <c r="U1032" s="119">
        <v>12.265869467958936</v>
      </c>
      <c r="V1032" s="119">
        <v>12.246595870274918</v>
      </c>
      <c r="W1032" s="119">
        <v>12.228356344270523</v>
      </c>
      <c r="X1032" s="119">
        <v>12.211095444873505</v>
      </c>
      <c r="Y1032" s="119">
        <v>12.194760699877165</v>
      </c>
      <c r="Z1032" s="119">
        <v>12.17930245054063</v>
      </c>
      <c r="AA1032" s="119">
        <v>12.164673700735838</v>
      </c>
      <c r="AB1032" s="119">
        <v>12.150829974183015</v>
      </c>
      <c r="AC1032" s="119">
        <v>12.137729179340919</v>
      </c>
      <c r="AD1032" s="119">
        <v>12.125331481541417</v>
      </c>
      <c r="AE1032" s="119">
        <v>12.113599181979996</v>
      </c>
    </row>
    <row r="1033" spans="1:31">
      <c r="A1033" s="3" t="s">
        <v>725</v>
      </c>
      <c r="B1033" s="117" t="s">
        <v>544</v>
      </c>
      <c r="C1033" s="118" t="s">
        <v>259</v>
      </c>
      <c r="D1033" s="118" t="s">
        <v>325</v>
      </c>
      <c r="E1033" s="117" t="s">
        <v>94</v>
      </c>
      <c r="F1033" s="118" t="s">
        <v>119</v>
      </c>
      <c r="G1033" s="117">
        <v>0</v>
      </c>
      <c r="H1033" s="119">
        <v>0</v>
      </c>
      <c r="I1033" s="119">
        <v>0.8316238458200389</v>
      </c>
      <c r="J1033" s="119">
        <v>2.9361756768867533</v>
      </c>
      <c r="K1033" s="119">
        <v>5.0019782245466295</v>
      </c>
      <c r="L1033" s="119">
        <v>2.4772695254685271</v>
      </c>
      <c r="M1033" s="119">
        <v>1.2180146696913585</v>
      </c>
      <c r="N1033" s="119">
        <v>0</v>
      </c>
      <c r="O1033" s="119">
        <v>0</v>
      </c>
      <c r="P1033" s="119">
        <v>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>
        <v>0</v>
      </c>
      <c r="AB1033" s="119">
        <v>0</v>
      </c>
      <c r="AC1033" s="119">
        <v>0</v>
      </c>
      <c r="AD1033" s="119">
        <v>0</v>
      </c>
      <c r="AE1033" s="119">
        <v>0</v>
      </c>
    </row>
    <row r="1034" spans="1:31">
      <c r="A1034" s="3" t="s">
        <v>726</v>
      </c>
      <c r="B1034" s="117" t="s">
        <v>544</v>
      </c>
      <c r="C1034" s="118" t="s">
        <v>259</v>
      </c>
      <c r="D1034" s="118" t="s">
        <v>325</v>
      </c>
      <c r="E1034" s="117" t="s">
        <v>35</v>
      </c>
      <c r="F1034" s="118" t="s">
        <v>119</v>
      </c>
      <c r="G1034" s="117">
        <v>0</v>
      </c>
      <c r="H1034" s="144">
        <v>0</v>
      </c>
      <c r="I1034" s="144">
        <v>6.9856403048883268E-3</v>
      </c>
      <c r="J1034" s="144">
        <v>3.1649515990737051E-2</v>
      </c>
      <c r="K1034" s="144">
        <v>7.366613307692875E-2</v>
      </c>
      <c r="L1034" s="144">
        <v>9.4475197090864368E-2</v>
      </c>
      <c r="M1034" s="144">
        <v>0.10470652031627178</v>
      </c>
      <c r="N1034" s="144">
        <v>0.10445486313222166</v>
      </c>
      <c r="O1034" s="144">
        <v>0.10421670486522866</v>
      </c>
      <c r="P1034" s="144">
        <v>0.103991321727523</v>
      </c>
      <c r="Q1034" s="144">
        <v>0.1037780287395399</v>
      </c>
      <c r="R1034" s="144">
        <v>0.10357617764909302</v>
      </c>
      <c r="S1034" s="144">
        <v>0.10338515496211817</v>
      </c>
      <c r="T1034" s="144">
        <v>0.10320438007900493</v>
      </c>
      <c r="U1034" s="144">
        <v>0.10303330353085506</v>
      </c>
      <c r="V1034" s="144">
        <v>0.10287140531030932</v>
      </c>
      <c r="W1034" s="144">
        <v>0.1027181932918724</v>
      </c>
      <c r="X1034" s="144">
        <v>0.10257320173693744</v>
      </c>
      <c r="Y1034" s="144">
        <v>0.10243598987896818</v>
      </c>
      <c r="Z1034" s="144">
        <v>0.10230614058454129</v>
      </c>
      <c r="AA1034" s="144">
        <v>0.10218325908618103</v>
      </c>
      <c r="AB1034" s="144">
        <v>0.10206697178313734</v>
      </c>
      <c r="AC1034" s="144">
        <v>0.10195692510646373</v>
      </c>
      <c r="AD1034" s="144">
        <v>0.10185278444494791</v>
      </c>
      <c r="AE1034" s="144">
        <v>0.10175423312863197</v>
      </c>
    </row>
    <row r="1035" spans="1:31">
      <c r="A1035" s="3" t="s">
        <v>727</v>
      </c>
      <c r="B1035" s="117" t="s">
        <v>544</v>
      </c>
      <c r="C1035" s="118" t="s">
        <v>259</v>
      </c>
      <c r="D1035" s="118" t="s">
        <v>325</v>
      </c>
      <c r="E1035" s="117" t="s">
        <v>36</v>
      </c>
      <c r="F1035" s="118" t="s">
        <v>119</v>
      </c>
      <c r="G1035" s="117">
        <v>0</v>
      </c>
      <c r="H1035" s="144">
        <v>0</v>
      </c>
      <c r="I1035" s="144">
        <v>7.4442032234530338E-3</v>
      </c>
      <c r="J1035" s="144">
        <v>3.3727105701978954E-2</v>
      </c>
      <c r="K1035" s="144">
        <v>7.8501846842421938E-2</v>
      </c>
      <c r="L1035" s="144">
        <v>0.10067689374559288</v>
      </c>
      <c r="M1035" s="144">
        <v>0.11157983835919841</v>
      </c>
      <c r="N1035" s="144">
        <v>0.11131166147934959</v>
      </c>
      <c r="O1035" s="144">
        <v>0.1110578696347279</v>
      </c>
      <c r="P1035" s="144">
        <v>0.11081769152549339</v>
      </c>
      <c r="Q1035" s="144">
        <v>0.11059039720752334</v>
      </c>
      <c r="R1035" s="144">
        <v>0.11037529587499256</v>
      </c>
      <c r="S1035" s="144">
        <v>0.11017173376184801</v>
      </c>
      <c r="T1035" s="144">
        <v>0.10997909215580234</v>
      </c>
      <c r="U1035" s="144">
        <v>0.109796785518814</v>
      </c>
      <c r="V1035" s="144">
        <v>0.10962425970834326</v>
      </c>
      <c r="W1035" s="144">
        <v>0.10946099029398167</v>
      </c>
      <c r="X1035" s="144">
        <v>0.10930648096434084</v>
      </c>
      <c r="Y1035" s="144">
        <v>0.1091602620193608</v>
      </c>
      <c r="Z1035" s="144">
        <v>0.10902188894345832</v>
      </c>
      <c r="AA1035" s="144">
        <v>0.10889094105518013</v>
      </c>
      <c r="AB1035" s="144">
        <v>0.10876702022925974</v>
      </c>
      <c r="AC1035" s="144">
        <v>0.10864974968719494</v>
      </c>
      <c r="AD1035" s="144">
        <v>0.10853877285267254</v>
      </c>
      <c r="AE1035" s="144">
        <v>0.10843375226836313</v>
      </c>
    </row>
    <row r="1036" spans="1:31">
      <c r="A1036" s="3" t="s">
        <v>728</v>
      </c>
      <c r="B1036" s="117" t="s">
        <v>544</v>
      </c>
      <c r="C1036" s="118" t="s">
        <v>259</v>
      </c>
      <c r="D1036" s="118" t="s">
        <v>325</v>
      </c>
      <c r="E1036" s="117" t="s">
        <v>37</v>
      </c>
      <c r="F1036" s="118" t="s">
        <v>119</v>
      </c>
      <c r="G1036" s="117">
        <v>0</v>
      </c>
      <c r="H1036" s="144">
        <v>0</v>
      </c>
      <c r="I1036" s="144">
        <v>0</v>
      </c>
      <c r="J1036" s="144">
        <v>0</v>
      </c>
      <c r="K1036" s="144">
        <v>0</v>
      </c>
      <c r="L1036" s="144">
        <v>0</v>
      </c>
      <c r="M1036" s="144">
        <v>0</v>
      </c>
      <c r="N1036" s="144">
        <v>0</v>
      </c>
      <c r="O1036" s="144">
        <v>0</v>
      </c>
      <c r="P1036" s="144">
        <v>0</v>
      </c>
      <c r="Q1036" s="144">
        <v>0</v>
      </c>
      <c r="R1036" s="144">
        <v>0</v>
      </c>
      <c r="S1036" s="144">
        <v>0</v>
      </c>
      <c r="T1036" s="144">
        <v>0</v>
      </c>
      <c r="U1036" s="144">
        <v>0</v>
      </c>
      <c r="V1036" s="144">
        <v>0</v>
      </c>
      <c r="W1036" s="144">
        <v>0</v>
      </c>
      <c r="X1036" s="144">
        <v>0</v>
      </c>
      <c r="Y1036" s="144">
        <v>0</v>
      </c>
      <c r="Z1036" s="144">
        <v>0</v>
      </c>
      <c r="AA1036" s="144">
        <v>0</v>
      </c>
      <c r="AB1036" s="144">
        <v>0</v>
      </c>
      <c r="AC1036" s="144">
        <v>0</v>
      </c>
      <c r="AD1036" s="144">
        <v>0</v>
      </c>
      <c r="AE1036" s="144">
        <v>0</v>
      </c>
    </row>
    <row r="1037" spans="1:31">
      <c r="A1037" s="3" t="s">
        <v>729</v>
      </c>
      <c r="B1037" s="117" t="s">
        <v>544</v>
      </c>
      <c r="C1037" s="118" t="s">
        <v>259</v>
      </c>
      <c r="D1037" s="118" t="s">
        <v>325</v>
      </c>
      <c r="E1037" s="117" t="s">
        <v>38</v>
      </c>
      <c r="F1037" s="118" t="s">
        <v>119</v>
      </c>
      <c r="G1037" s="117">
        <v>0</v>
      </c>
      <c r="H1037" s="144">
        <v>0</v>
      </c>
      <c r="I1037" s="144">
        <v>0</v>
      </c>
      <c r="J1037" s="144">
        <v>0</v>
      </c>
      <c r="K1037" s="144">
        <v>0</v>
      </c>
      <c r="L1037" s="144">
        <v>0</v>
      </c>
      <c r="M1037" s="144">
        <v>0</v>
      </c>
      <c r="N1037" s="144">
        <v>0</v>
      </c>
      <c r="O1037" s="144">
        <v>0</v>
      </c>
      <c r="P1037" s="144">
        <v>0</v>
      </c>
      <c r="Q1037" s="144">
        <v>0</v>
      </c>
      <c r="R1037" s="144">
        <v>0</v>
      </c>
      <c r="S1037" s="144">
        <v>0</v>
      </c>
      <c r="T1037" s="144">
        <v>0</v>
      </c>
      <c r="U1037" s="144">
        <v>0</v>
      </c>
      <c r="V1037" s="144">
        <v>0</v>
      </c>
      <c r="W1037" s="144">
        <v>0</v>
      </c>
      <c r="X1037" s="144">
        <v>0</v>
      </c>
      <c r="Y1037" s="144">
        <v>0</v>
      </c>
      <c r="Z1037" s="144">
        <v>0</v>
      </c>
      <c r="AA1037" s="144">
        <v>0</v>
      </c>
      <c r="AB1037" s="144">
        <v>0</v>
      </c>
      <c r="AC1037" s="144">
        <v>0</v>
      </c>
      <c r="AD1037" s="144">
        <v>0</v>
      </c>
      <c r="AE1037" s="144">
        <v>0</v>
      </c>
    </row>
    <row r="1038" spans="1:31">
      <c r="A1038" s="3" t="s">
        <v>730</v>
      </c>
      <c r="B1038" s="117" t="s">
        <v>544</v>
      </c>
      <c r="C1038" s="118" t="s">
        <v>259</v>
      </c>
      <c r="D1038" s="118" t="s">
        <v>325</v>
      </c>
      <c r="E1038" s="117" t="s">
        <v>95</v>
      </c>
      <c r="F1038" s="118" t="s">
        <v>119</v>
      </c>
      <c r="G1038" s="117">
        <v>0</v>
      </c>
      <c r="H1038" s="118">
        <v>0</v>
      </c>
      <c r="I1038" s="118">
        <v>59613.94</v>
      </c>
      <c r="J1038" s="118">
        <v>208321.57</v>
      </c>
      <c r="K1038" s="118">
        <v>354291.18</v>
      </c>
      <c r="L1038" s="118">
        <v>175895.26</v>
      </c>
      <c r="M1038" s="118">
        <v>86916.31</v>
      </c>
      <c r="N1038" s="118">
        <v>851.4</v>
      </c>
      <c r="O1038" s="118">
        <v>851.4</v>
      </c>
      <c r="P1038" s="118">
        <v>851.4</v>
      </c>
      <c r="Q1038" s="118">
        <v>851.4</v>
      </c>
      <c r="R1038" s="118">
        <v>851.4</v>
      </c>
      <c r="S1038" s="118">
        <v>851.4</v>
      </c>
      <c r="T1038" s="118">
        <v>851.4</v>
      </c>
      <c r="U1038" s="118">
        <v>851.4</v>
      </c>
      <c r="V1038" s="118">
        <v>851.4</v>
      </c>
      <c r="W1038" s="118">
        <v>851.4</v>
      </c>
      <c r="X1038" s="118">
        <v>851.4</v>
      </c>
      <c r="Y1038" s="118">
        <v>851.4</v>
      </c>
      <c r="Z1038" s="118">
        <v>851.4</v>
      </c>
      <c r="AA1038" s="118">
        <v>851.4</v>
      </c>
      <c r="AB1038" s="118">
        <v>851.4</v>
      </c>
      <c r="AC1038" s="118">
        <v>851.4</v>
      </c>
      <c r="AD1038" s="118">
        <v>851.4</v>
      </c>
      <c r="AE1038" s="118">
        <v>851.4</v>
      </c>
    </row>
    <row r="1039" spans="1:31">
      <c r="A1039" s="3" t="s">
        <v>731</v>
      </c>
      <c r="B1039" s="117" t="s">
        <v>544</v>
      </c>
      <c r="C1039" s="118" t="s">
        <v>259</v>
      </c>
      <c r="D1039" s="118" t="s">
        <v>325</v>
      </c>
      <c r="E1039" s="117" t="s">
        <v>96</v>
      </c>
      <c r="F1039" s="118" t="s">
        <v>119</v>
      </c>
      <c r="G1039" s="117">
        <v>0</v>
      </c>
      <c r="H1039" s="118">
        <v>0</v>
      </c>
      <c r="I1039" s="118">
        <v>8688.3799999999992</v>
      </c>
      <c r="J1039" s="118">
        <v>9921.57</v>
      </c>
      <c r="K1039" s="118">
        <v>12022.41</v>
      </c>
      <c r="L1039" s="118">
        <v>13062.86</v>
      </c>
      <c r="M1039" s="118">
        <v>13574.42</v>
      </c>
      <c r="N1039" s="118">
        <v>13561.84</v>
      </c>
      <c r="O1039" s="118">
        <v>13549.93</v>
      </c>
      <c r="P1039" s="118">
        <v>13538.67</v>
      </c>
      <c r="Q1039" s="118">
        <v>13528</v>
      </c>
      <c r="R1039" s="118">
        <v>13517.91</v>
      </c>
      <c r="S1039" s="118">
        <v>13508.36</v>
      </c>
      <c r="T1039" s="118">
        <v>13499.32</v>
      </c>
      <c r="U1039" s="118">
        <v>13490.76</v>
      </c>
      <c r="V1039" s="118">
        <v>13482.67</v>
      </c>
      <c r="W1039" s="118">
        <v>13475.01</v>
      </c>
      <c r="X1039" s="118">
        <v>13467.76</v>
      </c>
      <c r="Y1039" s="118">
        <v>13460.9</v>
      </c>
      <c r="Z1039" s="118">
        <v>13454.41</v>
      </c>
      <c r="AA1039" s="118">
        <v>13448.26</v>
      </c>
      <c r="AB1039" s="118">
        <v>13442.45</v>
      </c>
      <c r="AC1039" s="118">
        <v>13436.95</v>
      </c>
      <c r="AD1039" s="118">
        <v>13431.74</v>
      </c>
      <c r="AE1039" s="118">
        <v>13426.81</v>
      </c>
    </row>
    <row r="1040" spans="1:31">
      <c r="A1040" s="3" t="s">
        <v>732</v>
      </c>
      <c r="B1040" s="117" t="s">
        <v>544</v>
      </c>
      <c r="C1040" s="118" t="s">
        <v>259</v>
      </c>
      <c r="D1040" s="118" t="s">
        <v>325</v>
      </c>
      <c r="E1040" s="117" t="s">
        <v>97</v>
      </c>
      <c r="F1040" s="118" t="s">
        <v>119</v>
      </c>
      <c r="G1040" s="117">
        <v>0</v>
      </c>
      <c r="H1040" s="118">
        <v>0</v>
      </c>
      <c r="I1040" s="118">
        <v>0</v>
      </c>
      <c r="J1040" s="118">
        <v>0</v>
      </c>
      <c r="K1040" s="118">
        <v>0</v>
      </c>
      <c r="L1040" s="118">
        <v>0</v>
      </c>
      <c r="M1040" s="118">
        <v>0</v>
      </c>
      <c r="N1040" s="118">
        <v>0</v>
      </c>
      <c r="O1040" s="118">
        <v>0</v>
      </c>
      <c r="P1040" s="118">
        <v>0</v>
      </c>
      <c r="Q1040" s="118">
        <v>0</v>
      </c>
      <c r="R1040" s="118">
        <v>0</v>
      </c>
      <c r="S1040" s="118">
        <v>0</v>
      </c>
      <c r="T1040" s="118">
        <v>0</v>
      </c>
      <c r="U1040" s="118">
        <v>0</v>
      </c>
      <c r="V1040" s="118">
        <v>0</v>
      </c>
      <c r="W1040" s="118">
        <v>0</v>
      </c>
      <c r="X1040" s="118">
        <v>0</v>
      </c>
      <c r="Y1040" s="118">
        <v>0</v>
      </c>
      <c r="Z1040" s="118">
        <v>0</v>
      </c>
      <c r="AA1040" s="118">
        <v>0</v>
      </c>
      <c r="AB1040" s="118">
        <v>0</v>
      </c>
      <c r="AC1040" s="118">
        <v>0</v>
      </c>
      <c r="AD1040" s="118">
        <v>0</v>
      </c>
      <c r="AE1040" s="118">
        <v>0</v>
      </c>
    </row>
    <row r="1041" spans="1:31">
      <c r="A1041" s="3" t="s">
        <v>733</v>
      </c>
      <c r="B1041" s="117" t="s">
        <v>544</v>
      </c>
      <c r="C1041" s="118" t="s">
        <v>259</v>
      </c>
      <c r="D1041" s="118" t="s">
        <v>325</v>
      </c>
      <c r="E1041" s="117" t="s">
        <v>34</v>
      </c>
      <c r="F1041" s="118" t="s">
        <v>119</v>
      </c>
      <c r="G1041" s="117">
        <v>0</v>
      </c>
      <c r="H1041" s="118">
        <v>0</v>
      </c>
      <c r="I1041" s="118">
        <v>68302.320000000007</v>
      </c>
      <c r="J1041" s="118">
        <v>218243.14</v>
      </c>
      <c r="K1041" s="118">
        <v>366313.58</v>
      </c>
      <c r="L1041" s="118">
        <v>188958.12</v>
      </c>
      <c r="M1041" s="118">
        <v>100490.74</v>
      </c>
      <c r="N1041" s="118">
        <v>14413.24</v>
      </c>
      <c r="O1041" s="118">
        <v>14401.33</v>
      </c>
      <c r="P1041" s="118">
        <v>14390.06</v>
      </c>
      <c r="Q1041" s="118">
        <v>14379.4</v>
      </c>
      <c r="R1041" s="118">
        <v>14369.3</v>
      </c>
      <c r="S1041" s="118">
        <v>14359.75</v>
      </c>
      <c r="T1041" s="118">
        <v>14350.71</v>
      </c>
      <c r="U1041" s="118">
        <v>14342.16</v>
      </c>
      <c r="V1041" s="118">
        <v>14334.07</v>
      </c>
      <c r="W1041" s="118">
        <v>14326.41</v>
      </c>
      <c r="X1041" s="118">
        <v>14319.16</v>
      </c>
      <c r="Y1041" s="118">
        <v>14312.29</v>
      </c>
      <c r="Z1041" s="118">
        <v>14305.8</v>
      </c>
      <c r="AA1041" s="118">
        <v>14299.66</v>
      </c>
      <c r="AB1041" s="118">
        <v>14293.84</v>
      </c>
      <c r="AC1041" s="118">
        <v>14288.34</v>
      </c>
      <c r="AD1041" s="118">
        <v>14283.13</v>
      </c>
      <c r="AE1041" s="118">
        <v>14278.21</v>
      </c>
    </row>
    <row r="1042" spans="1:31">
      <c r="A1042" s="3" t="s">
        <v>734</v>
      </c>
      <c r="B1042" s="117" t="s">
        <v>544</v>
      </c>
      <c r="C1042" s="118" t="s">
        <v>270</v>
      </c>
      <c r="D1042" s="118" t="s">
        <v>325</v>
      </c>
      <c r="E1042" s="117" t="s">
        <v>93</v>
      </c>
      <c r="F1042" s="118" t="s">
        <v>119</v>
      </c>
      <c r="G1042" s="117">
        <v>0</v>
      </c>
      <c r="H1042" s="119">
        <v>0</v>
      </c>
      <c r="I1042" s="119">
        <v>1.6335000000000002E-2</v>
      </c>
      <c r="J1042" s="119">
        <v>4.9005E-2</v>
      </c>
      <c r="K1042" s="119">
        <v>0.11434499999999999</v>
      </c>
      <c r="L1042" s="119">
        <v>0.14701500000000001</v>
      </c>
      <c r="M1042" s="119">
        <v>0.16334999999999997</v>
      </c>
      <c r="N1042" s="119">
        <v>0.16334999999999997</v>
      </c>
      <c r="O1042" s="119">
        <v>0.16334999999999997</v>
      </c>
      <c r="P1042" s="119">
        <v>0.16334999999999997</v>
      </c>
      <c r="Q1042" s="119">
        <v>0.16334999999999997</v>
      </c>
      <c r="R1042" s="119">
        <v>0.16334999999999997</v>
      </c>
      <c r="S1042" s="119">
        <v>0.16334999999999997</v>
      </c>
      <c r="T1042" s="119">
        <v>0.16334999999999997</v>
      </c>
      <c r="U1042" s="119">
        <v>0.16334999999999997</v>
      </c>
      <c r="V1042" s="119">
        <v>0.16334999999999997</v>
      </c>
      <c r="W1042" s="119">
        <v>0.16334999999999997</v>
      </c>
      <c r="X1042" s="119">
        <v>0.16334999999999997</v>
      </c>
      <c r="Y1042" s="119">
        <v>0.16334999999999997</v>
      </c>
      <c r="Z1042" s="119">
        <v>0.16334999999999997</v>
      </c>
      <c r="AA1042" s="119">
        <v>0.16334999999999997</v>
      </c>
      <c r="AB1042" s="119">
        <v>0.16334999999999997</v>
      </c>
      <c r="AC1042" s="119">
        <v>0.16334999999999997</v>
      </c>
      <c r="AD1042" s="119">
        <v>0.16334999999999997</v>
      </c>
      <c r="AE1042" s="119">
        <v>0.16334999999999997</v>
      </c>
    </row>
    <row r="1043" spans="1:31">
      <c r="A1043" s="3" t="s">
        <v>735</v>
      </c>
      <c r="B1043" s="117" t="s">
        <v>544</v>
      </c>
      <c r="C1043" s="118" t="s">
        <v>270</v>
      </c>
      <c r="D1043" s="118" t="s">
        <v>325</v>
      </c>
      <c r="E1043" s="117" t="s">
        <v>94</v>
      </c>
      <c r="F1043" s="118" t="s">
        <v>119</v>
      </c>
      <c r="G1043" s="117">
        <v>0</v>
      </c>
      <c r="H1043" s="119">
        <v>0</v>
      </c>
      <c r="I1043" s="119">
        <v>1.6335000000000002E-2</v>
      </c>
      <c r="J1043" s="119">
        <v>3.2669999999999998E-2</v>
      </c>
      <c r="K1043" s="119">
        <v>6.5339999999999981E-2</v>
      </c>
      <c r="L1043" s="119">
        <v>3.2670000000000018E-2</v>
      </c>
      <c r="M1043" s="119">
        <v>1.6334999999999961E-2</v>
      </c>
      <c r="N1043" s="119">
        <v>0</v>
      </c>
      <c r="O1043" s="119">
        <v>0</v>
      </c>
      <c r="P1043" s="119">
        <v>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>
        <v>0</v>
      </c>
      <c r="AB1043" s="119">
        <v>0</v>
      </c>
      <c r="AC1043" s="119">
        <v>0</v>
      </c>
      <c r="AD1043" s="119">
        <v>0</v>
      </c>
      <c r="AE1043" s="119">
        <v>0</v>
      </c>
    </row>
    <row r="1044" spans="1:31">
      <c r="A1044" s="3" t="s">
        <v>736</v>
      </c>
      <c r="B1044" s="117" t="s">
        <v>544</v>
      </c>
      <c r="C1044" s="118" t="s">
        <v>270</v>
      </c>
      <c r="D1044" s="118" t="s">
        <v>325</v>
      </c>
      <c r="E1044" s="117" t="s">
        <v>35</v>
      </c>
      <c r="F1044" s="118" t="s">
        <v>119</v>
      </c>
      <c r="G1044" s="117">
        <v>0</v>
      </c>
      <c r="H1044" s="144">
        <v>0</v>
      </c>
      <c r="I1044" s="144">
        <v>1.3721400000000003E-4</v>
      </c>
      <c r="J1044" s="144">
        <v>4.1164199999999999E-4</v>
      </c>
      <c r="K1044" s="144">
        <v>9.6049799999999995E-4</v>
      </c>
      <c r="L1044" s="144">
        <v>1.2349260000000001E-3</v>
      </c>
      <c r="M1044" s="144">
        <v>1.3721399999999998E-3</v>
      </c>
      <c r="N1044" s="144">
        <v>1.3721399999999998E-3</v>
      </c>
      <c r="O1044" s="144">
        <v>1.3721399999999998E-3</v>
      </c>
      <c r="P1044" s="144">
        <v>1.3721399999999998E-3</v>
      </c>
      <c r="Q1044" s="144">
        <v>1.3721399999999998E-3</v>
      </c>
      <c r="R1044" s="144">
        <v>1.3721399999999998E-3</v>
      </c>
      <c r="S1044" s="144">
        <v>1.3721399999999998E-3</v>
      </c>
      <c r="T1044" s="144">
        <v>1.3721399999999998E-3</v>
      </c>
      <c r="U1044" s="144">
        <v>1.3721399999999998E-3</v>
      </c>
      <c r="V1044" s="144">
        <v>1.3721399999999998E-3</v>
      </c>
      <c r="W1044" s="144">
        <v>1.3721399999999998E-3</v>
      </c>
      <c r="X1044" s="144">
        <v>1.3721399999999998E-3</v>
      </c>
      <c r="Y1044" s="144">
        <v>1.3721399999999998E-3</v>
      </c>
      <c r="Z1044" s="144">
        <v>1.3721399999999998E-3</v>
      </c>
      <c r="AA1044" s="144">
        <v>1.3721399999999998E-3</v>
      </c>
      <c r="AB1044" s="144">
        <v>1.3721399999999998E-3</v>
      </c>
      <c r="AC1044" s="144">
        <v>1.3721399999999998E-3</v>
      </c>
      <c r="AD1044" s="144">
        <v>1.3721399999999998E-3</v>
      </c>
      <c r="AE1044" s="144">
        <v>1.3721399999999998E-3</v>
      </c>
    </row>
    <row r="1045" spans="1:31">
      <c r="A1045" s="3" t="s">
        <v>737</v>
      </c>
      <c r="B1045" s="117" t="s">
        <v>544</v>
      </c>
      <c r="C1045" s="118" t="s">
        <v>270</v>
      </c>
      <c r="D1045" s="118" t="s">
        <v>325</v>
      </c>
      <c r="E1045" s="117" t="s">
        <v>36</v>
      </c>
      <c r="F1045" s="118" t="s">
        <v>119</v>
      </c>
      <c r="G1045" s="117">
        <v>0</v>
      </c>
      <c r="H1045" s="144">
        <v>0</v>
      </c>
      <c r="I1045" s="144">
        <v>1.4622122762148341E-4</v>
      </c>
      <c r="J1045" s="144">
        <v>4.386636828644501E-4</v>
      </c>
      <c r="K1045" s="144">
        <v>1.0235485933503836E-3</v>
      </c>
      <c r="L1045" s="144">
        <v>1.3159910485933506E-3</v>
      </c>
      <c r="M1045" s="144">
        <v>1.4622122762148334E-3</v>
      </c>
      <c r="N1045" s="144">
        <v>1.4622122762148334E-3</v>
      </c>
      <c r="O1045" s="144">
        <v>1.4622122762148334E-3</v>
      </c>
      <c r="P1045" s="144">
        <v>1.4622122762148334E-3</v>
      </c>
      <c r="Q1045" s="144">
        <v>1.4622122762148334E-3</v>
      </c>
      <c r="R1045" s="144">
        <v>1.4622122762148334E-3</v>
      </c>
      <c r="S1045" s="144">
        <v>1.4622122762148334E-3</v>
      </c>
      <c r="T1045" s="144">
        <v>1.4622122762148334E-3</v>
      </c>
      <c r="U1045" s="144">
        <v>1.4622122762148334E-3</v>
      </c>
      <c r="V1045" s="144">
        <v>1.4622122762148334E-3</v>
      </c>
      <c r="W1045" s="144">
        <v>1.4622122762148334E-3</v>
      </c>
      <c r="X1045" s="144">
        <v>1.4622122762148334E-3</v>
      </c>
      <c r="Y1045" s="144">
        <v>1.4622122762148334E-3</v>
      </c>
      <c r="Z1045" s="144">
        <v>1.4622122762148334E-3</v>
      </c>
      <c r="AA1045" s="144">
        <v>1.4622122762148334E-3</v>
      </c>
      <c r="AB1045" s="144">
        <v>1.4622122762148334E-3</v>
      </c>
      <c r="AC1045" s="144">
        <v>1.4622122762148334E-3</v>
      </c>
      <c r="AD1045" s="144">
        <v>1.4622122762148334E-3</v>
      </c>
      <c r="AE1045" s="144">
        <v>1.4622122762148334E-3</v>
      </c>
    </row>
    <row r="1046" spans="1:31">
      <c r="A1046" s="3" t="s">
        <v>738</v>
      </c>
      <c r="B1046" s="117" t="s">
        <v>544</v>
      </c>
      <c r="C1046" s="118" t="s">
        <v>270</v>
      </c>
      <c r="D1046" s="118" t="s">
        <v>325</v>
      </c>
      <c r="E1046" s="117" t="s">
        <v>37</v>
      </c>
      <c r="F1046" s="118" t="s">
        <v>119</v>
      </c>
      <c r="G1046" s="117">
        <v>0</v>
      </c>
      <c r="H1046" s="144">
        <v>0</v>
      </c>
      <c r="I1046" s="144">
        <v>0</v>
      </c>
      <c r="J1046" s="144">
        <v>0</v>
      </c>
      <c r="K1046" s="144">
        <v>0</v>
      </c>
      <c r="L1046" s="144">
        <v>0</v>
      </c>
      <c r="M1046" s="144">
        <v>0</v>
      </c>
      <c r="N1046" s="144">
        <v>0</v>
      </c>
      <c r="O1046" s="144">
        <v>0</v>
      </c>
      <c r="P1046" s="144">
        <v>0</v>
      </c>
      <c r="Q1046" s="144">
        <v>0</v>
      </c>
      <c r="R1046" s="144">
        <v>0</v>
      </c>
      <c r="S1046" s="144">
        <v>0</v>
      </c>
      <c r="T1046" s="144">
        <v>0</v>
      </c>
      <c r="U1046" s="144">
        <v>0</v>
      </c>
      <c r="V1046" s="144">
        <v>0</v>
      </c>
      <c r="W1046" s="144">
        <v>0</v>
      </c>
      <c r="X1046" s="144">
        <v>0</v>
      </c>
      <c r="Y1046" s="144">
        <v>0</v>
      </c>
      <c r="Z1046" s="144">
        <v>0</v>
      </c>
      <c r="AA1046" s="144">
        <v>0</v>
      </c>
      <c r="AB1046" s="144">
        <v>0</v>
      </c>
      <c r="AC1046" s="144">
        <v>0</v>
      </c>
      <c r="AD1046" s="144">
        <v>0</v>
      </c>
      <c r="AE1046" s="144">
        <v>0</v>
      </c>
    </row>
    <row r="1047" spans="1:31">
      <c r="A1047" s="3" t="s">
        <v>739</v>
      </c>
      <c r="B1047" s="117" t="s">
        <v>544</v>
      </c>
      <c r="C1047" s="118" t="s">
        <v>270</v>
      </c>
      <c r="D1047" s="118" t="s">
        <v>325</v>
      </c>
      <c r="E1047" s="117" t="s">
        <v>38</v>
      </c>
      <c r="F1047" s="118" t="s">
        <v>119</v>
      </c>
      <c r="G1047" s="117">
        <v>0</v>
      </c>
      <c r="H1047" s="144">
        <v>0</v>
      </c>
      <c r="I1047" s="144">
        <v>0</v>
      </c>
      <c r="J1047" s="144">
        <v>0</v>
      </c>
      <c r="K1047" s="144">
        <v>0</v>
      </c>
      <c r="L1047" s="144">
        <v>0</v>
      </c>
      <c r="M1047" s="144">
        <v>0</v>
      </c>
      <c r="N1047" s="144">
        <v>0</v>
      </c>
      <c r="O1047" s="144">
        <v>0</v>
      </c>
      <c r="P1047" s="144">
        <v>0</v>
      </c>
      <c r="Q1047" s="144">
        <v>0</v>
      </c>
      <c r="R1047" s="144">
        <v>0</v>
      </c>
      <c r="S1047" s="144">
        <v>0</v>
      </c>
      <c r="T1047" s="144">
        <v>0</v>
      </c>
      <c r="U1047" s="144">
        <v>0</v>
      </c>
      <c r="V1047" s="144">
        <v>0</v>
      </c>
      <c r="W1047" s="144">
        <v>0</v>
      </c>
      <c r="X1047" s="144">
        <v>0</v>
      </c>
      <c r="Y1047" s="144">
        <v>0</v>
      </c>
      <c r="Z1047" s="144">
        <v>0</v>
      </c>
      <c r="AA1047" s="144">
        <v>0</v>
      </c>
      <c r="AB1047" s="144">
        <v>0</v>
      </c>
      <c r="AC1047" s="144">
        <v>0</v>
      </c>
      <c r="AD1047" s="144">
        <v>0</v>
      </c>
      <c r="AE1047" s="144">
        <v>0</v>
      </c>
    </row>
    <row r="1048" spans="1:31">
      <c r="A1048" s="3" t="s">
        <v>740</v>
      </c>
      <c r="B1048" s="117" t="s">
        <v>544</v>
      </c>
      <c r="C1048" s="118" t="s">
        <v>270</v>
      </c>
      <c r="D1048" s="118" t="s">
        <v>325</v>
      </c>
      <c r="E1048" s="117" t="s">
        <v>95</v>
      </c>
      <c r="F1048" s="118" t="s">
        <v>119</v>
      </c>
      <c r="G1048" s="117">
        <v>0</v>
      </c>
      <c r="H1048" s="118">
        <v>0</v>
      </c>
      <c r="I1048" s="118">
        <v>1165.6600000000001</v>
      </c>
      <c r="J1048" s="118">
        <v>2319.89</v>
      </c>
      <c r="K1048" s="118">
        <v>4628.3599999999997</v>
      </c>
      <c r="L1048" s="118">
        <v>2319.89</v>
      </c>
      <c r="M1048" s="118">
        <v>1165.6600000000001</v>
      </c>
      <c r="N1048" s="118">
        <v>11.43</v>
      </c>
      <c r="O1048" s="118">
        <v>11.43</v>
      </c>
      <c r="P1048" s="118">
        <v>11.43</v>
      </c>
      <c r="Q1048" s="118">
        <v>11.43</v>
      </c>
      <c r="R1048" s="118">
        <v>11.43</v>
      </c>
      <c r="S1048" s="118">
        <v>11.43</v>
      </c>
      <c r="T1048" s="118">
        <v>11.43</v>
      </c>
      <c r="U1048" s="118">
        <v>11.43</v>
      </c>
      <c r="V1048" s="118">
        <v>11.43</v>
      </c>
      <c r="W1048" s="118">
        <v>11.43</v>
      </c>
      <c r="X1048" s="118">
        <v>11.43</v>
      </c>
      <c r="Y1048" s="118">
        <v>11.43</v>
      </c>
      <c r="Z1048" s="118">
        <v>11.43</v>
      </c>
      <c r="AA1048" s="118">
        <v>11.43</v>
      </c>
      <c r="AB1048" s="118">
        <v>11.43</v>
      </c>
      <c r="AC1048" s="118">
        <v>11.43</v>
      </c>
      <c r="AD1048" s="118">
        <v>11.43</v>
      </c>
      <c r="AE1048" s="118">
        <v>11.43</v>
      </c>
    </row>
    <row r="1049" spans="1:31">
      <c r="A1049" s="3" t="s">
        <v>741</v>
      </c>
      <c r="B1049" s="117" t="s">
        <v>544</v>
      </c>
      <c r="C1049" s="118" t="s">
        <v>270</v>
      </c>
      <c r="D1049" s="118" t="s">
        <v>325</v>
      </c>
      <c r="E1049" s="117" t="s">
        <v>96</v>
      </c>
      <c r="F1049" s="118" t="s">
        <v>119</v>
      </c>
      <c r="G1049" s="117">
        <v>0</v>
      </c>
      <c r="H1049" s="118">
        <v>0</v>
      </c>
      <c r="I1049" s="118">
        <v>118.84</v>
      </c>
      <c r="J1049" s="118">
        <v>132.56</v>
      </c>
      <c r="K1049" s="118">
        <v>160</v>
      </c>
      <c r="L1049" s="118">
        <v>173.73</v>
      </c>
      <c r="M1049" s="118">
        <v>180.59</v>
      </c>
      <c r="N1049" s="118">
        <v>180.59</v>
      </c>
      <c r="O1049" s="118">
        <v>180.59</v>
      </c>
      <c r="P1049" s="118">
        <v>180.59</v>
      </c>
      <c r="Q1049" s="118">
        <v>180.59</v>
      </c>
      <c r="R1049" s="118">
        <v>180.59</v>
      </c>
      <c r="S1049" s="118">
        <v>180.59</v>
      </c>
      <c r="T1049" s="118">
        <v>180.59</v>
      </c>
      <c r="U1049" s="118">
        <v>180.59</v>
      </c>
      <c r="V1049" s="118">
        <v>180.59</v>
      </c>
      <c r="W1049" s="118">
        <v>180.59</v>
      </c>
      <c r="X1049" s="118">
        <v>180.59</v>
      </c>
      <c r="Y1049" s="118">
        <v>180.59</v>
      </c>
      <c r="Z1049" s="118">
        <v>180.59</v>
      </c>
      <c r="AA1049" s="118">
        <v>180.59</v>
      </c>
      <c r="AB1049" s="118">
        <v>180.59</v>
      </c>
      <c r="AC1049" s="118">
        <v>180.59</v>
      </c>
      <c r="AD1049" s="118">
        <v>180.59</v>
      </c>
      <c r="AE1049" s="118">
        <v>180.59</v>
      </c>
    </row>
    <row r="1050" spans="1:31">
      <c r="A1050" s="3" t="s">
        <v>742</v>
      </c>
      <c r="B1050" s="117" t="s">
        <v>544</v>
      </c>
      <c r="C1050" s="118" t="s">
        <v>270</v>
      </c>
      <c r="D1050" s="118" t="s">
        <v>325</v>
      </c>
      <c r="E1050" s="117" t="s">
        <v>97</v>
      </c>
      <c r="F1050" s="118" t="s">
        <v>119</v>
      </c>
      <c r="G1050" s="117">
        <v>0</v>
      </c>
      <c r="H1050" s="118">
        <v>0</v>
      </c>
      <c r="I1050" s="118">
        <v>0</v>
      </c>
      <c r="J1050" s="118">
        <v>0</v>
      </c>
      <c r="K1050" s="118">
        <v>0</v>
      </c>
      <c r="L1050" s="118">
        <v>0</v>
      </c>
      <c r="M1050" s="118">
        <v>0</v>
      </c>
      <c r="N1050" s="118">
        <v>0</v>
      </c>
      <c r="O1050" s="118">
        <v>0</v>
      </c>
      <c r="P1050" s="118">
        <v>0</v>
      </c>
      <c r="Q1050" s="118">
        <v>0</v>
      </c>
      <c r="R1050" s="118">
        <v>0</v>
      </c>
      <c r="S1050" s="118">
        <v>0</v>
      </c>
      <c r="T1050" s="118">
        <v>0</v>
      </c>
      <c r="U1050" s="118">
        <v>0</v>
      </c>
      <c r="V1050" s="118">
        <v>0</v>
      </c>
      <c r="W1050" s="118">
        <v>0</v>
      </c>
      <c r="X1050" s="118">
        <v>0</v>
      </c>
      <c r="Y1050" s="118">
        <v>0</v>
      </c>
      <c r="Z1050" s="118">
        <v>0</v>
      </c>
      <c r="AA1050" s="118">
        <v>0</v>
      </c>
      <c r="AB1050" s="118">
        <v>0</v>
      </c>
      <c r="AC1050" s="118">
        <v>0</v>
      </c>
      <c r="AD1050" s="118">
        <v>0</v>
      </c>
      <c r="AE1050" s="118">
        <v>0</v>
      </c>
    </row>
    <row r="1051" spans="1:31">
      <c r="A1051" s="3" t="s">
        <v>743</v>
      </c>
      <c r="B1051" s="117" t="s">
        <v>544</v>
      </c>
      <c r="C1051" s="118" t="s">
        <v>270</v>
      </c>
      <c r="D1051" s="118" t="s">
        <v>325</v>
      </c>
      <c r="E1051" s="117" t="s">
        <v>34</v>
      </c>
      <c r="F1051" s="118" t="s">
        <v>119</v>
      </c>
      <c r="G1051" s="117">
        <v>0</v>
      </c>
      <c r="H1051" s="118">
        <v>0</v>
      </c>
      <c r="I1051" s="118">
        <v>1284.5</v>
      </c>
      <c r="J1051" s="118">
        <v>2452.46</v>
      </c>
      <c r="K1051" s="118">
        <v>4788.3599999999997</v>
      </c>
      <c r="L1051" s="118">
        <v>2493.62</v>
      </c>
      <c r="M1051" s="118">
        <v>1346.25</v>
      </c>
      <c r="N1051" s="118">
        <v>192.02</v>
      </c>
      <c r="O1051" s="118">
        <v>192.02</v>
      </c>
      <c r="P1051" s="118">
        <v>192.02</v>
      </c>
      <c r="Q1051" s="118">
        <v>192.02</v>
      </c>
      <c r="R1051" s="118">
        <v>192.02</v>
      </c>
      <c r="S1051" s="118">
        <v>192.02</v>
      </c>
      <c r="T1051" s="118">
        <v>192.02</v>
      </c>
      <c r="U1051" s="118">
        <v>192.02</v>
      </c>
      <c r="V1051" s="118">
        <v>192.02</v>
      </c>
      <c r="W1051" s="118">
        <v>192.02</v>
      </c>
      <c r="X1051" s="118">
        <v>192.02</v>
      </c>
      <c r="Y1051" s="118">
        <v>192.02</v>
      </c>
      <c r="Z1051" s="118">
        <v>192.02</v>
      </c>
      <c r="AA1051" s="118">
        <v>192.02</v>
      </c>
      <c r="AB1051" s="118">
        <v>192.02</v>
      </c>
      <c r="AC1051" s="118">
        <v>192.02</v>
      </c>
      <c r="AD1051" s="118">
        <v>192.02</v>
      </c>
      <c r="AE1051" s="118">
        <v>192.02</v>
      </c>
    </row>
    <row r="1052" spans="1:31">
      <c r="A1052" s="3" t="s">
        <v>744</v>
      </c>
      <c r="B1052" s="117" t="s">
        <v>544</v>
      </c>
      <c r="C1052" s="118" t="s">
        <v>32</v>
      </c>
      <c r="D1052" s="118" t="s">
        <v>356</v>
      </c>
      <c r="E1052" s="117" t="s">
        <v>93</v>
      </c>
      <c r="F1052" s="118" t="s">
        <v>119</v>
      </c>
      <c r="G1052" s="117">
        <v>0</v>
      </c>
      <c r="H1052" s="119">
        <v>0</v>
      </c>
      <c r="I1052" s="119">
        <v>8.1243114043547813</v>
      </c>
      <c r="J1052" s="119">
        <v>24.932828012853729</v>
      </c>
      <c r="K1052" s="119">
        <v>50.470622705612051</v>
      </c>
      <c r="L1052" s="119">
        <v>76.646184058663692</v>
      </c>
      <c r="M1052" s="119">
        <v>103.45511208646586</v>
      </c>
      <c r="N1052" s="119">
        <v>144.01558724690332</v>
      </c>
      <c r="O1052" s="119">
        <v>185.56655109028688</v>
      </c>
      <c r="P1052" s="119">
        <v>228.12633731434036</v>
      </c>
      <c r="Q1052" s="119">
        <v>285.29926117492488</v>
      </c>
      <c r="R1052" s="119">
        <v>343.85568331633868</v>
      </c>
      <c r="S1052" s="119">
        <v>403.82113210596367</v>
      </c>
      <c r="T1052" s="119">
        <v>479.31917931473237</v>
      </c>
      <c r="U1052" s="119">
        <v>556.62837698989813</v>
      </c>
      <c r="V1052" s="119">
        <v>635.78204413309254</v>
      </c>
      <c r="W1052" s="119">
        <v>731.44290582838198</v>
      </c>
      <c r="X1052" s="119">
        <v>740.51741771069885</v>
      </c>
      <c r="Y1052" s="119">
        <v>749.70451085567618</v>
      </c>
      <c r="Z1052" s="119">
        <v>759.00558198204328</v>
      </c>
      <c r="AA1052" s="119">
        <v>768.42204513666275</v>
      </c>
      <c r="AB1052" s="119">
        <v>777.95533190951028</v>
      </c>
      <c r="AC1052" s="119">
        <v>787.60689165131873</v>
      </c>
      <c r="AD1052" s="119">
        <v>797.37819169392446</v>
      </c>
      <c r="AE1052" s="119">
        <v>807.27071757334636</v>
      </c>
    </row>
    <row r="1053" spans="1:31">
      <c r="A1053" s="3" t="s">
        <v>745</v>
      </c>
      <c r="B1053" s="117" t="s">
        <v>544</v>
      </c>
      <c r="C1053" s="118" t="s">
        <v>32</v>
      </c>
      <c r="D1053" s="118" t="s">
        <v>356</v>
      </c>
      <c r="E1053" s="117" t="s">
        <v>94</v>
      </c>
      <c r="F1053" s="118" t="s">
        <v>119</v>
      </c>
      <c r="G1053" s="117">
        <v>0</v>
      </c>
      <c r="H1053" s="119">
        <v>0</v>
      </c>
      <c r="I1053" s="119">
        <v>8.1243114043547813</v>
      </c>
      <c r="J1053" s="119">
        <v>16.808516608498948</v>
      </c>
      <c r="K1053" s="119">
        <v>25.537794692758322</v>
      </c>
      <c r="L1053" s="119">
        <v>26.175561353051641</v>
      </c>
      <c r="M1053" s="119">
        <v>26.808928027802168</v>
      </c>
      <c r="N1053" s="119">
        <v>40.560475160437463</v>
      </c>
      <c r="O1053" s="119">
        <v>41.550963843383556</v>
      </c>
      <c r="P1053" s="119">
        <v>42.559786224053482</v>
      </c>
      <c r="Q1053" s="119">
        <v>57.172923860584518</v>
      </c>
      <c r="R1053" s="119">
        <v>58.556422141413805</v>
      </c>
      <c r="S1053" s="119">
        <v>59.965448789624986</v>
      </c>
      <c r="T1053" s="119">
        <v>75.498047208768696</v>
      </c>
      <c r="U1053" s="119">
        <v>77.309197675165763</v>
      </c>
      <c r="V1053" s="119">
        <v>79.153667143194411</v>
      </c>
      <c r="W1053" s="119">
        <v>95.660861695289441</v>
      </c>
      <c r="X1053" s="119">
        <v>9.0745118823168696</v>
      </c>
      <c r="Y1053" s="119">
        <v>9.1870931449773252</v>
      </c>
      <c r="Z1053" s="119">
        <v>9.3010711263671055</v>
      </c>
      <c r="AA1053" s="119">
        <v>9.4164631546194641</v>
      </c>
      <c r="AB1053" s="119">
        <v>9.5332867728475321</v>
      </c>
      <c r="AC1053" s="119">
        <v>9.6515597418084553</v>
      </c>
      <c r="AD1053" s="119">
        <v>9.7713000426057306</v>
      </c>
      <c r="AE1053" s="119">
        <v>9.8925258794218962</v>
      </c>
    </row>
    <row r="1054" spans="1:31">
      <c r="A1054" s="3" t="s">
        <v>746</v>
      </c>
      <c r="B1054" s="117" t="s">
        <v>544</v>
      </c>
      <c r="C1054" s="118" t="s">
        <v>32</v>
      </c>
      <c r="D1054" s="118" t="s">
        <v>356</v>
      </c>
      <c r="E1054" s="117" t="s">
        <v>35</v>
      </c>
      <c r="F1054" s="118" t="s">
        <v>119</v>
      </c>
      <c r="G1054" s="117">
        <v>0</v>
      </c>
      <c r="H1054" s="144">
        <v>0</v>
      </c>
      <c r="I1054" s="144">
        <v>1.6248622808709562E-2</v>
      </c>
      <c r="J1054" s="144">
        <v>4.9865656025707458E-2</v>
      </c>
      <c r="K1054" s="144">
        <v>0.1009412454112241</v>
      </c>
      <c r="L1054" s="144">
        <v>0.15329236811732738</v>
      </c>
      <c r="M1054" s="144">
        <v>0.20691022417293173</v>
      </c>
      <c r="N1054" s="144">
        <v>0.28803117449380666</v>
      </c>
      <c r="O1054" s="144">
        <v>0.37113310218057377</v>
      </c>
      <c r="P1054" s="144">
        <v>0.45625267462868074</v>
      </c>
      <c r="Q1054" s="144">
        <v>0.57059852234984976</v>
      </c>
      <c r="R1054" s="144">
        <v>0.6877113666326774</v>
      </c>
      <c r="S1054" s="144">
        <v>0.80764226421192731</v>
      </c>
      <c r="T1054" s="144">
        <v>0.95863835862946478</v>
      </c>
      <c r="U1054" s="144">
        <v>1.1132567539797962</v>
      </c>
      <c r="V1054" s="144">
        <v>1.2715640882661852</v>
      </c>
      <c r="W1054" s="144">
        <v>1.462885811656764</v>
      </c>
      <c r="X1054" s="144">
        <v>1.4810348354213978</v>
      </c>
      <c r="Y1054" s="144">
        <v>1.4994090217113523</v>
      </c>
      <c r="Z1054" s="144">
        <v>1.5180111639640865</v>
      </c>
      <c r="AA1054" s="144">
        <v>1.5368440902733256</v>
      </c>
      <c r="AB1054" s="144">
        <v>1.5559106638190205</v>
      </c>
      <c r="AC1054" s="144">
        <v>1.5752137833026374</v>
      </c>
      <c r="AD1054" s="144">
        <v>1.5947563833878489</v>
      </c>
      <c r="AE1054" s="144">
        <v>1.6145414351466927</v>
      </c>
    </row>
    <row r="1055" spans="1:31">
      <c r="A1055" s="3" t="s">
        <v>747</v>
      </c>
      <c r="B1055" s="117" t="s">
        <v>544</v>
      </c>
      <c r="C1055" s="118" t="s">
        <v>32</v>
      </c>
      <c r="D1055" s="118" t="s">
        <v>356</v>
      </c>
      <c r="E1055" s="117" t="s">
        <v>36</v>
      </c>
      <c r="F1055" s="118" t="s">
        <v>119</v>
      </c>
      <c r="G1055" s="117">
        <v>0</v>
      </c>
      <c r="H1055" s="144">
        <v>0</v>
      </c>
      <c r="I1055" s="144">
        <v>1.7315241697260828E-2</v>
      </c>
      <c r="J1055" s="144">
        <v>5.3139019635238129E-2</v>
      </c>
      <c r="K1055" s="144">
        <v>0.10756739707078442</v>
      </c>
      <c r="L1055" s="144">
        <v>0.16335503848820054</v>
      </c>
      <c r="M1055" s="144">
        <v>0.22049256625418981</v>
      </c>
      <c r="N1055" s="144">
        <v>0.30693859174531829</v>
      </c>
      <c r="O1055" s="144">
        <v>0.39549563318475467</v>
      </c>
      <c r="P1055" s="144">
        <v>0.48620276494957454</v>
      </c>
      <c r="Q1055" s="144">
        <v>0.60805469133615697</v>
      </c>
      <c r="R1055" s="144">
        <v>0.73285525003482244</v>
      </c>
      <c r="S1055" s="144">
        <v>0.86065884933069836</v>
      </c>
      <c r="T1055" s="144">
        <v>1.0215668783348943</v>
      </c>
      <c r="U1055" s="144">
        <v>1.1863349893220334</v>
      </c>
      <c r="V1055" s="144">
        <v>1.3550341946570601</v>
      </c>
      <c r="W1055" s="144">
        <v>1.5589149740587851</v>
      </c>
      <c r="X1055" s="144">
        <v>1.5782553659648313</v>
      </c>
      <c r="Y1055" s="144">
        <v>1.5978357008859252</v>
      </c>
      <c r="Z1055" s="144">
        <v>1.6176589556309533</v>
      </c>
      <c r="AA1055" s="144">
        <v>1.6377281439400315</v>
      </c>
      <c r="AB1055" s="144">
        <v>1.6580463169426902</v>
      </c>
      <c r="AC1055" s="144">
        <v>1.6786165636217363</v>
      </c>
      <c r="AD1055" s="144">
        <v>1.6994420112828739</v>
      </c>
      <c r="AE1055" s="144">
        <v>1.7205258260301499</v>
      </c>
    </row>
    <row r="1056" spans="1:31">
      <c r="A1056" s="3" t="s">
        <v>748</v>
      </c>
      <c r="B1056" s="117" t="s">
        <v>544</v>
      </c>
      <c r="C1056" s="118" t="s">
        <v>32</v>
      </c>
      <c r="D1056" s="118" t="s">
        <v>356</v>
      </c>
      <c r="E1056" s="117" t="s">
        <v>37</v>
      </c>
      <c r="F1056" s="118" t="s">
        <v>119</v>
      </c>
      <c r="G1056" s="117">
        <v>0</v>
      </c>
      <c r="H1056" s="144">
        <v>0</v>
      </c>
      <c r="I1056" s="144">
        <v>1.6248622808709562E-2</v>
      </c>
      <c r="J1056" s="144">
        <v>4.9865656025707458E-2</v>
      </c>
      <c r="K1056" s="144">
        <v>0.1009412454112241</v>
      </c>
      <c r="L1056" s="144">
        <v>0.15329236811732738</v>
      </c>
      <c r="M1056" s="144">
        <v>0.20691022417293173</v>
      </c>
      <c r="N1056" s="144">
        <v>0.28803117449380666</v>
      </c>
      <c r="O1056" s="144">
        <v>0.37113310218057377</v>
      </c>
      <c r="P1056" s="144">
        <v>0.45625267462868074</v>
      </c>
      <c r="Q1056" s="144">
        <v>0.57059852234984976</v>
      </c>
      <c r="R1056" s="144">
        <v>0.6877113666326774</v>
      </c>
      <c r="S1056" s="144">
        <v>0.80764226421192731</v>
      </c>
      <c r="T1056" s="144">
        <v>0.95863835862946478</v>
      </c>
      <c r="U1056" s="144">
        <v>1.1132567539797962</v>
      </c>
      <c r="V1056" s="144">
        <v>1.2715640882661852</v>
      </c>
      <c r="W1056" s="144">
        <v>1.462885811656764</v>
      </c>
      <c r="X1056" s="144">
        <v>1.4810348354213978</v>
      </c>
      <c r="Y1056" s="144">
        <v>1.4994090217113523</v>
      </c>
      <c r="Z1056" s="144">
        <v>1.5180111639640865</v>
      </c>
      <c r="AA1056" s="144">
        <v>1.5368440902733256</v>
      </c>
      <c r="AB1056" s="144">
        <v>1.5559106638190205</v>
      </c>
      <c r="AC1056" s="144">
        <v>1.5752137833026374</v>
      </c>
      <c r="AD1056" s="144">
        <v>1.5947563833878489</v>
      </c>
      <c r="AE1056" s="144">
        <v>1.6145414351466927</v>
      </c>
    </row>
    <row r="1057" spans="1:31">
      <c r="A1057" s="3" t="s">
        <v>749</v>
      </c>
      <c r="B1057" s="117" t="s">
        <v>544</v>
      </c>
      <c r="C1057" s="118" t="s">
        <v>32</v>
      </c>
      <c r="D1057" s="118" t="s">
        <v>356</v>
      </c>
      <c r="E1057" s="117" t="s">
        <v>38</v>
      </c>
      <c r="F1057" s="118" t="s">
        <v>119</v>
      </c>
      <c r="G1057" s="117">
        <v>0</v>
      </c>
      <c r="H1057" s="144">
        <v>0</v>
      </c>
      <c r="I1057" s="144">
        <v>1.7315241697260828E-2</v>
      </c>
      <c r="J1057" s="144">
        <v>5.3139019635238129E-2</v>
      </c>
      <c r="K1057" s="144">
        <v>0.10756739707078442</v>
      </c>
      <c r="L1057" s="144">
        <v>0.16335503848820054</v>
      </c>
      <c r="M1057" s="144">
        <v>0.22049256625418981</v>
      </c>
      <c r="N1057" s="144">
        <v>0.30693859174531829</v>
      </c>
      <c r="O1057" s="144">
        <v>0.39549563318475467</v>
      </c>
      <c r="P1057" s="144">
        <v>0.48620276494957454</v>
      </c>
      <c r="Q1057" s="144">
        <v>0.60805469133615697</v>
      </c>
      <c r="R1057" s="144">
        <v>0.73285525003482244</v>
      </c>
      <c r="S1057" s="144">
        <v>0.86065884933069836</v>
      </c>
      <c r="T1057" s="144">
        <v>1.0215668783348943</v>
      </c>
      <c r="U1057" s="144">
        <v>1.1863349893220334</v>
      </c>
      <c r="V1057" s="144">
        <v>1.3550341946570601</v>
      </c>
      <c r="W1057" s="144">
        <v>1.5589149740587851</v>
      </c>
      <c r="X1057" s="144">
        <v>1.5782553659648313</v>
      </c>
      <c r="Y1057" s="144">
        <v>1.5978357008859252</v>
      </c>
      <c r="Z1057" s="144">
        <v>1.6176589556309533</v>
      </c>
      <c r="AA1057" s="144">
        <v>1.6377281439400315</v>
      </c>
      <c r="AB1057" s="144">
        <v>1.6580463169426902</v>
      </c>
      <c r="AC1057" s="144">
        <v>1.6786165636217363</v>
      </c>
      <c r="AD1057" s="144">
        <v>1.6994420112828739</v>
      </c>
      <c r="AE1057" s="144">
        <v>1.7205258260301499</v>
      </c>
    </row>
    <row r="1058" spans="1:31">
      <c r="A1058" s="3" t="s">
        <v>750</v>
      </c>
      <c r="B1058" s="117" t="s">
        <v>544</v>
      </c>
      <c r="C1058" s="118" t="s">
        <v>32</v>
      </c>
      <c r="D1058" s="118" t="s">
        <v>356</v>
      </c>
      <c r="E1058" s="117" t="s">
        <v>95</v>
      </c>
      <c r="F1058" s="118" t="s">
        <v>119</v>
      </c>
      <c r="G1058" s="117">
        <v>0</v>
      </c>
      <c r="H1058" s="118">
        <v>0</v>
      </c>
      <c r="I1058" s="118">
        <v>58387.19</v>
      </c>
      <c r="J1058" s="118">
        <v>118412.42</v>
      </c>
      <c r="K1058" s="118">
        <v>178749.19</v>
      </c>
      <c r="L1058" s="118">
        <v>183157.43</v>
      </c>
      <c r="M1058" s="118">
        <v>187535.26</v>
      </c>
      <c r="N1058" s="118">
        <v>282585.96000000002</v>
      </c>
      <c r="O1058" s="118">
        <v>289432.21000000002</v>
      </c>
      <c r="P1058" s="118">
        <v>296405.19</v>
      </c>
      <c r="Q1058" s="118">
        <v>397411.2</v>
      </c>
      <c r="R1058" s="118">
        <v>406973.94</v>
      </c>
      <c r="S1058" s="118">
        <v>416713.13</v>
      </c>
      <c r="T1058" s="118">
        <v>524074.45</v>
      </c>
      <c r="U1058" s="118">
        <v>536593.13</v>
      </c>
      <c r="V1058" s="118">
        <v>549342.1</v>
      </c>
      <c r="W1058" s="118">
        <v>663439.82999999996</v>
      </c>
      <c r="X1058" s="118">
        <v>64954.98</v>
      </c>
      <c r="Y1058" s="118">
        <v>65733.14</v>
      </c>
      <c r="Z1058" s="118">
        <v>66520.960000000006</v>
      </c>
      <c r="AA1058" s="118">
        <v>67318.55</v>
      </c>
      <c r="AB1058" s="118">
        <v>68126.03</v>
      </c>
      <c r="AC1058" s="118">
        <v>68943.53</v>
      </c>
      <c r="AD1058" s="118">
        <v>69771.179999999993</v>
      </c>
      <c r="AE1058" s="118">
        <v>70609.09</v>
      </c>
    </row>
    <row r="1059" spans="1:31">
      <c r="A1059" s="3" t="s">
        <v>751</v>
      </c>
      <c r="B1059" s="117" t="s">
        <v>544</v>
      </c>
      <c r="C1059" s="118" t="s">
        <v>32</v>
      </c>
      <c r="D1059" s="118" t="s">
        <v>356</v>
      </c>
      <c r="E1059" s="117" t="s">
        <v>96</v>
      </c>
      <c r="F1059" s="118" t="s">
        <v>119</v>
      </c>
      <c r="G1059" s="117">
        <v>0</v>
      </c>
      <c r="H1059" s="118">
        <v>0</v>
      </c>
      <c r="I1059" s="118">
        <v>18273.22</v>
      </c>
      <c r="J1059" s="118">
        <v>18273.22</v>
      </c>
      <c r="K1059" s="118">
        <v>18273.22</v>
      </c>
      <c r="L1059" s="118">
        <v>18273.22</v>
      </c>
      <c r="M1059" s="118">
        <v>18273.22</v>
      </c>
      <c r="N1059" s="118">
        <v>18273.22</v>
      </c>
      <c r="O1059" s="118">
        <v>18273.22</v>
      </c>
      <c r="P1059" s="118">
        <v>18273.22</v>
      </c>
      <c r="Q1059" s="118">
        <v>18273.22</v>
      </c>
      <c r="R1059" s="118">
        <v>18273.22</v>
      </c>
      <c r="S1059" s="118">
        <v>18273.22</v>
      </c>
      <c r="T1059" s="118">
        <v>18273.22</v>
      </c>
      <c r="U1059" s="118">
        <v>18273.22</v>
      </c>
      <c r="V1059" s="118">
        <v>18273.22</v>
      </c>
      <c r="W1059" s="118">
        <v>18273.22</v>
      </c>
      <c r="X1059" s="118">
        <v>18273.22</v>
      </c>
      <c r="Y1059" s="118">
        <v>18273.22</v>
      </c>
      <c r="Z1059" s="118">
        <v>18273.22</v>
      </c>
      <c r="AA1059" s="118">
        <v>18273.22</v>
      </c>
      <c r="AB1059" s="118">
        <v>18273.22</v>
      </c>
      <c r="AC1059" s="118">
        <v>18273.22</v>
      </c>
      <c r="AD1059" s="118">
        <v>18273.22</v>
      </c>
      <c r="AE1059" s="118">
        <v>18273.22</v>
      </c>
    </row>
    <row r="1060" spans="1:31">
      <c r="A1060" s="3" t="s">
        <v>752</v>
      </c>
      <c r="B1060" s="117" t="s">
        <v>544</v>
      </c>
      <c r="C1060" s="118" t="s">
        <v>32</v>
      </c>
      <c r="D1060" s="118" t="s">
        <v>356</v>
      </c>
      <c r="E1060" s="117" t="s">
        <v>97</v>
      </c>
      <c r="F1060" s="118" t="s">
        <v>119</v>
      </c>
      <c r="G1060" s="117">
        <v>0</v>
      </c>
      <c r="H1060" s="118">
        <v>0</v>
      </c>
      <c r="I1060" s="118">
        <v>0</v>
      </c>
      <c r="J1060" s="118">
        <v>0</v>
      </c>
      <c r="K1060" s="118">
        <v>0</v>
      </c>
      <c r="L1060" s="118">
        <v>0</v>
      </c>
      <c r="M1060" s="118">
        <v>0</v>
      </c>
      <c r="N1060" s="118">
        <v>0</v>
      </c>
      <c r="O1060" s="118">
        <v>0</v>
      </c>
      <c r="P1060" s="118">
        <v>0</v>
      </c>
      <c r="Q1060" s="118">
        <v>0</v>
      </c>
      <c r="R1060" s="118">
        <v>0</v>
      </c>
      <c r="S1060" s="118">
        <v>0</v>
      </c>
      <c r="T1060" s="118">
        <v>0</v>
      </c>
      <c r="U1060" s="118">
        <v>0</v>
      </c>
      <c r="V1060" s="118">
        <v>0</v>
      </c>
      <c r="W1060" s="118">
        <v>0</v>
      </c>
      <c r="X1060" s="118">
        <v>0</v>
      </c>
      <c r="Y1060" s="118">
        <v>0</v>
      </c>
      <c r="Z1060" s="118">
        <v>0</v>
      </c>
      <c r="AA1060" s="118">
        <v>0</v>
      </c>
      <c r="AB1060" s="118">
        <v>0</v>
      </c>
      <c r="AC1060" s="118">
        <v>0</v>
      </c>
      <c r="AD1060" s="118">
        <v>0</v>
      </c>
      <c r="AE1060" s="118">
        <v>0</v>
      </c>
    </row>
    <row r="1061" spans="1:31">
      <c r="A1061" s="3" t="s">
        <v>753</v>
      </c>
      <c r="B1061" s="117" t="s">
        <v>544</v>
      </c>
      <c r="C1061" s="118" t="s">
        <v>32</v>
      </c>
      <c r="D1061" s="118" t="s">
        <v>356</v>
      </c>
      <c r="E1061" s="117" t="s">
        <v>34</v>
      </c>
      <c r="F1061" s="118" t="s">
        <v>119</v>
      </c>
      <c r="G1061" s="117">
        <v>0</v>
      </c>
      <c r="H1061" s="118">
        <v>0</v>
      </c>
      <c r="I1061" s="118">
        <v>76660.42</v>
      </c>
      <c r="J1061" s="118">
        <v>136685.64000000001</v>
      </c>
      <c r="K1061" s="118">
        <v>197022.41</v>
      </c>
      <c r="L1061" s="118">
        <v>201430.65</v>
      </c>
      <c r="M1061" s="118">
        <v>205808.49</v>
      </c>
      <c r="N1061" s="118">
        <v>300859.18</v>
      </c>
      <c r="O1061" s="118">
        <v>307705.44</v>
      </c>
      <c r="P1061" s="118">
        <v>314678.42</v>
      </c>
      <c r="Q1061" s="118">
        <v>415684.42</v>
      </c>
      <c r="R1061" s="118">
        <v>425247.16</v>
      </c>
      <c r="S1061" s="118">
        <v>434986.36</v>
      </c>
      <c r="T1061" s="118">
        <v>542347.68000000005</v>
      </c>
      <c r="U1061" s="118">
        <v>554866.35</v>
      </c>
      <c r="V1061" s="118">
        <v>567615.31999999995</v>
      </c>
      <c r="W1061" s="118">
        <v>681713.05</v>
      </c>
      <c r="X1061" s="118">
        <v>83228.2</v>
      </c>
      <c r="Y1061" s="118">
        <v>84006.36</v>
      </c>
      <c r="Z1061" s="118">
        <v>84794.18</v>
      </c>
      <c r="AA1061" s="118">
        <v>85591.77</v>
      </c>
      <c r="AB1061" s="118">
        <v>86399.25</v>
      </c>
      <c r="AC1061" s="118">
        <v>87216.76</v>
      </c>
      <c r="AD1061" s="118">
        <v>88044.4</v>
      </c>
      <c r="AE1061" s="118">
        <v>88882.31</v>
      </c>
    </row>
    <row r="1062" spans="1:31">
      <c r="A1062" s="3" t="s">
        <v>754</v>
      </c>
      <c r="B1062" s="117" t="s">
        <v>544</v>
      </c>
      <c r="C1062" s="118" t="s">
        <v>152</v>
      </c>
      <c r="D1062" s="118" t="s">
        <v>356</v>
      </c>
      <c r="E1062" s="117" t="s">
        <v>93</v>
      </c>
      <c r="F1062" s="118" t="s">
        <v>119</v>
      </c>
      <c r="G1062" s="117">
        <v>0</v>
      </c>
      <c r="H1062" s="119">
        <v>0</v>
      </c>
      <c r="I1062" s="119">
        <v>1.1357476650918086</v>
      </c>
      <c r="J1062" s="119">
        <v>3.4792308062644444</v>
      </c>
      <c r="K1062" s="119">
        <v>7.0264867751325815</v>
      </c>
      <c r="L1062" s="119">
        <v>10.654673419290262</v>
      </c>
      <c r="M1062" s="119">
        <v>14.366499269508463</v>
      </c>
      <c r="N1062" s="119">
        <v>19.985327104745231</v>
      </c>
      <c r="O1062" s="119">
        <v>25.733801377419876</v>
      </c>
      <c r="P1062" s="119">
        <v>31.614224696086232</v>
      </c>
      <c r="Q1062" s="119">
        <v>39.510359593776734</v>
      </c>
      <c r="R1062" s="119">
        <v>47.587197945796504</v>
      </c>
      <c r="S1062" s="119">
        <v>55.847909190640344</v>
      </c>
      <c r="T1062" s="119">
        <v>66.244067299846847</v>
      </c>
      <c r="U1062" s="119">
        <v>76.876248628883289</v>
      </c>
      <c r="V1062" s="119">
        <v>87.748581037765518</v>
      </c>
      <c r="W1062" s="119">
        <v>100.88291521182082</v>
      </c>
      <c r="X1062" s="119">
        <v>102.06530934079288</v>
      </c>
      <c r="Y1062" s="119">
        <v>103.2616414054641</v>
      </c>
      <c r="Z1062" s="119">
        <v>104.47207570473172</v>
      </c>
      <c r="AA1062" s="119">
        <v>105.6967784742308</v>
      </c>
      <c r="AB1062" s="119">
        <v>106.93591790916439</v>
      </c>
      <c r="AC1062" s="119">
        <v>108.18966418740251</v>
      </c>
      <c r="AD1062" s="119">
        <v>109.45818949285388</v>
      </c>
      <c r="AE1062" s="119">
        <v>110.74166803911255</v>
      </c>
    </row>
    <row r="1063" spans="1:31">
      <c r="A1063" s="3" t="s">
        <v>755</v>
      </c>
      <c r="B1063" s="117" t="s">
        <v>544</v>
      </c>
      <c r="C1063" s="118" t="s">
        <v>152</v>
      </c>
      <c r="D1063" s="118" t="s">
        <v>356</v>
      </c>
      <c r="E1063" s="117" t="s">
        <v>94</v>
      </c>
      <c r="F1063" s="118" t="s">
        <v>119</v>
      </c>
      <c r="G1063" s="117">
        <v>0</v>
      </c>
      <c r="H1063" s="119">
        <v>0</v>
      </c>
      <c r="I1063" s="119">
        <v>1.1357476650918086</v>
      </c>
      <c r="J1063" s="119">
        <v>2.3434831411726358</v>
      </c>
      <c r="K1063" s="119">
        <v>3.5472559688681371</v>
      </c>
      <c r="L1063" s="119">
        <v>3.6281866441576804</v>
      </c>
      <c r="M1063" s="119">
        <v>3.7118258502182009</v>
      </c>
      <c r="N1063" s="119">
        <v>5.6188278352367682</v>
      </c>
      <c r="O1063" s="119">
        <v>5.7484742726746454</v>
      </c>
      <c r="P1063" s="119">
        <v>5.8804233186663559</v>
      </c>
      <c r="Q1063" s="119">
        <v>7.8961348976905015</v>
      </c>
      <c r="R1063" s="119">
        <v>8.0768383520197702</v>
      </c>
      <c r="S1063" s="119">
        <v>8.26071124484384</v>
      </c>
      <c r="T1063" s="119">
        <v>10.396158109206503</v>
      </c>
      <c r="U1063" s="119">
        <v>10.632181329036442</v>
      </c>
      <c r="V1063" s="119">
        <v>10.87233240888223</v>
      </c>
      <c r="W1063" s="119">
        <v>13.134334174055297</v>
      </c>
      <c r="X1063" s="119">
        <v>1.1823941289720636</v>
      </c>
      <c r="Y1063" s="119">
        <v>1.1963320646712248</v>
      </c>
      <c r="Z1063" s="119">
        <v>1.210434299267618</v>
      </c>
      <c r="AA1063" s="119">
        <v>1.2247027694990749</v>
      </c>
      <c r="AB1063" s="119">
        <v>1.2391394349335911</v>
      </c>
      <c r="AC1063" s="119">
        <v>1.2537462782381255</v>
      </c>
      <c r="AD1063" s="119">
        <v>1.2685253054513623</v>
      </c>
      <c r="AE1063" s="119">
        <v>1.283478546258678</v>
      </c>
    </row>
    <row r="1064" spans="1:31">
      <c r="A1064" s="3" t="s">
        <v>756</v>
      </c>
      <c r="B1064" s="117" t="s">
        <v>544</v>
      </c>
      <c r="C1064" s="118" t="s">
        <v>152</v>
      </c>
      <c r="D1064" s="118" t="s">
        <v>356</v>
      </c>
      <c r="E1064" s="117" t="s">
        <v>35</v>
      </c>
      <c r="F1064" s="118" t="s">
        <v>119</v>
      </c>
      <c r="G1064" s="117">
        <v>0</v>
      </c>
      <c r="H1064" s="144">
        <v>0</v>
      </c>
      <c r="I1064" s="144">
        <v>2.2714953301836171E-3</v>
      </c>
      <c r="J1064" s="144">
        <v>6.9584616125288887E-3</v>
      </c>
      <c r="K1064" s="144">
        <v>1.4052973550265163E-2</v>
      </c>
      <c r="L1064" s="144">
        <v>2.1309346838580524E-2</v>
      </c>
      <c r="M1064" s="144">
        <v>2.8732998539016924E-2</v>
      </c>
      <c r="N1064" s="144">
        <v>3.9970654209490461E-2</v>
      </c>
      <c r="O1064" s="144">
        <v>5.1467602754839754E-2</v>
      </c>
      <c r="P1064" s="144">
        <v>6.3228449392172467E-2</v>
      </c>
      <c r="Q1064" s="144">
        <v>7.9020719187553462E-2</v>
      </c>
      <c r="R1064" s="144">
        <v>9.5174395891593003E-2</v>
      </c>
      <c r="S1064" s="144">
        <v>0.11169581838128069</v>
      </c>
      <c r="T1064" s="144">
        <v>0.13248813459969369</v>
      </c>
      <c r="U1064" s="144">
        <v>0.15375249725776657</v>
      </c>
      <c r="V1064" s="144">
        <v>0.17549716207553104</v>
      </c>
      <c r="W1064" s="144">
        <v>0.20176583042364163</v>
      </c>
      <c r="X1064" s="144">
        <v>0.20413061868158575</v>
      </c>
      <c r="Y1064" s="144">
        <v>0.20652328281092822</v>
      </c>
      <c r="Z1064" s="144">
        <v>0.20894415140946346</v>
      </c>
      <c r="AA1064" s="144">
        <v>0.2113935569484616</v>
      </c>
      <c r="AB1064" s="144">
        <v>0.21387183581832878</v>
      </c>
      <c r="AC1064" s="144">
        <v>0.21637932837480503</v>
      </c>
      <c r="AD1064" s="144">
        <v>0.21891637898570776</v>
      </c>
      <c r="AE1064" s="144">
        <v>0.2214833360782251</v>
      </c>
    </row>
    <row r="1065" spans="1:31">
      <c r="A1065" s="3" t="s">
        <v>757</v>
      </c>
      <c r="B1065" s="117" t="s">
        <v>544</v>
      </c>
      <c r="C1065" s="118" t="s">
        <v>152</v>
      </c>
      <c r="D1065" s="118" t="s">
        <v>356</v>
      </c>
      <c r="E1065" s="117" t="s">
        <v>36</v>
      </c>
      <c r="F1065" s="118" t="s">
        <v>119</v>
      </c>
      <c r="G1065" s="117">
        <v>0</v>
      </c>
      <c r="H1065" s="144">
        <v>0</v>
      </c>
      <c r="I1065" s="144">
        <v>2.4206045718069237E-3</v>
      </c>
      <c r="J1065" s="144">
        <v>7.4152404225584917E-3</v>
      </c>
      <c r="K1065" s="144">
        <v>1.4975462010086491E-2</v>
      </c>
      <c r="L1065" s="144">
        <v>2.2708170117839432E-2</v>
      </c>
      <c r="M1065" s="144">
        <v>3.0619137403044464E-2</v>
      </c>
      <c r="N1065" s="144">
        <v>4.259447379527969E-2</v>
      </c>
      <c r="O1065" s="144">
        <v>5.4846123992795988E-2</v>
      </c>
      <c r="P1065" s="144">
        <v>6.7378995515955317E-2</v>
      </c>
      <c r="Q1065" s="144">
        <v>8.4207927522968309E-2</v>
      </c>
      <c r="R1065" s="144">
        <v>0.10142199050681266</v>
      </c>
      <c r="S1065" s="144">
        <v>0.11902793945149263</v>
      </c>
      <c r="T1065" s="144">
        <v>0.14118513917273412</v>
      </c>
      <c r="U1065" s="144">
        <v>0.16384537218432074</v>
      </c>
      <c r="V1065" s="144">
        <v>0.18701743614187025</v>
      </c>
      <c r="W1065" s="144">
        <v>0.21501047572851836</v>
      </c>
      <c r="X1065" s="144">
        <v>0.21753049731626783</v>
      </c>
      <c r="Y1065" s="144">
        <v>0.22008022464932675</v>
      </c>
      <c r="Z1065" s="144">
        <v>0.22266000789584767</v>
      </c>
      <c r="AA1065" s="144">
        <v>0.22527020135172804</v>
      </c>
      <c r="AB1065" s="144">
        <v>0.22791116348926765</v>
      </c>
      <c r="AC1065" s="144">
        <v>0.23058325700639923</v>
      </c>
      <c r="AD1065" s="144">
        <v>0.23328684887650017</v>
      </c>
      <c r="AE1065" s="144">
        <v>0.2360223103987906</v>
      </c>
    </row>
    <row r="1066" spans="1:31">
      <c r="A1066" s="3" t="s">
        <v>758</v>
      </c>
      <c r="B1066" s="117" t="s">
        <v>544</v>
      </c>
      <c r="C1066" s="118" t="s">
        <v>152</v>
      </c>
      <c r="D1066" s="118" t="s">
        <v>356</v>
      </c>
      <c r="E1066" s="117" t="s">
        <v>37</v>
      </c>
      <c r="F1066" s="118" t="s">
        <v>119</v>
      </c>
      <c r="G1066" s="117">
        <v>0</v>
      </c>
      <c r="H1066" s="144">
        <v>0</v>
      </c>
      <c r="I1066" s="144">
        <v>2.2714953301836171E-3</v>
      </c>
      <c r="J1066" s="144">
        <v>6.9584616125288887E-3</v>
      </c>
      <c r="K1066" s="144">
        <v>1.4052973550265163E-2</v>
      </c>
      <c r="L1066" s="144">
        <v>2.1309346838580524E-2</v>
      </c>
      <c r="M1066" s="144">
        <v>2.8732998539016924E-2</v>
      </c>
      <c r="N1066" s="144">
        <v>3.9970654209490461E-2</v>
      </c>
      <c r="O1066" s="144">
        <v>5.1467602754839754E-2</v>
      </c>
      <c r="P1066" s="144">
        <v>6.3228449392172467E-2</v>
      </c>
      <c r="Q1066" s="144">
        <v>7.9020719187553462E-2</v>
      </c>
      <c r="R1066" s="144">
        <v>9.5174395891593003E-2</v>
      </c>
      <c r="S1066" s="144">
        <v>0.11169581838128069</v>
      </c>
      <c r="T1066" s="144">
        <v>0.13248813459969369</v>
      </c>
      <c r="U1066" s="144">
        <v>0.15375249725776657</v>
      </c>
      <c r="V1066" s="144">
        <v>0.17549716207553104</v>
      </c>
      <c r="W1066" s="144">
        <v>0.20176583042364163</v>
      </c>
      <c r="X1066" s="144">
        <v>0.20413061868158575</v>
      </c>
      <c r="Y1066" s="144">
        <v>0.20652328281092822</v>
      </c>
      <c r="Z1066" s="144">
        <v>0.20894415140946346</v>
      </c>
      <c r="AA1066" s="144">
        <v>0.2113935569484616</v>
      </c>
      <c r="AB1066" s="144">
        <v>0.21387183581832878</v>
      </c>
      <c r="AC1066" s="144">
        <v>0.21637932837480503</v>
      </c>
      <c r="AD1066" s="144">
        <v>0.21891637898570776</v>
      </c>
      <c r="AE1066" s="144">
        <v>0.2214833360782251</v>
      </c>
    </row>
    <row r="1067" spans="1:31">
      <c r="A1067" s="3" t="s">
        <v>759</v>
      </c>
      <c r="B1067" s="117" t="s">
        <v>544</v>
      </c>
      <c r="C1067" s="118" t="s">
        <v>152</v>
      </c>
      <c r="D1067" s="118" t="s">
        <v>356</v>
      </c>
      <c r="E1067" s="117" t="s">
        <v>38</v>
      </c>
      <c r="F1067" s="118" t="s">
        <v>119</v>
      </c>
      <c r="G1067" s="117">
        <v>0</v>
      </c>
      <c r="H1067" s="144">
        <v>0</v>
      </c>
      <c r="I1067" s="144">
        <v>2.4206045718069237E-3</v>
      </c>
      <c r="J1067" s="144">
        <v>7.4152404225584917E-3</v>
      </c>
      <c r="K1067" s="144">
        <v>1.4975462010086491E-2</v>
      </c>
      <c r="L1067" s="144">
        <v>2.2708170117839432E-2</v>
      </c>
      <c r="M1067" s="144">
        <v>3.0619137403044464E-2</v>
      </c>
      <c r="N1067" s="144">
        <v>4.259447379527969E-2</v>
      </c>
      <c r="O1067" s="144">
        <v>5.4846123992795988E-2</v>
      </c>
      <c r="P1067" s="144">
        <v>6.7378995515955317E-2</v>
      </c>
      <c r="Q1067" s="144">
        <v>8.4207927522968309E-2</v>
      </c>
      <c r="R1067" s="144">
        <v>0.10142199050681266</v>
      </c>
      <c r="S1067" s="144">
        <v>0.11902793945149263</v>
      </c>
      <c r="T1067" s="144">
        <v>0.14118513917273412</v>
      </c>
      <c r="U1067" s="144">
        <v>0.16384537218432074</v>
      </c>
      <c r="V1067" s="144">
        <v>0.18701743614187025</v>
      </c>
      <c r="W1067" s="144">
        <v>0.21501047572851836</v>
      </c>
      <c r="X1067" s="144">
        <v>0.21753049731626783</v>
      </c>
      <c r="Y1067" s="144">
        <v>0.22008022464932675</v>
      </c>
      <c r="Z1067" s="144">
        <v>0.22266000789584767</v>
      </c>
      <c r="AA1067" s="144">
        <v>0.22527020135172804</v>
      </c>
      <c r="AB1067" s="144">
        <v>0.22791116348926765</v>
      </c>
      <c r="AC1067" s="144">
        <v>0.23058325700639923</v>
      </c>
      <c r="AD1067" s="144">
        <v>0.23328684887650017</v>
      </c>
      <c r="AE1067" s="144">
        <v>0.2360223103987906</v>
      </c>
    </row>
    <row r="1068" spans="1:31">
      <c r="A1068" s="3" t="s">
        <v>760</v>
      </c>
      <c r="B1068" s="117" t="s">
        <v>544</v>
      </c>
      <c r="C1068" s="118" t="s">
        <v>152</v>
      </c>
      <c r="D1068" s="118" t="s">
        <v>356</v>
      </c>
      <c r="E1068" s="117" t="s">
        <v>95</v>
      </c>
      <c r="F1068" s="118" t="s">
        <v>119</v>
      </c>
      <c r="G1068" s="117">
        <v>0</v>
      </c>
      <c r="H1068" s="118">
        <v>0</v>
      </c>
      <c r="I1068" s="118">
        <v>7738.93</v>
      </c>
      <c r="J1068" s="118">
        <v>15640.42</v>
      </c>
      <c r="K1068" s="118">
        <v>23515.98</v>
      </c>
      <c r="L1068" s="118">
        <v>24045.47</v>
      </c>
      <c r="M1068" s="118">
        <v>24592.67</v>
      </c>
      <c r="N1068" s="118">
        <v>37069.040000000001</v>
      </c>
      <c r="O1068" s="118">
        <v>37917.24</v>
      </c>
      <c r="P1068" s="118">
        <v>38780.5</v>
      </c>
      <c r="Q1068" s="118">
        <v>51968.09</v>
      </c>
      <c r="R1068" s="118">
        <v>53150.32</v>
      </c>
      <c r="S1068" s="118">
        <v>54353.29</v>
      </c>
      <c r="T1068" s="118">
        <v>68324.240000000005</v>
      </c>
      <c r="U1068" s="118">
        <v>69868.399999999994</v>
      </c>
      <c r="V1068" s="118">
        <v>71439.56</v>
      </c>
      <c r="W1068" s="118">
        <v>86238.49</v>
      </c>
      <c r="X1068" s="118">
        <v>8044.11</v>
      </c>
      <c r="Y1068" s="118">
        <v>8135.3</v>
      </c>
      <c r="Z1068" s="118">
        <v>8227.56</v>
      </c>
      <c r="AA1068" s="118">
        <v>8320.91</v>
      </c>
      <c r="AB1068" s="118">
        <v>8415.36</v>
      </c>
      <c r="AC1068" s="118">
        <v>8510.93</v>
      </c>
      <c r="AD1068" s="118">
        <v>8607.6200000000008</v>
      </c>
      <c r="AE1068" s="118">
        <v>8705.4500000000007</v>
      </c>
    </row>
    <row r="1069" spans="1:31">
      <c r="A1069" s="3" t="s">
        <v>761</v>
      </c>
      <c r="B1069" s="117" t="s">
        <v>544</v>
      </c>
      <c r="C1069" s="118" t="s">
        <v>152</v>
      </c>
      <c r="D1069" s="118" t="s">
        <v>356</v>
      </c>
      <c r="E1069" s="117" t="s">
        <v>96</v>
      </c>
      <c r="F1069" s="118" t="s">
        <v>119</v>
      </c>
      <c r="G1069" s="117">
        <v>0</v>
      </c>
      <c r="H1069" s="118">
        <v>0</v>
      </c>
      <c r="I1069" s="118">
        <v>2525.04</v>
      </c>
      <c r="J1069" s="118">
        <v>2525.04</v>
      </c>
      <c r="K1069" s="118">
        <v>2525.04</v>
      </c>
      <c r="L1069" s="118">
        <v>2525.04</v>
      </c>
      <c r="M1069" s="118">
        <v>2525.04</v>
      </c>
      <c r="N1069" s="118">
        <v>2525.04</v>
      </c>
      <c r="O1069" s="118">
        <v>2525.04</v>
      </c>
      <c r="P1069" s="118">
        <v>2525.04</v>
      </c>
      <c r="Q1069" s="118">
        <v>2525.04</v>
      </c>
      <c r="R1069" s="118">
        <v>2525.04</v>
      </c>
      <c r="S1069" s="118">
        <v>2525.04</v>
      </c>
      <c r="T1069" s="118">
        <v>2525.04</v>
      </c>
      <c r="U1069" s="118">
        <v>2525.04</v>
      </c>
      <c r="V1069" s="118">
        <v>2525.04</v>
      </c>
      <c r="W1069" s="118">
        <v>2525.04</v>
      </c>
      <c r="X1069" s="118">
        <v>2525.04</v>
      </c>
      <c r="Y1069" s="118">
        <v>2525.04</v>
      </c>
      <c r="Z1069" s="118">
        <v>2525.04</v>
      </c>
      <c r="AA1069" s="118">
        <v>2525.04</v>
      </c>
      <c r="AB1069" s="118">
        <v>2525.04</v>
      </c>
      <c r="AC1069" s="118">
        <v>2525.04</v>
      </c>
      <c r="AD1069" s="118">
        <v>2525.04</v>
      </c>
      <c r="AE1069" s="118">
        <v>2525.04</v>
      </c>
    </row>
    <row r="1070" spans="1:31">
      <c r="A1070" s="3" t="s">
        <v>762</v>
      </c>
      <c r="B1070" s="117" t="s">
        <v>544</v>
      </c>
      <c r="C1070" s="118" t="s">
        <v>152</v>
      </c>
      <c r="D1070" s="118" t="s">
        <v>356</v>
      </c>
      <c r="E1070" s="117" t="s">
        <v>97</v>
      </c>
      <c r="F1070" s="118" t="s">
        <v>119</v>
      </c>
      <c r="G1070" s="117">
        <v>0</v>
      </c>
      <c r="H1070" s="118">
        <v>0</v>
      </c>
      <c r="I1070" s="118">
        <v>0</v>
      </c>
      <c r="J1070" s="118">
        <v>0</v>
      </c>
      <c r="K1070" s="118">
        <v>0</v>
      </c>
      <c r="L1070" s="118">
        <v>0</v>
      </c>
      <c r="M1070" s="118">
        <v>0</v>
      </c>
      <c r="N1070" s="118">
        <v>0</v>
      </c>
      <c r="O1070" s="118">
        <v>0</v>
      </c>
      <c r="P1070" s="118">
        <v>0</v>
      </c>
      <c r="Q1070" s="118">
        <v>0</v>
      </c>
      <c r="R1070" s="118">
        <v>0</v>
      </c>
      <c r="S1070" s="118">
        <v>0</v>
      </c>
      <c r="T1070" s="118">
        <v>0</v>
      </c>
      <c r="U1070" s="118">
        <v>0</v>
      </c>
      <c r="V1070" s="118">
        <v>0</v>
      </c>
      <c r="W1070" s="118">
        <v>0</v>
      </c>
      <c r="X1070" s="118">
        <v>0</v>
      </c>
      <c r="Y1070" s="118">
        <v>0</v>
      </c>
      <c r="Z1070" s="118">
        <v>0</v>
      </c>
      <c r="AA1070" s="118">
        <v>0</v>
      </c>
      <c r="AB1070" s="118">
        <v>0</v>
      </c>
      <c r="AC1070" s="118">
        <v>0</v>
      </c>
      <c r="AD1070" s="118">
        <v>0</v>
      </c>
      <c r="AE1070" s="118">
        <v>0</v>
      </c>
    </row>
    <row r="1071" spans="1:31">
      <c r="A1071" s="3" t="s">
        <v>763</v>
      </c>
      <c r="B1071" s="117" t="s">
        <v>544</v>
      </c>
      <c r="C1071" s="118" t="s">
        <v>152</v>
      </c>
      <c r="D1071" s="118" t="s">
        <v>356</v>
      </c>
      <c r="E1071" s="117" t="s">
        <v>34</v>
      </c>
      <c r="F1071" s="118" t="s">
        <v>119</v>
      </c>
      <c r="G1071" s="117">
        <v>0</v>
      </c>
      <c r="H1071" s="118">
        <v>0</v>
      </c>
      <c r="I1071" s="118">
        <v>10263.98</v>
      </c>
      <c r="J1071" s="118">
        <v>18165.47</v>
      </c>
      <c r="K1071" s="118">
        <v>26041.03</v>
      </c>
      <c r="L1071" s="118">
        <v>26570.51</v>
      </c>
      <c r="M1071" s="118">
        <v>27117.71</v>
      </c>
      <c r="N1071" s="118">
        <v>39594.080000000002</v>
      </c>
      <c r="O1071" s="118">
        <v>40442.28</v>
      </c>
      <c r="P1071" s="118">
        <v>41305.54</v>
      </c>
      <c r="Q1071" s="118">
        <v>54493.13</v>
      </c>
      <c r="R1071" s="118">
        <v>55675.37</v>
      </c>
      <c r="S1071" s="118">
        <v>56878.34</v>
      </c>
      <c r="T1071" s="118">
        <v>70849.289999999994</v>
      </c>
      <c r="U1071" s="118">
        <v>72393.440000000002</v>
      </c>
      <c r="V1071" s="118">
        <v>73964.61</v>
      </c>
      <c r="W1071" s="118">
        <v>88763.53</v>
      </c>
      <c r="X1071" s="118">
        <v>10569.16</v>
      </c>
      <c r="Y1071" s="118">
        <v>10660.34</v>
      </c>
      <c r="Z1071" s="118">
        <v>10752.61</v>
      </c>
      <c r="AA1071" s="118">
        <v>10845.96</v>
      </c>
      <c r="AB1071" s="118">
        <v>10940.41</v>
      </c>
      <c r="AC1071" s="118">
        <v>11035.97</v>
      </c>
      <c r="AD1071" s="118">
        <v>11132.66</v>
      </c>
      <c r="AE1071" s="118">
        <v>11230.49</v>
      </c>
    </row>
    <row r="1072" spans="1:31">
      <c r="A1072" s="3" t="s">
        <v>764</v>
      </c>
      <c r="B1072" s="117" t="s">
        <v>544</v>
      </c>
      <c r="C1072" s="118" t="s">
        <v>259</v>
      </c>
      <c r="D1072" s="118" t="s">
        <v>356</v>
      </c>
      <c r="E1072" s="117" t="s">
        <v>93</v>
      </c>
      <c r="F1072" s="118" t="s">
        <v>119</v>
      </c>
      <c r="G1072" s="117">
        <v>0</v>
      </c>
      <c r="H1072" s="119">
        <v>0</v>
      </c>
      <c r="I1072" s="119">
        <v>5.5946718605303085E-2</v>
      </c>
      <c r="J1072" s="119">
        <v>0.16839568915075795</v>
      </c>
      <c r="K1072" s="119">
        <v>0.33395347407679549</v>
      </c>
      <c r="L1072" s="119">
        <v>0.49816971878437782</v>
      </c>
      <c r="M1072" s="119">
        <v>0.66154643892624754</v>
      </c>
      <c r="N1072" s="119">
        <v>0.90744010947714437</v>
      </c>
      <c r="O1072" s="119">
        <v>1.152290536453199</v>
      </c>
      <c r="P1072" s="119">
        <v>1.396183950775836</v>
      </c>
      <c r="Q1072" s="119">
        <v>1.7211603537501305</v>
      </c>
      <c r="R1072" s="119">
        <v>2.0450150595439309</v>
      </c>
      <c r="S1072" s="119">
        <v>2.3678424538375742</v>
      </c>
      <c r="T1072" s="119">
        <v>2.7712369979030607</v>
      </c>
      <c r="U1072" s="119">
        <v>3.1735025653066002</v>
      </c>
      <c r="V1072" s="119">
        <v>3.5747359767707656</v>
      </c>
      <c r="W1072" s="119">
        <v>4.0561499166862305</v>
      </c>
      <c r="X1072" s="119">
        <v>4.0504244705444892</v>
      </c>
      <c r="Y1072" s="119">
        <v>4.0450062301292897</v>
      </c>
      <c r="Z1072" s="119">
        <v>4.0398787236195632</v>
      </c>
      <c r="AA1072" s="119">
        <v>4.0350263623838085</v>
      </c>
      <c r="AB1072" s="119">
        <v>4.0304343936250504</v>
      </c>
      <c r="AC1072" s="119">
        <v>4.0260888555648844</v>
      </c>
      <c r="AD1072" s="119">
        <v>4.0219765350304808</v>
      </c>
      <c r="AE1072" s="119">
        <v>4.0180849273156882</v>
      </c>
    </row>
    <row r="1073" spans="1:31">
      <c r="A1073" s="3" t="s">
        <v>765</v>
      </c>
      <c r="B1073" s="117" t="s">
        <v>544</v>
      </c>
      <c r="C1073" s="118" t="s">
        <v>259</v>
      </c>
      <c r="D1073" s="118" t="s">
        <v>356</v>
      </c>
      <c r="E1073" s="117" t="s">
        <v>94</v>
      </c>
      <c r="F1073" s="118" t="s">
        <v>119</v>
      </c>
      <c r="G1073" s="117">
        <v>0</v>
      </c>
      <c r="H1073" s="119">
        <v>0</v>
      </c>
      <c r="I1073" s="119">
        <v>5.5946718605303085E-2</v>
      </c>
      <c r="J1073" s="119">
        <v>0.11244897054545486</v>
      </c>
      <c r="K1073" s="119">
        <v>0.16555778492603754</v>
      </c>
      <c r="L1073" s="119">
        <v>0.16421624470758234</v>
      </c>
      <c r="M1073" s="119">
        <v>0.16337672014186971</v>
      </c>
      <c r="N1073" s="119">
        <v>0.24589367055089684</v>
      </c>
      <c r="O1073" s="119">
        <v>0.24485042697605464</v>
      </c>
      <c r="P1073" s="119">
        <v>0.243893414322637</v>
      </c>
      <c r="Q1073" s="119">
        <v>0.32497640297429453</v>
      </c>
      <c r="R1073" s="119">
        <v>0.32385470579380038</v>
      </c>
      <c r="S1073" s="119">
        <v>0.32282739429364327</v>
      </c>
      <c r="T1073" s="119">
        <v>0.40339454406548647</v>
      </c>
      <c r="U1073" s="119">
        <v>0.40226556740353958</v>
      </c>
      <c r="V1073" s="119">
        <v>0.40123341146416536</v>
      </c>
      <c r="W1073" s="119">
        <v>0.48141393991546488</v>
      </c>
      <c r="X1073" s="119">
        <v>0</v>
      </c>
      <c r="Y1073" s="119">
        <v>0</v>
      </c>
      <c r="Z1073" s="119">
        <v>0</v>
      </c>
      <c r="AA1073" s="119">
        <v>0</v>
      </c>
      <c r="AB1073" s="119">
        <v>0</v>
      </c>
      <c r="AC1073" s="119">
        <v>0</v>
      </c>
      <c r="AD1073" s="119">
        <v>0</v>
      </c>
      <c r="AE1073" s="119">
        <v>0</v>
      </c>
    </row>
    <row r="1074" spans="1:31">
      <c r="A1074" s="3" t="s">
        <v>766</v>
      </c>
      <c r="B1074" s="117" t="s">
        <v>544</v>
      </c>
      <c r="C1074" s="118" t="s">
        <v>259</v>
      </c>
      <c r="D1074" s="118" t="s">
        <v>356</v>
      </c>
      <c r="E1074" s="117" t="s">
        <v>35</v>
      </c>
      <c r="F1074" s="118" t="s">
        <v>119</v>
      </c>
      <c r="G1074" s="117">
        <v>0</v>
      </c>
      <c r="H1074" s="144">
        <v>0</v>
      </c>
      <c r="I1074" s="144">
        <v>8.3920077907954623E-4</v>
      </c>
      <c r="J1074" s="144">
        <v>2.525935337261369E-3</v>
      </c>
      <c r="K1074" s="144">
        <v>5.0093021111519316E-3</v>
      </c>
      <c r="L1074" s="144">
        <v>7.4725457817656675E-3</v>
      </c>
      <c r="M1074" s="144">
        <v>9.9231965838937133E-3</v>
      </c>
      <c r="N1074" s="144">
        <v>1.3611601642157165E-2</v>
      </c>
      <c r="O1074" s="144">
        <v>1.7284358046797982E-2</v>
      </c>
      <c r="P1074" s="144">
        <v>2.094275926163754E-2</v>
      </c>
      <c r="Q1074" s="144">
        <v>2.5817405306251959E-2</v>
      </c>
      <c r="R1074" s="144">
        <v>3.0675225893158964E-2</v>
      </c>
      <c r="S1074" s="144">
        <v>3.5517636807563611E-2</v>
      </c>
      <c r="T1074" s="144">
        <v>4.1568554968545911E-2</v>
      </c>
      <c r="U1074" s="144">
        <v>4.7602538479599006E-2</v>
      </c>
      <c r="V1074" s="144">
        <v>5.3621039651561481E-2</v>
      </c>
      <c r="W1074" s="144">
        <v>6.0842248750293454E-2</v>
      </c>
      <c r="X1074" s="144">
        <v>6.0756367058167338E-2</v>
      </c>
      <c r="Y1074" s="144">
        <v>6.0675093451939346E-2</v>
      </c>
      <c r="Z1074" s="144">
        <v>6.0598180854293443E-2</v>
      </c>
      <c r="AA1074" s="144">
        <v>6.0525395435757127E-2</v>
      </c>
      <c r="AB1074" s="144">
        <v>6.0456515904375757E-2</v>
      </c>
      <c r="AC1074" s="144">
        <v>6.0391332833473262E-2</v>
      </c>
      <c r="AD1074" s="144">
        <v>6.0329648025457212E-2</v>
      </c>
      <c r="AE1074" s="144">
        <v>6.0271273909735322E-2</v>
      </c>
    </row>
    <row r="1075" spans="1:31">
      <c r="A1075" s="3" t="s">
        <v>767</v>
      </c>
      <c r="B1075" s="117" t="s">
        <v>544</v>
      </c>
      <c r="C1075" s="118" t="s">
        <v>259</v>
      </c>
      <c r="D1075" s="118" t="s">
        <v>356</v>
      </c>
      <c r="E1075" s="117" t="s">
        <v>36</v>
      </c>
      <c r="F1075" s="118" t="s">
        <v>119</v>
      </c>
      <c r="G1075" s="117">
        <v>0</v>
      </c>
      <c r="H1075" s="144">
        <v>0</v>
      </c>
      <c r="I1075" s="144">
        <v>8.9428898026379605E-4</v>
      </c>
      <c r="J1075" s="144">
        <v>2.6917469493407597E-3</v>
      </c>
      <c r="K1075" s="144">
        <v>5.3381309794884183E-3</v>
      </c>
      <c r="L1075" s="144">
        <v>7.9630709524357076E-3</v>
      </c>
      <c r="M1075" s="144">
        <v>1.0574591415061502E-2</v>
      </c>
      <c r="N1075" s="144">
        <v>1.450511683946842E-2</v>
      </c>
      <c r="O1075" s="144">
        <v>1.8418966375530671E-2</v>
      </c>
      <c r="P1075" s="144">
        <v>2.2317518394754411E-2</v>
      </c>
      <c r="Q1075" s="144">
        <v>2.7512153992169608E-2</v>
      </c>
      <c r="R1075" s="144">
        <v>3.2688859647441351E-2</v>
      </c>
      <c r="S1075" s="144">
        <v>3.7849144083081425E-2</v>
      </c>
      <c r="T1075" s="144">
        <v>4.4297266590522071E-2</v>
      </c>
      <c r="U1075" s="144">
        <v>5.0727342795821619E-2</v>
      </c>
      <c r="V1075" s="144">
        <v>5.7140920344801234E-2</v>
      </c>
      <c r="W1075" s="144">
        <v>6.4836155957260708E-2</v>
      </c>
      <c r="X1075" s="144">
        <v>6.4744636677501424E-2</v>
      </c>
      <c r="Y1075" s="144">
        <v>6.4658027975212432E-2</v>
      </c>
      <c r="Z1075" s="144">
        <v>6.457606655402115E-2</v>
      </c>
      <c r="AA1075" s="144">
        <v>6.4498503235035295E-2</v>
      </c>
      <c r="AB1075" s="144">
        <v>6.4425102199888909E-2</v>
      </c>
      <c r="AC1075" s="144">
        <v>6.4355640274374751E-2</v>
      </c>
      <c r="AD1075" s="144">
        <v>6.4289906250487222E-2</v>
      </c>
      <c r="AE1075" s="144">
        <v>6.4227700244815986E-2</v>
      </c>
    </row>
    <row r="1076" spans="1:31">
      <c r="A1076" s="3" t="s">
        <v>768</v>
      </c>
      <c r="B1076" s="117" t="s">
        <v>544</v>
      </c>
      <c r="C1076" s="118" t="s">
        <v>259</v>
      </c>
      <c r="D1076" s="118" t="s">
        <v>356</v>
      </c>
      <c r="E1076" s="117" t="s">
        <v>37</v>
      </c>
      <c r="F1076" s="118" t="s">
        <v>119</v>
      </c>
      <c r="G1076" s="117">
        <v>0</v>
      </c>
      <c r="H1076" s="144">
        <v>0</v>
      </c>
      <c r="I1076" s="144">
        <v>8.3920077907954623E-4</v>
      </c>
      <c r="J1076" s="144">
        <v>2.525935337261369E-3</v>
      </c>
      <c r="K1076" s="144">
        <v>5.0093021111519316E-3</v>
      </c>
      <c r="L1076" s="144">
        <v>7.4725457817656675E-3</v>
      </c>
      <c r="M1076" s="144">
        <v>9.9231965838937133E-3</v>
      </c>
      <c r="N1076" s="144">
        <v>1.3611601642157165E-2</v>
      </c>
      <c r="O1076" s="144">
        <v>1.7284358046797982E-2</v>
      </c>
      <c r="P1076" s="144">
        <v>2.094275926163754E-2</v>
      </c>
      <c r="Q1076" s="144">
        <v>2.5817405306251959E-2</v>
      </c>
      <c r="R1076" s="144">
        <v>3.0675225893158964E-2</v>
      </c>
      <c r="S1076" s="144">
        <v>3.5517636807563611E-2</v>
      </c>
      <c r="T1076" s="144">
        <v>4.1568554968545911E-2</v>
      </c>
      <c r="U1076" s="144">
        <v>4.7602538479599006E-2</v>
      </c>
      <c r="V1076" s="144">
        <v>5.3621039651561481E-2</v>
      </c>
      <c r="W1076" s="144">
        <v>6.0842248750293454E-2</v>
      </c>
      <c r="X1076" s="144">
        <v>6.0756367058167338E-2</v>
      </c>
      <c r="Y1076" s="144">
        <v>6.0675093451939346E-2</v>
      </c>
      <c r="Z1076" s="144">
        <v>6.0598180854293443E-2</v>
      </c>
      <c r="AA1076" s="144">
        <v>6.0525395435757127E-2</v>
      </c>
      <c r="AB1076" s="144">
        <v>6.0456515904375757E-2</v>
      </c>
      <c r="AC1076" s="144">
        <v>6.0391332833473262E-2</v>
      </c>
      <c r="AD1076" s="144">
        <v>6.0329648025457212E-2</v>
      </c>
      <c r="AE1076" s="144">
        <v>6.0271273909735322E-2</v>
      </c>
    </row>
    <row r="1077" spans="1:31">
      <c r="A1077" s="3" t="s">
        <v>769</v>
      </c>
      <c r="B1077" s="117" t="s">
        <v>544</v>
      </c>
      <c r="C1077" s="118" t="s">
        <v>259</v>
      </c>
      <c r="D1077" s="118" t="s">
        <v>356</v>
      </c>
      <c r="E1077" s="117" t="s">
        <v>38</v>
      </c>
      <c r="F1077" s="118" t="s">
        <v>119</v>
      </c>
      <c r="G1077" s="117">
        <v>0</v>
      </c>
      <c r="H1077" s="144">
        <v>0</v>
      </c>
      <c r="I1077" s="144">
        <v>8.9428898026379605E-4</v>
      </c>
      <c r="J1077" s="144">
        <v>2.6917469493407597E-3</v>
      </c>
      <c r="K1077" s="144">
        <v>5.3381309794884183E-3</v>
      </c>
      <c r="L1077" s="144">
        <v>7.9630709524357076E-3</v>
      </c>
      <c r="M1077" s="144">
        <v>1.0574591415061502E-2</v>
      </c>
      <c r="N1077" s="144">
        <v>1.450511683946842E-2</v>
      </c>
      <c r="O1077" s="144">
        <v>1.8418966375530671E-2</v>
      </c>
      <c r="P1077" s="144">
        <v>2.2317518394754411E-2</v>
      </c>
      <c r="Q1077" s="144">
        <v>2.7512153992169608E-2</v>
      </c>
      <c r="R1077" s="144">
        <v>3.2688859647441351E-2</v>
      </c>
      <c r="S1077" s="144">
        <v>3.7849144083081425E-2</v>
      </c>
      <c r="T1077" s="144">
        <v>4.4297266590522071E-2</v>
      </c>
      <c r="U1077" s="144">
        <v>5.0727342795821619E-2</v>
      </c>
      <c r="V1077" s="144">
        <v>5.7140920344801234E-2</v>
      </c>
      <c r="W1077" s="144">
        <v>6.4836155957260708E-2</v>
      </c>
      <c r="X1077" s="144">
        <v>6.4744636677501424E-2</v>
      </c>
      <c r="Y1077" s="144">
        <v>6.4658027975212432E-2</v>
      </c>
      <c r="Z1077" s="144">
        <v>6.457606655402115E-2</v>
      </c>
      <c r="AA1077" s="144">
        <v>6.4498503235035295E-2</v>
      </c>
      <c r="AB1077" s="144">
        <v>6.4425102199888909E-2</v>
      </c>
      <c r="AC1077" s="144">
        <v>6.4355640274374751E-2</v>
      </c>
      <c r="AD1077" s="144">
        <v>6.4289906250487222E-2</v>
      </c>
      <c r="AE1077" s="144">
        <v>6.4227700244815986E-2</v>
      </c>
    </row>
    <row r="1078" spans="1:31">
      <c r="A1078" s="3" t="s">
        <v>770</v>
      </c>
      <c r="B1078" s="117" t="s">
        <v>544</v>
      </c>
      <c r="C1078" s="118" t="s">
        <v>259</v>
      </c>
      <c r="D1078" s="118" t="s">
        <v>356</v>
      </c>
      <c r="E1078" s="117" t="s">
        <v>95</v>
      </c>
      <c r="F1078" s="118" t="s">
        <v>119</v>
      </c>
      <c r="G1078" s="117">
        <v>0</v>
      </c>
      <c r="H1078" s="118">
        <v>0</v>
      </c>
      <c r="I1078" s="118">
        <v>2834.42</v>
      </c>
      <c r="J1078" s="118">
        <v>5606.87</v>
      </c>
      <c r="K1078" s="118">
        <v>8212.82</v>
      </c>
      <c r="L1078" s="118">
        <v>8146.99</v>
      </c>
      <c r="M1078" s="118">
        <v>8105.79</v>
      </c>
      <c r="N1078" s="118">
        <v>12154.74</v>
      </c>
      <c r="O1078" s="118">
        <v>12103.55</v>
      </c>
      <c r="P1078" s="118">
        <v>12056.59</v>
      </c>
      <c r="Q1078" s="118">
        <v>16035.17</v>
      </c>
      <c r="R1078" s="118">
        <v>15980.13</v>
      </c>
      <c r="S1078" s="118">
        <v>15929.72</v>
      </c>
      <c r="T1078" s="118">
        <v>19882.990000000002</v>
      </c>
      <c r="U1078" s="118">
        <v>19827.59</v>
      </c>
      <c r="V1078" s="118">
        <v>19776.95</v>
      </c>
      <c r="W1078" s="118">
        <v>23711.25</v>
      </c>
      <c r="X1078" s="118">
        <v>89.23</v>
      </c>
      <c r="Y1078" s="118">
        <v>89.23</v>
      </c>
      <c r="Z1078" s="118">
        <v>89.23</v>
      </c>
      <c r="AA1078" s="118">
        <v>89.23</v>
      </c>
      <c r="AB1078" s="118">
        <v>89.23</v>
      </c>
      <c r="AC1078" s="118">
        <v>89.23</v>
      </c>
      <c r="AD1078" s="118">
        <v>89.23</v>
      </c>
      <c r="AE1078" s="118">
        <v>89.23</v>
      </c>
    </row>
    <row r="1079" spans="1:31">
      <c r="A1079" s="3" t="s">
        <v>771</v>
      </c>
      <c r="B1079" s="117" t="s">
        <v>544</v>
      </c>
      <c r="C1079" s="118" t="s">
        <v>259</v>
      </c>
      <c r="D1079" s="118" t="s">
        <v>356</v>
      </c>
      <c r="E1079" s="117" t="s">
        <v>96</v>
      </c>
      <c r="F1079" s="118" t="s">
        <v>119</v>
      </c>
      <c r="G1079" s="117">
        <v>0</v>
      </c>
      <c r="H1079" s="118">
        <v>0</v>
      </c>
      <c r="I1079" s="118">
        <v>730.5</v>
      </c>
      <c r="J1079" s="118">
        <v>730.5</v>
      </c>
      <c r="K1079" s="118">
        <v>730.5</v>
      </c>
      <c r="L1079" s="118">
        <v>730.5</v>
      </c>
      <c r="M1079" s="118">
        <v>730.5</v>
      </c>
      <c r="N1079" s="118">
        <v>730.5</v>
      </c>
      <c r="O1079" s="118">
        <v>730.5</v>
      </c>
      <c r="P1079" s="118">
        <v>730.5</v>
      </c>
      <c r="Q1079" s="118">
        <v>730.5</v>
      </c>
      <c r="R1079" s="118">
        <v>730.5</v>
      </c>
      <c r="S1079" s="118">
        <v>730.5</v>
      </c>
      <c r="T1079" s="118">
        <v>730.5</v>
      </c>
      <c r="U1079" s="118">
        <v>730.5</v>
      </c>
      <c r="V1079" s="118">
        <v>730.5</v>
      </c>
      <c r="W1079" s="118">
        <v>730.5</v>
      </c>
      <c r="X1079" s="118">
        <v>730.5</v>
      </c>
      <c r="Y1079" s="118">
        <v>730.5</v>
      </c>
      <c r="Z1079" s="118">
        <v>730.5</v>
      </c>
      <c r="AA1079" s="118">
        <v>730.5</v>
      </c>
      <c r="AB1079" s="118">
        <v>730.5</v>
      </c>
      <c r="AC1079" s="118">
        <v>730.5</v>
      </c>
      <c r="AD1079" s="118">
        <v>730.5</v>
      </c>
      <c r="AE1079" s="118">
        <v>730.5</v>
      </c>
    </row>
    <row r="1080" spans="1:31">
      <c r="A1080" s="3" t="s">
        <v>772</v>
      </c>
      <c r="B1080" s="117" t="s">
        <v>544</v>
      </c>
      <c r="C1080" s="118" t="s">
        <v>259</v>
      </c>
      <c r="D1080" s="118" t="s">
        <v>356</v>
      </c>
      <c r="E1080" s="117" t="s">
        <v>97</v>
      </c>
      <c r="F1080" s="118" t="s">
        <v>119</v>
      </c>
      <c r="G1080" s="117">
        <v>0</v>
      </c>
      <c r="H1080" s="118">
        <v>0</v>
      </c>
      <c r="I1080" s="118">
        <v>0</v>
      </c>
      <c r="J1080" s="118">
        <v>0</v>
      </c>
      <c r="K1080" s="118">
        <v>0</v>
      </c>
      <c r="L1080" s="118">
        <v>0</v>
      </c>
      <c r="M1080" s="118">
        <v>0</v>
      </c>
      <c r="N1080" s="118">
        <v>0</v>
      </c>
      <c r="O1080" s="118">
        <v>0</v>
      </c>
      <c r="P1080" s="118">
        <v>0</v>
      </c>
      <c r="Q1080" s="118">
        <v>0</v>
      </c>
      <c r="R1080" s="118">
        <v>0</v>
      </c>
      <c r="S1080" s="118">
        <v>0</v>
      </c>
      <c r="T1080" s="118">
        <v>0</v>
      </c>
      <c r="U1080" s="118">
        <v>0</v>
      </c>
      <c r="V1080" s="118">
        <v>0</v>
      </c>
      <c r="W1080" s="118">
        <v>0</v>
      </c>
      <c r="X1080" s="118">
        <v>0</v>
      </c>
      <c r="Y1080" s="118">
        <v>0</v>
      </c>
      <c r="Z1080" s="118">
        <v>0</v>
      </c>
      <c r="AA1080" s="118">
        <v>0</v>
      </c>
      <c r="AB1080" s="118">
        <v>0</v>
      </c>
      <c r="AC1080" s="118">
        <v>0</v>
      </c>
      <c r="AD1080" s="118">
        <v>0</v>
      </c>
      <c r="AE1080" s="118">
        <v>0</v>
      </c>
    </row>
    <row r="1081" spans="1:31">
      <c r="A1081" s="3" t="s">
        <v>773</v>
      </c>
      <c r="B1081" s="117" t="s">
        <v>544</v>
      </c>
      <c r="C1081" s="118" t="s">
        <v>259</v>
      </c>
      <c r="D1081" s="118" t="s">
        <v>356</v>
      </c>
      <c r="E1081" s="117" t="s">
        <v>34</v>
      </c>
      <c r="F1081" s="118" t="s">
        <v>119</v>
      </c>
      <c r="G1081" s="117">
        <v>0</v>
      </c>
      <c r="H1081" s="118">
        <v>0</v>
      </c>
      <c r="I1081" s="118">
        <v>3564.92</v>
      </c>
      <c r="J1081" s="118">
        <v>6337.37</v>
      </c>
      <c r="K1081" s="118">
        <v>8943.32</v>
      </c>
      <c r="L1081" s="118">
        <v>8877.49</v>
      </c>
      <c r="M1081" s="118">
        <v>8836.2999999999993</v>
      </c>
      <c r="N1081" s="118">
        <v>12885.24</v>
      </c>
      <c r="O1081" s="118">
        <v>12834.05</v>
      </c>
      <c r="P1081" s="118">
        <v>12787.09</v>
      </c>
      <c r="Q1081" s="118">
        <v>16765.669999999998</v>
      </c>
      <c r="R1081" s="118">
        <v>16710.63</v>
      </c>
      <c r="S1081" s="118">
        <v>16660.22</v>
      </c>
      <c r="T1081" s="118">
        <v>20613.490000000002</v>
      </c>
      <c r="U1081" s="118">
        <v>20558.09</v>
      </c>
      <c r="V1081" s="118">
        <v>20507.45</v>
      </c>
      <c r="W1081" s="118">
        <v>24441.75</v>
      </c>
      <c r="X1081" s="118">
        <v>819.73</v>
      </c>
      <c r="Y1081" s="118">
        <v>819.73</v>
      </c>
      <c r="Z1081" s="118">
        <v>819.73</v>
      </c>
      <c r="AA1081" s="118">
        <v>819.73</v>
      </c>
      <c r="AB1081" s="118">
        <v>819.73</v>
      </c>
      <c r="AC1081" s="118">
        <v>819.73</v>
      </c>
      <c r="AD1081" s="118">
        <v>819.73</v>
      </c>
      <c r="AE1081" s="118">
        <v>819.73</v>
      </c>
    </row>
    <row r="1082" spans="1:31">
      <c r="A1082" s="3" t="s">
        <v>774</v>
      </c>
      <c r="B1082" s="117" t="s">
        <v>544</v>
      </c>
      <c r="C1082" s="118" t="s">
        <v>270</v>
      </c>
      <c r="D1082" s="118" t="s">
        <v>356</v>
      </c>
      <c r="E1082" s="117" t="s">
        <v>93</v>
      </c>
      <c r="F1082" s="118" t="s">
        <v>119</v>
      </c>
      <c r="G1082" s="117">
        <v>0</v>
      </c>
      <c r="H1082" s="119">
        <v>0</v>
      </c>
      <c r="I1082" s="119">
        <v>1.0983665000000001E-3</v>
      </c>
      <c r="J1082" s="119">
        <v>2.1901990000000003E-3</v>
      </c>
      <c r="K1082" s="119">
        <v>4.3542620000000002E-3</v>
      </c>
      <c r="L1082" s="119">
        <v>6.5117909999999994E-3</v>
      </c>
      <c r="M1082" s="119">
        <v>8.6693200000000012E-3</v>
      </c>
      <c r="N1082" s="119">
        <v>1.1920315000000001E-2</v>
      </c>
      <c r="O1082" s="119">
        <v>1.5171310000000004E-2</v>
      </c>
      <c r="P1082" s="119">
        <v>1.8422305000000003E-2</v>
      </c>
      <c r="Q1082" s="119">
        <v>2.2756965000000004E-2</v>
      </c>
      <c r="R1082" s="119">
        <v>2.7091625000000001E-2</v>
      </c>
      <c r="S1082" s="119">
        <v>3.1426284999999998E-2</v>
      </c>
      <c r="T1082" s="119">
        <v>3.684461E-2</v>
      </c>
      <c r="U1082" s="119">
        <v>4.2262935000000001E-2</v>
      </c>
      <c r="V1082" s="119">
        <v>4.7681259999999996E-2</v>
      </c>
      <c r="W1082" s="119">
        <v>5.4183249999999995E-2</v>
      </c>
      <c r="X1082" s="119">
        <v>5.4183250000000002E-2</v>
      </c>
      <c r="Y1082" s="119">
        <v>5.4183250000000002E-2</v>
      </c>
      <c r="Z1082" s="119">
        <v>5.4183250000000002E-2</v>
      </c>
      <c r="AA1082" s="119">
        <v>5.4183250000000002E-2</v>
      </c>
      <c r="AB1082" s="119">
        <v>5.4183250000000002E-2</v>
      </c>
      <c r="AC1082" s="119">
        <v>5.4183250000000002E-2</v>
      </c>
      <c r="AD1082" s="119">
        <v>5.4183250000000002E-2</v>
      </c>
      <c r="AE1082" s="119">
        <v>5.4183250000000002E-2</v>
      </c>
    </row>
    <row r="1083" spans="1:31">
      <c r="A1083" s="3" t="s">
        <v>775</v>
      </c>
      <c r="B1083" s="117" t="s">
        <v>544</v>
      </c>
      <c r="C1083" s="118" t="s">
        <v>270</v>
      </c>
      <c r="D1083" s="118" t="s">
        <v>356</v>
      </c>
      <c r="E1083" s="117" t="s">
        <v>94</v>
      </c>
      <c r="F1083" s="118" t="s">
        <v>119</v>
      </c>
      <c r="G1083" s="117">
        <v>0</v>
      </c>
      <c r="H1083" s="119">
        <v>0</v>
      </c>
      <c r="I1083" s="119">
        <v>1.0983665000000001E-3</v>
      </c>
      <c r="J1083" s="119">
        <v>1.0918325000000002E-3</v>
      </c>
      <c r="K1083" s="119">
        <v>2.1640629999999999E-3</v>
      </c>
      <c r="L1083" s="119">
        <v>2.1575289999999992E-3</v>
      </c>
      <c r="M1083" s="119">
        <v>2.1575290000000018E-3</v>
      </c>
      <c r="N1083" s="119">
        <v>3.2509949999999996E-3</v>
      </c>
      <c r="O1083" s="119">
        <v>3.250995000000003E-3</v>
      </c>
      <c r="P1083" s="119">
        <v>3.2509949999999996E-3</v>
      </c>
      <c r="Q1083" s="119">
        <v>4.3346600000000006E-3</v>
      </c>
      <c r="R1083" s="119">
        <v>4.3346599999999971E-3</v>
      </c>
      <c r="S1083" s="119">
        <v>4.3346599999999971E-3</v>
      </c>
      <c r="T1083" s="119">
        <v>5.4183250000000016E-3</v>
      </c>
      <c r="U1083" s="119">
        <v>5.4183250000000016E-3</v>
      </c>
      <c r="V1083" s="119">
        <v>5.4183249999999947E-3</v>
      </c>
      <c r="W1083" s="119">
        <v>6.5019899999999992E-3</v>
      </c>
      <c r="X1083" s="119">
        <v>6.9388939039072284E-18</v>
      </c>
      <c r="Y1083" s="119">
        <v>0</v>
      </c>
      <c r="Z1083" s="119">
        <v>0</v>
      </c>
      <c r="AA1083" s="119">
        <v>0</v>
      </c>
      <c r="AB1083" s="119">
        <v>0</v>
      </c>
      <c r="AC1083" s="119">
        <v>0</v>
      </c>
      <c r="AD1083" s="119">
        <v>0</v>
      </c>
      <c r="AE1083" s="119">
        <v>0</v>
      </c>
    </row>
    <row r="1084" spans="1:31">
      <c r="A1084" s="3" t="s">
        <v>776</v>
      </c>
      <c r="B1084" s="117" t="s">
        <v>544</v>
      </c>
      <c r="C1084" s="118" t="s">
        <v>270</v>
      </c>
      <c r="D1084" s="118" t="s">
        <v>356</v>
      </c>
      <c r="E1084" s="117" t="s">
        <v>35</v>
      </c>
      <c r="F1084" s="118" t="s">
        <v>119</v>
      </c>
      <c r="G1084" s="117">
        <v>0</v>
      </c>
      <c r="H1084" s="144">
        <v>0</v>
      </c>
      <c r="I1084" s="144">
        <v>1.6475497500000002E-5</v>
      </c>
      <c r="J1084" s="144">
        <v>3.2852985000000004E-5</v>
      </c>
      <c r="K1084" s="144">
        <v>6.531393E-5</v>
      </c>
      <c r="L1084" s="144">
        <v>9.7676864999999991E-5</v>
      </c>
      <c r="M1084" s="144">
        <v>1.3003980000000001E-4</v>
      </c>
      <c r="N1084" s="144">
        <v>1.7880472499999999E-4</v>
      </c>
      <c r="O1084" s="144">
        <v>2.2756965000000006E-4</v>
      </c>
      <c r="P1084" s="144">
        <v>2.7633457500000002E-4</v>
      </c>
      <c r="Q1084" s="144">
        <v>3.4135447500000004E-4</v>
      </c>
      <c r="R1084" s="144">
        <v>4.06374375E-4</v>
      </c>
      <c r="S1084" s="144">
        <v>4.7139427499999997E-4</v>
      </c>
      <c r="T1084" s="144">
        <v>5.5266915000000004E-4</v>
      </c>
      <c r="U1084" s="144">
        <v>6.3394402500000001E-4</v>
      </c>
      <c r="V1084" s="144">
        <v>7.1521889999999998E-4</v>
      </c>
      <c r="W1084" s="144">
        <v>8.1274874999999989E-4</v>
      </c>
      <c r="X1084" s="144">
        <v>8.1274875E-4</v>
      </c>
      <c r="Y1084" s="144">
        <v>8.1274875E-4</v>
      </c>
      <c r="Z1084" s="144">
        <v>8.1274875E-4</v>
      </c>
      <c r="AA1084" s="144">
        <v>8.1274875E-4</v>
      </c>
      <c r="AB1084" s="144">
        <v>8.1274875E-4</v>
      </c>
      <c r="AC1084" s="144">
        <v>8.1274875E-4</v>
      </c>
      <c r="AD1084" s="144">
        <v>8.1274875E-4</v>
      </c>
      <c r="AE1084" s="144">
        <v>8.1274875E-4</v>
      </c>
    </row>
    <row r="1085" spans="1:31">
      <c r="A1085" s="3" t="s">
        <v>777</v>
      </c>
      <c r="B1085" s="117" t="s">
        <v>544</v>
      </c>
      <c r="C1085" s="118" t="s">
        <v>270</v>
      </c>
      <c r="D1085" s="118" t="s">
        <v>356</v>
      </c>
      <c r="E1085" s="117" t="s">
        <v>36</v>
      </c>
      <c r="F1085" s="118" t="s">
        <v>119</v>
      </c>
      <c r="G1085" s="117">
        <v>0</v>
      </c>
      <c r="H1085" s="144">
        <v>0</v>
      </c>
      <c r="I1085" s="144">
        <v>1.7557009271099745E-5</v>
      </c>
      <c r="J1085" s="144">
        <v>3.5009574808184147E-5</v>
      </c>
      <c r="K1085" s="144">
        <v>6.9601374680306908E-5</v>
      </c>
      <c r="L1085" s="144">
        <v>1.0408873081841431E-4</v>
      </c>
      <c r="M1085" s="144">
        <v>1.3857608695652175E-4</v>
      </c>
      <c r="N1085" s="144">
        <v>1.9054211956521738E-4</v>
      </c>
      <c r="O1085" s="144">
        <v>2.4250815217391309E-4</v>
      </c>
      <c r="P1085" s="144">
        <v>2.9447418478260873E-4</v>
      </c>
      <c r="Q1085" s="144">
        <v>3.6376222826086957E-4</v>
      </c>
      <c r="R1085" s="144">
        <v>4.3305027173913042E-4</v>
      </c>
      <c r="S1085" s="144">
        <v>5.0233831521739121E-4</v>
      </c>
      <c r="T1085" s="144">
        <v>5.8894836956521746E-4</v>
      </c>
      <c r="U1085" s="144">
        <v>6.7555842391304349E-4</v>
      </c>
      <c r="V1085" s="144">
        <v>7.6216847826086952E-4</v>
      </c>
      <c r="W1085" s="144">
        <v>8.6610054347826073E-4</v>
      </c>
      <c r="X1085" s="144">
        <v>8.6610054347826084E-4</v>
      </c>
      <c r="Y1085" s="144">
        <v>8.6610054347826084E-4</v>
      </c>
      <c r="Z1085" s="144">
        <v>8.6610054347826084E-4</v>
      </c>
      <c r="AA1085" s="144">
        <v>8.6610054347826084E-4</v>
      </c>
      <c r="AB1085" s="144">
        <v>8.6610054347826084E-4</v>
      </c>
      <c r="AC1085" s="144">
        <v>8.6610054347826084E-4</v>
      </c>
      <c r="AD1085" s="144">
        <v>8.6610054347826084E-4</v>
      </c>
      <c r="AE1085" s="144">
        <v>8.6610054347826084E-4</v>
      </c>
    </row>
    <row r="1086" spans="1:31">
      <c r="A1086" s="3" t="s">
        <v>778</v>
      </c>
      <c r="B1086" s="117" t="s">
        <v>544</v>
      </c>
      <c r="C1086" s="118" t="s">
        <v>270</v>
      </c>
      <c r="D1086" s="118" t="s">
        <v>356</v>
      </c>
      <c r="E1086" s="117" t="s">
        <v>37</v>
      </c>
      <c r="F1086" s="118" t="s">
        <v>119</v>
      </c>
      <c r="G1086" s="117">
        <v>0</v>
      </c>
      <c r="H1086" s="144">
        <v>0</v>
      </c>
      <c r="I1086" s="144">
        <v>1.6475497500000002E-5</v>
      </c>
      <c r="J1086" s="144">
        <v>3.2852985000000004E-5</v>
      </c>
      <c r="K1086" s="144">
        <v>6.531393E-5</v>
      </c>
      <c r="L1086" s="144">
        <v>9.7676864999999991E-5</v>
      </c>
      <c r="M1086" s="144">
        <v>1.3003980000000001E-4</v>
      </c>
      <c r="N1086" s="144">
        <v>1.7880472499999999E-4</v>
      </c>
      <c r="O1086" s="144">
        <v>2.2756965000000006E-4</v>
      </c>
      <c r="P1086" s="144">
        <v>2.7633457500000002E-4</v>
      </c>
      <c r="Q1086" s="144">
        <v>3.4135447500000004E-4</v>
      </c>
      <c r="R1086" s="144">
        <v>4.06374375E-4</v>
      </c>
      <c r="S1086" s="144">
        <v>4.7139427499999997E-4</v>
      </c>
      <c r="T1086" s="144">
        <v>5.5266915000000004E-4</v>
      </c>
      <c r="U1086" s="144">
        <v>6.3394402500000001E-4</v>
      </c>
      <c r="V1086" s="144">
        <v>7.1521889999999998E-4</v>
      </c>
      <c r="W1086" s="144">
        <v>8.1274874999999989E-4</v>
      </c>
      <c r="X1086" s="144">
        <v>8.1274875E-4</v>
      </c>
      <c r="Y1086" s="144">
        <v>8.1274875E-4</v>
      </c>
      <c r="Z1086" s="144">
        <v>8.1274875E-4</v>
      </c>
      <c r="AA1086" s="144">
        <v>8.1274875E-4</v>
      </c>
      <c r="AB1086" s="144">
        <v>8.1274875E-4</v>
      </c>
      <c r="AC1086" s="144">
        <v>8.1274875E-4</v>
      </c>
      <c r="AD1086" s="144">
        <v>8.1274875E-4</v>
      </c>
      <c r="AE1086" s="144">
        <v>8.1274875E-4</v>
      </c>
    </row>
    <row r="1087" spans="1:31">
      <c r="A1087" s="3" t="s">
        <v>779</v>
      </c>
      <c r="B1087" s="117" t="s">
        <v>544</v>
      </c>
      <c r="C1087" s="118" t="s">
        <v>270</v>
      </c>
      <c r="D1087" s="118" t="s">
        <v>356</v>
      </c>
      <c r="E1087" s="117" t="s">
        <v>38</v>
      </c>
      <c r="F1087" s="118" t="s">
        <v>119</v>
      </c>
      <c r="G1087" s="117">
        <v>0</v>
      </c>
      <c r="H1087" s="144">
        <v>0</v>
      </c>
      <c r="I1087" s="144">
        <v>1.7557009271099745E-5</v>
      </c>
      <c r="J1087" s="144">
        <v>3.5009574808184147E-5</v>
      </c>
      <c r="K1087" s="144">
        <v>6.9601374680306908E-5</v>
      </c>
      <c r="L1087" s="144">
        <v>1.0408873081841431E-4</v>
      </c>
      <c r="M1087" s="144">
        <v>1.3857608695652175E-4</v>
      </c>
      <c r="N1087" s="144">
        <v>1.9054211956521738E-4</v>
      </c>
      <c r="O1087" s="144">
        <v>2.4250815217391309E-4</v>
      </c>
      <c r="P1087" s="144">
        <v>2.9447418478260873E-4</v>
      </c>
      <c r="Q1087" s="144">
        <v>3.6376222826086957E-4</v>
      </c>
      <c r="R1087" s="144">
        <v>4.3305027173913042E-4</v>
      </c>
      <c r="S1087" s="144">
        <v>5.0233831521739121E-4</v>
      </c>
      <c r="T1087" s="144">
        <v>5.8894836956521746E-4</v>
      </c>
      <c r="U1087" s="144">
        <v>6.7555842391304349E-4</v>
      </c>
      <c r="V1087" s="144">
        <v>7.6216847826086952E-4</v>
      </c>
      <c r="W1087" s="144">
        <v>8.6610054347826073E-4</v>
      </c>
      <c r="X1087" s="144">
        <v>8.6610054347826084E-4</v>
      </c>
      <c r="Y1087" s="144">
        <v>8.6610054347826084E-4</v>
      </c>
      <c r="Z1087" s="144">
        <v>8.6610054347826084E-4</v>
      </c>
      <c r="AA1087" s="144">
        <v>8.6610054347826084E-4</v>
      </c>
      <c r="AB1087" s="144">
        <v>8.6610054347826084E-4</v>
      </c>
      <c r="AC1087" s="144">
        <v>8.6610054347826084E-4</v>
      </c>
      <c r="AD1087" s="144">
        <v>8.6610054347826084E-4</v>
      </c>
      <c r="AE1087" s="144">
        <v>8.6610054347826084E-4</v>
      </c>
    </row>
    <row r="1088" spans="1:31">
      <c r="A1088" s="3" t="s">
        <v>780</v>
      </c>
      <c r="B1088" s="117" t="s">
        <v>544</v>
      </c>
      <c r="C1088" s="118" t="s">
        <v>270</v>
      </c>
      <c r="D1088" s="118" t="s">
        <v>356</v>
      </c>
      <c r="E1088" s="117" t="s">
        <v>95</v>
      </c>
      <c r="F1088" s="118" t="s">
        <v>119</v>
      </c>
      <c r="G1088" s="117">
        <v>0</v>
      </c>
      <c r="H1088" s="118">
        <v>0</v>
      </c>
      <c r="I1088" s="118">
        <v>55.09</v>
      </c>
      <c r="J1088" s="118">
        <v>54.77</v>
      </c>
      <c r="K1088" s="118">
        <v>107.38</v>
      </c>
      <c r="L1088" s="118">
        <v>107.06</v>
      </c>
      <c r="M1088" s="118">
        <v>107.06</v>
      </c>
      <c r="N1088" s="118">
        <v>160.72</v>
      </c>
      <c r="O1088" s="118">
        <v>160.72</v>
      </c>
      <c r="P1088" s="118">
        <v>160.72</v>
      </c>
      <c r="Q1088" s="118">
        <v>213.89</v>
      </c>
      <c r="R1088" s="118">
        <v>213.89</v>
      </c>
      <c r="S1088" s="118">
        <v>213.89</v>
      </c>
      <c r="T1088" s="118">
        <v>267.06</v>
      </c>
      <c r="U1088" s="118">
        <v>267.06</v>
      </c>
      <c r="V1088" s="118">
        <v>267.06</v>
      </c>
      <c r="W1088" s="118">
        <v>320.24</v>
      </c>
      <c r="X1088" s="118">
        <v>1.2</v>
      </c>
      <c r="Y1088" s="118">
        <v>1.2</v>
      </c>
      <c r="Z1088" s="118">
        <v>1.2</v>
      </c>
      <c r="AA1088" s="118">
        <v>1.2</v>
      </c>
      <c r="AB1088" s="118">
        <v>1.2</v>
      </c>
      <c r="AC1088" s="118">
        <v>1.2</v>
      </c>
      <c r="AD1088" s="118">
        <v>1.2</v>
      </c>
      <c r="AE1088" s="118">
        <v>1.2</v>
      </c>
    </row>
    <row r="1089" spans="1:31">
      <c r="A1089" s="3" t="s">
        <v>781</v>
      </c>
      <c r="B1089" s="117" t="s">
        <v>544</v>
      </c>
      <c r="C1089" s="118" t="s">
        <v>270</v>
      </c>
      <c r="D1089" s="118" t="s">
        <v>356</v>
      </c>
      <c r="E1089" s="117" t="s">
        <v>96</v>
      </c>
      <c r="F1089" s="118" t="s">
        <v>119</v>
      </c>
      <c r="G1089" s="117">
        <v>0</v>
      </c>
      <c r="H1089" s="118">
        <v>0</v>
      </c>
      <c r="I1089" s="118">
        <v>9.81</v>
      </c>
      <c r="J1089" s="118">
        <v>9.81</v>
      </c>
      <c r="K1089" s="118">
        <v>9.81</v>
      </c>
      <c r="L1089" s="118">
        <v>9.81</v>
      </c>
      <c r="M1089" s="118">
        <v>9.81</v>
      </c>
      <c r="N1089" s="118">
        <v>9.81</v>
      </c>
      <c r="O1089" s="118">
        <v>9.81</v>
      </c>
      <c r="P1089" s="118">
        <v>9.81</v>
      </c>
      <c r="Q1089" s="118">
        <v>9.81</v>
      </c>
      <c r="R1089" s="118">
        <v>9.81</v>
      </c>
      <c r="S1089" s="118">
        <v>9.81</v>
      </c>
      <c r="T1089" s="118">
        <v>9.81</v>
      </c>
      <c r="U1089" s="118">
        <v>9.81</v>
      </c>
      <c r="V1089" s="118">
        <v>9.81</v>
      </c>
      <c r="W1089" s="118">
        <v>9.81</v>
      </c>
      <c r="X1089" s="118">
        <v>9.81</v>
      </c>
      <c r="Y1089" s="118">
        <v>9.81</v>
      </c>
      <c r="Z1089" s="118">
        <v>9.81</v>
      </c>
      <c r="AA1089" s="118">
        <v>9.81</v>
      </c>
      <c r="AB1089" s="118">
        <v>9.81</v>
      </c>
      <c r="AC1089" s="118">
        <v>9.81</v>
      </c>
      <c r="AD1089" s="118">
        <v>9.81</v>
      </c>
      <c r="AE1089" s="118">
        <v>9.81</v>
      </c>
    </row>
    <row r="1090" spans="1:31">
      <c r="A1090" s="3" t="s">
        <v>782</v>
      </c>
      <c r="B1090" s="117" t="s">
        <v>544</v>
      </c>
      <c r="C1090" s="118" t="s">
        <v>270</v>
      </c>
      <c r="D1090" s="118" t="s">
        <v>356</v>
      </c>
      <c r="E1090" s="117" t="s">
        <v>97</v>
      </c>
      <c r="F1090" s="118" t="s">
        <v>119</v>
      </c>
      <c r="G1090" s="117">
        <v>0</v>
      </c>
      <c r="H1090" s="118">
        <v>0</v>
      </c>
      <c r="I1090" s="118">
        <v>0</v>
      </c>
      <c r="J1090" s="118">
        <v>0</v>
      </c>
      <c r="K1090" s="118">
        <v>0</v>
      </c>
      <c r="L1090" s="118">
        <v>0</v>
      </c>
      <c r="M1090" s="118">
        <v>0</v>
      </c>
      <c r="N1090" s="118">
        <v>0</v>
      </c>
      <c r="O1090" s="118">
        <v>0</v>
      </c>
      <c r="P1090" s="118">
        <v>0</v>
      </c>
      <c r="Q1090" s="118">
        <v>0</v>
      </c>
      <c r="R1090" s="118">
        <v>0</v>
      </c>
      <c r="S1090" s="118">
        <v>0</v>
      </c>
      <c r="T1090" s="118">
        <v>0</v>
      </c>
      <c r="U1090" s="118">
        <v>0</v>
      </c>
      <c r="V1090" s="118">
        <v>0</v>
      </c>
      <c r="W1090" s="118">
        <v>0</v>
      </c>
      <c r="X1090" s="118">
        <v>0</v>
      </c>
      <c r="Y1090" s="118">
        <v>0</v>
      </c>
      <c r="Z1090" s="118">
        <v>0</v>
      </c>
      <c r="AA1090" s="118">
        <v>0</v>
      </c>
      <c r="AB1090" s="118">
        <v>0</v>
      </c>
      <c r="AC1090" s="118">
        <v>0</v>
      </c>
      <c r="AD1090" s="118">
        <v>0</v>
      </c>
      <c r="AE1090" s="118">
        <v>0</v>
      </c>
    </row>
    <row r="1091" spans="1:31">
      <c r="A1091" s="3" t="s">
        <v>783</v>
      </c>
      <c r="B1091" s="117" t="s">
        <v>544</v>
      </c>
      <c r="C1091" s="118" t="s">
        <v>270</v>
      </c>
      <c r="D1091" s="118" t="s">
        <v>356</v>
      </c>
      <c r="E1091" s="117" t="s">
        <v>34</v>
      </c>
      <c r="F1091" s="118" t="s">
        <v>119</v>
      </c>
      <c r="G1091" s="117">
        <v>0</v>
      </c>
      <c r="H1091" s="118">
        <v>0</v>
      </c>
      <c r="I1091" s="118">
        <v>64.900000000000006</v>
      </c>
      <c r="J1091" s="118">
        <v>64.58</v>
      </c>
      <c r="K1091" s="118">
        <v>117.19</v>
      </c>
      <c r="L1091" s="118">
        <v>116.87</v>
      </c>
      <c r="M1091" s="118">
        <v>116.87</v>
      </c>
      <c r="N1091" s="118">
        <v>170.53</v>
      </c>
      <c r="O1091" s="118">
        <v>170.53</v>
      </c>
      <c r="P1091" s="118">
        <v>170.53</v>
      </c>
      <c r="Q1091" s="118">
        <v>223.7</v>
      </c>
      <c r="R1091" s="118">
        <v>223.7</v>
      </c>
      <c r="S1091" s="118">
        <v>223.7</v>
      </c>
      <c r="T1091" s="118">
        <v>276.87</v>
      </c>
      <c r="U1091" s="118">
        <v>276.87</v>
      </c>
      <c r="V1091" s="118">
        <v>276.87</v>
      </c>
      <c r="W1091" s="118">
        <v>330.05</v>
      </c>
      <c r="X1091" s="118">
        <v>11.01</v>
      </c>
      <c r="Y1091" s="118">
        <v>11.01</v>
      </c>
      <c r="Z1091" s="118">
        <v>11.01</v>
      </c>
      <c r="AA1091" s="118">
        <v>11.01</v>
      </c>
      <c r="AB1091" s="118">
        <v>11.01</v>
      </c>
      <c r="AC1091" s="118">
        <v>11.01</v>
      </c>
      <c r="AD1091" s="118">
        <v>11.01</v>
      </c>
      <c r="AE1091" s="118">
        <v>11.01</v>
      </c>
    </row>
    <row r="1092" spans="1:31">
      <c r="A1092" s="3" t="s">
        <v>884</v>
      </c>
      <c r="B1092" s="117" t="s">
        <v>544</v>
      </c>
      <c r="C1092" s="118" t="s">
        <v>32</v>
      </c>
      <c r="D1092" s="118" t="s">
        <v>503</v>
      </c>
      <c r="E1092" s="117" t="s">
        <v>93</v>
      </c>
      <c r="F1092" s="118" t="s">
        <v>119</v>
      </c>
      <c r="G1092" s="117">
        <v>0</v>
      </c>
      <c r="H1092" s="119">
        <v>0</v>
      </c>
      <c r="I1092" s="119">
        <v>8.1243114043547813</v>
      </c>
      <c r="J1092" s="119">
        <v>24.932828012853729</v>
      </c>
      <c r="K1092" s="119">
        <v>50.470622705612051</v>
      </c>
      <c r="L1092" s="119">
        <v>76.646184058663692</v>
      </c>
      <c r="M1092" s="119">
        <v>103.45511208646586</v>
      </c>
      <c r="N1092" s="119">
        <v>144.01558724690332</v>
      </c>
      <c r="O1092" s="119">
        <v>185.56655109028688</v>
      </c>
      <c r="P1092" s="119">
        <v>228.12633731434036</v>
      </c>
      <c r="Q1092" s="119">
        <v>285.29926117492488</v>
      </c>
      <c r="R1092" s="119">
        <v>343.85568331633868</v>
      </c>
      <c r="S1092" s="119">
        <v>403.82113210596367</v>
      </c>
      <c r="T1092" s="119">
        <v>479.31917931473237</v>
      </c>
      <c r="U1092" s="119">
        <v>556.62837698989813</v>
      </c>
      <c r="V1092" s="119">
        <v>635.78204413309254</v>
      </c>
      <c r="W1092" s="119">
        <v>731.44290582838198</v>
      </c>
      <c r="X1092" s="119">
        <v>740.51741771069885</v>
      </c>
      <c r="Y1092" s="119">
        <v>749.70451085567618</v>
      </c>
      <c r="Z1092" s="119">
        <v>759.00558198204328</v>
      </c>
      <c r="AA1092" s="119">
        <v>768.42204513666275</v>
      </c>
      <c r="AB1092" s="119">
        <v>777.95533190951028</v>
      </c>
      <c r="AC1092" s="119">
        <v>787.60689165131873</v>
      </c>
      <c r="AD1092" s="119">
        <v>797.37819169392446</v>
      </c>
      <c r="AE1092" s="119">
        <v>807.27071757334636</v>
      </c>
    </row>
    <row r="1093" spans="1:31">
      <c r="A1093" s="3" t="s">
        <v>885</v>
      </c>
      <c r="B1093" s="117" t="s">
        <v>544</v>
      </c>
      <c r="C1093" s="118" t="s">
        <v>32</v>
      </c>
      <c r="D1093" s="118" t="s">
        <v>503</v>
      </c>
      <c r="E1093" s="117" t="s">
        <v>94</v>
      </c>
      <c r="F1093" s="118" t="s">
        <v>119</v>
      </c>
      <c r="G1093" s="117">
        <v>0</v>
      </c>
      <c r="H1093" s="119">
        <v>0</v>
      </c>
      <c r="I1093" s="119">
        <v>8.1243114043547813</v>
      </c>
      <c r="J1093" s="119">
        <v>16.808516608498948</v>
      </c>
      <c r="K1093" s="119">
        <v>25.537794692758322</v>
      </c>
      <c r="L1093" s="119">
        <v>26.175561353051641</v>
      </c>
      <c r="M1093" s="119">
        <v>26.808928027802168</v>
      </c>
      <c r="N1093" s="119">
        <v>40.560475160437463</v>
      </c>
      <c r="O1093" s="119">
        <v>41.550963843383556</v>
      </c>
      <c r="P1093" s="119">
        <v>42.559786224053482</v>
      </c>
      <c r="Q1093" s="119">
        <v>57.172923860584518</v>
      </c>
      <c r="R1093" s="119">
        <v>58.556422141413805</v>
      </c>
      <c r="S1093" s="119">
        <v>59.965448789624986</v>
      </c>
      <c r="T1093" s="119">
        <v>75.498047208768696</v>
      </c>
      <c r="U1093" s="119">
        <v>77.309197675165763</v>
      </c>
      <c r="V1093" s="119">
        <v>79.153667143194411</v>
      </c>
      <c r="W1093" s="119">
        <v>95.660861695289441</v>
      </c>
      <c r="X1093" s="119">
        <v>9.0745118823168696</v>
      </c>
      <c r="Y1093" s="119">
        <v>9.1870931449773252</v>
      </c>
      <c r="Z1093" s="119">
        <v>9.3010711263671055</v>
      </c>
      <c r="AA1093" s="119">
        <v>9.4164631546194641</v>
      </c>
      <c r="AB1093" s="119">
        <v>9.5332867728475321</v>
      </c>
      <c r="AC1093" s="119">
        <v>9.6515597418084553</v>
      </c>
      <c r="AD1093" s="119">
        <v>9.7713000426057306</v>
      </c>
      <c r="AE1093" s="119">
        <v>9.8925258794218962</v>
      </c>
    </row>
    <row r="1094" spans="1:31">
      <c r="A1094" s="3" t="s">
        <v>886</v>
      </c>
      <c r="B1094" s="117" t="s">
        <v>544</v>
      </c>
      <c r="C1094" s="118" t="s">
        <v>32</v>
      </c>
      <c r="D1094" s="118" t="s">
        <v>503</v>
      </c>
      <c r="E1094" s="117" t="s">
        <v>35</v>
      </c>
      <c r="F1094" s="118" t="s">
        <v>119</v>
      </c>
      <c r="G1094" s="117">
        <v>0</v>
      </c>
      <c r="H1094" s="144">
        <v>0</v>
      </c>
      <c r="I1094" s="144">
        <v>1.6248622808709562E-2</v>
      </c>
      <c r="J1094" s="144">
        <v>4.9865656025707458E-2</v>
      </c>
      <c r="K1094" s="144">
        <v>0.1009412454112241</v>
      </c>
      <c r="L1094" s="144">
        <v>0.15329236811732738</v>
      </c>
      <c r="M1094" s="144">
        <v>0.20691022417293173</v>
      </c>
      <c r="N1094" s="144">
        <v>0.28803117449380666</v>
      </c>
      <c r="O1094" s="144">
        <v>0.37113310218057377</v>
      </c>
      <c r="P1094" s="144">
        <v>0.45625267462868074</v>
      </c>
      <c r="Q1094" s="144">
        <v>0.57059852234984976</v>
      </c>
      <c r="R1094" s="144">
        <v>0.6877113666326774</v>
      </c>
      <c r="S1094" s="144">
        <v>0.80764226421192731</v>
      </c>
      <c r="T1094" s="144">
        <v>0.95863835862946478</v>
      </c>
      <c r="U1094" s="144">
        <v>1.1132567539797962</v>
      </c>
      <c r="V1094" s="144">
        <v>1.2715640882661852</v>
      </c>
      <c r="W1094" s="144">
        <v>1.462885811656764</v>
      </c>
      <c r="X1094" s="144">
        <v>1.4810348354213978</v>
      </c>
      <c r="Y1094" s="144">
        <v>1.4994090217113523</v>
      </c>
      <c r="Z1094" s="144">
        <v>1.5180111639640865</v>
      </c>
      <c r="AA1094" s="144">
        <v>1.5368440902733256</v>
      </c>
      <c r="AB1094" s="144">
        <v>1.5559106638190205</v>
      </c>
      <c r="AC1094" s="144">
        <v>1.5752137833026374</v>
      </c>
      <c r="AD1094" s="144">
        <v>1.5947563833878489</v>
      </c>
      <c r="AE1094" s="144">
        <v>1.6145414351466927</v>
      </c>
    </row>
    <row r="1095" spans="1:31">
      <c r="A1095" s="3" t="s">
        <v>887</v>
      </c>
      <c r="B1095" s="117" t="s">
        <v>544</v>
      </c>
      <c r="C1095" s="118" t="s">
        <v>32</v>
      </c>
      <c r="D1095" s="118" t="s">
        <v>503</v>
      </c>
      <c r="E1095" s="117" t="s">
        <v>36</v>
      </c>
      <c r="F1095" s="118" t="s">
        <v>119</v>
      </c>
      <c r="G1095" s="117">
        <v>0</v>
      </c>
      <c r="H1095" s="144">
        <v>0</v>
      </c>
      <c r="I1095" s="144">
        <v>1.7315241697260828E-2</v>
      </c>
      <c r="J1095" s="144">
        <v>5.3139019635238129E-2</v>
      </c>
      <c r="K1095" s="144">
        <v>0.10756739707078442</v>
      </c>
      <c r="L1095" s="144">
        <v>0.16335503848820054</v>
      </c>
      <c r="M1095" s="144">
        <v>0.22049256625418981</v>
      </c>
      <c r="N1095" s="144">
        <v>0.30693859174531829</v>
      </c>
      <c r="O1095" s="144">
        <v>0.39549563318475467</v>
      </c>
      <c r="P1095" s="144">
        <v>0.48620276494957454</v>
      </c>
      <c r="Q1095" s="144">
        <v>0.60805469133615697</v>
      </c>
      <c r="R1095" s="144">
        <v>0.73285525003482244</v>
      </c>
      <c r="S1095" s="144">
        <v>0.86065884933069836</v>
      </c>
      <c r="T1095" s="144">
        <v>1.0215668783348943</v>
      </c>
      <c r="U1095" s="144">
        <v>1.1863349893220334</v>
      </c>
      <c r="V1095" s="144">
        <v>1.3550341946570601</v>
      </c>
      <c r="W1095" s="144">
        <v>1.5589149740587851</v>
      </c>
      <c r="X1095" s="144">
        <v>1.5782553659648313</v>
      </c>
      <c r="Y1095" s="144">
        <v>1.5978357008859252</v>
      </c>
      <c r="Z1095" s="144">
        <v>1.6176589556309533</v>
      </c>
      <c r="AA1095" s="144">
        <v>1.6377281439400315</v>
      </c>
      <c r="AB1095" s="144">
        <v>1.6580463169426902</v>
      </c>
      <c r="AC1095" s="144">
        <v>1.6786165636217363</v>
      </c>
      <c r="AD1095" s="144">
        <v>1.6994420112828739</v>
      </c>
      <c r="AE1095" s="144">
        <v>1.7205258260301499</v>
      </c>
    </row>
    <row r="1096" spans="1:31">
      <c r="A1096" s="3" t="s">
        <v>888</v>
      </c>
      <c r="B1096" s="117" t="s">
        <v>544</v>
      </c>
      <c r="C1096" s="118" t="s">
        <v>32</v>
      </c>
      <c r="D1096" s="118" t="s">
        <v>503</v>
      </c>
      <c r="E1096" s="117" t="s">
        <v>37</v>
      </c>
      <c r="F1096" s="118" t="s">
        <v>119</v>
      </c>
      <c r="G1096" s="117">
        <v>0</v>
      </c>
      <c r="H1096" s="144">
        <v>0</v>
      </c>
      <c r="I1096" s="144">
        <v>1.6248622808709562E-2</v>
      </c>
      <c r="J1096" s="144">
        <v>4.9865656025707458E-2</v>
      </c>
      <c r="K1096" s="144">
        <v>0.1009412454112241</v>
      </c>
      <c r="L1096" s="144">
        <v>0.15329236811732738</v>
      </c>
      <c r="M1096" s="144">
        <v>0.20691022417293173</v>
      </c>
      <c r="N1096" s="144">
        <v>0.28803117449380666</v>
      </c>
      <c r="O1096" s="144">
        <v>0.37113310218057377</v>
      </c>
      <c r="P1096" s="144">
        <v>0.45625267462868074</v>
      </c>
      <c r="Q1096" s="144">
        <v>0.57059852234984976</v>
      </c>
      <c r="R1096" s="144">
        <v>0.6877113666326774</v>
      </c>
      <c r="S1096" s="144">
        <v>0.80764226421192731</v>
      </c>
      <c r="T1096" s="144">
        <v>0.95863835862946478</v>
      </c>
      <c r="U1096" s="144">
        <v>1.1132567539797962</v>
      </c>
      <c r="V1096" s="144">
        <v>1.2715640882661852</v>
      </c>
      <c r="W1096" s="144">
        <v>1.462885811656764</v>
      </c>
      <c r="X1096" s="144">
        <v>1.4810348354213978</v>
      </c>
      <c r="Y1096" s="144">
        <v>1.4994090217113523</v>
      </c>
      <c r="Z1096" s="144">
        <v>1.5180111639640865</v>
      </c>
      <c r="AA1096" s="144">
        <v>1.5368440902733256</v>
      </c>
      <c r="AB1096" s="144">
        <v>1.5559106638190205</v>
      </c>
      <c r="AC1096" s="144">
        <v>1.5752137833026374</v>
      </c>
      <c r="AD1096" s="144">
        <v>1.5947563833878489</v>
      </c>
      <c r="AE1096" s="144">
        <v>1.6145414351466927</v>
      </c>
    </row>
    <row r="1097" spans="1:31">
      <c r="A1097" s="3" t="s">
        <v>889</v>
      </c>
      <c r="B1097" s="117" t="s">
        <v>544</v>
      </c>
      <c r="C1097" s="118" t="s">
        <v>32</v>
      </c>
      <c r="D1097" s="118" t="s">
        <v>503</v>
      </c>
      <c r="E1097" s="117" t="s">
        <v>38</v>
      </c>
      <c r="F1097" s="118" t="s">
        <v>119</v>
      </c>
      <c r="G1097" s="117">
        <v>0</v>
      </c>
      <c r="H1097" s="144">
        <v>0</v>
      </c>
      <c r="I1097" s="144">
        <v>1.7315241697260828E-2</v>
      </c>
      <c r="J1097" s="144">
        <v>5.3139019635238129E-2</v>
      </c>
      <c r="K1097" s="144">
        <v>0.10756739707078442</v>
      </c>
      <c r="L1097" s="144">
        <v>0.16335503848820054</v>
      </c>
      <c r="M1097" s="144">
        <v>0.22049256625418981</v>
      </c>
      <c r="N1097" s="144">
        <v>0.30693859174531829</v>
      </c>
      <c r="O1097" s="144">
        <v>0.39549563318475467</v>
      </c>
      <c r="P1097" s="144">
        <v>0.48620276494957454</v>
      </c>
      <c r="Q1097" s="144">
        <v>0.60805469133615697</v>
      </c>
      <c r="R1097" s="144">
        <v>0.73285525003482244</v>
      </c>
      <c r="S1097" s="144">
        <v>0.86065884933069836</v>
      </c>
      <c r="T1097" s="144">
        <v>1.0215668783348943</v>
      </c>
      <c r="U1097" s="144">
        <v>1.1863349893220334</v>
      </c>
      <c r="V1097" s="144">
        <v>1.3550341946570601</v>
      </c>
      <c r="W1097" s="144">
        <v>1.5589149740587851</v>
      </c>
      <c r="X1097" s="144">
        <v>1.5782553659648313</v>
      </c>
      <c r="Y1097" s="144">
        <v>1.5978357008859252</v>
      </c>
      <c r="Z1097" s="144">
        <v>1.6176589556309533</v>
      </c>
      <c r="AA1097" s="144">
        <v>1.6377281439400315</v>
      </c>
      <c r="AB1097" s="144">
        <v>1.6580463169426902</v>
      </c>
      <c r="AC1097" s="144">
        <v>1.6786165636217363</v>
      </c>
      <c r="AD1097" s="144">
        <v>1.6994420112828739</v>
      </c>
      <c r="AE1097" s="144">
        <v>1.7205258260301499</v>
      </c>
    </row>
    <row r="1098" spans="1:31">
      <c r="A1098" s="3" t="s">
        <v>890</v>
      </c>
      <c r="B1098" s="117" t="s">
        <v>544</v>
      </c>
      <c r="C1098" s="118" t="s">
        <v>32</v>
      </c>
      <c r="D1098" s="118" t="s">
        <v>503</v>
      </c>
      <c r="E1098" s="117" t="s">
        <v>95</v>
      </c>
      <c r="F1098" s="118" t="s">
        <v>119</v>
      </c>
      <c r="G1098" s="117">
        <v>0</v>
      </c>
      <c r="H1098" s="118">
        <v>0</v>
      </c>
      <c r="I1098" s="118">
        <v>2231.9499999999998</v>
      </c>
      <c r="J1098" s="118">
        <v>2231.9499999999998</v>
      </c>
      <c r="K1098" s="118">
        <v>2231.9499999999998</v>
      </c>
      <c r="L1098" s="118">
        <v>2231.9499999999998</v>
      </c>
      <c r="M1098" s="118">
        <v>2231.9499999999998</v>
      </c>
      <c r="N1098" s="118">
        <v>2231.9499999999998</v>
      </c>
      <c r="O1098" s="118">
        <v>2231.9499999999998</v>
      </c>
      <c r="P1098" s="118">
        <v>2231.9499999999998</v>
      </c>
      <c r="Q1098" s="118">
        <v>2231.9499999999998</v>
      </c>
      <c r="R1098" s="118">
        <v>2231.9499999999998</v>
      </c>
      <c r="S1098" s="118">
        <v>2231.9499999999998</v>
      </c>
      <c r="T1098" s="118">
        <v>2231.9499999999998</v>
      </c>
      <c r="U1098" s="118">
        <v>2231.9499999999998</v>
      </c>
      <c r="V1098" s="118">
        <v>2231.9499999999998</v>
      </c>
      <c r="W1098" s="118">
        <v>2231.9499999999998</v>
      </c>
      <c r="X1098" s="118">
        <v>2231.9499999999998</v>
      </c>
      <c r="Y1098" s="118">
        <v>2231.9499999999998</v>
      </c>
      <c r="Z1098" s="118">
        <v>2231.9499999999998</v>
      </c>
      <c r="AA1098" s="118">
        <v>2231.9499999999998</v>
      </c>
      <c r="AB1098" s="118">
        <v>2231.9499999999998</v>
      </c>
      <c r="AC1098" s="118">
        <v>2231.9499999999998</v>
      </c>
      <c r="AD1098" s="118">
        <v>2231.9499999999998</v>
      </c>
      <c r="AE1098" s="118">
        <v>2231.9499999999998</v>
      </c>
    </row>
    <row r="1099" spans="1:31">
      <c r="A1099" s="3" t="s">
        <v>891</v>
      </c>
      <c r="B1099" s="117" t="s">
        <v>544</v>
      </c>
      <c r="C1099" s="118" t="s">
        <v>32</v>
      </c>
      <c r="D1099" s="118" t="s">
        <v>503</v>
      </c>
      <c r="E1099" s="117" t="s">
        <v>96</v>
      </c>
      <c r="F1099" s="118" t="s">
        <v>119</v>
      </c>
      <c r="G1099" s="117">
        <v>0</v>
      </c>
      <c r="H1099" s="118">
        <v>0</v>
      </c>
      <c r="I1099" s="118">
        <v>18435.71</v>
      </c>
      <c r="J1099" s="118">
        <v>18771.88</v>
      </c>
      <c r="K1099" s="118">
        <v>19282.64</v>
      </c>
      <c r="L1099" s="118">
        <v>19806.150000000001</v>
      </c>
      <c r="M1099" s="118">
        <v>20342.32</v>
      </c>
      <c r="N1099" s="118">
        <v>21153.53</v>
      </c>
      <c r="O1099" s="118">
        <v>21984.55</v>
      </c>
      <c r="P1099" s="118">
        <v>22835.75</v>
      </c>
      <c r="Q1099" s="118">
        <v>23979.21</v>
      </c>
      <c r="R1099" s="118">
        <v>25150.34</v>
      </c>
      <c r="S1099" s="118">
        <v>26349.65</v>
      </c>
      <c r="T1099" s="118">
        <v>27859.61</v>
      </c>
      <c r="U1099" s="118">
        <v>29405.79</v>
      </c>
      <c r="V1099" s="118">
        <v>30988.86</v>
      </c>
      <c r="W1099" s="118">
        <v>32902.080000000002</v>
      </c>
      <c r="X1099" s="118">
        <v>33083.57</v>
      </c>
      <c r="Y1099" s="118">
        <v>33267.31</v>
      </c>
      <c r="Z1099" s="118">
        <v>33453.33</v>
      </c>
      <c r="AA1099" s="118">
        <v>33641.660000000003</v>
      </c>
      <c r="AB1099" s="118">
        <v>33832.33</v>
      </c>
      <c r="AC1099" s="118">
        <v>34025.360000000001</v>
      </c>
      <c r="AD1099" s="118">
        <v>34220.79</v>
      </c>
      <c r="AE1099" s="118">
        <v>34418.639999999999</v>
      </c>
    </row>
    <row r="1100" spans="1:31">
      <c r="A1100" s="3" t="s">
        <v>892</v>
      </c>
      <c r="B1100" s="117" t="s">
        <v>544</v>
      </c>
      <c r="C1100" s="118" t="s">
        <v>32</v>
      </c>
      <c r="D1100" s="118" t="s">
        <v>503</v>
      </c>
      <c r="E1100" s="117" t="s">
        <v>97</v>
      </c>
      <c r="F1100" s="118" t="s">
        <v>119</v>
      </c>
      <c r="G1100" s="117">
        <v>0</v>
      </c>
      <c r="H1100" s="118">
        <v>0</v>
      </c>
      <c r="I1100" s="118">
        <v>0</v>
      </c>
      <c r="J1100" s="118">
        <v>0</v>
      </c>
      <c r="K1100" s="118">
        <v>0</v>
      </c>
      <c r="L1100" s="118">
        <v>0</v>
      </c>
      <c r="M1100" s="118">
        <v>0</v>
      </c>
      <c r="N1100" s="118">
        <v>0</v>
      </c>
      <c r="O1100" s="118">
        <v>0</v>
      </c>
      <c r="P1100" s="118">
        <v>0</v>
      </c>
      <c r="Q1100" s="118">
        <v>0</v>
      </c>
      <c r="R1100" s="118">
        <v>0</v>
      </c>
      <c r="S1100" s="118">
        <v>0</v>
      </c>
      <c r="T1100" s="118">
        <v>0</v>
      </c>
      <c r="U1100" s="118">
        <v>0</v>
      </c>
      <c r="V1100" s="118">
        <v>0</v>
      </c>
      <c r="W1100" s="118">
        <v>0</v>
      </c>
      <c r="X1100" s="118">
        <v>0</v>
      </c>
      <c r="Y1100" s="118">
        <v>0</v>
      </c>
      <c r="Z1100" s="118">
        <v>0</v>
      </c>
      <c r="AA1100" s="118">
        <v>0</v>
      </c>
      <c r="AB1100" s="118">
        <v>0</v>
      </c>
      <c r="AC1100" s="118">
        <v>0</v>
      </c>
      <c r="AD1100" s="118">
        <v>0</v>
      </c>
      <c r="AE1100" s="118">
        <v>0</v>
      </c>
    </row>
    <row r="1101" spans="1:31">
      <c r="A1101" s="3" t="s">
        <v>893</v>
      </c>
      <c r="B1101" s="117" t="s">
        <v>544</v>
      </c>
      <c r="C1101" s="118" t="s">
        <v>32</v>
      </c>
      <c r="D1101" s="118" t="s">
        <v>503</v>
      </c>
      <c r="E1101" s="117" t="s">
        <v>34</v>
      </c>
      <c r="F1101" s="118" t="s">
        <v>119</v>
      </c>
      <c r="G1101" s="117">
        <v>0</v>
      </c>
      <c r="H1101" s="118">
        <v>0</v>
      </c>
      <c r="I1101" s="118">
        <v>20667.66</v>
      </c>
      <c r="J1101" s="118">
        <v>21003.83</v>
      </c>
      <c r="K1101" s="118">
        <v>21514.59</v>
      </c>
      <c r="L1101" s="118">
        <v>22038.1</v>
      </c>
      <c r="M1101" s="118">
        <v>22574.28</v>
      </c>
      <c r="N1101" s="118">
        <v>23385.49</v>
      </c>
      <c r="O1101" s="118">
        <v>24216.51</v>
      </c>
      <c r="P1101" s="118">
        <v>25067.7</v>
      </c>
      <c r="Q1101" s="118">
        <v>26211.16</v>
      </c>
      <c r="R1101" s="118">
        <v>27382.29</v>
      </c>
      <c r="S1101" s="118">
        <v>28581.599999999999</v>
      </c>
      <c r="T1101" s="118">
        <v>30091.56</v>
      </c>
      <c r="U1101" s="118">
        <v>31637.74</v>
      </c>
      <c r="V1101" s="118">
        <v>33220.82</v>
      </c>
      <c r="W1101" s="118">
        <v>35134.03</v>
      </c>
      <c r="X1101" s="118">
        <v>35315.519999999997</v>
      </c>
      <c r="Y1101" s="118">
        <v>35499.26</v>
      </c>
      <c r="Z1101" s="118">
        <v>35685.29</v>
      </c>
      <c r="AA1101" s="118">
        <v>35873.620000000003</v>
      </c>
      <c r="AB1101" s="118">
        <v>36064.28</v>
      </c>
      <c r="AC1101" s="118">
        <v>36257.31</v>
      </c>
      <c r="AD1101" s="118">
        <v>36452.74</v>
      </c>
      <c r="AE1101" s="118">
        <v>36650.589999999997</v>
      </c>
    </row>
    <row r="1102" spans="1:31">
      <c r="A1102" s="3" t="s">
        <v>894</v>
      </c>
      <c r="B1102" s="117" t="s">
        <v>544</v>
      </c>
      <c r="C1102" s="118" t="s">
        <v>152</v>
      </c>
      <c r="D1102" s="118" t="s">
        <v>503</v>
      </c>
      <c r="E1102" s="117" t="s">
        <v>93</v>
      </c>
      <c r="F1102" s="118" t="s">
        <v>119</v>
      </c>
      <c r="G1102" s="117">
        <v>0</v>
      </c>
      <c r="H1102" s="119">
        <v>0</v>
      </c>
      <c r="I1102" s="119">
        <v>1.1357476650918086</v>
      </c>
      <c r="J1102" s="119">
        <v>3.4792308062644444</v>
      </c>
      <c r="K1102" s="119">
        <v>7.0264867751325815</v>
      </c>
      <c r="L1102" s="119">
        <v>10.654673419290262</v>
      </c>
      <c r="M1102" s="119">
        <v>14.366499269508463</v>
      </c>
      <c r="N1102" s="119">
        <v>19.985327104745231</v>
      </c>
      <c r="O1102" s="119">
        <v>25.733801377419876</v>
      </c>
      <c r="P1102" s="119">
        <v>31.614224696086232</v>
      </c>
      <c r="Q1102" s="119">
        <v>39.510359593776734</v>
      </c>
      <c r="R1102" s="119">
        <v>47.587197945796504</v>
      </c>
      <c r="S1102" s="119">
        <v>55.847909190640344</v>
      </c>
      <c r="T1102" s="119">
        <v>66.244067299846847</v>
      </c>
      <c r="U1102" s="119">
        <v>76.876248628883289</v>
      </c>
      <c r="V1102" s="119">
        <v>87.748581037765518</v>
      </c>
      <c r="W1102" s="119">
        <v>100.88291521182082</v>
      </c>
      <c r="X1102" s="119">
        <v>102.06530934079288</v>
      </c>
      <c r="Y1102" s="119">
        <v>103.2616414054641</v>
      </c>
      <c r="Z1102" s="119">
        <v>104.47207570473172</v>
      </c>
      <c r="AA1102" s="119">
        <v>105.6967784742308</v>
      </c>
      <c r="AB1102" s="119">
        <v>106.93591790916439</v>
      </c>
      <c r="AC1102" s="119">
        <v>108.18966418740251</v>
      </c>
      <c r="AD1102" s="119">
        <v>109.45818949285388</v>
      </c>
      <c r="AE1102" s="119">
        <v>110.74166803911255</v>
      </c>
    </row>
    <row r="1103" spans="1:31">
      <c r="A1103" s="3" t="s">
        <v>895</v>
      </c>
      <c r="B1103" s="117" t="s">
        <v>544</v>
      </c>
      <c r="C1103" s="118" t="s">
        <v>152</v>
      </c>
      <c r="D1103" s="118" t="s">
        <v>503</v>
      </c>
      <c r="E1103" s="117" t="s">
        <v>94</v>
      </c>
      <c r="F1103" s="118" t="s">
        <v>119</v>
      </c>
      <c r="G1103" s="117">
        <v>0</v>
      </c>
      <c r="H1103" s="119">
        <v>0</v>
      </c>
      <c r="I1103" s="119">
        <v>1.1357476650918086</v>
      </c>
      <c r="J1103" s="119">
        <v>2.3434831411726358</v>
      </c>
      <c r="K1103" s="119">
        <v>3.5472559688681371</v>
      </c>
      <c r="L1103" s="119">
        <v>3.6281866441576804</v>
      </c>
      <c r="M1103" s="119">
        <v>3.7118258502182009</v>
      </c>
      <c r="N1103" s="119">
        <v>5.6188278352367682</v>
      </c>
      <c r="O1103" s="119">
        <v>5.7484742726746454</v>
      </c>
      <c r="P1103" s="119">
        <v>5.8804233186663559</v>
      </c>
      <c r="Q1103" s="119">
        <v>7.8961348976905015</v>
      </c>
      <c r="R1103" s="119">
        <v>8.0768383520197702</v>
      </c>
      <c r="S1103" s="119">
        <v>8.26071124484384</v>
      </c>
      <c r="T1103" s="119">
        <v>10.396158109206503</v>
      </c>
      <c r="U1103" s="119">
        <v>10.632181329036442</v>
      </c>
      <c r="V1103" s="119">
        <v>10.87233240888223</v>
      </c>
      <c r="W1103" s="119">
        <v>13.134334174055297</v>
      </c>
      <c r="X1103" s="119">
        <v>1.1823941289720636</v>
      </c>
      <c r="Y1103" s="119">
        <v>1.1963320646712248</v>
      </c>
      <c r="Z1103" s="119">
        <v>1.210434299267618</v>
      </c>
      <c r="AA1103" s="119">
        <v>1.2247027694990749</v>
      </c>
      <c r="AB1103" s="119">
        <v>1.2391394349335911</v>
      </c>
      <c r="AC1103" s="119">
        <v>1.2537462782381255</v>
      </c>
      <c r="AD1103" s="119">
        <v>1.2685253054513623</v>
      </c>
      <c r="AE1103" s="119">
        <v>1.283478546258678</v>
      </c>
    </row>
    <row r="1104" spans="1:31">
      <c r="A1104" s="3" t="s">
        <v>896</v>
      </c>
      <c r="B1104" s="117" t="s">
        <v>544</v>
      </c>
      <c r="C1104" s="118" t="s">
        <v>152</v>
      </c>
      <c r="D1104" s="118" t="s">
        <v>503</v>
      </c>
      <c r="E1104" s="117" t="s">
        <v>35</v>
      </c>
      <c r="F1104" s="118" t="s">
        <v>119</v>
      </c>
      <c r="G1104" s="117">
        <v>0</v>
      </c>
      <c r="H1104" s="144">
        <v>0</v>
      </c>
      <c r="I1104" s="144">
        <v>2.2714953301836171E-3</v>
      </c>
      <c r="J1104" s="144">
        <v>6.9584616125288887E-3</v>
      </c>
      <c r="K1104" s="144">
        <v>1.4052973550265163E-2</v>
      </c>
      <c r="L1104" s="144">
        <v>2.1309346838580524E-2</v>
      </c>
      <c r="M1104" s="144">
        <v>2.8732998539016924E-2</v>
      </c>
      <c r="N1104" s="144">
        <v>3.9970654209490461E-2</v>
      </c>
      <c r="O1104" s="144">
        <v>5.1467602754839754E-2</v>
      </c>
      <c r="P1104" s="144">
        <v>6.3228449392172467E-2</v>
      </c>
      <c r="Q1104" s="144">
        <v>7.9020719187553462E-2</v>
      </c>
      <c r="R1104" s="144">
        <v>9.5174395891593003E-2</v>
      </c>
      <c r="S1104" s="144">
        <v>0.11169581838128069</v>
      </c>
      <c r="T1104" s="144">
        <v>0.13248813459969369</v>
      </c>
      <c r="U1104" s="144">
        <v>0.15375249725776657</v>
      </c>
      <c r="V1104" s="144">
        <v>0.17549716207553104</v>
      </c>
      <c r="W1104" s="144">
        <v>0.20176583042364163</v>
      </c>
      <c r="X1104" s="144">
        <v>0.20413061868158575</v>
      </c>
      <c r="Y1104" s="144">
        <v>0.20652328281092822</v>
      </c>
      <c r="Z1104" s="144">
        <v>0.20894415140946346</v>
      </c>
      <c r="AA1104" s="144">
        <v>0.2113935569484616</v>
      </c>
      <c r="AB1104" s="144">
        <v>0.21387183581832878</v>
      </c>
      <c r="AC1104" s="144">
        <v>0.21637932837480503</v>
      </c>
      <c r="AD1104" s="144">
        <v>0.21891637898570776</v>
      </c>
      <c r="AE1104" s="144">
        <v>0.2214833360782251</v>
      </c>
    </row>
    <row r="1105" spans="1:31">
      <c r="A1105" s="3" t="s">
        <v>897</v>
      </c>
      <c r="B1105" s="117" t="s">
        <v>544</v>
      </c>
      <c r="C1105" s="118" t="s">
        <v>152</v>
      </c>
      <c r="D1105" s="118" t="s">
        <v>503</v>
      </c>
      <c r="E1105" s="117" t="s">
        <v>36</v>
      </c>
      <c r="F1105" s="118" t="s">
        <v>119</v>
      </c>
      <c r="G1105" s="117">
        <v>0</v>
      </c>
      <c r="H1105" s="144">
        <v>0</v>
      </c>
      <c r="I1105" s="144">
        <v>2.4206045718069237E-3</v>
      </c>
      <c r="J1105" s="144">
        <v>7.4152404225584917E-3</v>
      </c>
      <c r="K1105" s="144">
        <v>1.4975462010086491E-2</v>
      </c>
      <c r="L1105" s="144">
        <v>2.2708170117839432E-2</v>
      </c>
      <c r="M1105" s="144">
        <v>3.0619137403044464E-2</v>
      </c>
      <c r="N1105" s="144">
        <v>4.259447379527969E-2</v>
      </c>
      <c r="O1105" s="144">
        <v>5.4846123992795988E-2</v>
      </c>
      <c r="P1105" s="144">
        <v>6.7378995515955317E-2</v>
      </c>
      <c r="Q1105" s="144">
        <v>8.4207927522968309E-2</v>
      </c>
      <c r="R1105" s="144">
        <v>0.10142199050681266</v>
      </c>
      <c r="S1105" s="144">
        <v>0.11902793945149263</v>
      </c>
      <c r="T1105" s="144">
        <v>0.14118513917273412</v>
      </c>
      <c r="U1105" s="144">
        <v>0.16384537218432074</v>
      </c>
      <c r="V1105" s="144">
        <v>0.18701743614187025</v>
      </c>
      <c r="W1105" s="144">
        <v>0.21501047572851836</v>
      </c>
      <c r="X1105" s="144">
        <v>0.21753049731626783</v>
      </c>
      <c r="Y1105" s="144">
        <v>0.22008022464932675</v>
      </c>
      <c r="Z1105" s="144">
        <v>0.22266000789584767</v>
      </c>
      <c r="AA1105" s="144">
        <v>0.22527020135172804</v>
      </c>
      <c r="AB1105" s="144">
        <v>0.22791116348926765</v>
      </c>
      <c r="AC1105" s="144">
        <v>0.23058325700639923</v>
      </c>
      <c r="AD1105" s="144">
        <v>0.23328684887650017</v>
      </c>
      <c r="AE1105" s="144">
        <v>0.2360223103987906</v>
      </c>
    </row>
    <row r="1106" spans="1:31">
      <c r="A1106" s="3" t="s">
        <v>898</v>
      </c>
      <c r="B1106" s="117" t="s">
        <v>544</v>
      </c>
      <c r="C1106" s="118" t="s">
        <v>152</v>
      </c>
      <c r="D1106" s="118" t="s">
        <v>503</v>
      </c>
      <c r="E1106" s="117" t="s">
        <v>37</v>
      </c>
      <c r="F1106" s="118" t="s">
        <v>119</v>
      </c>
      <c r="G1106" s="117">
        <v>0</v>
      </c>
      <c r="H1106" s="144">
        <v>0</v>
      </c>
      <c r="I1106" s="144">
        <v>2.2714953301836171E-3</v>
      </c>
      <c r="J1106" s="144">
        <v>6.9584616125288887E-3</v>
      </c>
      <c r="K1106" s="144">
        <v>1.4052973550265163E-2</v>
      </c>
      <c r="L1106" s="144">
        <v>2.1309346838580524E-2</v>
      </c>
      <c r="M1106" s="144">
        <v>2.8732998539016924E-2</v>
      </c>
      <c r="N1106" s="144">
        <v>3.9970654209490461E-2</v>
      </c>
      <c r="O1106" s="144">
        <v>5.1467602754839754E-2</v>
      </c>
      <c r="P1106" s="144">
        <v>6.3228449392172467E-2</v>
      </c>
      <c r="Q1106" s="144">
        <v>7.9020719187553462E-2</v>
      </c>
      <c r="R1106" s="144">
        <v>9.5174395891593003E-2</v>
      </c>
      <c r="S1106" s="144">
        <v>0.11169581838128069</v>
      </c>
      <c r="T1106" s="144">
        <v>0.13248813459969369</v>
      </c>
      <c r="U1106" s="144">
        <v>0.15375249725776657</v>
      </c>
      <c r="V1106" s="144">
        <v>0.17549716207553104</v>
      </c>
      <c r="W1106" s="144">
        <v>0.20176583042364163</v>
      </c>
      <c r="X1106" s="144">
        <v>0.20413061868158575</v>
      </c>
      <c r="Y1106" s="144">
        <v>0.20652328281092822</v>
      </c>
      <c r="Z1106" s="144">
        <v>0.20894415140946346</v>
      </c>
      <c r="AA1106" s="144">
        <v>0.2113935569484616</v>
      </c>
      <c r="AB1106" s="144">
        <v>0.21387183581832878</v>
      </c>
      <c r="AC1106" s="144">
        <v>0.21637932837480503</v>
      </c>
      <c r="AD1106" s="144">
        <v>0.21891637898570776</v>
      </c>
      <c r="AE1106" s="144">
        <v>0.2214833360782251</v>
      </c>
    </row>
    <row r="1107" spans="1:31">
      <c r="A1107" s="3" t="s">
        <v>899</v>
      </c>
      <c r="B1107" s="117" t="s">
        <v>544</v>
      </c>
      <c r="C1107" s="118" t="s">
        <v>152</v>
      </c>
      <c r="D1107" s="118" t="s">
        <v>503</v>
      </c>
      <c r="E1107" s="117" t="s">
        <v>38</v>
      </c>
      <c r="F1107" s="118" t="s">
        <v>119</v>
      </c>
      <c r="G1107" s="117">
        <v>0</v>
      </c>
      <c r="H1107" s="144">
        <v>0</v>
      </c>
      <c r="I1107" s="144">
        <v>2.4206045718069237E-3</v>
      </c>
      <c r="J1107" s="144">
        <v>7.4152404225584917E-3</v>
      </c>
      <c r="K1107" s="144">
        <v>1.4975462010086491E-2</v>
      </c>
      <c r="L1107" s="144">
        <v>2.2708170117839432E-2</v>
      </c>
      <c r="M1107" s="144">
        <v>3.0619137403044464E-2</v>
      </c>
      <c r="N1107" s="144">
        <v>4.259447379527969E-2</v>
      </c>
      <c r="O1107" s="144">
        <v>5.4846123992795988E-2</v>
      </c>
      <c r="P1107" s="144">
        <v>6.7378995515955317E-2</v>
      </c>
      <c r="Q1107" s="144">
        <v>8.4207927522968309E-2</v>
      </c>
      <c r="R1107" s="144">
        <v>0.10142199050681266</v>
      </c>
      <c r="S1107" s="144">
        <v>0.11902793945149263</v>
      </c>
      <c r="T1107" s="144">
        <v>0.14118513917273412</v>
      </c>
      <c r="U1107" s="144">
        <v>0.16384537218432074</v>
      </c>
      <c r="V1107" s="144">
        <v>0.18701743614187025</v>
      </c>
      <c r="W1107" s="144">
        <v>0.21501047572851836</v>
      </c>
      <c r="X1107" s="144">
        <v>0.21753049731626783</v>
      </c>
      <c r="Y1107" s="144">
        <v>0.22008022464932675</v>
      </c>
      <c r="Z1107" s="144">
        <v>0.22266000789584767</v>
      </c>
      <c r="AA1107" s="144">
        <v>0.22527020135172804</v>
      </c>
      <c r="AB1107" s="144">
        <v>0.22791116348926765</v>
      </c>
      <c r="AC1107" s="144">
        <v>0.23058325700639923</v>
      </c>
      <c r="AD1107" s="144">
        <v>0.23328684887650017</v>
      </c>
      <c r="AE1107" s="144">
        <v>0.2360223103987906</v>
      </c>
    </row>
    <row r="1108" spans="1:31">
      <c r="A1108" s="3" t="s">
        <v>900</v>
      </c>
      <c r="B1108" s="117" t="s">
        <v>544</v>
      </c>
      <c r="C1108" s="118" t="s">
        <v>152</v>
      </c>
      <c r="D1108" s="118" t="s">
        <v>503</v>
      </c>
      <c r="E1108" s="117" t="s">
        <v>95</v>
      </c>
      <c r="F1108" s="118" t="s">
        <v>119</v>
      </c>
      <c r="G1108" s="117">
        <v>0</v>
      </c>
      <c r="H1108" s="118">
        <v>0</v>
      </c>
      <c r="I1108" s="118">
        <v>308.42</v>
      </c>
      <c r="J1108" s="118">
        <v>308.42</v>
      </c>
      <c r="K1108" s="118">
        <v>308.42</v>
      </c>
      <c r="L1108" s="118">
        <v>308.42</v>
      </c>
      <c r="M1108" s="118">
        <v>308.42</v>
      </c>
      <c r="N1108" s="118">
        <v>308.42</v>
      </c>
      <c r="O1108" s="118">
        <v>308.42</v>
      </c>
      <c r="P1108" s="118">
        <v>308.42</v>
      </c>
      <c r="Q1108" s="118">
        <v>308.42</v>
      </c>
      <c r="R1108" s="118">
        <v>308.42</v>
      </c>
      <c r="S1108" s="118">
        <v>308.42</v>
      </c>
      <c r="T1108" s="118">
        <v>308.42</v>
      </c>
      <c r="U1108" s="118">
        <v>308.42</v>
      </c>
      <c r="V1108" s="118">
        <v>308.42</v>
      </c>
      <c r="W1108" s="118">
        <v>308.42</v>
      </c>
      <c r="X1108" s="118">
        <v>308.42</v>
      </c>
      <c r="Y1108" s="118">
        <v>308.42</v>
      </c>
      <c r="Z1108" s="118">
        <v>308.42</v>
      </c>
      <c r="AA1108" s="118">
        <v>308.42</v>
      </c>
      <c r="AB1108" s="118">
        <v>308.42</v>
      </c>
      <c r="AC1108" s="118">
        <v>308.42</v>
      </c>
      <c r="AD1108" s="118">
        <v>308.42</v>
      </c>
      <c r="AE1108" s="118">
        <v>308.42</v>
      </c>
    </row>
    <row r="1109" spans="1:31">
      <c r="A1109" s="3" t="s">
        <v>901</v>
      </c>
      <c r="B1109" s="117" t="s">
        <v>544</v>
      </c>
      <c r="C1109" s="118" t="s">
        <v>152</v>
      </c>
      <c r="D1109" s="118" t="s">
        <v>503</v>
      </c>
      <c r="E1109" s="117" t="s">
        <v>96</v>
      </c>
      <c r="F1109" s="118" t="s">
        <v>119</v>
      </c>
      <c r="G1109" s="117">
        <v>0</v>
      </c>
      <c r="H1109" s="118">
        <v>0</v>
      </c>
      <c r="I1109" s="118">
        <v>2547.7600000000002</v>
      </c>
      <c r="J1109" s="118">
        <v>2594.63</v>
      </c>
      <c r="K1109" s="118">
        <v>2665.57</v>
      </c>
      <c r="L1109" s="118">
        <v>2738.14</v>
      </c>
      <c r="M1109" s="118">
        <v>2812.37</v>
      </c>
      <c r="N1109" s="118">
        <v>2924.75</v>
      </c>
      <c r="O1109" s="118">
        <v>3039.72</v>
      </c>
      <c r="P1109" s="118">
        <v>3157.33</v>
      </c>
      <c r="Q1109" s="118">
        <v>3315.25</v>
      </c>
      <c r="R1109" s="118">
        <v>3476.79</v>
      </c>
      <c r="S1109" s="118">
        <v>3642</v>
      </c>
      <c r="T1109" s="118">
        <v>3849.93</v>
      </c>
      <c r="U1109" s="118">
        <v>4062.57</v>
      </c>
      <c r="V1109" s="118">
        <v>4280.0200000000004</v>
      </c>
      <c r="W1109" s="118">
        <v>4542.7</v>
      </c>
      <c r="X1109" s="118">
        <v>4566.3500000000004</v>
      </c>
      <c r="Y1109" s="118">
        <v>4590.28</v>
      </c>
      <c r="Z1109" s="118">
        <v>4614.49</v>
      </c>
      <c r="AA1109" s="118">
        <v>4638.9799999999996</v>
      </c>
      <c r="AB1109" s="118">
        <v>4663.76</v>
      </c>
      <c r="AC1109" s="118">
        <v>4688.84</v>
      </c>
      <c r="AD1109" s="118">
        <v>4714.21</v>
      </c>
      <c r="AE1109" s="118">
        <v>4739.88</v>
      </c>
    </row>
    <row r="1110" spans="1:31">
      <c r="A1110" s="3" t="s">
        <v>902</v>
      </c>
      <c r="B1110" s="117" t="s">
        <v>544</v>
      </c>
      <c r="C1110" s="118" t="s">
        <v>152</v>
      </c>
      <c r="D1110" s="118" t="s">
        <v>503</v>
      </c>
      <c r="E1110" s="117" t="s">
        <v>97</v>
      </c>
      <c r="F1110" s="118" t="s">
        <v>119</v>
      </c>
      <c r="G1110" s="117">
        <v>0</v>
      </c>
      <c r="H1110" s="118">
        <v>0</v>
      </c>
      <c r="I1110" s="118">
        <v>0</v>
      </c>
      <c r="J1110" s="118">
        <v>0</v>
      </c>
      <c r="K1110" s="118">
        <v>0</v>
      </c>
      <c r="L1110" s="118">
        <v>0</v>
      </c>
      <c r="M1110" s="118">
        <v>0</v>
      </c>
      <c r="N1110" s="118">
        <v>0</v>
      </c>
      <c r="O1110" s="118">
        <v>0</v>
      </c>
      <c r="P1110" s="118">
        <v>0</v>
      </c>
      <c r="Q1110" s="118">
        <v>0</v>
      </c>
      <c r="R1110" s="118">
        <v>0</v>
      </c>
      <c r="S1110" s="118">
        <v>0</v>
      </c>
      <c r="T1110" s="118">
        <v>0</v>
      </c>
      <c r="U1110" s="118">
        <v>0</v>
      </c>
      <c r="V1110" s="118">
        <v>0</v>
      </c>
      <c r="W1110" s="118">
        <v>0</v>
      </c>
      <c r="X1110" s="118">
        <v>0</v>
      </c>
      <c r="Y1110" s="118">
        <v>0</v>
      </c>
      <c r="Z1110" s="118">
        <v>0</v>
      </c>
      <c r="AA1110" s="118">
        <v>0</v>
      </c>
      <c r="AB1110" s="118">
        <v>0</v>
      </c>
      <c r="AC1110" s="118">
        <v>0</v>
      </c>
      <c r="AD1110" s="118">
        <v>0</v>
      </c>
      <c r="AE1110" s="118">
        <v>0</v>
      </c>
    </row>
    <row r="1111" spans="1:31">
      <c r="A1111" s="3" t="s">
        <v>903</v>
      </c>
      <c r="B1111" s="117" t="s">
        <v>544</v>
      </c>
      <c r="C1111" s="118" t="s">
        <v>152</v>
      </c>
      <c r="D1111" s="118" t="s">
        <v>503</v>
      </c>
      <c r="E1111" s="117" t="s">
        <v>34</v>
      </c>
      <c r="F1111" s="118" t="s">
        <v>119</v>
      </c>
      <c r="G1111" s="117">
        <v>0</v>
      </c>
      <c r="H1111" s="118">
        <v>0</v>
      </c>
      <c r="I1111" s="118">
        <v>2856.18</v>
      </c>
      <c r="J1111" s="118">
        <v>2903.05</v>
      </c>
      <c r="K1111" s="118">
        <v>2973.99</v>
      </c>
      <c r="L1111" s="118">
        <v>3046.55</v>
      </c>
      <c r="M1111" s="118">
        <v>3120.79</v>
      </c>
      <c r="N1111" s="118">
        <v>3233.17</v>
      </c>
      <c r="O1111" s="118">
        <v>3348.14</v>
      </c>
      <c r="P1111" s="118">
        <v>3465.75</v>
      </c>
      <c r="Q1111" s="118">
        <v>3623.67</v>
      </c>
      <c r="R1111" s="118">
        <v>3785.2</v>
      </c>
      <c r="S1111" s="118">
        <v>3950.42</v>
      </c>
      <c r="T1111" s="118">
        <v>4158.34</v>
      </c>
      <c r="U1111" s="118">
        <v>4370.99</v>
      </c>
      <c r="V1111" s="118">
        <v>4588.43</v>
      </c>
      <c r="W1111" s="118">
        <v>4851.12</v>
      </c>
      <c r="X1111" s="118">
        <v>4874.7700000000004</v>
      </c>
      <c r="Y1111" s="118">
        <v>4898.6899999999996</v>
      </c>
      <c r="Z1111" s="118">
        <v>4922.8999999999996</v>
      </c>
      <c r="AA1111" s="118">
        <v>4947.3999999999996</v>
      </c>
      <c r="AB1111" s="118">
        <v>4972.18</v>
      </c>
      <c r="AC1111" s="118">
        <v>4997.25</v>
      </c>
      <c r="AD1111" s="118">
        <v>5022.62</v>
      </c>
      <c r="AE1111" s="118">
        <v>5048.29</v>
      </c>
    </row>
    <row r="1112" spans="1:31">
      <c r="A1112" s="3" t="s">
        <v>904</v>
      </c>
      <c r="B1112" s="117" t="s">
        <v>544</v>
      </c>
      <c r="C1112" s="118" t="s">
        <v>259</v>
      </c>
      <c r="D1112" s="118" t="s">
        <v>503</v>
      </c>
      <c r="E1112" s="117" t="s">
        <v>93</v>
      </c>
      <c r="F1112" s="118" t="s">
        <v>119</v>
      </c>
      <c r="G1112" s="117">
        <v>0</v>
      </c>
      <c r="H1112" s="119">
        <v>0</v>
      </c>
      <c r="I1112" s="119">
        <v>5.5946718605303085E-2</v>
      </c>
      <c r="J1112" s="119">
        <v>0.16839568915075795</v>
      </c>
      <c r="K1112" s="119">
        <v>0.33395347407679549</v>
      </c>
      <c r="L1112" s="119">
        <v>0.49816971878437782</v>
      </c>
      <c r="M1112" s="119">
        <v>0.66154643892624754</v>
      </c>
      <c r="N1112" s="119">
        <v>0.90744010947714437</v>
      </c>
      <c r="O1112" s="119">
        <v>1.152290536453199</v>
      </c>
      <c r="P1112" s="119">
        <v>1.396183950775836</v>
      </c>
      <c r="Q1112" s="119">
        <v>1.7211603537501305</v>
      </c>
      <c r="R1112" s="119">
        <v>2.0450150595439309</v>
      </c>
      <c r="S1112" s="119">
        <v>2.3678424538375742</v>
      </c>
      <c r="T1112" s="119">
        <v>2.7712369979030607</v>
      </c>
      <c r="U1112" s="119">
        <v>3.1735025653066002</v>
      </c>
      <c r="V1112" s="119">
        <v>3.5747359767707656</v>
      </c>
      <c r="W1112" s="119">
        <v>4.0561499166862305</v>
      </c>
      <c r="X1112" s="119">
        <v>4.0504244705444892</v>
      </c>
      <c r="Y1112" s="119">
        <v>4.0450062301292897</v>
      </c>
      <c r="Z1112" s="119">
        <v>4.0398787236195632</v>
      </c>
      <c r="AA1112" s="119">
        <v>4.0350263623838085</v>
      </c>
      <c r="AB1112" s="119">
        <v>4.0304343936250504</v>
      </c>
      <c r="AC1112" s="119">
        <v>4.0260888555648844</v>
      </c>
      <c r="AD1112" s="119">
        <v>4.0219765350304808</v>
      </c>
      <c r="AE1112" s="119">
        <v>4.0180849273156882</v>
      </c>
    </row>
    <row r="1113" spans="1:31">
      <c r="A1113" s="3" t="s">
        <v>905</v>
      </c>
      <c r="B1113" s="117" t="s">
        <v>544</v>
      </c>
      <c r="C1113" s="118" t="s">
        <v>259</v>
      </c>
      <c r="D1113" s="118" t="s">
        <v>503</v>
      </c>
      <c r="E1113" s="117" t="s">
        <v>94</v>
      </c>
      <c r="F1113" s="118" t="s">
        <v>119</v>
      </c>
      <c r="G1113" s="117">
        <v>0</v>
      </c>
      <c r="H1113" s="119">
        <v>0</v>
      </c>
      <c r="I1113" s="119">
        <v>5.5946718605303085E-2</v>
      </c>
      <c r="J1113" s="119">
        <v>0.11244897054545486</v>
      </c>
      <c r="K1113" s="119">
        <v>0.16555778492603754</v>
      </c>
      <c r="L1113" s="119">
        <v>0.16421624470758234</v>
      </c>
      <c r="M1113" s="119">
        <v>0.16337672014186971</v>
      </c>
      <c r="N1113" s="119">
        <v>0.24589367055089684</v>
      </c>
      <c r="O1113" s="119">
        <v>0.24485042697605464</v>
      </c>
      <c r="P1113" s="119">
        <v>0.243893414322637</v>
      </c>
      <c r="Q1113" s="119">
        <v>0.32497640297429453</v>
      </c>
      <c r="R1113" s="119">
        <v>0.32385470579380038</v>
      </c>
      <c r="S1113" s="119">
        <v>0.32282739429364327</v>
      </c>
      <c r="T1113" s="119">
        <v>0.40339454406548647</v>
      </c>
      <c r="U1113" s="119">
        <v>0.40226556740353958</v>
      </c>
      <c r="V1113" s="119">
        <v>0.40123341146416536</v>
      </c>
      <c r="W1113" s="119">
        <v>0.48141393991546488</v>
      </c>
      <c r="X1113" s="119">
        <v>0</v>
      </c>
      <c r="Y1113" s="119">
        <v>0</v>
      </c>
      <c r="Z1113" s="119">
        <v>0</v>
      </c>
      <c r="AA1113" s="119">
        <v>0</v>
      </c>
      <c r="AB1113" s="119">
        <v>0</v>
      </c>
      <c r="AC1113" s="119">
        <v>0</v>
      </c>
      <c r="AD1113" s="119">
        <v>0</v>
      </c>
      <c r="AE1113" s="119">
        <v>0</v>
      </c>
    </row>
    <row r="1114" spans="1:31">
      <c r="A1114" s="3" t="s">
        <v>906</v>
      </c>
      <c r="B1114" s="117" t="s">
        <v>544</v>
      </c>
      <c r="C1114" s="118" t="s">
        <v>259</v>
      </c>
      <c r="D1114" s="118" t="s">
        <v>503</v>
      </c>
      <c r="E1114" s="117" t="s">
        <v>35</v>
      </c>
      <c r="F1114" s="118" t="s">
        <v>119</v>
      </c>
      <c r="G1114" s="117">
        <v>0</v>
      </c>
      <c r="H1114" s="144">
        <v>0</v>
      </c>
      <c r="I1114" s="144">
        <v>8.3920077907954623E-4</v>
      </c>
      <c r="J1114" s="144">
        <v>2.525935337261369E-3</v>
      </c>
      <c r="K1114" s="144">
        <v>5.0093021111519316E-3</v>
      </c>
      <c r="L1114" s="144">
        <v>7.4725457817656675E-3</v>
      </c>
      <c r="M1114" s="144">
        <v>9.9231965838937133E-3</v>
      </c>
      <c r="N1114" s="144">
        <v>1.3611601642157165E-2</v>
      </c>
      <c r="O1114" s="144">
        <v>1.7284358046797982E-2</v>
      </c>
      <c r="P1114" s="144">
        <v>2.094275926163754E-2</v>
      </c>
      <c r="Q1114" s="144">
        <v>2.5817405306251959E-2</v>
      </c>
      <c r="R1114" s="144">
        <v>3.0675225893158964E-2</v>
      </c>
      <c r="S1114" s="144">
        <v>3.5517636807563611E-2</v>
      </c>
      <c r="T1114" s="144">
        <v>4.1568554968545911E-2</v>
      </c>
      <c r="U1114" s="144">
        <v>4.7602538479599006E-2</v>
      </c>
      <c r="V1114" s="144">
        <v>5.3621039651561481E-2</v>
      </c>
      <c r="W1114" s="144">
        <v>6.0842248750293454E-2</v>
      </c>
      <c r="X1114" s="144">
        <v>6.0756367058167338E-2</v>
      </c>
      <c r="Y1114" s="144">
        <v>6.0675093451939346E-2</v>
      </c>
      <c r="Z1114" s="144">
        <v>6.0598180854293443E-2</v>
      </c>
      <c r="AA1114" s="144">
        <v>6.0525395435757127E-2</v>
      </c>
      <c r="AB1114" s="144">
        <v>6.0456515904375757E-2</v>
      </c>
      <c r="AC1114" s="144">
        <v>6.0391332833473262E-2</v>
      </c>
      <c r="AD1114" s="144">
        <v>6.0329648025457212E-2</v>
      </c>
      <c r="AE1114" s="144">
        <v>6.0271273909735322E-2</v>
      </c>
    </row>
    <row r="1115" spans="1:31">
      <c r="A1115" s="3" t="s">
        <v>907</v>
      </c>
      <c r="B1115" s="117" t="s">
        <v>544</v>
      </c>
      <c r="C1115" s="118" t="s">
        <v>259</v>
      </c>
      <c r="D1115" s="118" t="s">
        <v>503</v>
      </c>
      <c r="E1115" s="117" t="s">
        <v>36</v>
      </c>
      <c r="F1115" s="118" t="s">
        <v>119</v>
      </c>
      <c r="G1115" s="117">
        <v>0</v>
      </c>
      <c r="H1115" s="144">
        <v>0</v>
      </c>
      <c r="I1115" s="144">
        <v>8.9428898026379605E-4</v>
      </c>
      <c r="J1115" s="144">
        <v>2.6917469493407597E-3</v>
      </c>
      <c r="K1115" s="144">
        <v>5.3381309794884183E-3</v>
      </c>
      <c r="L1115" s="144">
        <v>7.9630709524357076E-3</v>
      </c>
      <c r="M1115" s="144">
        <v>1.0574591415061502E-2</v>
      </c>
      <c r="N1115" s="144">
        <v>1.450511683946842E-2</v>
      </c>
      <c r="O1115" s="144">
        <v>1.8418966375530671E-2</v>
      </c>
      <c r="P1115" s="144">
        <v>2.2317518394754411E-2</v>
      </c>
      <c r="Q1115" s="144">
        <v>2.7512153992169608E-2</v>
      </c>
      <c r="R1115" s="144">
        <v>3.2688859647441351E-2</v>
      </c>
      <c r="S1115" s="144">
        <v>3.7849144083081425E-2</v>
      </c>
      <c r="T1115" s="144">
        <v>4.4297266590522071E-2</v>
      </c>
      <c r="U1115" s="144">
        <v>5.0727342795821619E-2</v>
      </c>
      <c r="V1115" s="144">
        <v>5.7140920344801234E-2</v>
      </c>
      <c r="W1115" s="144">
        <v>6.4836155957260708E-2</v>
      </c>
      <c r="X1115" s="144">
        <v>6.4744636677501424E-2</v>
      </c>
      <c r="Y1115" s="144">
        <v>6.4658027975212432E-2</v>
      </c>
      <c r="Z1115" s="144">
        <v>6.457606655402115E-2</v>
      </c>
      <c r="AA1115" s="144">
        <v>6.4498503235035295E-2</v>
      </c>
      <c r="AB1115" s="144">
        <v>6.4425102199888909E-2</v>
      </c>
      <c r="AC1115" s="144">
        <v>6.4355640274374751E-2</v>
      </c>
      <c r="AD1115" s="144">
        <v>6.4289906250487222E-2</v>
      </c>
      <c r="AE1115" s="144">
        <v>6.4227700244815986E-2</v>
      </c>
    </row>
    <row r="1116" spans="1:31">
      <c r="A1116" s="3" t="s">
        <v>908</v>
      </c>
      <c r="B1116" s="117" t="s">
        <v>544</v>
      </c>
      <c r="C1116" s="118" t="s">
        <v>259</v>
      </c>
      <c r="D1116" s="118" t="s">
        <v>503</v>
      </c>
      <c r="E1116" s="117" t="s">
        <v>37</v>
      </c>
      <c r="F1116" s="118" t="s">
        <v>119</v>
      </c>
      <c r="G1116" s="117">
        <v>0</v>
      </c>
      <c r="H1116" s="144">
        <v>0</v>
      </c>
      <c r="I1116" s="144">
        <v>8.3920077907954623E-4</v>
      </c>
      <c r="J1116" s="144">
        <v>2.525935337261369E-3</v>
      </c>
      <c r="K1116" s="144">
        <v>5.0093021111519316E-3</v>
      </c>
      <c r="L1116" s="144">
        <v>7.4725457817656675E-3</v>
      </c>
      <c r="M1116" s="144">
        <v>9.9231965838937133E-3</v>
      </c>
      <c r="N1116" s="144">
        <v>1.3611601642157165E-2</v>
      </c>
      <c r="O1116" s="144">
        <v>1.7284358046797982E-2</v>
      </c>
      <c r="P1116" s="144">
        <v>2.094275926163754E-2</v>
      </c>
      <c r="Q1116" s="144">
        <v>2.5817405306251959E-2</v>
      </c>
      <c r="R1116" s="144">
        <v>3.0675225893158964E-2</v>
      </c>
      <c r="S1116" s="144">
        <v>3.5517636807563611E-2</v>
      </c>
      <c r="T1116" s="144">
        <v>4.1568554968545911E-2</v>
      </c>
      <c r="U1116" s="144">
        <v>4.7602538479599006E-2</v>
      </c>
      <c r="V1116" s="144">
        <v>5.3621039651561481E-2</v>
      </c>
      <c r="W1116" s="144">
        <v>6.0842248750293454E-2</v>
      </c>
      <c r="X1116" s="144">
        <v>6.0756367058167338E-2</v>
      </c>
      <c r="Y1116" s="144">
        <v>6.0675093451939346E-2</v>
      </c>
      <c r="Z1116" s="144">
        <v>6.0598180854293443E-2</v>
      </c>
      <c r="AA1116" s="144">
        <v>6.0525395435757127E-2</v>
      </c>
      <c r="AB1116" s="144">
        <v>6.0456515904375757E-2</v>
      </c>
      <c r="AC1116" s="144">
        <v>6.0391332833473262E-2</v>
      </c>
      <c r="AD1116" s="144">
        <v>6.0329648025457212E-2</v>
      </c>
      <c r="AE1116" s="144">
        <v>6.0271273909735322E-2</v>
      </c>
    </row>
    <row r="1117" spans="1:31">
      <c r="A1117" s="3" t="s">
        <v>909</v>
      </c>
      <c r="B1117" s="117" t="s">
        <v>544</v>
      </c>
      <c r="C1117" s="118" t="s">
        <v>259</v>
      </c>
      <c r="D1117" s="118" t="s">
        <v>503</v>
      </c>
      <c r="E1117" s="117" t="s">
        <v>38</v>
      </c>
      <c r="F1117" s="118" t="s">
        <v>119</v>
      </c>
      <c r="G1117" s="117">
        <v>0</v>
      </c>
      <c r="H1117" s="144">
        <v>0</v>
      </c>
      <c r="I1117" s="144">
        <v>8.9428898026379605E-4</v>
      </c>
      <c r="J1117" s="144">
        <v>2.6917469493407597E-3</v>
      </c>
      <c r="K1117" s="144">
        <v>5.3381309794884183E-3</v>
      </c>
      <c r="L1117" s="144">
        <v>7.9630709524357076E-3</v>
      </c>
      <c r="M1117" s="144">
        <v>1.0574591415061502E-2</v>
      </c>
      <c r="N1117" s="144">
        <v>1.450511683946842E-2</v>
      </c>
      <c r="O1117" s="144">
        <v>1.8418966375530671E-2</v>
      </c>
      <c r="P1117" s="144">
        <v>2.2317518394754411E-2</v>
      </c>
      <c r="Q1117" s="144">
        <v>2.7512153992169608E-2</v>
      </c>
      <c r="R1117" s="144">
        <v>3.2688859647441351E-2</v>
      </c>
      <c r="S1117" s="144">
        <v>3.7849144083081425E-2</v>
      </c>
      <c r="T1117" s="144">
        <v>4.4297266590522071E-2</v>
      </c>
      <c r="U1117" s="144">
        <v>5.0727342795821619E-2</v>
      </c>
      <c r="V1117" s="144">
        <v>5.7140920344801234E-2</v>
      </c>
      <c r="W1117" s="144">
        <v>6.4836155957260708E-2</v>
      </c>
      <c r="X1117" s="144">
        <v>6.4744636677501424E-2</v>
      </c>
      <c r="Y1117" s="144">
        <v>6.4658027975212432E-2</v>
      </c>
      <c r="Z1117" s="144">
        <v>6.457606655402115E-2</v>
      </c>
      <c r="AA1117" s="144">
        <v>6.4498503235035295E-2</v>
      </c>
      <c r="AB1117" s="144">
        <v>6.4425102199888909E-2</v>
      </c>
      <c r="AC1117" s="144">
        <v>6.4355640274374751E-2</v>
      </c>
      <c r="AD1117" s="144">
        <v>6.4289906250487222E-2</v>
      </c>
      <c r="AE1117" s="144">
        <v>6.4227700244815986E-2</v>
      </c>
    </row>
    <row r="1118" spans="1:31">
      <c r="A1118" s="3" t="s">
        <v>910</v>
      </c>
      <c r="B1118" s="117" t="s">
        <v>544</v>
      </c>
      <c r="C1118" s="118" t="s">
        <v>259</v>
      </c>
      <c r="D1118" s="118" t="s">
        <v>503</v>
      </c>
      <c r="E1118" s="117" t="s">
        <v>95</v>
      </c>
      <c r="F1118" s="118" t="s">
        <v>119</v>
      </c>
      <c r="G1118" s="117">
        <v>0</v>
      </c>
      <c r="H1118" s="118">
        <v>0</v>
      </c>
      <c r="I1118" s="118">
        <v>89.23</v>
      </c>
      <c r="J1118" s="118">
        <v>89.23</v>
      </c>
      <c r="K1118" s="118">
        <v>89.23</v>
      </c>
      <c r="L1118" s="118">
        <v>89.23</v>
      </c>
      <c r="M1118" s="118">
        <v>89.23</v>
      </c>
      <c r="N1118" s="118">
        <v>89.23</v>
      </c>
      <c r="O1118" s="118">
        <v>89.23</v>
      </c>
      <c r="P1118" s="118">
        <v>89.23</v>
      </c>
      <c r="Q1118" s="118">
        <v>89.23</v>
      </c>
      <c r="R1118" s="118">
        <v>89.23</v>
      </c>
      <c r="S1118" s="118">
        <v>89.23</v>
      </c>
      <c r="T1118" s="118">
        <v>89.23</v>
      </c>
      <c r="U1118" s="118">
        <v>89.23</v>
      </c>
      <c r="V1118" s="118">
        <v>89.23</v>
      </c>
      <c r="W1118" s="118">
        <v>89.23</v>
      </c>
      <c r="X1118" s="118">
        <v>89.23</v>
      </c>
      <c r="Y1118" s="118">
        <v>89.23</v>
      </c>
      <c r="Z1118" s="118">
        <v>89.23</v>
      </c>
      <c r="AA1118" s="118">
        <v>89.23</v>
      </c>
      <c r="AB1118" s="118">
        <v>89.23</v>
      </c>
      <c r="AC1118" s="118">
        <v>89.23</v>
      </c>
      <c r="AD1118" s="118">
        <v>89.23</v>
      </c>
      <c r="AE1118" s="118">
        <v>89.23</v>
      </c>
    </row>
    <row r="1119" spans="1:31">
      <c r="A1119" s="3" t="s">
        <v>911</v>
      </c>
      <c r="B1119" s="117" t="s">
        <v>544</v>
      </c>
      <c r="C1119" s="118" t="s">
        <v>259</v>
      </c>
      <c r="D1119" s="118" t="s">
        <v>503</v>
      </c>
      <c r="E1119" s="117" t="s">
        <v>96</v>
      </c>
      <c r="F1119" s="118" t="s">
        <v>119</v>
      </c>
      <c r="G1119" s="117">
        <v>0</v>
      </c>
      <c r="H1119" s="118">
        <v>0</v>
      </c>
      <c r="I1119" s="118">
        <v>731.62</v>
      </c>
      <c r="J1119" s="118">
        <v>733.87</v>
      </c>
      <c r="K1119" s="118">
        <v>737.18</v>
      </c>
      <c r="L1119" s="118">
        <v>740.46</v>
      </c>
      <c r="M1119" s="118">
        <v>743.73</v>
      </c>
      <c r="N1119" s="118">
        <v>748.65</v>
      </c>
      <c r="O1119" s="118">
        <v>753.55</v>
      </c>
      <c r="P1119" s="118">
        <v>758.42</v>
      </c>
      <c r="Q1119" s="118">
        <v>764.92</v>
      </c>
      <c r="R1119" s="118">
        <v>771.4</v>
      </c>
      <c r="S1119" s="118">
        <v>777.86</v>
      </c>
      <c r="T1119" s="118">
        <v>785.93</v>
      </c>
      <c r="U1119" s="118">
        <v>793.97</v>
      </c>
      <c r="V1119" s="118">
        <v>802</v>
      </c>
      <c r="W1119" s="118">
        <v>811.62</v>
      </c>
      <c r="X1119" s="118">
        <v>811.51</v>
      </c>
      <c r="Y1119" s="118">
        <v>811.4</v>
      </c>
      <c r="Z1119" s="118">
        <v>811.3</v>
      </c>
      <c r="AA1119" s="118">
        <v>811.2</v>
      </c>
      <c r="AB1119" s="118">
        <v>811.11</v>
      </c>
      <c r="AC1119" s="118">
        <v>811.02</v>
      </c>
      <c r="AD1119" s="118">
        <v>810.94</v>
      </c>
      <c r="AE1119" s="118">
        <v>810.86</v>
      </c>
    </row>
    <row r="1120" spans="1:31">
      <c r="A1120" s="3" t="s">
        <v>912</v>
      </c>
      <c r="B1120" s="117" t="s">
        <v>544</v>
      </c>
      <c r="C1120" s="118" t="s">
        <v>259</v>
      </c>
      <c r="D1120" s="118" t="s">
        <v>503</v>
      </c>
      <c r="E1120" s="117" t="s">
        <v>97</v>
      </c>
      <c r="F1120" s="118" t="s">
        <v>119</v>
      </c>
      <c r="G1120" s="117">
        <v>0</v>
      </c>
      <c r="H1120" s="118">
        <v>0</v>
      </c>
      <c r="I1120" s="118">
        <v>0</v>
      </c>
      <c r="J1120" s="118">
        <v>0</v>
      </c>
      <c r="K1120" s="118">
        <v>0</v>
      </c>
      <c r="L1120" s="118">
        <v>0</v>
      </c>
      <c r="M1120" s="118">
        <v>0</v>
      </c>
      <c r="N1120" s="118">
        <v>0</v>
      </c>
      <c r="O1120" s="118">
        <v>0</v>
      </c>
      <c r="P1120" s="118">
        <v>0</v>
      </c>
      <c r="Q1120" s="118">
        <v>0</v>
      </c>
      <c r="R1120" s="118">
        <v>0</v>
      </c>
      <c r="S1120" s="118">
        <v>0</v>
      </c>
      <c r="T1120" s="118">
        <v>0</v>
      </c>
      <c r="U1120" s="118">
        <v>0</v>
      </c>
      <c r="V1120" s="118">
        <v>0</v>
      </c>
      <c r="W1120" s="118">
        <v>0</v>
      </c>
      <c r="X1120" s="118">
        <v>0</v>
      </c>
      <c r="Y1120" s="118">
        <v>0</v>
      </c>
      <c r="Z1120" s="118">
        <v>0</v>
      </c>
      <c r="AA1120" s="118">
        <v>0</v>
      </c>
      <c r="AB1120" s="118">
        <v>0</v>
      </c>
      <c r="AC1120" s="118">
        <v>0</v>
      </c>
      <c r="AD1120" s="118">
        <v>0</v>
      </c>
      <c r="AE1120" s="118">
        <v>0</v>
      </c>
    </row>
    <row r="1121" spans="1:31">
      <c r="A1121" s="3" t="s">
        <v>913</v>
      </c>
      <c r="B1121" s="117" t="s">
        <v>544</v>
      </c>
      <c r="C1121" s="118" t="s">
        <v>259</v>
      </c>
      <c r="D1121" s="118" t="s">
        <v>503</v>
      </c>
      <c r="E1121" s="117" t="s">
        <v>34</v>
      </c>
      <c r="F1121" s="118" t="s">
        <v>119</v>
      </c>
      <c r="G1121" s="117">
        <v>0</v>
      </c>
      <c r="H1121" s="118">
        <v>0</v>
      </c>
      <c r="I1121" s="118">
        <v>820.85</v>
      </c>
      <c r="J1121" s="118">
        <v>823.09</v>
      </c>
      <c r="K1121" s="118">
        <v>826.41</v>
      </c>
      <c r="L1121" s="118">
        <v>829.69</v>
      </c>
      <c r="M1121" s="118">
        <v>832.96</v>
      </c>
      <c r="N1121" s="118">
        <v>837.88</v>
      </c>
      <c r="O1121" s="118">
        <v>842.77</v>
      </c>
      <c r="P1121" s="118">
        <v>847.65</v>
      </c>
      <c r="Q1121" s="118">
        <v>854.15</v>
      </c>
      <c r="R1121" s="118">
        <v>860.63</v>
      </c>
      <c r="S1121" s="118">
        <v>867.08</v>
      </c>
      <c r="T1121" s="118">
        <v>875.15</v>
      </c>
      <c r="U1121" s="118">
        <v>883.2</v>
      </c>
      <c r="V1121" s="118">
        <v>891.22</v>
      </c>
      <c r="W1121" s="118">
        <v>900.85</v>
      </c>
      <c r="X1121" s="118">
        <v>900.74</v>
      </c>
      <c r="Y1121" s="118">
        <v>900.63</v>
      </c>
      <c r="Z1121" s="118">
        <v>900.52</v>
      </c>
      <c r="AA1121" s="118">
        <v>900.43</v>
      </c>
      <c r="AB1121" s="118">
        <v>900.34</v>
      </c>
      <c r="AC1121" s="118">
        <v>900.25</v>
      </c>
      <c r="AD1121" s="118">
        <v>900.17</v>
      </c>
      <c r="AE1121" s="118">
        <v>900.09</v>
      </c>
    </row>
    <row r="1122" spans="1:31">
      <c r="A1122" s="3" t="s">
        <v>914</v>
      </c>
      <c r="B1122" s="117" t="s">
        <v>544</v>
      </c>
      <c r="C1122" s="118" t="s">
        <v>270</v>
      </c>
      <c r="D1122" s="118" t="s">
        <v>503</v>
      </c>
      <c r="E1122" s="117" t="s">
        <v>93</v>
      </c>
      <c r="F1122" s="118" t="s">
        <v>119</v>
      </c>
      <c r="G1122" s="117">
        <v>0</v>
      </c>
      <c r="H1122" s="119">
        <v>0</v>
      </c>
      <c r="I1122" s="119">
        <v>1.0983665000000001E-3</v>
      </c>
      <c r="J1122" s="119">
        <v>2.1901990000000003E-3</v>
      </c>
      <c r="K1122" s="119">
        <v>4.3542620000000002E-3</v>
      </c>
      <c r="L1122" s="119">
        <v>6.5117909999999994E-3</v>
      </c>
      <c r="M1122" s="119">
        <v>8.6693200000000012E-3</v>
      </c>
      <c r="N1122" s="119">
        <v>1.1920315000000001E-2</v>
      </c>
      <c r="O1122" s="119">
        <v>1.5171310000000004E-2</v>
      </c>
      <c r="P1122" s="119">
        <v>1.8422305000000003E-2</v>
      </c>
      <c r="Q1122" s="119">
        <v>2.2756965000000004E-2</v>
      </c>
      <c r="R1122" s="119">
        <v>2.7091625000000001E-2</v>
      </c>
      <c r="S1122" s="119">
        <v>3.1426284999999998E-2</v>
      </c>
      <c r="T1122" s="119">
        <v>3.684461E-2</v>
      </c>
      <c r="U1122" s="119">
        <v>4.2262935000000001E-2</v>
      </c>
      <c r="V1122" s="119">
        <v>4.7681259999999996E-2</v>
      </c>
      <c r="W1122" s="119">
        <v>5.4183249999999995E-2</v>
      </c>
      <c r="X1122" s="119">
        <v>5.4183250000000002E-2</v>
      </c>
      <c r="Y1122" s="119">
        <v>5.4183250000000002E-2</v>
      </c>
      <c r="Z1122" s="119">
        <v>5.4183250000000002E-2</v>
      </c>
      <c r="AA1122" s="119">
        <v>5.4183250000000002E-2</v>
      </c>
      <c r="AB1122" s="119">
        <v>5.4183250000000002E-2</v>
      </c>
      <c r="AC1122" s="119">
        <v>5.4183250000000002E-2</v>
      </c>
      <c r="AD1122" s="119">
        <v>5.4183250000000002E-2</v>
      </c>
      <c r="AE1122" s="119">
        <v>5.4183250000000002E-2</v>
      </c>
    </row>
    <row r="1123" spans="1:31">
      <c r="A1123" s="3" t="s">
        <v>915</v>
      </c>
      <c r="B1123" s="117" t="s">
        <v>544</v>
      </c>
      <c r="C1123" s="118" t="s">
        <v>270</v>
      </c>
      <c r="D1123" s="118" t="s">
        <v>503</v>
      </c>
      <c r="E1123" s="117" t="s">
        <v>94</v>
      </c>
      <c r="F1123" s="118" t="s">
        <v>119</v>
      </c>
      <c r="G1123" s="117">
        <v>0</v>
      </c>
      <c r="H1123" s="119">
        <v>0</v>
      </c>
      <c r="I1123" s="119">
        <v>1.0983665000000001E-3</v>
      </c>
      <c r="J1123" s="119">
        <v>1.0918325000000002E-3</v>
      </c>
      <c r="K1123" s="119">
        <v>2.1640629999999999E-3</v>
      </c>
      <c r="L1123" s="119">
        <v>2.1575289999999992E-3</v>
      </c>
      <c r="M1123" s="119">
        <v>2.1575290000000018E-3</v>
      </c>
      <c r="N1123" s="119">
        <v>3.2509949999999996E-3</v>
      </c>
      <c r="O1123" s="119">
        <v>3.250995000000003E-3</v>
      </c>
      <c r="P1123" s="119">
        <v>3.2509949999999996E-3</v>
      </c>
      <c r="Q1123" s="119">
        <v>4.3346600000000006E-3</v>
      </c>
      <c r="R1123" s="119">
        <v>4.3346599999999971E-3</v>
      </c>
      <c r="S1123" s="119">
        <v>4.3346599999999971E-3</v>
      </c>
      <c r="T1123" s="119">
        <v>5.4183250000000016E-3</v>
      </c>
      <c r="U1123" s="119">
        <v>5.4183250000000016E-3</v>
      </c>
      <c r="V1123" s="119">
        <v>5.4183249999999947E-3</v>
      </c>
      <c r="W1123" s="119">
        <v>6.5019899999999992E-3</v>
      </c>
      <c r="X1123" s="119">
        <v>6.9388939039072284E-18</v>
      </c>
      <c r="Y1123" s="119">
        <v>0</v>
      </c>
      <c r="Z1123" s="119">
        <v>0</v>
      </c>
      <c r="AA1123" s="119">
        <v>0</v>
      </c>
      <c r="AB1123" s="119">
        <v>0</v>
      </c>
      <c r="AC1123" s="119">
        <v>0</v>
      </c>
      <c r="AD1123" s="119">
        <v>0</v>
      </c>
      <c r="AE1123" s="119">
        <v>0</v>
      </c>
    </row>
    <row r="1124" spans="1:31">
      <c r="A1124" s="3" t="s">
        <v>916</v>
      </c>
      <c r="B1124" s="117" t="s">
        <v>544</v>
      </c>
      <c r="C1124" s="118" t="s">
        <v>270</v>
      </c>
      <c r="D1124" s="118" t="s">
        <v>503</v>
      </c>
      <c r="E1124" s="117" t="s">
        <v>35</v>
      </c>
      <c r="F1124" s="118" t="s">
        <v>119</v>
      </c>
      <c r="G1124" s="117">
        <v>0</v>
      </c>
      <c r="H1124" s="144">
        <v>0</v>
      </c>
      <c r="I1124" s="144">
        <v>1.6475497500000002E-5</v>
      </c>
      <c r="J1124" s="144">
        <v>3.2852985000000004E-5</v>
      </c>
      <c r="K1124" s="144">
        <v>6.531393E-5</v>
      </c>
      <c r="L1124" s="144">
        <v>9.7676864999999991E-5</v>
      </c>
      <c r="M1124" s="144">
        <v>1.3003980000000001E-4</v>
      </c>
      <c r="N1124" s="144">
        <v>1.7880472499999999E-4</v>
      </c>
      <c r="O1124" s="144">
        <v>2.2756965000000006E-4</v>
      </c>
      <c r="P1124" s="144">
        <v>2.7633457500000002E-4</v>
      </c>
      <c r="Q1124" s="144">
        <v>3.4135447500000004E-4</v>
      </c>
      <c r="R1124" s="144">
        <v>4.06374375E-4</v>
      </c>
      <c r="S1124" s="144">
        <v>4.7139427499999997E-4</v>
      </c>
      <c r="T1124" s="144">
        <v>5.5266915000000004E-4</v>
      </c>
      <c r="U1124" s="144">
        <v>6.3394402500000001E-4</v>
      </c>
      <c r="V1124" s="144">
        <v>7.1521889999999998E-4</v>
      </c>
      <c r="W1124" s="144">
        <v>8.1274874999999989E-4</v>
      </c>
      <c r="X1124" s="144">
        <v>8.1274875E-4</v>
      </c>
      <c r="Y1124" s="144">
        <v>8.1274875E-4</v>
      </c>
      <c r="Z1124" s="144">
        <v>8.1274875E-4</v>
      </c>
      <c r="AA1124" s="144">
        <v>8.1274875E-4</v>
      </c>
      <c r="AB1124" s="144">
        <v>8.1274875E-4</v>
      </c>
      <c r="AC1124" s="144">
        <v>8.1274875E-4</v>
      </c>
      <c r="AD1124" s="144">
        <v>8.1274875E-4</v>
      </c>
      <c r="AE1124" s="144">
        <v>8.1274875E-4</v>
      </c>
    </row>
    <row r="1125" spans="1:31">
      <c r="A1125" s="3" t="s">
        <v>917</v>
      </c>
      <c r="B1125" s="117" t="s">
        <v>544</v>
      </c>
      <c r="C1125" s="118" t="s">
        <v>270</v>
      </c>
      <c r="D1125" s="118" t="s">
        <v>503</v>
      </c>
      <c r="E1125" s="117" t="s">
        <v>36</v>
      </c>
      <c r="F1125" s="118" t="s">
        <v>119</v>
      </c>
      <c r="G1125" s="117">
        <v>0</v>
      </c>
      <c r="H1125" s="144">
        <v>0</v>
      </c>
      <c r="I1125" s="144">
        <v>1.7557009271099745E-5</v>
      </c>
      <c r="J1125" s="144">
        <v>3.5009574808184147E-5</v>
      </c>
      <c r="K1125" s="144">
        <v>6.9601374680306908E-5</v>
      </c>
      <c r="L1125" s="144">
        <v>1.0408873081841431E-4</v>
      </c>
      <c r="M1125" s="144">
        <v>1.3857608695652175E-4</v>
      </c>
      <c r="N1125" s="144">
        <v>1.9054211956521738E-4</v>
      </c>
      <c r="O1125" s="144">
        <v>2.4250815217391309E-4</v>
      </c>
      <c r="P1125" s="144">
        <v>2.9447418478260873E-4</v>
      </c>
      <c r="Q1125" s="144">
        <v>3.6376222826086957E-4</v>
      </c>
      <c r="R1125" s="144">
        <v>4.3305027173913042E-4</v>
      </c>
      <c r="S1125" s="144">
        <v>5.0233831521739121E-4</v>
      </c>
      <c r="T1125" s="144">
        <v>5.8894836956521746E-4</v>
      </c>
      <c r="U1125" s="144">
        <v>6.7555842391304349E-4</v>
      </c>
      <c r="V1125" s="144">
        <v>7.6216847826086952E-4</v>
      </c>
      <c r="W1125" s="144">
        <v>8.6610054347826073E-4</v>
      </c>
      <c r="X1125" s="144">
        <v>8.6610054347826084E-4</v>
      </c>
      <c r="Y1125" s="144">
        <v>8.6610054347826084E-4</v>
      </c>
      <c r="Z1125" s="144">
        <v>8.6610054347826084E-4</v>
      </c>
      <c r="AA1125" s="144">
        <v>8.6610054347826084E-4</v>
      </c>
      <c r="AB1125" s="144">
        <v>8.6610054347826084E-4</v>
      </c>
      <c r="AC1125" s="144">
        <v>8.6610054347826084E-4</v>
      </c>
      <c r="AD1125" s="144">
        <v>8.6610054347826084E-4</v>
      </c>
      <c r="AE1125" s="144">
        <v>8.6610054347826084E-4</v>
      </c>
    </row>
    <row r="1126" spans="1:31">
      <c r="A1126" s="3" t="s">
        <v>918</v>
      </c>
      <c r="B1126" s="117" t="s">
        <v>544</v>
      </c>
      <c r="C1126" s="118" t="s">
        <v>270</v>
      </c>
      <c r="D1126" s="118" t="s">
        <v>503</v>
      </c>
      <c r="E1126" s="117" t="s">
        <v>37</v>
      </c>
      <c r="F1126" s="118" t="s">
        <v>119</v>
      </c>
      <c r="G1126" s="117">
        <v>0</v>
      </c>
      <c r="H1126" s="144">
        <v>0</v>
      </c>
      <c r="I1126" s="144">
        <v>1.6475497500000002E-5</v>
      </c>
      <c r="J1126" s="144">
        <v>3.2852985000000004E-5</v>
      </c>
      <c r="K1126" s="144">
        <v>6.531393E-5</v>
      </c>
      <c r="L1126" s="144">
        <v>9.7676864999999991E-5</v>
      </c>
      <c r="M1126" s="144">
        <v>1.3003980000000001E-4</v>
      </c>
      <c r="N1126" s="144">
        <v>1.7880472499999999E-4</v>
      </c>
      <c r="O1126" s="144">
        <v>2.2756965000000006E-4</v>
      </c>
      <c r="P1126" s="144">
        <v>2.7633457500000002E-4</v>
      </c>
      <c r="Q1126" s="144">
        <v>3.4135447500000004E-4</v>
      </c>
      <c r="R1126" s="144">
        <v>4.06374375E-4</v>
      </c>
      <c r="S1126" s="144">
        <v>4.7139427499999997E-4</v>
      </c>
      <c r="T1126" s="144">
        <v>5.5266915000000004E-4</v>
      </c>
      <c r="U1126" s="144">
        <v>6.3394402500000001E-4</v>
      </c>
      <c r="V1126" s="144">
        <v>7.1521889999999998E-4</v>
      </c>
      <c r="W1126" s="144">
        <v>8.1274874999999989E-4</v>
      </c>
      <c r="X1126" s="144">
        <v>8.1274875E-4</v>
      </c>
      <c r="Y1126" s="144">
        <v>8.1274875E-4</v>
      </c>
      <c r="Z1126" s="144">
        <v>8.1274875E-4</v>
      </c>
      <c r="AA1126" s="144">
        <v>8.1274875E-4</v>
      </c>
      <c r="AB1126" s="144">
        <v>8.1274875E-4</v>
      </c>
      <c r="AC1126" s="144">
        <v>8.1274875E-4</v>
      </c>
      <c r="AD1126" s="144">
        <v>8.1274875E-4</v>
      </c>
      <c r="AE1126" s="144">
        <v>8.1274875E-4</v>
      </c>
    </row>
    <row r="1127" spans="1:31">
      <c r="A1127" s="3" t="s">
        <v>919</v>
      </c>
      <c r="B1127" s="117" t="s">
        <v>544</v>
      </c>
      <c r="C1127" s="118" t="s">
        <v>270</v>
      </c>
      <c r="D1127" s="118" t="s">
        <v>503</v>
      </c>
      <c r="E1127" s="117" t="s">
        <v>38</v>
      </c>
      <c r="F1127" s="118" t="s">
        <v>119</v>
      </c>
      <c r="G1127" s="117">
        <v>0</v>
      </c>
      <c r="H1127" s="144">
        <v>0</v>
      </c>
      <c r="I1127" s="144">
        <v>1.7557009271099745E-5</v>
      </c>
      <c r="J1127" s="144">
        <v>3.5009574808184147E-5</v>
      </c>
      <c r="K1127" s="144">
        <v>6.9601374680306908E-5</v>
      </c>
      <c r="L1127" s="144">
        <v>1.0408873081841431E-4</v>
      </c>
      <c r="M1127" s="144">
        <v>1.3857608695652175E-4</v>
      </c>
      <c r="N1127" s="144">
        <v>1.9054211956521738E-4</v>
      </c>
      <c r="O1127" s="144">
        <v>2.4250815217391309E-4</v>
      </c>
      <c r="P1127" s="144">
        <v>2.9447418478260873E-4</v>
      </c>
      <c r="Q1127" s="144">
        <v>3.6376222826086957E-4</v>
      </c>
      <c r="R1127" s="144">
        <v>4.3305027173913042E-4</v>
      </c>
      <c r="S1127" s="144">
        <v>5.0233831521739121E-4</v>
      </c>
      <c r="T1127" s="144">
        <v>5.8894836956521746E-4</v>
      </c>
      <c r="U1127" s="144">
        <v>6.7555842391304349E-4</v>
      </c>
      <c r="V1127" s="144">
        <v>7.6216847826086952E-4</v>
      </c>
      <c r="W1127" s="144">
        <v>8.6610054347826073E-4</v>
      </c>
      <c r="X1127" s="144">
        <v>8.6610054347826084E-4</v>
      </c>
      <c r="Y1127" s="144">
        <v>8.6610054347826084E-4</v>
      </c>
      <c r="Z1127" s="144">
        <v>8.6610054347826084E-4</v>
      </c>
      <c r="AA1127" s="144">
        <v>8.6610054347826084E-4</v>
      </c>
      <c r="AB1127" s="144">
        <v>8.6610054347826084E-4</v>
      </c>
      <c r="AC1127" s="144">
        <v>8.6610054347826084E-4</v>
      </c>
      <c r="AD1127" s="144">
        <v>8.6610054347826084E-4</v>
      </c>
      <c r="AE1127" s="144">
        <v>8.6610054347826084E-4</v>
      </c>
    </row>
    <row r="1128" spans="1:31">
      <c r="A1128" s="3" t="s">
        <v>920</v>
      </c>
      <c r="B1128" s="117" t="s">
        <v>544</v>
      </c>
      <c r="C1128" s="118" t="s">
        <v>270</v>
      </c>
      <c r="D1128" s="118" t="s">
        <v>503</v>
      </c>
      <c r="E1128" s="117" t="s">
        <v>95</v>
      </c>
      <c r="F1128" s="118" t="s">
        <v>119</v>
      </c>
      <c r="G1128" s="117">
        <v>0</v>
      </c>
      <c r="H1128" s="118">
        <v>0</v>
      </c>
      <c r="I1128" s="118">
        <v>1.2</v>
      </c>
      <c r="J1128" s="118">
        <v>1.2</v>
      </c>
      <c r="K1128" s="118">
        <v>1.2</v>
      </c>
      <c r="L1128" s="118">
        <v>1.2</v>
      </c>
      <c r="M1128" s="118">
        <v>1.2</v>
      </c>
      <c r="N1128" s="118">
        <v>1.2</v>
      </c>
      <c r="O1128" s="118">
        <v>1.2</v>
      </c>
      <c r="P1128" s="118">
        <v>1.2</v>
      </c>
      <c r="Q1128" s="118">
        <v>1.2</v>
      </c>
      <c r="R1128" s="118">
        <v>1.2</v>
      </c>
      <c r="S1128" s="118">
        <v>1.2</v>
      </c>
      <c r="T1128" s="118">
        <v>1.2</v>
      </c>
      <c r="U1128" s="118">
        <v>1.2</v>
      </c>
      <c r="V1128" s="118">
        <v>1.2</v>
      </c>
      <c r="W1128" s="118">
        <v>1.2</v>
      </c>
      <c r="X1128" s="118">
        <v>1.2</v>
      </c>
      <c r="Y1128" s="118">
        <v>1.2</v>
      </c>
      <c r="Z1128" s="118">
        <v>1.2</v>
      </c>
      <c r="AA1128" s="118">
        <v>1.2</v>
      </c>
      <c r="AB1128" s="118">
        <v>1.2</v>
      </c>
      <c r="AC1128" s="118">
        <v>1.2</v>
      </c>
      <c r="AD1128" s="118">
        <v>1.2</v>
      </c>
      <c r="AE1128" s="118">
        <v>1.2</v>
      </c>
    </row>
    <row r="1129" spans="1:31">
      <c r="A1129" s="3" t="s">
        <v>921</v>
      </c>
      <c r="B1129" s="117" t="s">
        <v>544</v>
      </c>
      <c r="C1129" s="118" t="s">
        <v>270</v>
      </c>
      <c r="D1129" s="118" t="s">
        <v>503</v>
      </c>
      <c r="E1129" s="117" t="s">
        <v>96</v>
      </c>
      <c r="F1129" s="118" t="s">
        <v>119</v>
      </c>
      <c r="G1129" s="117">
        <v>0</v>
      </c>
      <c r="H1129" s="118">
        <v>0</v>
      </c>
      <c r="I1129" s="118">
        <v>9.83</v>
      </c>
      <c r="J1129" s="118">
        <v>9.85</v>
      </c>
      <c r="K1129" s="118">
        <v>9.9</v>
      </c>
      <c r="L1129" s="118">
        <v>9.94</v>
      </c>
      <c r="M1129" s="118">
        <v>9.98</v>
      </c>
      <c r="N1129" s="118">
        <v>10.050000000000001</v>
      </c>
      <c r="O1129" s="118">
        <v>10.11</v>
      </c>
      <c r="P1129" s="118">
        <v>10.18</v>
      </c>
      <c r="Q1129" s="118">
        <v>10.26</v>
      </c>
      <c r="R1129" s="118">
        <v>10.35</v>
      </c>
      <c r="S1129" s="118">
        <v>10.44</v>
      </c>
      <c r="T1129" s="118">
        <v>10.55</v>
      </c>
      <c r="U1129" s="118">
        <v>10.65</v>
      </c>
      <c r="V1129" s="118">
        <v>10.76</v>
      </c>
      <c r="W1129" s="118">
        <v>10.89</v>
      </c>
      <c r="X1129" s="118">
        <v>10.89</v>
      </c>
      <c r="Y1129" s="118">
        <v>10.89</v>
      </c>
      <c r="Z1129" s="118">
        <v>10.89</v>
      </c>
      <c r="AA1129" s="118">
        <v>10.89</v>
      </c>
      <c r="AB1129" s="118">
        <v>10.89</v>
      </c>
      <c r="AC1129" s="118">
        <v>10.89</v>
      </c>
      <c r="AD1129" s="118">
        <v>10.89</v>
      </c>
      <c r="AE1129" s="118">
        <v>10.89</v>
      </c>
    </row>
    <row r="1130" spans="1:31">
      <c r="A1130" s="3" t="s">
        <v>922</v>
      </c>
      <c r="B1130" s="117" t="s">
        <v>544</v>
      </c>
      <c r="C1130" s="118" t="s">
        <v>270</v>
      </c>
      <c r="D1130" s="118" t="s">
        <v>503</v>
      </c>
      <c r="E1130" s="117" t="s">
        <v>97</v>
      </c>
      <c r="F1130" s="118" t="s">
        <v>119</v>
      </c>
      <c r="G1130" s="117">
        <v>0</v>
      </c>
      <c r="H1130" s="118">
        <v>0</v>
      </c>
      <c r="I1130" s="118">
        <v>0</v>
      </c>
      <c r="J1130" s="118">
        <v>0</v>
      </c>
      <c r="K1130" s="118">
        <v>0</v>
      </c>
      <c r="L1130" s="118">
        <v>0</v>
      </c>
      <c r="M1130" s="118">
        <v>0</v>
      </c>
      <c r="N1130" s="118">
        <v>0</v>
      </c>
      <c r="O1130" s="118">
        <v>0</v>
      </c>
      <c r="P1130" s="118">
        <v>0</v>
      </c>
      <c r="Q1130" s="118">
        <v>0</v>
      </c>
      <c r="R1130" s="118">
        <v>0</v>
      </c>
      <c r="S1130" s="118">
        <v>0</v>
      </c>
      <c r="T1130" s="118">
        <v>0</v>
      </c>
      <c r="U1130" s="118">
        <v>0</v>
      </c>
      <c r="V1130" s="118">
        <v>0</v>
      </c>
      <c r="W1130" s="118">
        <v>0</v>
      </c>
      <c r="X1130" s="118">
        <v>0</v>
      </c>
      <c r="Y1130" s="118">
        <v>0</v>
      </c>
      <c r="Z1130" s="118">
        <v>0</v>
      </c>
      <c r="AA1130" s="118">
        <v>0</v>
      </c>
      <c r="AB1130" s="118">
        <v>0</v>
      </c>
      <c r="AC1130" s="118">
        <v>0</v>
      </c>
      <c r="AD1130" s="118">
        <v>0</v>
      </c>
      <c r="AE1130" s="118">
        <v>0</v>
      </c>
    </row>
    <row r="1131" spans="1:31">
      <c r="A1131" s="3" t="s">
        <v>923</v>
      </c>
      <c r="B1131" s="117" t="s">
        <v>544</v>
      </c>
      <c r="C1131" s="118" t="s">
        <v>270</v>
      </c>
      <c r="D1131" s="118" t="s">
        <v>503</v>
      </c>
      <c r="E1131" s="117" t="s">
        <v>34</v>
      </c>
      <c r="F1131" s="118" t="s">
        <v>119</v>
      </c>
      <c r="G1131" s="117">
        <v>0</v>
      </c>
      <c r="H1131" s="118">
        <v>0</v>
      </c>
      <c r="I1131" s="118">
        <v>11.03</v>
      </c>
      <c r="J1131" s="118">
        <v>11.05</v>
      </c>
      <c r="K1131" s="118">
        <v>11.09</v>
      </c>
      <c r="L1131" s="118">
        <v>11.14</v>
      </c>
      <c r="M1131" s="118">
        <v>11.18</v>
      </c>
      <c r="N1131" s="118">
        <v>11.25</v>
      </c>
      <c r="O1131" s="118">
        <v>11.31</v>
      </c>
      <c r="P1131" s="118">
        <v>11.38</v>
      </c>
      <c r="Q1131" s="118">
        <v>11.46</v>
      </c>
      <c r="R1131" s="118">
        <v>11.55</v>
      </c>
      <c r="S1131" s="118">
        <v>11.64</v>
      </c>
      <c r="T1131" s="118">
        <v>11.74</v>
      </c>
      <c r="U1131" s="118">
        <v>11.85</v>
      </c>
      <c r="V1131" s="118">
        <v>11.96</v>
      </c>
      <c r="W1131" s="118">
        <v>12.09</v>
      </c>
      <c r="X1131" s="118">
        <v>12.09</v>
      </c>
      <c r="Y1131" s="118">
        <v>12.09</v>
      </c>
      <c r="Z1131" s="118">
        <v>12.09</v>
      </c>
      <c r="AA1131" s="118">
        <v>12.09</v>
      </c>
      <c r="AB1131" s="118">
        <v>12.09</v>
      </c>
      <c r="AC1131" s="118">
        <v>12.09</v>
      </c>
      <c r="AD1131" s="118">
        <v>12.09</v>
      </c>
      <c r="AE1131" s="118">
        <v>12.09</v>
      </c>
    </row>
    <row r="1132" spans="1:31">
      <c r="A1132" s="3" t="s">
        <v>543</v>
      </c>
      <c r="B1132" s="117" t="s">
        <v>544</v>
      </c>
      <c r="C1132" s="118" t="s">
        <v>32</v>
      </c>
      <c r="D1132" s="118" t="s">
        <v>118</v>
      </c>
      <c r="E1132" s="117" t="s">
        <v>93</v>
      </c>
      <c r="F1132" s="118" t="s">
        <v>119</v>
      </c>
      <c r="G1132" s="117">
        <v>0</v>
      </c>
      <c r="H1132" s="119">
        <v>0</v>
      </c>
      <c r="I1132" s="119">
        <v>7799.4157459263051</v>
      </c>
      <c r="J1132" s="119">
        <v>18325.72273369852</v>
      </c>
      <c r="K1132" s="119">
        <v>21109.12619568146</v>
      </c>
      <c r="L1132" s="119">
        <v>20223.017097897209</v>
      </c>
      <c r="M1132" s="119">
        <v>19868.438891309917</v>
      </c>
      <c r="N1132" s="119">
        <v>20045.432537053468</v>
      </c>
      <c r="O1132" s="119">
        <v>20250.821374607505</v>
      </c>
      <c r="P1132" s="119">
        <v>20457.10113345884</v>
      </c>
      <c r="Q1132" s="119">
        <v>20664.2255260446</v>
      </c>
      <c r="R1132" s="119">
        <v>20872.145813335446</v>
      </c>
      <c r="S1132" s="119">
        <v>21080.810717851557</v>
      </c>
      <c r="T1132" s="119">
        <v>21290.166334200381</v>
      </c>
      <c r="U1132" s="119">
        <v>21500.156037092303</v>
      </c>
      <c r="V1132" s="119">
        <v>21710.720386791429</v>
      </c>
      <c r="W1132" s="119">
        <v>21921.797031960206</v>
      </c>
      <c r="X1132" s="119">
        <v>22133.320609858172</v>
      </c>
      <c r="Y1132" s="119">
        <v>22345.222643856861</v>
      </c>
      <c r="Z1132" s="119">
        <v>22557.431438235133</v>
      </c>
      <c r="AA1132" s="119">
        <v>22769.871970221549</v>
      </c>
      <c r="AB1132" s="119">
        <v>22982.465779253005</v>
      </c>
      <c r="AC1132" s="119">
        <v>23195.13085342195</v>
      </c>
      <c r="AD1132" s="119">
        <v>23482.896978247358</v>
      </c>
      <c r="AE1132" s="119">
        <v>23774.233220573737</v>
      </c>
    </row>
    <row r="1133" spans="1:31">
      <c r="A1133" s="3" t="s">
        <v>545</v>
      </c>
      <c r="B1133" s="117" t="s">
        <v>544</v>
      </c>
      <c r="C1133" s="118" t="s">
        <v>32</v>
      </c>
      <c r="D1133" s="118" t="s">
        <v>118</v>
      </c>
      <c r="E1133" s="117" t="s">
        <v>94</v>
      </c>
      <c r="F1133" s="118" t="s">
        <v>119</v>
      </c>
      <c r="G1133" s="117">
        <v>0</v>
      </c>
      <c r="H1133" s="119">
        <v>0</v>
      </c>
      <c r="I1133" s="119">
        <v>7799.4157459263051</v>
      </c>
      <c r="J1133" s="119">
        <v>10526.306987772216</v>
      </c>
      <c r="K1133" s="119">
        <v>2783.4034619829399</v>
      </c>
      <c r="L1133" s="119">
        <v>0</v>
      </c>
      <c r="M1133" s="119">
        <v>0</v>
      </c>
      <c r="N1133" s="119">
        <v>176.99364574355059</v>
      </c>
      <c r="O1133" s="119">
        <v>205.38883755403731</v>
      </c>
      <c r="P1133" s="119">
        <v>206.27975885133492</v>
      </c>
      <c r="Q1133" s="119">
        <v>207.12439258575978</v>
      </c>
      <c r="R1133" s="119">
        <v>207.92028729084632</v>
      </c>
      <c r="S1133" s="119">
        <v>208.66490451611025</v>
      </c>
      <c r="T1133" s="119">
        <v>209.3556163488247</v>
      </c>
      <c r="U1133" s="119">
        <v>209.98970289192221</v>
      </c>
      <c r="V1133" s="119">
        <v>210.56434969912516</v>
      </c>
      <c r="W1133" s="119">
        <v>211.07664516877776</v>
      </c>
      <c r="X1133" s="119">
        <v>211.52357789796588</v>
      </c>
      <c r="Y1133" s="119">
        <v>211.90203399868915</v>
      </c>
      <c r="Z1133" s="119">
        <v>212.2087943782717</v>
      </c>
      <c r="AA1133" s="119">
        <v>212.44053198641632</v>
      </c>
      <c r="AB1133" s="119">
        <v>212.59380903145575</v>
      </c>
      <c r="AC1133" s="119">
        <v>212.66507416894456</v>
      </c>
      <c r="AD1133" s="119">
        <v>287.76612482540804</v>
      </c>
      <c r="AE1133" s="119">
        <v>291.33624232637885</v>
      </c>
    </row>
    <row r="1134" spans="1:31">
      <c r="A1134" s="3" t="s">
        <v>546</v>
      </c>
      <c r="B1134" s="117" t="s">
        <v>544</v>
      </c>
      <c r="C1134" s="118" t="s">
        <v>32</v>
      </c>
      <c r="D1134" s="118" t="s">
        <v>118</v>
      </c>
      <c r="E1134" s="117" t="s">
        <v>35</v>
      </c>
      <c r="F1134" s="118" t="s">
        <v>119</v>
      </c>
      <c r="G1134" s="117">
        <v>0</v>
      </c>
      <c r="H1134" s="144">
        <v>0</v>
      </c>
      <c r="I1134" s="144">
        <v>0.31282857314506635</v>
      </c>
      <c r="J1134" s="144">
        <v>0.73270239605004783</v>
      </c>
      <c r="K1134" s="144">
        <v>0.84179705541970606</v>
      </c>
      <c r="L1134" s="144">
        <v>0.80407205547916405</v>
      </c>
      <c r="M1134" s="144">
        <v>0.78770313374440093</v>
      </c>
      <c r="N1134" s="144">
        <v>0.79237707806003355</v>
      </c>
      <c r="O1134" s="144">
        <v>0.79813573962989537</v>
      </c>
      <c r="P1134" s="144">
        <v>0.80388856558878841</v>
      </c>
      <c r="Q1134" s="144">
        <v>0.80963362349818835</v>
      </c>
      <c r="R1134" s="144">
        <v>0.81536890759756953</v>
      </c>
      <c r="S1134" s="144">
        <v>0.82109233666443393</v>
      </c>
      <c r="T1134" s="144">
        <v>0.82680175182650351</v>
      </c>
      <c r="U1134" s="144">
        <v>0.83249491432582901</v>
      </c>
      <c r="V1134" s="144">
        <v>0.83816950323462702</v>
      </c>
      <c r="W1134" s="144">
        <v>0.84382311312273406</v>
      </c>
      <c r="X1134" s="144">
        <v>0.84945325167664953</v>
      </c>
      <c r="Y1134" s="144">
        <v>0.85505733727021471</v>
      </c>
      <c r="Z1134" s="144">
        <v>0.86063269648708784</v>
      </c>
      <c r="AA1134" s="144">
        <v>0.86617656159525691</v>
      </c>
      <c r="AB1134" s="144">
        <v>0.87168606797395998</v>
      </c>
      <c r="AC1134" s="144">
        <v>0.87715825149349669</v>
      </c>
      <c r="AD1134" s="144">
        <v>0.88542227331965218</v>
      </c>
      <c r="AE1134" s="144">
        <v>0.89376415345316207</v>
      </c>
    </row>
    <row r="1135" spans="1:31">
      <c r="A1135" s="3" t="s">
        <v>547</v>
      </c>
      <c r="B1135" s="117" t="s">
        <v>544</v>
      </c>
      <c r="C1135" s="118" t="s">
        <v>32</v>
      </c>
      <c r="D1135" s="118" t="s">
        <v>118</v>
      </c>
      <c r="E1135" s="117" t="s">
        <v>36</v>
      </c>
      <c r="F1135" s="118" t="s">
        <v>119</v>
      </c>
      <c r="G1135" s="117">
        <v>0</v>
      </c>
      <c r="H1135" s="144">
        <v>0</v>
      </c>
      <c r="I1135" s="144">
        <v>0.3333637821238985</v>
      </c>
      <c r="J1135" s="144">
        <v>0.78079965478479096</v>
      </c>
      <c r="K1135" s="144">
        <v>0.89705568565612326</v>
      </c>
      <c r="L1135" s="144">
        <v>0.85685427906986789</v>
      </c>
      <c r="M1135" s="144">
        <v>0.83941084158610502</v>
      </c>
      <c r="N1135" s="144">
        <v>0.84439160066073482</v>
      </c>
      <c r="O1135" s="144">
        <v>0.85052828178803852</v>
      </c>
      <c r="P1135" s="144">
        <v>0.85665874423357669</v>
      </c>
      <c r="Q1135" s="144">
        <v>0.86278092870650935</v>
      </c>
      <c r="R1135" s="144">
        <v>0.86889269778087119</v>
      </c>
      <c r="S1135" s="144">
        <v>0.87499183361512567</v>
      </c>
      <c r="T1135" s="144">
        <v>0.8810760356207411</v>
      </c>
      <c r="U1135" s="144">
        <v>0.88714291807952794</v>
      </c>
      <c r="V1135" s="144">
        <v>0.89319000770953427</v>
      </c>
      <c r="W1135" s="144">
        <v>0.89921474117938416</v>
      </c>
      <c r="X1135" s="144">
        <v>0.90521446257102467</v>
      </c>
      <c r="Y1135" s="144">
        <v>0.91118642079093637</v>
      </c>
      <c r="Z1135" s="144">
        <v>0.91712776692997422</v>
      </c>
      <c r="AA1135" s="144">
        <v>0.92303555157209816</v>
      </c>
      <c r="AB1135" s="144">
        <v>0.928906722052387</v>
      </c>
      <c r="AC1135" s="144">
        <v>0.93473811966485154</v>
      </c>
      <c r="AD1135" s="144">
        <v>0.94354462203713996</v>
      </c>
      <c r="AE1135" s="144">
        <v>0.95243409362016418</v>
      </c>
    </row>
    <row r="1136" spans="1:31">
      <c r="A1136" s="3" t="s">
        <v>548</v>
      </c>
      <c r="B1136" s="117" t="s">
        <v>544</v>
      </c>
      <c r="C1136" s="118" t="s">
        <v>32</v>
      </c>
      <c r="D1136" s="118" t="s">
        <v>118</v>
      </c>
      <c r="E1136" s="117" t="s">
        <v>37</v>
      </c>
      <c r="F1136" s="118" t="s">
        <v>119</v>
      </c>
      <c r="G1136" s="117">
        <v>0</v>
      </c>
      <c r="H1136" s="144">
        <v>0</v>
      </c>
      <c r="I1136" s="144">
        <v>0.29850985765379878</v>
      </c>
      <c r="J1136" s="144">
        <v>0.69916531520307046</v>
      </c>
      <c r="K1136" s="144">
        <v>0.80326651961614948</v>
      </c>
      <c r="L1136" s="144">
        <v>0.76726825945396582</v>
      </c>
      <c r="M1136" s="144">
        <v>0.75164857213491643</v>
      </c>
      <c r="N1136" s="144">
        <v>0.75610858177634488</v>
      </c>
      <c r="O1136" s="144">
        <v>0.76160365925028994</v>
      </c>
      <c r="P1136" s="144">
        <v>0.76709316821947182</v>
      </c>
      <c r="Q1136" s="144">
        <v>0.77257526469648585</v>
      </c>
      <c r="R1136" s="144">
        <v>0.77804803472800244</v>
      </c>
      <c r="S1136" s="144">
        <v>0.78350949235274747</v>
      </c>
      <c r="T1136" s="144">
        <v>0.788957577513835</v>
      </c>
      <c r="U1136" s="144">
        <v>0.79439015392521517</v>
      </c>
      <c r="V1136" s="144">
        <v>0.79980500689206235</v>
      </c>
      <c r="W1136" s="144">
        <v>0.80519984108499387</v>
      </c>
      <c r="X1136" s="144">
        <v>0.81057227826809297</v>
      </c>
      <c r="Y1136" s="144">
        <v>0.81591985498078379</v>
      </c>
      <c r="Z1136" s="144">
        <v>0.82124002017370523</v>
      </c>
      <c r="AA1136" s="144">
        <v>0.82653013279882037</v>
      </c>
      <c r="AB1136" s="144">
        <v>0.83178745935411114</v>
      </c>
      <c r="AC1136" s="144">
        <v>0.83700917138332154</v>
      </c>
      <c r="AD1136" s="144">
        <v>0.84489493435622509</v>
      </c>
      <c r="AE1136" s="144">
        <v>0.8528549919244458</v>
      </c>
    </row>
    <row r="1137" spans="1:31">
      <c r="A1137" s="3" t="s">
        <v>549</v>
      </c>
      <c r="B1137" s="117" t="s">
        <v>544</v>
      </c>
      <c r="C1137" s="118" t="s">
        <v>32</v>
      </c>
      <c r="D1137" s="118" t="s">
        <v>118</v>
      </c>
      <c r="E1137" s="117" t="s">
        <v>38</v>
      </c>
      <c r="F1137" s="118" t="s">
        <v>119</v>
      </c>
      <c r="G1137" s="117">
        <v>0</v>
      </c>
      <c r="H1137" s="144">
        <v>0</v>
      </c>
      <c r="I1137" s="144">
        <v>0.3181051339021726</v>
      </c>
      <c r="J1137" s="144">
        <v>0.74506107758212958</v>
      </c>
      <c r="K1137" s="144">
        <v>0.85599586489359492</v>
      </c>
      <c r="L1137" s="144">
        <v>0.81763454758521503</v>
      </c>
      <c r="M1137" s="144">
        <v>0.80098952699799275</v>
      </c>
      <c r="N1137" s="144">
        <v>0.80574230794580659</v>
      </c>
      <c r="O1137" s="144">
        <v>0.81159810235538143</v>
      </c>
      <c r="P1137" s="144">
        <v>0.81744796272322229</v>
      </c>
      <c r="Q1137" s="144">
        <v>0.82328992401586298</v>
      </c>
      <c r="R1137" s="144">
        <v>0.82912194664109384</v>
      </c>
      <c r="S1137" s="144">
        <v>0.83494191427189624</v>
      </c>
      <c r="T1137" s="144">
        <v>0.84074763162173383</v>
      </c>
      <c r="U1137" s="144">
        <v>0.84653682217094539</v>
      </c>
      <c r="V1137" s="144">
        <v>0.85230712584405621</v>
      </c>
      <c r="W1137" s="144">
        <v>0.85805609663788773</v>
      </c>
      <c r="X1137" s="144">
        <v>0.86378120020044002</v>
      </c>
      <c r="Y1137" s="144">
        <v>0.86947981136059649</v>
      </c>
      <c r="Z1137" s="144">
        <v>0.87514921160880776</v>
      </c>
      <c r="AA1137" s="144">
        <v>0.88078658652900721</v>
      </c>
      <c r="AB1137" s="144">
        <v>0.88638902318213031</v>
      </c>
      <c r="AC1137" s="144">
        <v>0.89195350744173219</v>
      </c>
      <c r="AD1137" s="144">
        <v>0.90035692066946404</v>
      </c>
      <c r="AE1137" s="144">
        <v>0.90883950546083314</v>
      </c>
    </row>
    <row r="1138" spans="1:31">
      <c r="A1138" s="3" t="s">
        <v>550</v>
      </c>
      <c r="B1138" s="117" t="s">
        <v>544</v>
      </c>
      <c r="C1138" s="118" t="s">
        <v>32</v>
      </c>
      <c r="D1138" s="118" t="s">
        <v>118</v>
      </c>
      <c r="E1138" s="117" t="s">
        <v>95</v>
      </c>
      <c r="F1138" s="118" t="s">
        <v>119</v>
      </c>
      <c r="G1138" s="117">
        <v>0</v>
      </c>
      <c r="H1138" s="118">
        <v>0</v>
      </c>
      <c r="I1138" s="118">
        <v>34895.660000000003</v>
      </c>
      <c r="J1138" s="118">
        <v>34895.660000000003</v>
      </c>
      <c r="K1138" s="118">
        <v>34895.660000000003</v>
      </c>
      <c r="L1138" s="118">
        <v>34895.660000000003</v>
      </c>
      <c r="M1138" s="118">
        <v>34895.660000000003</v>
      </c>
      <c r="N1138" s="118">
        <v>34895.660000000003</v>
      </c>
      <c r="O1138" s="118">
        <v>34895.660000000003</v>
      </c>
      <c r="P1138" s="118">
        <v>34895.660000000003</v>
      </c>
      <c r="Q1138" s="118">
        <v>34895.660000000003</v>
      </c>
      <c r="R1138" s="118">
        <v>34895.660000000003</v>
      </c>
      <c r="S1138" s="118">
        <v>34895.660000000003</v>
      </c>
      <c r="T1138" s="118">
        <v>34895.660000000003</v>
      </c>
      <c r="U1138" s="118">
        <v>34895.660000000003</v>
      </c>
      <c r="V1138" s="118">
        <v>34895.660000000003</v>
      </c>
      <c r="W1138" s="118">
        <v>34895.660000000003</v>
      </c>
      <c r="X1138" s="118">
        <v>34895.660000000003</v>
      </c>
      <c r="Y1138" s="118">
        <v>34895.660000000003</v>
      </c>
      <c r="Z1138" s="118">
        <v>34895.660000000003</v>
      </c>
      <c r="AA1138" s="118">
        <v>34895.660000000003</v>
      </c>
      <c r="AB1138" s="118">
        <v>34895.660000000003</v>
      </c>
      <c r="AC1138" s="118">
        <v>34895.660000000003</v>
      </c>
      <c r="AD1138" s="118">
        <v>34895.660000000003</v>
      </c>
      <c r="AE1138" s="118">
        <v>34895.660000000003</v>
      </c>
    </row>
    <row r="1139" spans="1:31">
      <c r="A1139" s="3" t="s">
        <v>551</v>
      </c>
      <c r="B1139" s="117" t="s">
        <v>544</v>
      </c>
      <c r="C1139" s="118" t="s">
        <v>32</v>
      </c>
      <c r="D1139" s="118" t="s">
        <v>118</v>
      </c>
      <c r="E1139" s="117" t="s">
        <v>96</v>
      </c>
      <c r="F1139" s="118" t="s">
        <v>119</v>
      </c>
      <c r="G1139" s="117">
        <v>0</v>
      </c>
      <c r="H1139" s="118">
        <v>0</v>
      </c>
      <c r="I1139" s="118">
        <v>45248.68</v>
      </c>
      <c r="J1139" s="118">
        <v>79459.179999999993</v>
      </c>
      <c r="K1139" s="118">
        <v>88505.24</v>
      </c>
      <c r="L1139" s="118">
        <v>85625.38</v>
      </c>
      <c r="M1139" s="118">
        <v>84473</v>
      </c>
      <c r="N1139" s="118">
        <v>85048.23</v>
      </c>
      <c r="O1139" s="118">
        <v>85715.75</v>
      </c>
      <c r="P1139" s="118">
        <v>86386.16</v>
      </c>
      <c r="Q1139" s="118">
        <v>87059.31</v>
      </c>
      <c r="R1139" s="118">
        <v>87735.05</v>
      </c>
      <c r="S1139" s="118">
        <v>88413.21</v>
      </c>
      <c r="T1139" s="118">
        <v>89093.62</v>
      </c>
      <c r="U1139" s="118">
        <v>89776.08</v>
      </c>
      <c r="V1139" s="118">
        <v>90460.42</v>
      </c>
      <c r="W1139" s="118">
        <v>91146.42</v>
      </c>
      <c r="X1139" s="118">
        <v>91833.87</v>
      </c>
      <c r="Y1139" s="118">
        <v>92522.55</v>
      </c>
      <c r="Z1139" s="118">
        <v>93212.23</v>
      </c>
      <c r="AA1139" s="118">
        <v>93902.66</v>
      </c>
      <c r="AB1139" s="118">
        <v>94593.59</v>
      </c>
      <c r="AC1139" s="118">
        <v>95284.75</v>
      </c>
      <c r="AD1139" s="118">
        <v>96219.99</v>
      </c>
      <c r="AE1139" s="118">
        <v>97166.83</v>
      </c>
    </row>
    <row r="1140" spans="1:31">
      <c r="A1140" s="3" t="s">
        <v>552</v>
      </c>
      <c r="B1140" s="117" t="s">
        <v>544</v>
      </c>
      <c r="C1140" s="118" t="s">
        <v>32</v>
      </c>
      <c r="D1140" s="118" t="s">
        <v>118</v>
      </c>
      <c r="E1140" s="117" t="s">
        <v>97</v>
      </c>
      <c r="F1140" s="118" t="s">
        <v>119</v>
      </c>
      <c r="G1140" s="117">
        <v>0</v>
      </c>
      <c r="H1140" s="118">
        <v>0</v>
      </c>
      <c r="I1140" s="118">
        <v>0</v>
      </c>
      <c r="J1140" s="118">
        <v>0</v>
      </c>
      <c r="K1140" s="118">
        <v>0</v>
      </c>
      <c r="L1140" s="118">
        <v>0</v>
      </c>
      <c r="M1140" s="118">
        <v>0</v>
      </c>
      <c r="N1140" s="118">
        <v>0</v>
      </c>
      <c r="O1140" s="118">
        <v>0</v>
      </c>
      <c r="P1140" s="118">
        <v>0</v>
      </c>
      <c r="Q1140" s="118">
        <v>0</v>
      </c>
      <c r="R1140" s="118">
        <v>0</v>
      </c>
      <c r="S1140" s="118">
        <v>0</v>
      </c>
      <c r="T1140" s="118">
        <v>0</v>
      </c>
      <c r="U1140" s="118">
        <v>0</v>
      </c>
      <c r="V1140" s="118">
        <v>0</v>
      </c>
      <c r="W1140" s="118">
        <v>0</v>
      </c>
      <c r="X1140" s="118">
        <v>0</v>
      </c>
      <c r="Y1140" s="118">
        <v>0</v>
      </c>
      <c r="Z1140" s="118">
        <v>0</v>
      </c>
      <c r="AA1140" s="118">
        <v>0</v>
      </c>
      <c r="AB1140" s="118">
        <v>0</v>
      </c>
      <c r="AC1140" s="118">
        <v>0</v>
      </c>
      <c r="AD1140" s="118">
        <v>0</v>
      </c>
      <c r="AE1140" s="118">
        <v>0</v>
      </c>
    </row>
    <row r="1141" spans="1:31">
      <c r="A1141" s="3" t="s">
        <v>553</v>
      </c>
      <c r="B1141" s="117" t="s">
        <v>544</v>
      </c>
      <c r="C1141" s="118" t="s">
        <v>32</v>
      </c>
      <c r="D1141" s="118" t="s">
        <v>118</v>
      </c>
      <c r="E1141" s="117" t="s">
        <v>34</v>
      </c>
      <c r="F1141" s="118" t="s">
        <v>119</v>
      </c>
      <c r="G1141" s="117">
        <v>0</v>
      </c>
      <c r="H1141" s="118">
        <v>0</v>
      </c>
      <c r="I1141" s="118">
        <v>80144.34</v>
      </c>
      <c r="J1141" s="118">
        <v>114354.84</v>
      </c>
      <c r="K1141" s="118">
        <v>123400.9</v>
      </c>
      <c r="L1141" s="118">
        <v>120521.04</v>
      </c>
      <c r="M1141" s="118">
        <v>119368.66</v>
      </c>
      <c r="N1141" s="118">
        <v>119943.89</v>
      </c>
      <c r="O1141" s="118">
        <v>120611.41</v>
      </c>
      <c r="P1141" s="118">
        <v>121281.82</v>
      </c>
      <c r="Q1141" s="118">
        <v>121954.97</v>
      </c>
      <c r="R1141" s="118">
        <v>122630.71</v>
      </c>
      <c r="S1141" s="118">
        <v>123308.87</v>
      </c>
      <c r="T1141" s="118">
        <v>123989.28</v>
      </c>
      <c r="U1141" s="118">
        <v>124671.75</v>
      </c>
      <c r="V1141" s="118">
        <v>125356.08</v>
      </c>
      <c r="W1141" s="118">
        <v>126042.08</v>
      </c>
      <c r="X1141" s="118">
        <v>126729.53</v>
      </c>
      <c r="Y1141" s="118">
        <v>127418.21</v>
      </c>
      <c r="Z1141" s="118">
        <v>128107.89</v>
      </c>
      <c r="AA1141" s="118">
        <v>128798.32</v>
      </c>
      <c r="AB1141" s="118">
        <v>129489.25</v>
      </c>
      <c r="AC1141" s="118">
        <v>130180.41</v>
      </c>
      <c r="AD1141" s="118">
        <v>131115.65</v>
      </c>
      <c r="AE1141" s="118">
        <v>132062.5</v>
      </c>
    </row>
    <row r="1142" spans="1:31">
      <c r="A1142" s="3" t="s">
        <v>1516</v>
      </c>
      <c r="B1142" s="117" t="s">
        <v>544</v>
      </c>
      <c r="C1142" s="118" t="s">
        <v>32</v>
      </c>
      <c r="D1142" s="118" t="s">
        <v>1252</v>
      </c>
      <c r="E1142" s="117" t="s">
        <v>93</v>
      </c>
      <c r="F1142" s="118" t="s">
        <v>119</v>
      </c>
      <c r="G1142" s="117">
        <v>0</v>
      </c>
      <c r="H1142" s="119"/>
      <c r="I1142" s="119"/>
      <c r="J1142" s="119"/>
      <c r="K1142" s="119"/>
      <c r="L1142" s="119"/>
      <c r="M1142" s="119"/>
      <c r="N1142" s="119"/>
      <c r="O1142" s="119"/>
      <c r="P1142" s="119"/>
      <c r="Q1142" s="119"/>
      <c r="R1142" s="119"/>
      <c r="S1142" s="119"/>
      <c r="T1142" s="119"/>
      <c r="U1142" s="119"/>
      <c r="V1142" s="119"/>
      <c r="W1142" s="119"/>
      <c r="X1142" s="119"/>
      <c r="Y1142" s="119"/>
      <c r="Z1142" s="119"/>
      <c r="AA1142" s="119"/>
      <c r="AB1142" s="119"/>
      <c r="AC1142" s="119"/>
      <c r="AD1142" s="119"/>
      <c r="AE1142" s="119"/>
    </row>
    <row r="1143" spans="1:31">
      <c r="A1143" s="3" t="s">
        <v>1517</v>
      </c>
      <c r="B1143" s="117" t="s">
        <v>544</v>
      </c>
      <c r="C1143" s="118" t="s">
        <v>32</v>
      </c>
      <c r="D1143" s="118" t="s">
        <v>1252</v>
      </c>
      <c r="E1143" s="117" t="s">
        <v>94</v>
      </c>
      <c r="F1143" s="118" t="s">
        <v>119</v>
      </c>
      <c r="G1143" s="117">
        <v>0</v>
      </c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19"/>
      <c r="V1143" s="119"/>
      <c r="W1143" s="119"/>
      <c r="X1143" s="119"/>
      <c r="Y1143" s="119"/>
      <c r="Z1143" s="119"/>
      <c r="AA1143" s="119"/>
      <c r="AB1143" s="119"/>
      <c r="AC1143" s="119"/>
      <c r="AD1143" s="119"/>
      <c r="AE1143" s="119"/>
    </row>
    <row r="1144" spans="1:31">
      <c r="A1144" s="3" t="s">
        <v>1518</v>
      </c>
      <c r="B1144" s="117" t="s">
        <v>544</v>
      </c>
      <c r="C1144" s="118" t="s">
        <v>32</v>
      </c>
      <c r="D1144" s="118" t="s">
        <v>1252</v>
      </c>
      <c r="E1144" s="117" t="s">
        <v>35</v>
      </c>
      <c r="F1144" s="118" t="s">
        <v>119</v>
      </c>
      <c r="G1144" s="117">
        <v>0</v>
      </c>
      <c r="H1144" s="144"/>
      <c r="I1144" s="144"/>
      <c r="J1144" s="144"/>
      <c r="K1144" s="144"/>
      <c r="L1144" s="144"/>
      <c r="M1144" s="144"/>
      <c r="N1144" s="144"/>
      <c r="O1144" s="144"/>
      <c r="P1144" s="144"/>
      <c r="Q1144" s="144"/>
      <c r="R1144" s="144"/>
      <c r="S1144" s="144"/>
      <c r="T1144" s="144"/>
      <c r="U1144" s="144"/>
      <c r="V1144" s="144"/>
      <c r="W1144" s="144"/>
      <c r="X1144" s="144"/>
      <c r="Y1144" s="144"/>
      <c r="Z1144" s="144"/>
      <c r="AA1144" s="144"/>
      <c r="AB1144" s="144"/>
      <c r="AC1144" s="144"/>
      <c r="AD1144" s="144"/>
      <c r="AE1144" s="144"/>
    </row>
    <row r="1145" spans="1:31">
      <c r="A1145" s="3" t="s">
        <v>1519</v>
      </c>
      <c r="B1145" s="117" t="s">
        <v>544</v>
      </c>
      <c r="C1145" s="118" t="s">
        <v>32</v>
      </c>
      <c r="D1145" s="118" t="s">
        <v>1252</v>
      </c>
      <c r="E1145" s="117" t="s">
        <v>36</v>
      </c>
      <c r="F1145" s="118" t="s">
        <v>119</v>
      </c>
      <c r="G1145" s="117">
        <v>0</v>
      </c>
      <c r="H1145" s="144"/>
      <c r="I1145" s="144"/>
      <c r="J1145" s="144"/>
      <c r="K1145" s="144"/>
      <c r="L1145" s="144"/>
      <c r="M1145" s="144"/>
      <c r="N1145" s="144"/>
      <c r="O1145" s="144"/>
      <c r="P1145" s="144"/>
      <c r="Q1145" s="144"/>
      <c r="R1145" s="144"/>
      <c r="S1145" s="144"/>
      <c r="T1145" s="144"/>
      <c r="U1145" s="144"/>
      <c r="V1145" s="144"/>
      <c r="W1145" s="144"/>
      <c r="X1145" s="144"/>
      <c r="Y1145" s="144"/>
      <c r="Z1145" s="144"/>
      <c r="AA1145" s="144"/>
      <c r="AB1145" s="144"/>
      <c r="AC1145" s="144"/>
      <c r="AD1145" s="144"/>
      <c r="AE1145" s="144"/>
    </row>
    <row r="1146" spans="1:31">
      <c r="A1146" s="3" t="s">
        <v>1520</v>
      </c>
      <c r="B1146" s="117" t="s">
        <v>544</v>
      </c>
      <c r="C1146" s="118" t="s">
        <v>32</v>
      </c>
      <c r="D1146" s="118" t="s">
        <v>1252</v>
      </c>
      <c r="E1146" s="117" t="s">
        <v>37</v>
      </c>
      <c r="F1146" s="118" t="s">
        <v>119</v>
      </c>
      <c r="G1146" s="117">
        <v>0</v>
      </c>
      <c r="H1146" s="144"/>
      <c r="I1146" s="144"/>
      <c r="J1146" s="144"/>
      <c r="K1146" s="144"/>
      <c r="L1146" s="144"/>
      <c r="M1146" s="144"/>
      <c r="N1146" s="144"/>
      <c r="O1146" s="144"/>
      <c r="P1146" s="144"/>
      <c r="Q1146" s="144"/>
      <c r="R1146" s="144"/>
      <c r="S1146" s="144"/>
      <c r="T1146" s="144"/>
      <c r="U1146" s="144"/>
      <c r="V1146" s="144"/>
      <c r="W1146" s="144"/>
      <c r="X1146" s="144"/>
      <c r="Y1146" s="144"/>
      <c r="Z1146" s="144"/>
      <c r="AA1146" s="144"/>
      <c r="AB1146" s="144"/>
      <c r="AC1146" s="144"/>
      <c r="AD1146" s="144"/>
      <c r="AE1146" s="144"/>
    </row>
    <row r="1147" spans="1:31">
      <c r="A1147" s="3" t="s">
        <v>1521</v>
      </c>
      <c r="B1147" s="117" t="s">
        <v>544</v>
      </c>
      <c r="C1147" s="118" t="s">
        <v>32</v>
      </c>
      <c r="D1147" s="118" t="s">
        <v>1252</v>
      </c>
      <c r="E1147" s="117" t="s">
        <v>38</v>
      </c>
      <c r="F1147" s="118" t="s">
        <v>119</v>
      </c>
      <c r="G1147" s="117">
        <v>0</v>
      </c>
      <c r="H1147" s="144"/>
      <c r="I1147" s="144"/>
      <c r="J1147" s="144"/>
      <c r="K1147" s="144"/>
      <c r="L1147" s="144"/>
      <c r="M1147" s="144"/>
      <c r="N1147" s="144"/>
      <c r="O1147" s="144"/>
      <c r="P1147" s="144"/>
      <c r="Q1147" s="144"/>
      <c r="R1147" s="144"/>
      <c r="S1147" s="144"/>
      <c r="T1147" s="144"/>
      <c r="U1147" s="144"/>
      <c r="V1147" s="144"/>
      <c r="W1147" s="144"/>
      <c r="X1147" s="144"/>
      <c r="Y1147" s="144"/>
      <c r="Z1147" s="144"/>
      <c r="AA1147" s="144"/>
      <c r="AB1147" s="144"/>
      <c r="AC1147" s="144"/>
      <c r="AD1147" s="144"/>
      <c r="AE1147" s="144"/>
    </row>
    <row r="1148" spans="1:31">
      <c r="A1148" s="3" t="s">
        <v>1522</v>
      </c>
      <c r="B1148" s="117" t="s">
        <v>544</v>
      </c>
      <c r="C1148" s="118" t="s">
        <v>32</v>
      </c>
      <c r="D1148" s="118" t="s">
        <v>1252</v>
      </c>
      <c r="E1148" s="117" t="s">
        <v>95</v>
      </c>
      <c r="F1148" s="118" t="s">
        <v>119</v>
      </c>
      <c r="G1148" s="117">
        <v>0</v>
      </c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</row>
    <row r="1149" spans="1:31">
      <c r="A1149" s="3" t="s">
        <v>1523</v>
      </c>
      <c r="B1149" s="117" t="s">
        <v>544</v>
      </c>
      <c r="C1149" s="118" t="s">
        <v>32</v>
      </c>
      <c r="D1149" s="118" t="s">
        <v>1252</v>
      </c>
      <c r="E1149" s="117" t="s">
        <v>96</v>
      </c>
      <c r="F1149" s="118" t="s">
        <v>119</v>
      </c>
      <c r="G1149" s="117">
        <v>0</v>
      </c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</row>
    <row r="1150" spans="1:31">
      <c r="A1150" s="3" t="s">
        <v>1524</v>
      </c>
      <c r="B1150" s="117" t="s">
        <v>544</v>
      </c>
      <c r="C1150" s="118" t="s">
        <v>32</v>
      </c>
      <c r="D1150" s="118" t="s">
        <v>1252</v>
      </c>
      <c r="E1150" s="117" t="s">
        <v>97</v>
      </c>
      <c r="F1150" s="118" t="s">
        <v>119</v>
      </c>
      <c r="G1150" s="117">
        <v>0</v>
      </c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</row>
    <row r="1151" spans="1:31">
      <c r="A1151" s="3" t="s">
        <v>1525</v>
      </c>
      <c r="B1151" s="117" t="s">
        <v>544</v>
      </c>
      <c r="C1151" s="118" t="s">
        <v>32</v>
      </c>
      <c r="D1151" s="118" t="s">
        <v>1252</v>
      </c>
      <c r="E1151" s="117" t="s">
        <v>34</v>
      </c>
      <c r="F1151" s="118" t="s">
        <v>119</v>
      </c>
      <c r="G1151" s="117">
        <v>0</v>
      </c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</row>
    <row r="1152" spans="1:31">
      <c r="A1152" s="3" t="s">
        <v>1526</v>
      </c>
      <c r="B1152" s="117" t="s">
        <v>544</v>
      </c>
      <c r="C1152" s="118" t="s">
        <v>152</v>
      </c>
      <c r="D1152" s="118" t="s">
        <v>1252</v>
      </c>
      <c r="E1152" s="117" t="s">
        <v>93</v>
      </c>
      <c r="F1152" s="118" t="s">
        <v>119</v>
      </c>
      <c r="G1152" s="117">
        <v>0</v>
      </c>
      <c r="H1152" s="119"/>
      <c r="I1152" s="119"/>
      <c r="J1152" s="119"/>
      <c r="K1152" s="119"/>
      <c r="L1152" s="119"/>
      <c r="M1152" s="119"/>
      <c r="N1152" s="119"/>
      <c r="O1152" s="119"/>
      <c r="P1152" s="119"/>
      <c r="Q1152" s="119"/>
      <c r="R1152" s="119"/>
      <c r="S1152" s="119"/>
      <c r="T1152" s="119"/>
      <c r="U1152" s="119"/>
      <c r="V1152" s="119"/>
      <c r="W1152" s="119"/>
      <c r="X1152" s="119"/>
      <c r="Y1152" s="119"/>
      <c r="Z1152" s="119"/>
      <c r="AA1152" s="119"/>
      <c r="AB1152" s="119"/>
      <c r="AC1152" s="119"/>
      <c r="AD1152" s="119"/>
      <c r="AE1152" s="119"/>
    </row>
    <row r="1153" spans="1:31">
      <c r="A1153" s="3" t="s">
        <v>1527</v>
      </c>
      <c r="B1153" s="117" t="s">
        <v>544</v>
      </c>
      <c r="C1153" s="118" t="s">
        <v>152</v>
      </c>
      <c r="D1153" s="118" t="s">
        <v>1252</v>
      </c>
      <c r="E1153" s="117" t="s">
        <v>94</v>
      </c>
      <c r="F1153" s="118" t="s">
        <v>119</v>
      </c>
      <c r="G1153" s="117">
        <v>0</v>
      </c>
      <c r="H1153" s="119"/>
      <c r="I1153" s="119"/>
      <c r="J1153" s="119"/>
      <c r="K1153" s="119"/>
      <c r="L1153" s="119"/>
      <c r="M1153" s="119"/>
      <c r="N1153" s="119"/>
      <c r="O1153" s="119"/>
      <c r="P1153" s="119"/>
      <c r="Q1153" s="119"/>
      <c r="R1153" s="119"/>
      <c r="S1153" s="119"/>
      <c r="T1153" s="119"/>
      <c r="U1153" s="119"/>
      <c r="V1153" s="119"/>
      <c r="W1153" s="119"/>
      <c r="X1153" s="119"/>
      <c r="Y1153" s="119"/>
      <c r="Z1153" s="119"/>
      <c r="AA1153" s="119"/>
      <c r="AB1153" s="119"/>
      <c r="AC1153" s="119"/>
      <c r="AD1153" s="119"/>
      <c r="AE1153" s="119"/>
    </row>
    <row r="1154" spans="1:31">
      <c r="A1154" s="3" t="s">
        <v>1528</v>
      </c>
      <c r="B1154" s="117" t="s">
        <v>544</v>
      </c>
      <c r="C1154" s="118" t="s">
        <v>152</v>
      </c>
      <c r="D1154" s="118" t="s">
        <v>1252</v>
      </c>
      <c r="E1154" s="117" t="s">
        <v>35</v>
      </c>
      <c r="F1154" s="118" t="s">
        <v>119</v>
      </c>
      <c r="G1154" s="117">
        <v>0</v>
      </c>
      <c r="H1154" s="144"/>
      <c r="I1154" s="144"/>
      <c r="J1154" s="144"/>
      <c r="K1154" s="144"/>
      <c r="L1154" s="144"/>
      <c r="M1154" s="144"/>
      <c r="N1154" s="144"/>
      <c r="O1154" s="144"/>
      <c r="P1154" s="144"/>
      <c r="Q1154" s="144"/>
      <c r="R1154" s="144"/>
      <c r="S1154" s="144"/>
      <c r="T1154" s="144"/>
      <c r="U1154" s="144"/>
      <c r="V1154" s="144"/>
      <c r="W1154" s="144"/>
      <c r="X1154" s="144"/>
      <c r="Y1154" s="144"/>
      <c r="Z1154" s="144"/>
      <c r="AA1154" s="144"/>
      <c r="AB1154" s="144"/>
      <c r="AC1154" s="144"/>
      <c r="AD1154" s="144"/>
      <c r="AE1154" s="144"/>
    </row>
    <row r="1155" spans="1:31">
      <c r="A1155" s="3" t="s">
        <v>1529</v>
      </c>
      <c r="B1155" s="117" t="s">
        <v>544</v>
      </c>
      <c r="C1155" s="118" t="s">
        <v>152</v>
      </c>
      <c r="D1155" s="118" t="s">
        <v>1252</v>
      </c>
      <c r="E1155" s="117" t="s">
        <v>36</v>
      </c>
      <c r="F1155" s="118" t="s">
        <v>119</v>
      </c>
      <c r="G1155" s="117">
        <v>0</v>
      </c>
      <c r="H1155" s="144"/>
      <c r="I1155" s="144"/>
      <c r="J1155" s="144"/>
      <c r="K1155" s="144"/>
      <c r="L1155" s="144"/>
      <c r="M1155" s="144"/>
      <c r="N1155" s="144"/>
      <c r="O1155" s="144"/>
      <c r="P1155" s="144"/>
      <c r="Q1155" s="144"/>
      <c r="R1155" s="144"/>
      <c r="S1155" s="144"/>
      <c r="T1155" s="144"/>
      <c r="U1155" s="144"/>
      <c r="V1155" s="144"/>
      <c r="W1155" s="144"/>
      <c r="X1155" s="144"/>
      <c r="Y1155" s="144"/>
      <c r="Z1155" s="144"/>
      <c r="AA1155" s="144"/>
      <c r="AB1155" s="144"/>
      <c r="AC1155" s="144"/>
      <c r="AD1155" s="144"/>
      <c r="AE1155" s="144"/>
    </row>
    <row r="1156" spans="1:31">
      <c r="A1156" s="3" t="s">
        <v>1530</v>
      </c>
      <c r="B1156" s="117" t="s">
        <v>544</v>
      </c>
      <c r="C1156" s="118" t="s">
        <v>152</v>
      </c>
      <c r="D1156" s="118" t="s">
        <v>1252</v>
      </c>
      <c r="E1156" s="117" t="s">
        <v>37</v>
      </c>
      <c r="F1156" s="118" t="s">
        <v>119</v>
      </c>
      <c r="G1156" s="117">
        <v>0</v>
      </c>
      <c r="H1156" s="144"/>
      <c r="I1156" s="144"/>
      <c r="J1156" s="144"/>
      <c r="K1156" s="144"/>
      <c r="L1156" s="144"/>
      <c r="M1156" s="144"/>
      <c r="N1156" s="144"/>
      <c r="O1156" s="144"/>
      <c r="P1156" s="144"/>
      <c r="Q1156" s="144"/>
      <c r="R1156" s="144"/>
      <c r="S1156" s="144"/>
      <c r="T1156" s="144"/>
      <c r="U1156" s="144"/>
      <c r="V1156" s="144"/>
      <c r="W1156" s="144"/>
      <c r="X1156" s="144"/>
      <c r="Y1156" s="144"/>
      <c r="Z1156" s="144"/>
      <c r="AA1156" s="144"/>
      <c r="AB1156" s="144"/>
      <c r="AC1156" s="144"/>
      <c r="AD1156" s="144"/>
      <c r="AE1156" s="144"/>
    </row>
    <row r="1157" spans="1:31">
      <c r="A1157" s="3" t="s">
        <v>1531</v>
      </c>
      <c r="B1157" s="117" t="s">
        <v>544</v>
      </c>
      <c r="C1157" s="118" t="s">
        <v>152</v>
      </c>
      <c r="D1157" s="118" t="s">
        <v>1252</v>
      </c>
      <c r="E1157" s="117" t="s">
        <v>38</v>
      </c>
      <c r="F1157" s="118" t="s">
        <v>119</v>
      </c>
      <c r="G1157" s="117">
        <v>0</v>
      </c>
      <c r="H1157" s="144"/>
      <c r="I1157" s="144"/>
      <c r="J1157" s="144"/>
      <c r="K1157" s="144"/>
      <c r="L1157" s="144"/>
      <c r="M1157" s="144"/>
      <c r="N1157" s="144"/>
      <c r="O1157" s="144"/>
      <c r="P1157" s="144"/>
      <c r="Q1157" s="144"/>
      <c r="R1157" s="144"/>
      <c r="S1157" s="144"/>
      <c r="T1157" s="144"/>
      <c r="U1157" s="144"/>
      <c r="V1157" s="144"/>
      <c r="W1157" s="144"/>
      <c r="X1157" s="144"/>
      <c r="Y1157" s="144"/>
      <c r="Z1157" s="144"/>
      <c r="AA1157" s="144"/>
      <c r="AB1157" s="144"/>
      <c r="AC1157" s="144"/>
      <c r="AD1157" s="144"/>
      <c r="AE1157" s="144"/>
    </row>
    <row r="1158" spans="1:31">
      <c r="A1158" s="3" t="s">
        <v>1532</v>
      </c>
      <c r="B1158" s="117" t="s">
        <v>544</v>
      </c>
      <c r="C1158" s="118" t="s">
        <v>152</v>
      </c>
      <c r="D1158" s="118" t="s">
        <v>1252</v>
      </c>
      <c r="E1158" s="117" t="s">
        <v>95</v>
      </c>
      <c r="F1158" s="118" t="s">
        <v>119</v>
      </c>
      <c r="G1158" s="117">
        <v>0</v>
      </c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</row>
    <row r="1159" spans="1:31">
      <c r="A1159" s="3" t="s">
        <v>1533</v>
      </c>
      <c r="B1159" s="117" t="s">
        <v>544</v>
      </c>
      <c r="C1159" s="118" t="s">
        <v>152</v>
      </c>
      <c r="D1159" s="118" t="s">
        <v>1252</v>
      </c>
      <c r="E1159" s="117" t="s">
        <v>96</v>
      </c>
      <c r="F1159" s="118" t="s">
        <v>119</v>
      </c>
      <c r="G1159" s="117">
        <v>0</v>
      </c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</row>
    <row r="1160" spans="1:31">
      <c r="A1160" s="3" t="s">
        <v>1534</v>
      </c>
      <c r="B1160" s="117" t="s">
        <v>544</v>
      </c>
      <c r="C1160" s="118" t="s">
        <v>152</v>
      </c>
      <c r="D1160" s="118" t="s">
        <v>1252</v>
      </c>
      <c r="E1160" s="117" t="s">
        <v>97</v>
      </c>
      <c r="F1160" s="118" t="s">
        <v>119</v>
      </c>
      <c r="G1160" s="117">
        <v>0</v>
      </c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</row>
    <row r="1161" spans="1:31">
      <c r="A1161" s="3" t="s">
        <v>1535</v>
      </c>
      <c r="B1161" s="117" t="s">
        <v>544</v>
      </c>
      <c r="C1161" s="118" t="s">
        <v>152</v>
      </c>
      <c r="D1161" s="118" t="s">
        <v>1252</v>
      </c>
      <c r="E1161" s="117" t="s">
        <v>34</v>
      </c>
      <c r="F1161" s="118" t="s">
        <v>119</v>
      </c>
      <c r="G1161" s="117">
        <v>0</v>
      </c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</row>
    <row r="1162" spans="1:31">
      <c r="A1162" s="3" t="s">
        <v>1536</v>
      </c>
      <c r="B1162" s="117" t="s">
        <v>544</v>
      </c>
      <c r="C1162" s="118" t="s">
        <v>32</v>
      </c>
      <c r="D1162" s="118" t="s">
        <v>1273</v>
      </c>
      <c r="E1162" s="117" t="s">
        <v>93</v>
      </c>
      <c r="F1162" s="118" t="s">
        <v>119</v>
      </c>
      <c r="G1162" s="117">
        <v>0</v>
      </c>
      <c r="H1162" s="119">
        <v>0</v>
      </c>
      <c r="I1162" s="119">
        <v>1024.270210715016</v>
      </c>
      <c r="J1162" s="119">
        <v>4512.4754767098211</v>
      </c>
      <c r="K1162" s="119">
        <v>9702.6590763721561</v>
      </c>
      <c r="L1162" s="119">
        <v>11951.184032905276</v>
      </c>
      <c r="M1162" s="119">
        <v>13046.265741385643</v>
      </c>
      <c r="N1162" s="119">
        <v>13162.48554856521</v>
      </c>
      <c r="O1162" s="119">
        <v>13297.350565877479</v>
      </c>
      <c r="P1162" s="119">
        <v>13432.800591204859</v>
      </c>
      <c r="Q1162" s="119">
        <v>13568.805230622142</v>
      </c>
      <c r="R1162" s="119">
        <v>13705.332480491184</v>
      </c>
      <c r="S1162" s="119">
        <v>13842.348670344363</v>
      </c>
      <c r="T1162" s="119">
        <v>13979.81840414076</v>
      </c>
      <c r="U1162" s="119">
        <v>14117.704499866222</v>
      </c>
      <c r="V1162" s="119">
        <v>14255.96792744927</v>
      </c>
      <c r="W1162" s="119">
        <v>14394.567744965709</v>
      </c>
      <c r="X1162" s="119">
        <v>14533.46103310585</v>
      </c>
      <c r="Y1162" s="119">
        <v>14672.602827879477</v>
      </c>
      <c r="Z1162" s="119">
        <v>14811.946051535007</v>
      </c>
      <c r="AA1162" s="119">
        <v>14951.441441670986</v>
      </c>
      <c r="AB1162" s="119">
        <v>15091.037478519702</v>
      </c>
      <c r="AC1162" s="119">
        <v>15230.68031038472</v>
      </c>
      <c r="AD1162" s="119">
        <v>15419.636944389975</v>
      </c>
      <c r="AE1162" s="119">
        <v>15610.937834121632</v>
      </c>
    </row>
    <row r="1163" spans="1:31">
      <c r="A1163" s="3" t="s">
        <v>1537</v>
      </c>
      <c r="B1163" s="117" t="s">
        <v>544</v>
      </c>
      <c r="C1163" s="118" t="s">
        <v>32</v>
      </c>
      <c r="D1163" s="118" t="s">
        <v>1273</v>
      </c>
      <c r="E1163" s="117" t="s">
        <v>94</v>
      </c>
      <c r="F1163" s="118" t="s">
        <v>119</v>
      </c>
      <c r="G1163" s="117">
        <v>0</v>
      </c>
      <c r="H1163" s="119">
        <v>0</v>
      </c>
      <c r="I1163" s="119">
        <v>1024.270210715016</v>
      </c>
      <c r="J1163" s="119">
        <v>3488.2052659948049</v>
      </c>
      <c r="K1163" s="119">
        <v>5190.1835996623349</v>
      </c>
      <c r="L1163" s="119">
        <v>2248.5249565331196</v>
      </c>
      <c r="M1163" s="119">
        <v>1095.0817084803675</v>
      </c>
      <c r="N1163" s="119">
        <v>116.21980717956649</v>
      </c>
      <c r="O1163" s="119">
        <v>134.86501731226963</v>
      </c>
      <c r="P1163" s="119">
        <v>135.45002532737999</v>
      </c>
      <c r="Q1163" s="119">
        <v>136.00463941728231</v>
      </c>
      <c r="R1163" s="119">
        <v>136.52724986904286</v>
      </c>
      <c r="S1163" s="119">
        <v>137.01618985317873</v>
      </c>
      <c r="T1163" s="119">
        <v>137.46973379639712</v>
      </c>
      <c r="U1163" s="119">
        <v>137.88609572546193</v>
      </c>
      <c r="V1163" s="119">
        <v>138.26342758304781</v>
      </c>
      <c r="W1163" s="119">
        <v>138.59981751643863</v>
      </c>
      <c r="X1163" s="119">
        <v>138.89328814014152</v>
      </c>
      <c r="Y1163" s="119">
        <v>139.14179477362632</v>
      </c>
      <c r="Z1163" s="119">
        <v>139.34322365553089</v>
      </c>
      <c r="AA1163" s="119">
        <v>139.4953901359786</v>
      </c>
      <c r="AB1163" s="119">
        <v>139.59603684871581</v>
      </c>
      <c r="AC1163" s="119">
        <v>139.6428318650178</v>
      </c>
      <c r="AD1163" s="119">
        <v>188.95663400525518</v>
      </c>
      <c r="AE1163" s="119">
        <v>191.30088973165766</v>
      </c>
    </row>
    <row r="1164" spans="1:31">
      <c r="A1164" s="3" t="s">
        <v>1538</v>
      </c>
      <c r="B1164" s="117" t="s">
        <v>544</v>
      </c>
      <c r="C1164" s="118" t="s">
        <v>32</v>
      </c>
      <c r="D1164" s="118" t="s">
        <v>1273</v>
      </c>
      <c r="E1164" s="117" t="s">
        <v>35</v>
      </c>
      <c r="F1164" s="118" t="s">
        <v>119</v>
      </c>
      <c r="G1164" s="117">
        <v>0</v>
      </c>
      <c r="H1164" s="144">
        <v>0</v>
      </c>
      <c r="I1164" s="144">
        <v>0.11708566988443331</v>
      </c>
      <c r="J1164" s="144">
        <v>0.51419306510046681</v>
      </c>
      <c r="K1164" s="144">
        <v>1.1027391105095397</v>
      </c>
      <c r="L1164" s="144">
        <v>1.3542686154618979</v>
      </c>
      <c r="M1164" s="144">
        <v>1.4741100558253957</v>
      </c>
      <c r="N1164" s="144">
        <v>1.4828568895256631</v>
      </c>
      <c r="O1164" s="144">
        <v>1.4936336664160585</v>
      </c>
      <c r="P1164" s="144">
        <v>1.5043995225262223</v>
      </c>
      <c r="Q1164" s="144">
        <v>1.5151508414847856</v>
      </c>
      <c r="R1164" s="144">
        <v>1.5258838697053598</v>
      </c>
      <c r="S1164" s="144">
        <v>1.5365947123817909</v>
      </c>
      <c r="T1164" s="144">
        <v>1.5472793293938896</v>
      </c>
      <c r="U1164" s="144">
        <v>1.5579335311231759</v>
      </c>
      <c r="V1164" s="144">
        <v>1.5685529741782906</v>
      </c>
      <c r="W1164" s="144">
        <v>1.5791331570298639</v>
      </c>
      <c r="X1164" s="144">
        <v>1.5896694155547786</v>
      </c>
      <c r="Y1164" s="144">
        <v>1.6001569184899405</v>
      </c>
      <c r="Z1164" s="144">
        <v>1.6105906627958233</v>
      </c>
      <c r="AA1164" s="144">
        <v>1.6209654689302668</v>
      </c>
      <c r="AB1164" s="144">
        <v>1.6312759760332074</v>
      </c>
      <c r="AC1164" s="144">
        <v>1.6415166370232506</v>
      </c>
      <c r="AD1164" s="144">
        <v>1.6569819527667442</v>
      </c>
      <c r="AE1164" s="144">
        <v>1.6725929727849622</v>
      </c>
    </row>
    <row r="1165" spans="1:31">
      <c r="A1165" s="3" t="s">
        <v>1539</v>
      </c>
      <c r="B1165" s="117" t="s">
        <v>544</v>
      </c>
      <c r="C1165" s="118" t="s">
        <v>32</v>
      </c>
      <c r="D1165" s="118" t="s">
        <v>1273</v>
      </c>
      <c r="E1165" s="117" t="s">
        <v>36</v>
      </c>
      <c r="F1165" s="118" t="s">
        <v>119</v>
      </c>
      <c r="G1165" s="117">
        <v>0</v>
      </c>
      <c r="H1165" s="144">
        <v>0</v>
      </c>
      <c r="I1165" s="144">
        <v>0.12477160047360752</v>
      </c>
      <c r="J1165" s="144">
        <v>0.54794657406273106</v>
      </c>
      <c r="K1165" s="144">
        <v>1.175126929357992</v>
      </c>
      <c r="L1165" s="144">
        <v>1.4431677487871888</v>
      </c>
      <c r="M1165" s="144">
        <v>1.5708760185692623</v>
      </c>
      <c r="N1165" s="144">
        <v>1.5801970263487457</v>
      </c>
      <c r="O1165" s="144">
        <v>1.5916812301961407</v>
      </c>
      <c r="P1165" s="144">
        <v>1.6031537963834424</v>
      </c>
      <c r="Q1165" s="144">
        <v>1.6146108711474698</v>
      </c>
      <c r="R1165" s="144">
        <v>1.6260484545027278</v>
      </c>
      <c r="S1165" s="144">
        <v>1.6374623959737755</v>
      </c>
      <c r="T1165" s="144">
        <v>1.6488483902321927</v>
      </c>
      <c r="U1165" s="144">
        <v>1.6602019726376553</v>
      </c>
      <c r="V1165" s="144">
        <v>1.6715185146827478</v>
      </c>
      <c r="W1165" s="144">
        <v>1.6827932193412871</v>
      </c>
      <c r="X1165" s="144">
        <v>1.6940211163200964</v>
      </c>
      <c r="Y1165" s="144">
        <v>1.705197057214344</v>
      </c>
      <c r="Z1165" s="144">
        <v>1.7163157105667342</v>
      </c>
      <c r="AA1165" s="144">
        <v>1.7273715568310601</v>
      </c>
      <c r="AB1165" s="144">
        <v>1.7383588832408434</v>
      </c>
      <c r="AC1165" s="144">
        <v>1.7492717785840266</v>
      </c>
      <c r="AD1165" s="144">
        <v>1.7657522940822081</v>
      </c>
      <c r="AE1165" s="144">
        <v>1.7823880784153476</v>
      </c>
    </row>
    <row r="1166" spans="1:31">
      <c r="A1166" s="3" t="s">
        <v>1540</v>
      </c>
      <c r="B1166" s="117" t="s">
        <v>544</v>
      </c>
      <c r="C1166" s="118" t="s">
        <v>32</v>
      </c>
      <c r="D1166" s="118" t="s">
        <v>1273</v>
      </c>
      <c r="E1166" s="117" t="s">
        <v>37</v>
      </c>
      <c r="F1166" s="118" t="s">
        <v>119</v>
      </c>
      <c r="G1166" s="117">
        <v>0</v>
      </c>
      <c r="H1166" s="144">
        <v>0</v>
      </c>
      <c r="I1166" s="144">
        <v>0.11172645228380119</v>
      </c>
      <c r="J1166" s="144">
        <v>0.49065754168987946</v>
      </c>
      <c r="K1166" s="144">
        <v>1.0522647966521625</v>
      </c>
      <c r="L1166" s="144">
        <v>1.2922813525702841</v>
      </c>
      <c r="M1166" s="144">
        <v>1.4066374388582992</v>
      </c>
      <c r="N1166" s="144">
        <v>1.414983914554359</v>
      </c>
      <c r="O1166" s="144">
        <v>1.425267419360766</v>
      </c>
      <c r="P1166" s="144">
        <v>1.4355405032503121</v>
      </c>
      <c r="Q1166" s="144">
        <v>1.4457997153793241</v>
      </c>
      <c r="R1166" s="144">
        <v>1.4560414739696819</v>
      </c>
      <c r="S1166" s="144">
        <v>1.4662620624873774</v>
      </c>
      <c r="T1166" s="144">
        <v>1.4764576257356485</v>
      </c>
      <c r="U1166" s="144">
        <v>1.4866241658622414</v>
      </c>
      <c r="V1166" s="144">
        <v>1.4967575382804796</v>
      </c>
      <c r="W1166" s="144">
        <v>1.5068534475039306</v>
      </c>
      <c r="X1166" s="144">
        <v>1.5169074428946181</v>
      </c>
      <c r="Y1166" s="144">
        <v>1.5269149143248806</v>
      </c>
      <c r="Z1166" s="144">
        <v>1.5368710877531337</v>
      </c>
      <c r="AA1166" s="144">
        <v>1.5467710207139962</v>
      </c>
      <c r="AB1166" s="144">
        <v>1.5566095977234244</v>
      </c>
      <c r="AC1166" s="144">
        <v>1.566381525599722</v>
      </c>
      <c r="AD1166" s="144">
        <v>1.5811389665673041</v>
      </c>
      <c r="AE1166" s="144">
        <v>1.5960354426679952</v>
      </c>
    </row>
    <row r="1167" spans="1:31">
      <c r="A1167" s="3" t="s">
        <v>1541</v>
      </c>
      <c r="B1167" s="117" t="s">
        <v>544</v>
      </c>
      <c r="C1167" s="118" t="s">
        <v>32</v>
      </c>
      <c r="D1167" s="118" t="s">
        <v>1273</v>
      </c>
      <c r="E1167" s="117" t="s">
        <v>38</v>
      </c>
      <c r="F1167" s="118" t="s">
        <v>119</v>
      </c>
      <c r="G1167" s="117">
        <v>0</v>
      </c>
      <c r="H1167" s="144">
        <v>0</v>
      </c>
      <c r="I1167" s="144">
        <v>0.11906058427515046</v>
      </c>
      <c r="J1167" s="144">
        <v>0.52286609301990561</v>
      </c>
      <c r="K1167" s="144">
        <v>1.1213392973701646</v>
      </c>
      <c r="L1167" s="144">
        <v>1.3771114157824851</v>
      </c>
      <c r="M1167" s="144">
        <v>1.4989742528327996</v>
      </c>
      <c r="N1167" s="144">
        <v>1.5078686216478676</v>
      </c>
      <c r="O1167" s="144">
        <v>1.5188271732318477</v>
      </c>
      <c r="P1167" s="144">
        <v>1.5297746198319608</v>
      </c>
      <c r="Q1167" s="144">
        <v>1.5407072840785636</v>
      </c>
      <c r="R1167" s="144">
        <v>1.551621349072551</v>
      </c>
      <c r="S1167" s="144">
        <v>1.562512854313062</v>
      </c>
      <c r="T1167" s="144">
        <v>1.5733776915341524</v>
      </c>
      <c r="U1167" s="144">
        <v>1.5842116004499589</v>
      </c>
      <c r="V1167" s="144">
        <v>1.5950101644080132</v>
      </c>
      <c r="W1167" s="144">
        <v>1.6057688059504802</v>
      </c>
      <c r="X1167" s="144">
        <v>1.6164827822832672</v>
      </c>
      <c r="Y1167" s="144">
        <v>1.6271471806531124</v>
      </c>
      <c r="Z1167" s="144">
        <v>1.6377569136329218</v>
      </c>
      <c r="AA1167" s="144">
        <v>1.6483067143158527</v>
      </c>
      <c r="AB1167" s="144">
        <v>1.6587911314188239</v>
      </c>
      <c r="AC1167" s="144">
        <v>1.6692045242963789</v>
      </c>
      <c r="AD1167" s="144">
        <v>1.6849306975354903</v>
      </c>
      <c r="AE1167" s="144">
        <v>1.7008050326811543</v>
      </c>
    </row>
    <row r="1168" spans="1:31">
      <c r="A1168" s="3" t="s">
        <v>1542</v>
      </c>
      <c r="B1168" s="117" t="s">
        <v>544</v>
      </c>
      <c r="C1168" s="118" t="s">
        <v>32</v>
      </c>
      <c r="D1168" s="118" t="s">
        <v>1273</v>
      </c>
      <c r="E1168" s="117" t="s">
        <v>95</v>
      </c>
      <c r="F1168" s="118" t="s">
        <v>119</v>
      </c>
      <c r="G1168" s="117">
        <v>0</v>
      </c>
      <c r="H1168" s="118">
        <v>0</v>
      </c>
      <c r="I1168" s="118">
        <v>64073.66</v>
      </c>
      <c r="J1168" s="118">
        <v>211909.76000000001</v>
      </c>
      <c r="K1168" s="118">
        <v>314028.46000000002</v>
      </c>
      <c r="L1168" s="118">
        <v>137528.94</v>
      </c>
      <c r="M1168" s="118">
        <v>68322.350000000006</v>
      </c>
      <c r="N1168" s="118">
        <v>9590.64</v>
      </c>
      <c r="O1168" s="118">
        <v>10709.35</v>
      </c>
      <c r="P1168" s="118">
        <v>10744.45</v>
      </c>
      <c r="Q1168" s="118">
        <v>10777.73</v>
      </c>
      <c r="R1168" s="118">
        <v>10809.08</v>
      </c>
      <c r="S1168" s="118">
        <v>10838.42</v>
      </c>
      <c r="T1168" s="118">
        <v>10865.63</v>
      </c>
      <c r="U1168" s="118">
        <v>10890.61</v>
      </c>
      <c r="V1168" s="118">
        <v>10913.25</v>
      </c>
      <c r="W1168" s="118">
        <v>10933.44</v>
      </c>
      <c r="X1168" s="118">
        <v>10951.04</v>
      </c>
      <c r="Y1168" s="118">
        <v>10965.96</v>
      </c>
      <c r="Z1168" s="118">
        <v>10978.04</v>
      </c>
      <c r="AA1168" s="118">
        <v>10987.17</v>
      </c>
      <c r="AB1168" s="118">
        <v>10993.21</v>
      </c>
      <c r="AC1168" s="118">
        <v>10996.02</v>
      </c>
      <c r="AD1168" s="118">
        <v>13954.85</v>
      </c>
      <c r="AE1168" s="118">
        <v>14095.5</v>
      </c>
    </row>
    <row r="1169" spans="1:31">
      <c r="A1169" s="3" t="s">
        <v>1543</v>
      </c>
      <c r="B1169" s="117" t="s">
        <v>544</v>
      </c>
      <c r="C1169" s="118" t="s">
        <v>32</v>
      </c>
      <c r="D1169" s="118" t="s">
        <v>1273</v>
      </c>
      <c r="E1169" s="117" t="s">
        <v>96</v>
      </c>
      <c r="F1169" s="118" t="s">
        <v>119</v>
      </c>
      <c r="G1169" s="117">
        <v>0</v>
      </c>
      <c r="H1169" s="118">
        <v>0</v>
      </c>
      <c r="I1169" s="118">
        <v>20006.7</v>
      </c>
      <c r="J1169" s="118">
        <v>20006.7</v>
      </c>
      <c r="K1169" s="118">
        <v>20006.7</v>
      </c>
      <c r="L1169" s="118">
        <v>20006.7</v>
      </c>
      <c r="M1169" s="118">
        <v>20006.7</v>
      </c>
      <c r="N1169" s="118">
        <v>20006.7</v>
      </c>
      <c r="O1169" s="118">
        <v>20006.7</v>
      </c>
      <c r="P1169" s="118">
        <v>20006.7</v>
      </c>
      <c r="Q1169" s="118">
        <v>20006.7</v>
      </c>
      <c r="R1169" s="118">
        <v>20006.7</v>
      </c>
      <c r="S1169" s="118">
        <v>20006.7</v>
      </c>
      <c r="T1169" s="118">
        <v>20006.7</v>
      </c>
      <c r="U1169" s="118">
        <v>20006.7</v>
      </c>
      <c r="V1169" s="118">
        <v>20006.7</v>
      </c>
      <c r="W1169" s="118">
        <v>20006.7</v>
      </c>
      <c r="X1169" s="118">
        <v>20006.7</v>
      </c>
      <c r="Y1169" s="118">
        <v>20006.7</v>
      </c>
      <c r="Z1169" s="118">
        <v>20006.7</v>
      </c>
      <c r="AA1169" s="118">
        <v>20006.7</v>
      </c>
      <c r="AB1169" s="118">
        <v>20006.7</v>
      </c>
      <c r="AC1169" s="118">
        <v>20006.7</v>
      </c>
      <c r="AD1169" s="118">
        <v>20006.7</v>
      </c>
      <c r="AE1169" s="118">
        <v>20006.7</v>
      </c>
    </row>
    <row r="1170" spans="1:31">
      <c r="A1170" s="3" t="s">
        <v>1544</v>
      </c>
      <c r="B1170" s="117" t="s">
        <v>544</v>
      </c>
      <c r="C1170" s="118" t="s">
        <v>32</v>
      </c>
      <c r="D1170" s="118" t="s">
        <v>1273</v>
      </c>
      <c r="E1170" s="117" t="s">
        <v>97</v>
      </c>
      <c r="F1170" s="118" t="s">
        <v>119</v>
      </c>
      <c r="G1170" s="117">
        <v>0</v>
      </c>
      <c r="H1170" s="118">
        <v>0</v>
      </c>
      <c r="I1170" s="118">
        <v>0</v>
      </c>
      <c r="J1170" s="118">
        <v>0</v>
      </c>
      <c r="K1170" s="118">
        <v>0</v>
      </c>
      <c r="L1170" s="118">
        <v>0</v>
      </c>
      <c r="M1170" s="118">
        <v>0</v>
      </c>
      <c r="N1170" s="118">
        <v>0</v>
      </c>
      <c r="O1170" s="118">
        <v>0</v>
      </c>
      <c r="P1170" s="118">
        <v>0</v>
      </c>
      <c r="Q1170" s="118">
        <v>0</v>
      </c>
      <c r="R1170" s="118">
        <v>0</v>
      </c>
      <c r="S1170" s="118">
        <v>0</v>
      </c>
      <c r="T1170" s="118">
        <v>0</v>
      </c>
      <c r="U1170" s="118">
        <v>0</v>
      </c>
      <c r="V1170" s="118">
        <v>0</v>
      </c>
      <c r="W1170" s="118">
        <v>0</v>
      </c>
      <c r="X1170" s="118">
        <v>0</v>
      </c>
      <c r="Y1170" s="118">
        <v>0</v>
      </c>
      <c r="Z1170" s="118">
        <v>0</v>
      </c>
      <c r="AA1170" s="118">
        <v>0</v>
      </c>
      <c r="AB1170" s="118">
        <v>0</v>
      </c>
      <c r="AC1170" s="118">
        <v>0</v>
      </c>
      <c r="AD1170" s="118">
        <v>0</v>
      </c>
      <c r="AE1170" s="118">
        <v>0</v>
      </c>
    </row>
    <row r="1171" spans="1:31">
      <c r="A1171" s="3" t="s">
        <v>1545</v>
      </c>
      <c r="B1171" s="117" t="s">
        <v>544</v>
      </c>
      <c r="C1171" s="118" t="s">
        <v>32</v>
      </c>
      <c r="D1171" s="118" t="s">
        <v>1273</v>
      </c>
      <c r="E1171" s="117" t="s">
        <v>34</v>
      </c>
      <c r="F1171" s="118" t="s">
        <v>119</v>
      </c>
      <c r="G1171" s="117">
        <v>0</v>
      </c>
      <c r="H1171" s="118">
        <v>0</v>
      </c>
      <c r="I1171" s="118">
        <v>84080.36</v>
      </c>
      <c r="J1171" s="118">
        <v>231916.46</v>
      </c>
      <c r="K1171" s="118">
        <v>334035.15999999997</v>
      </c>
      <c r="L1171" s="118">
        <v>157535.64000000001</v>
      </c>
      <c r="M1171" s="118">
        <v>88329.05</v>
      </c>
      <c r="N1171" s="118">
        <v>29597.33</v>
      </c>
      <c r="O1171" s="118">
        <v>30716.04</v>
      </c>
      <c r="P1171" s="118">
        <v>30751.14</v>
      </c>
      <c r="Q1171" s="118">
        <v>30784.42</v>
      </c>
      <c r="R1171" s="118">
        <v>30815.78</v>
      </c>
      <c r="S1171" s="118">
        <v>30845.11</v>
      </c>
      <c r="T1171" s="118">
        <v>30872.33</v>
      </c>
      <c r="U1171" s="118">
        <v>30897.31</v>
      </c>
      <c r="V1171" s="118">
        <v>30919.95</v>
      </c>
      <c r="W1171" s="118">
        <v>30940.13</v>
      </c>
      <c r="X1171" s="118">
        <v>30957.74</v>
      </c>
      <c r="Y1171" s="118">
        <v>30972.65</v>
      </c>
      <c r="Z1171" s="118">
        <v>30984.74</v>
      </c>
      <c r="AA1171" s="118">
        <v>30993.87</v>
      </c>
      <c r="AB1171" s="118">
        <v>30999.9</v>
      </c>
      <c r="AC1171" s="118">
        <v>31002.71</v>
      </c>
      <c r="AD1171" s="118">
        <v>33961.54</v>
      </c>
      <c r="AE1171" s="118">
        <v>34102.199999999997</v>
      </c>
    </row>
    <row r="1172" spans="1:31">
      <c r="A1172" s="3" t="s">
        <v>1546</v>
      </c>
      <c r="B1172" s="117" t="s">
        <v>544</v>
      </c>
      <c r="C1172" s="118" t="s">
        <v>152</v>
      </c>
      <c r="D1172" s="118" t="s">
        <v>1273</v>
      </c>
      <c r="E1172" s="117" t="s">
        <v>93</v>
      </c>
      <c r="F1172" s="118" t="s">
        <v>119</v>
      </c>
      <c r="G1172" s="117">
        <v>0</v>
      </c>
      <c r="H1172" s="119">
        <v>0</v>
      </c>
      <c r="I1172" s="119">
        <v>138.05555099037511</v>
      </c>
      <c r="J1172" s="119">
        <v>578.60182405163675</v>
      </c>
      <c r="K1172" s="119">
        <v>1272.0476610405808</v>
      </c>
      <c r="L1172" s="119">
        <v>1622.4569956169978</v>
      </c>
      <c r="M1172" s="119">
        <v>1805.725405370074</v>
      </c>
      <c r="N1172" s="119">
        <v>1826.1663505053398</v>
      </c>
      <c r="O1172" s="119">
        <v>1847.5562485597404</v>
      </c>
      <c r="P1172" s="119">
        <v>1869.1982884477318</v>
      </c>
      <c r="Q1172" s="119">
        <v>1891.0954423903145</v>
      </c>
      <c r="R1172" s="119">
        <v>1913.250717644715</v>
      </c>
      <c r="S1172" s="119">
        <v>1935.6671569173848</v>
      </c>
      <c r="T1172" s="119">
        <v>1958.347838781875</v>
      </c>
      <c r="U1172" s="119">
        <v>1981.2958781016332</v>
      </c>
      <c r="V1172" s="119">
        <v>2004.5144264577843</v>
      </c>
      <c r="W1172" s="119">
        <v>2028.006672581954</v>
      </c>
      <c r="X1172" s="119">
        <v>2051.7758427941972</v>
      </c>
      <c r="Y1172" s="119">
        <v>2075.8252014460836</v>
      </c>
      <c r="Z1172" s="119">
        <v>2100.1580513690124</v>
      </c>
      <c r="AA1172" s="119">
        <v>2124.7777343278049</v>
      </c>
      <c r="AB1172" s="119">
        <v>2149.6876314796496</v>
      </c>
      <c r="AC1172" s="119">
        <v>2174.8911638384543</v>
      </c>
      <c r="AD1172" s="119">
        <v>2200.3917927446755</v>
      </c>
      <c r="AE1172" s="119">
        <v>2226.1930203406778</v>
      </c>
    </row>
    <row r="1173" spans="1:31">
      <c r="A1173" s="3" t="s">
        <v>1547</v>
      </c>
      <c r="B1173" s="117" t="s">
        <v>544</v>
      </c>
      <c r="C1173" s="118" t="s">
        <v>152</v>
      </c>
      <c r="D1173" s="118" t="s">
        <v>1273</v>
      </c>
      <c r="E1173" s="117" t="s">
        <v>94</v>
      </c>
      <c r="F1173" s="118" t="s">
        <v>119</v>
      </c>
      <c r="G1173" s="117">
        <v>0</v>
      </c>
      <c r="H1173" s="119">
        <v>0</v>
      </c>
      <c r="I1173" s="119">
        <v>138.05555099037511</v>
      </c>
      <c r="J1173" s="119">
        <v>440.54627306126167</v>
      </c>
      <c r="K1173" s="119">
        <v>693.44583698894405</v>
      </c>
      <c r="L1173" s="119">
        <v>350.409334576417</v>
      </c>
      <c r="M1173" s="119">
        <v>183.26840975307618</v>
      </c>
      <c r="N1173" s="119">
        <v>20.440945135265792</v>
      </c>
      <c r="O1173" s="119">
        <v>21.389898054400646</v>
      </c>
      <c r="P1173" s="119">
        <v>21.642039887991359</v>
      </c>
      <c r="Q1173" s="119">
        <v>21.89715394258269</v>
      </c>
      <c r="R1173" s="119">
        <v>22.155275254400522</v>
      </c>
      <c r="S1173" s="119">
        <v>22.416439272669777</v>
      </c>
      <c r="T1173" s="119">
        <v>22.680681864490225</v>
      </c>
      <c r="U1173" s="119">
        <v>22.948039319758209</v>
      </c>
      <c r="V1173" s="119">
        <v>23.218548356151132</v>
      </c>
      <c r="W1173" s="119">
        <v>23.492246124169696</v>
      </c>
      <c r="X1173" s="119">
        <v>23.769170212243125</v>
      </c>
      <c r="Y1173" s="119">
        <v>24.04935865188645</v>
      </c>
      <c r="Z1173" s="119">
        <v>24.332849922928744</v>
      </c>
      <c r="AA1173" s="119">
        <v>24.619682958792509</v>
      </c>
      <c r="AB1173" s="119">
        <v>24.909897151844689</v>
      </c>
      <c r="AC1173" s="119">
        <v>25.20353235880475</v>
      </c>
      <c r="AD1173" s="119">
        <v>25.500628906221209</v>
      </c>
      <c r="AE1173" s="119">
        <v>25.801227596002263</v>
      </c>
    </row>
    <row r="1174" spans="1:31">
      <c r="A1174" s="3" t="s">
        <v>1548</v>
      </c>
      <c r="B1174" s="117" t="s">
        <v>544</v>
      </c>
      <c r="C1174" s="118" t="s">
        <v>152</v>
      </c>
      <c r="D1174" s="118" t="s">
        <v>1273</v>
      </c>
      <c r="E1174" s="117" t="s">
        <v>35</v>
      </c>
      <c r="F1174" s="118" t="s">
        <v>119</v>
      </c>
      <c r="G1174" s="117">
        <v>0</v>
      </c>
      <c r="H1174" s="144">
        <v>0</v>
      </c>
      <c r="I1174" s="144">
        <v>1.1380474475817094E-3</v>
      </c>
      <c r="J1174" s="144">
        <v>4.7003008593253306E-3</v>
      </c>
      <c r="K1174" s="144">
        <v>1.023604631774722E-2</v>
      </c>
      <c r="L1174" s="144">
        <v>1.283010488704471E-2</v>
      </c>
      <c r="M1174" s="144">
        <v>1.4033651906747307E-2</v>
      </c>
      <c r="N1174" s="144">
        <v>1.3948319396930867E-2</v>
      </c>
      <c r="O1174" s="144">
        <v>1.3868911114300683E-2</v>
      </c>
      <c r="P1174" s="144">
        <v>1.3789986027464047E-2</v>
      </c>
      <c r="Q1174" s="144">
        <v>1.3711541395784338E-2</v>
      </c>
      <c r="R1174" s="144">
        <v>1.3633574495367074E-2</v>
      </c>
      <c r="S1174" s="144">
        <v>1.3556082618965364E-2</v>
      </c>
      <c r="T1174" s="144">
        <v>1.3479063075885924E-2</v>
      </c>
      <c r="U1174" s="144">
        <v>1.3402513191895657E-2</v>
      </c>
      <c r="V1174" s="144">
        <v>1.3326430309128841E-2</v>
      </c>
      <c r="W1174" s="144">
        <v>1.3250811785994807E-2</v>
      </c>
      <c r="X1174" s="144">
        <v>1.3175654997086327E-2</v>
      </c>
      <c r="Y1174" s="144">
        <v>1.3100957333088392E-2</v>
      </c>
      <c r="Z1174" s="144">
        <v>1.3026716200687721E-2</v>
      </c>
      <c r="AA1174" s="144">
        <v>1.2952929022482665E-2</v>
      </c>
      <c r="AB1174" s="144">
        <v>1.287959323689381E-2</v>
      </c>
      <c r="AC1174" s="144">
        <v>1.2806706298075036E-2</v>
      </c>
      <c r="AD1174" s="144">
        <v>1.2734265675825168E-2</v>
      </c>
      <c r="AE1174" s="144">
        <v>1.2662268855500149E-2</v>
      </c>
    </row>
    <row r="1175" spans="1:31">
      <c r="A1175" s="3" t="s">
        <v>1549</v>
      </c>
      <c r="B1175" s="117" t="s">
        <v>544</v>
      </c>
      <c r="C1175" s="118" t="s">
        <v>152</v>
      </c>
      <c r="D1175" s="118" t="s">
        <v>1273</v>
      </c>
      <c r="E1175" s="117" t="s">
        <v>36</v>
      </c>
      <c r="F1175" s="118" t="s">
        <v>119</v>
      </c>
      <c r="G1175" s="117">
        <v>0</v>
      </c>
      <c r="H1175" s="144">
        <v>0</v>
      </c>
      <c r="I1175" s="144">
        <v>1.2127530345073629E-3</v>
      </c>
      <c r="J1175" s="144">
        <v>5.0088457580193205E-3</v>
      </c>
      <c r="K1175" s="144">
        <v>1.0907977746959953E-2</v>
      </c>
      <c r="L1175" s="144">
        <v>1.3672319785853272E-2</v>
      </c>
      <c r="M1175" s="144">
        <v>1.4954872023388008E-2</v>
      </c>
      <c r="N1175" s="144">
        <v>1.486393797626904E-2</v>
      </c>
      <c r="O1175" s="144">
        <v>1.4779317044224938E-2</v>
      </c>
      <c r="P1175" s="144">
        <v>1.4695211026709343E-2</v>
      </c>
      <c r="Q1175" s="144">
        <v>1.4611617003180241E-2</v>
      </c>
      <c r="R1175" s="144">
        <v>1.4528532070936779E-2</v>
      </c>
      <c r="S1175" s="144">
        <v>1.4445953345018504E-2</v>
      </c>
      <c r="T1175" s="144">
        <v>1.4363877958105203E-2</v>
      </c>
      <c r="U1175" s="144">
        <v>1.4282303060417367E-2</v>
      </c>
      <c r="V1175" s="144">
        <v>1.4201225819617264E-2</v>
      </c>
      <c r="W1175" s="144">
        <v>1.4120643420710578E-2</v>
      </c>
      <c r="X1175" s="144">
        <v>1.4040553065948772E-2</v>
      </c>
      <c r="Y1175" s="144">
        <v>1.3960951974731874E-2</v>
      </c>
      <c r="Z1175" s="144">
        <v>1.3881837383512063E-2</v>
      </c>
      <c r="AA1175" s="144">
        <v>1.380320654569764E-2</v>
      </c>
      <c r="AB1175" s="144">
        <v>1.3725056731557769E-2</v>
      </c>
      <c r="AC1175" s="144">
        <v>1.3647385228127702E-2</v>
      </c>
      <c r="AD1175" s="144">
        <v>1.3570189339114629E-2</v>
      </c>
      <c r="AE1175" s="144">
        <v>1.349346638480408E-2</v>
      </c>
    </row>
    <row r="1176" spans="1:31">
      <c r="A1176" s="3" t="s">
        <v>1550</v>
      </c>
      <c r="B1176" s="117" t="s">
        <v>544</v>
      </c>
      <c r="C1176" s="118" t="s">
        <v>152</v>
      </c>
      <c r="D1176" s="118" t="s">
        <v>1273</v>
      </c>
      <c r="E1176" s="117" t="s">
        <v>37</v>
      </c>
      <c r="F1176" s="118" t="s">
        <v>119</v>
      </c>
      <c r="G1176" s="117">
        <v>0</v>
      </c>
      <c r="H1176" s="144">
        <v>0</v>
      </c>
      <c r="I1176" s="144">
        <v>1.150220331004535E-3</v>
      </c>
      <c r="J1176" s="144">
        <v>4.7505766316882064E-3</v>
      </c>
      <c r="K1176" s="144">
        <v>1.0345534018634688E-2</v>
      </c>
      <c r="L1176" s="144">
        <v>1.2967339385856237E-2</v>
      </c>
      <c r="M1176" s="144">
        <v>1.4183759891278491E-2</v>
      </c>
      <c r="N1176" s="144">
        <v>1.4097514640348849E-2</v>
      </c>
      <c r="O1176" s="144">
        <v>1.40172569838465E-2</v>
      </c>
      <c r="P1176" s="144">
        <v>1.3937487691539139E-2</v>
      </c>
      <c r="Q1176" s="144">
        <v>1.3858203993475499E-2</v>
      </c>
      <c r="R1176" s="144">
        <v>1.3779403136625542E-2</v>
      </c>
      <c r="S1176" s="144">
        <v>1.3701082384784886E-2</v>
      </c>
      <c r="T1176" s="144">
        <v>1.3623239018479815E-2</v>
      </c>
      <c r="U1176" s="144">
        <v>1.3545870334872871E-2</v>
      </c>
      <c r="V1176" s="144">
        <v>1.346897364766902E-2</v>
      </c>
      <c r="W1176" s="144">
        <v>1.3392546287022394E-2</v>
      </c>
      <c r="X1176" s="144">
        <v>1.3316585599443641E-2</v>
      </c>
      <c r="Y1176" s="144">
        <v>1.3241088947707775E-2</v>
      </c>
      <c r="Z1176" s="144">
        <v>1.3166053710762682E-2</v>
      </c>
      <c r="AA1176" s="144">
        <v>1.3091477283638084E-2</v>
      </c>
      <c r="AB1176" s="144">
        <v>1.3017357077355178E-2</v>
      </c>
      <c r="AC1176" s="144">
        <v>1.2943690518836743E-2</v>
      </c>
      <c r="AD1176" s="144">
        <v>1.2870475050817832E-2</v>
      </c>
      <c r="AE1176" s="144">
        <v>1.2797708131757042E-2</v>
      </c>
    </row>
    <row r="1177" spans="1:31">
      <c r="A1177" s="3" t="s">
        <v>1551</v>
      </c>
      <c r="B1177" s="117" t="s">
        <v>544</v>
      </c>
      <c r="C1177" s="118" t="s">
        <v>152</v>
      </c>
      <c r="D1177" s="118" t="s">
        <v>1273</v>
      </c>
      <c r="E1177" s="117" t="s">
        <v>38</v>
      </c>
      <c r="F1177" s="118" t="s">
        <v>119</v>
      </c>
      <c r="G1177" s="117">
        <v>0</v>
      </c>
      <c r="H1177" s="144">
        <v>0</v>
      </c>
      <c r="I1177" s="144">
        <v>1.2257249904140397E-3</v>
      </c>
      <c r="J1177" s="144">
        <v>5.0624218155245169E-3</v>
      </c>
      <c r="K1177" s="144">
        <v>1.1024652620028439E-2</v>
      </c>
      <c r="L1177" s="144">
        <v>1.3818562857903066E-2</v>
      </c>
      <c r="M1177" s="144">
        <v>1.5114833643732407E-2</v>
      </c>
      <c r="N1177" s="144">
        <v>1.5022926939843188E-2</v>
      </c>
      <c r="O1177" s="144">
        <v>1.493740087792679E-2</v>
      </c>
      <c r="P1177" s="144">
        <v>1.4852395238213063E-2</v>
      </c>
      <c r="Q1177" s="144">
        <v>1.4767907068921034E-2</v>
      </c>
      <c r="R1177" s="144">
        <v>1.4683933436301727E-2</v>
      </c>
      <c r="S1177" s="144">
        <v>1.4600471424536323E-2</v>
      </c>
      <c r="T1177" s="144">
        <v>1.4517518135634927E-2</v>
      </c>
      <c r="U1177" s="144">
        <v>1.4435070689335966E-2</v>
      </c>
      <c r="V1177" s="144">
        <v>1.4353126223006201E-2</v>
      </c>
      <c r="W1177" s="144">
        <v>1.427168189154134E-2</v>
      </c>
      <c r="X1177" s="144">
        <v>1.4190734867267307E-2</v>
      </c>
      <c r="Y1177" s="144">
        <v>1.4110282339842045E-2</v>
      </c>
      <c r="Z1177" s="144">
        <v>1.4030321516158016E-2</v>
      </c>
      <c r="AA1177" s="144">
        <v>1.3950849620245188E-2</v>
      </c>
      <c r="AB1177" s="144">
        <v>1.3871863893174742E-2</v>
      </c>
      <c r="AC1177" s="144">
        <v>1.3793361592963281E-2</v>
      </c>
      <c r="AD1177" s="144">
        <v>1.3715339994477655E-2</v>
      </c>
      <c r="AE1177" s="144">
        <v>1.3637796389340411E-2</v>
      </c>
    </row>
    <row r="1178" spans="1:31">
      <c r="A1178" s="3" t="s">
        <v>1552</v>
      </c>
      <c r="B1178" s="117" t="s">
        <v>544</v>
      </c>
      <c r="C1178" s="118" t="s">
        <v>152</v>
      </c>
      <c r="D1178" s="118" t="s">
        <v>1273</v>
      </c>
      <c r="E1178" s="117" t="s">
        <v>95</v>
      </c>
      <c r="F1178" s="118" t="s">
        <v>119</v>
      </c>
      <c r="G1178" s="117">
        <v>0</v>
      </c>
      <c r="H1178" s="118">
        <v>0</v>
      </c>
      <c r="I1178" s="118">
        <v>9960.34</v>
      </c>
      <c r="J1178" s="118">
        <v>31739.67</v>
      </c>
      <c r="K1178" s="118">
        <v>49948.44</v>
      </c>
      <c r="L1178" s="118">
        <v>25249.81</v>
      </c>
      <c r="M1178" s="118">
        <v>13215.66</v>
      </c>
      <c r="N1178" s="118">
        <v>1492.09</v>
      </c>
      <c r="O1178" s="118">
        <v>1560.41</v>
      </c>
      <c r="P1178" s="118">
        <v>1578.56</v>
      </c>
      <c r="Q1178" s="118">
        <v>1596.93</v>
      </c>
      <c r="R1178" s="118">
        <v>1615.52</v>
      </c>
      <c r="S1178" s="118">
        <v>1634.32</v>
      </c>
      <c r="T1178" s="118">
        <v>1653.35</v>
      </c>
      <c r="U1178" s="118">
        <v>1672.6</v>
      </c>
      <c r="V1178" s="118">
        <v>1692.07</v>
      </c>
      <c r="W1178" s="118">
        <v>1711.78</v>
      </c>
      <c r="X1178" s="118">
        <v>1731.72</v>
      </c>
      <c r="Y1178" s="118">
        <v>1751.89</v>
      </c>
      <c r="Z1178" s="118">
        <v>1772.3</v>
      </c>
      <c r="AA1178" s="118">
        <v>1792.95</v>
      </c>
      <c r="AB1178" s="118">
        <v>1813.85</v>
      </c>
      <c r="AC1178" s="118">
        <v>1834.99</v>
      </c>
      <c r="AD1178" s="118">
        <v>1856.38</v>
      </c>
      <c r="AE1178" s="118">
        <v>1878.03</v>
      </c>
    </row>
    <row r="1179" spans="1:31">
      <c r="A1179" s="3" t="s">
        <v>1553</v>
      </c>
      <c r="B1179" s="117" t="s">
        <v>544</v>
      </c>
      <c r="C1179" s="118" t="s">
        <v>152</v>
      </c>
      <c r="D1179" s="118" t="s">
        <v>1273</v>
      </c>
      <c r="E1179" s="117" t="s">
        <v>96</v>
      </c>
      <c r="F1179" s="118" t="s">
        <v>119</v>
      </c>
      <c r="G1179" s="117">
        <v>0</v>
      </c>
      <c r="H1179" s="118">
        <v>0</v>
      </c>
      <c r="I1179" s="118">
        <v>155.44999999999999</v>
      </c>
      <c r="J1179" s="118">
        <v>155.44999999999999</v>
      </c>
      <c r="K1179" s="118">
        <v>155.44999999999999</v>
      </c>
      <c r="L1179" s="118">
        <v>155.44999999999999</v>
      </c>
      <c r="M1179" s="118">
        <v>155.44999999999999</v>
      </c>
      <c r="N1179" s="118">
        <v>155.44999999999999</v>
      </c>
      <c r="O1179" s="118">
        <v>155.44999999999999</v>
      </c>
      <c r="P1179" s="118">
        <v>155.44999999999999</v>
      </c>
      <c r="Q1179" s="118">
        <v>155.44999999999999</v>
      </c>
      <c r="R1179" s="118">
        <v>155.44999999999999</v>
      </c>
      <c r="S1179" s="118">
        <v>155.44999999999999</v>
      </c>
      <c r="T1179" s="118">
        <v>155.44999999999999</v>
      </c>
      <c r="U1179" s="118">
        <v>155.44999999999999</v>
      </c>
      <c r="V1179" s="118">
        <v>155.44999999999999</v>
      </c>
      <c r="W1179" s="118">
        <v>155.44999999999999</v>
      </c>
      <c r="X1179" s="118">
        <v>155.44999999999999</v>
      </c>
      <c r="Y1179" s="118">
        <v>155.44999999999999</v>
      </c>
      <c r="Z1179" s="118">
        <v>155.44999999999999</v>
      </c>
      <c r="AA1179" s="118">
        <v>155.44999999999999</v>
      </c>
      <c r="AB1179" s="118">
        <v>155.44999999999999</v>
      </c>
      <c r="AC1179" s="118">
        <v>155.44999999999999</v>
      </c>
      <c r="AD1179" s="118">
        <v>155.44999999999999</v>
      </c>
      <c r="AE1179" s="118">
        <v>155.44999999999999</v>
      </c>
    </row>
    <row r="1180" spans="1:31">
      <c r="A1180" s="3" t="s">
        <v>1554</v>
      </c>
      <c r="B1180" s="117" t="s">
        <v>544</v>
      </c>
      <c r="C1180" s="118" t="s">
        <v>152</v>
      </c>
      <c r="D1180" s="118" t="s">
        <v>1273</v>
      </c>
      <c r="E1180" s="117" t="s">
        <v>97</v>
      </c>
      <c r="F1180" s="118" t="s">
        <v>119</v>
      </c>
      <c r="G1180" s="117">
        <v>0</v>
      </c>
      <c r="H1180" s="118">
        <v>0</v>
      </c>
      <c r="I1180" s="118">
        <v>0</v>
      </c>
      <c r="J1180" s="118">
        <v>0</v>
      </c>
      <c r="K1180" s="118">
        <v>0</v>
      </c>
      <c r="L1180" s="118">
        <v>0</v>
      </c>
      <c r="M1180" s="118">
        <v>0</v>
      </c>
      <c r="N1180" s="118">
        <v>0</v>
      </c>
      <c r="O1180" s="118">
        <v>0</v>
      </c>
      <c r="P1180" s="118">
        <v>0</v>
      </c>
      <c r="Q1180" s="118">
        <v>0</v>
      </c>
      <c r="R1180" s="118">
        <v>0</v>
      </c>
      <c r="S1180" s="118">
        <v>0</v>
      </c>
      <c r="T1180" s="118">
        <v>0</v>
      </c>
      <c r="U1180" s="118">
        <v>0</v>
      </c>
      <c r="V1180" s="118">
        <v>0</v>
      </c>
      <c r="W1180" s="118">
        <v>0</v>
      </c>
      <c r="X1180" s="118">
        <v>0</v>
      </c>
      <c r="Y1180" s="118">
        <v>0</v>
      </c>
      <c r="Z1180" s="118">
        <v>0</v>
      </c>
      <c r="AA1180" s="118">
        <v>0</v>
      </c>
      <c r="AB1180" s="118">
        <v>0</v>
      </c>
      <c r="AC1180" s="118">
        <v>0</v>
      </c>
      <c r="AD1180" s="118">
        <v>0</v>
      </c>
      <c r="AE1180" s="118">
        <v>0</v>
      </c>
    </row>
    <row r="1181" spans="1:31">
      <c r="A1181" s="3" t="s">
        <v>1555</v>
      </c>
      <c r="B1181" s="117" t="s">
        <v>544</v>
      </c>
      <c r="C1181" s="118" t="s">
        <v>152</v>
      </c>
      <c r="D1181" s="118" t="s">
        <v>1273</v>
      </c>
      <c r="E1181" s="117" t="s">
        <v>34</v>
      </c>
      <c r="F1181" s="118" t="s">
        <v>119</v>
      </c>
      <c r="G1181" s="117">
        <v>0</v>
      </c>
      <c r="H1181" s="118">
        <v>0</v>
      </c>
      <c r="I1181" s="118">
        <v>10115.790000000001</v>
      </c>
      <c r="J1181" s="118">
        <v>31895.119999999999</v>
      </c>
      <c r="K1181" s="118">
        <v>50103.89</v>
      </c>
      <c r="L1181" s="118">
        <v>25405.26</v>
      </c>
      <c r="M1181" s="118">
        <v>13371.11</v>
      </c>
      <c r="N1181" s="118">
        <v>1647.54</v>
      </c>
      <c r="O1181" s="118">
        <v>1715.86</v>
      </c>
      <c r="P1181" s="118">
        <v>1734.02</v>
      </c>
      <c r="Q1181" s="118">
        <v>1752.38</v>
      </c>
      <c r="R1181" s="118">
        <v>1770.97</v>
      </c>
      <c r="S1181" s="118">
        <v>1789.77</v>
      </c>
      <c r="T1181" s="118">
        <v>1808.8</v>
      </c>
      <c r="U1181" s="118">
        <v>1828.05</v>
      </c>
      <c r="V1181" s="118">
        <v>1847.52</v>
      </c>
      <c r="W1181" s="118">
        <v>1867.23</v>
      </c>
      <c r="X1181" s="118">
        <v>1887.17</v>
      </c>
      <c r="Y1181" s="118">
        <v>1907.34</v>
      </c>
      <c r="Z1181" s="118">
        <v>1927.75</v>
      </c>
      <c r="AA1181" s="118">
        <v>1948.41</v>
      </c>
      <c r="AB1181" s="118">
        <v>1969.3</v>
      </c>
      <c r="AC1181" s="118">
        <v>1990.44</v>
      </c>
      <c r="AD1181" s="118">
        <v>2011.83</v>
      </c>
      <c r="AE1181" s="118">
        <v>2033.48</v>
      </c>
    </row>
    <row r="1182" spans="1:31">
      <c r="A1182" s="3" t="s">
        <v>1556</v>
      </c>
      <c r="B1182" s="117" t="s">
        <v>544</v>
      </c>
      <c r="C1182" s="118" t="s">
        <v>259</v>
      </c>
      <c r="D1182" s="118" t="s">
        <v>1273</v>
      </c>
      <c r="E1182" s="117" t="s">
        <v>93</v>
      </c>
      <c r="F1182" s="118" t="s">
        <v>119</v>
      </c>
      <c r="G1182" s="117">
        <v>0</v>
      </c>
      <c r="H1182" s="119">
        <v>0</v>
      </c>
      <c r="I1182" s="119">
        <v>6.6870268574645486</v>
      </c>
      <c r="J1182" s="119">
        <v>26.938721650952601</v>
      </c>
      <c r="K1182" s="119">
        <v>59.375663307409333</v>
      </c>
      <c r="L1182" s="119">
        <v>76.147983599333642</v>
      </c>
      <c r="M1182" s="119">
        <v>84.394535680283397</v>
      </c>
      <c r="N1182" s="119">
        <v>84.191697393475991</v>
      </c>
      <c r="O1182" s="119">
        <v>83.99973937309116</v>
      </c>
      <c r="P1182" s="119">
        <v>83.818078238718826</v>
      </c>
      <c r="Q1182" s="119">
        <v>83.64616188976251</v>
      </c>
      <c r="R1182" s="119">
        <v>83.483467828271714</v>
      </c>
      <c r="S1182" s="119">
        <v>83.329501571700973</v>
      </c>
      <c r="T1182" s="119">
        <v>83.183795150774031</v>
      </c>
      <c r="U1182" s="119">
        <v>83.045905687889757</v>
      </c>
      <c r="V1182" s="119">
        <v>82.915414051751412</v>
      </c>
      <c r="W1182" s="119">
        <v>82.79192358413232</v>
      </c>
      <c r="X1182" s="119">
        <v>82.675058894910137</v>
      </c>
      <c r="Y1182" s="119">
        <v>82.56446472170903</v>
      </c>
      <c r="Z1182" s="119">
        <v>82.459804850685998</v>
      </c>
      <c r="AA1182" s="119">
        <v>82.360761095182653</v>
      </c>
      <c r="AB1182" s="119">
        <v>82.267032329139795</v>
      </c>
      <c r="AC1182" s="119">
        <v>82.178333572338644</v>
      </c>
      <c r="AD1182" s="119">
        <v>82.09439512468974</v>
      </c>
      <c r="AE1182" s="119">
        <v>82.014961746939818</v>
      </c>
    </row>
    <row r="1183" spans="1:31">
      <c r="A1183" s="3" t="s">
        <v>1557</v>
      </c>
      <c r="B1183" s="117" t="s">
        <v>544</v>
      </c>
      <c r="C1183" s="118" t="s">
        <v>259</v>
      </c>
      <c r="D1183" s="118" t="s">
        <v>1273</v>
      </c>
      <c r="E1183" s="117" t="s">
        <v>94</v>
      </c>
      <c r="F1183" s="118" t="s">
        <v>119</v>
      </c>
      <c r="G1183" s="117">
        <v>0</v>
      </c>
      <c r="H1183" s="119">
        <v>0</v>
      </c>
      <c r="I1183" s="119">
        <v>6.6870268574645486</v>
      </c>
      <c r="J1183" s="119">
        <v>20.251694793488053</v>
      </c>
      <c r="K1183" s="119">
        <v>32.436941656456732</v>
      </c>
      <c r="L1183" s="119">
        <v>16.772320291924309</v>
      </c>
      <c r="M1183" s="119">
        <v>8.2465520809497548</v>
      </c>
      <c r="N1183" s="119">
        <v>0</v>
      </c>
      <c r="O1183" s="119">
        <v>0</v>
      </c>
      <c r="P1183" s="119">
        <v>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>
        <v>0</v>
      </c>
      <c r="AB1183" s="119">
        <v>0</v>
      </c>
      <c r="AC1183" s="119">
        <v>0</v>
      </c>
      <c r="AD1183" s="119">
        <v>0</v>
      </c>
      <c r="AE1183" s="119">
        <v>0</v>
      </c>
    </row>
    <row r="1184" spans="1:31">
      <c r="A1184" s="3" t="s">
        <v>1558</v>
      </c>
      <c r="B1184" s="117" t="s">
        <v>544</v>
      </c>
      <c r="C1184" s="118" t="s">
        <v>259</v>
      </c>
      <c r="D1184" s="118" t="s">
        <v>1273</v>
      </c>
      <c r="E1184" s="117" t="s">
        <v>35</v>
      </c>
      <c r="F1184" s="118" t="s">
        <v>119</v>
      </c>
      <c r="G1184" s="117">
        <v>0</v>
      </c>
      <c r="H1184" s="144">
        <v>0</v>
      </c>
      <c r="I1184" s="144">
        <v>1.9681666691179905E-2</v>
      </c>
      <c r="J1184" s="144">
        <v>7.9181233255069206E-2</v>
      </c>
      <c r="K1184" s="144">
        <v>0.17414801733401541</v>
      </c>
      <c r="L1184" s="144">
        <v>0.22276487809493498</v>
      </c>
      <c r="M1184" s="144">
        <v>0.24630625514323934</v>
      </c>
      <c r="N1184" s="144">
        <v>0.24514904377663146</v>
      </c>
      <c r="O1184" s="144">
        <v>0.24404204941322902</v>
      </c>
      <c r="P1184" s="144">
        <v>0.24298257781300597</v>
      </c>
      <c r="Q1184" s="144">
        <v>0.24196807992861433</v>
      </c>
      <c r="R1184" s="144">
        <v>0.24099614408030073</v>
      </c>
      <c r="S1184" s="144">
        <v>0.24006448855255139</v>
      </c>
      <c r="T1184" s="144">
        <v>0.23917095458973836</v>
      </c>
      <c r="U1184" s="144">
        <v>0.23831349976926205</v>
      </c>
      <c r="V1184" s="144">
        <v>0.23749019173184546</v>
      </c>
      <c r="W1184" s="144">
        <v>0.23669920224973137</v>
      </c>
      <c r="X1184" s="144">
        <v>0.23593880161457179</v>
      </c>
      <c r="Y1184" s="144">
        <v>0.23520735332777903</v>
      </c>
      <c r="Z1184" s="144">
        <v>0.23450330907703859</v>
      </c>
      <c r="AA1184" s="144">
        <v>0.23382520398356013</v>
      </c>
      <c r="AB1184" s="144">
        <v>0.23317165210547669</v>
      </c>
      <c r="AC1184" s="144">
        <v>0.23254134218358471</v>
      </c>
      <c r="AD1184" s="144">
        <v>0.23193303361636747</v>
      </c>
      <c r="AE1184" s="144">
        <v>0.23134555265194118</v>
      </c>
    </row>
    <row r="1185" spans="1:31">
      <c r="A1185" s="3" t="s">
        <v>1559</v>
      </c>
      <c r="B1185" s="117" t="s">
        <v>544</v>
      </c>
      <c r="C1185" s="118" t="s">
        <v>259</v>
      </c>
      <c r="D1185" s="118" t="s">
        <v>1273</v>
      </c>
      <c r="E1185" s="117" t="s">
        <v>36</v>
      </c>
      <c r="F1185" s="118" t="s">
        <v>119</v>
      </c>
      <c r="G1185" s="117">
        <v>0</v>
      </c>
      <c r="H1185" s="144">
        <v>0</v>
      </c>
      <c r="I1185" s="144">
        <v>2.0973643106542952E-2</v>
      </c>
      <c r="J1185" s="144">
        <v>8.437897831955371E-2</v>
      </c>
      <c r="K1185" s="144">
        <v>0.18557972861681096</v>
      </c>
      <c r="L1185" s="144">
        <v>0.23738797750952151</v>
      </c>
      <c r="M1185" s="144">
        <v>0.26247469644420218</v>
      </c>
      <c r="N1185" s="144">
        <v>0.26124152150109919</v>
      </c>
      <c r="O1185" s="144">
        <v>0.26006185998852199</v>
      </c>
      <c r="P1185" s="144">
        <v>0.25893284080669859</v>
      </c>
      <c r="Q1185" s="144">
        <v>0.25785174757951229</v>
      </c>
      <c r="R1185" s="144">
        <v>0.25681601031575096</v>
      </c>
      <c r="S1185" s="144">
        <v>0.25582319751976917</v>
      </c>
      <c r="T1185" s="144">
        <v>0.25487100872734264</v>
      </c>
      <c r="U1185" s="144">
        <v>0.25395726744380015</v>
      </c>
      <c r="V1185" s="144">
        <v>0.25307991446275091</v>
      </c>
      <c r="W1185" s="144">
        <v>0.25223700154489703</v>
      </c>
      <c r="X1185" s="144">
        <v>0.25142668543752322</v>
      </c>
      <c r="Y1185" s="144">
        <v>0.25064722221630331</v>
      </c>
      <c r="Z1185" s="144">
        <v>0.24989696193205305</v>
      </c>
      <c r="AA1185" s="144">
        <v>0.24917434354599333</v>
      </c>
      <c r="AB1185" s="144">
        <v>0.248477890137976</v>
      </c>
      <c r="AC1185" s="144">
        <v>0.247806204372959</v>
      </c>
      <c r="AD1185" s="144">
        <v>0.2471579642118153</v>
      </c>
      <c r="AE1185" s="144">
        <v>0.24653191885330475</v>
      </c>
    </row>
    <row r="1186" spans="1:31">
      <c r="A1186" s="3" t="s">
        <v>1560</v>
      </c>
      <c r="B1186" s="117" t="s">
        <v>544</v>
      </c>
      <c r="C1186" s="118" t="s">
        <v>259</v>
      </c>
      <c r="D1186" s="118" t="s">
        <v>1273</v>
      </c>
      <c r="E1186" s="117" t="s">
        <v>37</v>
      </c>
      <c r="F1186" s="118" t="s">
        <v>119</v>
      </c>
      <c r="G1186" s="117">
        <v>0</v>
      </c>
      <c r="H1186" s="144">
        <v>0</v>
      </c>
      <c r="I1186" s="144">
        <v>1.9892187469296611E-2</v>
      </c>
      <c r="J1186" s="144">
        <v>8.0028178541698178E-2</v>
      </c>
      <c r="K1186" s="144">
        <v>0.17601075470742433</v>
      </c>
      <c r="L1186" s="144">
        <v>0.22514763541978267</v>
      </c>
      <c r="M1186" s="144">
        <v>0.24894081782034247</v>
      </c>
      <c r="N1186" s="144">
        <v>0.24777122858751191</v>
      </c>
      <c r="O1186" s="144">
        <v>0.2466523934934228</v>
      </c>
      <c r="P1186" s="144">
        <v>0.24558158947968159</v>
      </c>
      <c r="Q1186" s="144">
        <v>0.24455624023359526</v>
      </c>
      <c r="R1186" s="144">
        <v>0.24357390827938896</v>
      </c>
      <c r="S1186" s="144">
        <v>0.24263228749566226</v>
      </c>
      <c r="T1186" s="144">
        <v>0.24172919603611503</v>
      </c>
      <c r="U1186" s="144">
        <v>0.24086256963180702</v>
      </c>
      <c r="V1186" s="144">
        <v>0.24003045525438949</v>
      </c>
      <c r="W1186" s="144">
        <v>0.23923100512085449</v>
      </c>
      <c r="X1186" s="144">
        <v>0.23846247102139506</v>
      </c>
      <c r="Y1186" s="144">
        <v>0.23772319895296312</v>
      </c>
      <c r="Z1186" s="144">
        <v>0.23701162404204934</v>
      </c>
      <c r="AA1186" s="144">
        <v>0.236326265741098</v>
      </c>
      <c r="AB1186" s="144">
        <v>0.23566572328380836</v>
      </c>
      <c r="AC1186" s="144">
        <v>0.23502867138537079</v>
      </c>
      <c r="AD1186" s="144">
        <v>0.23441385617443705</v>
      </c>
      <c r="AE1186" s="144">
        <v>0.23382009134433518</v>
      </c>
    </row>
    <row r="1187" spans="1:31">
      <c r="A1187" s="3" t="s">
        <v>1561</v>
      </c>
      <c r="B1187" s="117" t="s">
        <v>544</v>
      </c>
      <c r="C1187" s="118" t="s">
        <v>259</v>
      </c>
      <c r="D1187" s="118" t="s">
        <v>1273</v>
      </c>
      <c r="E1187" s="117" t="s">
        <v>38</v>
      </c>
      <c r="F1187" s="118" t="s">
        <v>119</v>
      </c>
      <c r="G1187" s="117">
        <v>0</v>
      </c>
      <c r="H1187" s="144">
        <v>0</v>
      </c>
      <c r="I1187" s="144">
        <v>2.1197983236675842E-2</v>
      </c>
      <c r="J1187" s="144">
        <v>8.5281520185100365E-2</v>
      </c>
      <c r="K1187" s="144">
        <v>0.18756474286809924</v>
      </c>
      <c r="L1187" s="144">
        <v>0.239927147719291</v>
      </c>
      <c r="M1187" s="144">
        <v>0.26528220142832742</v>
      </c>
      <c r="N1187" s="144">
        <v>0.26403583609069897</v>
      </c>
      <c r="O1187" s="144">
        <v>0.26284355657866881</v>
      </c>
      <c r="P1187" s="144">
        <v>0.26170246108235462</v>
      </c>
      <c r="Q1187" s="144">
        <v>0.26060980417049795</v>
      </c>
      <c r="R1187" s="144">
        <v>0.25956298836252023</v>
      </c>
      <c r="S1187" s="144">
        <v>0.25855955615479781</v>
      </c>
      <c r="T1187" s="144">
        <v>0.2575971824766784</v>
      </c>
      <c r="U1187" s="144">
        <v>0.25667366755307652</v>
      </c>
      <c r="V1187" s="144">
        <v>0.25578693015173642</v>
      </c>
      <c r="W1187" s="144">
        <v>0.25493500119443147</v>
      </c>
      <c r="X1187" s="144">
        <v>0.2541160177124841</v>
      </c>
      <c r="Y1187" s="144">
        <v>0.25332821712805109</v>
      </c>
      <c r="Z1187" s="144">
        <v>0.25256993184361609</v>
      </c>
      <c r="AA1187" s="144">
        <v>0.25183958412307972</v>
      </c>
      <c r="AB1187" s="144">
        <v>0.25113568124873015</v>
      </c>
      <c r="AC1187" s="144">
        <v>0.25045681093922717</v>
      </c>
      <c r="AD1187" s="144">
        <v>0.24980163701453223</v>
      </c>
      <c r="AE1187" s="144">
        <v>0.24916889529447483</v>
      </c>
    </row>
    <row r="1188" spans="1:31">
      <c r="A1188" s="3" t="s">
        <v>1562</v>
      </c>
      <c r="B1188" s="117" t="s">
        <v>544</v>
      </c>
      <c r="C1188" s="118" t="s">
        <v>259</v>
      </c>
      <c r="D1188" s="118" t="s">
        <v>1273</v>
      </c>
      <c r="E1188" s="117" t="s">
        <v>95</v>
      </c>
      <c r="F1188" s="118" t="s">
        <v>119</v>
      </c>
      <c r="G1188" s="117">
        <v>0</v>
      </c>
      <c r="H1188" s="118">
        <v>0</v>
      </c>
      <c r="I1188" s="118">
        <v>846.81</v>
      </c>
      <c r="J1188" s="118">
        <v>1823.47</v>
      </c>
      <c r="K1188" s="118">
        <v>2700.8</v>
      </c>
      <c r="L1188" s="118">
        <v>1572.95</v>
      </c>
      <c r="M1188" s="118">
        <v>959.1</v>
      </c>
      <c r="N1188" s="118">
        <v>365.34</v>
      </c>
      <c r="O1188" s="118">
        <v>365.34</v>
      </c>
      <c r="P1188" s="118">
        <v>365.34</v>
      </c>
      <c r="Q1188" s="118">
        <v>365.34</v>
      </c>
      <c r="R1188" s="118">
        <v>365.34</v>
      </c>
      <c r="S1188" s="118">
        <v>365.34</v>
      </c>
      <c r="T1188" s="118">
        <v>365.34</v>
      </c>
      <c r="U1188" s="118">
        <v>365.34</v>
      </c>
      <c r="V1188" s="118">
        <v>365.34</v>
      </c>
      <c r="W1188" s="118">
        <v>365.34</v>
      </c>
      <c r="X1188" s="118">
        <v>365.34</v>
      </c>
      <c r="Y1188" s="118">
        <v>365.34</v>
      </c>
      <c r="Z1188" s="118">
        <v>365.34</v>
      </c>
      <c r="AA1188" s="118">
        <v>365.34</v>
      </c>
      <c r="AB1188" s="118">
        <v>365.34</v>
      </c>
      <c r="AC1188" s="118">
        <v>365.34</v>
      </c>
      <c r="AD1188" s="118">
        <v>365.34</v>
      </c>
      <c r="AE1188" s="118">
        <v>365.34</v>
      </c>
    </row>
    <row r="1189" spans="1:31">
      <c r="A1189" s="3" t="s">
        <v>1563</v>
      </c>
      <c r="B1189" s="117" t="s">
        <v>544</v>
      </c>
      <c r="C1189" s="118" t="s">
        <v>259</v>
      </c>
      <c r="D1189" s="118" t="s">
        <v>1273</v>
      </c>
      <c r="E1189" s="117" t="s">
        <v>96</v>
      </c>
      <c r="F1189" s="118" t="s">
        <v>119</v>
      </c>
      <c r="G1189" s="117">
        <v>0</v>
      </c>
      <c r="H1189" s="118">
        <v>0</v>
      </c>
      <c r="I1189" s="118">
        <v>2792.54</v>
      </c>
      <c r="J1189" s="118">
        <v>2792.54</v>
      </c>
      <c r="K1189" s="118">
        <v>2792.54</v>
      </c>
      <c r="L1189" s="118">
        <v>2792.54</v>
      </c>
      <c r="M1189" s="118">
        <v>2792.54</v>
      </c>
      <c r="N1189" s="118">
        <v>2792.54</v>
      </c>
      <c r="O1189" s="118">
        <v>2792.54</v>
      </c>
      <c r="P1189" s="118">
        <v>2792.54</v>
      </c>
      <c r="Q1189" s="118">
        <v>2792.54</v>
      </c>
      <c r="R1189" s="118">
        <v>2792.54</v>
      </c>
      <c r="S1189" s="118">
        <v>2792.54</v>
      </c>
      <c r="T1189" s="118">
        <v>2792.54</v>
      </c>
      <c r="U1189" s="118">
        <v>2792.54</v>
      </c>
      <c r="V1189" s="118">
        <v>2792.54</v>
      </c>
      <c r="W1189" s="118">
        <v>2792.54</v>
      </c>
      <c r="X1189" s="118">
        <v>2792.54</v>
      </c>
      <c r="Y1189" s="118">
        <v>2792.54</v>
      </c>
      <c r="Z1189" s="118">
        <v>2792.54</v>
      </c>
      <c r="AA1189" s="118">
        <v>2792.54</v>
      </c>
      <c r="AB1189" s="118">
        <v>2792.54</v>
      </c>
      <c r="AC1189" s="118">
        <v>2792.54</v>
      </c>
      <c r="AD1189" s="118">
        <v>2792.54</v>
      </c>
      <c r="AE1189" s="118">
        <v>2792.54</v>
      </c>
    </row>
    <row r="1190" spans="1:31">
      <c r="A1190" s="3" t="s">
        <v>1564</v>
      </c>
      <c r="B1190" s="117" t="s">
        <v>544</v>
      </c>
      <c r="C1190" s="118" t="s">
        <v>259</v>
      </c>
      <c r="D1190" s="118" t="s">
        <v>1273</v>
      </c>
      <c r="E1190" s="117" t="s">
        <v>97</v>
      </c>
      <c r="F1190" s="118" t="s">
        <v>119</v>
      </c>
      <c r="G1190" s="117">
        <v>0</v>
      </c>
      <c r="H1190" s="118">
        <v>0</v>
      </c>
      <c r="I1190" s="118">
        <v>0</v>
      </c>
      <c r="J1190" s="118">
        <v>0</v>
      </c>
      <c r="K1190" s="118">
        <v>0</v>
      </c>
      <c r="L1190" s="118">
        <v>0</v>
      </c>
      <c r="M1190" s="118">
        <v>0</v>
      </c>
      <c r="N1190" s="118">
        <v>0</v>
      </c>
      <c r="O1190" s="118">
        <v>0</v>
      </c>
      <c r="P1190" s="118">
        <v>0</v>
      </c>
      <c r="Q1190" s="118">
        <v>0</v>
      </c>
      <c r="R1190" s="118">
        <v>0</v>
      </c>
      <c r="S1190" s="118">
        <v>0</v>
      </c>
      <c r="T1190" s="118">
        <v>0</v>
      </c>
      <c r="U1190" s="118">
        <v>0</v>
      </c>
      <c r="V1190" s="118">
        <v>0</v>
      </c>
      <c r="W1190" s="118">
        <v>0</v>
      </c>
      <c r="X1190" s="118">
        <v>0</v>
      </c>
      <c r="Y1190" s="118">
        <v>0</v>
      </c>
      <c r="Z1190" s="118">
        <v>0</v>
      </c>
      <c r="AA1190" s="118">
        <v>0</v>
      </c>
      <c r="AB1190" s="118">
        <v>0</v>
      </c>
      <c r="AC1190" s="118">
        <v>0</v>
      </c>
      <c r="AD1190" s="118">
        <v>0</v>
      </c>
      <c r="AE1190" s="118">
        <v>0</v>
      </c>
    </row>
    <row r="1191" spans="1:31">
      <c r="A1191" s="3" t="s">
        <v>1565</v>
      </c>
      <c r="B1191" s="117" t="s">
        <v>544</v>
      </c>
      <c r="C1191" s="118" t="s">
        <v>259</v>
      </c>
      <c r="D1191" s="118" t="s">
        <v>1273</v>
      </c>
      <c r="E1191" s="117" t="s">
        <v>34</v>
      </c>
      <c r="F1191" s="118" t="s">
        <v>119</v>
      </c>
      <c r="G1191" s="117">
        <v>0</v>
      </c>
      <c r="H1191" s="118">
        <v>0</v>
      </c>
      <c r="I1191" s="118">
        <v>3639.35</v>
      </c>
      <c r="J1191" s="118">
        <v>4616.01</v>
      </c>
      <c r="K1191" s="118">
        <v>5493.35</v>
      </c>
      <c r="L1191" s="118">
        <v>4365.49</v>
      </c>
      <c r="M1191" s="118">
        <v>3751.64</v>
      </c>
      <c r="N1191" s="118">
        <v>3157.89</v>
      </c>
      <c r="O1191" s="118">
        <v>3157.89</v>
      </c>
      <c r="P1191" s="118">
        <v>3157.89</v>
      </c>
      <c r="Q1191" s="118">
        <v>3157.89</v>
      </c>
      <c r="R1191" s="118">
        <v>3157.89</v>
      </c>
      <c r="S1191" s="118">
        <v>3157.89</v>
      </c>
      <c r="T1191" s="118">
        <v>3157.89</v>
      </c>
      <c r="U1191" s="118">
        <v>3157.89</v>
      </c>
      <c r="V1191" s="118">
        <v>3157.89</v>
      </c>
      <c r="W1191" s="118">
        <v>3157.89</v>
      </c>
      <c r="X1191" s="118">
        <v>3157.89</v>
      </c>
      <c r="Y1191" s="118">
        <v>3157.89</v>
      </c>
      <c r="Z1191" s="118">
        <v>3157.89</v>
      </c>
      <c r="AA1191" s="118">
        <v>3157.89</v>
      </c>
      <c r="AB1191" s="118">
        <v>3157.89</v>
      </c>
      <c r="AC1191" s="118">
        <v>3157.89</v>
      </c>
      <c r="AD1191" s="118">
        <v>3157.89</v>
      </c>
      <c r="AE1191" s="118">
        <v>3157.89</v>
      </c>
    </row>
    <row r="1192" spans="1:31">
      <c r="A1192" s="3" t="s">
        <v>1566</v>
      </c>
      <c r="B1192" s="117" t="s">
        <v>544</v>
      </c>
      <c r="C1192" s="118" t="s">
        <v>270</v>
      </c>
      <c r="D1192" s="118" t="s">
        <v>1273</v>
      </c>
      <c r="E1192" s="117" t="s">
        <v>93</v>
      </c>
      <c r="F1192" s="118" t="s">
        <v>119</v>
      </c>
      <c r="G1192" s="117">
        <v>0</v>
      </c>
      <c r="H1192" s="119">
        <v>0</v>
      </c>
      <c r="I1192" s="119">
        <v>0.12692387565000002</v>
      </c>
      <c r="J1192" s="119">
        <v>0.35440860312000011</v>
      </c>
      <c r="K1192" s="119">
        <v>0.78594425909999999</v>
      </c>
      <c r="L1192" s="119">
        <v>1.0104997617000002</v>
      </c>
      <c r="M1192" s="119">
        <v>1.1227775130000002</v>
      </c>
      <c r="N1192" s="119">
        <v>1.1227775130000002</v>
      </c>
      <c r="O1192" s="119">
        <v>1.1227775130000002</v>
      </c>
      <c r="P1192" s="119">
        <v>1.1227775130000002</v>
      </c>
      <c r="Q1192" s="119">
        <v>1.1227775130000002</v>
      </c>
      <c r="R1192" s="119">
        <v>1.1227775130000002</v>
      </c>
      <c r="S1192" s="119">
        <v>1.1227775130000002</v>
      </c>
      <c r="T1192" s="119">
        <v>1.1227775130000002</v>
      </c>
      <c r="U1192" s="119">
        <v>1.1227775130000002</v>
      </c>
      <c r="V1192" s="119">
        <v>1.1227775130000002</v>
      </c>
      <c r="W1192" s="119">
        <v>1.1227775130000002</v>
      </c>
      <c r="X1192" s="119">
        <v>1.1227775130000002</v>
      </c>
      <c r="Y1192" s="119">
        <v>1.1227775130000002</v>
      </c>
      <c r="Z1192" s="119">
        <v>1.1227775130000002</v>
      </c>
      <c r="AA1192" s="119">
        <v>1.1227775130000002</v>
      </c>
      <c r="AB1192" s="119">
        <v>1.1227775130000002</v>
      </c>
      <c r="AC1192" s="119">
        <v>1.1227775130000002</v>
      </c>
      <c r="AD1192" s="119">
        <v>1.1227775130000002</v>
      </c>
      <c r="AE1192" s="119">
        <v>1.1227775130000002</v>
      </c>
    </row>
    <row r="1193" spans="1:31">
      <c r="A1193" s="3" t="s">
        <v>1567</v>
      </c>
      <c r="B1193" s="117" t="s">
        <v>544</v>
      </c>
      <c r="C1193" s="118" t="s">
        <v>270</v>
      </c>
      <c r="D1193" s="118" t="s">
        <v>1273</v>
      </c>
      <c r="E1193" s="117" t="s">
        <v>94</v>
      </c>
      <c r="F1193" s="118" t="s">
        <v>119</v>
      </c>
      <c r="G1193" s="117">
        <v>0</v>
      </c>
      <c r="H1193" s="119">
        <v>0</v>
      </c>
      <c r="I1193" s="119">
        <v>0.12692387565000002</v>
      </c>
      <c r="J1193" s="119">
        <v>0.22748472747000009</v>
      </c>
      <c r="K1193" s="119">
        <v>0.43153565597999988</v>
      </c>
      <c r="L1193" s="119">
        <v>0.22455550260000023</v>
      </c>
      <c r="M1193" s="119">
        <v>0.11227775129999995</v>
      </c>
      <c r="N1193" s="119">
        <v>0</v>
      </c>
      <c r="O1193" s="119">
        <v>0</v>
      </c>
      <c r="P1193" s="119">
        <v>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>
        <v>0</v>
      </c>
      <c r="AB1193" s="119">
        <v>0</v>
      </c>
      <c r="AC1193" s="119">
        <v>0</v>
      </c>
      <c r="AD1193" s="119">
        <v>0</v>
      </c>
      <c r="AE1193" s="119">
        <v>0</v>
      </c>
    </row>
    <row r="1194" spans="1:31">
      <c r="A1194" s="3" t="s">
        <v>1568</v>
      </c>
      <c r="B1194" s="117" t="s">
        <v>544</v>
      </c>
      <c r="C1194" s="118" t="s">
        <v>270</v>
      </c>
      <c r="D1194" s="118" t="s">
        <v>1273</v>
      </c>
      <c r="E1194" s="117" t="s">
        <v>35</v>
      </c>
      <c r="F1194" s="118" t="s">
        <v>119</v>
      </c>
      <c r="G1194" s="117">
        <v>0</v>
      </c>
      <c r="H1194" s="144">
        <v>0</v>
      </c>
      <c r="I1194" s="144">
        <v>1.7653733983098354E-2</v>
      </c>
      <c r="J1194" s="144">
        <v>4.9075386562235909E-2</v>
      </c>
      <c r="K1194" s="144">
        <v>0.10834141299199723</v>
      </c>
      <c r="L1194" s="144">
        <v>0.13868571346020098</v>
      </c>
      <c r="M1194" s="144">
        <v>0.15343342180818828</v>
      </c>
      <c r="N1194" s="144">
        <v>0.15278757836183318</v>
      </c>
      <c r="O1194" s="144">
        <v>0.15215729508453812</v>
      </c>
      <c r="P1194" s="144">
        <v>0.15154217084626037</v>
      </c>
      <c r="Q1194" s="144">
        <v>0.15094181486717201</v>
      </c>
      <c r="R1194" s="144">
        <v>0.15035584645059438</v>
      </c>
      <c r="S1194" s="144">
        <v>0.14978389472282297</v>
      </c>
      <c r="T1194" s="144">
        <v>0.14922559837966562</v>
      </c>
      <c r="U1194" s="144">
        <v>0.14868060543952114</v>
      </c>
      <c r="V1194" s="144">
        <v>0.1481485730028291</v>
      </c>
      <c r="W1194" s="144">
        <v>0.14762916701772597</v>
      </c>
      <c r="X1194" s="144">
        <v>0.14712206205174896</v>
      </c>
      <c r="Y1194" s="144">
        <v>0.14662694106942997</v>
      </c>
      <c r="Z1194" s="144">
        <v>0.14614349521562842</v>
      </c>
      <c r="AA1194" s="144">
        <v>0.14567142360445456</v>
      </c>
      <c r="AB1194" s="144">
        <v>0.14521043311363957</v>
      </c>
      <c r="AC1194" s="144">
        <v>0.14476023818421113</v>
      </c>
      <c r="AD1194" s="144">
        <v>0.14432056062533821</v>
      </c>
      <c r="AE1194" s="144">
        <v>0.14389112942421134</v>
      </c>
    </row>
    <row r="1195" spans="1:31">
      <c r="A1195" s="3" t="s">
        <v>1569</v>
      </c>
      <c r="B1195" s="117" t="s">
        <v>544</v>
      </c>
      <c r="C1195" s="118" t="s">
        <v>270</v>
      </c>
      <c r="D1195" s="118" t="s">
        <v>1273</v>
      </c>
      <c r="E1195" s="117" t="s">
        <v>36</v>
      </c>
      <c r="F1195" s="118" t="s">
        <v>119</v>
      </c>
      <c r="G1195" s="117">
        <v>0</v>
      </c>
      <c r="H1195" s="144">
        <v>0</v>
      </c>
      <c r="I1195" s="144">
        <v>1.8812589496055365E-2</v>
      </c>
      <c r="J1195" s="144">
        <v>5.2296874000677653E-2</v>
      </c>
      <c r="K1195" s="144">
        <v>0.11545333865302347</v>
      </c>
      <c r="L1195" s="144">
        <v>0.14778954972314681</v>
      </c>
      <c r="M1195" s="144">
        <v>0.16350535145800116</v>
      </c>
      <c r="N1195" s="144">
        <v>0.16281711249129707</v>
      </c>
      <c r="O1195" s="144">
        <v>0.16214545511992554</v>
      </c>
      <c r="P1195" s="144">
        <v>0.16148995188220414</v>
      </c>
      <c r="Q1195" s="144">
        <v>0.16085018634609122</v>
      </c>
      <c r="R1195" s="144">
        <v>0.16022575282458906</v>
      </c>
      <c r="S1195" s="144">
        <v>0.15961625609848995</v>
      </c>
      <c r="T1195" s="144">
        <v>0.15902131114627624</v>
      </c>
      <c r="U1195" s="144">
        <v>0.15844054288099013</v>
      </c>
      <c r="V1195" s="144">
        <v>0.15787358589389291</v>
      </c>
      <c r="W1195" s="144">
        <v>0.15732008420473781</v>
      </c>
      <c r="X1195" s="144">
        <v>0.15677969101848782</v>
      </c>
      <c r="Y1195" s="144">
        <v>0.15625206848830986</v>
      </c>
      <c r="Z1195" s="144">
        <v>0.155736887484685</v>
      </c>
      <c r="AA1195" s="144">
        <v>0.15523382737047586</v>
      </c>
      <c r="AB1195" s="144">
        <v>0.15474257578179834</v>
      </c>
      <c r="AC1195" s="144">
        <v>0.15426282841454725</v>
      </c>
      <c r="AD1195" s="144">
        <v>0.15379428881643031</v>
      </c>
      <c r="AE1195" s="144">
        <v>0.15333666818436845</v>
      </c>
    </row>
    <row r="1196" spans="1:31">
      <c r="A1196" s="3" t="s">
        <v>1570</v>
      </c>
      <c r="B1196" s="117" t="s">
        <v>544</v>
      </c>
      <c r="C1196" s="118" t="s">
        <v>270</v>
      </c>
      <c r="D1196" s="118" t="s">
        <v>1273</v>
      </c>
      <c r="E1196" s="117" t="s">
        <v>37</v>
      </c>
      <c r="F1196" s="118" t="s">
        <v>119</v>
      </c>
      <c r="G1196" s="117">
        <v>0</v>
      </c>
      <c r="H1196" s="144">
        <v>0</v>
      </c>
      <c r="I1196" s="144">
        <v>1.8249499065317355E-2</v>
      </c>
      <c r="J1196" s="144">
        <v>5.0731546201787027E-2</v>
      </c>
      <c r="K1196" s="144">
        <v>0.11199763840474534</v>
      </c>
      <c r="L1196" s="144">
        <v>0.14336597575266111</v>
      </c>
      <c r="M1196" s="144">
        <v>0.1586113787914652</v>
      </c>
      <c r="N1196" s="144">
        <v>0.15794373990091187</v>
      </c>
      <c r="O1196" s="144">
        <v>0.15729218629242925</v>
      </c>
      <c r="P1196" s="144">
        <v>0.15665630329893612</v>
      </c>
      <c r="Q1196" s="144">
        <v>0.15603568695285766</v>
      </c>
      <c r="R1196" s="144">
        <v>0.15542994371004698</v>
      </c>
      <c r="S1196" s="144">
        <v>0.15483869018082969</v>
      </c>
      <c r="T1196" s="144">
        <v>0.15426155286798837</v>
      </c>
      <c r="U1196" s="144">
        <v>0.15369816791150875</v>
      </c>
      <c r="V1196" s="144">
        <v>0.15314818083991102</v>
      </c>
      <c r="W1196" s="144">
        <v>0.15261124632799777</v>
      </c>
      <c r="X1196" s="144">
        <v>0.1520870279608538</v>
      </c>
      <c r="Y1196" s="144">
        <v>0.15157519800393363</v>
      </c>
      <c r="Z1196" s="144">
        <v>0.15107543717908317</v>
      </c>
      <c r="AA1196" s="144">
        <v>0.1505874344463396</v>
      </c>
      <c r="AB1196" s="144">
        <v>0.15011088679136175</v>
      </c>
      <c r="AC1196" s="144">
        <v>0.14964549901834556</v>
      </c>
      <c r="AD1196" s="144">
        <v>0.14919098354828267</v>
      </c>
      <c r="AE1196" s="144">
        <v>0.14874706022242506</v>
      </c>
    </row>
    <row r="1197" spans="1:31">
      <c r="A1197" s="3" t="s">
        <v>1571</v>
      </c>
      <c r="B1197" s="117" t="s">
        <v>544</v>
      </c>
      <c r="C1197" s="118" t="s">
        <v>270</v>
      </c>
      <c r="D1197" s="118" t="s">
        <v>1273</v>
      </c>
      <c r="E1197" s="117" t="s">
        <v>38</v>
      </c>
      <c r="F1197" s="118" t="s">
        <v>119</v>
      </c>
      <c r="G1197" s="117">
        <v>0</v>
      </c>
      <c r="H1197" s="144">
        <v>0</v>
      </c>
      <c r="I1197" s="144">
        <v>1.9447462772077317E-2</v>
      </c>
      <c r="J1197" s="144">
        <v>5.4061750001904336E-2</v>
      </c>
      <c r="K1197" s="144">
        <v>0.11934957204256751</v>
      </c>
      <c r="L1197" s="144">
        <v>0.1527770415096559</v>
      </c>
      <c r="M1197" s="144">
        <v>0.16902320843080262</v>
      </c>
      <c r="N1197" s="144">
        <v>0.16831174328741674</v>
      </c>
      <c r="O1197" s="144">
        <v>0.16761741932270807</v>
      </c>
      <c r="P1197" s="144">
        <v>0.16693979464933517</v>
      </c>
      <c r="Q1197" s="144">
        <v>0.16627843878181761</v>
      </c>
      <c r="R1197" s="144">
        <v>0.16563293234233481</v>
      </c>
      <c r="S1197" s="144">
        <v>0.16500286677411519</v>
      </c>
      <c r="T1197" s="144">
        <v>0.16438784406222121</v>
      </c>
      <c r="U1197" s="144">
        <v>0.1637874764615396</v>
      </c>
      <c r="V1197" s="144">
        <v>0.16320138623178923</v>
      </c>
      <c r="W1197" s="144">
        <v>0.16262920537936676</v>
      </c>
      <c r="X1197" s="144">
        <v>0.16207057540585443</v>
      </c>
      <c r="Y1197" s="144">
        <v>0.16152514706301538</v>
      </c>
      <c r="Z1197" s="144">
        <v>0.16099258011411249</v>
      </c>
      <c r="AA1197" s="144">
        <v>0.1604725431013849</v>
      </c>
      <c r="AB1197" s="144">
        <v>0.15996471311952445</v>
      </c>
      <c r="AC1197" s="144">
        <v>0.15946877559499739</v>
      </c>
      <c r="AD1197" s="144">
        <v>0.15898442407105995</v>
      </c>
      <c r="AE1197" s="144">
        <v>0.15851135999832167</v>
      </c>
    </row>
    <row r="1198" spans="1:31">
      <c r="A1198" s="3" t="s">
        <v>1572</v>
      </c>
      <c r="B1198" s="117" t="s">
        <v>544</v>
      </c>
      <c r="C1198" s="118" t="s">
        <v>270</v>
      </c>
      <c r="D1198" s="118" t="s">
        <v>1273</v>
      </c>
      <c r="E1198" s="117" t="s">
        <v>95</v>
      </c>
      <c r="F1198" s="118" t="s">
        <v>119</v>
      </c>
      <c r="G1198" s="117">
        <v>0</v>
      </c>
      <c r="H1198" s="118">
        <v>0</v>
      </c>
      <c r="I1198" s="118">
        <v>233.34</v>
      </c>
      <c r="J1198" s="118">
        <v>240.58</v>
      </c>
      <c r="K1198" s="118">
        <v>255.27</v>
      </c>
      <c r="L1198" s="118">
        <v>240.37</v>
      </c>
      <c r="M1198" s="118">
        <v>232.28</v>
      </c>
      <c r="N1198" s="118">
        <v>224.2</v>
      </c>
      <c r="O1198" s="118">
        <v>224.2</v>
      </c>
      <c r="P1198" s="118">
        <v>224.2</v>
      </c>
      <c r="Q1198" s="118">
        <v>224.2</v>
      </c>
      <c r="R1198" s="118">
        <v>224.2</v>
      </c>
      <c r="S1198" s="118">
        <v>224.2</v>
      </c>
      <c r="T1198" s="118">
        <v>224.2</v>
      </c>
      <c r="U1198" s="118">
        <v>224.2</v>
      </c>
      <c r="V1198" s="118">
        <v>224.2</v>
      </c>
      <c r="W1198" s="118">
        <v>224.2</v>
      </c>
      <c r="X1198" s="118">
        <v>224.2</v>
      </c>
      <c r="Y1198" s="118">
        <v>224.2</v>
      </c>
      <c r="Z1198" s="118">
        <v>224.2</v>
      </c>
      <c r="AA1198" s="118">
        <v>224.2</v>
      </c>
      <c r="AB1198" s="118">
        <v>224.2</v>
      </c>
      <c r="AC1198" s="118">
        <v>224.2</v>
      </c>
      <c r="AD1198" s="118">
        <v>224.2</v>
      </c>
      <c r="AE1198" s="118">
        <v>224.2</v>
      </c>
    </row>
    <row r="1199" spans="1:31">
      <c r="A1199" s="3" t="s">
        <v>1573</v>
      </c>
      <c r="B1199" s="117" t="s">
        <v>544</v>
      </c>
      <c r="C1199" s="118" t="s">
        <v>270</v>
      </c>
      <c r="D1199" s="118" t="s">
        <v>1273</v>
      </c>
      <c r="E1199" s="117" t="s">
        <v>96</v>
      </c>
      <c r="F1199" s="118" t="s">
        <v>119</v>
      </c>
      <c r="G1199" s="117">
        <v>0</v>
      </c>
      <c r="H1199" s="118">
        <v>0</v>
      </c>
      <c r="I1199" s="118">
        <v>1713.67</v>
      </c>
      <c r="J1199" s="118">
        <v>1713.67</v>
      </c>
      <c r="K1199" s="118">
        <v>1713.67</v>
      </c>
      <c r="L1199" s="118">
        <v>1713.67</v>
      </c>
      <c r="M1199" s="118">
        <v>1713.67</v>
      </c>
      <c r="N1199" s="118">
        <v>1713.67</v>
      </c>
      <c r="O1199" s="118">
        <v>1713.67</v>
      </c>
      <c r="P1199" s="118">
        <v>1713.67</v>
      </c>
      <c r="Q1199" s="118">
        <v>1713.67</v>
      </c>
      <c r="R1199" s="118">
        <v>1713.67</v>
      </c>
      <c r="S1199" s="118">
        <v>1713.67</v>
      </c>
      <c r="T1199" s="118">
        <v>1713.67</v>
      </c>
      <c r="U1199" s="118">
        <v>1713.67</v>
      </c>
      <c r="V1199" s="118">
        <v>1713.67</v>
      </c>
      <c r="W1199" s="118">
        <v>1713.67</v>
      </c>
      <c r="X1199" s="118">
        <v>1713.67</v>
      </c>
      <c r="Y1199" s="118">
        <v>1713.67</v>
      </c>
      <c r="Z1199" s="118">
        <v>1713.67</v>
      </c>
      <c r="AA1199" s="118">
        <v>1713.67</v>
      </c>
      <c r="AB1199" s="118">
        <v>1713.67</v>
      </c>
      <c r="AC1199" s="118">
        <v>1713.67</v>
      </c>
      <c r="AD1199" s="118">
        <v>1713.67</v>
      </c>
      <c r="AE1199" s="118">
        <v>1713.67</v>
      </c>
    </row>
    <row r="1200" spans="1:31">
      <c r="A1200" s="3" t="s">
        <v>1574</v>
      </c>
      <c r="B1200" s="117" t="s">
        <v>544</v>
      </c>
      <c r="C1200" s="118" t="s">
        <v>270</v>
      </c>
      <c r="D1200" s="118" t="s">
        <v>1273</v>
      </c>
      <c r="E1200" s="117" t="s">
        <v>97</v>
      </c>
      <c r="F1200" s="118" t="s">
        <v>119</v>
      </c>
      <c r="G1200" s="117">
        <v>0</v>
      </c>
      <c r="H1200" s="118">
        <v>0</v>
      </c>
      <c r="I1200" s="118">
        <v>0</v>
      </c>
      <c r="J1200" s="118">
        <v>0</v>
      </c>
      <c r="K1200" s="118">
        <v>0</v>
      </c>
      <c r="L1200" s="118">
        <v>0</v>
      </c>
      <c r="M1200" s="118">
        <v>0</v>
      </c>
      <c r="N1200" s="118">
        <v>0</v>
      </c>
      <c r="O1200" s="118">
        <v>0</v>
      </c>
      <c r="P1200" s="118">
        <v>0</v>
      </c>
      <c r="Q1200" s="118">
        <v>0</v>
      </c>
      <c r="R1200" s="118">
        <v>0</v>
      </c>
      <c r="S1200" s="118">
        <v>0</v>
      </c>
      <c r="T1200" s="118">
        <v>0</v>
      </c>
      <c r="U1200" s="118">
        <v>0</v>
      </c>
      <c r="V1200" s="118">
        <v>0</v>
      </c>
      <c r="W1200" s="118">
        <v>0</v>
      </c>
      <c r="X1200" s="118">
        <v>0</v>
      </c>
      <c r="Y1200" s="118">
        <v>0</v>
      </c>
      <c r="Z1200" s="118">
        <v>0</v>
      </c>
      <c r="AA1200" s="118">
        <v>0</v>
      </c>
      <c r="AB1200" s="118">
        <v>0</v>
      </c>
      <c r="AC1200" s="118">
        <v>0</v>
      </c>
      <c r="AD1200" s="118">
        <v>0</v>
      </c>
      <c r="AE1200" s="118">
        <v>0</v>
      </c>
    </row>
    <row r="1201" spans="1:31">
      <c r="A1201" s="3" t="s">
        <v>1575</v>
      </c>
      <c r="B1201" s="117" t="s">
        <v>544</v>
      </c>
      <c r="C1201" s="118" t="s">
        <v>270</v>
      </c>
      <c r="D1201" s="118" t="s">
        <v>1273</v>
      </c>
      <c r="E1201" s="117" t="s">
        <v>34</v>
      </c>
      <c r="F1201" s="118" t="s">
        <v>119</v>
      </c>
      <c r="G1201" s="117">
        <v>0</v>
      </c>
      <c r="H1201" s="118">
        <v>0</v>
      </c>
      <c r="I1201" s="118">
        <v>1947.01</v>
      </c>
      <c r="J1201" s="118">
        <v>1954.25</v>
      </c>
      <c r="K1201" s="118">
        <v>1968.94</v>
      </c>
      <c r="L1201" s="118">
        <v>1954.04</v>
      </c>
      <c r="M1201" s="118">
        <v>1945.96</v>
      </c>
      <c r="N1201" s="118">
        <v>1937.87</v>
      </c>
      <c r="O1201" s="118">
        <v>1937.87</v>
      </c>
      <c r="P1201" s="118">
        <v>1937.87</v>
      </c>
      <c r="Q1201" s="118">
        <v>1937.87</v>
      </c>
      <c r="R1201" s="118">
        <v>1937.87</v>
      </c>
      <c r="S1201" s="118">
        <v>1937.87</v>
      </c>
      <c r="T1201" s="118">
        <v>1937.87</v>
      </c>
      <c r="U1201" s="118">
        <v>1937.87</v>
      </c>
      <c r="V1201" s="118">
        <v>1937.87</v>
      </c>
      <c r="W1201" s="118">
        <v>1937.87</v>
      </c>
      <c r="X1201" s="118">
        <v>1937.87</v>
      </c>
      <c r="Y1201" s="118">
        <v>1937.87</v>
      </c>
      <c r="Z1201" s="118">
        <v>1937.87</v>
      </c>
      <c r="AA1201" s="118">
        <v>1937.87</v>
      </c>
      <c r="AB1201" s="118">
        <v>1937.87</v>
      </c>
      <c r="AC1201" s="118">
        <v>1937.87</v>
      </c>
      <c r="AD1201" s="118">
        <v>1937.87</v>
      </c>
      <c r="AE1201" s="118">
        <v>1937.87</v>
      </c>
    </row>
    <row r="1202" spans="1:31">
      <c r="A1202" s="3" t="s">
        <v>1576</v>
      </c>
      <c r="B1202" s="117" t="s">
        <v>544</v>
      </c>
      <c r="C1202" s="118" t="s">
        <v>32</v>
      </c>
      <c r="D1202" s="118" t="s">
        <v>1314</v>
      </c>
      <c r="E1202" s="117" t="s">
        <v>93</v>
      </c>
      <c r="F1202" s="118" t="s">
        <v>119</v>
      </c>
      <c r="G1202" s="117">
        <v>0</v>
      </c>
      <c r="H1202" s="119"/>
      <c r="I1202" s="119"/>
      <c r="J1202" s="119"/>
      <c r="K1202" s="119"/>
      <c r="L1202" s="119"/>
      <c r="M1202" s="119"/>
      <c r="N1202" s="119"/>
      <c r="O1202" s="119"/>
      <c r="P1202" s="119"/>
      <c r="Q1202" s="119"/>
      <c r="R1202" s="119"/>
      <c r="S1202" s="119"/>
      <c r="T1202" s="119"/>
      <c r="U1202" s="119"/>
      <c r="V1202" s="119"/>
      <c r="W1202" s="119"/>
      <c r="X1202" s="119"/>
      <c r="Y1202" s="119"/>
      <c r="Z1202" s="119"/>
      <c r="AA1202" s="119"/>
      <c r="AB1202" s="119"/>
      <c r="AC1202" s="119"/>
      <c r="AD1202" s="119"/>
      <c r="AE1202" s="119"/>
    </row>
    <row r="1203" spans="1:31">
      <c r="A1203" s="3" t="s">
        <v>1577</v>
      </c>
      <c r="B1203" s="117" t="s">
        <v>544</v>
      </c>
      <c r="C1203" s="118" t="s">
        <v>32</v>
      </c>
      <c r="D1203" s="118" t="s">
        <v>1314</v>
      </c>
      <c r="E1203" s="117" t="s">
        <v>94</v>
      </c>
      <c r="F1203" s="118" t="s">
        <v>119</v>
      </c>
      <c r="G1203" s="117">
        <v>0</v>
      </c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  <c r="R1203" s="119"/>
      <c r="S1203" s="119"/>
      <c r="T1203" s="119"/>
      <c r="U1203" s="119"/>
      <c r="V1203" s="119"/>
      <c r="W1203" s="119"/>
      <c r="X1203" s="119"/>
      <c r="Y1203" s="119"/>
      <c r="Z1203" s="119"/>
      <c r="AA1203" s="119"/>
      <c r="AB1203" s="119"/>
      <c r="AC1203" s="119"/>
      <c r="AD1203" s="119"/>
      <c r="AE1203" s="119"/>
    </row>
    <row r="1204" spans="1:31">
      <c r="A1204" s="3" t="s">
        <v>1578</v>
      </c>
      <c r="B1204" s="117" t="s">
        <v>544</v>
      </c>
      <c r="C1204" s="118" t="s">
        <v>32</v>
      </c>
      <c r="D1204" s="118" t="s">
        <v>1314</v>
      </c>
      <c r="E1204" s="117" t="s">
        <v>35</v>
      </c>
      <c r="F1204" s="118" t="s">
        <v>119</v>
      </c>
      <c r="G1204" s="117">
        <v>0</v>
      </c>
      <c r="H1204" s="144"/>
      <c r="I1204" s="144"/>
      <c r="J1204" s="144"/>
      <c r="K1204" s="144"/>
      <c r="L1204" s="144"/>
      <c r="M1204" s="144"/>
      <c r="N1204" s="144"/>
      <c r="O1204" s="144"/>
      <c r="P1204" s="144"/>
      <c r="Q1204" s="144"/>
      <c r="R1204" s="144"/>
      <c r="S1204" s="144"/>
      <c r="T1204" s="144"/>
      <c r="U1204" s="144"/>
      <c r="V1204" s="144"/>
      <c r="W1204" s="144"/>
      <c r="X1204" s="144"/>
      <c r="Y1204" s="144"/>
      <c r="Z1204" s="144"/>
      <c r="AA1204" s="144"/>
      <c r="AB1204" s="144"/>
      <c r="AC1204" s="144"/>
      <c r="AD1204" s="144"/>
      <c r="AE1204" s="144"/>
    </row>
    <row r="1205" spans="1:31">
      <c r="A1205" s="3" t="s">
        <v>1579</v>
      </c>
      <c r="B1205" s="117" t="s">
        <v>544</v>
      </c>
      <c r="C1205" s="118" t="s">
        <v>32</v>
      </c>
      <c r="D1205" s="118" t="s">
        <v>1314</v>
      </c>
      <c r="E1205" s="117" t="s">
        <v>36</v>
      </c>
      <c r="F1205" s="118" t="s">
        <v>119</v>
      </c>
      <c r="G1205" s="117">
        <v>0</v>
      </c>
      <c r="H1205" s="144"/>
      <c r="I1205" s="144"/>
      <c r="J1205" s="144"/>
      <c r="K1205" s="144"/>
      <c r="L1205" s="144"/>
      <c r="M1205" s="144"/>
      <c r="N1205" s="144"/>
      <c r="O1205" s="144"/>
      <c r="P1205" s="144"/>
      <c r="Q1205" s="144"/>
      <c r="R1205" s="144"/>
      <c r="S1205" s="144"/>
      <c r="T1205" s="144"/>
      <c r="U1205" s="144"/>
      <c r="V1205" s="144"/>
      <c r="W1205" s="144"/>
      <c r="X1205" s="144"/>
      <c r="Y1205" s="144"/>
      <c r="Z1205" s="144"/>
      <c r="AA1205" s="144"/>
      <c r="AB1205" s="144"/>
      <c r="AC1205" s="144"/>
      <c r="AD1205" s="144"/>
      <c r="AE1205" s="144"/>
    </row>
    <row r="1206" spans="1:31">
      <c r="A1206" s="3" t="s">
        <v>1580</v>
      </c>
      <c r="B1206" s="117" t="s">
        <v>544</v>
      </c>
      <c r="C1206" s="118" t="s">
        <v>32</v>
      </c>
      <c r="D1206" s="118" t="s">
        <v>1314</v>
      </c>
      <c r="E1206" s="117" t="s">
        <v>37</v>
      </c>
      <c r="F1206" s="118" t="s">
        <v>119</v>
      </c>
      <c r="G1206" s="117">
        <v>0</v>
      </c>
      <c r="H1206" s="144"/>
      <c r="I1206" s="144"/>
      <c r="J1206" s="144"/>
      <c r="K1206" s="144"/>
      <c r="L1206" s="144"/>
      <c r="M1206" s="144"/>
      <c r="N1206" s="144"/>
      <c r="O1206" s="144"/>
      <c r="P1206" s="144"/>
      <c r="Q1206" s="144"/>
      <c r="R1206" s="144"/>
      <c r="S1206" s="144"/>
      <c r="T1206" s="144"/>
      <c r="U1206" s="144"/>
      <c r="V1206" s="144"/>
      <c r="W1206" s="144"/>
      <c r="X1206" s="144"/>
      <c r="Y1206" s="144"/>
      <c r="Z1206" s="144"/>
      <c r="AA1206" s="144"/>
      <c r="AB1206" s="144"/>
      <c r="AC1206" s="144"/>
      <c r="AD1206" s="144"/>
      <c r="AE1206" s="144"/>
    </row>
    <row r="1207" spans="1:31">
      <c r="A1207" s="3" t="s">
        <v>1581</v>
      </c>
      <c r="B1207" s="117" t="s">
        <v>544</v>
      </c>
      <c r="C1207" s="118" t="s">
        <v>32</v>
      </c>
      <c r="D1207" s="118" t="s">
        <v>1314</v>
      </c>
      <c r="E1207" s="117" t="s">
        <v>38</v>
      </c>
      <c r="F1207" s="118" t="s">
        <v>119</v>
      </c>
      <c r="G1207" s="117">
        <v>0</v>
      </c>
      <c r="H1207" s="144"/>
      <c r="I1207" s="144"/>
      <c r="J1207" s="144"/>
      <c r="K1207" s="144"/>
      <c r="L1207" s="144"/>
      <c r="M1207" s="144"/>
      <c r="N1207" s="144"/>
      <c r="O1207" s="144"/>
      <c r="P1207" s="144"/>
      <c r="Q1207" s="144"/>
      <c r="R1207" s="144"/>
      <c r="S1207" s="144"/>
      <c r="T1207" s="144"/>
      <c r="U1207" s="144"/>
      <c r="V1207" s="144"/>
      <c r="W1207" s="144"/>
      <c r="X1207" s="144"/>
      <c r="Y1207" s="144"/>
      <c r="Z1207" s="144"/>
      <c r="AA1207" s="144"/>
      <c r="AB1207" s="144"/>
      <c r="AC1207" s="144"/>
      <c r="AD1207" s="144"/>
      <c r="AE1207" s="144"/>
    </row>
    <row r="1208" spans="1:31">
      <c r="A1208" s="3" t="s">
        <v>1582</v>
      </c>
      <c r="B1208" s="117" t="s">
        <v>544</v>
      </c>
      <c r="C1208" s="118" t="s">
        <v>32</v>
      </c>
      <c r="D1208" s="118" t="s">
        <v>1314</v>
      </c>
      <c r="E1208" s="117" t="s">
        <v>95</v>
      </c>
      <c r="F1208" s="118" t="s">
        <v>119</v>
      </c>
      <c r="G1208" s="117">
        <v>0</v>
      </c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</row>
    <row r="1209" spans="1:31">
      <c r="A1209" s="3" t="s">
        <v>1583</v>
      </c>
      <c r="B1209" s="117" t="s">
        <v>544</v>
      </c>
      <c r="C1209" s="118" t="s">
        <v>32</v>
      </c>
      <c r="D1209" s="118" t="s">
        <v>1314</v>
      </c>
      <c r="E1209" s="117" t="s">
        <v>96</v>
      </c>
      <c r="F1209" s="118" t="s">
        <v>119</v>
      </c>
      <c r="G1209" s="117">
        <v>0</v>
      </c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</row>
    <row r="1210" spans="1:31">
      <c r="A1210" s="3" t="s">
        <v>1584</v>
      </c>
      <c r="B1210" s="117" t="s">
        <v>544</v>
      </c>
      <c r="C1210" s="118" t="s">
        <v>32</v>
      </c>
      <c r="D1210" s="118" t="s">
        <v>1314</v>
      </c>
      <c r="E1210" s="117" t="s">
        <v>97</v>
      </c>
      <c r="F1210" s="118" t="s">
        <v>119</v>
      </c>
      <c r="G1210" s="117">
        <v>0</v>
      </c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</row>
    <row r="1211" spans="1:31">
      <c r="A1211" s="3" t="s">
        <v>1585</v>
      </c>
      <c r="B1211" s="117" t="s">
        <v>544</v>
      </c>
      <c r="C1211" s="118" t="s">
        <v>32</v>
      </c>
      <c r="D1211" s="118" t="s">
        <v>1314</v>
      </c>
      <c r="E1211" s="117" t="s">
        <v>34</v>
      </c>
      <c r="F1211" s="118" t="s">
        <v>119</v>
      </c>
      <c r="G1211" s="117">
        <v>0</v>
      </c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</row>
    <row r="1212" spans="1:31">
      <c r="A1212" s="3" t="s">
        <v>1586</v>
      </c>
      <c r="B1212" s="117" t="s">
        <v>544</v>
      </c>
      <c r="C1212" s="118" t="s">
        <v>152</v>
      </c>
      <c r="D1212" s="118" t="s">
        <v>1314</v>
      </c>
      <c r="E1212" s="117" t="s">
        <v>93</v>
      </c>
      <c r="F1212" s="118" t="s">
        <v>119</v>
      </c>
      <c r="G1212" s="117">
        <v>0</v>
      </c>
      <c r="H1212" s="119"/>
      <c r="I1212" s="119"/>
      <c r="J1212" s="119"/>
      <c r="K1212" s="119"/>
      <c r="L1212" s="119"/>
      <c r="M1212" s="119"/>
      <c r="N1212" s="119"/>
      <c r="O1212" s="119"/>
      <c r="P1212" s="119"/>
      <c r="Q1212" s="119"/>
      <c r="R1212" s="119"/>
      <c r="S1212" s="119"/>
      <c r="T1212" s="119"/>
      <c r="U1212" s="119"/>
      <c r="V1212" s="119"/>
      <c r="W1212" s="119"/>
      <c r="X1212" s="119"/>
      <c r="Y1212" s="119"/>
      <c r="Z1212" s="119"/>
      <c r="AA1212" s="119"/>
      <c r="AB1212" s="119"/>
      <c r="AC1212" s="119"/>
      <c r="AD1212" s="119"/>
      <c r="AE1212" s="119"/>
    </row>
    <row r="1213" spans="1:31">
      <c r="A1213" s="3" t="s">
        <v>1587</v>
      </c>
      <c r="B1213" s="117" t="s">
        <v>544</v>
      </c>
      <c r="C1213" s="118" t="s">
        <v>152</v>
      </c>
      <c r="D1213" s="118" t="s">
        <v>1314</v>
      </c>
      <c r="E1213" s="117" t="s">
        <v>94</v>
      </c>
      <c r="F1213" s="118" t="s">
        <v>119</v>
      </c>
      <c r="G1213" s="117">
        <v>0</v>
      </c>
      <c r="H1213" s="119"/>
      <c r="I1213" s="119"/>
      <c r="J1213" s="119"/>
      <c r="K1213" s="119"/>
      <c r="L1213" s="119"/>
      <c r="M1213" s="119"/>
      <c r="N1213" s="119"/>
      <c r="O1213" s="119"/>
      <c r="P1213" s="119"/>
      <c r="Q1213" s="119"/>
      <c r="R1213" s="119"/>
      <c r="S1213" s="119"/>
      <c r="T1213" s="119"/>
      <c r="U1213" s="119"/>
      <c r="V1213" s="119"/>
      <c r="W1213" s="119"/>
      <c r="X1213" s="119"/>
      <c r="Y1213" s="119"/>
      <c r="Z1213" s="119"/>
      <c r="AA1213" s="119"/>
      <c r="AB1213" s="119"/>
      <c r="AC1213" s="119"/>
      <c r="AD1213" s="119"/>
      <c r="AE1213" s="119"/>
    </row>
    <row r="1214" spans="1:31">
      <c r="A1214" s="3" t="s">
        <v>1588</v>
      </c>
      <c r="B1214" s="117" t="s">
        <v>544</v>
      </c>
      <c r="C1214" s="118" t="s">
        <v>152</v>
      </c>
      <c r="D1214" s="118" t="s">
        <v>1314</v>
      </c>
      <c r="E1214" s="117" t="s">
        <v>35</v>
      </c>
      <c r="F1214" s="118" t="s">
        <v>119</v>
      </c>
      <c r="G1214" s="117">
        <v>0</v>
      </c>
      <c r="H1214" s="144"/>
      <c r="I1214" s="144"/>
      <c r="J1214" s="144"/>
      <c r="K1214" s="144"/>
      <c r="L1214" s="144"/>
      <c r="M1214" s="144"/>
      <c r="N1214" s="144"/>
      <c r="O1214" s="144"/>
      <c r="P1214" s="144"/>
      <c r="Q1214" s="144"/>
      <c r="R1214" s="144"/>
      <c r="S1214" s="144"/>
      <c r="T1214" s="144"/>
      <c r="U1214" s="144"/>
      <c r="V1214" s="144"/>
      <c r="W1214" s="144"/>
      <c r="X1214" s="144"/>
      <c r="Y1214" s="144"/>
      <c r="Z1214" s="144"/>
      <c r="AA1214" s="144"/>
      <c r="AB1214" s="144"/>
      <c r="AC1214" s="144"/>
      <c r="AD1214" s="144"/>
      <c r="AE1214" s="144"/>
    </row>
    <row r="1215" spans="1:31">
      <c r="A1215" s="3" t="s">
        <v>1589</v>
      </c>
      <c r="B1215" s="117" t="s">
        <v>544</v>
      </c>
      <c r="C1215" s="118" t="s">
        <v>152</v>
      </c>
      <c r="D1215" s="118" t="s">
        <v>1314</v>
      </c>
      <c r="E1215" s="117" t="s">
        <v>36</v>
      </c>
      <c r="F1215" s="118" t="s">
        <v>119</v>
      </c>
      <c r="G1215" s="117">
        <v>0</v>
      </c>
      <c r="H1215" s="144"/>
      <c r="I1215" s="144"/>
      <c r="J1215" s="144"/>
      <c r="K1215" s="144"/>
      <c r="L1215" s="144"/>
      <c r="M1215" s="144"/>
      <c r="N1215" s="144"/>
      <c r="O1215" s="144"/>
      <c r="P1215" s="144"/>
      <c r="Q1215" s="144"/>
      <c r="R1215" s="144"/>
      <c r="S1215" s="144"/>
      <c r="T1215" s="144"/>
      <c r="U1215" s="144"/>
      <c r="V1215" s="144"/>
      <c r="W1215" s="144"/>
      <c r="X1215" s="144"/>
      <c r="Y1215" s="144"/>
      <c r="Z1215" s="144"/>
      <c r="AA1215" s="144"/>
      <c r="AB1215" s="144"/>
      <c r="AC1215" s="144"/>
      <c r="AD1215" s="144"/>
      <c r="AE1215" s="144"/>
    </row>
    <row r="1216" spans="1:31">
      <c r="A1216" s="3" t="s">
        <v>1590</v>
      </c>
      <c r="B1216" s="117" t="s">
        <v>544</v>
      </c>
      <c r="C1216" s="118" t="s">
        <v>152</v>
      </c>
      <c r="D1216" s="118" t="s">
        <v>1314</v>
      </c>
      <c r="E1216" s="117" t="s">
        <v>37</v>
      </c>
      <c r="F1216" s="118" t="s">
        <v>119</v>
      </c>
      <c r="G1216" s="117">
        <v>0</v>
      </c>
      <c r="H1216" s="144"/>
      <c r="I1216" s="144"/>
      <c r="J1216" s="144"/>
      <c r="K1216" s="144"/>
      <c r="L1216" s="144"/>
      <c r="M1216" s="144"/>
      <c r="N1216" s="144"/>
      <c r="O1216" s="144"/>
      <c r="P1216" s="144"/>
      <c r="Q1216" s="144"/>
      <c r="R1216" s="144"/>
      <c r="S1216" s="144"/>
      <c r="T1216" s="144"/>
      <c r="U1216" s="144"/>
      <c r="V1216" s="144"/>
      <c r="W1216" s="144"/>
      <c r="X1216" s="144"/>
      <c r="Y1216" s="144"/>
      <c r="Z1216" s="144"/>
      <c r="AA1216" s="144"/>
      <c r="AB1216" s="144"/>
      <c r="AC1216" s="144"/>
      <c r="AD1216" s="144"/>
      <c r="AE1216" s="144"/>
    </row>
    <row r="1217" spans="1:31">
      <c r="A1217" s="3" t="s">
        <v>1591</v>
      </c>
      <c r="B1217" s="117" t="s">
        <v>544</v>
      </c>
      <c r="C1217" s="118" t="s">
        <v>152</v>
      </c>
      <c r="D1217" s="118" t="s">
        <v>1314</v>
      </c>
      <c r="E1217" s="117" t="s">
        <v>38</v>
      </c>
      <c r="F1217" s="118" t="s">
        <v>119</v>
      </c>
      <c r="G1217" s="117">
        <v>0</v>
      </c>
      <c r="H1217" s="144"/>
      <c r="I1217" s="144"/>
      <c r="J1217" s="144"/>
      <c r="K1217" s="144"/>
      <c r="L1217" s="144"/>
      <c r="M1217" s="144"/>
      <c r="N1217" s="144"/>
      <c r="O1217" s="144"/>
      <c r="P1217" s="144"/>
      <c r="Q1217" s="144"/>
      <c r="R1217" s="144"/>
      <c r="S1217" s="144"/>
      <c r="T1217" s="144"/>
      <c r="U1217" s="144"/>
      <c r="V1217" s="144"/>
      <c r="W1217" s="144"/>
      <c r="X1217" s="144"/>
      <c r="Y1217" s="144"/>
      <c r="Z1217" s="144"/>
      <c r="AA1217" s="144"/>
      <c r="AB1217" s="144"/>
      <c r="AC1217" s="144"/>
      <c r="AD1217" s="144"/>
      <c r="AE1217" s="144"/>
    </row>
    <row r="1218" spans="1:31">
      <c r="A1218" s="3" t="s">
        <v>1592</v>
      </c>
      <c r="B1218" s="117" t="s">
        <v>544</v>
      </c>
      <c r="C1218" s="118" t="s">
        <v>152</v>
      </c>
      <c r="D1218" s="118" t="s">
        <v>1314</v>
      </c>
      <c r="E1218" s="117" t="s">
        <v>95</v>
      </c>
      <c r="F1218" s="118" t="s">
        <v>119</v>
      </c>
      <c r="G1218" s="117">
        <v>0</v>
      </c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</row>
    <row r="1219" spans="1:31">
      <c r="A1219" s="3" t="s">
        <v>1593</v>
      </c>
      <c r="B1219" s="117" t="s">
        <v>544</v>
      </c>
      <c r="C1219" s="118" t="s">
        <v>152</v>
      </c>
      <c r="D1219" s="118" t="s">
        <v>1314</v>
      </c>
      <c r="E1219" s="117" t="s">
        <v>96</v>
      </c>
      <c r="F1219" s="118" t="s">
        <v>119</v>
      </c>
      <c r="G1219" s="117">
        <v>0</v>
      </c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</row>
    <row r="1220" spans="1:31">
      <c r="A1220" s="3" t="s">
        <v>1594</v>
      </c>
      <c r="B1220" s="117" t="s">
        <v>544</v>
      </c>
      <c r="C1220" s="118" t="s">
        <v>152</v>
      </c>
      <c r="D1220" s="118" t="s">
        <v>1314</v>
      </c>
      <c r="E1220" s="117" t="s">
        <v>97</v>
      </c>
      <c r="F1220" s="118" t="s">
        <v>119</v>
      </c>
      <c r="G1220" s="117">
        <v>0</v>
      </c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</row>
    <row r="1221" spans="1:31">
      <c r="A1221" s="3" t="s">
        <v>1595</v>
      </c>
      <c r="B1221" s="117" t="s">
        <v>544</v>
      </c>
      <c r="C1221" s="118" t="s">
        <v>152</v>
      </c>
      <c r="D1221" s="118" t="s">
        <v>1314</v>
      </c>
      <c r="E1221" s="117" t="s">
        <v>34</v>
      </c>
      <c r="F1221" s="118" t="s">
        <v>119</v>
      </c>
      <c r="G1221" s="117">
        <v>0</v>
      </c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</row>
    <row r="1222" spans="1:31">
      <c r="A1222" s="3" t="s">
        <v>1596</v>
      </c>
      <c r="B1222" s="117" t="s">
        <v>544</v>
      </c>
      <c r="C1222" s="118" t="s">
        <v>259</v>
      </c>
      <c r="D1222" s="118" t="s">
        <v>1314</v>
      </c>
      <c r="E1222" s="117" t="s">
        <v>93</v>
      </c>
      <c r="F1222" s="118" t="s">
        <v>119</v>
      </c>
      <c r="G1222" s="117">
        <v>0</v>
      </c>
      <c r="H1222" s="119"/>
      <c r="I1222" s="119"/>
      <c r="J1222" s="119"/>
      <c r="K1222" s="119"/>
      <c r="L1222" s="119"/>
      <c r="M1222" s="119"/>
      <c r="N1222" s="119"/>
      <c r="O1222" s="119"/>
      <c r="P1222" s="119"/>
      <c r="Q1222" s="119"/>
      <c r="R1222" s="119"/>
      <c r="S1222" s="119"/>
      <c r="T1222" s="119"/>
      <c r="U1222" s="119"/>
      <c r="V1222" s="119"/>
      <c r="W1222" s="119"/>
      <c r="X1222" s="119"/>
      <c r="Y1222" s="119"/>
      <c r="Z1222" s="119"/>
      <c r="AA1222" s="119"/>
      <c r="AB1222" s="119"/>
      <c r="AC1222" s="119"/>
      <c r="AD1222" s="119"/>
      <c r="AE1222" s="119"/>
    </row>
    <row r="1223" spans="1:31">
      <c r="A1223" s="3" t="s">
        <v>1597</v>
      </c>
      <c r="B1223" s="117" t="s">
        <v>544</v>
      </c>
      <c r="C1223" s="118" t="s">
        <v>259</v>
      </c>
      <c r="D1223" s="118" t="s">
        <v>1314</v>
      </c>
      <c r="E1223" s="117" t="s">
        <v>94</v>
      </c>
      <c r="F1223" s="118" t="s">
        <v>119</v>
      </c>
      <c r="G1223" s="117">
        <v>0</v>
      </c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  <c r="R1223" s="119"/>
      <c r="S1223" s="119"/>
      <c r="T1223" s="119"/>
      <c r="U1223" s="119"/>
      <c r="V1223" s="119"/>
      <c r="W1223" s="119"/>
      <c r="X1223" s="119"/>
      <c r="Y1223" s="119"/>
      <c r="Z1223" s="119"/>
      <c r="AA1223" s="119"/>
      <c r="AB1223" s="119"/>
      <c r="AC1223" s="119"/>
      <c r="AD1223" s="119"/>
      <c r="AE1223" s="119"/>
    </row>
    <row r="1224" spans="1:31">
      <c r="A1224" s="3" t="s">
        <v>1598</v>
      </c>
      <c r="B1224" s="117" t="s">
        <v>544</v>
      </c>
      <c r="C1224" s="118" t="s">
        <v>259</v>
      </c>
      <c r="D1224" s="118" t="s">
        <v>1314</v>
      </c>
      <c r="E1224" s="117" t="s">
        <v>35</v>
      </c>
      <c r="F1224" s="118" t="s">
        <v>119</v>
      </c>
      <c r="G1224" s="117">
        <v>0</v>
      </c>
      <c r="H1224" s="144"/>
      <c r="I1224" s="144"/>
      <c r="J1224" s="144"/>
      <c r="K1224" s="144"/>
      <c r="L1224" s="144"/>
      <c r="M1224" s="144"/>
      <c r="N1224" s="144"/>
      <c r="O1224" s="144"/>
      <c r="P1224" s="144"/>
      <c r="Q1224" s="144"/>
      <c r="R1224" s="144"/>
      <c r="S1224" s="144"/>
      <c r="T1224" s="144"/>
      <c r="U1224" s="144"/>
      <c r="V1224" s="144"/>
      <c r="W1224" s="144"/>
      <c r="X1224" s="144"/>
      <c r="Y1224" s="144"/>
      <c r="Z1224" s="144"/>
      <c r="AA1224" s="144"/>
      <c r="AB1224" s="144"/>
      <c r="AC1224" s="144"/>
      <c r="AD1224" s="144"/>
      <c r="AE1224" s="144"/>
    </row>
    <row r="1225" spans="1:31">
      <c r="A1225" s="3" t="s">
        <v>1599</v>
      </c>
      <c r="B1225" s="117" t="s">
        <v>544</v>
      </c>
      <c r="C1225" s="118" t="s">
        <v>259</v>
      </c>
      <c r="D1225" s="118" t="s">
        <v>1314</v>
      </c>
      <c r="E1225" s="117" t="s">
        <v>36</v>
      </c>
      <c r="F1225" s="118" t="s">
        <v>119</v>
      </c>
      <c r="G1225" s="117">
        <v>0</v>
      </c>
      <c r="H1225" s="144"/>
      <c r="I1225" s="144"/>
      <c r="J1225" s="144"/>
      <c r="K1225" s="144"/>
      <c r="L1225" s="144"/>
      <c r="M1225" s="144"/>
      <c r="N1225" s="144"/>
      <c r="O1225" s="144"/>
      <c r="P1225" s="144"/>
      <c r="Q1225" s="144"/>
      <c r="R1225" s="144"/>
      <c r="S1225" s="144"/>
      <c r="T1225" s="144"/>
      <c r="U1225" s="144"/>
      <c r="V1225" s="144"/>
      <c r="W1225" s="144"/>
      <c r="X1225" s="144"/>
      <c r="Y1225" s="144"/>
      <c r="Z1225" s="144"/>
      <c r="AA1225" s="144"/>
      <c r="AB1225" s="144"/>
      <c r="AC1225" s="144"/>
      <c r="AD1225" s="144"/>
      <c r="AE1225" s="144"/>
    </row>
    <row r="1226" spans="1:31">
      <c r="A1226" s="3" t="s">
        <v>1600</v>
      </c>
      <c r="B1226" s="117" t="s">
        <v>544</v>
      </c>
      <c r="C1226" s="118" t="s">
        <v>259</v>
      </c>
      <c r="D1226" s="118" t="s">
        <v>1314</v>
      </c>
      <c r="E1226" s="117" t="s">
        <v>37</v>
      </c>
      <c r="F1226" s="118" t="s">
        <v>119</v>
      </c>
      <c r="G1226" s="117">
        <v>0</v>
      </c>
      <c r="H1226" s="144"/>
      <c r="I1226" s="144"/>
      <c r="J1226" s="144"/>
      <c r="K1226" s="144"/>
      <c r="L1226" s="144"/>
      <c r="M1226" s="144"/>
      <c r="N1226" s="144"/>
      <c r="O1226" s="144"/>
      <c r="P1226" s="144"/>
      <c r="Q1226" s="144"/>
      <c r="R1226" s="144"/>
      <c r="S1226" s="144"/>
      <c r="T1226" s="144"/>
      <c r="U1226" s="144"/>
      <c r="V1226" s="144"/>
      <c r="W1226" s="144"/>
      <c r="X1226" s="144"/>
      <c r="Y1226" s="144"/>
      <c r="Z1226" s="144"/>
      <c r="AA1226" s="144"/>
      <c r="AB1226" s="144"/>
      <c r="AC1226" s="144"/>
      <c r="AD1226" s="144"/>
      <c r="AE1226" s="144"/>
    </row>
    <row r="1227" spans="1:31">
      <c r="A1227" s="3" t="s">
        <v>1601</v>
      </c>
      <c r="B1227" s="117" t="s">
        <v>544</v>
      </c>
      <c r="C1227" s="118" t="s">
        <v>259</v>
      </c>
      <c r="D1227" s="118" t="s">
        <v>1314</v>
      </c>
      <c r="E1227" s="117" t="s">
        <v>38</v>
      </c>
      <c r="F1227" s="118" t="s">
        <v>119</v>
      </c>
      <c r="G1227" s="117">
        <v>0</v>
      </c>
      <c r="H1227" s="144"/>
      <c r="I1227" s="144"/>
      <c r="J1227" s="144"/>
      <c r="K1227" s="144"/>
      <c r="L1227" s="144"/>
      <c r="M1227" s="144"/>
      <c r="N1227" s="144"/>
      <c r="O1227" s="144"/>
      <c r="P1227" s="144"/>
      <c r="Q1227" s="144"/>
      <c r="R1227" s="144"/>
      <c r="S1227" s="144"/>
      <c r="T1227" s="144"/>
      <c r="U1227" s="144"/>
      <c r="V1227" s="144"/>
      <c r="W1227" s="144"/>
      <c r="X1227" s="144"/>
      <c r="Y1227" s="144"/>
      <c r="Z1227" s="144"/>
      <c r="AA1227" s="144"/>
      <c r="AB1227" s="144"/>
      <c r="AC1227" s="144"/>
      <c r="AD1227" s="144"/>
      <c r="AE1227" s="144"/>
    </row>
    <row r="1228" spans="1:31">
      <c r="A1228" s="3" t="s">
        <v>1602</v>
      </c>
      <c r="B1228" s="117" t="s">
        <v>544</v>
      </c>
      <c r="C1228" s="118" t="s">
        <v>259</v>
      </c>
      <c r="D1228" s="118" t="s">
        <v>1314</v>
      </c>
      <c r="E1228" s="117" t="s">
        <v>95</v>
      </c>
      <c r="F1228" s="118" t="s">
        <v>119</v>
      </c>
      <c r="G1228" s="117">
        <v>0</v>
      </c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</row>
    <row r="1229" spans="1:31">
      <c r="A1229" s="3" t="s">
        <v>1603</v>
      </c>
      <c r="B1229" s="117" t="s">
        <v>544</v>
      </c>
      <c r="C1229" s="118" t="s">
        <v>259</v>
      </c>
      <c r="D1229" s="118" t="s">
        <v>1314</v>
      </c>
      <c r="E1229" s="117" t="s">
        <v>96</v>
      </c>
      <c r="F1229" s="118" t="s">
        <v>119</v>
      </c>
      <c r="G1229" s="117">
        <v>0</v>
      </c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</row>
    <row r="1230" spans="1:31">
      <c r="A1230" s="3" t="s">
        <v>1604</v>
      </c>
      <c r="B1230" s="117" t="s">
        <v>544</v>
      </c>
      <c r="C1230" s="118" t="s">
        <v>259</v>
      </c>
      <c r="D1230" s="118" t="s">
        <v>1314</v>
      </c>
      <c r="E1230" s="117" t="s">
        <v>97</v>
      </c>
      <c r="F1230" s="118" t="s">
        <v>119</v>
      </c>
      <c r="G1230" s="117">
        <v>0</v>
      </c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</row>
    <row r="1231" spans="1:31">
      <c r="A1231" s="3" t="s">
        <v>1605</v>
      </c>
      <c r="B1231" s="117" t="s">
        <v>544</v>
      </c>
      <c r="C1231" s="118" t="s">
        <v>259</v>
      </c>
      <c r="D1231" s="118" t="s">
        <v>1314</v>
      </c>
      <c r="E1231" s="117" t="s">
        <v>34</v>
      </c>
      <c r="F1231" s="118" t="s">
        <v>119</v>
      </c>
      <c r="G1231" s="117">
        <v>0</v>
      </c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</row>
    <row r="1232" spans="1:31">
      <c r="A1232" s="3" t="s">
        <v>1606</v>
      </c>
      <c r="B1232" s="117" t="s">
        <v>544</v>
      </c>
      <c r="C1232" s="118" t="s">
        <v>270</v>
      </c>
      <c r="D1232" s="118" t="s">
        <v>1314</v>
      </c>
      <c r="E1232" s="117" t="s">
        <v>93</v>
      </c>
      <c r="F1232" s="118" t="s">
        <v>119</v>
      </c>
      <c r="G1232" s="117">
        <v>0</v>
      </c>
      <c r="H1232" s="119"/>
      <c r="I1232" s="119"/>
      <c r="J1232" s="119"/>
      <c r="K1232" s="119"/>
      <c r="L1232" s="119"/>
      <c r="M1232" s="119"/>
      <c r="N1232" s="119"/>
      <c r="O1232" s="119"/>
      <c r="P1232" s="119"/>
      <c r="Q1232" s="119"/>
      <c r="R1232" s="119"/>
      <c r="S1232" s="119"/>
      <c r="T1232" s="119"/>
      <c r="U1232" s="119"/>
      <c r="V1232" s="119"/>
      <c r="W1232" s="119"/>
      <c r="X1232" s="119"/>
      <c r="Y1232" s="119"/>
      <c r="Z1232" s="119"/>
      <c r="AA1232" s="119"/>
      <c r="AB1232" s="119"/>
      <c r="AC1232" s="119"/>
      <c r="AD1232" s="119"/>
      <c r="AE1232" s="119"/>
    </row>
    <row r="1233" spans="1:31">
      <c r="A1233" s="3" t="s">
        <v>1607</v>
      </c>
      <c r="B1233" s="117" t="s">
        <v>544</v>
      </c>
      <c r="C1233" s="118" t="s">
        <v>270</v>
      </c>
      <c r="D1233" s="118" t="s">
        <v>1314</v>
      </c>
      <c r="E1233" s="117" t="s">
        <v>94</v>
      </c>
      <c r="F1233" s="118" t="s">
        <v>119</v>
      </c>
      <c r="G1233" s="117">
        <v>0</v>
      </c>
      <c r="H1233" s="119"/>
      <c r="I1233" s="119"/>
      <c r="J1233" s="119"/>
      <c r="K1233" s="119"/>
      <c r="L1233" s="119"/>
      <c r="M1233" s="119"/>
      <c r="N1233" s="119"/>
      <c r="O1233" s="119"/>
      <c r="P1233" s="119"/>
      <c r="Q1233" s="119"/>
      <c r="R1233" s="119"/>
      <c r="S1233" s="119"/>
      <c r="T1233" s="119"/>
      <c r="U1233" s="119"/>
      <c r="V1233" s="119"/>
      <c r="W1233" s="119"/>
      <c r="X1233" s="119"/>
      <c r="Y1233" s="119"/>
      <c r="Z1233" s="119"/>
      <c r="AA1233" s="119"/>
      <c r="AB1233" s="119"/>
      <c r="AC1233" s="119"/>
      <c r="AD1233" s="119"/>
      <c r="AE1233" s="119"/>
    </row>
    <row r="1234" spans="1:31">
      <c r="A1234" s="3" t="s">
        <v>1608</v>
      </c>
      <c r="B1234" s="117" t="s">
        <v>544</v>
      </c>
      <c r="C1234" s="118" t="s">
        <v>270</v>
      </c>
      <c r="D1234" s="118" t="s">
        <v>1314</v>
      </c>
      <c r="E1234" s="117" t="s">
        <v>35</v>
      </c>
      <c r="F1234" s="118" t="s">
        <v>119</v>
      </c>
      <c r="G1234" s="117">
        <v>0</v>
      </c>
      <c r="H1234" s="144"/>
      <c r="I1234" s="144"/>
      <c r="J1234" s="144"/>
      <c r="K1234" s="144"/>
      <c r="L1234" s="144"/>
      <c r="M1234" s="144"/>
      <c r="N1234" s="144"/>
      <c r="O1234" s="144"/>
      <c r="P1234" s="144"/>
      <c r="Q1234" s="144"/>
      <c r="R1234" s="144"/>
      <c r="S1234" s="144"/>
      <c r="T1234" s="144"/>
      <c r="U1234" s="144"/>
      <c r="V1234" s="144"/>
      <c r="W1234" s="144"/>
      <c r="X1234" s="144"/>
      <c r="Y1234" s="144"/>
      <c r="Z1234" s="144"/>
      <c r="AA1234" s="144"/>
      <c r="AB1234" s="144"/>
      <c r="AC1234" s="144"/>
      <c r="AD1234" s="144"/>
      <c r="AE1234" s="144"/>
    </row>
    <row r="1235" spans="1:31">
      <c r="A1235" s="3" t="s">
        <v>1609</v>
      </c>
      <c r="B1235" s="117" t="s">
        <v>544</v>
      </c>
      <c r="C1235" s="118" t="s">
        <v>270</v>
      </c>
      <c r="D1235" s="118" t="s">
        <v>1314</v>
      </c>
      <c r="E1235" s="117" t="s">
        <v>36</v>
      </c>
      <c r="F1235" s="118" t="s">
        <v>119</v>
      </c>
      <c r="G1235" s="117">
        <v>0</v>
      </c>
      <c r="H1235" s="144"/>
      <c r="I1235" s="144"/>
      <c r="J1235" s="144"/>
      <c r="K1235" s="144"/>
      <c r="L1235" s="144"/>
      <c r="M1235" s="144"/>
      <c r="N1235" s="144"/>
      <c r="O1235" s="144"/>
      <c r="P1235" s="144"/>
      <c r="Q1235" s="144"/>
      <c r="R1235" s="144"/>
      <c r="S1235" s="144"/>
      <c r="T1235" s="144"/>
      <c r="U1235" s="144"/>
      <c r="V1235" s="144"/>
      <c r="W1235" s="144"/>
      <c r="X1235" s="144"/>
      <c r="Y1235" s="144"/>
      <c r="Z1235" s="144"/>
      <c r="AA1235" s="144"/>
      <c r="AB1235" s="144"/>
      <c r="AC1235" s="144"/>
      <c r="AD1235" s="144"/>
      <c r="AE1235" s="144"/>
    </row>
    <row r="1236" spans="1:31">
      <c r="A1236" s="3" t="s">
        <v>1610</v>
      </c>
      <c r="B1236" s="117" t="s">
        <v>544</v>
      </c>
      <c r="C1236" s="118" t="s">
        <v>270</v>
      </c>
      <c r="D1236" s="118" t="s">
        <v>1314</v>
      </c>
      <c r="E1236" s="117" t="s">
        <v>37</v>
      </c>
      <c r="F1236" s="118" t="s">
        <v>119</v>
      </c>
      <c r="G1236" s="117">
        <v>0</v>
      </c>
      <c r="H1236" s="144"/>
      <c r="I1236" s="144"/>
      <c r="J1236" s="144"/>
      <c r="K1236" s="144"/>
      <c r="L1236" s="144"/>
      <c r="M1236" s="144"/>
      <c r="N1236" s="144"/>
      <c r="O1236" s="144"/>
      <c r="P1236" s="144"/>
      <c r="Q1236" s="144"/>
      <c r="R1236" s="144"/>
      <c r="S1236" s="144"/>
      <c r="T1236" s="144"/>
      <c r="U1236" s="144"/>
      <c r="V1236" s="144"/>
      <c r="W1236" s="144"/>
      <c r="X1236" s="144"/>
      <c r="Y1236" s="144"/>
      <c r="Z1236" s="144"/>
      <c r="AA1236" s="144"/>
      <c r="AB1236" s="144"/>
      <c r="AC1236" s="144"/>
      <c r="AD1236" s="144"/>
      <c r="AE1236" s="144"/>
    </row>
    <row r="1237" spans="1:31">
      <c r="A1237" s="3" t="s">
        <v>1611</v>
      </c>
      <c r="B1237" s="117" t="s">
        <v>544</v>
      </c>
      <c r="C1237" s="118" t="s">
        <v>270</v>
      </c>
      <c r="D1237" s="118" t="s">
        <v>1314</v>
      </c>
      <c r="E1237" s="117" t="s">
        <v>38</v>
      </c>
      <c r="F1237" s="118" t="s">
        <v>119</v>
      </c>
      <c r="G1237" s="117">
        <v>0</v>
      </c>
      <c r="H1237" s="144"/>
      <c r="I1237" s="144"/>
      <c r="J1237" s="144"/>
      <c r="K1237" s="144"/>
      <c r="L1237" s="144"/>
      <c r="M1237" s="144"/>
      <c r="N1237" s="144"/>
      <c r="O1237" s="144"/>
      <c r="P1237" s="144"/>
      <c r="Q1237" s="144"/>
      <c r="R1237" s="144"/>
      <c r="S1237" s="144"/>
      <c r="T1237" s="144"/>
      <c r="U1237" s="144"/>
      <c r="V1237" s="144"/>
      <c r="W1237" s="144"/>
      <c r="X1237" s="144"/>
      <c r="Y1237" s="144"/>
      <c r="Z1237" s="144"/>
      <c r="AA1237" s="144"/>
      <c r="AB1237" s="144"/>
      <c r="AC1237" s="144"/>
      <c r="AD1237" s="144"/>
      <c r="AE1237" s="144"/>
    </row>
    <row r="1238" spans="1:31">
      <c r="A1238" s="3" t="s">
        <v>1612</v>
      </c>
      <c r="B1238" s="117" t="s">
        <v>544</v>
      </c>
      <c r="C1238" s="118" t="s">
        <v>270</v>
      </c>
      <c r="D1238" s="118" t="s">
        <v>1314</v>
      </c>
      <c r="E1238" s="117" t="s">
        <v>95</v>
      </c>
      <c r="F1238" s="118" t="s">
        <v>119</v>
      </c>
      <c r="G1238" s="117">
        <v>0</v>
      </c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</row>
    <row r="1239" spans="1:31">
      <c r="A1239" s="3" t="s">
        <v>1613</v>
      </c>
      <c r="B1239" s="117" t="s">
        <v>544</v>
      </c>
      <c r="C1239" s="118" t="s">
        <v>270</v>
      </c>
      <c r="D1239" s="118" t="s">
        <v>1314</v>
      </c>
      <c r="E1239" s="117" t="s">
        <v>96</v>
      </c>
      <c r="F1239" s="118" t="s">
        <v>119</v>
      </c>
      <c r="G1239" s="117">
        <v>0</v>
      </c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</row>
    <row r="1240" spans="1:31">
      <c r="A1240" s="3" t="s">
        <v>1614</v>
      </c>
      <c r="B1240" s="117" t="s">
        <v>544</v>
      </c>
      <c r="C1240" s="118" t="s">
        <v>270</v>
      </c>
      <c r="D1240" s="118" t="s">
        <v>1314</v>
      </c>
      <c r="E1240" s="117" t="s">
        <v>97</v>
      </c>
      <c r="F1240" s="118" t="s">
        <v>119</v>
      </c>
      <c r="G1240" s="117">
        <v>0</v>
      </c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</row>
    <row r="1241" spans="1:31">
      <c r="A1241" s="3" t="s">
        <v>1615</v>
      </c>
      <c r="B1241" s="117" t="s">
        <v>544</v>
      </c>
      <c r="C1241" s="118" t="s">
        <v>270</v>
      </c>
      <c r="D1241" s="118" t="s">
        <v>1314</v>
      </c>
      <c r="E1241" s="117" t="s">
        <v>34</v>
      </c>
      <c r="F1241" s="118" t="s">
        <v>119</v>
      </c>
      <c r="G1241" s="117">
        <v>0</v>
      </c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</row>
    <row r="1242" spans="1:31">
      <c r="A1242" s="3" t="s">
        <v>1035</v>
      </c>
      <c r="B1242" s="117" t="s">
        <v>544</v>
      </c>
      <c r="C1242" s="118" t="s">
        <v>152</v>
      </c>
      <c r="D1242" s="118" t="s">
        <v>283</v>
      </c>
      <c r="E1242" s="117" t="s">
        <v>93</v>
      </c>
      <c r="F1242" s="118" t="s">
        <v>119</v>
      </c>
      <c r="G1242" s="117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>
        <v>0</v>
      </c>
      <c r="AB1242" s="119">
        <v>0</v>
      </c>
      <c r="AC1242" s="119">
        <v>0</v>
      </c>
      <c r="AD1242" s="119">
        <v>0</v>
      </c>
      <c r="AE1242" s="119">
        <v>0</v>
      </c>
    </row>
    <row r="1243" spans="1:31">
      <c r="A1243" s="3" t="s">
        <v>1036</v>
      </c>
      <c r="B1243" s="117" t="s">
        <v>544</v>
      </c>
      <c r="C1243" s="118" t="s">
        <v>152</v>
      </c>
      <c r="D1243" s="118" t="s">
        <v>283</v>
      </c>
      <c r="E1243" s="117" t="s">
        <v>94</v>
      </c>
      <c r="F1243" s="118" t="s">
        <v>119</v>
      </c>
      <c r="G1243" s="117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>
        <v>0</v>
      </c>
      <c r="AB1243" s="119">
        <v>0</v>
      </c>
      <c r="AC1243" s="119">
        <v>0</v>
      </c>
      <c r="AD1243" s="119">
        <v>0</v>
      </c>
      <c r="AE1243" s="119">
        <v>0</v>
      </c>
    </row>
    <row r="1244" spans="1:31">
      <c r="A1244" s="3" t="s">
        <v>1037</v>
      </c>
      <c r="B1244" s="117" t="s">
        <v>544</v>
      </c>
      <c r="C1244" s="118" t="s">
        <v>152</v>
      </c>
      <c r="D1244" s="118" t="s">
        <v>283</v>
      </c>
      <c r="E1244" s="117" t="s">
        <v>35</v>
      </c>
      <c r="F1244" s="118" t="s">
        <v>119</v>
      </c>
      <c r="G1244" s="117">
        <v>0</v>
      </c>
      <c r="H1244" s="144">
        <v>0</v>
      </c>
      <c r="I1244" s="144">
        <v>0</v>
      </c>
      <c r="J1244" s="144">
        <v>0</v>
      </c>
      <c r="K1244" s="144">
        <v>0</v>
      </c>
      <c r="L1244" s="144">
        <v>0</v>
      </c>
      <c r="M1244" s="144">
        <v>0</v>
      </c>
      <c r="N1244" s="144">
        <v>0</v>
      </c>
      <c r="O1244" s="144">
        <v>0</v>
      </c>
      <c r="P1244" s="144">
        <v>0</v>
      </c>
      <c r="Q1244" s="144">
        <v>0</v>
      </c>
      <c r="R1244" s="144">
        <v>0</v>
      </c>
      <c r="S1244" s="144">
        <v>0</v>
      </c>
      <c r="T1244" s="144">
        <v>0</v>
      </c>
      <c r="U1244" s="144">
        <v>0</v>
      </c>
      <c r="V1244" s="144">
        <v>0</v>
      </c>
      <c r="W1244" s="144">
        <v>0</v>
      </c>
      <c r="X1244" s="144">
        <v>0</v>
      </c>
      <c r="Y1244" s="144">
        <v>0</v>
      </c>
      <c r="Z1244" s="144">
        <v>0</v>
      </c>
      <c r="AA1244" s="144">
        <v>0</v>
      </c>
      <c r="AB1244" s="144">
        <v>0</v>
      </c>
      <c r="AC1244" s="144">
        <v>0</v>
      </c>
      <c r="AD1244" s="144">
        <v>0</v>
      </c>
      <c r="AE1244" s="144">
        <v>0</v>
      </c>
    </row>
    <row r="1245" spans="1:31">
      <c r="A1245" s="3" t="s">
        <v>1038</v>
      </c>
      <c r="B1245" s="117" t="s">
        <v>544</v>
      </c>
      <c r="C1245" s="118" t="s">
        <v>152</v>
      </c>
      <c r="D1245" s="118" t="s">
        <v>283</v>
      </c>
      <c r="E1245" s="117" t="s">
        <v>36</v>
      </c>
      <c r="F1245" s="118" t="s">
        <v>119</v>
      </c>
      <c r="G1245" s="117">
        <v>0</v>
      </c>
      <c r="H1245" s="144">
        <v>0</v>
      </c>
      <c r="I1245" s="144">
        <v>0</v>
      </c>
      <c r="J1245" s="144">
        <v>0</v>
      </c>
      <c r="K1245" s="144">
        <v>0</v>
      </c>
      <c r="L1245" s="144">
        <v>0</v>
      </c>
      <c r="M1245" s="144">
        <v>0</v>
      </c>
      <c r="N1245" s="144">
        <v>0</v>
      </c>
      <c r="O1245" s="144">
        <v>0</v>
      </c>
      <c r="P1245" s="144">
        <v>0</v>
      </c>
      <c r="Q1245" s="144">
        <v>0</v>
      </c>
      <c r="R1245" s="144">
        <v>0</v>
      </c>
      <c r="S1245" s="144">
        <v>0</v>
      </c>
      <c r="T1245" s="144">
        <v>0</v>
      </c>
      <c r="U1245" s="144">
        <v>0</v>
      </c>
      <c r="V1245" s="144">
        <v>0</v>
      </c>
      <c r="W1245" s="144">
        <v>0</v>
      </c>
      <c r="X1245" s="144">
        <v>0</v>
      </c>
      <c r="Y1245" s="144">
        <v>0</v>
      </c>
      <c r="Z1245" s="144">
        <v>0</v>
      </c>
      <c r="AA1245" s="144">
        <v>0</v>
      </c>
      <c r="AB1245" s="144">
        <v>0</v>
      </c>
      <c r="AC1245" s="144">
        <v>0</v>
      </c>
      <c r="AD1245" s="144">
        <v>0</v>
      </c>
      <c r="AE1245" s="144">
        <v>0</v>
      </c>
    </row>
    <row r="1246" spans="1:31">
      <c r="A1246" s="3" t="s">
        <v>1039</v>
      </c>
      <c r="B1246" s="117" t="s">
        <v>544</v>
      </c>
      <c r="C1246" s="118" t="s">
        <v>152</v>
      </c>
      <c r="D1246" s="118" t="s">
        <v>283</v>
      </c>
      <c r="E1246" s="117" t="s">
        <v>37</v>
      </c>
      <c r="F1246" s="118" t="s">
        <v>119</v>
      </c>
      <c r="G1246" s="117">
        <v>0</v>
      </c>
      <c r="H1246" s="144">
        <v>0</v>
      </c>
      <c r="I1246" s="144">
        <v>0</v>
      </c>
      <c r="J1246" s="144">
        <v>0</v>
      </c>
      <c r="K1246" s="144">
        <v>0</v>
      </c>
      <c r="L1246" s="144">
        <v>0</v>
      </c>
      <c r="M1246" s="144">
        <v>0</v>
      </c>
      <c r="N1246" s="144">
        <v>0</v>
      </c>
      <c r="O1246" s="144">
        <v>0</v>
      </c>
      <c r="P1246" s="144">
        <v>0</v>
      </c>
      <c r="Q1246" s="144">
        <v>0</v>
      </c>
      <c r="R1246" s="144">
        <v>0</v>
      </c>
      <c r="S1246" s="144">
        <v>0</v>
      </c>
      <c r="T1246" s="144">
        <v>0</v>
      </c>
      <c r="U1246" s="144">
        <v>0</v>
      </c>
      <c r="V1246" s="144">
        <v>0</v>
      </c>
      <c r="W1246" s="144">
        <v>0</v>
      </c>
      <c r="X1246" s="144">
        <v>0</v>
      </c>
      <c r="Y1246" s="144">
        <v>0</v>
      </c>
      <c r="Z1246" s="144">
        <v>0</v>
      </c>
      <c r="AA1246" s="144">
        <v>0</v>
      </c>
      <c r="AB1246" s="144">
        <v>0</v>
      </c>
      <c r="AC1246" s="144">
        <v>0</v>
      </c>
      <c r="AD1246" s="144">
        <v>0</v>
      </c>
      <c r="AE1246" s="144">
        <v>0</v>
      </c>
    </row>
    <row r="1247" spans="1:31">
      <c r="A1247" s="3" t="s">
        <v>1040</v>
      </c>
      <c r="B1247" s="117" t="s">
        <v>544</v>
      </c>
      <c r="C1247" s="118" t="s">
        <v>152</v>
      </c>
      <c r="D1247" s="118" t="s">
        <v>283</v>
      </c>
      <c r="E1247" s="117" t="s">
        <v>38</v>
      </c>
      <c r="F1247" s="118" t="s">
        <v>119</v>
      </c>
      <c r="G1247" s="117">
        <v>0</v>
      </c>
      <c r="H1247" s="144">
        <v>0</v>
      </c>
      <c r="I1247" s="144">
        <v>0</v>
      </c>
      <c r="J1247" s="144">
        <v>0</v>
      </c>
      <c r="K1247" s="144">
        <v>0</v>
      </c>
      <c r="L1247" s="144">
        <v>0</v>
      </c>
      <c r="M1247" s="144">
        <v>0</v>
      </c>
      <c r="N1247" s="144">
        <v>0</v>
      </c>
      <c r="O1247" s="144">
        <v>0</v>
      </c>
      <c r="P1247" s="144">
        <v>0</v>
      </c>
      <c r="Q1247" s="144">
        <v>0</v>
      </c>
      <c r="R1247" s="144">
        <v>0</v>
      </c>
      <c r="S1247" s="144">
        <v>0</v>
      </c>
      <c r="T1247" s="144">
        <v>0</v>
      </c>
      <c r="U1247" s="144">
        <v>0</v>
      </c>
      <c r="V1247" s="144">
        <v>0</v>
      </c>
      <c r="W1247" s="144">
        <v>0</v>
      </c>
      <c r="X1247" s="144">
        <v>0</v>
      </c>
      <c r="Y1247" s="144">
        <v>0</v>
      </c>
      <c r="Z1247" s="144">
        <v>0</v>
      </c>
      <c r="AA1247" s="144">
        <v>0</v>
      </c>
      <c r="AB1247" s="144">
        <v>0</v>
      </c>
      <c r="AC1247" s="144">
        <v>0</v>
      </c>
      <c r="AD1247" s="144">
        <v>0</v>
      </c>
      <c r="AE1247" s="144">
        <v>0</v>
      </c>
    </row>
    <row r="1248" spans="1:31">
      <c r="A1248" s="3" t="s">
        <v>1041</v>
      </c>
      <c r="B1248" s="117" t="s">
        <v>544</v>
      </c>
      <c r="C1248" s="118" t="s">
        <v>152</v>
      </c>
      <c r="D1248" s="118" t="s">
        <v>283</v>
      </c>
      <c r="E1248" s="117" t="s">
        <v>95</v>
      </c>
      <c r="F1248" s="118" t="s">
        <v>119</v>
      </c>
      <c r="G1248" s="117">
        <v>0</v>
      </c>
      <c r="H1248" s="118">
        <v>0</v>
      </c>
      <c r="I1248" s="118">
        <v>0</v>
      </c>
      <c r="J1248" s="118">
        <v>0</v>
      </c>
      <c r="K1248" s="118">
        <v>0</v>
      </c>
      <c r="L1248" s="118">
        <v>0</v>
      </c>
      <c r="M1248" s="118">
        <v>0</v>
      </c>
      <c r="N1248" s="118">
        <v>0</v>
      </c>
      <c r="O1248" s="118">
        <v>0</v>
      </c>
      <c r="P1248" s="118">
        <v>0</v>
      </c>
      <c r="Q1248" s="118">
        <v>0</v>
      </c>
      <c r="R1248" s="118">
        <v>0</v>
      </c>
      <c r="S1248" s="118">
        <v>0</v>
      </c>
      <c r="T1248" s="118">
        <v>0</v>
      </c>
      <c r="U1248" s="118">
        <v>0</v>
      </c>
      <c r="V1248" s="118">
        <v>0</v>
      </c>
      <c r="W1248" s="118">
        <v>0</v>
      </c>
      <c r="X1248" s="118">
        <v>0</v>
      </c>
      <c r="Y1248" s="118">
        <v>0</v>
      </c>
      <c r="Z1248" s="118">
        <v>0</v>
      </c>
      <c r="AA1248" s="118">
        <v>0</v>
      </c>
      <c r="AB1248" s="118">
        <v>0</v>
      </c>
      <c r="AC1248" s="118">
        <v>0</v>
      </c>
      <c r="AD1248" s="118">
        <v>0</v>
      </c>
      <c r="AE1248" s="118">
        <v>0</v>
      </c>
    </row>
    <row r="1249" spans="1:31">
      <c r="A1249" s="3" t="s">
        <v>1042</v>
      </c>
      <c r="B1249" s="117" t="s">
        <v>544</v>
      </c>
      <c r="C1249" s="118" t="s">
        <v>152</v>
      </c>
      <c r="D1249" s="118" t="s">
        <v>283</v>
      </c>
      <c r="E1249" s="117" t="s">
        <v>96</v>
      </c>
      <c r="F1249" s="118" t="s">
        <v>119</v>
      </c>
      <c r="G1249" s="117">
        <v>0</v>
      </c>
      <c r="H1249" s="118">
        <v>0</v>
      </c>
      <c r="I1249" s="118">
        <v>0</v>
      </c>
      <c r="J1249" s="118">
        <v>0</v>
      </c>
      <c r="K1249" s="118">
        <v>0</v>
      </c>
      <c r="L1249" s="118">
        <v>0</v>
      </c>
      <c r="M1249" s="118">
        <v>0</v>
      </c>
      <c r="N1249" s="118">
        <v>0</v>
      </c>
      <c r="O1249" s="118">
        <v>0</v>
      </c>
      <c r="P1249" s="118">
        <v>0</v>
      </c>
      <c r="Q1249" s="118">
        <v>0</v>
      </c>
      <c r="R1249" s="118">
        <v>0</v>
      </c>
      <c r="S1249" s="118">
        <v>0</v>
      </c>
      <c r="T1249" s="118">
        <v>0</v>
      </c>
      <c r="U1249" s="118">
        <v>0</v>
      </c>
      <c r="V1249" s="118">
        <v>0</v>
      </c>
      <c r="W1249" s="118">
        <v>0</v>
      </c>
      <c r="X1249" s="118">
        <v>0</v>
      </c>
      <c r="Y1249" s="118">
        <v>0</v>
      </c>
      <c r="Z1249" s="118">
        <v>0</v>
      </c>
      <c r="AA1249" s="118">
        <v>0</v>
      </c>
      <c r="AB1249" s="118">
        <v>0</v>
      </c>
      <c r="AC1249" s="118">
        <v>0</v>
      </c>
      <c r="AD1249" s="118">
        <v>0</v>
      </c>
      <c r="AE1249" s="118">
        <v>0</v>
      </c>
    </row>
    <row r="1250" spans="1:31">
      <c r="A1250" s="3" t="s">
        <v>1043</v>
      </c>
      <c r="B1250" s="117" t="s">
        <v>544</v>
      </c>
      <c r="C1250" s="118" t="s">
        <v>152</v>
      </c>
      <c r="D1250" s="118" t="s">
        <v>283</v>
      </c>
      <c r="E1250" s="117" t="s">
        <v>97</v>
      </c>
      <c r="F1250" s="118" t="s">
        <v>119</v>
      </c>
      <c r="G1250" s="117">
        <v>0</v>
      </c>
      <c r="H1250" s="118">
        <v>0</v>
      </c>
      <c r="I1250" s="118">
        <v>0</v>
      </c>
      <c r="J1250" s="118">
        <v>0</v>
      </c>
      <c r="K1250" s="118">
        <v>0</v>
      </c>
      <c r="L1250" s="118">
        <v>0</v>
      </c>
      <c r="M1250" s="118">
        <v>0</v>
      </c>
      <c r="N1250" s="118">
        <v>0</v>
      </c>
      <c r="O1250" s="118">
        <v>0</v>
      </c>
      <c r="P1250" s="118">
        <v>0</v>
      </c>
      <c r="Q1250" s="118">
        <v>0</v>
      </c>
      <c r="R1250" s="118">
        <v>0</v>
      </c>
      <c r="S1250" s="118">
        <v>0</v>
      </c>
      <c r="T1250" s="118">
        <v>0</v>
      </c>
      <c r="U1250" s="118">
        <v>0</v>
      </c>
      <c r="V1250" s="118">
        <v>0</v>
      </c>
      <c r="W1250" s="118">
        <v>0</v>
      </c>
      <c r="X1250" s="118">
        <v>0</v>
      </c>
      <c r="Y1250" s="118">
        <v>0</v>
      </c>
      <c r="Z1250" s="118">
        <v>0</v>
      </c>
      <c r="AA1250" s="118">
        <v>0</v>
      </c>
      <c r="AB1250" s="118">
        <v>0</v>
      </c>
      <c r="AC1250" s="118">
        <v>0</v>
      </c>
      <c r="AD1250" s="118">
        <v>0</v>
      </c>
      <c r="AE1250" s="118">
        <v>0</v>
      </c>
    </row>
    <row r="1251" spans="1:31">
      <c r="A1251" s="3" t="s">
        <v>1044</v>
      </c>
      <c r="B1251" s="117" t="s">
        <v>544</v>
      </c>
      <c r="C1251" s="118" t="s">
        <v>152</v>
      </c>
      <c r="D1251" s="118" t="s">
        <v>283</v>
      </c>
      <c r="E1251" s="117" t="s">
        <v>34</v>
      </c>
      <c r="F1251" s="118" t="s">
        <v>119</v>
      </c>
      <c r="G1251" s="117">
        <v>0</v>
      </c>
      <c r="H1251" s="118">
        <v>0</v>
      </c>
      <c r="I1251" s="118">
        <v>0</v>
      </c>
      <c r="J1251" s="118">
        <v>0</v>
      </c>
      <c r="K1251" s="118">
        <v>0</v>
      </c>
      <c r="L1251" s="118">
        <v>0</v>
      </c>
      <c r="M1251" s="118">
        <v>0</v>
      </c>
      <c r="N1251" s="118">
        <v>0</v>
      </c>
      <c r="O1251" s="118">
        <v>0</v>
      </c>
      <c r="P1251" s="118">
        <v>0</v>
      </c>
      <c r="Q1251" s="118">
        <v>0</v>
      </c>
      <c r="R1251" s="118">
        <v>0</v>
      </c>
      <c r="S1251" s="118">
        <v>0</v>
      </c>
      <c r="T1251" s="118">
        <v>0</v>
      </c>
      <c r="U1251" s="118">
        <v>0</v>
      </c>
      <c r="V1251" s="118">
        <v>0</v>
      </c>
      <c r="W1251" s="118">
        <v>0</v>
      </c>
      <c r="X1251" s="118">
        <v>0</v>
      </c>
      <c r="Y1251" s="118">
        <v>0</v>
      </c>
      <c r="Z1251" s="118">
        <v>0</v>
      </c>
      <c r="AA1251" s="118">
        <v>0</v>
      </c>
      <c r="AB1251" s="118">
        <v>0</v>
      </c>
      <c r="AC1251" s="118">
        <v>0</v>
      </c>
      <c r="AD1251" s="118">
        <v>0</v>
      </c>
      <c r="AE1251" s="118">
        <v>0</v>
      </c>
    </row>
    <row r="1252" spans="1:31">
      <c r="A1252" s="3" t="s">
        <v>1045</v>
      </c>
      <c r="B1252" s="117" t="s">
        <v>544</v>
      </c>
      <c r="C1252" s="118" t="s">
        <v>259</v>
      </c>
      <c r="D1252" s="118" t="s">
        <v>283</v>
      </c>
      <c r="E1252" s="117" t="s">
        <v>93</v>
      </c>
      <c r="F1252" s="118" t="s">
        <v>119</v>
      </c>
      <c r="G1252" s="117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</row>
    <row r="1253" spans="1:31">
      <c r="A1253" s="3" t="s">
        <v>1046</v>
      </c>
      <c r="B1253" s="117" t="s">
        <v>544</v>
      </c>
      <c r="C1253" s="118" t="s">
        <v>259</v>
      </c>
      <c r="D1253" s="118" t="s">
        <v>283</v>
      </c>
      <c r="E1253" s="117" t="s">
        <v>94</v>
      </c>
      <c r="F1253" s="118" t="s">
        <v>119</v>
      </c>
      <c r="G1253" s="117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>
        <v>0</v>
      </c>
      <c r="AB1253" s="119">
        <v>0</v>
      </c>
      <c r="AC1253" s="119">
        <v>0</v>
      </c>
      <c r="AD1253" s="119">
        <v>0</v>
      </c>
      <c r="AE1253" s="119">
        <v>0</v>
      </c>
    </row>
    <row r="1254" spans="1:31">
      <c r="A1254" s="3" t="s">
        <v>1047</v>
      </c>
      <c r="B1254" s="117" t="s">
        <v>544</v>
      </c>
      <c r="C1254" s="118" t="s">
        <v>259</v>
      </c>
      <c r="D1254" s="118" t="s">
        <v>283</v>
      </c>
      <c r="E1254" s="117" t="s">
        <v>35</v>
      </c>
      <c r="F1254" s="118" t="s">
        <v>119</v>
      </c>
      <c r="G1254" s="117">
        <v>0</v>
      </c>
      <c r="H1254" s="144">
        <v>0</v>
      </c>
      <c r="I1254" s="144">
        <v>0</v>
      </c>
      <c r="J1254" s="144">
        <v>0</v>
      </c>
      <c r="K1254" s="144">
        <v>0</v>
      </c>
      <c r="L1254" s="144">
        <v>0</v>
      </c>
      <c r="M1254" s="144">
        <v>0</v>
      </c>
      <c r="N1254" s="144">
        <v>0</v>
      </c>
      <c r="O1254" s="144">
        <v>0</v>
      </c>
      <c r="P1254" s="144">
        <v>0</v>
      </c>
      <c r="Q1254" s="144">
        <v>0</v>
      </c>
      <c r="R1254" s="144">
        <v>0</v>
      </c>
      <c r="S1254" s="144">
        <v>0</v>
      </c>
      <c r="T1254" s="144">
        <v>0</v>
      </c>
      <c r="U1254" s="144">
        <v>0</v>
      </c>
      <c r="V1254" s="144">
        <v>0</v>
      </c>
      <c r="W1254" s="144">
        <v>0</v>
      </c>
      <c r="X1254" s="144">
        <v>0</v>
      </c>
      <c r="Y1254" s="144">
        <v>0</v>
      </c>
      <c r="Z1254" s="144">
        <v>0</v>
      </c>
      <c r="AA1254" s="144">
        <v>0</v>
      </c>
      <c r="AB1254" s="144">
        <v>0</v>
      </c>
      <c r="AC1254" s="144">
        <v>0</v>
      </c>
      <c r="AD1254" s="144">
        <v>0</v>
      </c>
      <c r="AE1254" s="144">
        <v>0</v>
      </c>
    </row>
    <row r="1255" spans="1:31">
      <c r="A1255" s="3" t="s">
        <v>1048</v>
      </c>
      <c r="B1255" s="117" t="s">
        <v>544</v>
      </c>
      <c r="C1255" s="118" t="s">
        <v>259</v>
      </c>
      <c r="D1255" s="118" t="s">
        <v>283</v>
      </c>
      <c r="E1255" s="117" t="s">
        <v>36</v>
      </c>
      <c r="F1255" s="118" t="s">
        <v>119</v>
      </c>
      <c r="G1255" s="117">
        <v>0</v>
      </c>
      <c r="H1255" s="144">
        <v>0</v>
      </c>
      <c r="I1255" s="144">
        <v>0</v>
      </c>
      <c r="J1255" s="144">
        <v>0</v>
      </c>
      <c r="K1255" s="144">
        <v>0</v>
      </c>
      <c r="L1255" s="144">
        <v>0</v>
      </c>
      <c r="M1255" s="144">
        <v>0</v>
      </c>
      <c r="N1255" s="144">
        <v>0</v>
      </c>
      <c r="O1255" s="144">
        <v>0</v>
      </c>
      <c r="P1255" s="144">
        <v>0</v>
      </c>
      <c r="Q1255" s="144">
        <v>0</v>
      </c>
      <c r="R1255" s="144">
        <v>0</v>
      </c>
      <c r="S1255" s="144">
        <v>0</v>
      </c>
      <c r="T1255" s="144">
        <v>0</v>
      </c>
      <c r="U1255" s="144">
        <v>0</v>
      </c>
      <c r="V1255" s="144">
        <v>0</v>
      </c>
      <c r="W1255" s="144">
        <v>0</v>
      </c>
      <c r="X1255" s="144">
        <v>0</v>
      </c>
      <c r="Y1255" s="144">
        <v>0</v>
      </c>
      <c r="Z1255" s="144">
        <v>0</v>
      </c>
      <c r="AA1255" s="144">
        <v>0</v>
      </c>
      <c r="AB1255" s="144">
        <v>0</v>
      </c>
      <c r="AC1255" s="144">
        <v>0</v>
      </c>
      <c r="AD1255" s="144">
        <v>0</v>
      </c>
      <c r="AE1255" s="144">
        <v>0</v>
      </c>
    </row>
    <row r="1256" spans="1:31">
      <c r="A1256" s="3" t="s">
        <v>1049</v>
      </c>
      <c r="B1256" s="117" t="s">
        <v>544</v>
      </c>
      <c r="C1256" s="118" t="s">
        <v>259</v>
      </c>
      <c r="D1256" s="118" t="s">
        <v>283</v>
      </c>
      <c r="E1256" s="117" t="s">
        <v>37</v>
      </c>
      <c r="F1256" s="118" t="s">
        <v>119</v>
      </c>
      <c r="G1256" s="117">
        <v>0</v>
      </c>
      <c r="H1256" s="144">
        <v>0</v>
      </c>
      <c r="I1256" s="144">
        <v>0</v>
      </c>
      <c r="J1256" s="144">
        <v>0</v>
      </c>
      <c r="K1256" s="144">
        <v>0</v>
      </c>
      <c r="L1256" s="144">
        <v>0</v>
      </c>
      <c r="M1256" s="144">
        <v>0</v>
      </c>
      <c r="N1256" s="144">
        <v>0</v>
      </c>
      <c r="O1256" s="144">
        <v>0</v>
      </c>
      <c r="P1256" s="144">
        <v>0</v>
      </c>
      <c r="Q1256" s="144">
        <v>0</v>
      </c>
      <c r="R1256" s="144">
        <v>0</v>
      </c>
      <c r="S1256" s="144">
        <v>0</v>
      </c>
      <c r="T1256" s="144">
        <v>0</v>
      </c>
      <c r="U1256" s="144">
        <v>0</v>
      </c>
      <c r="V1256" s="144">
        <v>0</v>
      </c>
      <c r="W1256" s="144">
        <v>0</v>
      </c>
      <c r="X1256" s="144">
        <v>0</v>
      </c>
      <c r="Y1256" s="144">
        <v>0</v>
      </c>
      <c r="Z1256" s="144">
        <v>0</v>
      </c>
      <c r="AA1256" s="144">
        <v>0</v>
      </c>
      <c r="AB1256" s="144">
        <v>0</v>
      </c>
      <c r="AC1256" s="144">
        <v>0</v>
      </c>
      <c r="AD1256" s="144">
        <v>0</v>
      </c>
      <c r="AE1256" s="144">
        <v>0</v>
      </c>
    </row>
    <row r="1257" spans="1:31">
      <c r="A1257" s="3" t="s">
        <v>1050</v>
      </c>
      <c r="B1257" s="117" t="s">
        <v>544</v>
      </c>
      <c r="C1257" s="118" t="s">
        <v>259</v>
      </c>
      <c r="D1257" s="118" t="s">
        <v>283</v>
      </c>
      <c r="E1257" s="117" t="s">
        <v>38</v>
      </c>
      <c r="F1257" s="118" t="s">
        <v>119</v>
      </c>
      <c r="G1257" s="117">
        <v>0</v>
      </c>
      <c r="H1257" s="144">
        <v>0</v>
      </c>
      <c r="I1257" s="144">
        <v>0</v>
      </c>
      <c r="J1257" s="144">
        <v>0</v>
      </c>
      <c r="K1257" s="144">
        <v>0</v>
      </c>
      <c r="L1257" s="144">
        <v>0</v>
      </c>
      <c r="M1257" s="144">
        <v>0</v>
      </c>
      <c r="N1257" s="144">
        <v>0</v>
      </c>
      <c r="O1257" s="144">
        <v>0</v>
      </c>
      <c r="P1257" s="144">
        <v>0</v>
      </c>
      <c r="Q1257" s="144">
        <v>0</v>
      </c>
      <c r="R1257" s="144">
        <v>0</v>
      </c>
      <c r="S1257" s="144">
        <v>0</v>
      </c>
      <c r="T1257" s="144">
        <v>0</v>
      </c>
      <c r="U1257" s="144">
        <v>0</v>
      </c>
      <c r="V1257" s="144">
        <v>0</v>
      </c>
      <c r="W1257" s="144">
        <v>0</v>
      </c>
      <c r="X1257" s="144">
        <v>0</v>
      </c>
      <c r="Y1257" s="144">
        <v>0</v>
      </c>
      <c r="Z1257" s="144">
        <v>0</v>
      </c>
      <c r="AA1257" s="144">
        <v>0</v>
      </c>
      <c r="AB1257" s="144">
        <v>0</v>
      </c>
      <c r="AC1257" s="144">
        <v>0</v>
      </c>
      <c r="AD1257" s="144">
        <v>0</v>
      </c>
      <c r="AE1257" s="144">
        <v>0</v>
      </c>
    </row>
    <row r="1258" spans="1:31">
      <c r="A1258" s="3" t="s">
        <v>1051</v>
      </c>
      <c r="B1258" s="117" t="s">
        <v>544</v>
      </c>
      <c r="C1258" s="118" t="s">
        <v>259</v>
      </c>
      <c r="D1258" s="118" t="s">
        <v>283</v>
      </c>
      <c r="E1258" s="117" t="s">
        <v>95</v>
      </c>
      <c r="F1258" s="118" t="s">
        <v>119</v>
      </c>
      <c r="G1258" s="117">
        <v>0</v>
      </c>
      <c r="H1258" s="118">
        <v>0</v>
      </c>
      <c r="I1258" s="118">
        <v>0</v>
      </c>
      <c r="J1258" s="118">
        <v>0</v>
      </c>
      <c r="K1258" s="118">
        <v>0</v>
      </c>
      <c r="L1258" s="118">
        <v>0</v>
      </c>
      <c r="M1258" s="118">
        <v>0</v>
      </c>
      <c r="N1258" s="118">
        <v>0</v>
      </c>
      <c r="O1258" s="118">
        <v>0</v>
      </c>
      <c r="P1258" s="118">
        <v>0</v>
      </c>
      <c r="Q1258" s="118">
        <v>0</v>
      </c>
      <c r="R1258" s="118">
        <v>0</v>
      </c>
      <c r="S1258" s="118">
        <v>0</v>
      </c>
      <c r="T1258" s="118">
        <v>0</v>
      </c>
      <c r="U1258" s="118">
        <v>0</v>
      </c>
      <c r="V1258" s="118">
        <v>0</v>
      </c>
      <c r="W1258" s="118">
        <v>0</v>
      </c>
      <c r="X1258" s="118">
        <v>0</v>
      </c>
      <c r="Y1258" s="118">
        <v>0</v>
      </c>
      <c r="Z1258" s="118">
        <v>0</v>
      </c>
      <c r="AA1258" s="118">
        <v>0</v>
      </c>
      <c r="AB1258" s="118">
        <v>0</v>
      </c>
      <c r="AC1258" s="118">
        <v>0</v>
      </c>
      <c r="AD1258" s="118">
        <v>0</v>
      </c>
      <c r="AE1258" s="118">
        <v>0</v>
      </c>
    </row>
    <row r="1259" spans="1:31">
      <c r="A1259" s="3" t="s">
        <v>1052</v>
      </c>
      <c r="B1259" s="117" t="s">
        <v>544</v>
      </c>
      <c r="C1259" s="118" t="s">
        <v>259</v>
      </c>
      <c r="D1259" s="118" t="s">
        <v>283</v>
      </c>
      <c r="E1259" s="117" t="s">
        <v>96</v>
      </c>
      <c r="F1259" s="118" t="s">
        <v>119</v>
      </c>
      <c r="G1259" s="117">
        <v>0</v>
      </c>
      <c r="H1259" s="118">
        <v>0</v>
      </c>
      <c r="I1259" s="118">
        <v>0</v>
      </c>
      <c r="J1259" s="118">
        <v>0</v>
      </c>
      <c r="K1259" s="118">
        <v>0</v>
      </c>
      <c r="L1259" s="118">
        <v>0</v>
      </c>
      <c r="M1259" s="118">
        <v>0</v>
      </c>
      <c r="N1259" s="118">
        <v>0</v>
      </c>
      <c r="O1259" s="118">
        <v>0</v>
      </c>
      <c r="P1259" s="118">
        <v>0</v>
      </c>
      <c r="Q1259" s="118">
        <v>0</v>
      </c>
      <c r="R1259" s="118">
        <v>0</v>
      </c>
      <c r="S1259" s="118">
        <v>0</v>
      </c>
      <c r="T1259" s="118">
        <v>0</v>
      </c>
      <c r="U1259" s="118">
        <v>0</v>
      </c>
      <c r="V1259" s="118">
        <v>0</v>
      </c>
      <c r="W1259" s="118">
        <v>0</v>
      </c>
      <c r="X1259" s="118">
        <v>0</v>
      </c>
      <c r="Y1259" s="118">
        <v>0</v>
      </c>
      <c r="Z1259" s="118">
        <v>0</v>
      </c>
      <c r="AA1259" s="118">
        <v>0</v>
      </c>
      <c r="AB1259" s="118">
        <v>0</v>
      </c>
      <c r="AC1259" s="118">
        <v>0</v>
      </c>
      <c r="AD1259" s="118">
        <v>0</v>
      </c>
      <c r="AE1259" s="118">
        <v>0</v>
      </c>
    </row>
    <row r="1260" spans="1:31">
      <c r="A1260" s="3" t="s">
        <v>1053</v>
      </c>
      <c r="B1260" s="117" t="s">
        <v>544</v>
      </c>
      <c r="C1260" s="118" t="s">
        <v>259</v>
      </c>
      <c r="D1260" s="118" t="s">
        <v>283</v>
      </c>
      <c r="E1260" s="117" t="s">
        <v>97</v>
      </c>
      <c r="F1260" s="118" t="s">
        <v>119</v>
      </c>
      <c r="G1260" s="117">
        <v>0</v>
      </c>
      <c r="H1260" s="118">
        <v>0</v>
      </c>
      <c r="I1260" s="118">
        <v>0</v>
      </c>
      <c r="J1260" s="118">
        <v>0</v>
      </c>
      <c r="K1260" s="118">
        <v>0</v>
      </c>
      <c r="L1260" s="118">
        <v>0</v>
      </c>
      <c r="M1260" s="118">
        <v>0</v>
      </c>
      <c r="N1260" s="118">
        <v>0</v>
      </c>
      <c r="O1260" s="118">
        <v>0</v>
      </c>
      <c r="P1260" s="118">
        <v>0</v>
      </c>
      <c r="Q1260" s="118">
        <v>0</v>
      </c>
      <c r="R1260" s="118">
        <v>0</v>
      </c>
      <c r="S1260" s="118">
        <v>0</v>
      </c>
      <c r="T1260" s="118">
        <v>0</v>
      </c>
      <c r="U1260" s="118">
        <v>0</v>
      </c>
      <c r="V1260" s="118">
        <v>0</v>
      </c>
      <c r="W1260" s="118">
        <v>0</v>
      </c>
      <c r="X1260" s="118">
        <v>0</v>
      </c>
      <c r="Y1260" s="118">
        <v>0</v>
      </c>
      <c r="Z1260" s="118">
        <v>0</v>
      </c>
      <c r="AA1260" s="118">
        <v>0</v>
      </c>
      <c r="AB1260" s="118">
        <v>0</v>
      </c>
      <c r="AC1260" s="118">
        <v>0</v>
      </c>
      <c r="AD1260" s="118">
        <v>0</v>
      </c>
      <c r="AE1260" s="118">
        <v>0</v>
      </c>
    </row>
    <row r="1261" spans="1:31">
      <c r="A1261" s="3" t="s">
        <v>1054</v>
      </c>
      <c r="B1261" s="117" t="s">
        <v>544</v>
      </c>
      <c r="C1261" s="118" t="s">
        <v>259</v>
      </c>
      <c r="D1261" s="118" t="s">
        <v>283</v>
      </c>
      <c r="E1261" s="117" t="s">
        <v>34</v>
      </c>
      <c r="F1261" s="118" t="s">
        <v>119</v>
      </c>
      <c r="G1261" s="117">
        <v>0</v>
      </c>
      <c r="H1261" s="118">
        <v>0</v>
      </c>
      <c r="I1261" s="118">
        <v>0</v>
      </c>
      <c r="J1261" s="118">
        <v>0</v>
      </c>
      <c r="K1261" s="118">
        <v>0</v>
      </c>
      <c r="L1261" s="118">
        <v>0</v>
      </c>
      <c r="M1261" s="118">
        <v>0</v>
      </c>
      <c r="N1261" s="118">
        <v>0</v>
      </c>
      <c r="O1261" s="118">
        <v>0</v>
      </c>
      <c r="P1261" s="118">
        <v>0</v>
      </c>
      <c r="Q1261" s="118">
        <v>0</v>
      </c>
      <c r="R1261" s="118">
        <v>0</v>
      </c>
      <c r="S1261" s="118">
        <v>0</v>
      </c>
      <c r="T1261" s="118">
        <v>0</v>
      </c>
      <c r="U1261" s="118">
        <v>0</v>
      </c>
      <c r="V1261" s="118">
        <v>0</v>
      </c>
      <c r="W1261" s="118">
        <v>0</v>
      </c>
      <c r="X1261" s="118">
        <v>0</v>
      </c>
      <c r="Y1261" s="118">
        <v>0</v>
      </c>
      <c r="Z1261" s="118">
        <v>0</v>
      </c>
      <c r="AA1261" s="118">
        <v>0</v>
      </c>
      <c r="AB1261" s="118">
        <v>0</v>
      </c>
      <c r="AC1261" s="118">
        <v>0</v>
      </c>
      <c r="AD1261" s="118">
        <v>0</v>
      </c>
      <c r="AE1261" s="118">
        <v>0</v>
      </c>
    </row>
    <row r="1262" spans="1:31">
      <c r="A1262" s="3" t="s">
        <v>1616</v>
      </c>
      <c r="B1262" s="117" t="s">
        <v>544</v>
      </c>
      <c r="C1262" s="117" t="s">
        <v>32</v>
      </c>
      <c r="D1262" s="118" t="s">
        <v>1355</v>
      </c>
      <c r="E1262" s="117" t="s">
        <v>93</v>
      </c>
      <c r="F1262" s="118" t="s">
        <v>119</v>
      </c>
      <c r="G1262" s="117">
        <v>0</v>
      </c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19"/>
      <c r="S1262" s="119"/>
      <c r="T1262" s="119"/>
      <c r="U1262" s="119"/>
      <c r="V1262" s="119"/>
      <c r="W1262" s="119"/>
      <c r="X1262" s="119"/>
      <c r="Y1262" s="119"/>
      <c r="Z1262" s="119"/>
      <c r="AA1262" s="119"/>
      <c r="AB1262" s="119"/>
      <c r="AC1262" s="119"/>
      <c r="AD1262" s="119"/>
      <c r="AE1262" s="119"/>
    </row>
    <row r="1263" spans="1:31">
      <c r="A1263" s="3" t="s">
        <v>1617</v>
      </c>
      <c r="B1263" s="117" t="s">
        <v>544</v>
      </c>
      <c r="C1263" s="117" t="s">
        <v>32</v>
      </c>
      <c r="D1263" s="118" t="s">
        <v>1355</v>
      </c>
      <c r="E1263" s="117" t="s">
        <v>94</v>
      </c>
      <c r="F1263" s="118" t="s">
        <v>119</v>
      </c>
      <c r="G1263" s="117">
        <v>0</v>
      </c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19"/>
      <c r="V1263" s="119"/>
      <c r="W1263" s="119"/>
      <c r="X1263" s="119"/>
      <c r="Y1263" s="119"/>
      <c r="Z1263" s="119"/>
      <c r="AA1263" s="119"/>
      <c r="AB1263" s="119"/>
      <c r="AC1263" s="119"/>
      <c r="AD1263" s="119"/>
      <c r="AE1263" s="119"/>
    </row>
    <row r="1264" spans="1:31">
      <c r="A1264" s="3" t="s">
        <v>1618</v>
      </c>
      <c r="B1264" s="117" t="s">
        <v>544</v>
      </c>
      <c r="C1264" s="117" t="s">
        <v>32</v>
      </c>
      <c r="D1264" s="118" t="s">
        <v>1355</v>
      </c>
      <c r="E1264" s="117" t="s">
        <v>35</v>
      </c>
      <c r="F1264" s="118" t="s">
        <v>119</v>
      </c>
      <c r="G1264" s="117">
        <v>0</v>
      </c>
      <c r="H1264" s="144"/>
      <c r="I1264" s="144"/>
      <c r="J1264" s="144"/>
      <c r="K1264" s="144"/>
      <c r="L1264" s="144"/>
      <c r="M1264" s="144"/>
      <c r="N1264" s="144"/>
      <c r="O1264" s="144"/>
      <c r="P1264" s="144"/>
      <c r="Q1264" s="144"/>
      <c r="R1264" s="144"/>
      <c r="S1264" s="144"/>
      <c r="T1264" s="144"/>
      <c r="U1264" s="144"/>
      <c r="V1264" s="144"/>
      <c r="W1264" s="144"/>
      <c r="X1264" s="144"/>
      <c r="Y1264" s="144"/>
      <c r="Z1264" s="144"/>
      <c r="AA1264" s="144"/>
      <c r="AB1264" s="144"/>
      <c r="AC1264" s="144"/>
      <c r="AD1264" s="144"/>
      <c r="AE1264" s="144"/>
    </row>
    <row r="1265" spans="1:31">
      <c r="A1265" s="3" t="s">
        <v>1619</v>
      </c>
      <c r="B1265" s="117" t="s">
        <v>544</v>
      </c>
      <c r="C1265" s="117" t="s">
        <v>32</v>
      </c>
      <c r="D1265" s="118" t="s">
        <v>1355</v>
      </c>
      <c r="E1265" s="117" t="s">
        <v>36</v>
      </c>
      <c r="F1265" s="118" t="s">
        <v>119</v>
      </c>
      <c r="G1265" s="117">
        <v>0</v>
      </c>
      <c r="H1265" s="144"/>
      <c r="I1265" s="144"/>
      <c r="J1265" s="144"/>
      <c r="K1265" s="144"/>
      <c r="L1265" s="144"/>
      <c r="M1265" s="144"/>
      <c r="N1265" s="144"/>
      <c r="O1265" s="144"/>
      <c r="P1265" s="144"/>
      <c r="Q1265" s="144"/>
      <c r="R1265" s="144"/>
      <c r="S1265" s="144"/>
      <c r="T1265" s="144"/>
      <c r="U1265" s="144"/>
      <c r="V1265" s="144"/>
      <c r="W1265" s="144"/>
      <c r="X1265" s="144"/>
      <c r="Y1265" s="144"/>
      <c r="Z1265" s="144"/>
      <c r="AA1265" s="144"/>
      <c r="AB1265" s="144"/>
      <c r="AC1265" s="144"/>
      <c r="AD1265" s="144"/>
      <c r="AE1265" s="144"/>
    </row>
    <row r="1266" spans="1:31">
      <c r="A1266" s="3" t="s">
        <v>1620</v>
      </c>
      <c r="B1266" s="117" t="s">
        <v>544</v>
      </c>
      <c r="C1266" s="117" t="s">
        <v>32</v>
      </c>
      <c r="D1266" s="118" t="s">
        <v>1355</v>
      </c>
      <c r="E1266" s="117" t="s">
        <v>37</v>
      </c>
      <c r="F1266" s="118" t="s">
        <v>119</v>
      </c>
      <c r="G1266" s="117">
        <v>0</v>
      </c>
      <c r="H1266" s="144"/>
      <c r="I1266" s="144"/>
      <c r="J1266" s="144"/>
      <c r="K1266" s="144"/>
      <c r="L1266" s="144"/>
      <c r="M1266" s="144"/>
      <c r="N1266" s="144"/>
      <c r="O1266" s="144"/>
      <c r="P1266" s="144"/>
      <c r="Q1266" s="144"/>
      <c r="R1266" s="144"/>
      <c r="S1266" s="144"/>
      <c r="T1266" s="144"/>
      <c r="U1266" s="144"/>
      <c r="V1266" s="144"/>
      <c r="W1266" s="144"/>
      <c r="X1266" s="144"/>
      <c r="Y1266" s="144"/>
      <c r="Z1266" s="144"/>
      <c r="AA1266" s="144"/>
      <c r="AB1266" s="144"/>
      <c r="AC1266" s="144"/>
      <c r="AD1266" s="144"/>
      <c r="AE1266" s="144"/>
    </row>
    <row r="1267" spans="1:31">
      <c r="A1267" s="3" t="s">
        <v>1621</v>
      </c>
      <c r="B1267" s="117" t="s">
        <v>544</v>
      </c>
      <c r="C1267" s="117" t="s">
        <v>32</v>
      </c>
      <c r="D1267" s="118" t="s">
        <v>1355</v>
      </c>
      <c r="E1267" s="117" t="s">
        <v>38</v>
      </c>
      <c r="F1267" s="118" t="s">
        <v>119</v>
      </c>
      <c r="G1267" s="117">
        <v>0</v>
      </c>
      <c r="H1267" s="144"/>
      <c r="I1267" s="144"/>
      <c r="J1267" s="144"/>
      <c r="K1267" s="144"/>
      <c r="L1267" s="144"/>
      <c r="M1267" s="144"/>
      <c r="N1267" s="144"/>
      <c r="O1267" s="144"/>
      <c r="P1267" s="144"/>
      <c r="Q1267" s="144"/>
      <c r="R1267" s="144"/>
      <c r="S1267" s="144"/>
      <c r="T1267" s="144"/>
      <c r="U1267" s="144"/>
      <c r="V1267" s="144"/>
      <c r="W1267" s="144"/>
      <c r="X1267" s="144"/>
      <c r="Y1267" s="144"/>
      <c r="Z1267" s="144"/>
      <c r="AA1267" s="144"/>
      <c r="AB1267" s="144"/>
      <c r="AC1267" s="144"/>
      <c r="AD1267" s="144"/>
      <c r="AE1267" s="144"/>
    </row>
    <row r="1268" spans="1:31">
      <c r="A1268" s="3" t="s">
        <v>1622</v>
      </c>
      <c r="B1268" s="117" t="s">
        <v>544</v>
      </c>
      <c r="C1268" s="117" t="s">
        <v>32</v>
      </c>
      <c r="D1268" s="118" t="s">
        <v>1355</v>
      </c>
      <c r="E1268" s="117" t="s">
        <v>95</v>
      </c>
      <c r="F1268" s="118" t="s">
        <v>119</v>
      </c>
      <c r="G1268" s="117">
        <v>0</v>
      </c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</row>
    <row r="1269" spans="1:31">
      <c r="A1269" s="3" t="s">
        <v>1623</v>
      </c>
      <c r="B1269" s="117" t="s">
        <v>544</v>
      </c>
      <c r="C1269" s="117" t="s">
        <v>32</v>
      </c>
      <c r="D1269" s="118" t="s">
        <v>1355</v>
      </c>
      <c r="E1269" s="117" t="s">
        <v>96</v>
      </c>
      <c r="F1269" s="118" t="s">
        <v>119</v>
      </c>
      <c r="G1269" s="117">
        <v>0</v>
      </c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</row>
    <row r="1270" spans="1:31">
      <c r="A1270" s="3" t="s">
        <v>1624</v>
      </c>
      <c r="B1270" s="117" t="s">
        <v>544</v>
      </c>
      <c r="C1270" s="117" t="s">
        <v>32</v>
      </c>
      <c r="D1270" s="118" t="s">
        <v>1355</v>
      </c>
      <c r="E1270" s="117" t="s">
        <v>97</v>
      </c>
      <c r="F1270" s="118" t="s">
        <v>119</v>
      </c>
      <c r="G1270" s="117">
        <v>0</v>
      </c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</row>
    <row r="1271" spans="1:31">
      <c r="A1271" s="3" t="s">
        <v>1625</v>
      </c>
      <c r="B1271" s="117" t="s">
        <v>544</v>
      </c>
      <c r="C1271" s="117" t="s">
        <v>32</v>
      </c>
      <c r="D1271" s="118" t="s">
        <v>1355</v>
      </c>
      <c r="E1271" s="117" t="s">
        <v>34</v>
      </c>
      <c r="F1271" s="118" t="s">
        <v>119</v>
      </c>
      <c r="G1271" s="117">
        <v>0</v>
      </c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</row>
    <row r="1272" spans="1:31">
      <c r="A1272" s="3" t="s">
        <v>1626</v>
      </c>
      <c r="B1272" s="117" t="s">
        <v>544</v>
      </c>
      <c r="C1272" s="117" t="s">
        <v>152</v>
      </c>
      <c r="D1272" s="118" t="s">
        <v>1355</v>
      </c>
      <c r="E1272" s="117" t="s">
        <v>93</v>
      </c>
      <c r="F1272" s="118" t="s">
        <v>119</v>
      </c>
      <c r="G1272" s="117">
        <v>0</v>
      </c>
      <c r="H1272" s="119"/>
      <c r="I1272" s="119"/>
      <c r="J1272" s="119"/>
      <c r="K1272" s="119"/>
      <c r="L1272" s="119"/>
      <c r="M1272" s="119"/>
      <c r="N1272" s="119"/>
      <c r="O1272" s="119"/>
      <c r="P1272" s="119"/>
      <c r="Q1272" s="119"/>
      <c r="R1272" s="119"/>
      <c r="S1272" s="119"/>
      <c r="T1272" s="119"/>
      <c r="U1272" s="119"/>
      <c r="V1272" s="119"/>
      <c r="W1272" s="119"/>
      <c r="X1272" s="119"/>
      <c r="Y1272" s="119"/>
      <c r="Z1272" s="119"/>
      <c r="AA1272" s="119"/>
      <c r="AB1272" s="119"/>
      <c r="AC1272" s="119"/>
      <c r="AD1272" s="119"/>
      <c r="AE1272" s="119"/>
    </row>
    <row r="1273" spans="1:31">
      <c r="A1273" s="3" t="s">
        <v>1627</v>
      </c>
      <c r="B1273" s="117" t="s">
        <v>544</v>
      </c>
      <c r="C1273" s="117" t="s">
        <v>152</v>
      </c>
      <c r="D1273" s="118" t="s">
        <v>1355</v>
      </c>
      <c r="E1273" s="117" t="s">
        <v>94</v>
      </c>
      <c r="F1273" s="118" t="s">
        <v>119</v>
      </c>
      <c r="G1273" s="117">
        <v>0</v>
      </c>
      <c r="H1273" s="119"/>
      <c r="I1273" s="119"/>
      <c r="J1273" s="119"/>
      <c r="K1273" s="119"/>
      <c r="L1273" s="119"/>
      <c r="M1273" s="119"/>
      <c r="N1273" s="119"/>
      <c r="O1273" s="119"/>
      <c r="P1273" s="119"/>
      <c r="Q1273" s="119"/>
      <c r="R1273" s="119"/>
      <c r="S1273" s="119"/>
      <c r="T1273" s="119"/>
      <c r="U1273" s="119"/>
      <c r="V1273" s="119"/>
      <c r="W1273" s="119"/>
      <c r="X1273" s="119"/>
      <c r="Y1273" s="119"/>
      <c r="Z1273" s="119"/>
      <c r="AA1273" s="119"/>
      <c r="AB1273" s="119"/>
      <c r="AC1273" s="119"/>
      <c r="AD1273" s="119"/>
      <c r="AE1273" s="119"/>
    </row>
    <row r="1274" spans="1:31">
      <c r="A1274" s="3" t="s">
        <v>1628</v>
      </c>
      <c r="B1274" s="117" t="s">
        <v>544</v>
      </c>
      <c r="C1274" s="117" t="s">
        <v>152</v>
      </c>
      <c r="D1274" s="118" t="s">
        <v>1355</v>
      </c>
      <c r="E1274" s="117" t="s">
        <v>35</v>
      </c>
      <c r="F1274" s="118" t="s">
        <v>119</v>
      </c>
      <c r="G1274" s="117">
        <v>0</v>
      </c>
      <c r="H1274" s="144"/>
      <c r="I1274" s="144"/>
      <c r="J1274" s="144"/>
      <c r="K1274" s="144"/>
      <c r="L1274" s="144"/>
      <c r="M1274" s="144"/>
      <c r="N1274" s="144"/>
      <c r="O1274" s="144"/>
      <c r="P1274" s="144"/>
      <c r="Q1274" s="144"/>
      <c r="R1274" s="144"/>
      <c r="S1274" s="144"/>
      <c r="T1274" s="144"/>
      <c r="U1274" s="144"/>
      <c r="V1274" s="144"/>
      <c r="W1274" s="144"/>
      <c r="X1274" s="144"/>
      <c r="Y1274" s="144"/>
      <c r="Z1274" s="144"/>
      <c r="AA1274" s="144"/>
      <c r="AB1274" s="144"/>
      <c r="AC1274" s="144"/>
      <c r="AD1274" s="144"/>
      <c r="AE1274" s="144"/>
    </row>
    <row r="1275" spans="1:31">
      <c r="A1275" s="3" t="s">
        <v>1629</v>
      </c>
      <c r="B1275" s="117" t="s">
        <v>544</v>
      </c>
      <c r="C1275" s="117" t="s">
        <v>152</v>
      </c>
      <c r="D1275" s="118" t="s">
        <v>1355</v>
      </c>
      <c r="E1275" s="117" t="s">
        <v>36</v>
      </c>
      <c r="F1275" s="118" t="s">
        <v>119</v>
      </c>
      <c r="G1275" s="117">
        <v>0</v>
      </c>
      <c r="H1275" s="144"/>
      <c r="I1275" s="144"/>
      <c r="J1275" s="144"/>
      <c r="K1275" s="144"/>
      <c r="L1275" s="144"/>
      <c r="M1275" s="144"/>
      <c r="N1275" s="144"/>
      <c r="O1275" s="144"/>
      <c r="P1275" s="144"/>
      <c r="Q1275" s="144"/>
      <c r="R1275" s="144"/>
      <c r="S1275" s="144"/>
      <c r="T1275" s="144"/>
      <c r="U1275" s="144"/>
      <c r="V1275" s="144"/>
      <c r="W1275" s="144"/>
      <c r="X1275" s="144"/>
      <c r="Y1275" s="144"/>
      <c r="Z1275" s="144"/>
      <c r="AA1275" s="144"/>
      <c r="AB1275" s="144"/>
      <c r="AC1275" s="144"/>
      <c r="AD1275" s="144"/>
      <c r="AE1275" s="144"/>
    </row>
    <row r="1276" spans="1:31">
      <c r="A1276" s="3" t="s">
        <v>1630</v>
      </c>
      <c r="B1276" s="117" t="s">
        <v>544</v>
      </c>
      <c r="C1276" s="117" t="s">
        <v>152</v>
      </c>
      <c r="D1276" s="118" t="s">
        <v>1355</v>
      </c>
      <c r="E1276" s="117" t="s">
        <v>37</v>
      </c>
      <c r="F1276" s="118" t="s">
        <v>119</v>
      </c>
      <c r="G1276" s="117">
        <v>0</v>
      </c>
      <c r="H1276" s="144"/>
      <c r="I1276" s="144"/>
      <c r="J1276" s="144"/>
      <c r="K1276" s="144"/>
      <c r="L1276" s="144"/>
      <c r="M1276" s="144"/>
      <c r="N1276" s="144"/>
      <c r="O1276" s="144"/>
      <c r="P1276" s="144"/>
      <c r="Q1276" s="144"/>
      <c r="R1276" s="144"/>
      <c r="S1276" s="144"/>
      <c r="T1276" s="144"/>
      <c r="U1276" s="144"/>
      <c r="V1276" s="144"/>
      <c r="W1276" s="144"/>
      <c r="X1276" s="144"/>
      <c r="Y1276" s="144"/>
      <c r="Z1276" s="144"/>
      <c r="AA1276" s="144"/>
      <c r="AB1276" s="144"/>
      <c r="AC1276" s="144"/>
      <c r="AD1276" s="144"/>
      <c r="AE1276" s="144"/>
    </row>
    <row r="1277" spans="1:31">
      <c r="A1277" s="3" t="s">
        <v>1631</v>
      </c>
      <c r="B1277" s="117" t="s">
        <v>544</v>
      </c>
      <c r="C1277" s="117" t="s">
        <v>152</v>
      </c>
      <c r="D1277" s="118" t="s">
        <v>1355</v>
      </c>
      <c r="E1277" s="117" t="s">
        <v>38</v>
      </c>
      <c r="F1277" s="118" t="s">
        <v>119</v>
      </c>
      <c r="G1277" s="117">
        <v>0</v>
      </c>
      <c r="H1277" s="144"/>
      <c r="I1277" s="144"/>
      <c r="J1277" s="144"/>
      <c r="K1277" s="144"/>
      <c r="L1277" s="144"/>
      <c r="M1277" s="144"/>
      <c r="N1277" s="144"/>
      <c r="O1277" s="144"/>
      <c r="P1277" s="144"/>
      <c r="Q1277" s="144"/>
      <c r="R1277" s="144"/>
      <c r="S1277" s="144"/>
      <c r="T1277" s="144"/>
      <c r="U1277" s="144"/>
      <c r="V1277" s="144"/>
      <c r="W1277" s="144"/>
      <c r="X1277" s="144"/>
      <c r="Y1277" s="144"/>
      <c r="Z1277" s="144"/>
      <c r="AA1277" s="144"/>
      <c r="AB1277" s="144"/>
      <c r="AC1277" s="144"/>
      <c r="AD1277" s="144"/>
      <c r="AE1277" s="144"/>
    </row>
    <row r="1278" spans="1:31">
      <c r="A1278" s="3" t="s">
        <v>1632</v>
      </c>
      <c r="B1278" s="117" t="s">
        <v>544</v>
      </c>
      <c r="C1278" s="117" t="s">
        <v>152</v>
      </c>
      <c r="D1278" s="118" t="s">
        <v>1355</v>
      </c>
      <c r="E1278" s="117" t="s">
        <v>95</v>
      </c>
      <c r="F1278" s="118" t="s">
        <v>119</v>
      </c>
      <c r="G1278" s="117">
        <v>0</v>
      </c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</row>
    <row r="1279" spans="1:31">
      <c r="A1279" s="3" t="s">
        <v>1633</v>
      </c>
      <c r="B1279" s="117" t="s">
        <v>544</v>
      </c>
      <c r="C1279" s="117" t="s">
        <v>152</v>
      </c>
      <c r="D1279" s="118" t="s">
        <v>1355</v>
      </c>
      <c r="E1279" s="117" t="s">
        <v>96</v>
      </c>
      <c r="F1279" s="118" t="s">
        <v>119</v>
      </c>
      <c r="G1279" s="117">
        <v>0</v>
      </c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</row>
    <row r="1280" spans="1:31">
      <c r="A1280" s="3" t="s">
        <v>1634</v>
      </c>
      <c r="B1280" s="117" t="s">
        <v>544</v>
      </c>
      <c r="C1280" s="117" t="s">
        <v>152</v>
      </c>
      <c r="D1280" s="118" t="s">
        <v>1355</v>
      </c>
      <c r="E1280" s="117" t="s">
        <v>97</v>
      </c>
      <c r="F1280" s="118" t="s">
        <v>119</v>
      </c>
      <c r="G1280" s="117">
        <v>0</v>
      </c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</row>
    <row r="1281" spans="1:31">
      <c r="A1281" s="3" t="s">
        <v>1635</v>
      </c>
      <c r="B1281" s="117" t="s">
        <v>544</v>
      </c>
      <c r="C1281" s="117" t="s">
        <v>152</v>
      </c>
      <c r="D1281" s="118" t="s">
        <v>1355</v>
      </c>
      <c r="E1281" s="117" t="s">
        <v>34</v>
      </c>
      <c r="F1281" s="118" t="s">
        <v>119</v>
      </c>
      <c r="G1281" s="117">
        <v>0</v>
      </c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</row>
    <row r="1282" spans="1:31">
      <c r="A1282" s="3" t="s">
        <v>1636</v>
      </c>
      <c r="B1282" s="117" t="s">
        <v>544</v>
      </c>
      <c r="C1282" s="117" t="s">
        <v>32</v>
      </c>
      <c r="D1282" s="117" t="s">
        <v>1376</v>
      </c>
      <c r="E1282" s="117" t="s">
        <v>93</v>
      </c>
      <c r="F1282" s="118" t="s">
        <v>119</v>
      </c>
      <c r="G1282" s="117">
        <v>0</v>
      </c>
      <c r="H1282" s="119">
        <v>0</v>
      </c>
      <c r="I1282" s="119">
        <v>1159.9748923045886</v>
      </c>
      <c r="J1282" s="119">
        <v>4955.1093503298043</v>
      </c>
      <c r="K1282" s="119">
        <v>10083.887633774069</v>
      </c>
      <c r="L1282" s="119">
        <v>12069.394893527249</v>
      </c>
      <c r="M1282" s="119">
        <v>12983.528104498748</v>
      </c>
      <c r="N1282" s="119">
        <v>13099.189027151015</v>
      </c>
      <c r="O1282" s="119">
        <v>13233.405497771639</v>
      </c>
      <c r="P1282" s="119">
        <v>13368.204163187011</v>
      </c>
      <c r="Q1282" s="119">
        <v>13503.554775631992</v>
      </c>
      <c r="R1282" s="119">
        <v>13639.425485369382</v>
      </c>
      <c r="S1282" s="119">
        <v>13775.782783848044</v>
      </c>
      <c r="T1282" s="119">
        <v>13912.591445241593</v>
      </c>
      <c r="U1282" s="119">
        <v>14049.814466338894</v>
      </c>
      <c r="V1282" s="119">
        <v>14187.413004758528</v>
      </c>
      <c r="W1282" s="119">
        <v>14325.346315460198</v>
      </c>
      <c r="X1282" s="119">
        <v>14463.571685527068</v>
      </c>
      <c r="Y1282" s="119">
        <v>14602.044367194359</v>
      </c>
      <c r="Z1282" s="119">
        <v>14740.717509100699</v>
      </c>
      <c r="AA1282" s="119">
        <v>14879.542085740526</v>
      </c>
      <c r="AB1282" s="119">
        <v>15018.466825097357</v>
      </c>
      <c r="AC1282" s="119">
        <v>15157.438134439908</v>
      </c>
      <c r="AD1282" s="119">
        <v>15345.486102860194</v>
      </c>
      <c r="AE1282" s="119">
        <v>15535.867053814422</v>
      </c>
    </row>
    <row r="1283" spans="1:31">
      <c r="A1283" s="3" t="s">
        <v>1637</v>
      </c>
      <c r="B1283" s="117" t="s">
        <v>544</v>
      </c>
      <c r="C1283" s="117" t="s">
        <v>32</v>
      </c>
      <c r="D1283" s="117" t="s">
        <v>1376</v>
      </c>
      <c r="E1283" s="117" t="s">
        <v>94</v>
      </c>
      <c r="F1283" s="118" t="s">
        <v>119</v>
      </c>
      <c r="G1283" s="117">
        <v>0</v>
      </c>
      <c r="H1283" s="119">
        <v>0</v>
      </c>
      <c r="I1283" s="119">
        <v>1159.9748923045886</v>
      </c>
      <c r="J1283" s="119">
        <v>3795.1344580252157</v>
      </c>
      <c r="K1283" s="119">
        <v>5128.7782834442651</v>
      </c>
      <c r="L1283" s="119">
        <v>1985.5072597531798</v>
      </c>
      <c r="M1283" s="119">
        <v>914.13321097149856</v>
      </c>
      <c r="N1283" s="119">
        <v>115.66092265226689</v>
      </c>
      <c r="O1283" s="119">
        <v>134.21647062062402</v>
      </c>
      <c r="P1283" s="119">
        <v>134.79866541537194</v>
      </c>
      <c r="Q1283" s="119">
        <v>135.35061244498138</v>
      </c>
      <c r="R1283" s="119">
        <v>135.87070973738992</v>
      </c>
      <c r="S1283" s="119">
        <v>136.35729847866241</v>
      </c>
      <c r="T1283" s="119">
        <v>136.80866139354839</v>
      </c>
      <c r="U1283" s="119">
        <v>137.22302109730117</v>
      </c>
      <c r="V1283" s="119">
        <v>137.59853841963377</v>
      </c>
      <c r="W1283" s="119">
        <v>137.93331070167005</v>
      </c>
      <c r="X1283" s="119">
        <v>138.2253700668698</v>
      </c>
      <c r="Y1283" s="119">
        <v>138.47268166729191</v>
      </c>
      <c r="Z1283" s="119">
        <v>138.67314190633988</v>
      </c>
      <c r="AA1283" s="119">
        <v>138.82457663982677</v>
      </c>
      <c r="AB1283" s="119">
        <v>138.9247393568312</v>
      </c>
      <c r="AC1283" s="119">
        <v>138.97130934255074</v>
      </c>
      <c r="AD1283" s="119">
        <v>188.04796842028554</v>
      </c>
      <c r="AE1283" s="119">
        <v>190.38095095422796</v>
      </c>
    </row>
    <row r="1284" spans="1:31">
      <c r="A1284" s="3" t="s">
        <v>1638</v>
      </c>
      <c r="B1284" s="117" t="s">
        <v>544</v>
      </c>
      <c r="C1284" s="117" t="s">
        <v>32</v>
      </c>
      <c r="D1284" s="117" t="s">
        <v>1376</v>
      </c>
      <c r="E1284" s="117" t="s">
        <v>35</v>
      </c>
      <c r="F1284" s="118" t="s">
        <v>119</v>
      </c>
      <c r="G1284" s="117">
        <v>0</v>
      </c>
      <c r="H1284" s="144">
        <v>0</v>
      </c>
      <c r="I1284" s="144">
        <v>0.19075537697762035</v>
      </c>
      <c r="J1284" s="144">
        <v>0.81227595988352164</v>
      </c>
      <c r="K1284" s="144">
        <v>1.6487279500951735</v>
      </c>
      <c r="L1284" s="144">
        <v>1.9675164573684121</v>
      </c>
      <c r="M1284" s="144">
        <v>2.1104516518268519</v>
      </c>
      <c r="N1284" s="144">
        <v>2.1229743054496497</v>
      </c>
      <c r="O1284" s="144">
        <v>2.1384031850640479</v>
      </c>
      <c r="P1284" s="144">
        <v>2.1538164296323465</v>
      </c>
      <c r="Q1284" s="144">
        <v>2.1692088616734622</v>
      </c>
      <c r="R1284" s="144">
        <v>2.1845751072585196</v>
      </c>
      <c r="S1284" s="144">
        <v>2.1999095902773429</v>
      </c>
      <c r="T1284" s="144">
        <v>2.2152065265767797</v>
      </c>
      <c r="U1284" s="144">
        <v>2.2304599179701916</v>
      </c>
      <c r="V1284" s="144">
        <v>2.245663546117616</v>
      </c>
      <c r="W1284" s="144">
        <v>2.2608109662763032</v>
      </c>
      <c r="X1284" s="144">
        <v>2.2758955009215338</v>
      </c>
      <c r="Y1284" s="144">
        <v>2.290910233237879</v>
      </c>
      <c r="Z1284" s="144">
        <v>2.305848000481288</v>
      </c>
      <c r="AA1284" s="144">
        <v>2.3207013872126887</v>
      </c>
      <c r="AB1284" s="144">
        <v>2.3354627184040622</v>
      </c>
      <c r="AC1284" s="144">
        <v>2.3501240524183222</v>
      </c>
      <c r="AD1284" s="144">
        <v>2.3722654122359952</v>
      </c>
      <c r="AE1284" s="144">
        <v>2.394615373729001</v>
      </c>
    </row>
    <row r="1285" spans="1:31">
      <c r="A1285" s="3" t="s">
        <v>1639</v>
      </c>
      <c r="B1285" s="117" t="s">
        <v>544</v>
      </c>
      <c r="C1285" s="117" t="s">
        <v>32</v>
      </c>
      <c r="D1285" s="117" t="s">
        <v>1376</v>
      </c>
      <c r="E1285" s="117" t="s">
        <v>36</v>
      </c>
      <c r="F1285" s="118" t="s">
        <v>119</v>
      </c>
      <c r="G1285" s="117">
        <v>0</v>
      </c>
      <c r="H1285" s="144">
        <v>0</v>
      </c>
      <c r="I1285" s="144">
        <v>0.2032772559437557</v>
      </c>
      <c r="J1285" s="144">
        <v>0.86559671769343738</v>
      </c>
      <c r="K1285" s="144">
        <v>1.756956468558369</v>
      </c>
      <c r="L1285" s="144">
        <v>2.0966714166330052</v>
      </c>
      <c r="M1285" s="144">
        <v>2.2489893987924678</v>
      </c>
      <c r="N1285" s="144">
        <v>2.2623340850912719</v>
      </c>
      <c r="O1285" s="144">
        <v>2.2787757726598974</v>
      </c>
      <c r="P1285" s="144">
        <v>2.2952007988409489</v>
      </c>
      <c r="Q1285" s="144">
        <v>2.3116036462845932</v>
      </c>
      <c r="R1285" s="144">
        <v>2.3279785882976549</v>
      </c>
      <c r="S1285" s="144">
        <v>2.3443196827337411</v>
      </c>
      <c r="T1285" s="144">
        <v>2.3606207657467815</v>
      </c>
      <c r="U1285" s="144">
        <v>2.37687544540728</v>
      </c>
      <c r="V1285" s="144">
        <v>2.3930770951807503</v>
      </c>
      <c r="W1285" s="144">
        <v>2.4092188472680127</v>
      </c>
      <c r="X1285" s="144">
        <v>2.4252935858072608</v>
      </c>
      <c r="Y1285" s="144">
        <v>2.4412939399380638</v>
      </c>
      <c r="Z1285" s="144">
        <v>2.4572122767277151</v>
      </c>
      <c r="AA1285" s="144">
        <v>2.4730406939606655</v>
      </c>
      <c r="AB1285" s="144">
        <v>2.4887710127920526</v>
      </c>
      <c r="AC1285" s="144">
        <v>2.5043947702667544</v>
      </c>
      <c r="AD1285" s="144">
        <v>2.5279895697314525</v>
      </c>
      <c r="AE1285" s="144">
        <v>2.5518066642465911</v>
      </c>
    </row>
    <row r="1286" spans="1:31">
      <c r="A1286" s="3" t="s">
        <v>1640</v>
      </c>
      <c r="B1286" s="117" t="s">
        <v>544</v>
      </c>
      <c r="C1286" s="117" t="s">
        <v>32</v>
      </c>
      <c r="D1286" s="117" t="s">
        <v>1376</v>
      </c>
      <c r="E1286" s="117" t="s">
        <v>37</v>
      </c>
      <c r="F1286" s="118" t="s">
        <v>119</v>
      </c>
      <c r="G1286" s="117">
        <v>0</v>
      </c>
      <c r="H1286" s="144">
        <v>0</v>
      </c>
      <c r="I1286" s="144">
        <v>0.18202416696086332</v>
      </c>
      <c r="J1286" s="144">
        <v>0.7750966566854891</v>
      </c>
      <c r="K1286" s="144">
        <v>1.5732627641546102</v>
      </c>
      <c r="L1286" s="144">
        <v>1.8774597592407105</v>
      </c>
      <c r="M1286" s="144">
        <v>2.0138525577710444</v>
      </c>
      <c r="N1286" s="144">
        <v>2.0258020274528175</v>
      </c>
      <c r="O1286" s="144">
        <v>2.0405247000371909</v>
      </c>
      <c r="P1286" s="144">
        <v>2.0552324532190989</v>
      </c>
      <c r="Q1286" s="144">
        <v>2.0699203464998974</v>
      </c>
      <c r="R1286" s="144">
        <v>2.0845832519249137</v>
      </c>
      <c r="S1286" s="144">
        <v>2.0992158486123675</v>
      </c>
      <c r="T1286" s="144">
        <v>2.1138126171599985</v>
      </c>
      <c r="U1286" s="144">
        <v>2.1283678339287482</v>
      </c>
      <c r="V1286" s="144">
        <v>2.1428755652030409</v>
      </c>
      <c r="W1286" s="144">
        <v>2.1573296612273674</v>
      </c>
      <c r="X1286" s="144">
        <v>2.1717237501190927</v>
      </c>
      <c r="Y1286" s="144">
        <v>2.1860512316576273</v>
      </c>
      <c r="Z1286" s="144">
        <v>2.2003052709503486</v>
      </c>
      <c r="AA1286" s="144">
        <v>2.2144787919759068</v>
      </c>
      <c r="AB1286" s="144">
        <v>2.2285644710058543</v>
      </c>
      <c r="AC1286" s="144">
        <v>2.2425547299058359</v>
      </c>
      <c r="AD1286" s="144">
        <v>2.2636826406365804</v>
      </c>
      <c r="AE1286" s="144">
        <v>2.2850096049760915</v>
      </c>
    </row>
    <row r="1287" spans="1:31">
      <c r="A1287" s="3" t="s">
        <v>1641</v>
      </c>
      <c r="B1287" s="117" t="s">
        <v>544</v>
      </c>
      <c r="C1287" s="117" t="s">
        <v>32</v>
      </c>
      <c r="D1287" s="117" t="s">
        <v>1376</v>
      </c>
      <c r="E1287" s="117" t="s">
        <v>38</v>
      </c>
      <c r="F1287" s="118" t="s">
        <v>119</v>
      </c>
      <c r="G1287" s="117">
        <v>0</v>
      </c>
      <c r="H1287" s="144">
        <v>0</v>
      </c>
      <c r="I1287" s="144">
        <v>0.19397289744337523</v>
      </c>
      <c r="J1287" s="144">
        <v>0.8259768293749884</v>
      </c>
      <c r="K1287" s="144">
        <v>1.6765374724580244</v>
      </c>
      <c r="L1287" s="144">
        <v>2.0007030682445763</v>
      </c>
      <c r="M1287" s="144">
        <v>2.1460491877355548</v>
      </c>
      <c r="N1287" s="144">
        <v>2.1587830642080323</v>
      </c>
      <c r="O1287" s="144">
        <v>2.1744721867403993</v>
      </c>
      <c r="P1287" s="144">
        <v>2.1901454105062861</v>
      </c>
      <c r="Q1287" s="144">
        <v>2.2057974706946903</v>
      </c>
      <c r="R1287" s="144">
        <v>2.2214229027332841</v>
      </c>
      <c r="S1287" s="144">
        <v>2.2370160364581921</v>
      </c>
      <c r="T1287" s="144">
        <v>2.2525709901534512</v>
      </c>
      <c r="U1287" s="144">
        <v>2.2680816644594501</v>
      </c>
      <c r="V1287" s="144">
        <v>2.2835417361498731</v>
      </c>
      <c r="W1287" s="144">
        <v>2.2989446517768193</v>
      </c>
      <c r="X1287" s="144">
        <v>2.3142836211840287</v>
      </c>
      <c r="Y1287" s="144">
        <v>2.3295516108883496</v>
      </c>
      <c r="Z1287" s="144">
        <v>2.3447413373298684</v>
      </c>
      <c r="AA1287" s="144">
        <v>2.3598452599913755</v>
      </c>
      <c r="AB1287" s="144">
        <v>2.3748555743881652</v>
      </c>
      <c r="AC1287" s="144">
        <v>2.3897642049294925</v>
      </c>
      <c r="AD1287" s="144">
        <v>2.4122790288113602</v>
      </c>
      <c r="AE1287" s="144">
        <v>2.4350059729071734</v>
      </c>
    </row>
    <row r="1288" spans="1:31">
      <c r="A1288" s="3" t="s">
        <v>1642</v>
      </c>
      <c r="B1288" s="117" t="s">
        <v>544</v>
      </c>
      <c r="C1288" s="117" t="s">
        <v>32</v>
      </c>
      <c r="D1288" s="117" t="s">
        <v>1376</v>
      </c>
      <c r="E1288" s="117" t="s">
        <v>95</v>
      </c>
      <c r="F1288" s="118" t="s">
        <v>119</v>
      </c>
      <c r="G1288" s="117">
        <v>0</v>
      </c>
      <c r="H1288" s="118">
        <v>0</v>
      </c>
      <c r="I1288" s="118">
        <v>60914.1</v>
      </c>
      <c r="J1288" s="118">
        <v>192672.08</v>
      </c>
      <c r="K1288" s="118">
        <v>259354.27</v>
      </c>
      <c r="L1288" s="118">
        <v>102190.72</v>
      </c>
      <c r="M1288" s="118">
        <v>48622.02</v>
      </c>
      <c r="N1288" s="118">
        <v>8698.4</v>
      </c>
      <c r="O1288" s="118">
        <v>9626.18</v>
      </c>
      <c r="P1288" s="118">
        <v>9655.2900000000009</v>
      </c>
      <c r="Q1288" s="118">
        <v>9682.89</v>
      </c>
      <c r="R1288" s="118">
        <v>9708.89</v>
      </c>
      <c r="S1288" s="118">
        <v>9733.2199999999993</v>
      </c>
      <c r="T1288" s="118">
        <v>9755.7900000000009</v>
      </c>
      <c r="U1288" s="118">
        <v>9776.51</v>
      </c>
      <c r="V1288" s="118">
        <v>9795.2800000000007</v>
      </c>
      <c r="W1288" s="118">
        <v>9812.02</v>
      </c>
      <c r="X1288" s="118">
        <v>9826.6200000000008</v>
      </c>
      <c r="Y1288" s="118">
        <v>9838.99</v>
      </c>
      <c r="Z1288" s="118">
        <v>9849.01</v>
      </c>
      <c r="AA1288" s="118">
        <v>9856.58</v>
      </c>
      <c r="AB1288" s="118">
        <v>9861.59</v>
      </c>
      <c r="AC1288" s="118">
        <v>9863.92</v>
      </c>
      <c r="AD1288" s="118">
        <v>12317.75</v>
      </c>
      <c r="AE1288" s="118">
        <v>12434.4</v>
      </c>
    </row>
    <row r="1289" spans="1:31">
      <c r="A1289" s="3" t="s">
        <v>1643</v>
      </c>
      <c r="B1289" s="117" t="s">
        <v>544</v>
      </c>
      <c r="C1289" s="117" t="s">
        <v>32</v>
      </c>
      <c r="D1289" s="117" t="s">
        <v>1376</v>
      </c>
      <c r="E1289" s="117" t="s">
        <v>96</v>
      </c>
      <c r="F1289" s="118" t="s">
        <v>119</v>
      </c>
      <c r="G1289" s="117">
        <v>0</v>
      </c>
      <c r="H1289" s="118">
        <v>0</v>
      </c>
      <c r="I1289" s="118">
        <v>22283.78</v>
      </c>
      <c r="J1289" s="118">
        <v>22283.78</v>
      </c>
      <c r="K1289" s="118">
        <v>22283.78</v>
      </c>
      <c r="L1289" s="118">
        <v>22283.78</v>
      </c>
      <c r="M1289" s="118">
        <v>22283.78</v>
      </c>
      <c r="N1289" s="118">
        <v>22283.78</v>
      </c>
      <c r="O1289" s="118">
        <v>22283.78</v>
      </c>
      <c r="P1289" s="118">
        <v>22283.78</v>
      </c>
      <c r="Q1289" s="118">
        <v>22283.78</v>
      </c>
      <c r="R1289" s="118">
        <v>22283.78</v>
      </c>
      <c r="S1289" s="118">
        <v>22283.78</v>
      </c>
      <c r="T1289" s="118">
        <v>22283.78</v>
      </c>
      <c r="U1289" s="118">
        <v>22283.78</v>
      </c>
      <c r="V1289" s="118">
        <v>22283.78</v>
      </c>
      <c r="W1289" s="118">
        <v>22283.78</v>
      </c>
      <c r="X1289" s="118">
        <v>22283.78</v>
      </c>
      <c r="Y1289" s="118">
        <v>22283.78</v>
      </c>
      <c r="Z1289" s="118">
        <v>22283.78</v>
      </c>
      <c r="AA1289" s="118">
        <v>22283.78</v>
      </c>
      <c r="AB1289" s="118">
        <v>22283.78</v>
      </c>
      <c r="AC1289" s="118">
        <v>22283.78</v>
      </c>
      <c r="AD1289" s="118">
        <v>22283.78</v>
      </c>
      <c r="AE1289" s="118">
        <v>22283.78</v>
      </c>
    </row>
    <row r="1290" spans="1:31">
      <c r="A1290" s="3" t="s">
        <v>1644</v>
      </c>
      <c r="B1290" s="117" t="s">
        <v>544</v>
      </c>
      <c r="C1290" s="117" t="s">
        <v>32</v>
      </c>
      <c r="D1290" s="117" t="s">
        <v>1376</v>
      </c>
      <c r="E1290" s="117" t="s">
        <v>97</v>
      </c>
      <c r="F1290" s="118" t="s">
        <v>119</v>
      </c>
      <c r="G1290" s="117">
        <v>0</v>
      </c>
      <c r="H1290" s="118">
        <v>0</v>
      </c>
      <c r="I1290" s="118">
        <v>0</v>
      </c>
      <c r="J1290" s="118">
        <v>0</v>
      </c>
      <c r="K1290" s="118">
        <v>0</v>
      </c>
      <c r="L1290" s="118">
        <v>0</v>
      </c>
      <c r="M1290" s="118">
        <v>0</v>
      </c>
      <c r="N1290" s="118">
        <v>0</v>
      </c>
      <c r="O1290" s="118">
        <v>0</v>
      </c>
      <c r="P1290" s="118">
        <v>0</v>
      </c>
      <c r="Q1290" s="118">
        <v>0</v>
      </c>
      <c r="R1290" s="118">
        <v>0</v>
      </c>
      <c r="S1290" s="118">
        <v>0</v>
      </c>
      <c r="T1290" s="118">
        <v>0</v>
      </c>
      <c r="U1290" s="118">
        <v>0</v>
      </c>
      <c r="V1290" s="118">
        <v>0</v>
      </c>
      <c r="W1290" s="118">
        <v>0</v>
      </c>
      <c r="X1290" s="118">
        <v>0</v>
      </c>
      <c r="Y1290" s="118">
        <v>0</v>
      </c>
      <c r="Z1290" s="118">
        <v>0</v>
      </c>
      <c r="AA1290" s="118">
        <v>0</v>
      </c>
      <c r="AB1290" s="118">
        <v>0</v>
      </c>
      <c r="AC1290" s="118">
        <v>0</v>
      </c>
      <c r="AD1290" s="118">
        <v>0</v>
      </c>
      <c r="AE1290" s="118">
        <v>0</v>
      </c>
    </row>
    <row r="1291" spans="1:31">
      <c r="A1291" s="3" t="s">
        <v>1645</v>
      </c>
      <c r="B1291" s="117" t="s">
        <v>544</v>
      </c>
      <c r="C1291" s="117" t="s">
        <v>32</v>
      </c>
      <c r="D1291" s="117" t="s">
        <v>1376</v>
      </c>
      <c r="E1291" s="117" t="s">
        <v>34</v>
      </c>
      <c r="F1291" s="118" t="s">
        <v>119</v>
      </c>
      <c r="G1291" s="117">
        <v>0</v>
      </c>
      <c r="H1291" s="118">
        <v>0</v>
      </c>
      <c r="I1291" s="118">
        <v>83197.87</v>
      </c>
      <c r="J1291" s="118">
        <v>214955.85</v>
      </c>
      <c r="K1291" s="118">
        <v>281638.03999999998</v>
      </c>
      <c r="L1291" s="118">
        <v>124474.49</v>
      </c>
      <c r="M1291" s="118">
        <v>70905.789999999994</v>
      </c>
      <c r="N1291" s="118">
        <v>30982.18</v>
      </c>
      <c r="O1291" s="118">
        <v>31909.95</v>
      </c>
      <c r="P1291" s="118">
        <v>31939.06</v>
      </c>
      <c r="Q1291" s="118">
        <v>31966.66</v>
      </c>
      <c r="R1291" s="118">
        <v>31992.67</v>
      </c>
      <c r="S1291" s="118">
        <v>32016.99</v>
      </c>
      <c r="T1291" s="118">
        <v>32039.56</v>
      </c>
      <c r="U1291" s="118">
        <v>32060.28</v>
      </c>
      <c r="V1291" s="118">
        <v>32079.06</v>
      </c>
      <c r="W1291" s="118">
        <v>32095.8</v>
      </c>
      <c r="X1291" s="118">
        <v>32110.400000000001</v>
      </c>
      <c r="Y1291" s="118">
        <v>32122.76</v>
      </c>
      <c r="Z1291" s="118">
        <v>32132.79</v>
      </c>
      <c r="AA1291" s="118">
        <v>32140.36</v>
      </c>
      <c r="AB1291" s="118">
        <v>32145.37</v>
      </c>
      <c r="AC1291" s="118">
        <v>32147.7</v>
      </c>
      <c r="AD1291" s="118">
        <v>34601.53</v>
      </c>
      <c r="AE1291" s="118">
        <v>34718.18</v>
      </c>
    </row>
    <row r="1292" spans="1:31">
      <c r="A1292" s="3" t="s">
        <v>1646</v>
      </c>
      <c r="B1292" s="117" t="s">
        <v>544</v>
      </c>
      <c r="C1292" s="118" t="s">
        <v>152</v>
      </c>
      <c r="D1292" s="118" t="s">
        <v>1376</v>
      </c>
      <c r="E1292" s="117" t="s">
        <v>93</v>
      </c>
      <c r="F1292" s="118" t="s">
        <v>119</v>
      </c>
      <c r="G1292" s="117">
        <v>0</v>
      </c>
      <c r="H1292" s="119">
        <v>0</v>
      </c>
      <c r="I1292" s="119">
        <v>157.94178407209918</v>
      </c>
      <c r="J1292" s="119">
        <v>641.84077802884963</v>
      </c>
      <c r="K1292" s="119">
        <v>1335.5179468355018</v>
      </c>
      <c r="L1292" s="119">
        <v>1655.224386709247</v>
      </c>
      <c r="M1292" s="119">
        <v>1815.3790911910912</v>
      </c>
      <c r="N1292" s="119">
        <v>1835.9293167638104</v>
      </c>
      <c r="O1292" s="119">
        <v>1857.4335685039637</v>
      </c>
      <c r="P1292" s="119">
        <v>1879.1913100667407</v>
      </c>
      <c r="Q1292" s="119">
        <v>1901.2055295630937</v>
      </c>
      <c r="R1292" s="119">
        <v>1923.4792503275073</v>
      </c>
      <c r="S1292" s="119">
        <v>1946.0155313332123</v>
      </c>
      <c r="T1292" s="119">
        <v>1968.8174676122856</v>
      </c>
      <c r="U1292" s="119">
        <v>1991.8881906807151</v>
      </c>
      <c r="V1292" s="119">
        <v>2015.2308689684619</v>
      </c>
      <c r="W1292" s="119">
        <v>2038.8487082546033</v>
      </c>
      <c r="X1292" s="119">
        <v>2062.7449521075964</v>
      </c>
      <c r="Y1292" s="119">
        <v>2086.922882330738</v>
      </c>
      <c r="Z1292" s="119">
        <v>2111.3858194128698</v>
      </c>
      <c r="AA1292" s="119">
        <v>2136.137122984403</v>
      </c>
      <c r="AB1292" s="119">
        <v>2161.1801922787135</v>
      </c>
      <c r="AC1292" s="119">
        <v>2186.518466598975</v>
      </c>
      <c r="AD1292" s="119">
        <v>2212.1554257905027</v>
      </c>
      <c r="AE1292" s="119">
        <v>2238.0945907186533</v>
      </c>
    </row>
    <row r="1293" spans="1:31">
      <c r="A1293" s="3" t="s">
        <v>1647</v>
      </c>
      <c r="B1293" s="117" t="s">
        <v>544</v>
      </c>
      <c r="C1293" s="118" t="s">
        <v>152</v>
      </c>
      <c r="D1293" s="118" t="s">
        <v>1376</v>
      </c>
      <c r="E1293" s="117" t="s">
        <v>94</v>
      </c>
      <c r="F1293" s="118" t="s">
        <v>119</v>
      </c>
      <c r="G1293" s="117">
        <v>0</v>
      </c>
      <c r="H1293" s="119">
        <v>0</v>
      </c>
      <c r="I1293" s="119">
        <v>157.94178407209918</v>
      </c>
      <c r="J1293" s="119">
        <v>483.89899395675047</v>
      </c>
      <c r="K1293" s="119">
        <v>693.67716880665216</v>
      </c>
      <c r="L1293" s="119">
        <v>319.70643987374524</v>
      </c>
      <c r="M1293" s="119">
        <v>160.15470448184419</v>
      </c>
      <c r="N1293" s="119">
        <v>20.550225572719228</v>
      </c>
      <c r="O1293" s="119">
        <v>21.504251740153222</v>
      </c>
      <c r="P1293" s="119">
        <v>21.757741562777028</v>
      </c>
      <c r="Q1293" s="119">
        <v>22.014219496353007</v>
      </c>
      <c r="R1293" s="119">
        <v>22.273720764413611</v>
      </c>
      <c r="S1293" s="119">
        <v>22.53628100570495</v>
      </c>
      <c r="T1293" s="119">
        <v>22.801936279073288</v>
      </c>
      <c r="U1293" s="119">
        <v>23.070723068429515</v>
      </c>
      <c r="V1293" s="119">
        <v>23.342678287746821</v>
      </c>
      <c r="W1293" s="119">
        <v>23.617839286141361</v>
      </c>
      <c r="X1293" s="119">
        <v>23.896243852993166</v>
      </c>
      <c r="Y1293" s="119">
        <v>24.17793022314163</v>
      </c>
      <c r="Z1293" s="119">
        <v>24.462937082131702</v>
      </c>
      <c r="AA1293" s="119">
        <v>24.751303571533299</v>
      </c>
      <c r="AB1293" s="119">
        <v>25.043069294310499</v>
      </c>
      <c r="AC1293" s="119">
        <v>25.338274320261462</v>
      </c>
      <c r="AD1293" s="119">
        <v>25.636959191527694</v>
      </c>
      <c r="AE1293" s="119">
        <v>25.939164928150603</v>
      </c>
    </row>
    <row r="1294" spans="1:31">
      <c r="A1294" s="3" t="s">
        <v>1648</v>
      </c>
      <c r="B1294" s="117" t="s">
        <v>544</v>
      </c>
      <c r="C1294" s="118" t="s">
        <v>152</v>
      </c>
      <c r="D1294" s="118" t="s">
        <v>1376</v>
      </c>
      <c r="E1294" s="117" t="s">
        <v>35</v>
      </c>
      <c r="F1294" s="118" t="s">
        <v>119</v>
      </c>
      <c r="G1294" s="117">
        <v>0</v>
      </c>
      <c r="H1294" s="144">
        <v>0</v>
      </c>
      <c r="I1294" s="144">
        <v>2.6690542178683208E-2</v>
      </c>
      <c r="J1294" s="144">
        <v>0.10688752613597188</v>
      </c>
      <c r="K1294" s="144">
        <v>0.22030910602167478</v>
      </c>
      <c r="L1294" s="144">
        <v>0.26832908501371794</v>
      </c>
      <c r="M1294" s="144">
        <v>0.28922789836171514</v>
      </c>
      <c r="N1294" s="144">
        <v>0.28746922979560408</v>
      </c>
      <c r="O1294" s="144">
        <v>0.28583265715932554</v>
      </c>
      <c r="P1294" s="144">
        <v>0.28420604299321522</v>
      </c>
      <c r="Q1294" s="144">
        <v>0.28258933081385929</v>
      </c>
      <c r="R1294" s="144">
        <v>0.28098246448289216</v>
      </c>
      <c r="S1294" s="144">
        <v>0.27938538820504927</v>
      </c>
      <c r="T1294" s="144">
        <v>0.27779804652622825</v>
      </c>
      <c r="U1294" s="144">
        <v>0.27622038433156509</v>
      </c>
      <c r="V1294" s="144">
        <v>0.27465234684352047</v>
      </c>
      <c r="W1294" s="144">
        <v>0.27309387961997778</v>
      </c>
      <c r="X1294" s="144">
        <v>0.27154492855235418</v>
      </c>
      <c r="Y1294" s="144">
        <v>0.27000543986372111</v>
      </c>
      <c r="Z1294" s="144">
        <v>0.26847536010693901</v>
      </c>
      <c r="AA1294" s="144">
        <v>0.26695463616280091</v>
      </c>
      <c r="AB1294" s="144">
        <v>0.26544321523818959</v>
      </c>
      <c r="AC1294" s="144">
        <v>0.26394104486424458</v>
      </c>
      <c r="AD1294" s="144">
        <v>0.26244807289454142</v>
      </c>
      <c r="AE1294" s="144">
        <v>0.26096424750328184</v>
      </c>
    </row>
    <row r="1295" spans="1:31">
      <c r="A1295" s="3" t="s">
        <v>1649</v>
      </c>
      <c r="B1295" s="117" t="s">
        <v>544</v>
      </c>
      <c r="C1295" s="118" t="s">
        <v>152</v>
      </c>
      <c r="D1295" s="118" t="s">
        <v>1376</v>
      </c>
      <c r="E1295" s="117" t="s">
        <v>36</v>
      </c>
      <c r="F1295" s="118" t="s">
        <v>119</v>
      </c>
      <c r="G1295" s="117">
        <v>0</v>
      </c>
      <c r="H1295" s="144">
        <v>0</v>
      </c>
      <c r="I1295" s="144">
        <v>2.8442606754777503E-2</v>
      </c>
      <c r="J1295" s="144">
        <v>0.11390401335887881</v>
      </c>
      <c r="K1295" s="144">
        <v>0.23477099959684011</v>
      </c>
      <c r="L1295" s="144">
        <v>0.28594318522348461</v>
      </c>
      <c r="M1295" s="144">
        <v>0.30821387293447905</v>
      </c>
      <c r="N1295" s="144">
        <v>0.30633975894672216</v>
      </c>
      <c r="O1295" s="144">
        <v>0.30459575571113123</v>
      </c>
      <c r="P1295" s="144">
        <v>0.30286236465602645</v>
      </c>
      <c r="Q1295" s="144">
        <v>0.30113952559021662</v>
      </c>
      <c r="R1295" s="144">
        <v>0.29942717869020902</v>
      </c>
      <c r="S1295" s="144">
        <v>0.29772526449813436</v>
      </c>
      <c r="T1295" s="144">
        <v>0.29603372391968058</v>
      </c>
      <c r="U1295" s="144">
        <v>0.29435249822204296</v>
      </c>
      <c r="V1295" s="144">
        <v>0.29268152903188455</v>
      </c>
      <c r="W1295" s="144">
        <v>0.29102075833330965</v>
      </c>
      <c r="X1295" s="144">
        <v>0.28937012846585058</v>
      </c>
      <c r="Y1295" s="144">
        <v>0.28772958212246497</v>
      </c>
      <c r="Z1295" s="144">
        <v>0.28609906234754795</v>
      </c>
      <c r="AA1295" s="144">
        <v>0.2844785125349541</v>
      </c>
      <c r="AB1295" s="144">
        <v>0.28286787642603323</v>
      </c>
      <c r="AC1295" s="144">
        <v>0.28126709810767753</v>
      </c>
      <c r="AD1295" s="144">
        <v>0.27967612201038089</v>
      </c>
      <c r="AE1295" s="144">
        <v>0.27809489290631056</v>
      </c>
    </row>
    <row r="1296" spans="1:31">
      <c r="A1296" s="3" t="s">
        <v>1650</v>
      </c>
      <c r="B1296" s="117" t="s">
        <v>544</v>
      </c>
      <c r="C1296" s="118" t="s">
        <v>152</v>
      </c>
      <c r="D1296" s="118" t="s">
        <v>1376</v>
      </c>
      <c r="E1296" s="117" t="s">
        <v>37</v>
      </c>
      <c r="F1296" s="118" t="s">
        <v>119</v>
      </c>
      <c r="G1296" s="117">
        <v>0</v>
      </c>
      <c r="H1296" s="144">
        <v>0</v>
      </c>
      <c r="I1296" s="144">
        <v>2.6976031908591665E-2</v>
      </c>
      <c r="J1296" s="144">
        <v>0.10803082591470443</v>
      </c>
      <c r="K1296" s="144">
        <v>0.2226655957008066</v>
      </c>
      <c r="L1296" s="144">
        <v>0.27119921022489973</v>
      </c>
      <c r="M1296" s="144">
        <v>0.29232156330237052</v>
      </c>
      <c r="N1296" s="144">
        <v>0.29054408351052341</v>
      </c>
      <c r="O1296" s="144">
        <v>0.28889000562175599</v>
      </c>
      <c r="P1296" s="144">
        <v>0.28724599272182311</v>
      </c>
      <c r="Q1296" s="144">
        <v>0.28561198772314811</v>
      </c>
      <c r="R1296" s="144">
        <v>0.28398793388689331</v>
      </c>
      <c r="S1296" s="144">
        <v>0.28237377482099191</v>
      </c>
      <c r="T1296" s="144">
        <v>0.28076945447818846</v>
      </c>
      <c r="U1296" s="144">
        <v>0.27917491715409459</v>
      </c>
      <c r="V1296" s="144">
        <v>0.27759010748525453</v>
      </c>
      <c r="W1296" s="144">
        <v>0.27601497044722323</v>
      </c>
      <c r="X1296" s="144">
        <v>0.27444945135265669</v>
      </c>
      <c r="Y1296" s="144">
        <v>0.27289349584941303</v>
      </c>
      <c r="Z1296" s="144">
        <v>0.27134704991866648</v>
      </c>
      <c r="AA1296" s="144">
        <v>0.26981005987303169</v>
      </c>
      <c r="AB1296" s="144">
        <v>0.26828247235470126</v>
      </c>
      <c r="AC1296" s="144">
        <v>0.26676423433359259</v>
      </c>
      <c r="AD1296" s="144">
        <v>0.26525529310550811</v>
      </c>
      <c r="AE1296" s="144">
        <v>0.26375559629030565</v>
      </c>
    </row>
    <row r="1297" spans="1:31">
      <c r="A1297" s="3" t="s">
        <v>1651</v>
      </c>
      <c r="B1297" s="117" t="s">
        <v>544</v>
      </c>
      <c r="C1297" s="118" t="s">
        <v>152</v>
      </c>
      <c r="D1297" s="118" t="s">
        <v>1376</v>
      </c>
      <c r="E1297" s="117" t="s">
        <v>38</v>
      </c>
      <c r="F1297" s="118" t="s">
        <v>119</v>
      </c>
      <c r="G1297" s="117">
        <v>0</v>
      </c>
      <c r="H1297" s="144">
        <v>0</v>
      </c>
      <c r="I1297" s="144">
        <v>2.8746837072241755E-2</v>
      </c>
      <c r="J1297" s="144">
        <v>0.11512236350671828</v>
      </c>
      <c r="K1297" s="144">
        <v>0.23728217785678452</v>
      </c>
      <c r="L1297" s="144">
        <v>0.28900171592593749</v>
      </c>
      <c r="M1297" s="144">
        <v>0.31151061732989188</v>
      </c>
      <c r="N1297" s="144">
        <v>0.30961645727890391</v>
      </c>
      <c r="O1297" s="144">
        <v>0.30785379968217813</v>
      </c>
      <c r="P1297" s="144">
        <v>0.30610186777687887</v>
      </c>
      <c r="Q1297" s="144">
        <v>0.30436060072799243</v>
      </c>
      <c r="R1297" s="144">
        <v>0.30262993807213695</v>
      </c>
      <c r="S1297" s="144">
        <v>0.30090981971546454</v>
      </c>
      <c r="T1297" s="144">
        <v>0.29920018593157338</v>
      </c>
      <c r="U1297" s="144">
        <v>0.29750097735943581</v>
      </c>
      <c r="V1297" s="144">
        <v>0.29581213500133691</v>
      </c>
      <c r="W1297" s="144">
        <v>0.29413360022082613</v>
      </c>
      <c r="X1297" s="144">
        <v>0.29246531474068277</v>
      </c>
      <c r="Y1297" s="144">
        <v>0.29080722064089198</v>
      </c>
      <c r="Z1297" s="144">
        <v>0.28915926035663519</v>
      </c>
      <c r="AA1297" s="144">
        <v>0.28752137667629124</v>
      </c>
      <c r="AB1297" s="144">
        <v>0.28589351273945146</v>
      </c>
      <c r="AC1297" s="144">
        <v>0.28427561203494522</v>
      </c>
      <c r="AD1297" s="144">
        <v>0.28266761839887905</v>
      </c>
      <c r="AE1297" s="144">
        <v>0.28106947601268717</v>
      </c>
    </row>
    <row r="1298" spans="1:31">
      <c r="A1298" s="3" t="s">
        <v>1652</v>
      </c>
      <c r="B1298" s="117" t="s">
        <v>544</v>
      </c>
      <c r="C1298" s="118" t="s">
        <v>152</v>
      </c>
      <c r="D1298" s="118" t="s">
        <v>1376</v>
      </c>
      <c r="E1298" s="117" t="s">
        <v>95</v>
      </c>
      <c r="F1298" s="118" t="s">
        <v>119</v>
      </c>
      <c r="G1298" s="117">
        <v>0</v>
      </c>
      <c r="H1298" s="118">
        <v>0</v>
      </c>
      <c r="I1298" s="118">
        <v>8223.18</v>
      </c>
      <c r="J1298" s="118">
        <v>24521.040000000001</v>
      </c>
      <c r="K1298" s="118">
        <v>35009.949999999997</v>
      </c>
      <c r="L1298" s="118">
        <v>16311.41</v>
      </c>
      <c r="M1298" s="118">
        <v>8333.82</v>
      </c>
      <c r="N1298" s="118">
        <v>1353.6</v>
      </c>
      <c r="O1298" s="118">
        <v>1401.3</v>
      </c>
      <c r="P1298" s="118">
        <v>1413.97</v>
      </c>
      <c r="Q1298" s="118">
        <v>1426.8</v>
      </c>
      <c r="R1298" s="118">
        <v>1439.77</v>
      </c>
      <c r="S1298" s="118">
        <v>1452.9</v>
      </c>
      <c r="T1298" s="118">
        <v>1466.18</v>
      </c>
      <c r="U1298" s="118">
        <v>1479.62</v>
      </c>
      <c r="V1298" s="118">
        <v>1493.22</v>
      </c>
      <c r="W1298" s="118">
        <v>1506.98</v>
      </c>
      <c r="X1298" s="118">
        <v>1520.9</v>
      </c>
      <c r="Y1298" s="118">
        <v>1534.98</v>
      </c>
      <c r="Z1298" s="118">
        <v>1549.23</v>
      </c>
      <c r="AA1298" s="118">
        <v>1563.65</v>
      </c>
      <c r="AB1298" s="118">
        <v>1578.24</v>
      </c>
      <c r="AC1298" s="118">
        <v>1593</v>
      </c>
      <c r="AD1298" s="118">
        <v>1607.93</v>
      </c>
      <c r="AE1298" s="118">
        <v>1623.04</v>
      </c>
    </row>
    <row r="1299" spans="1:31">
      <c r="A1299" s="3" t="s">
        <v>1653</v>
      </c>
      <c r="B1299" s="117" t="s">
        <v>544</v>
      </c>
      <c r="C1299" s="118" t="s">
        <v>152</v>
      </c>
      <c r="D1299" s="118" t="s">
        <v>1376</v>
      </c>
      <c r="E1299" s="117" t="s">
        <v>96</v>
      </c>
      <c r="F1299" s="118" t="s">
        <v>119</v>
      </c>
      <c r="G1299" s="117">
        <v>0</v>
      </c>
      <c r="H1299" s="118">
        <v>0</v>
      </c>
      <c r="I1299" s="118">
        <v>2492.4699999999998</v>
      </c>
      <c r="J1299" s="118">
        <v>2492.4699999999998</v>
      </c>
      <c r="K1299" s="118">
        <v>2492.4699999999998</v>
      </c>
      <c r="L1299" s="118">
        <v>2492.4699999999998</v>
      </c>
      <c r="M1299" s="118">
        <v>2492.4699999999998</v>
      </c>
      <c r="N1299" s="118">
        <v>2492.4699999999998</v>
      </c>
      <c r="O1299" s="118">
        <v>2492.4699999999998</v>
      </c>
      <c r="P1299" s="118">
        <v>2492.4699999999998</v>
      </c>
      <c r="Q1299" s="118">
        <v>2492.4699999999998</v>
      </c>
      <c r="R1299" s="118">
        <v>2492.4699999999998</v>
      </c>
      <c r="S1299" s="118">
        <v>2492.4699999999998</v>
      </c>
      <c r="T1299" s="118">
        <v>2492.4699999999998</v>
      </c>
      <c r="U1299" s="118">
        <v>2492.4699999999998</v>
      </c>
      <c r="V1299" s="118">
        <v>2492.4699999999998</v>
      </c>
      <c r="W1299" s="118">
        <v>2492.4699999999998</v>
      </c>
      <c r="X1299" s="118">
        <v>2492.4699999999998</v>
      </c>
      <c r="Y1299" s="118">
        <v>2492.4699999999998</v>
      </c>
      <c r="Z1299" s="118">
        <v>2492.4699999999998</v>
      </c>
      <c r="AA1299" s="118">
        <v>2492.4699999999998</v>
      </c>
      <c r="AB1299" s="118">
        <v>2492.4699999999998</v>
      </c>
      <c r="AC1299" s="118">
        <v>2492.4699999999998</v>
      </c>
      <c r="AD1299" s="118">
        <v>2492.4699999999998</v>
      </c>
      <c r="AE1299" s="118">
        <v>2492.4699999999998</v>
      </c>
    </row>
    <row r="1300" spans="1:31">
      <c r="A1300" s="3" t="s">
        <v>1654</v>
      </c>
      <c r="B1300" s="117" t="s">
        <v>544</v>
      </c>
      <c r="C1300" s="118" t="s">
        <v>152</v>
      </c>
      <c r="D1300" s="118" t="s">
        <v>1376</v>
      </c>
      <c r="E1300" s="117" t="s">
        <v>97</v>
      </c>
      <c r="F1300" s="118" t="s">
        <v>119</v>
      </c>
      <c r="G1300" s="117">
        <v>0</v>
      </c>
      <c r="H1300" s="118">
        <v>0</v>
      </c>
      <c r="I1300" s="118">
        <v>0</v>
      </c>
      <c r="J1300" s="118">
        <v>0</v>
      </c>
      <c r="K1300" s="118">
        <v>0</v>
      </c>
      <c r="L1300" s="118">
        <v>0</v>
      </c>
      <c r="M1300" s="118">
        <v>0</v>
      </c>
      <c r="N1300" s="118">
        <v>0</v>
      </c>
      <c r="O1300" s="118">
        <v>0</v>
      </c>
      <c r="P1300" s="118">
        <v>0</v>
      </c>
      <c r="Q1300" s="118">
        <v>0</v>
      </c>
      <c r="R1300" s="118">
        <v>0</v>
      </c>
      <c r="S1300" s="118">
        <v>0</v>
      </c>
      <c r="T1300" s="118">
        <v>0</v>
      </c>
      <c r="U1300" s="118">
        <v>0</v>
      </c>
      <c r="V1300" s="118">
        <v>0</v>
      </c>
      <c r="W1300" s="118">
        <v>0</v>
      </c>
      <c r="X1300" s="118">
        <v>0</v>
      </c>
      <c r="Y1300" s="118">
        <v>0</v>
      </c>
      <c r="Z1300" s="118">
        <v>0</v>
      </c>
      <c r="AA1300" s="118">
        <v>0</v>
      </c>
      <c r="AB1300" s="118">
        <v>0</v>
      </c>
      <c r="AC1300" s="118">
        <v>0</v>
      </c>
      <c r="AD1300" s="118">
        <v>0</v>
      </c>
      <c r="AE1300" s="118">
        <v>0</v>
      </c>
    </row>
    <row r="1301" spans="1:31">
      <c r="A1301" s="3" t="s">
        <v>1655</v>
      </c>
      <c r="B1301" s="117" t="s">
        <v>544</v>
      </c>
      <c r="C1301" s="118" t="s">
        <v>152</v>
      </c>
      <c r="D1301" s="118" t="s">
        <v>1376</v>
      </c>
      <c r="E1301" s="117" t="s">
        <v>34</v>
      </c>
      <c r="F1301" s="118" t="s">
        <v>119</v>
      </c>
      <c r="G1301" s="117">
        <v>0</v>
      </c>
      <c r="H1301" s="118">
        <v>0</v>
      </c>
      <c r="I1301" s="118">
        <v>10715.65</v>
      </c>
      <c r="J1301" s="118">
        <v>27013.51</v>
      </c>
      <c r="K1301" s="118">
        <v>37502.42</v>
      </c>
      <c r="L1301" s="118">
        <v>18803.88</v>
      </c>
      <c r="M1301" s="118">
        <v>10826.29</v>
      </c>
      <c r="N1301" s="118">
        <v>3846.07</v>
      </c>
      <c r="O1301" s="118">
        <v>3893.77</v>
      </c>
      <c r="P1301" s="118">
        <v>3906.45</v>
      </c>
      <c r="Q1301" s="118">
        <v>3919.27</v>
      </c>
      <c r="R1301" s="118">
        <v>3932.24</v>
      </c>
      <c r="S1301" s="118">
        <v>3945.37</v>
      </c>
      <c r="T1301" s="118">
        <v>3958.66</v>
      </c>
      <c r="U1301" s="118">
        <v>3972.09</v>
      </c>
      <c r="V1301" s="118">
        <v>3985.69</v>
      </c>
      <c r="W1301" s="118">
        <v>3999.45</v>
      </c>
      <c r="X1301" s="118">
        <v>4013.37</v>
      </c>
      <c r="Y1301" s="118">
        <v>4027.46</v>
      </c>
      <c r="Z1301" s="118">
        <v>4041.71</v>
      </c>
      <c r="AA1301" s="118">
        <v>4056.12</v>
      </c>
      <c r="AB1301" s="118">
        <v>4070.71</v>
      </c>
      <c r="AC1301" s="118">
        <v>4085.47</v>
      </c>
      <c r="AD1301" s="118">
        <v>4100.41</v>
      </c>
      <c r="AE1301" s="118">
        <v>4115.5200000000004</v>
      </c>
    </row>
    <row r="1302" spans="1:31">
      <c r="A1302" s="3" t="s">
        <v>694</v>
      </c>
      <c r="B1302" s="117" t="s">
        <v>544</v>
      </c>
      <c r="C1302" s="118" t="s">
        <v>259</v>
      </c>
      <c r="D1302" s="118" t="s">
        <v>303</v>
      </c>
      <c r="E1302" s="117" t="s">
        <v>93</v>
      </c>
      <c r="F1302" s="118" t="s">
        <v>119</v>
      </c>
      <c r="G1302" s="117">
        <v>0</v>
      </c>
      <c r="H1302" s="119">
        <v>0</v>
      </c>
      <c r="I1302" s="119">
        <v>12.750434449868987</v>
      </c>
      <c r="J1302" s="119">
        <v>49.805033861556389</v>
      </c>
      <c r="K1302" s="119">
        <v>103.89713423085543</v>
      </c>
      <c r="L1302" s="119">
        <v>129.47646665196697</v>
      </c>
      <c r="M1302" s="119">
        <v>141.40953641967485</v>
      </c>
      <c r="N1302" s="119">
        <v>141.06966526718389</v>
      </c>
      <c r="O1302" s="119">
        <v>140.74802483802756</v>
      </c>
      <c r="P1302" s="119">
        <v>140.44363763345328</v>
      </c>
      <c r="Q1302" s="119">
        <v>140.15557856644244</v>
      </c>
      <c r="R1302" s="119">
        <v>139.88297215148677</v>
      </c>
      <c r="S1302" s="119">
        <v>139.62498984504433</v>
      </c>
      <c r="T1302" s="119">
        <v>139.38084752859501</v>
      </c>
      <c r="U1302" s="119">
        <v>139.14980312665062</v>
      </c>
      <c r="V1302" s="119">
        <v>138.93115435248268</v>
      </c>
      <c r="W1302" s="119">
        <v>138.72423657472018</v>
      </c>
      <c r="X1302" s="119">
        <v>138.5284207983369</v>
      </c>
      <c r="Y1302" s="119">
        <v>138.34311175389433</v>
      </c>
      <c r="Z1302" s="119">
        <v>138.16774608923598</v>
      </c>
      <c r="AA1302" s="119">
        <v>138.0017906581397</v>
      </c>
      <c r="AB1302" s="119">
        <v>137.84474090072982</v>
      </c>
      <c r="AC1302" s="119">
        <v>137.69611931072819</v>
      </c>
      <c r="AD1302" s="119">
        <v>137.55547398488881</v>
      </c>
      <c r="AE1302" s="119">
        <v>137.42237725020894</v>
      </c>
    </row>
    <row r="1303" spans="1:31">
      <c r="A1303" s="3" t="s">
        <v>695</v>
      </c>
      <c r="B1303" s="117" t="s">
        <v>544</v>
      </c>
      <c r="C1303" s="118" t="s">
        <v>259</v>
      </c>
      <c r="D1303" s="118" t="s">
        <v>303</v>
      </c>
      <c r="E1303" s="117" t="s">
        <v>94</v>
      </c>
      <c r="F1303" s="118" t="s">
        <v>119</v>
      </c>
      <c r="G1303" s="117">
        <v>0</v>
      </c>
      <c r="H1303" s="119">
        <v>0</v>
      </c>
      <c r="I1303" s="119">
        <v>12.750434449868987</v>
      </c>
      <c r="J1303" s="119">
        <v>37.054599411687406</v>
      </c>
      <c r="K1303" s="119">
        <v>54.09210036929904</v>
      </c>
      <c r="L1303" s="119">
        <v>25.579332421111545</v>
      </c>
      <c r="M1303" s="119">
        <v>11.933069767707877</v>
      </c>
      <c r="N1303" s="119">
        <v>0</v>
      </c>
      <c r="O1303" s="119">
        <v>0</v>
      </c>
      <c r="P1303" s="119">
        <v>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>
        <v>0</v>
      </c>
      <c r="AB1303" s="119">
        <v>0</v>
      </c>
      <c r="AC1303" s="119">
        <v>0</v>
      </c>
      <c r="AD1303" s="119">
        <v>0</v>
      </c>
      <c r="AE1303" s="119">
        <v>0</v>
      </c>
    </row>
    <row r="1304" spans="1:31">
      <c r="A1304" s="3" t="s">
        <v>696</v>
      </c>
      <c r="B1304" s="117" t="s">
        <v>544</v>
      </c>
      <c r="C1304" s="118" t="s">
        <v>259</v>
      </c>
      <c r="D1304" s="118" t="s">
        <v>303</v>
      </c>
      <c r="E1304" s="117" t="s">
        <v>35</v>
      </c>
      <c r="F1304" s="118" t="s">
        <v>119</v>
      </c>
      <c r="G1304" s="117">
        <v>0</v>
      </c>
      <c r="H1304" s="144">
        <v>0</v>
      </c>
      <c r="I1304" s="144">
        <v>5.7735167686306765E-2</v>
      </c>
      <c r="J1304" s="144">
        <v>0.22521907052985499</v>
      </c>
      <c r="K1304" s="144">
        <v>0.46881367589465667</v>
      </c>
      <c r="L1304" s="144">
        <v>0.58272787652425639</v>
      </c>
      <c r="M1304" s="144">
        <v>0.63493088788847463</v>
      </c>
      <c r="N1304" s="144">
        <v>0.63194781610230466</v>
      </c>
      <c r="O1304" s="144">
        <v>0.62909419424185353</v>
      </c>
      <c r="P1304" s="144">
        <v>0.62636307706648542</v>
      </c>
      <c r="Q1304" s="144">
        <v>0.62374789361479777</v>
      </c>
      <c r="R1304" s="144">
        <v>0.62124242703303534</v>
      </c>
      <c r="S1304" s="144">
        <v>0.61884079549064497</v>
      </c>
      <c r="T1304" s="144">
        <v>0.61653743412437578</v>
      </c>
      <c r="U1304" s="144">
        <v>0.61432707795549701</v>
      </c>
      <c r="V1304" s="144">
        <v>0.61220474572768335</v>
      </c>
      <c r="W1304" s="144">
        <v>0.61016572461594965</v>
      </c>
      <c r="X1304" s="144">
        <v>0.60820555575969337</v>
      </c>
      <c r="Y1304" s="144">
        <v>0.60632002057542544</v>
      </c>
      <c r="Z1304" s="144">
        <v>0.60450512780717081</v>
      </c>
      <c r="AA1304" s="144">
        <v>0.60275710127478099</v>
      </c>
      <c r="AB1304" s="144">
        <v>0.60107236828254984</v>
      </c>
      <c r="AC1304" s="144">
        <v>0.59944754865253658</v>
      </c>
      <c r="AD1304" s="144">
        <v>0.59787944434893803</v>
      </c>
      <c r="AE1304" s="144">
        <v>0.59636502966164595</v>
      </c>
    </row>
    <row r="1305" spans="1:31">
      <c r="A1305" s="3" t="s">
        <v>697</v>
      </c>
      <c r="B1305" s="117" t="s">
        <v>544</v>
      </c>
      <c r="C1305" s="118" t="s">
        <v>259</v>
      </c>
      <c r="D1305" s="118" t="s">
        <v>303</v>
      </c>
      <c r="E1305" s="117" t="s">
        <v>36</v>
      </c>
      <c r="F1305" s="118" t="s">
        <v>119</v>
      </c>
      <c r="G1305" s="117">
        <v>0</v>
      </c>
      <c r="H1305" s="144">
        <v>0</v>
      </c>
      <c r="I1305" s="144">
        <v>6.1525114755228864E-2</v>
      </c>
      <c r="J1305" s="144">
        <v>0.24000327209063829</v>
      </c>
      <c r="K1305" s="144">
        <v>0.49958831617077648</v>
      </c>
      <c r="L1305" s="144">
        <v>0.62098026057572075</v>
      </c>
      <c r="M1305" s="144">
        <v>0.67661006808234725</v>
      </c>
      <c r="N1305" s="144">
        <v>0.67343117657960849</v>
      </c>
      <c r="O1305" s="144">
        <v>0.67039023256804509</v>
      </c>
      <c r="P1305" s="144">
        <v>0.6674798348960842</v>
      </c>
      <c r="Q1305" s="144">
        <v>0.66469298126044096</v>
      </c>
      <c r="R1305" s="144">
        <v>0.66202304671039569</v>
      </c>
      <c r="S1305" s="144">
        <v>0.65946376331057643</v>
      </c>
      <c r="T1305" s="144">
        <v>0.65700920089980364</v>
      </c>
      <c r="U1305" s="144">
        <v>0.65465374888693206</v>
      </c>
      <c r="V1305" s="144">
        <v>0.6523920990277956</v>
      </c>
      <c r="W1305" s="144">
        <v>0.6502192291303811</v>
      </c>
      <c r="X1305" s="144">
        <v>0.64813038763820696</v>
      </c>
      <c r="Y1305" s="144">
        <v>0.64612107904457106</v>
      </c>
      <c r="Z1305" s="144">
        <v>0.64418705009289301</v>
      </c>
      <c r="AA1305" s="144">
        <v>0.64232427672078107</v>
      </c>
      <c r="AB1305" s="144">
        <v>0.64052895170774704</v>
      </c>
      <c r="AC1305" s="144">
        <v>0.63879747298863654</v>
      </c>
      <c r="AD1305" s="144">
        <v>0.63712643259690749</v>
      </c>
      <c r="AE1305" s="144">
        <v>0.63551260620380001</v>
      </c>
    </row>
    <row r="1306" spans="1:31">
      <c r="A1306" s="3" t="s">
        <v>698</v>
      </c>
      <c r="B1306" s="117" t="s">
        <v>544</v>
      </c>
      <c r="C1306" s="118" t="s">
        <v>259</v>
      </c>
      <c r="D1306" s="118" t="s">
        <v>303</v>
      </c>
      <c r="E1306" s="117" t="s">
        <v>37</v>
      </c>
      <c r="F1306" s="118" t="s">
        <v>119</v>
      </c>
      <c r="G1306" s="117">
        <v>0</v>
      </c>
      <c r="H1306" s="144">
        <v>0</v>
      </c>
      <c r="I1306" s="144">
        <v>5.8352719676020459E-2</v>
      </c>
      <c r="J1306" s="144">
        <v>0.22762807860415157</v>
      </c>
      <c r="K1306" s="144">
        <v>0.47382824205867596</v>
      </c>
      <c r="L1306" s="144">
        <v>0.58896090180209826</v>
      </c>
      <c r="M1306" s="144">
        <v>0.64172229161794203</v>
      </c>
      <c r="N1306" s="144">
        <v>0.63870731203638786</v>
      </c>
      <c r="O1306" s="144">
        <v>0.63582316701425834</v>
      </c>
      <c r="P1306" s="144">
        <v>0.63306283702262278</v>
      </c>
      <c r="Q1306" s="144">
        <v>0.63041968081518207</v>
      </c>
      <c r="R1306" s="144">
        <v>0.62788741504092171</v>
      </c>
      <c r="S1306" s="144">
        <v>0.62546009495553412</v>
      </c>
      <c r="T1306" s="144">
        <v>0.62313209617238763</v>
      </c>
      <c r="U1306" s="144">
        <v>0.62089809739702184</v>
      </c>
      <c r="V1306" s="144">
        <v>0.61875306409215836</v>
      </c>
      <c r="W1306" s="144">
        <v>0.61669223302307852</v>
      </c>
      <c r="X1306" s="144">
        <v>0.61471109763592169</v>
      </c>
      <c r="Y1306" s="144">
        <v>0.61280539422401392</v>
      </c>
      <c r="Z1306" s="144">
        <v>0.61097108883975626</v>
      </c>
      <c r="AA1306" s="144">
        <v>0.60920436491188956</v>
      </c>
      <c r="AB1306" s="144">
        <v>0.60750161153012505</v>
      </c>
      <c r="AC1306" s="144">
        <v>0.60585941236116447</v>
      </c>
      <c r="AD1306" s="144">
        <v>0.60427453516209184</v>
      </c>
      <c r="AE1306" s="144">
        <v>0.60274392185893255</v>
      </c>
    </row>
    <row r="1307" spans="1:31">
      <c r="A1307" s="3" t="s">
        <v>699</v>
      </c>
      <c r="B1307" s="117" t="s">
        <v>544</v>
      </c>
      <c r="C1307" s="118" t="s">
        <v>259</v>
      </c>
      <c r="D1307" s="118" t="s">
        <v>303</v>
      </c>
      <c r="E1307" s="117" t="s">
        <v>38</v>
      </c>
      <c r="F1307" s="118" t="s">
        <v>119</v>
      </c>
      <c r="G1307" s="117">
        <v>0</v>
      </c>
      <c r="H1307" s="144">
        <v>0</v>
      </c>
      <c r="I1307" s="144">
        <v>6.2183205110848738E-2</v>
      </c>
      <c r="J1307" s="144">
        <v>0.2425704162448333</v>
      </c>
      <c r="K1307" s="144">
        <v>0.50493205675476982</v>
      </c>
      <c r="L1307" s="144">
        <v>0.62762244437563752</v>
      </c>
      <c r="M1307" s="144">
        <v>0.68384728433284525</v>
      </c>
      <c r="N1307" s="144">
        <v>0.68063439049060936</v>
      </c>
      <c r="O1307" s="144">
        <v>0.67756091966566323</v>
      </c>
      <c r="P1307" s="144">
        <v>0.67461939154158435</v>
      </c>
      <c r="Q1307" s="144">
        <v>0.67180272891643444</v>
      </c>
      <c r="R1307" s="144">
        <v>0.66910423597711177</v>
      </c>
      <c r="S1307" s="144">
        <v>0.66651757774460152</v>
      </c>
      <c r="T1307" s="144">
        <v>0.66403676062701156</v>
      </c>
      <c r="U1307" s="144">
        <v>0.6616561140206968</v>
      </c>
      <c r="V1307" s="144">
        <v>0.659370272902982</v>
      </c>
      <c r="W1307" s="144">
        <v>0.65717416136304185</v>
      </c>
      <c r="X1307" s="144">
        <v>0.65506297702037686</v>
      </c>
      <c r="Y1307" s="144">
        <v>0.65303217628304977</v>
      </c>
      <c r="Z1307" s="144">
        <v>0.65107746040042225</v>
      </c>
      <c r="AA1307" s="144">
        <v>0.649194762267572</v>
      </c>
      <c r="AB1307" s="144">
        <v>0.64738023394088351</v>
      </c>
      <c r="AC1307" s="144">
        <v>0.6456302348264753</v>
      </c>
      <c r="AD1307" s="144">
        <v>0.64394132050521291</v>
      </c>
      <c r="AE1307" s="144">
        <v>0.64231023215998784</v>
      </c>
    </row>
    <row r="1308" spans="1:31">
      <c r="A1308" s="3" t="s">
        <v>700</v>
      </c>
      <c r="B1308" s="117" t="s">
        <v>544</v>
      </c>
      <c r="C1308" s="118" t="s">
        <v>259</v>
      </c>
      <c r="D1308" s="118" t="s">
        <v>303</v>
      </c>
      <c r="E1308" s="117" t="s">
        <v>95</v>
      </c>
      <c r="F1308" s="118" t="s">
        <v>119</v>
      </c>
      <c r="G1308" s="117">
        <v>0</v>
      </c>
      <c r="H1308" s="118">
        <v>0</v>
      </c>
      <c r="I1308" s="118">
        <v>4587.03</v>
      </c>
      <c r="J1308" s="118">
        <v>9447.86</v>
      </c>
      <c r="K1308" s="118">
        <v>12855.36</v>
      </c>
      <c r="L1308" s="118">
        <v>7152.81</v>
      </c>
      <c r="M1308" s="118">
        <v>4423.5600000000004</v>
      </c>
      <c r="N1308" s="118">
        <v>2036.94</v>
      </c>
      <c r="O1308" s="118">
        <v>2036.94</v>
      </c>
      <c r="P1308" s="118">
        <v>2036.94</v>
      </c>
      <c r="Q1308" s="118">
        <v>2036.94</v>
      </c>
      <c r="R1308" s="118">
        <v>2036.94</v>
      </c>
      <c r="S1308" s="118">
        <v>2036.94</v>
      </c>
      <c r="T1308" s="118">
        <v>2036.94</v>
      </c>
      <c r="U1308" s="118">
        <v>2036.94</v>
      </c>
      <c r="V1308" s="118">
        <v>2036.94</v>
      </c>
      <c r="W1308" s="118">
        <v>2036.94</v>
      </c>
      <c r="X1308" s="118">
        <v>2036.94</v>
      </c>
      <c r="Y1308" s="118">
        <v>2036.94</v>
      </c>
      <c r="Z1308" s="118">
        <v>2036.94</v>
      </c>
      <c r="AA1308" s="118">
        <v>2036.94</v>
      </c>
      <c r="AB1308" s="118">
        <v>2036.94</v>
      </c>
      <c r="AC1308" s="118">
        <v>2036.94</v>
      </c>
      <c r="AD1308" s="118">
        <v>2036.94</v>
      </c>
      <c r="AE1308" s="118">
        <v>2036.94</v>
      </c>
    </row>
    <row r="1309" spans="1:31">
      <c r="A1309" s="3" t="s">
        <v>701</v>
      </c>
      <c r="B1309" s="117" t="s">
        <v>544</v>
      </c>
      <c r="C1309" s="118" t="s">
        <v>259</v>
      </c>
      <c r="D1309" s="118" t="s">
        <v>303</v>
      </c>
      <c r="E1309" s="117" t="s">
        <v>96</v>
      </c>
      <c r="F1309" s="118" t="s">
        <v>119</v>
      </c>
      <c r="G1309" s="117">
        <v>0</v>
      </c>
      <c r="H1309" s="118">
        <v>0</v>
      </c>
      <c r="I1309" s="118">
        <v>15569.54</v>
      </c>
      <c r="J1309" s="118">
        <v>15569.54</v>
      </c>
      <c r="K1309" s="118">
        <v>15569.54</v>
      </c>
      <c r="L1309" s="118">
        <v>15569.54</v>
      </c>
      <c r="M1309" s="118">
        <v>15569.54</v>
      </c>
      <c r="N1309" s="118">
        <v>15569.54</v>
      </c>
      <c r="O1309" s="118">
        <v>15569.54</v>
      </c>
      <c r="P1309" s="118">
        <v>15569.54</v>
      </c>
      <c r="Q1309" s="118">
        <v>15569.54</v>
      </c>
      <c r="R1309" s="118">
        <v>15569.54</v>
      </c>
      <c r="S1309" s="118">
        <v>15569.54</v>
      </c>
      <c r="T1309" s="118">
        <v>15569.54</v>
      </c>
      <c r="U1309" s="118">
        <v>15569.54</v>
      </c>
      <c r="V1309" s="118">
        <v>15569.54</v>
      </c>
      <c r="W1309" s="118">
        <v>15569.54</v>
      </c>
      <c r="X1309" s="118">
        <v>15569.54</v>
      </c>
      <c r="Y1309" s="118">
        <v>15569.54</v>
      </c>
      <c r="Z1309" s="118">
        <v>15569.54</v>
      </c>
      <c r="AA1309" s="118">
        <v>15569.54</v>
      </c>
      <c r="AB1309" s="118">
        <v>15569.54</v>
      </c>
      <c r="AC1309" s="118">
        <v>15569.54</v>
      </c>
      <c r="AD1309" s="118">
        <v>15569.54</v>
      </c>
      <c r="AE1309" s="118">
        <v>15569.54</v>
      </c>
    </row>
    <row r="1310" spans="1:31">
      <c r="A1310" s="3" t="s">
        <v>702</v>
      </c>
      <c r="B1310" s="117" t="s">
        <v>544</v>
      </c>
      <c r="C1310" s="118" t="s">
        <v>259</v>
      </c>
      <c r="D1310" s="118" t="s">
        <v>303</v>
      </c>
      <c r="E1310" s="117" t="s">
        <v>97</v>
      </c>
      <c r="F1310" s="118" t="s">
        <v>119</v>
      </c>
      <c r="G1310" s="117">
        <v>0</v>
      </c>
      <c r="H1310" s="118">
        <v>0</v>
      </c>
      <c r="I1310" s="118">
        <v>0</v>
      </c>
      <c r="J1310" s="118">
        <v>0</v>
      </c>
      <c r="K1310" s="118">
        <v>0</v>
      </c>
      <c r="L1310" s="118">
        <v>0</v>
      </c>
      <c r="M1310" s="118">
        <v>0</v>
      </c>
      <c r="N1310" s="118">
        <v>0</v>
      </c>
      <c r="O1310" s="118">
        <v>0</v>
      </c>
      <c r="P1310" s="118">
        <v>0</v>
      </c>
      <c r="Q1310" s="118">
        <v>0</v>
      </c>
      <c r="R1310" s="118">
        <v>0</v>
      </c>
      <c r="S1310" s="118">
        <v>0</v>
      </c>
      <c r="T1310" s="118">
        <v>0</v>
      </c>
      <c r="U1310" s="118">
        <v>0</v>
      </c>
      <c r="V1310" s="118">
        <v>0</v>
      </c>
      <c r="W1310" s="118">
        <v>0</v>
      </c>
      <c r="X1310" s="118">
        <v>0</v>
      </c>
      <c r="Y1310" s="118">
        <v>0</v>
      </c>
      <c r="Z1310" s="118">
        <v>0</v>
      </c>
      <c r="AA1310" s="118">
        <v>0</v>
      </c>
      <c r="AB1310" s="118">
        <v>0</v>
      </c>
      <c r="AC1310" s="118">
        <v>0</v>
      </c>
      <c r="AD1310" s="118">
        <v>0</v>
      </c>
      <c r="AE1310" s="118">
        <v>0</v>
      </c>
    </row>
    <row r="1311" spans="1:31">
      <c r="A1311" s="3" t="s">
        <v>703</v>
      </c>
      <c r="B1311" s="117" t="s">
        <v>544</v>
      </c>
      <c r="C1311" s="118" t="s">
        <v>259</v>
      </c>
      <c r="D1311" s="118" t="s">
        <v>303</v>
      </c>
      <c r="E1311" s="117" t="s">
        <v>34</v>
      </c>
      <c r="F1311" s="118" t="s">
        <v>119</v>
      </c>
      <c r="G1311" s="117">
        <v>0</v>
      </c>
      <c r="H1311" s="118">
        <v>0</v>
      </c>
      <c r="I1311" s="118">
        <v>20156.57</v>
      </c>
      <c r="J1311" s="118">
        <v>25017.4</v>
      </c>
      <c r="K1311" s="118">
        <v>28424.9</v>
      </c>
      <c r="L1311" s="118">
        <v>22722.35</v>
      </c>
      <c r="M1311" s="118">
        <v>19993.099999999999</v>
      </c>
      <c r="N1311" s="118">
        <v>17606.48</v>
      </c>
      <c r="O1311" s="118">
        <v>17606.48</v>
      </c>
      <c r="P1311" s="118">
        <v>17606.48</v>
      </c>
      <c r="Q1311" s="118">
        <v>17606.48</v>
      </c>
      <c r="R1311" s="118">
        <v>17606.48</v>
      </c>
      <c r="S1311" s="118">
        <v>17606.48</v>
      </c>
      <c r="T1311" s="118">
        <v>17606.48</v>
      </c>
      <c r="U1311" s="118">
        <v>17606.48</v>
      </c>
      <c r="V1311" s="118">
        <v>17606.48</v>
      </c>
      <c r="W1311" s="118">
        <v>17606.48</v>
      </c>
      <c r="X1311" s="118">
        <v>17606.48</v>
      </c>
      <c r="Y1311" s="118">
        <v>17606.48</v>
      </c>
      <c r="Z1311" s="118">
        <v>17606.48</v>
      </c>
      <c r="AA1311" s="118">
        <v>17606.48</v>
      </c>
      <c r="AB1311" s="118">
        <v>17606.48</v>
      </c>
      <c r="AC1311" s="118">
        <v>17606.48</v>
      </c>
      <c r="AD1311" s="118">
        <v>17606.48</v>
      </c>
      <c r="AE1311" s="118">
        <v>17606.48</v>
      </c>
    </row>
    <row r="1312" spans="1:31">
      <c r="A1312" s="3" t="s">
        <v>704</v>
      </c>
      <c r="B1312" s="117" t="s">
        <v>544</v>
      </c>
      <c r="C1312" s="118" t="s">
        <v>270</v>
      </c>
      <c r="D1312" s="118" t="s">
        <v>303</v>
      </c>
      <c r="E1312" s="117" t="s">
        <v>93</v>
      </c>
      <c r="F1312" s="118" t="s">
        <v>119</v>
      </c>
      <c r="G1312" s="117">
        <v>0</v>
      </c>
      <c r="H1312" s="119">
        <v>0</v>
      </c>
      <c r="I1312" s="119">
        <v>0.23850924254657502</v>
      </c>
      <c r="J1312" s="119">
        <v>0.64862157967068002</v>
      </c>
      <c r="K1312" s="119">
        <v>1.3613748445643499</v>
      </c>
      <c r="L1312" s="119">
        <v>1.7008245975451504</v>
      </c>
      <c r="M1312" s="119">
        <v>1.8622970593149999</v>
      </c>
      <c r="N1312" s="119">
        <v>1.8622970593149999</v>
      </c>
      <c r="O1312" s="119">
        <v>1.8622970593149999</v>
      </c>
      <c r="P1312" s="119">
        <v>1.8622970593149999</v>
      </c>
      <c r="Q1312" s="119">
        <v>1.8622970593149999</v>
      </c>
      <c r="R1312" s="119">
        <v>1.8622970593149999</v>
      </c>
      <c r="S1312" s="119">
        <v>1.8622970593149999</v>
      </c>
      <c r="T1312" s="119">
        <v>1.8622970593149999</v>
      </c>
      <c r="U1312" s="119">
        <v>1.8622970593149999</v>
      </c>
      <c r="V1312" s="119">
        <v>1.8622970593149999</v>
      </c>
      <c r="W1312" s="119">
        <v>1.8622970593149999</v>
      </c>
      <c r="X1312" s="119">
        <v>1.8622970593149999</v>
      </c>
      <c r="Y1312" s="119">
        <v>1.8622970593149999</v>
      </c>
      <c r="Z1312" s="119">
        <v>1.8622970593149999</v>
      </c>
      <c r="AA1312" s="119">
        <v>1.8622970593149999</v>
      </c>
      <c r="AB1312" s="119">
        <v>1.8622970593149999</v>
      </c>
      <c r="AC1312" s="119">
        <v>1.8622970593149999</v>
      </c>
      <c r="AD1312" s="119">
        <v>1.8622970593149999</v>
      </c>
      <c r="AE1312" s="119">
        <v>1.8622970593149999</v>
      </c>
    </row>
    <row r="1313" spans="1:31">
      <c r="A1313" s="3" t="s">
        <v>705</v>
      </c>
      <c r="B1313" s="117" t="s">
        <v>544</v>
      </c>
      <c r="C1313" s="118" t="s">
        <v>270</v>
      </c>
      <c r="D1313" s="118" t="s">
        <v>303</v>
      </c>
      <c r="E1313" s="117" t="s">
        <v>94</v>
      </c>
      <c r="F1313" s="118" t="s">
        <v>119</v>
      </c>
      <c r="G1313" s="117">
        <v>0</v>
      </c>
      <c r="H1313" s="119">
        <v>0</v>
      </c>
      <c r="I1313" s="119">
        <v>0.23850924254657502</v>
      </c>
      <c r="J1313" s="119">
        <v>0.410112337124105</v>
      </c>
      <c r="K1313" s="119">
        <v>0.71275326489366986</v>
      </c>
      <c r="L1313" s="119">
        <v>0.33944975298080049</v>
      </c>
      <c r="M1313" s="119">
        <v>0.16147246176984953</v>
      </c>
      <c r="N1313" s="119">
        <v>0</v>
      </c>
      <c r="O1313" s="119">
        <v>0</v>
      </c>
      <c r="P1313" s="119">
        <v>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>
        <v>0</v>
      </c>
      <c r="AB1313" s="119">
        <v>0</v>
      </c>
      <c r="AC1313" s="119">
        <v>0</v>
      </c>
      <c r="AD1313" s="119">
        <v>0</v>
      </c>
      <c r="AE1313" s="119">
        <v>0</v>
      </c>
    </row>
    <row r="1314" spans="1:31">
      <c r="A1314" s="3" t="s">
        <v>706</v>
      </c>
      <c r="B1314" s="117" t="s">
        <v>544</v>
      </c>
      <c r="C1314" s="118" t="s">
        <v>270</v>
      </c>
      <c r="D1314" s="118" t="s">
        <v>303</v>
      </c>
      <c r="E1314" s="117" t="s">
        <v>35</v>
      </c>
      <c r="F1314" s="118" t="s">
        <v>119</v>
      </c>
      <c r="G1314" s="117">
        <v>0</v>
      </c>
      <c r="H1314" s="144">
        <v>0</v>
      </c>
      <c r="I1314" s="144">
        <v>4.2805222994714294E-2</v>
      </c>
      <c r="J1314" s="144">
        <v>0.11589085437332784</v>
      </c>
      <c r="K1314" s="144">
        <v>0.24214681904312915</v>
      </c>
      <c r="L1314" s="144">
        <v>0.30119886789659323</v>
      </c>
      <c r="M1314" s="144">
        <v>0.32837759634319602</v>
      </c>
      <c r="N1314" s="144">
        <v>0.32699536477963731</v>
      </c>
      <c r="O1314" s="144">
        <v>0.32564643502773361</v>
      </c>
      <c r="P1314" s="144">
        <v>0.32432994859057002</v>
      </c>
      <c r="Q1314" s="144">
        <v>0.32304506912272002</v>
      </c>
      <c r="R1314" s="144">
        <v>0.32179098185867311</v>
      </c>
      <c r="S1314" s="144">
        <v>0.3205668930560085</v>
      </c>
      <c r="T1314" s="144">
        <v>0.3193720294529378</v>
      </c>
      <c r="U1314" s="144">
        <v>0.31820563773984423</v>
      </c>
      <c r="V1314" s="144">
        <v>0.3170669840444586</v>
      </c>
      <c r="W1314" s="144">
        <v>0.31595535343031728</v>
      </c>
      <c r="X1314" s="144">
        <v>0.31487004940816371</v>
      </c>
      <c r="Y1314" s="144">
        <v>0.31381039345995543</v>
      </c>
      <c r="Z1314" s="144">
        <v>0.31277572457515468</v>
      </c>
      <c r="AA1314" s="144">
        <v>0.31176539879898241</v>
      </c>
      <c r="AB1314" s="144">
        <v>0.31077878879232984</v>
      </c>
      <c r="AC1314" s="144">
        <v>0.3098152834030255</v>
      </c>
      <c r="AD1314" s="144">
        <v>0.30887428724816407</v>
      </c>
      <c r="AE1314" s="144">
        <v>0.30795522030721362</v>
      </c>
    </row>
    <row r="1315" spans="1:31">
      <c r="A1315" s="3" t="s">
        <v>707</v>
      </c>
      <c r="B1315" s="117" t="s">
        <v>544</v>
      </c>
      <c r="C1315" s="118" t="s">
        <v>270</v>
      </c>
      <c r="D1315" s="118" t="s">
        <v>303</v>
      </c>
      <c r="E1315" s="117" t="s">
        <v>36</v>
      </c>
      <c r="F1315" s="118" t="s">
        <v>119</v>
      </c>
      <c r="G1315" s="117">
        <v>0</v>
      </c>
      <c r="H1315" s="144">
        <v>0</v>
      </c>
      <c r="I1315" s="144">
        <v>4.5615114018237736E-2</v>
      </c>
      <c r="J1315" s="144">
        <v>0.12349835291275345</v>
      </c>
      <c r="K1315" s="144">
        <v>0.25804221978168068</v>
      </c>
      <c r="L1315" s="144">
        <v>0.32097066058886747</v>
      </c>
      <c r="M1315" s="144">
        <v>0.34993349993946721</v>
      </c>
      <c r="N1315" s="144">
        <v>0.3484605336526399</v>
      </c>
      <c r="O1315" s="144">
        <v>0.34702305522989513</v>
      </c>
      <c r="P1315" s="144">
        <v>0.345620149819448</v>
      </c>
      <c r="Q1315" s="144">
        <v>0.34425092617510655</v>
      </c>
      <c r="R1315" s="144">
        <v>0.34291451604717937</v>
      </c>
      <c r="S1315" s="144">
        <v>0.34161007358909684</v>
      </c>
      <c r="T1315" s="144">
        <v>0.34033677477934549</v>
      </c>
      <c r="U1315" s="144">
        <v>0.33909381685831652</v>
      </c>
      <c r="V1315" s="144">
        <v>0.33788041777968736</v>
      </c>
      <c r="W1315" s="144">
        <v>0.33669581567595619</v>
      </c>
      <c r="X1315" s="144">
        <v>0.33553926833777037</v>
      </c>
      <c r="Y1315" s="144">
        <v>0.33441005270668739</v>
      </c>
      <c r="Z1315" s="144">
        <v>0.33330746438102588</v>
      </c>
      <c r="AA1315" s="144">
        <v>0.33223081713446545</v>
      </c>
      <c r="AB1315" s="144">
        <v>0.33117944244706932</v>
      </c>
      <c r="AC1315" s="144">
        <v>0.33015268904840739</v>
      </c>
      <c r="AD1315" s="144">
        <v>0.3291499224724681</v>
      </c>
      <c r="AE1315" s="144">
        <v>0.32817052462405544</v>
      </c>
    </row>
    <row r="1316" spans="1:31">
      <c r="A1316" s="3" t="s">
        <v>708</v>
      </c>
      <c r="B1316" s="117" t="s">
        <v>544</v>
      </c>
      <c r="C1316" s="118" t="s">
        <v>270</v>
      </c>
      <c r="D1316" s="118" t="s">
        <v>303</v>
      </c>
      <c r="E1316" s="117" t="s">
        <v>37</v>
      </c>
      <c r="F1316" s="118" t="s">
        <v>119</v>
      </c>
      <c r="G1316" s="117">
        <v>0</v>
      </c>
      <c r="H1316" s="144">
        <v>0</v>
      </c>
      <c r="I1316" s="144">
        <v>4.4249781818431921E-2</v>
      </c>
      <c r="J1316" s="144">
        <v>0.11980185271794194</v>
      </c>
      <c r="K1316" s="144">
        <v>0.25031860976425446</v>
      </c>
      <c r="L1316" s="144">
        <v>0.31136350323484413</v>
      </c>
      <c r="M1316" s="144">
        <v>0.33945943919137667</v>
      </c>
      <c r="N1316" s="144">
        <v>0.33803056110522395</v>
      </c>
      <c r="O1316" s="144">
        <v>0.33663610867549371</v>
      </c>
      <c r="P1316" s="144">
        <v>0.33527519443335524</v>
      </c>
      <c r="Q1316" s="144">
        <v>0.33394695380901918</v>
      </c>
      <c r="R1316" s="144">
        <v>0.33265054454087434</v>
      </c>
      <c r="S1316" s="144">
        <v>0.33138514609987152</v>
      </c>
      <c r="T1316" s="144">
        <v>0.33014995912875827</v>
      </c>
      <c r="U1316" s="144">
        <v>0.32894420489578569</v>
      </c>
      <c r="V1316" s="144">
        <v>0.3277671247625088</v>
      </c>
      <c r="W1316" s="144">
        <v>0.32661797966532008</v>
      </c>
      <c r="X1316" s="144">
        <v>0.32549604961036177</v>
      </c>
      <c r="Y1316" s="144">
        <v>0.32440063318146922</v>
      </c>
      <c r="Z1316" s="144">
        <v>0.32333104706081267</v>
      </c>
      <c r="AA1316" s="144">
        <v>0.32228662556190624</v>
      </c>
      <c r="AB1316" s="144">
        <v>0.32126672017466779</v>
      </c>
      <c r="AC1316" s="144">
        <v>0.32027069912221667</v>
      </c>
      <c r="AD1316" s="144">
        <v>0.31929794692910823</v>
      </c>
      <c r="AE1316" s="144">
        <v>0.31834786400070919</v>
      </c>
    </row>
    <row r="1317" spans="1:31">
      <c r="A1317" s="3" t="s">
        <v>709</v>
      </c>
      <c r="B1317" s="117" t="s">
        <v>544</v>
      </c>
      <c r="C1317" s="118" t="s">
        <v>270</v>
      </c>
      <c r="D1317" s="118" t="s">
        <v>303</v>
      </c>
      <c r="E1317" s="117" t="s">
        <v>38</v>
      </c>
      <c r="F1317" s="118" t="s">
        <v>119</v>
      </c>
      <c r="G1317" s="117">
        <v>0</v>
      </c>
      <c r="H1317" s="144">
        <v>0</v>
      </c>
      <c r="I1317" s="144">
        <v>4.715449895399821E-2</v>
      </c>
      <c r="J1317" s="144">
        <v>0.12766608345901742</v>
      </c>
      <c r="K1317" s="144">
        <v>0.26675043666267523</v>
      </c>
      <c r="L1317" s="144">
        <v>0.33180253967907514</v>
      </c>
      <c r="M1317" s="144">
        <v>0.36174279538723003</v>
      </c>
      <c r="N1317" s="144">
        <v>0.36022012052986352</v>
      </c>
      <c r="O1317" s="144">
        <v>0.35873413115461816</v>
      </c>
      <c r="P1317" s="144">
        <v>0.35728388153597107</v>
      </c>
      <c r="Q1317" s="144">
        <v>0.3558684503506172</v>
      </c>
      <c r="R1317" s="144">
        <v>0.35448694004782005</v>
      </c>
      <c r="S1317" s="144">
        <v>0.35313847623600969</v>
      </c>
      <c r="T1317" s="144">
        <v>0.35182220708520701</v>
      </c>
      <c r="U1317" s="144">
        <v>0.35053730274486966</v>
      </c>
      <c r="V1317" s="144">
        <v>0.34928295477675703</v>
      </c>
      <c r="W1317" s="144">
        <v>0.34805837560242975</v>
      </c>
      <c r="X1317" s="144">
        <v>0.34686279796500613</v>
      </c>
      <c r="Y1317" s="144">
        <v>0.34569547440480525</v>
      </c>
      <c r="Z1317" s="144">
        <v>0.34455567674852161</v>
      </c>
      <c r="AA1317" s="144">
        <v>0.34344269561157953</v>
      </c>
      <c r="AB1317" s="144">
        <v>0.34235583991332885</v>
      </c>
      <c r="AC1317" s="144">
        <v>0.34129443640474921</v>
      </c>
      <c r="AD1317" s="144">
        <v>0.34025782920834208</v>
      </c>
      <c r="AE1317" s="144">
        <v>0.33924537936989468</v>
      </c>
    </row>
    <row r="1318" spans="1:31">
      <c r="A1318" s="3" t="s">
        <v>710</v>
      </c>
      <c r="B1318" s="117" t="s">
        <v>544</v>
      </c>
      <c r="C1318" s="118" t="s">
        <v>270</v>
      </c>
      <c r="D1318" s="118" t="s">
        <v>303</v>
      </c>
      <c r="E1318" s="117" t="s">
        <v>95</v>
      </c>
      <c r="F1318" s="118" t="s">
        <v>119</v>
      </c>
      <c r="G1318" s="117">
        <v>0</v>
      </c>
      <c r="H1318" s="118">
        <v>0</v>
      </c>
      <c r="I1318" s="118">
        <v>1133.19</v>
      </c>
      <c r="J1318" s="118">
        <v>1201.83</v>
      </c>
      <c r="K1318" s="118">
        <v>1322.89</v>
      </c>
      <c r="L1318" s="118">
        <v>1173.57</v>
      </c>
      <c r="M1318" s="118">
        <v>1102.3800000000001</v>
      </c>
      <c r="N1318" s="118">
        <v>1037.79</v>
      </c>
      <c r="O1318" s="118">
        <v>1037.79</v>
      </c>
      <c r="P1318" s="118">
        <v>1037.79</v>
      </c>
      <c r="Q1318" s="118">
        <v>1037.79</v>
      </c>
      <c r="R1318" s="118">
        <v>1037.79</v>
      </c>
      <c r="S1318" s="118">
        <v>1037.79</v>
      </c>
      <c r="T1318" s="118">
        <v>1037.79</v>
      </c>
      <c r="U1318" s="118">
        <v>1037.79</v>
      </c>
      <c r="V1318" s="118">
        <v>1037.79</v>
      </c>
      <c r="W1318" s="118">
        <v>1037.79</v>
      </c>
      <c r="X1318" s="118">
        <v>1037.79</v>
      </c>
      <c r="Y1318" s="118">
        <v>1037.79</v>
      </c>
      <c r="Z1318" s="118">
        <v>1037.79</v>
      </c>
      <c r="AA1318" s="118">
        <v>1037.79</v>
      </c>
      <c r="AB1318" s="118">
        <v>1037.79</v>
      </c>
      <c r="AC1318" s="118">
        <v>1037.79</v>
      </c>
      <c r="AD1318" s="118">
        <v>1037.79</v>
      </c>
      <c r="AE1318" s="118">
        <v>1037.79</v>
      </c>
    </row>
    <row r="1319" spans="1:31">
      <c r="A1319" s="3" t="s">
        <v>711</v>
      </c>
      <c r="B1319" s="117" t="s">
        <v>544</v>
      </c>
      <c r="C1319" s="118" t="s">
        <v>270</v>
      </c>
      <c r="D1319" s="118" t="s">
        <v>303</v>
      </c>
      <c r="E1319" s="117" t="s">
        <v>96</v>
      </c>
      <c r="F1319" s="118" t="s">
        <v>119</v>
      </c>
      <c r="G1319" s="117">
        <v>0</v>
      </c>
      <c r="H1319" s="118">
        <v>0</v>
      </c>
      <c r="I1319" s="118">
        <v>7932.44</v>
      </c>
      <c r="J1319" s="118">
        <v>7932.44</v>
      </c>
      <c r="K1319" s="118">
        <v>7932.44</v>
      </c>
      <c r="L1319" s="118">
        <v>7932.44</v>
      </c>
      <c r="M1319" s="118">
        <v>7932.44</v>
      </c>
      <c r="N1319" s="118">
        <v>7932.44</v>
      </c>
      <c r="O1319" s="118">
        <v>7932.44</v>
      </c>
      <c r="P1319" s="118">
        <v>7932.44</v>
      </c>
      <c r="Q1319" s="118">
        <v>7932.44</v>
      </c>
      <c r="R1319" s="118">
        <v>7932.44</v>
      </c>
      <c r="S1319" s="118">
        <v>7932.44</v>
      </c>
      <c r="T1319" s="118">
        <v>7932.44</v>
      </c>
      <c r="U1319" s="118">
        <v>7932.44</v>
      </c>
      <c r="V1319" s="118">
        <v>7932.44</v>
      </c>
      <c r="W1319" s="118">
        <v>7932.44</v>
      </c>
      <c r="X1319" s="118">
        <v>7932.44</v>
      </c>
      <c r="Y1319" s="118">
        <v>7932.44</v>
      </c>
      <c r="Z1319" s="118">
        <v>7932.44</v>
      </c>
      <c r="AA1319" s="118">
        <v>7932.44</v>
      </c>
      <c r="AB1319" s="118">
        <v>7932.44</v>
      </c>
      <c r="AC1319" s="118">
        <v>7932.44</v>
      </c>
      <c r="AD1319" s="118">
        <v>7932.44</v>
      </c>
      <c r="AE1319" s="118">
        <v>7932.44</v>
      </c>
    </row>
    <row r="1320" spans="1:31">
      <c r="A1320" s="3" t="s">
        <v>712</v>
      </c>
      <c r="B1320" s="117" t="s">
        <v>544</v>
      </c>
      <c r="C1320" s="118" t="s">
        <v>270</v>
      </c>
      <c r="D1320" s="118" t="s">
        <v>303</v>
      </c>
      <c r="E1320" s="117" t="s">
        <v>97</v>
      </c>
      <c r="F1320" s="118" t="s">
        <v>119</v>
      </c>
      <c r="G1320" s="117">
        <v>0</v>
      </c>
      <c r="H1320" s="118">
        <v>0</v>
      </c>
      <c r="I1320" s="118">
        <v>0</v>
      </c>
      <c r="J1320" s="118">
        <v>0</v>
      </c>
      <c r="K1320" s="118">
        <v>0</v>
      </c>
      <c r="L1320" s="118">
        <v>0</v>
      </c>
      <c r="M1320" s="118">
        <v>0</v>
      </c>
      <c r="N1320" s="118">
        <v>0</v>
      </c>
      <c r="O1320" s="118">
        <v>0</v>
      </c>
      <c r="P1320" s="118">
        <v>0</v>
      </c>
      <c r="Q1320" s="118">
        <v>0</v>
      </c>
      <c r="R1320" s="118">
        <v>0</v>
      </c>
      <c r="S1320" s="118">
        <v>0</v>
      </c>
      <c r="T1320" s="118">
        <v>0</v>
      </c>
      <c r="U1320" s="118">
        <v>0</v>
      </c>
      <c r="V1320" s="118">
        <v>0</v>
      </c>
      <c r="W1320" s="118">
        <v>0</v>
      </c>
      <c r="X1320" s="118">
        <v>0</v>
      </c>
      <c r="Y1320" s="118">
        <v>0</v>
      </c>
      <c r="Z1320" s="118">
        <v>0</v>
      </c>
      <c r="AA1320" s="118">
        <v>0</v>
      </c>
      <c r="AB1320" s="118">
        <v>0</v>
      </c>
      <c r="AC1320" s="118">
        <v>0</v>
      </c>
      <c r="AD1320" s="118">
        <v>0</v>
      </c>
      <c r="AE1320" s="118">
        <v>0</v>
      </c>
    </row>
    <row r="1321" spans="1:31">
      <c r="A1321" s="3" t="s">
        <v>713</v>
      </c>
      <c r="B1321" s="117" t="s">
        <v>544</v>
      </c>
      <c r="C1321" s="118" t="s">
        <v>270</v>
      </c>
      <c r="D1321" s="118" t="s">
        <v>303</v>
      </c>
      <c r="E1321" s="117" t="s">
        <v>34</v>
      </c>
      <c r="F1321" s="118" t="s">
        <v>119</v>
      </c>
      <c r="G1321" s="117">
        <v>0</v>
      </c>
      <c r="H1321" s="118">
        <v>0</v>
      </c>
      <c r="I1321" s="118">
        <v>9065.6299999999992</v>
      </c>
      <c r="J1321" s="118">
        <v>9134.27</v>
      </c>
      <c r="K1321" s="118">
        <v>9255.33</v>
      </c>
      <c r="L1321" s="118">
        <v>9106.01</v>
      </c>
      <c r="M1321" s="118">
        <v>9034.82</v>
      </c>
      <c r="N1321" s="118">
        <v>8970.23</v>
      </c>
      <c r="O1321" s="118">
        <v>8970.23</v>
      </c>
      <c r="P1321" s="118">
        <v>8970.23</v>
      </c>
      <c r="Q1321" s="118">
        <v>8970.23</v>
      </c>
      <c r="R1321" s="118">
        <v>8970.23</v>
      </c>
      <c r="S1321" s="118">
        <v>8970.23</v>
      </c>
      <c r="T1321" s="118">
        <v>8970.23</v>
      </c>
      <c r="U1321" s="118">
        <v>8970.23</v>
      </c>
      <c r="V1321" s="118">
        <v>8970.23</v>
      </c>
      <c r="W1321" s="118">
        <v>8970.23</v>
      </c>
      <c r="X1321" s="118">
        <v>8970.23</v>
      </c>
      <c r="Y1321" s="118">
        <v>8970.23</v>
      </c>
      <c r="Z1321" s="118">
        <v>8970.23</v>
      </c>
      <c r="AA1321" s="118">
        <v>8970.23</v>
      </c>
      <c r="AB1321" s="118">
        <v>8970.23</v>
      </c>
      <c r="AC1321" s="118">
        <v>8970.23</v>
      </c>
      <c r="AD1321" s="118">
        <v>8970.23</v>
      </c>
      <c r="AE1321" s="118">
        <v>8970.23</v>
      </c>
    </row>
    <row r="1322" spans="1:31">
      <c r="B1322" s="117"/>
      <c r="C1322" s="118"/>
      <c r="D1322" s="118"/>
      <c r="E1322" s="117"/>
      <c r="F1322" s="118"/>
      <c r="G1322" s="117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19"/>
      <c r="S1322" s="119"/>
      <c r="T1322" s="119"/>
      <c r="U1322" s="119"/>
      <c r="V1322" s="119"/>
      <c r="W1322" s="119"/>
      <c r="X1322" s="119"/>
      <c r="Y1322" s="119"/>
      <c r="Z1322" s="119"/>
      <c r="AA1322" s="119"/>
      <c r="AB1322" s="119"/>
      <c r="AC1322" s="119"/>
      <c r="AD1322" s="119"/>
      <c r="AE1322" s="119"/>
    </row>
    <row r="1323" spans="1:31">
      <c r="B1323" s="117"/>
      <c r="C1323" s="118"/>
      <c r="D1323" s="118"/>
      <c r="E1323" s="117"/>
      <c r="F1323" s="118"/>
      <c r="G1323" s="117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  <c r="R1323" s="119"/>
      <c r="S1323" s="119"/>
      <c r="T1323" s="119"/>
      <c r="U1323" s="119"/>
      <c r="V1323" s="119"/>
      <c r="W1323" s="119"/>
      <c r="X1323" s="119"/>
      <c r="Y1323" s="119"/>
      <c r="Z1323" s="119"/>
      <c r="AA1323" s="119"/>
      <c r="AB1323" s="119"/>
      <c r="AC1323" s="119"/>
      <c r="AD1323" s="119"/>
      <c r="AE1323" s="119"/>
    </row>
    <row r="1324" spans="1:31">
      <c r="B1324" s="117"/>
      <c r="C1324" s="118"/>
      <c r="D1324" s="118"/>
      <c r="E1324" s="117"/>
      <c r="F1324" s="118"/>
      <c r="G1324" s="117"/>
      <c r="H1324" s="144"/>
      <c r="I1324" s="144"/>
      <c r="J1324" s="144"/>
      <c r="K1324" s="144"/>
      <c r="L1324" s="144"/>
      <c r="M1324" s="144"/>
      <c r="N1324" s="144"/>
      <c r="O1324" s="144"/>
      <c r="P1324" s="144"/>
      <c r="Q1324" s="144"/>
      <c r="R1324" s="144"/>
      <c r="S1324" s="144"/>
      <c r="T1324" s="144"/>
      <c r="U1324" s="144"/>
      <c r="V1324" s="144"/>
      <c r="W1324" s="144"/>
      <c r="X1324" s="144"/>
      <c r="Y1324" s="144"/>
      <c r="Z1324" s="144"/>
      <c r="AA1324" s="144"/>
      <c r="AB1324" s="144"/>
      <c r="AC1324" s="144"/>
      <c r="AD1324" s="144"/>
      <c r="AE1324" s="144"/>
    </row>
    <row r="1325" spans="1:31">
      <c r="B1325" s="117"/>
      <c r="C1325" s="118"/>
      <c r="D1325" s="118"/>
      <c r="E1325" s="117"/>
      <c r="F1325" s="118"/>
      <c r="G1325" s="117"/>
      <c r="H1325" s="144"/>
      <c r="I1325" s="144"/>
      <c r="J1325" s="144"/>
      <c r="K1325" s="144"/>
      <c r="L1325" s="144"/>
      <c r="M1325" s="144"/>
      <c r="N1325" s="144"/>
      <c r="O1325" s="144"/>
      <c r="P1325" s="144"/>
      <c r="Q1325" s="144"/>
      <c r="R1325" s="144"/>
      <c r="S1325" s="144"/>
      <c r="T1325" s="144"/>
      <c r="U1325" s="144"/>
      <c r="V1325" s="144"/>
      <c r="W1325" s="144"/>
      <c r="X1325" s="144"/>
      <c r="Y1325" s="144"/>
      <c r="Z1325" s="144"/>
      <c r="AA1325" s="144"/>
      <c r="AB1325" s="144"/>
      <c r="AC1325" s="144"/>
      <c r="AD1325" s="144"/>
      <c r="AE1325" s="144"/>
    </row>
    <row r="1326" spans="1:31">
      <c r="B1326" s="117"/>
      <c r="C1326" s="118"/>
      <c r="D1326" s="118"/>
      <c r="E1326" s="117"/>
      <c r="F1326" s="118"/>
      <c r="G1326" s="117"/>
      <c r="H1326" s="144"/>
      <c r="I1326" s="144"/>
      <c r="J1326" s="144"/>
      <c r="K1326" s="144"/>
      <c r="L1326" s="144"/>
      <c r="M1326" s="144"/>
      <c r="N1326" s="144"/>
      <c r="O1326" s="144"/>
      <c r="P1326" s="144"/>
      <c r="Q1326" s="144"/>
      <c r="R1326" s="144"/>
      <c r="S1326" s="144"/>
      <c r="T1326" s="144"/>
      <c r="U1326" s="144"/>
      <c r="V1326" s="144"/>
      <c r="W1326" s="144"/>
      <c r="X1326" s="144"/>
      <c r="Y1326" s="144"/>
      <c r="Z1326" s="144"/>
      <c r="AA1326" s="144"/>
      <c r="AB1326" s="144"/>
      <c r="AC1326" s="144"/>
      <c r="AD1326" s="144"/>
      <c r="AE1326" s="144"/>
    </row>
    <row r="1327" spans="1:31">
      <c r="B1327" s="117"/>
      <c r="C1327" s="118"/>
      <c r="D1327" s="118"/>
      <c r="E1327" s="117"/>
      <c r="F1327" s="118"/>
      <c r="G1327" s="117"/>
      <c r="H1327" s="144"/>
      <c r="I1327" s="144"/>
      <c r="J1327" s="144"/>
      <c r="K1327" s="144"/>
      <c r="L1327" s="144"/>
      <c r="M1327" s="144"/>
      <c r="N1327" s="144"/>
      <c r="O1327" s="144"/>
      <c r="P1327" s="144"/>
      <c r="Q1327" s="144"/>
      <c r="R1327" s="144"/>
      <c r="S1327" s="144"/>
      <c r="T1327" s="144"/>
      <c r="U1327" s="144"/>
      <c r="V1327" s="144"/>
      <c r="W1327" s="144"/>
      <c r="X1327" s="144"/>
      <c r="Y1327" s="144"/>
      <c r="Z1327" s="144"/>
      <c r="AA1327" s="144"/>
      <c r="AB1327" s="144"/>
      <c r="AC1327" s="144"/>
      <c r="AD1327" s="144"/>
      <c r="AE1327" s="144"/>
    </row>
    <row r="1328" spans="1:31">
      <c r="B1328" s="117"/>
      <c r="C1328" s="118"/>
      <c r="D1328" s="118"/>
      <c r="E1328" s="117"/>
      <c r="F1328" s="118"/>
      <c r="G1328" s="117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</row>
    <row r="1329" spans="2:31">
      <c r="B1329" s="117"/>
      <c r="C1329" s="118"/>
      <c r="D1329" s="118"/>
      <c r="E1329" s="117"/>
      <c r="F1329" s="118"/>
      <c r="G1329" s="117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</row>
    <row r="1330" spans="2:31">
      <c r="B1330" s="117"/>
      <c r="C1330" s="118"/>
      <c r="D1330" s="118"/>
      <c r="E1330" s="117"/>
      <c r="F1330" s="118"/>
      <c r="G1330" s="117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</row>
    <row r="1331" spans="2:31">
      <c r="B1331" s="117"/>
      <c r="C1331" s="118"/>
      <c r="D1331" s="118"/>
      <c r="E1331" s="117"/>
      <c r="F1331" s="118"/>
      <c r="G1331" s="117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</row>
    <row r="1332" spans="2:31">
      <c r="B1332" s="117"/>
      <c r="C1332" s="118"/>
      <c r="D1332" s="117"/>
      <c r="E1332" s="117"/>
      <c r="F1332" s="118"/>
      <c r="G1332" s="117"/>
      <c r="H1332" s="119"/>
      <c r="I1332" s="119"/>
      <c r="J1332" s="119"/>
      <c r="K1332" s="119"/>
      <c r="L1332" s="119"/>
      <c r="M1332" s="119"/>
      <c r="N1332" s="119"/>
      <c r="O1332" s="119"/>
      <c r="P1332" s="119"/>
      <c r="Q1332" s="119"/>
      <c r="R1332" s="119"/>
      <c r="S1332" s="119"/>
      <c r="T1332" s="119"/>
      <c r="U1332" s="119"/>
      <c r="V1332" s="119"/>
      <c r="W1332" s="119"/>
      <c r="X1332" s="119"/>
      <c r="Y1332" s="119"/>
      <c r="Z1332" s="119"/>
      <c r="AA1332" s="119"/>
      <c r="AB1332" s="119"/>
      <c r="AC1332" s="119"/>
      <c r="AD1332" s="119"/>
      <c r="AE1332" s="119"/>
    </row>
    <row r="1333" spans="2:31">
      <c r="B1333" s="117"/>
      <c r="C1333" s="117"/>
      <c r="D1333" s="117"/>
      <c r="E1333" s="117"/>
      <c r="F1333" s="118"/>
      <c r="G1333" s="117"/>
      <c r="H1333" s="119"/>
      <c r="I1333" s="119"/>
      <c r="J1333" s="119"/>
      <c r="K1333" s="119"/>
      <c r="L1333" s="119"/>
      <c r="M1333" s="119"/>
      <c r="N1333" s="119"/>
      <c r="O1333" s="119"/>
      <c r="P1333" s="119"/>
      <c r="Q1333" s="119"/>
      <c r="R1333" s="119"/>
      <c r="S1333" s="119"/>
      <c r="T1333" s="119"/>
      <c r="U1333" s="119"/>
      <c r="V1333" s="119"/>
      <c r="W1333" s="119"/>
      <c r="X1333" s="119"/>
      <c r="Y1333" s="119"/>
      <c r="Z1333" s="119"/>
      <c r="AA1333" s="119"/>
      <c r="AB1333" s="119"/>
      <c r="AC1333" s="119"/>
      <c r="AD1333" s="119"/>
      <c r="AE1333" s="119"/>
    </row>
    <row r="1334" spans="2:31">
      <c r="B1334" s="117"/>
      <c r="C1334" s="117"/>
      <c r="D1334" s="117"/>
      <c r="E1334" s="117"/>
      <c r="F1334" s="118"/>
      <c r="G1334" s="117"/>
      <c r="H1334" s="144"/>
      <c r="I1334" s="144"/>
      <c r="J1334" s="144"/>
      <c r="K1334" s="144"/>
      <c r="L1334" s="144"/>
      <c r="M1334" s="144"/>
      <c r="N1334" s="144"/>
      <c r="O1334" s="144"/>
      <c r="P1334" s="144"/>
      <c r="Q1334" s="144"/>
      <c r="R1334" s="144"/>
      <c r="S1334" s="144"/>
      <c r="T1334" s="144"/>
      <c r="U1334" s="144"/>
      <c r="V1334" s="144"/>
      <c r="W1334" s="144"/>
      <c r="X1334" s="144"/>
      <c r="Y1334" s="144"/>
      <c r="Z1334" s="144"/>
      <c r="AA1334" s="144"/>
      <c r="AB1334" s="144"/>
      <c r="AC1334" s="144"/>
      <c r="AD1334" s="144"/>
      <c r="AE1334" s="144"/>
    </row>
    <row r="1335" spans="2:31">
      <c r="B1335" s="117"/>
      <c r="C1335" s="117"/>
      <c r="D1335" s="117"/>
      <c r="E1335" s="117"/>
      <c r="F1335" s="118"/>
      <c r="G1335" s="117"/>
      <c r="H1335" s="144"/>
      <c r="I1335" s="144"/>
      <c r="J1335" s="144"/>
      <c r="K1335" s="144"/>
      <c r="L1335" s="144"/>
      <c r="M1335" s="144"/>
      <c r="N1335" s="144"/>
      <c r="O1335" s="144"/>
      <c r="P1335" s="144"/>
      <c r="Q1335" s="144"/>
      <c r="R1335" s="144"/>
      <c r="S1335" s="144"/>
      <c r="T1335" s="144"/>
      <c r="U1335" s="144"/>
      <c r="V1335" s="144"/>
      <c r="W1335" s="144"/>
      <c r="X1335" s="144"/>
      <c r="Y1335" s="144"/>
      <c r="Z1335" s="144"/>
      <c r="AA1335" s="144"/>
      <c r="AB1335" s="144"/>
      <c r="AC1335" s="144"/>
      <c r="AD1335" s="144"/>
      <c r="AE1335" s="144"/>
    </row>
    <row r="1336" spans="2:31">
      <c r="B1336" s="117"/>
      <c r="C1336" s="117"/>
      <c r="D1336" s="117"/>
      <c r="E1336" s="117"/>
      <c r="F1336" s="118"/>
      <c r="G1336" s="117"/>
      <c r="H1336" s="144"/>
      <c r="I1336" s="144"/>
      <c r="J1336" s="144"/>
      <c r="K1336" s="144"/>
      <c r="L1336" s="144"/>
      <c r="M1336" s="144"/>
      <c r="N1336" s="144"/>
      <c r="O1336" s="144"/>
      <c r="P1336" s="144"/>
      <c r="Q1336" s="144"/>
      <c r="R1336" s="144"/>
      <c r="S1336" s="144"/>
      <c r="T1336" s="144"/>
      <c r="U1336" s="144"/>
      <c r="V1336" s="144"/>
      <c r="W1336" s="144"/>
      <c r="X1336" s="144"/>
      <c r="Y1336" s="144"/>
      <c r="Z1336" s="144"/>
      <c r="AA1336" s="144"/>
      <c r="AB1336" s="144"/>
      <c r="AC1336" s="144"/>
      <c r="AD1336" s="144"/>
      <c r="AE1336" s="144"/>
    </row>
    <row r="1337" spans="2:31">
      <c r="B1337" s="117"/>
      <c r="C1337" s="117"/>
      <c r="D1337" s="117"/>
      <c r="E1337" s="117"/>
      <c r="F1337" s="118"/>
      <c r="G1337" s="117"/>
      <c r="H1337" s="144"/>
      <c r="I1337" s="144"/>
      <c r="J1337" s="144"/>
      <c r="K1337" s="144"/>
      <c r="L1337" s="144"/>
      <c r="M1337" s="144"/>
      <c r="N1337" s="144"/>
      <c r="O1337" s="144"/>
      <c r="P1337" s="144"/>
      <c r="Q1337" s="144"/>
      <c r="R1337" s="144"/>
      <c r="S1337" s="144"/>
      <c r="T1337" s="144"/>
      <c r="U1337" s="144"/>
      <c r="V1337" s="144"/>
      <c r="W1337" s="144"/>
      <c r="X1337" s="144"/>
      <c r="Y1337" s="144"/>
      <c r="Z1337" s="144"/>
      <c r="AA1337" s="144"/>
      <c r="AB1337" s="144"/>
      <c r="AC1337" s="144"/>
      <c r="AD1337" s="144"/>
      <c r="AE1337" s="144"/>
    </row>
    <row r="1338" spans="2:31">
      <c r="B1338" s="117"/>
      <c r="C1338" s="117"/>
      <c r="D1338" s="117"/>
      <c r="E1338" s="117"/>
      <c r="F1338" s="118"/>
      <c r="G1338" s="117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</row>
    <row r="1339" spans="2:31">
      <c r="B1339" s="117"/>
      <c r="C1339" s="117"/>
      <c r="D1339" s="117"/>
      <c r="E1339" s="117"/>
      <c r="F1339" s="118"/>
      <c r="G1339" s="117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</row>
    <row r="1340" spans="2:31">
      <c r="B1340" s="117"/>
      <c r="C1340" s="117"/>
      <c r="D1340" s="117"/>
      <c r="E1340" s="117"/>
      <c r="F1340" s="118"/>
      <c r="G1340" s="117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</row>
    <row r="1341" spans="2:31">
      <c r="B1341" s="117"/>
      <c r="C1341" s="117"/>
      <c r="D1341" s="117"/>
      <c r="E1341" s="117"/>
      <c r="F1341" s="118"/>
      <c r="G1341" s="117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</row>
    <row r="1342" spans="2:31">
      <c r="B1342" s="117"/>
      <c r="C1342" s="117"/>
      <c r="D1342" s="117"/>
      <c r="E1342" s="117"/>
      <c r="F1342" s="118"/>
      <c r="G1342" s="117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  <c r="R1342" s="119"/>
      <c r="S1342" s="119"/>
      <c r="T1342" s="119"/>
      <c r="U1342" s="119"/>
      <c r="V1342" s="119"/>
      <c r="W1342" s="119"/>
      <c r="X1342" s="119"/>
      <c r="Y1342" s="119"/>
      <c r="Z1342" s="119"/>
      <c r="AA1342" s="119"/>
      <c r="AB1342" s="119"/>
      <c r="AC1342" s="119"/>
      <c r="AD1342" s="119"/>
      <c r="AE1342" s="119"/>
    </row>
    <row r="1343" spans="2:31">
      <c r="B1343" s="117"/>
      <c r="C1343" s="117"/>
      <c r="D1343" s="117"/>
      <c r="E1343" s="117"/>
      <c r="F1343" s="118"/>
      <c r="G1343" s="117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  <c r="R1343" s="119"/>
      <c r="S1343" s="119"/>
      <c r="T1343" s="119"/>
      <c r="U1343" s="119"/>
      <c r="V1343" s="119"/>
      <c r="W1343" s="119"/>
      <c r="X1343" s="119"/>
      <c r="Y1343" s="119"/>
      <c r="Z1343" s="119"/>
      <c r="AA1343" s="119"/>
      <c r="AB1343" s="119"/>
      <c r="AC1343" s="119"/>
      <c r="AD1343" s="119"/>
      <c r="AE1343" s="119"/>
    </row>
    <row r="1344" spans="2:31">
      <c r="B1344" s="117"/>
      <c r="C1344" s="117"/>
      <c r="D1344" s="117"/>
      <c r="E1344" s="117"/>
      <c r="F1344" s="118"/>
      <c r="G1344" s="117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4"/>
      <c r="Z1344" s="144"/>
      <c r="AA1344" s="144"/>
      <c r="AB1344" s="144"/>
      <c r="AC1344" s="144"/>
      <c r="AD1344" s="144"/>
      <c r="AE1344" s="144"/>
    </row>
    <row r="1345" spans="2:31">
      <c r="B1345" s="117"/>
      <c r="C1345" s="117"/>
      <c r="D1345" s="117"/>
      <c r="E1345" s="117"/>
      <c r="F1345" s="118"/>
      <c r="G1345" s="117"/>
      <c r="H1345" s="144"/>
      <c r="I1345" s="144"/>
      <c r="J1345" s="144"/>
      <c r="K1345" s="144"/>
      <c r="L1345" s="144"/>
      <c r="M1345" s="144"/>
      <c r="N1345" s="144"/>
      <c r="O1345" s="144"/>
      <c r="P1345" s="144"/>
      <c r="Q1345" s="144"/>
      <c r="R1345" s="144"/>
      <c r="S1345" s="144"/>
      <c r="T1345" s="144"/>
      <c r="U1345" s="144"/>
      <c r="V1345" s="144"/>
      <c r="W1345" s="144"/>
      <c r="X1345" s="144"/>
      <c r="Y1345" s="144"/>
      <c r="Z1345" s="144"/>
      <c r="AA1345" s="144"/>
      <c r="AB1345" s="144"/>
      <c r="AC1345" s="144"/>
      <c r="AD1345" s="144"/>
      <c r="AE1345" s="144"/>
    </row>
    <row r="1346" spans="2:31">
      <c r="B1346" s="117"/>
      <c r="C1346" s="117"/>
      <c r="D1346" s="117"/>
      <c r="E1346" s="117"/>
      <c r="F1346" s="118"/>
      <c r="G1346" s="117"/>
      <c r="H1346" s="144"/>
      <c r="I1346" s="144"/>
      <c r="J1346" s="144"/>
      <c r="K1346" s="144"/>
      <c r="L1346" s="144"/>
      <c r="M1346" s="144"/>
      <c r="N1346" s="144"/>
      <c r="O1346" s="144"/>
      <c r="P1346" s="144"/>
      <c r="Q1346" s="144"/>
      <c r="R1346" s="144"/>
      <c r="S1346" s="144"/>
      <c r="T1346" s="144"/>
      <c r="U1346" s="144"/>
      <c r="V1346" s="144"/>
      <c r="W1346" s="144"/>
      <c r="X1346" s="144"/>
      <c r="Y1346" s="144"/>
      <c r="Z1346" s="144"/>
      <c r="AA1346" s="144"/>
      <c r="AB1346" s="144"/>
      <c r="AC1346" s="144"/>
      <c r="AD1346" s="144"/>
      <c r="AE1346" s="144"/>
    </row>
    <row r="1347" spans="2:31">
      <c r="B1347" s="117"/>
      <c r="C1347" s="117"/>
      <c r="D1347" s="117"/>
      <c r="E1347" s="117"/>
      <c r="F1347" s="118"/>
      <c r="G1347" s="117"/>
      <c r="H1347" s="144"/>
      <c r="I1347" s="144"/>
      <c r="J1347" s="144"/>
      <c r="K1347" s="144"/>
      <c r="L1347" s="144"/>
      <c r="M1347" s="144"/>
      <c r="N1347" s="144"/>
      <c r="O1347" s="144"/>
      <c r="P1347" s="144"/>
      <c r="Q1347" s="144"/>
      <c r="R1347" s="144"/>
      <c r="S1347" s="144"/>
      <c r="T1347" s="144"/>
      <c r="U1347" s="144"/>
      <c r="V1347" s="144"/>
      <c r="W1347" s="144"/>
      <c r="X1347" s="144"/>
      <c r="Y1347" s="144"/>
      <c r="Z1347" s="144"/>
      <c r="AA1347" s="144"/>
      <c r="AB1347" s="144"/>
      <c r="AC1347" s="144"/>
      <c r="AD1347" s="144"/>
      <c r="AE1347" s="144"/>
    </row>
    <row r="1348" spans="2:31">
      <c r="B1348" s="117"/>
      <c r="C1348" s="117"/>
      <c r="D1348" s="117"/>
      <c r="E1348" s="117"/>
      <c r="F1348" s="118"/>
      <c r="G1348" s="117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</row>
    <row r="1349" spans="2:31">
      <c r="B1349" s="117"/>
      <c r="C1349" s="117"/>
      <c r="D1349" s="117"/>
      <c r="E1349" s="117"/>
      <c r="F1349" s="118"/>
      <c r="G1349" s="117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</row>
    <row r="1350" spans="2:31">
      <c r="B1350" s="117"/>
      <c r="C1350" s="117"/>
      <c r="D1350" s="117"/>
      <c r="E1350" s="117"/>
      <c r="F1350" s="118"/>
      <c r="G1350" s="117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</row>
    <row r="1351" spans="2:31">
      <c r="B1351" s="117"/>
      <c r="C1351" s="117"/>
      <c r="D1351" s="117"/>
      <c r="E1351" s="117"/>
      <c r="F1351" s="118"/>
      <c r="G1351" s="117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</row>
    <row r="1352" spans="2:31">
      <c r="B1352" s="117"/>
      <c r="C1352" s="117"/>
      <c r="D1352" s="118"/>
      <c r="E1352" s="117"/>
      <c r="F1352" s="118"/>
      <c r="G1352" s="117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  <c r="R1352" s="119"/>
      <c r="S1352" s="119"/>
      <c r="T1352" s="119"/>
      <c r="U1352" s="119"/>
      <c r="V1352" s="119"/>
      <c r="W1352" s="119"/>
      <c r="X1352" s="119"/>
      <c r="Y1352" s="119"/>
      <c r="Z1352" s="119"/>
      <c r="AA1352" s="119"/>
      <c r="AB1352" s="119"/>
      <c r="AC1352" s="119"/>
      <c r="AD1352" s="119"/>
      <c r="AE1352" s="119"/>
    </row>
    <row r="1353" spans="2:31">
      <c r="B1353" s="117"/>
      <c r="C1353" s="117"/>
      <c r="D1353" s="118"/>
      <c r="E1353" s="117"/>
      <c r="F1353" s="118"/>
      <c r="G1353" s="117"/>
      <c r="H1353" s="119"/>
      <c r="I1353" s="119"/>
      <c r="J1353" s="119"/>
      <c r="K1353" s="119"/>
      <c r="L1353" s="119"/>
      <c r="M1353" s="119"/>
      <c r="N1353" s="119"/>
      <c r="O1353" s="119"/>
      <c r="P1353" s="119"/>
      <c r="Q1353" s="119"/>
      <c r="R1353" s="119"/>
      <c r="S1353" s="119"/>
      <c r="T1353" s="119"/>
      <c r="U1353" s="119"/>
      <c r="V1353" s="119"/>
      <c r="W1353" s="119"/>
      <c r="X1353" s="119"/>
      <c r="Y1353" s="119"/>
      <c r="Z1353" s="119"/>
      <c r="AA1353" s="119"/>
      <c r="AB1353" s="119"/>
      <c r="AC1353" s="119"/>
      <c r="AD1353" s="119"/>
      <c r="AE1353" s="119"/>
    </row>
    <row r="1354" spans="2:31">
      <c r="B1354" s="117"/>
      <c r="C1354" s="117"/>
      <c r="D1354" s="118"/>
      <c r="E1354" s="117"/>
      <c r="F1354" s="118"/>
      <c r="G1354" s="117"/>
      <c r="H1354" s="144"/>
      <c r="I1354" s="144"/>
      <c r="J1354" s="144"/>
      <c r="K1354" s="144"/>
      <c r="L1354" s="144"/>
      <c r="M1354" s="144"/>
      <c r="N1354" s="144"/>
      <c r="O1354" s="144"/>
      <c r="P1354" s="144"/>
      <c r="Q1354" s="144"/>
      <c r="R1354" s="144"/>
      <c r="S1354" s="144"/>
      <c r="T1354" s="144"/>
      <c r="U1354" s="144"/>
      <c r="V1354" s="144"/>
      <c r="W1354" s="144"/>
      <c r="X1354" s="144"/>
      <c r="Y1354" s="144"/>
      <c r="Z1354" s="144"/>
      <c r="AA1354" s="144"/>
      <c r="AB1354" s="144"/>
      <c r="AC1354" s="144"/>
      <c r="AD1354" s="144"/>
      <c r="AE1354" s="144"/>
    </row>
    <row r="1355" spans="2:31">
      <c r="B1355" s="117"/>
      <c r="C1355" s="117"/>
      <c r="D1355" s="118"/>
      <c r="E1355" s="117"/>
      <c r="F1355" s="118"/>
      <c r="G1355" s="117"/>
      <c r="H1355" s="144"/>
      <c r="I1355" s="144"/>
      <c r="J1355" s="144"/>
      <c r="K1355" s="144"/>
      <c r="L1355" s="144"/>
      <c r="M1355" s="144"/>
      <c r="N1355" s="144"/>
      <c r="O1355" s="144"/>
      <c r="P1355" s="144"/>
      <c r="Q1355" s="144"/>
      <c r="R1355" s="144"/>
      <c r="S1355" s="144"/>
      <c r="T1355" s="144"/>
      <c r="U1355" s="144"/>
      <c r="V1355" s="144"/>
      <c r="W1355" s="144"/>
      <c r="X1355" s="144"/>
      <c r="Y1355" s="144"/>
      <c r="Z1355" s="144"/>
      <c r="AA1355" s="144"/>
      <c r="AB1355" s="144"/>
      <c r="AC1355" s="144"/>
      <c r="AD1355" s="144"/>
      <c r="AE1355" s="144"/>
    </row>
    <row r="1356" spans="2:31">
      <c r="B1356" s="117"/>
      <c r="C1356" s="117"/>
      <c r="D1356" s="118"/>
      <c r="E1356" s="117"/>
      <c r="F1356" s="118"/>
      <c r="G1356" s="117"/>
      <c r="H1356" s="144"/>
      <c r="I1356" s="144"/>
      <c r="J1356" s="144"/>
      <c r="K1356" s="144"/>
      <c r="L1356" s="144"/>
      <c r="M1356" s="144"/>
      <c r="N1356" s="144"/>
      <c r="O1356" s="144"/>
      <c r="P1356" s="144"/>
      <c r="Q1356" s="144"/>
      <c r="R1356" s="144"/>
      <c r="S1356" s="144"/>
      <c r="T1356" s="144"/>
      <c r="U1356" s="144"/>
      <c r="V1356" s="144"/>
      <c r="W1356" s="144"/>
      <c r="X1356" s="144"/>
      <c r="Y1356" s="144"/>
      <c r="Z1356" s="144"/>
      <c r="AA1356" s="144"/>
      <c r="AB1356" s="144"/>
      <c r="AC1356" s="144"/>
      <c r="AD1356" s="144"/>
      <c r="AE1356" s="144"/>
    </row>
    <row r="1357" spans="2:31">
      <c r="B1357" s="117"/>
      <c r="C1357" s="117"/>
      <c r="D1357" s="118"/>
      <c r="E1357" s="117"/>
      <c r="F1357" s="118"/>
      <c r="G1357" s="117"/>
      <c r="H1357" s="144"/>
      <c r="I1357" s="144"/>
      <c r="J1357" s="144"/>
      <c r="K1357" s="144"/>
      <c r="L1357" s="144"/>
      <c r="M1357" s="144"/>
      <c r="N1357" s="144"/>
      <c r="O1357" s="144"/>
      <c r="P1357" s="144"/>
      <c r="Q1357" s="144"/>
      <c r="R1357" s="144"/>
      <c r="S1357" s="144"/>
      <c r="T1357" s="144"/>
      <c r="U1357" s="144"/>
      <c r="V1357" s="144"/>
      <c r="W1357" s="144"/>
      <c r="X1357" s="144"/>
      <c r="Y1357" s="144"/>
      <c r="Z1357" s="144"/>
      <c r="AA1357" s="144"/>
      <c r="AB1357" s="144"/>
      <c r="AC1357" s="144"/>
      <c r="AD1357" s="144"/>
      <c r="AE1357" s="144"/>
    </row>
    <row r="1358" spans="2:31">
      <c r="B1358" s="117"/>
      <c r="C1358" s="117"/>
      <c r="D1358" s="118"/>
      <c r="E1358" s="117"/>
      <c r="F1358" s="118"/>
      <c r="G1358" s="117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</row>
    <row r="1359" spans="2:31">
      <c r="B1359" s="117"/>
      <c r="C1359" s="117"/>
      <c r="D1359" s="118"/>
      <c r="E1359" s="117"/>
      <c r="F1359" s="118"/>
      <c r="G1359" s="117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</row>
    <row r="1360" spans="2:31">
      <c r="B1360" s="117"/>
      <c r="C1360" s="117"/>
      <c r="D1360" s="118"/>
      <c r="E1360" s="117"/>
      <c r="F1360" s="118"/>
      <c r="G1360" s="117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</row>
    <row r="1361" spans="2:31">
      <c r="B1361" s="117"/>
      <c r="C1361" s="117"/>
      <c r="D1361" s="118"/>
      <c r="E1361" s="117"/>
      <c r="F1361" s="118"/>
      <c r="G1361" s="117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</row>
    <row r="1362" spans="2:31">
      <c r="B1362" s="117"/>
      <c r="C1362" s="117"/>
      <c r="D1362" s="118"/>
      <c r="E1362" s="117"/>
      <c r="F1362" s="118"/>
      <c r="G1362" s="117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  <c r="R1362" s="119"/>
      <c r="S1362" s="119"/>
      <c r="T1362" s="119"/>
      <c r="U1362" s="119"/>
      <c r="V1362" s="119"/>
      <c r="W1362" s="119"/>
      <c r="X1362" s="119"/>
      <c r="Y1362" s="119"/>
      <c r="Z1362" s="119"/>
      <c r="AA1362" s="119"/>
      <c r="AB1362" s="119"/>
      <c r="AC1362" s="119"/>
      <c r="AD1362" s="119"/>
      <c r="AE1362" s="119"/>
    </row>
    <row r="1363" spans="2:31">
      <c r="B1363" s="117"/>
      <c r="C1363" s="117"/>
      <c r="D1363" s="118"/>
      <c r="E1363" s="117"/>
      <c r="F1363" s="118"/>
      <c r="G1363" s="117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  <c r="R1363" s="119"/>
      <c r="S1363" s="119"/>
      <c r="T1363" s="119"/>
      <c r="U1363" s="119"/>
      <c r="V1363" s="119"/>
      <c r="W1363" s="119"/>
      <c r="X1363" s="119"/>
      <c r="Y1363" s="119"/>
      <c r="Z1363" s="119"/>
      <c r="AA1363" s="119"/>
      <c r="AB1363" s="119"/>
      <c r="AC1363" s="119"/>
      <c r="AD1363" s="119"/>
      <c r="AE1363" s="119"/>
    </row>
    <row r="1364" spans="2:31">
      <c r="B1364" s="117"/>
      <c r="C1364" s="117"/>
      <c r="D1364" s="118"/>
      <c r="E1364" s="117"/>
      <c r="F1364" s="118"/>
      <c r="G1364" s="117"/>
      <c r="H1364" s="144"/>
      <c r="I1364" s="144"/>
      <c r="J1364" s="144"/>
      <c r="K1364" s="144"/>
      <c r="L1364" s="144"/>
      <c r="M1364" s="144"/>
      <c r="N1364" s="144"/>
      <c r="O1364" s="144"/>
      <c r="P1364" s="144"/>
      <c r="Q1364" s="144"/>
      <c r="R1364" s="144"/>
      <c r="S1364" s="144"/>
      <c r="T1364" s="144"/>
      <c r="U1364" s="144"/>
      <c r="V1364" s="144"/>
      <c r="W1364" s="144"/>
      <c r="X1364" s="144"/>
      <c r="Y1364" s="144"/>
      <c r="Z1364" s="144"/>
      <c r="AA1364" s="144"/>
      <c r="AB1364" s="144"/>
      <c r="AC1364" s="144"/>
      <c r="AD1364" s="144"/>
      <c r="AE1364" s="144"/>
    </row>
    <row r="1365" spans="2:31">
      <c r="B1365" s="117"/>
      <c r="C1365" s="117"/>
      <c r="D1365" s="118"/>
      <c r="E1365" s="117"/>
      <c r="F1365" s="118"/>
      <c r="G1365" s="117"/>
      <c r="H1365" s="144"/>
      <c r="I1365" s="144"/>
      <c r="J1365" s="144"/>
      <c r="K1365" s="144"/>
      <c r="L1365" s="144"/>
      <c r="M1365" s="144"/>
      <c r="N1365" s="144"/>
      <c r="O1365" s="144"/>
      <c r="P1365" s="144"/>
      <c r="Q1365" s="144"/>
      <c r="R1365" s="144"/>
      <c r="S1365" s="144"/>
      <c r="T1365" s="144"/>
      <c r="U1365" s="144"/>
      <c r="V1365" s="144"/>
      <c r="W1365" s="144"/>
      <c r="X1365" s="144"/>
      <c r="Y1365" s="144"/>
      <c r="Z1365" s="144"/>
      <c r="AA1365" s="144"/>
      <c r="AB1365" s="144"/>
      <c r="AC1365" s="144"/>
      <c r="AD1365" s="144"/>
      <c r="AE1365" s="144"/>
    </row>
    <row r="1366" spans="2:31">
      <c r="B1366" s="117"/>
      <c r="C1366" s="117"/>
      <c r="D1366" s="118"/>
      <c r="E1366" s="117"/>
      <c r="F1366" s="118"/>
      <c r="G1366" s="117"/>
      <c r="H1366" s="144"/>
      <c r="I1366" s="144"/>
      <c r="J1366" s="144"/>
      <c r="K1366" s="144"/>
      <c r="L1366" s="144"/>
      <c r="M1366" s="144"/>
      <c r="N1366" s="144"/>
      <c r="O1366" s="144"/>
      <c r="P1366" s="144"/>
      <c r="Q1366" s="144"/>
      <c r="R1366" s="144"/>
      <c r="S1366" s="144"/>
      <c r="T1366" s="144"/>
      <c r="U1366" s="144"/>
      <c r="V1366" s="144"/>
      <c r="W1366" s="144"/>
      <c r="X1366" s="144"/>
      <c r="Y1366" s="144"/>
      <c r="Z1366" s="144"/>
      <c r="AA1366" s="144"/>
      <c r="AB1366" s="144"/>
      <c r="AC1366" s="144"/>
      <c r="AD1366" s="144"/>
      <c r="AE1366" s="144"/>
    </row>
    <row r="1367" spans="2:31">
      <c r="B1367" s="117"/>
      <c r="C1367" s="117"/>
      <c r="D1367" s="118"/>
      <c r="E1367" s="117"/>
      <c r="F1367" s="118"/>
      <c r="G1367" s="117"/>
      <c r="H1367" s="144"/>
      <c r="I1367" s="144"/>
      <c r="J1367" s="144"/>
      <c r="K1367" s="144"/>
      <c r="L1367" s="144"/>
      <c r="M1367" s="144"/>
      <c r="N1367" s="144"/>
      <c r="O1367" s="144"/>
      <c r="P1367" s="144"/>
      <c r="Q1367" s="144"/>
      <c r="R1367" s="144"/>
      <c r="S1367" s="144"/>
      <c r="T1367" s="144"/>
      <c r="U1367" s="144"/>
      <c r="V1367" s="144"/>
      <c r="W1367" s="144"/>
      <c r="X1367" s="144"/>
      <c r="Y1367" s="144"/>
      <c r="Z1367" s="144"/>
      <c r="AA1367" s="144"/>
      <c r="AB1367" s="144"/>
      <c r="AC1367" s="144"/>
      <c r="AD1367" s="144"/>
      <c r="AE1367" s="144"/>
    </row>
    <row r="1368" spans="2:31">
      <c r="B1368" s="117"/>
      <c r="C1368" s="117"/>
      <c r="D1368" s="118"/>
      <c r="E1368" s="117"/>
      <c r="F1368" s="118"/>
      <c r="G1368" s="117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</row>
    <row r="1369" spans="2:31">
      <c r="B1369" s="117"/>
      <c r="C1369" s="117"/>
      <c r="D1369" s="118"/>
      <c r="E1369" s="117"/>
      <c r="F1369" s="118"/>
      <c r="G1369" s="117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</row>
    <row r="1370" spans="2:31">
      <c r="B1370" s="117"/>
      <c r="C1370" s="117"/>
      <c r="D1370" s="118"/>
      <c r="E1370" s="117"/>
      <c r="F1370" s="118"/>
      <c r="G1370" s="117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</row>
    <row r="1371" spans="2:31">
      <c r="B1371" s="117"/>
      <c r="C1371" s="117"/>
      <c r="D1371" s="118"/>
      <c r="E1371" s="117"/>
      <c r="F1371" s="118"/>
      <c r="G1371" s="117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</row>
    <row r="1372" spans="2:31">
      <c r="B1372" s="117"/>
      <c r="C1372" s="117"/>
      <c r="D1372" s="118"/>
      <c r="E1372" s="117"/>
      <c r="F1372" s="118"/>
      <c r="G1372" s="117"/>
      <c r="H1372" s="119"/>
      <c r="I1372" s="119"/>
      <c r="J1372" s="119"/>
      <c r="K1372" s="119"/>
      <c r="L1372" s="119"/>
      <c r="M1372" s="119"/>
      <c r="N1372" s="119"/>
      <c r="O1372" s="119"/>
      <c r="P1372" s="119"/>
      <c r="Q1372" s="119"/>
      <c r="R1372" s="119"/>
      <c r="S1372" s="119"/>
      <c r="T1372" s="119"/>
      <c r="U1372" s="119"/>
      <c r="V1372" s="119"/>
      <c r="W1372" s="119"/>
      <c r="X1372" s="119"/>
      <c r="Y1372" s="119"/>
      <c r="Z1372" s="119"/>
      <c r="AA1372" s="119"/>
      <c r="AB1372" s="119"/>
      <c r="AC1372" s="119"/>
      <c r="AD1372" s="119"/>
      <c r="AE1372" s="119"/>
    </row>
    <row r="1373" spans="2:31">
      <c r="B1373" s="117"/>
      <c r="C1373" s="117"/>
      <c r="D1373" s="118"/>
      <c r="E1373" s="117"/>
      <c r="F1373" s="118"/>
      <c r="G1373" s="117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  <c r="R1373" s="119"/>
      <c r="S1373" s="119"/>
      <c r="T1373" s="119"/>
      <c r="U1373" s="119"/>
      <c r="V1373" s="119"/>
      <c r="W1373" s="119"/>
      <c r="X1373" s="119"/>
      <c r="Y1373" s="119"/>
      <c r="Z1373" s="119"/>
      <c r="AA1373" s="119"/>
      <c r="AB1373" s="119"/>
      <c r="AC1373" s="119"/>
      <c r="AD1373" s="119"/>
      <c r="AE1373" s="119"/>
    </row>
    <row r="1374" spans="2:31">
      <c r="B1374" s="117"/>
      <c r="C1374" s="117"/>
      <c r="D1374" s="118"/>
      <c r="E1374" s="117"/>
      <c r="F1374" s="118"/>
      <c r="G1374" s="117"/>
      <c r="H1374" s="144"/>
      <c r="I1374" s="144"/>
      <c r="J1374" s="144"/>
      <c r="K1374" s="144"/>
      <c r="L1374" s="144"/>
      <c r="M1374" s="144"/>
      <c r="N1374" s="144"/>
      <c r="O1374" s="144"/>
      <c r="P1374" s="144"/>
      <c r="Q1374" s="144"/>
      <c r="R1374" s="144"/>
      <c r="S1374" s="144"/>
      <c r="T1374" s="144"/>
      <c r="U1374" s="144"/>
      <c r="V1374" s="144"/>
      <c r="W1374" s="144"/>
      <c r="X1374" s="144"/>
      <c r="Y1374" s="144"/>
      <c r="Z1374" s="144"/>
      <c r="AA1374" s="144"/>
      <c r="AB1374" s="144"/>
      <c r="AC1374" s="144"/>
      <c r="AD1374" s="144"/>
      <c r="AE1374" s="144"/>
    </row>
    <row r="1375" spans="2:31">
      <c r="B1375" s="117"/>
      <c r="C1375" s="117"/>
      <c r="D1375" s="118"/>
      <c r="E1375" s="117"/>
      <c r="F1375" s="118"/>
      <c r="G1375" s="117"/>
      <c r="H1375" s="144"/>
      <c r="I1375" s="144"/>
      <c r="J1375" s="144"/>
      <c r="K1375" s="144"/>
      <c r="L1375" s="144"/>
      <c r="M1375" s="144"/>
      <c r="N1375" s="144"/>
      <c r="O1375" s="144"/>
      <c r="P1375" s="144"/>
      <c r="Q1375" s="144"/>
      <c r="R1375" s="144"/>
      <c r="S1375" s="144"/>
      <c r="T1375" s="144"/>
      <c r="U1375" s="144"/>
      <c r="V1375" s="144"/>
      <c r="W1375" s="144"/>
      <c r="X1375" s="144"/>
      <c r="Y1375" s="144"/>
      <c r="Z1375" s="144"/>
      <c r="AA1375" s="144"/>
      <c r="AB1375" s="144"/>
      <c r="AC1375" s="144"/>
      <c r="AD1375" s="144"/>
      <c r="AE1375" s="144"/>
    </row>
    <row r="1376" spans="2:31">
      <c r="B1376" s="117"/>
      <c r="C1376" s="117"/>
      <c r="D1376" s="118"/>
      <c r="E1376" s="117"/>
      <c r="F1376" s="118"/>
      <c r="G1376" s="117"/>
      <c r="H1376" s="144"/>
      <c r="I1376" s="144"/>
      <c r="J1376" s="144"/>
      <c r="K1376" s="144"/>
      <c r="L1376" s="144"/>
      <c r="M1376" s="144"/>
      <c r="N1376" s="144"/>
      <c r="O1376" s="144"/>
      <c r="P1376" s="144"/>
      <c r="Q1376" s="144"/>
      <c r="R1376" s="144"/>
      <c r="S1376" s="144"/>
      <c r="T1376" s="144"/>
      <c r="U1376" s="144"/>
      <c r="V1376" s="144"/>
      <c r="W1376" s="144"/>
      <c r="X1376" s="144"/>
      <c r="Y1376" s="144"/>
      <c r="Z1376" s="144"/>
      <c r="AA1376" s="144"/>
      <c r="AB1376" s="144"/>
      <c r="AC1376" s="144"/>
      <c r="AD1376" s="144"/>
      <c r="AE1376" s="144"/>
    </row>
    <row r="1377" spans="2:31">
      <c r="B1377" s="117"/>
      <c r="C1377" s="117"/>
      <c r="D1377" s="118"/>
      <c r="E1377" s="117"/>
      <c r="F1377" s="118"/>
      <c r="G1377" s="117"/>
      <c r="H1377" s="144"/>
      <c r="I1377" s="144"/>
      <c r="J1377" s="144"/>
      <c r="K1377" s="144"/>
      <c r="L1377" s="144"/>
      <c r="M1377" s="144"/>
      <c r="N1377" s="144"/>
      <c r="O1377" s="144"/>
      <c r="P1377" s="144"/>
      <c r="Q1377" s="144"/>
      <c r="R1377" s="144"/>
      <c r="S1377" s="144"/>
      <c r="T1377" s="144"/>
      <c r="U1377" s="144"/>
      <c r="V1377" s="144"/>
      <c r="W1377" s="144"/>
      <c r="X1377" s="144"/>
      <c r="Y1377" s="144"/>
      <c r="Z1377" s="144"/>
      <c r="AA1377" s="144"/>
      <c r="AB1377" s="144"/>
      <c r="AC1377" s="144"/>
      <c r="AD1377" s="144"/>
      <c r="AE1377" s="144"/>
    </row>
    <row r="1378" spans="2:31">
      <c r="B1378" s="117"/>
      <c r="C1378" s="117"/>
      <c r="D1378" s="118"/>
      <c r="E1378" s="117"/>
      <c r="F1378" s="118"/>
      <c r="G1378" s="117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</row>
    <row r="1379" spans="2:31">
      <c r="B1379" s="117"/>
      <c r="C1379" s="117"/>
      <c r="D1379" s="118"/>
      <c r="E1379" s="117"/>
      <c r="F1379" s="118"/>
      <c r="G1379" s="117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</row>
    <row r="1380" spans="2:31">
      <c r="B1380" s="117"/>
      <c r="C1380" s="117"/>
      <c r="D1380" s="118"/>
      <c r="E1380" s="117"/>
      <c r="F1380" s="118"/>
      <c r="G1380" s="117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</row>
    <row r="1381" spans="2:31">
      <c r="B1381" s="117"/>
      <c r="C1381" s="117"/>
      <c r="D1381" s="118"/>
      <c r="E1381" s="117"/>
      <c r="F1381" s="118"/>
      <c r="G1381" s="117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</row>
    <row r="1382" spans="2:31">
      <c r="B1382" s="117"/>
      <c r="C1382" s="117"/>
      <c r="D1382" s="118"/>
      <c r="E1382" s="117"/>
      <c r="F1382" s="118"/>
      <c r="G1382" s="117"/>
      <c r="H1382" s="119"/>
      <c r="I1382" s="119"/>
      <c r="J1382" s="119"/>
      <c r="K1382" s="119"/>
      <c r="L1382" s="119"/>
      <c r="M1382" s="119"/>
      <c r="N1382" s="119"/>
      <c r="O1382" s="119"/>
      <c r="P1382" s="119"/>
      <c r="Q1382" s="119"/>
      <c r="R1382" s="119"/>
      <c r="S1382" s="119"/>
      <c r="T1382" s="119"/>
      <c r="U1382" s="119"/>
      <c r="V1382" s="119"/>
      <c r="W1382" s="119"/>
      <c r="X1382" s="119"/>
      <c r="Y1382" s="119"/>
      <c r="Z1382" s="119"/>
      <c r="AA1382" s="119"/>
      <c r="AB1382" s="119"/>
      <c r="AC1382" s="119"/>
      <c r="AD1382" s="119"/>
      <c r="AE1382" s="119"/>
    </row>
    <row r="1383" spans="2:31">
      <c r="B1383" s="117"/>
      <c r="C1383" s="117"/>
      <c r="D1383" s="118"/>
      <c r="E1383" s="117"/>
      <c r="F1383" s="118"/>
      <c r="G1383" s="117"/>
      <c r="H1383" s="119"/>
      <c r="I1383" s="119"/>
      <c r="J1383" s="119"/>
      <c r="K1383" s="119"/>
      <c r="L1383" s="119"/>
      <c r="M1383" s="119"/>
      <c r="N1383" s="119"/>
      <c r="O1383" s="119"/>
      <c r="P1383" s="119"/>
      <c r="Q1383" s="119"/>
      <c r="R1383" s="119"/>
      <c r="S1383" s="119"/>
      <c r="T1383" s="119"/>
      <c r="U1383" s="119"/>
      <c r="V1383" s="119"/>
      <c r="W1383" s="119"/>
      <c r="X1383" s="119"/>
      <c r="Y1383" s="119"/>
      <c r="Z1383" s="119"/>
      <c r="AA1383" s="119"/>
      <c r="AB1383" s="119"/>
      <c r="AC1383" s="119"/>
      <c r="AD1383" s="119"/>
      <c r="AE1383" s="119"/>
    </row>
    <row r="1384" spans="2:31">
      <c r="B1384" s="117"/>
      <c r="C1384" s="117"/>
      <c r="D1384" s="118"/>
      <c r="E1384" s="117"/>
      <c r="F1384" s="118"/>
      <c r="G1384" s="117"/>
      <c r="H1384" s="144"/>
      <c r="I1384" s="144"/>
      <c r="J1384" s="144"/>
      <c r="K1384" s="144"/>
      <c r="L1384" s="144"/>
      <c r="M1384" s="144"/>
      <c r="N1384" s="144"/>
      <c r="O1384" s="144"/>
      <c r="P1384" s="144"/>
      <c r="Q1384" s="144"/>
      <c r="R1384" s="144"/>
      <c r="S1384" s="144"/>
      <c r="T1384" s="144"/>
      <c r="U1384" s="144"/>
      <c r="V1384" s="144"/>
      <c r="W1384" s="144"/>
      <c r="X1384" s="144"/>
      <c r="Y1384" s="144"/>
      <c r="Z1384" s="144"/>
      <c r="AA1384" s="144"/>
      <c r="AB1384" s="144"/>
      <c r="AC1384" s="144"/>
      <c r="AD1384" s="144"/>
      <c r="AE1384" s="144"/>
    </row>
    <row r="1385" spans="2:31">
      <c r="B1385" s="117"/>
      <c r="C1385" s="117"/>
      <c r="D1385" s="118"/>
      <c r="E1385" s="117"/>
      <c r="F1385" s="118"/>
      <c r="G1385" s="117"/>
      <c r="H1385" s="144"/>
      <c r="I1385" s="144"/>
      <c r="J1385" s="144"/>
      <c r="K1385" s="144"/>
      <c r="L1385" s="144"/>
      <c r="M1385" s="144"/>
      <c r="N1385" s="144"/>
      <c r="O1385" s="144"/>
      <c r="P1385" s="144"/>
      <c r="Q1385" s="144"/>
      <c r="R1385" s="144"/>
      <c r="S1385" s="144"/>
      <c r="T1385" s="144"/>
      <c r="U1385" s="144"/>
      <c r="V1385" s="144"/>
      <c r="W1385" s="144"/>
      <c r="X1385" s="144"/>
      <c r="Y1385" s="144"/>
      <c r="Z1385" s="144"/>
      <c r="AA1385" s="144"/>
      <c r="AB1385" s="144"/>
      <c r="AC1385" s="144"/>
      <c r="AD1385" s="144"/>
      <c r="AE1385" s="144"/>
    </row>
    <row r="1386" spans="2:31">
      <c r="B1386" s="117"/>
      <c r="C1386" s="117"/>
      <c r="D1386" s="118"/>
      <c r="E1386" s="117"/>
      <c r="F1386" s="118"/>
      <c r="G1386" s="117"/>
      <c r="H1386" s="144"/>
      <c r="I1386" s="144"/>
      <c r="J1386" s="144"/>
      <c r="K1386" s="144"/>
      <c r="L1386" s="144"/>
      <c r="M1386" s="144"/>
      <c r="N1386" s="144"/>
      <c r="O1386" s="144"/>
      <c r="P1386" s="144"/>
      <c r="Q1386" s="144"/>
      <c r="R1386" s="144"/>
      <c r="S1386" s="144"/>
      <c r="T1386" s="144"/>
      <c r="U1386" s="144"/>
      <c r="V1386" s="144"/>
      <c r="W1386" s="144"/>
      <c r="X1386" s="144"/>
      <c r="Y1386" s="144"/>
      <c r="Z1386" s="144"/>
      <c r="AA1386" s="144"/>
      <c r="AB1386" s="144"/>
      <c r="AC1386" s="144"/>
      <c r="AD1386" s="144"/>
      <c r="AE1386" s="144"/>
    </row>
    <row r="1387" spans="2:31">
      <c r="B1387" s="117"/>
      <c r="C1387" s="117"/>
      <c r="D1387" s="118"/>
      <c r="E1387" s="117"/>
      <c r="F1387" s="118"/>
      <c r="G1387" s="117"/>
      <c r="H1387" s="144"/>
      <c r="I1387" s="144"/>
      <c r="J1387" s="144"/>
      <c r="K1387" s="144"/>
      <c r="L1387" s="144"/>
      <c r="M1387" s="144"/>
      <c r="N1387" s="144"/>
      <c r="O1387" s="144"/>
      <c r="P1387" s="144"/>
      <c r="Q1387" s="144"/>
      <c r="R1387" s="144"/>
      <c r="S1387" s="144"/>
      <c r="T1387" s="144"/>
      <c r="U1387" s="144"/>
      <c r="V1387" s="144"/>
      <c r="W1387" s="144"/>
      <c r="X1387" s="144"/>
      <c r="Y1387" s="144"/>
      <c r="Z1387" s="144"/>
      <c r="AA1387" s="144"/>
      <c r="AB1387" s="144"/>
      <c r="AC1387" s="144"/>
      <c r="AD1387" s="144"/>
      <c r="AE1387" s="144"/>
    </row>
    <row r="1388" spans="2:31">
      <c r="B1388" s="117"/>
      <c r="C1388" s="117"/>
      <c r="D1388" s="118"/>
      <c r="E1388" s="117"/>
      <c r="F1388" s="118"/>
      <c r="G1388" s="117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</row>
    <row r="1389" spans="2:31">
      <c r="B1389" s="117"/>
      <c r="C1389" s="117"/>
      <c r="D1389" s="118"/>
      <c r="E1389" s="117"/>
      <c r="F1389" s="118"/>
      <c r="G1389" s="117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</row>
    <row r="1390" spans="2:31">
      <c r="B1390" s="117"/>
      <c r="C1390" s="117"/>
      <c r="D1390" s="118"/>
      <c r="E1390" s="117"/>
      <c r="F1390" s="118"/>
      <c r="G1390" s="117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</row>
    <row r="1391" spans="2:31">
      <c r="B1391" s="117"/>
      <c r="C1391" s="117"/>
      <c r="D1391" s="118"/>
      <c r="E1391" s="117"/>
      <c r="F1391" s="118"/>
      <c r="G1391" s="117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</row>
    <row r="1392" spans="2:31">
      <c r="B1392" s="117"/>
      <c r="C1392" s="117"/>
      <c r="D1392" s="117"/>
      <c r="E1392" s="117"/>
      <c r="F1392" s="118"/>
      <c r="G1392" s="117"/>
      <c r="H1392" s="119"/>
      <c r="I1392" s="119"/>
      <c r="J1392" s="119"/>
      <c r="K1392" s="119"/>
      <c r="L1392" s="119"/>
      <c r="M1392" s="119"/>
      <c r="N1392" s="119"/>
      <c r="O1392" s="119"/>
      <c r="P1392" s="119"/>
      <c r="Q1392" s="119"/>
      <c r="R1392" s="119"/>
      <c r="S1392" s="119"/>
      <c r="T1392" s="119"/>
      <c r="U1392" s="119"/>
      <c r="V1392" s="119"/>
      <c r="W1392" s="119"/>
      <c r="X1392" s="119"/>
      <c r="Y1392" s="119"/>
      <c r="Z1392" s="119"/>
      <c r="AA1392" s="119"/>
      <c r="AB1392" s="119"/>
      <c r="AC1392" s="119"/>
      <c r="AD1392" s="119"/>
      <c r="AE1392" s="119"/>
    </row>
    <row r="1393" spans="2:31">
      <c r="B1393" s="117"/>
      <c r="C1393" s="117"/>
      <c r="D1393" s="117"/>
      <c r="E1393" s="117"/>
      <c r="F1393" s="118"/>
      <c r="G1393" s="117"/>
      <c r="H1393" s="119"/>
      <c r="I1393" s="119"/>
      <c r="J1393" s="119"/>
      <c r="K1393" s="119"/>
      <c r="L1393" s="119"/>
      <c r="M1393" s="119"/>
      <c r="N1393" s="119"/>
      <c r="O1393" s="119"/>
      <c r="P1393" s="119"/>
      <c r="Q1393" s="119"/>
      <c r="R1393" s="119"/>
      <c r="S1393" s="119"/>
      <c r="T1393" s="119"/>
      <c r="U1393" s="119"/>
      <c r="V1393" s="119"/>
      <c r="W1393" s="119"/>
      <c r="X1393" s="119"/>
      <c r="Y1393" s="119"/>
      <c r="Z1393" s="119"/>
      <c r="AA1393" s="119"/>
      <c r="AB1393" s="119"/>
      <c r="AC1393" s="119"/>
      <c r="AD1393" s="119"/>
      <c r="AE1393" s="119"/>
    </row>
    <row r="1394" spans="2:31">
      <c r="B1394" s="117"/>
      <c r="C1394" s="117"/>
      <c r="D1394" s="117"/>
      <c r="E1394" s="117"/>
      <c r="F1394" s="118"/>
      <c r="G1394" s="117"/>
      <c r="H1394" s="144"/>
      <c r="I1394" s="144"/>
      <c r="J1394" s="144"/>
      <c r="K1394" s="144"/>
      <c r="L1394" s="144"/>
      <c r="M1394" s="144"/>
      <c r="N1394" s="144"/>
      <c r="O1394" s="144"/>
      <c r="P1394" s="144"/>
      <c r="Q1394" s="144"/>
      <c r="R1394" s="144"/>
      <c r="S1394" s="144"/>
      <c r="T1394" s="144"/>
      <c r="U1394" s="144"/>
      <c r="V1394" s="144"/>
      <c r="W1394" s="144"/>
      <c r="X1394" s="144"/>
      <c r="Y1394" s="144"/>
      <c r="Z1394" s="144"/>
      <c r="AA1394" s="144"/>
      <c r="AB1394" s="144"/>
      <c r="AC1394" s="144"/>
      <c r="AD1394" s="144"/>
      <c r="AE1394" s="144"/>
    </row>
    <row r="1395" spans="2:31">
      <c r="B1395" s="117"/>
      <c r="C1395" s="117"/>
      <c r="D1395" s="117"/>
      <c r="E1395" s="117"/>
      <c r="F1395" s="118"/>
      <c r="G1395" s="117"/>
      <c r="H1395" s="144"/>
      <c r="I1395" s="144"/>
      <c r="J1395" s="144"/>
      <c r="K1395" s="144"/>
      <c r="L1395" s="144"/>
      <c r="M1395" s="144"/>
      <c r="N1395" s="144"/>
      <c r="O1395" s="144"/>
      <c r="P1395" s="144"/>
      <c r="Q1395" s="144"/>
      <c r="R1395" s="144"/>
      <c r="S1395" s="144"/>
      <c r="T1395" s="144"/>
      <c r="U1395" s="144"/>
      <c r="V1395" s="144"/>
      <c r="W1395" s="144"/>
      <c r="X1395" s="144"/>
      <c r="Y1395" s="144"/>
      <c r="Z1395" s="144"/>
      <c r="AA1395" s="144"/>
      <c r="AB1395" s="144"/>
      <c r="AC1395" s="144"/>
      <c r="AD1395" s="144"/>
      <c r="AE1395" s="144"/>
    </row>
    <row r="1396" spans="2:31">
      <c r="B1396" s="117"/>
      <c r="C1396" s="117"/>
      <c r="D1396" s="117"/>
      <c r="E1396" s="117"/>
      <c r="F1396" s="118"/>
      <c r="G1396" s="117"/>
      <c r="H1396" s="144"/>
      <c r="I1396" s="144"/>
      <c r="J1396" s="144"/>
      <c r="K1396" s="144"/>
      <c r="L1396" s="144"/>
      <c r="M1396" s="144"/>
      <c r="N1396" s="144"/>
      <c r="O1396" s="144"/>
      <c r="P1396" s="144"/>
      <c r="Q1396" s="144"/>
      <c r="R1396" s="144"/>
      <c r="S1396" s="144"/>
      <c r="T1396" s="144"/>
      <c r="U1396" s="144"/>
      <c r="V1396" s="144"/>
      <c r="W1396" s="144"/>
      <c r="X1396" s="144"/>
      <c r="Y1396" s="144"/>
      <c r="Z1396" s="144"/>
      <c r="AA1396" s="144"/>
      <c r="AB1396" s="144"/>
      <c r="AC1396" s="144"/>
      <c r="AD1396" s="144"/>
      <c r="AE1396" s="144"/>
    </row>
    <row r="1397" spans="2:31">
      <c r="B1397" s="117"/>
      <c r="C1397" s="117"/>
      <c r="D1397" s="117"/>
      <c r="E1397" s="117"/>
      <c r="F1397" s="118"/>
      <c r="G1397" s="117"/>
      <c r="H1397" s="144"/>
      <c r="I1397" s="144"/>
      <c r="J1397" s="144"/>
      <c r="K1397" s="144"/>
      <c r="L1397" s="144"/>
      <c r="M1397" s="144"/>
      <c r="N1397" s="144"/>
      <c r="O1397" s="144"/>
      <c r="P1397" s="144"/>
      <c r="Q1397" s="144"/>
      <c r="R1397" s="144"/>
      <c r="S1397" s="144"/>
      <c r="T1397" s="144"/>
      <c r="U1397" s="144"/>
      <c r="V1397" s="144"/>
      <c r="W1397" s="144"/>
      <c r="X1397" s="144"/>
      <c r="Y1397" s="144"/>
      <c r="Z1397" s="144"/>
      <c r="AA1397" s="144"/>
      <c r="AB1397" s="144"/>
      <c r="AC1397" s="144"/>
      <c r="AD1397" s="144"/>
      <c r="AE1397" s="144"/>
    </row>
    <row r="1398" spans="2:31">
      <c r="B1398" s="117"/>
      <c r="C1398" s="117"/>
      <c r="D1398" s="117"/>
      <c r="E1398" s="117"/>
      <c r="F1398" s="118"/>
      <c r="G1398" s="117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</row>
    <row r="1399" spans="2:31">
      <c r="B1399" s="117"/>
      <c r="C1399" s="117"/>
      <c r="D1399" s="117"/>
      <c r="E1399" s="117"/>
      <c r="F1399" s="118"/>
      <c r="G1399" s="117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</row>
    <row r="1400" spans="2:31">
      <c r="B1400" s="117"/>
      <c r="C1400" s="117"/>
      <c r="D1400" s="117"/>
      <c r="E1400" s="117"/>
      <c r="F1400" s="118"/>
      <c r="G1400" s="117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</row>
    <row r="1401" spans="2:31">
      <c r="B1401" s="117"/>
      <c r="C1401" s="117"/>
      <c r="D1401" s="117"/>
      <c r="E1401" s="117"/>
      <c r="F1401" s="118"/>
      <c r="G1401" s="117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</row>
    <row r="1402" spans="2:31">
      <c r="B1402" s="117"/>
      <c r="C1402" s="118"/>
      <c r="D1402" s="117"/>
      <c r="E1402" s="117"/>
      <c r="F1402" s="118"/>
      <c r="G1402" s="117"/>
      <c r="H1402" s="119"/>
      <c r="I1402" s="119"/>
      <c r="J1402" s="119"/>
      <c r="K1402" s="119"/>
      <c r="L1402" s="119"/>
      <c r="M1402" s="119"/>
      <c r="N1402" s="119"/>
      <c r="O1402" s="119"/>
      <c r="P1402" s="119"/>
      <c r="Q1402" s="119"/>
      <c r="R1402" s="119"/>
      <c r="S1402" s="119"/>
      <c r="T1402" s="119"/>
      <c r="U1402" s="119"/>
      <c r="V1402" s="119"/>
      <c r="W1402" s="119"/>
      <c r="X1402" s="119"/>
      <c r="Y1402" s="119"/>
      <c r="Z1402" s="119"/>
      <c r="AA1402" s="119"/>
      <c r="AB1402" s="119"/>
      <c r="AC1402" s="119"/>
      <c r="AD1402" s="119"/>
      <c r="AE1402" s="119"/>
    </row>
    <row r="1403" spans="2:31">
      <c r="B1403" s="117"/>
      <c r="C1403" s="118"/>
      <c r="D1403" s="117"/>
      <c r="E1403" s="117"/>
      <c r="F1403" s="118"/>
      <c r="G1403" s="117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  <c r="R1403" s="119"/>
      <c r="S1403" s="119"/>
      <c r="T1403" s="119"/>
      <c r="U1403" s="119"/>
      <c r="V1403" s="119"/>
      <c r="W1403" s="119"/>
      <c r="X1403" s="119"/>
      <c r="Y1403" s="119"/>
      <c r="Z1403" s="119"/>
      <c r="AA1403" s="119"/>
      <c r="AB1403" s="119"/>
      <c r="AC1403" s="119"/>
      <c r="AD1403" s="119"/>
      <c r="AE1403" s="119"/>
    </row>
    <row r="1404" spans="2:31">
      <c r="B1404" s="117"/>
      <c r="C1404" s="118"/>
      <c r="D1404" s="117"/>
      <c r="E1404" s="117"/>
      <c r="F1404" s="118"/>
      <c r="G1404" s="117"/>
      <c r="H1404" s="144"/>
      <c r="I1404" s="144"/>
      <c r="J1404" s="144"/>
      <c r="K1404" s="144"/>
      <c r="L1404" s="144"/>
      <c r="M1404" s="144"/>
      <c r="N1404" s="144"/>
      <c r="O1404" s="144"/>
      <c r="P1404" s="144"/>
      <c r="Q1404" s="144"/>
      <c r="R1404" s="144"/>
      <c r="S1404" s="144"/>
      <c r="T1404" s="144"/>
      <c r="U1404" s="144"/>
      <c r="V1404" s="144"/>
      <c r="W1404" s="144"/>
      <c r="X1404" s="144"/>
      <c r="Y1404" s="144"/>
      <c r="Z1404" s="144"/>
      <c r="AA1404" s="144"/>
      <c r="AB1404" s="144"/>
      <c r="AC1404" s="144"/>
      <c r="AD1404" s="144"/>
      <c r="AE1404" s="144"/>
    </row>
    <row r="1405" spans="2:31">
      <c r="B1405" s="117"/>
      <c r="C1405" s="118"/>
      <c r="D1405" s="117"/>
      <c r="E1405" s="117"/>
      <c r="F1405" s="118"/>
      <c r="G1405" s="117"/>
      <c r="H1405" s="144"/>
      <c r="I1405" s="144"/>
      <c r="J1405" s="144"/>
      <c r="K1405" s="144"/>
      <c r="L1405" s="144"/>
      <c r="M1405" s="144"/>
      <c r="N1405" s="144"/>
      <c r="O1405" s="144"/>
      <c r="P1405" s="144"/>
      <c r="Q1405" s="144"/>
      <c r="R1405" s="144"/>
      <c r="S1405" s="144"/>
      <c r="T1405" s="144"/>
      <c r="U1405" s="144"/>
      <c r="V1405" s="144"/>
      <c r="W1405" s="144"/>
      <c r="X1405" s="144"/>
      <c r="Y1405" s="144"/>
      <c r="Z1405" s="144"/>
      <c r="AA1405" s="144"/>
      <c r="AB1405" s="144"/>
      <c r="AC1405" s="144"/>
      <c r="AD1405" s="144"/>
      <c r="AE1405" s="144"/>
    </row>
    <row r="1406" spans="2:31">
      <c r="B1406" s="117"/>
      <c r="C1406" s="118"/>
      <c r="D1406" s="117"/>
      <c r="E1406" s="117"/>
      <c r="F1406" s="118"/>
      <c r="G1406" s="117"/>
      <c r="H1406" s="144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144"/>
      <c r="V1406" s="144"/>
      <c r="W1406" s="144"/>
      <c r="X1406" s="144"/>
      <c r="Y1406" s="144"/>
      <c r="Z1406" s="144"/>
      <c r="AA1406" s="144"/>
      <c r="AB1406" s="144"/>
      <c r="AC1406" s="144"/>
      <c r="AD1406" s="144"/>
      <c r="AE1406" s="144"/>
    </row>
    <row r="1407" spans="2:31">
      <c r="B1407" s="117"/>
      <c r="C1407" s="118"/>
      <c r="D1407" s="117"/>
      <c r="E1407" s="117"/>
      <c r="F1407" s="118"/>
      <c r="G1407" s="117"/>
      <c r="H1407" s="144"/>
      <c r="I1407" s="144"/>
      <c r="J1407" s="144"/>
      <c r="K1407" s="144"/>
      <c r="L1407" s="144"/>
      <c r="M1407" s="144"/>
      <c r="N1407" s="144"/>
      <c r="O1407" s="144"/>
      <c r="P1407" s="144"/>
      <c r="Q1407" s="144"/>
      <c r="R1407" s="144"/>
      <c r="S1407" s="144"/>
      <c r="T1407" s="144"/>
      <c r="U1407" s="144"/>
      <c r="V1407" s="144"/>
      <c r="W1407" s="144"/>
      <c r="X1407" s="144"/>
      <c r="Y1407" s="144"/>
      <c r="Z1407" s="144"/>
      <c r="AA1407" s="144"/>
      <c r="AB1407" s="144"/>
      <c r="AC1407" s="144"/>
      <c r="AD1407" s="144"/>
      <c r="AE1407" s="144"/>
    </row>
    <row r="1408" spans="2:31">
      <c r="B1408" s="117"/>
      <c r="C1408" s="118"/>
      <c r="D1408" s="117"/>
      <c r="E1408" s="117"/>
      <c r="F1408" s="118"/>
      <c r="G1408" s="117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</row>
    <row r="1409" spans="2:31">
      <c r="B1409" s="117"/>
      <c r="C1409" s="118"/>
      <c r="D1409" s="117"/>
      <c r="E1409" s="117"/>
      <c r="F1409" s="118"/>
      <c r="G1409" s="117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</row>
    <row r="1410" spans="2:31">
      <c r="B1410" s="117"/>
      <c r="C1410" s="118"/>
      <c r="D1410" s="117"/>
      <c r="E1410" s="117"/>
      <c r="F1410" s="118"/>
      <c r="G1410" s="117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</row>
    <row r="1411" spans="2:31">
      <c r="B1411" s="117"/>
      <c r="C1411" s="118"/>
      <c r="D1411" s="117"/>
      <c r="E1411" s="117"/>
      <c r="F1411" s="118"/>
      <c r="G1411" s="117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</row>
    <row r="1412" spans="2:31">
      <c r="B1412" s="117"/>
      <c r="C1412" s="117"/>
      <c r="D1412" s="117"/>
      <c r="E1412" s="117"/>
      <c r="F1412" s="118"/>
      <c r="G1412" s="117"/>
      <c r="H1412" s="119"/>
      <c r="I1412" s="119"/>
      <c r="J1412" s="119"/>
      <c r="K1412" s="119"/>
      <c r="L1412" s="119"/>
      <c r="M1412" s="119"/>
      <c r="N1412" s="119"/>
      <c r="O1412" s="119"/>
      <c r="P1412" s="119"/>
      <c r="Q1412" s="119"/>
      <c r="R1412" s="119"/>
      <c r="S1412" s="119"/>
      <c r="T1412" s="119"/>
      <c r="U1412" s="119"/>
      <c r="V1412" s="119"/>
      <c r="W1412" s="119"/>
      <c r="X1412" s="119"/>
      <c r="Y1412" s="119"/>
      <c r="Z1412" s="119"/>
      <c r="AA1412" s="119"/>
      <c r="AB1412" s="119"/>
      <c r="AC1412" s="119"/>
      <c r="AD1412" s="119"/>
      <c r="AE1412" s="119"/>
    </row>
    <row r="1413" spans="2:31">
      <c r="B1413" s="117"/>
      <c r="C1413" s="117"/>
      <c r="D1413" s="117"/>
      <c r="E1413" s="117"/>
      <c r="F1413" s="118"/>
      <c r="G1413" s="117"/>
      <c r="H1413" s="119"/>
      <c r="I1413" s="119"/>
      <c r="J1413" s="119"/>
      <c r="K1413" s="119"/>
      <c r="L1413" s="119"/>
      <c r="M1413" s="119"/>
      <c r="N1413" s="119"/>
      <c r="O1413" s="119"/>
      <c r="P1413" s="119"/>
      <c r="Q1413" s="119"/>
      <c r="R1413" s="119"/>
      <c r="S1413" s="119"/>
      <c r="T1413" s="119"/>
      <c r="U1413" s="119"/>
      <c r="V1413" s="119"/>
      <c r="W1413" s="119"/>
      <c r="X1413" s="119"/>
      <c r="Y1413" s="119"/>
      <c r="Z1413" s="119"/>
      <c r="AA1413" s="119"/>
      <c r="AB1413" s="119"/>
      <c r="AC1413" s="119"/>
      <c r="AD1413" s="119"/>
      <c r="AE1413" s="119"/>
    </row>
    <row r="1414" spans="2:31">
      <c r="B1414" s="117"/>
      <c r="C1414" s="117"/>
      <c r="D1414" s="117"/>
      <c r="E1414" s="117"/>
      <c r="F1414" s="118"/>
      <c r="G1414" s="117"/>
      <c r="H1414" s="144"/>
      <c r="I1414" s="144"/>
      <c r="J1414" s="144"/>
      <c r="K1414" s="144"/>
      <c r="L1414" s="144"/>
      <c r="M1414" s="144"/>
      <c r="N1414" s="144"/>
      <c r="O1414" s="144"/>
      <c r="P1414" s="144"/>
      <c r="Q1414" s="144"/>
      <c r="R1414" s="144"/>
      <c r="S1414" s="144"/>
      <c r="T1414" s="144"/>
      <c r="U1414" s="144"/>
      <c r="V1414" s="144"/>
      <c r="W1414" s="144"/>
      <c r="X1414" s="144"/>
      <c r="Y1414" s="144"/>
      <c r="Z1414" s="144"/>
      <c r="AA1414" s="144"/>
      <c r="AB1414" s="144"/>
      <c r="AC1414" s="144"/>
      <c r="AD1414" s="144"/>
      <c r="AE1414" s="144"/>
    </row>
    <row r="1415" spans="2:31">
      <c r="B1415" s="117"/>
      <c r="C1415" s="117"/>
      <c r="D1415" s="117"/>
      <c r="E1415" s="117"/>
      <c r="F1415" s="118"/>
      <c r="G1415" s="117"/>
      <c r="H1415" s="144"/>
      <c r="I1415" s="144"/>
      <c r="J1415" s="144"/>
      <c r="K1415" s="144"/>
      <c r="L1415" s="144"/>
      <c r="M1415" s="144"/>
      <c r="N1415" s="144"/>
      <c r="O1415" s="144"/>
      <c r="P1415" s="144"/>
      <c r="Q1415" s="144"/>
      <c r="R1415" s="144"/>
      <c r="S1415" s="144"/>
      <c r="T1415" s="144"/>
      <c r="U1415" s="144"/>
      <c r="V1415" s="144"/>
      <c r="W1415" s="144"/>
      <c r="X1415" s="144"/>
      <c r="Y1415" s="144"/>
      <c r="Z1415" s="144"/>
      <c r="AA1415" s="144"/>
      <c r="AB1415" s="144"/>
      <c r="AC1415" s="144"/>
      <c r="AD1415" s="144"/>
      <c r="AE1415" s="144"/>
    </row>
    <row r="1416" spans="2:31">
      <c r="B1416" s="117"/>
      <c r="C1416" s="117"/>
      <c r="D1416" s="117"/>
      <c r="E1416" s="117"/>
      <c r="F1416" s="118"/>
      <c r="G1416" s="117"/>
      <c r="H1416" s="144"/>
      <c r="I1416" s="144"/>
      <c r="J1416" s="144"/>
      <c r="K1416" s="144"/>
      <c r="L1416" s="144"/>
      <c r="M1416" s="144"/>
      <c r="N1416" s="144"/>
      <c r="O1416" s="144"/>
      <c r="P1416" s="144"/>
      <c r="Q1416" s="144"/>
      <c r="R1416" s="144"/>
      <c r="S1416" s="144"/>
      <c r="T1416" s="144"/>
      <c r="U1416" s="144"/>
      <c r="V1416" s="144"/>
      <c r="W1416" s="144"/>
      <c r="X1416" s="144"/>
      <c r="Y1416" s="144"/>
      <c r="Z1416" s="144"/>
      <c r="AA1416" s="144"/>
      <c r="AB1416" s="144"/>
      <c r="AC1416" s="144"/>
      <c r="AD1416" s="144"/>
      <c r="AE1416" s="144"/>
    </row>
    <row r="1417" spans="2:31">
      <c r="B1417" s="117"/>
      <c r="C1417" s="117"/>
      <c r="D1417" s="117"/>
      <c r="E1417" s="117"/>
      <c r="F1417" s="118"/>
      <c r="G1417" s="117"/>
      <c r="H1417" s="144"/>
      <c r="I1417" s="144"/>
      <c r="J1417" s="144"/>
      <c r="K1417" s="144"/>
      <c r="L1417" s="144"/>
      <c r="M1417" s="144"/>
      <c r="N1417" s="144"/>
      <c r="O1417" s="144"/>
      <c r="P1417" s="144"/>
      <c r="Q1417" s="144"/>
      <c r="R1417" s="144"/>
      <c r="S1417" s="144"/>
      <c r="T1417" s="144"/>
      <c r="U1417" s="144"/>
      <c r="V1417" s="144"/>
      <c r="W1417" s="144"/>
      <c r="X1417" s="144"/>
      <c r="Y1417" s="144"/>
      <c r="Z1417" s="144"/>
      <c r="AA1417" s="144"/>
      <c r="AB1417" s="144"/>
      <c r="AC1417" s="144"/>
      <c r="AD1417" s="144"/>
      <c r="AE1417" s="144"/>
    </row>
    <row r="1418" spans="2:31">
      <c r="B1418" s="117"/>
      <c r="C1418" s="117"/>
      <c r="D1418" s="117"/>
      <c r="E1418" s="117"/>
      <c r="F1418" s="118"/>
      <c r="G1418" s="117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</row>
    <row r="1419" spans="2:31">
      <c r="B1419" s="117"/>
      <c r="C1419" s="117"/>
      <c r="D1419" s="117"/>
      <c r="E1419" s="117"/>
      <c r="F1419" s="118"/>
      <c r="G1419" s="117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</row>
    <row r="1420" spans="2:31">
      <c r="B1420" s="117"/>
      <c r="C1420" s="117"/>
      <c r="D1420" s="117"/>
      <c r="E1420" s="117"/>
      <c r="F1420" s="118"/>
      <c r="G1420" s="117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</row>
    <row r="1421" spans="2:31">
      <c r="B1421" s="117"/>
      <c r="C1421" s="117"/>
      <c r="D1421" s="117"/>
      <c r="E1421" s="117"/>
      <c r="F1421" s="118"/>
      <c r="G1421" s="117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</row>
    <row r="1422" spans="2:31">
      <c r="B1422" s="117"/>
      <c r="C1422" s="118"/>
      <c r="D1422" s="117"/>
      <c r="E1422" s="117"/>
      <c r="F1422" s="118"/>
      <c r="G1422" s="117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  <c r="R1422" s="119"/>
      <c r="S1422" s="119"/>
      <c r="T1422" s="119"/>
      <c r="U1422" s="119"/>
      <c r="V1422" s="119"/>
      <c r="W1422" s="119"/>
      <c r="X1422" s="119"/>
      <c r="Y1422" s="119"/>
      <c r="Z1422" s="119"/>
      <c r="AA1422" s="119"/>
      <c r="AB1422" s="119"/>
      <c r="AC1422" s="119"/>
      <c r="AD1422" s="119"/>
      <c r="AE1422" s="119"/>
    </row>
    <row r="1423" spans="2:31">
      <c r="B1423" s="117"/>
      <c r="C1423" s="118"/>
      <c r="D1423" s="117"/>
      <c r="E1423" s="117"/>
      <c r="F1423" s="118"/>
      <c r="G1423" s="117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  <c r="R1423" s="119"/>
      <c r="S1423" s="119"/>
      <c r="T1423" s="119"/>
      <c r="U1423" s="119"/>
      <c r="V1423" s="119"/>
      <c r="W1423" s="119"/>
      <c r="X1423" s="119"/>
      <c r="Y1423" s="119"/>
      <c r="Z1423" s="119"/>
      <c r="AA1423" s="119"/>
      <c r="AB1423" s="119"/>
      <c r="AC1423" s="119"/>
      <c r="AD1423" s="119"/>
      <c r="AE1423" s="119"/>
    </row>
    <row r="1424" spans="2:31">
      <c r="B1424" s="117"/>
      <c r="C1424" s="118"/>
      <c r="D1424" s="117"/>
      <c r="E1424" s="117"/>
      <c r="F1424" s="118"/>
      <c r="G1424" s="117"/>
      <c r="H1424" s="144"/>
      <c r="I1424" s="144"/>
      <c r="J1424" s="144"/>
      <c r="K1424" s="144"/>
      <c r="L1424" s="144"/>
      <c r="M1424" s="144"/>
      <c r="N1424" s="144"/>
      <c r="O1424" s="144"/>
      <c r="P1424" s="144"/>
      <c r="Q1424" s="144"/>
      <c r="R1424" s="144"/>
      <c r="S1424" s="144"/>
      <c r="T1424" s="144"/>
      <c r="U1424" s="144"/>
      <c r="V1424" s="144"/>
      <c r="W1424" s="144"/>
      <c r="X1424" s="144"/>
      <c r="Y1424" s="144"/>
      <c r="Z1424" s="144"/>
      <c r="AA1424" s="144"/>
      <c r="AB1424" s="144"/>
      <c r="AC1424" s="144"/>
      <c r="AD1424" s="144"/>
      <c r="AE1424" s="144"/>
    </row>
    <row r="1425" spans="2:31">
      <c r="B1425" s="117"/>
      <c r="C1425" s="118"/>
      <c r="D1425" s="117"/>
      <c r="E1425" s="117"/>
      <c r="F1425" s="118"/>
      <c r="G1425" s="117"/>
      <c r="H1425" s="144"/>
      <c r="I1425" s="144"/>
      <c r="J1425" s="144"/>
      <c r="K1425" s="144"/>
      <c r="L1425" s="144"/>
      <c r="M1425" s="144"/>
      <c r="N1425" s="144"/>
      <c r="O1425" s="144"/>
      <c r="P1425" s="144"/>
      <c r="Q1425" s="144"/>
      <c r="R1425" s="144"/>
      <c r="S1425" s="144"/>
      <c r="T1425" s="144"/>
      <c r="U1425" s="144"/>
      <c r="V1425" s="144"/>
      <c r="W1425" s="144"/>
      <c r="X1425" s="144"/>
      <c r="Y1425" s="144"/>
      <c r="Z1425" s="144"/>
      <c r="AA1425" s="144"/>
      <c r="AB1425" s="144"/>
      <c r="AC1425" s="144"/>
      <c r="AD1425" s="144"/>
      <c r="AE1425" s="144"/>
    </row>
    <row r="1426" spans="2:31">
      <c r="B1426" s="117"/>
      <c r="C1426" s="118"/>
      <c r="D1426" s="117"/>
      <c r="E1426" s="117"/>
      <c r="F1426" s="118"/>
      <c r="G1426" s="117"/>
      <c r="H1426" s="144"/>
      <c r="I1426" s="144"/>
      <c r="J1426" s="144"/>
      <c r="K1426" s="144"/>
      <c r="L1426" s="144"/>
      <c r="M1426" s="144"/>
      <c r="N1426" s="144"/>
      <c r="O1426" s="144"/>
      <c r="P1426" s="144"/>
      <c r="Q1426" s="144"/>
      <c r="R1426" s="144"/>
      <c r="S1426" s="144"/>
      <c r="T1426" s="144"/>
      <c r="U1426" s="144"/>
      <c r="V1426" s="144"/>
      <c r="W1426" s="144"/>
      <c r="X1426" s="144"/>
      <c r="Y1426" s="144"/>
      <c r="Z1426" s="144"/>
      <c r="AA1426" s="144"/>
      <c r="AB1426" s="144"/>
      <c r="AC1426" s="144"/>
      <c r="AD1426" s="144"/>
      <c r="AE1426" s="144"/>
    </row>
    <row r="1427" spans="2:31">
      <c r="B1427" s="117"/>
      <c r="C1427" s="118"/>
      <c r="D1427" s="117"/>
      <c r="E1427" s="117"/>
      <c r="F1427" s="118"/>
      <c r="G1427" s="117"/>
      <c r="H1427" s="144"/>
      <c r="I1427" s="144"/>
      <c r="J1427" s="144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4"/>
      <c r="X1427" s="144"/>
      <c r="Y1427" s="144"/>
      <c r="Z1427" s="144"/>
      <c r="AA1427" s="144"/>
      <c r="AB1427" s="144"/>
      <c r="AC1427" s="144"/>
      <c r="AD1427" s="144"/>
      <c r="AE1427" s="144"/>
    </row>
    <row r="1428" spans="2:31">
      <c r="B1428" s="117"/>
      <c r="C1428" s="118"/>
      <c r="D1428" s="117"/>
      <c r="E1428" s="117"/>
      <c r="F1428" s="118"/>
      <c r="G1428" s="117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</row>
    <row r="1429" spans="2:31">
      <c r="B1429" s="117"/>
      <c r="C1429" s="118"/>
      <c r="D1429" s="117"/>
      <c r="E1429" s="117"/>
      <c r="F1429" s="118"/>
      <c r="G1429" s="117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</row>
    <row r="1430" spans="2:31">
      <c r="B1430" s="117"/>
      <c r="C1430" s="118"/>
      <c r="D1430" s="117"/>
      <c r="E1430" s="117"/>
      <c r="F1430" s="118"/>
      <c r="G1430" s="117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</row>
    <row r="1431" spans="2:31">
      <c r="B1431" s="117"/>
      <c r="C1431" s="118"/>
      <c r="D1431" s="117"/>
      <c r="E1431" s="117"/>
      <c r="F1431" s="118"/>
      <c r="G1431" s="117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</row>
    <row r="1432" spans="2:31">
      <c r="B1432" s="117"/>
      <c r="C1432" s="118"/>
      <c r="D1432" s="117"/>
      <c r="E1432" s="117"/>
      <c r="F1432" s="118"/>
      <c r="G1432" s="117"/>
      <c r="H1432" s="119"/>
      <c r="I1432" s="119"/>
      <c r="J1432" s="119"/>
      <c r="K1432" s="119"/>
      <c r="L1432" s="119"/>
      <c r="M1432" s="119"/>
      <c r="N1432" s="119"/>
      <c r="O1432" s="119"/>
      <c r="P1432" s="119"/>
      <c r="Q1432" s="119"/>
      <c r="R1432" s="119"/>
      <c r="S1432" s="119"/>
      <c r="T1432" s="119"/>
      <c r="U1432" s="119"/>
      <c r="V1432" s="119"/>
      <c r="W1432" s="119"/>
      <c r="X1432" s="119"/>
      <c r="Y1432" s="119"/>
      <c r="Z1432" s="119"/>
      <c r="AA1432" s="119"/>
      <c r="AB1432" s="119"/>
      <c r="AC1432" s="119"/>
      <c r="AD1432" s="119"/>
      <c r="AE1432" s="119"/>
    </row>
    <row r="1433" spans="2:31">
      <c r="B1433" s="117"/>
      <c r="C1433" s="118"/>
      <c r="D1433" s="117"/>
      <c r="E1433" s="117"/>
      <c r="F1433" s="118"/>
      <c r="G1433" s="117"/>
      <c r="H1433" s="119"/>
      <c r="I1433" s="119"/>
      <c r="J1433" s="119"/>
      <c r="K1433" s="119"/>
      <c r="L1433" s="119"/>
      <c r="M1433" s="119"/>
      <c r="N1433" s="119"/>
      <c r="O1433" s="119"/>
      <c r="P1433" s="119"/>
      <c r="Q1433" s="119"/>
      <c r="R1433" s="119"/>
      <c r="S1433" s="119"/>
      <c r="T1433" s="119"/>
      <c r="U1433" s="119"/>
      <c r="V1433" s="119"/>
      <c r="W1433" s="119"/>
      <c r="X1433" s="119"/>
      <c r="Y1433" s="119"/>
      <c r="Z1433" s="119"/>
      <c r="AA1433" s="119"/>
      <c r="AB1433" s="119"/>
      <c r="AC1433" s="119"/>
      <c r="AD1433" s="119"/>
      <c r="AE1433" s="119"/>
    </row>
    <row r="1434" spans="2:31">
      <c r="B1434" s="117"/>
      <c r="C1434" s="117"/>
      <c r="D1434" s="117"/>
      <c r="E1434" s="117"/>
      <c r="F1434" s="118"/>
      <c r="G1434" s="117"/>
      <c r="H1434" s="144"/>
      <c r="I1434" s="144"/>
      <c r="J1434" s="144"/>
      <c r="K1434" s="144"/>
      <c r="L1434" s="144"/>
      <c r="M1434" s="144"/>
      <c r="N1434" s="144"/>
      <c r="O1434" s="144"/>
      <c r="P1434" s="144"/>
      <c r="Q1434" s="144"/>
      <c r="R1434" s="144"/>
      <c r="S1434" s="144"/>
      <c r="T1434" s="144"/>
      <c r="U1434" s="144"/>
      <c r="V1434" s="144"/>
      <c r="W1434" s="144"/>
      <c r="X1434" s="144"/>
      <c r="Y1434" s="144"/>
      <c r="Z1434" s="144"/>
      <c r="AA1434" s="144"/>
      <c r="AB1434" s="144"/>
      <c r="AC1434" s="144"/>
      <c r="AD1434" s="144"/>
      <c r="AE1434" s="144"/>
    </row>
    <row r="1435" spans="2:31">
      <c r="B1435" s="117"/>
      <c r="C1435" s="117"/>
      <c r="D1435" s="117"/>
      <c r="E1435" s="117"/>
      <c r="F1435" s="118"/>
      <c r="G1435" s="117"/>
      <c r="H1435" s="144"/>
      <c r="I1435" s="144"/>
      <c r="J1435" s="144"/>
      <c r="K1435" s="144"/>
      <c r="L1435" s="144"/>
      <c r="M1435" s="144"/>
      <c r="N1435" s="144"/>
      <c r="O1435" s="144"/>
      <c r="P1435" s="144"/>
      <c r="Q1435" s="144"/>
      <c r="R1435" s="144"/>
      <c r="S1435" s="144"/>
      <c r="T1435" s="144"/>
      <c r="U1435" s="144"/>
      <c r="V1435" s="144"/>
      <c r="W1435" s="144"/>
      <c r="X1435" s="144"/>
      <c r="Y1435" s="144"/>
      <c r="Z1435" s="144"/>
      <c r="AA1435" s="144"/>
      <c r="AB1435" s="144"/>
      <c r="AC1435" s="144"/>
      <c r="AD1435" s="144"/>
      <c r="AE1435" s="144"/>
    </row>
    <row r="1436" spans="2:31">
      <c r="B1436" s="117"/>
      <c r="C1436" s="117"/>
      <c r="D1436" s="117"/>
      <c r="E1436" s="117"/>
      <c r="F1436" s="118"/>
      <c r="G1436" s="117"/>
      <c r="H1436" s="144"/>
      <c r="I1436" s="144"/>
      <c r="J1436" s="144"/>
      <c r="K1436" s="144"/>
      <c r="L1436" s="144"/>
      <c r="M1436" s="144"/>
      <c r="N1436" s="144"/>
      <c r="O1436" s="144"/>
      <c r="P1436" s="144"/>
      <c r="Q1436" s="144"/>
      <c r="R1436" s="144"/>
      <c r="S1436" s="144"/>
      <c r="T1436" s="144"/>
      <c r="U1436" s="144"/>
      <c r="V1436" s="144"/>
      <c r="W1436" s="144"/>
      <c r="X1436" s="144"/>
      <c r="Y1436" s="144"/>
      <c r="Z1436" s="144"/>
      <c r="AA1436" s="144"/>
      <c r="AB1436" s="144"/>
      <c r="AC1436" s="144"/>
      <c r="AD1436" s="144"/>
      <c r="AE1436" s="144"/>
    </row>
    <row r="1437" spans="2:31">
      <c r="B1437" s="117"/>
      <c r="C1437" s="117"/>
      <c r="D1437" s="117"/>
      <c r="E1437" s="117"/>
      <c r="F1437" s="118"/>
      <c r="G1437" s="117"/>
      <c r="H1437" s="144"/>
      <c r="I1437" s="144"/>
      <c r="J1437" s="144"/>
      <c r="K1437" s="144"/>
      <c r="L1437" s="144"/>
      <c r="M1437" s="144"/>
      <c r="N1437" s="144"/>
      <c r="O1437" s="144"/>
      <c r="P1437" s="144"/>
      <c r="Q1437" s="144"/>
      <c r="R1437" s="144"/>
      <c r="S1437" s="144"/>
      <c r="T1437" s="144"/>
      <c r="U1437" s="144"/>
      <c r="V1437" s="144"/>
      <c r="W1437" s="144"/>
      <c r="X1437" s="144"/>
      <c r="Y1437" s="144"/>
      <c r="Z1437" s="144"/>
      <c r="AA1437" s="144"/>
      <c r="AB1437" s="144"/>
      <c r="AC1437" s="144"/>
      <c r="AD1437" s="144"/>
      <c r="AE1437" s="144"/>
    </row>
    <row r="1438" spans="2:31">
      <c r="B1438" s="117"/>
      <c r="C1438" s="117"/>
      <c r="D1438" s="117"/>
      <c r="E1438" s="117"/>
      <c r="F1438" s="118"/>
      <c r="G1438" s="117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</row>
    <row r="1439" spans="2:31">
      <c r="B1439" s="117"/>
      <c r="C1439" s="117"/>
      <c r="D1439" s="117"/>
      <c r="E1439" s="117"/>
      <c r="F1439" s="118"/>
      <c r="G1439" s="117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</row>
    <row r="1440" spans="2:31">
      <c r="B1440" s="117"/>
      <c r="C1440" s="117"/>
      <c r="D1440" s="117"/>
      <c r="E1440" s="117"/>
      <c r="F1440" s="118"/>
      <c r="G1440" s="117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</row>
    <row r="1441" spans="2:31">
      <c r="B1441" s="117"/>
      <c r="C1441" s="117"/>
      <c r="D1441" s="117"/>
      <c r="E1441" s="117"/>
      <c r="F1441" s="118"/>
      <c r="G1441" s="117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</row>
  </sheetData>
  <autoFilter ref="A1:AE1441" xr:uid="{00000000-0001-0000-0D00-000000000000}"/>
  <dataConsolidate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3F44B-158E-4D06-8244-9008C1362325}">
  <sheetPr codeName="Sheet6">
    <tabColor rgb="FF1A1D5D"/>
  </sheetPr>
  <dimension ref="A1:BE229"/>
  <sheetViews>
    <sheetView zoomScale="90" zoomScaleNormal="90" workbookViewId="0"/>
  </sheetViews>
  <sheetFormatPr defaultColWidth="9.26953125" defaultRowHeight="14.5"/>
  <cols>
    <col min="1" max="1" width="6.7265625" style="3" customWidth="1"/>
    <col min="2" max="2" width="7.54296875" bestFit="1" customWidth="1"/>
    <col min="3" max="3" width="17.453125" bestFit="1" customWidth="1"/>
    <col min="4" max="4" width="31.26953125" bestFit="1" customWidth="1"/>
    <col min="5" max="5" width="16.26953125" bestFit="1" customWidth="1"/>
    <col min="6" max="6" width="11" customWidth="1"/>
    <col min="7" max="27" width="10.7265625" customWidth="1"/>
    <col min="28" max="29" width="12.453125" customWidth="1"/>
    <col min="30" max="33" width="10.7265625" customWidth="1"/>
    <col min="34" max="34" width="11" customWidth="1"/>
    <col min="35" max="38" width="10.7265625" customWidth="1"/>
  </cols>
  <sheetData>
    <row r="1" spans="1:57">
      <c r="A1" s="104" t="s">
        <v>4</v>
      </c>
      <c r="B1" s="2" t="s">
        <v>8</v>
      </c>
      <c r="C1" s="2" t="s">
        <v>2</v>
      </c>
      <c r="D1" s="2" t="s">
        <v>3</v>
      </c>
      <c r="E1" s="2" t="s">
        <v>5</v>
      </c>
      <c r="F1" s="2">
        <v>2023</v>
      </c>
      <c r="G1" s="2">
        <v>2024</v>
      </c>
      <c r="H1" s="2">
        <v>2025</v>
      </c>
      <c r="I1" s="2">
        <v>2026</v>
      </c>
      <c r="J1" s="2">
        <v>2027</v>
      </c>
      <c r="K1" s="2">
        <v>2028</v>
      </c>
      <c r="L1" s="2">
        <v>2029</v>
      </c>
      <c r="M1" s="2">
        <v>2030</v>
      </c>
      <c r="N1" s="2">
        <v>2031</v>
      </c>
      <c r="O1" s="2">
        <v>2032</v>
      </c>
      <c r="P1" s="2">
        <v>2033</v>
      </c>
      <c r="Q1" s="2">
        <v>2034</v>
      </c>
      <c r="R1" s="2">
        <v>2035</v>
      </c>
      <c r="S1" s="2">
        <v>2036</v>
      </c>
      <c r="T1" s="2">
        <v>2037</v>
      </c>
      <c r="U1" s="2">
        <v>2038</v>
      </c>
      <c r="V1" s="2">
        <v>2039</v>
      </c>
      <c r="W1" s="2">
        <v>2040</v>
      </c>
      <c r="X1" s="2">
        <v>2041</v>
      </c>
      <c r="Y1" s="2">
        <v>2042</v>
      </c>
      <c r="Z1" s="2">
        <v>2043</v>
      </c>
      <c r="AA1" s="2">
        <v>2044</v>
      </c>
      <c r="AB1" s="2">
        <v>2045</v>
      </c>
      <c r="AC1" s="2">
        <v>2046</v>
      </c>
      <c r="AD1" s="2" t="s">
        <v>1055</v>
      </c>
      <c r="AE1" s="2" t="s">
        <v>1056</v>
      </c>
    </row>
    <row r="2" spans="1:57" s="117" customFormat="1" ht="15" customHeight="1">
      <c r="A2" s="3" t="s">
        <v>924</v>
      </c>
      <c r="B2" s="117" t="s">
        <v>92</v>
      </c>
      <c r="C2" s="117" t="s">
        <v>9</v>
      </c>
      <c r="D2" s="117" t="s">
        <v>39</v>
      </c>
      <c r="E2" s="117" t="s">
        <v>51</v>
      </c>
      <c r="F2" s="119">
        <v>938.0842243674457</v>
      </c>
      <c r="G2" s="119">
        <v>940.53147173183936</v>
      </c>
      <c r="H2" s="119">
        <v>944.48129354427783</v>
      </c>
      <c r="I2" s="119">
        <v>947.60165439575292</v>
      </c>
      <c r="J2" s="119">
        <v>952.02575608536051</v>
      </c>
      <c r="K2" s="119">
        <v>956.49546236907054</v>
      </c>
      <c r="L2" s="119">
        <v>961.01063231085902</v>
      </c>
      <c r="M2" s="119">
        <v>965.57113759631761</v>
      </c>
      <c r="N2" s="119">
        <v>970.17686221714791</v>
      </c>
      <c r="O2" s="119">
        <v>974.82770216552342</v>
      </c>
      <c r="P2" s="119">
        <v>979.52356513803159</v>
      </c>
      <c r="Q2" s="119">
        <v>984.26437024890924</v>
      </c>
      <c r="R2" s="119">
        <v>989.05004775229986</v>
      </c>
      <c r="S2" s="119">
        <v>993.88053877326547</v>
      </c>
      <c r="T2" s="119">
        <v>998.75579504729842</v>
      </c>
      <c r="U2" s="119">
        <v>1003.6757786680771</v>
      </c>
      <c r="V2" s="119">
        <v>1008.6404618432292</v>
      </c>
      <c r="W2" s="119">
        <v>1013.6498266578628</v>
      </c>
      <c r="X2" s="119">
        <v>1018.7038648456396</v>
      </c>
      <c r="Y2" s="119">
        <v>1023.8025775671668</v>
      </c>
      <c r="Z2" s="119">
        <v>1028.9459751954946</v>
      </c>
      <c r="AA2" s="119">
        <v>1034.1340771085083</v>
      </c>
      <c r="AB2" s="119">
        <v>1039.3669114880181</v>
      </c>
      <c r="AC2" s="119">
        <v>1044.6445151253431</v>
      </c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s="117" customFormat="1">
      <c r="A3" s="3" t="s">
        <v>925</v>
      </c>
      <c r="B3" s="117" t="s">
        <v>92</v>
      </c>
      <c r="C3" s="117" t="s">
        <v>9</v>
      </c>
      <c r="D3" s="117" t="s">
        <v>40</v>
      </c>
      <c r="E3" s="117" t="s">
        <v>51</v>
      </c>
      <c r="F3" s="119">
        <v>907.95688184680205</v>
      </c>
      <c r="G3" s="119">
        <v>910.14422214767967</v>
      </c>
      <c r="H3" s="119">
        <v>913.85562853390707</v>
      </c>
      <c r="I3" s="119">
        <v>916.75260604346886</v>
      </c>
      <c r="J3" s="119">
        <v>920.90471179554584</v>
      </c>
      <c r="K3" s="119">
        <v>925.10073736154686</v>
      </c>
      <c r="L3" s="119">
        <v>929.34053244277573</v>
      </c>
      <c r="M3" s="119">
        <v>933.62395923165104</v>
      </c>
      <c r="N3" s="119">
        <v>937.95089209743264</v>
      </c>
      <c r="O3" s="119">
        <v>942.32121728176037</v>
      </c>
      <c r="P3" s="119">
        <v>946.7348326037195</v>
      </c>
      <c r="Q3" s="119">
        <v>951.19164717414844</v>
      </c>
      <c r="R3" s="119">
        <v>955.6915811189175</v>
      </c>
      <c r="S3" s="119">
        <v>960.23456531091483</v>
      </c>
      <c r="T3" s="119">
        <v>964.82054111048046</v>
      </c>
      <c r="U3" s="119">
        <v>969.44946011404431</v>
      </c>
      <c r="V3" s="119">
        <v>974.12128391072099</v>
      </c>
      <c r="W3" s="119">
        <v>978.8359838466323</v>
      </c>
      <c r="X3" s="119">
        <v>983.59354079672619</v>
      </c>
      <c r="Y3" s="119">
        <v>988.39394494387659</v>
      </c>
      <c r="Z3" s="119">
        <v>993.23719556504477</v>
      </c>
      <c r="AA3" s="119">
        <v>998.12330082429912</v>
      </c>
      <c r="AB3" s="119">
        <v>1003.0522775724913</v>
      </c>
      <c r="AC3" s="119">
        <v>1008.0241511533924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17" customFormat="1">
      <c r="A4" s="3" t="s">
        <v>926</v>
      </c>
      <c r="B4" s="117" t="s">
        <v>92</v>
      </c>
      <c r="C4" s="117" t="s">
        <v>9</v>
      </c>
      <c r="D4" s="117" t="s">
        <v>53</v>
      </c>
      <c r="E4" s="117" t="s">
        <v>54</v>
      </c>
      <c r="F4" s="146">
        <v>999.66349570273405</v>
      </c>
      <c r="G4" s="146">
        <v>1002.2713893135543</v>
      </c>
      <c r="H4" s="146">
        <v>1006.4804918417283</v>
      </c>
      <c r="I4" s="146">
        <v>1009.805684564954</v>
      </c>
      <c r="J4" s="146">
        <v>1014.5202004319699</v>
      </c>
      <c r="K4" s="146">
        <v>1019.2833145450453</v>
      </c>
      <c r="L4" s="146">
        <v>1024.0948767166017</v>
      </c>
      <c r="M4" s="146">
        <v>1028.9547502092046</v>
      </c>
      <c r="N4" s="146">
        <v>1033.8628113993477</v>
      </c>
      <c r="O4" s="146">
        <v>1038.8189494517512</v>
      </c>
      <c r="P4" s="146">
        <v>1043.8230660038701</v>
      </c>
      <c r="Q4" s="146">
        <v>1048.875074860304</v>
      </c>
      <c r="R4" s="146">
        <v>1053.9749016968242</v>
      </c>
      <c r="S4" s="146">
        <v>1059.122483773727</v>
      </c>
      <c r="T4" s="146">
        <v>1064.3177696582463</v>
      </c>
      <c r="U4" s="146">
        <v>1069.5607189557513</v>
      </c>
      <c r="V4" s="146">
        <v>1074.851302049477</v>
      </c>
      <c r="W4" s="146">
        <v>1080.1894998485325</v>
      </c>
      <c r="X4" s="146">
        <v>1085.5753035439468</v>
      </c>
      <c r="Y4" s="146">
        <v>1091.0087143725136</v>
      </c>
      <c r="Z4" s="146">
        <v>1096.4897433882081</v>
      </c>
      <c r="AA4" s="146">
        <v>1102.0184112409509</v>
      </c>
      <c r="AB4" s="146">
        <v>1107.5947479625086</v>
      </c>
      <c r="AC4" s="146">
        <v>1113.218792759317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s="117" customFormat="1">
      <c r="A5" s="3" t="s">
        <v>927</v>
      </c>
      <c r="B5" s="117" t="s">
        <v>92</v>
      </c>
      <c r="C5" s="117" t="s">
        <v>9</v>
      </c>
      <c r="D5" s="117" t="s">
        <v>55</v>
      </c>
      <c r="E5" s="117" t="s">
        <v>54</v>
      </c>
      <c r="F5" s="146">
        <v>967.55848449147697</v>
      </c>
      <c r="G5" s="146">
        <v>969.88940979079246</v>
      </c>
      <c r="H5" s="146">
        <v>973.84444643425729</v>
      </c>
      <c r="I5" s="146">
        <v>976.93159211793352</v>
      </c>
      <c r="J5" s="146">
        <v>981.35625724163026</v>
      </c>
      <c r="K5" s="146">
        <v>985.82772523609003</v>
      </c>
      <c r="L5" s="146">
        <v>990.34583593646175</v>
      </c>
      <c r="M5" s="146">
        <v>994.91044248897174</v>
      </c>
      <c r="N5" s="146">
        <v>999.52141101601944</v>
      </c>
      <c r="O5" s="146">
        <v>1004.178620291731</v>
      </c>
      <c r="P5" s="146">
        <v>1008.8819614276636</v>
      </c>
      <c r="Q5" s="146">
        <v>1013.6313375683594</v>
      </c>
      <c r="R5" s="146">
        <v>1018.4266635964594</v>
      </c>
      <c r="S5" s="146">
        <v>1023.2678658470959</v>
      </c>
      <c r="T5" s="146">
        <v>1028.1548818312879</v>
      </c>
      <c r="U5" s="146">
        <v>1033.0876599680778</v>
      </c>
      <c r="V5" s="146">
        <v>1038.0661593251502</v>
      </c>
      <c r="W5" s="146">
        <v>1043.0903493676815</v>
      </c>
      <c r="X5" s="146">
        <v>1048.1602097151813</v>
      </c>
      <c r="Y5" s="146">
        <v>1053.2757299060918</v>
      </c>
      <c r="Z5" s="146">
        <v>1058.4369091699114</v>
      </c>
      <c r="AA5" s="146">
        <v>1063.6437562066274</v>
      </c>
      <c r="AB5" s="146">
        <v>1068.8962889732431</v>
      </c>
      <c r="AC5" s="146">
        <v>1074.1945344771871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57" s="117" customFormat="1">
      <c r="A6" s="147" t="s">
        <v>928</v>
      </c>
      <c r="B6" s="117" t="s">
        <v>92</v>
      </c>
      <c r="C6" s="117" t="s">
        <v>32</v>
      </c>
      <c r="D6" s="117" t="s">
        <v>39</v>
      </c>
      <c r="E6" s="117" t="s">
        <v>51</v>
      </c>
      <c r="F6" s="119">
        <v>521.30492703463347</v>
      </c>
      <c r="G6" s="119">
        <v>524.70192645346583</v>
      </c>
      <c r="H6" s="119">
        <v>527.65372102296124</v>
      </c>
      <c r="I6" s="119">
        <v>530.47849882871299</v>
      </c>
      <c r="J6" s="119">
        <v>533.95963992307531</v>
      </c>
      <c r="K6" s="95">
        <v>537.46362519179274</v>
      </c>
      <c r="L6" s="95">
        <v>540.99060454441724</v>
      </c>
      <c r="M6" s="95">
        <v>544.54072887424718</v>
      </c>
      <c r="N6" s="95">
        <v>548.11415006478308</v>
      </c>
      <c r="O6" s="95">
        <v>551.7110209962251</v>
      </c>
      <c r="P6" s="95">
        <v>555.33149555201419</v>
      </c>
      <c r="Q6" s="95">
        <v>558.9757286254154</v>
      </c>
      <c r="R6" s="95">
        <v>562.64387612614451</v>
      </c>
      <c r="S6" s="95">
        <v>566.33609498703834</v>
      </c>
      <c r="T6" s="95">
        <v>570.0525431707689</v>
      </c>
      <c r="U6" s="95">
        <v>573.79337967660115</v>
      </c>
      <c r="V6" s="95">
        <v>577.55876454719555</v>
      </c>
      <c r="W6" s="95">
        <v>581.34885887545522</v>
      </c>
      <c r="X6" s="95">
        <v>585.16382481141761</v>
      </c>
      <c r="Y6" s="95">
        <v>589.00382556919203</v>
      </c>
      <c r="Z6" s="95">
        <v>592.86902543394206</v>
      </c>
      <c r="AA6" s="95">
        <v>596.75958976891434</v>
      </c>
      <c r="AB6" s="95">
        <v>600.67568502251322</v>
      </c>
      <c r="AC6" s="95">
        <v>604.61747873542163</v>
      </c>
      <c r="AE6" s="117" t="s">
        <v>1057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s="117" customFormat="1">
      <c r="A7" s="147" t="s">
        <v>929</v>
      </c>
      <c r="B7" s="117" t="s">
        <v>92</v>
      </c>
      <c r="C7" s="117" t="s">
        <v>32</v>
      </c>
      <c r="D7" s="117" t="s">
        <v>40</v>
      </c>
      <c r="E7" s="117" t="s">
        <v>51</v>
      </c>
      <c r="F7" s="119">
        <v>484.18467019262528</v>
      </c>
      <c r="G7" s="119">
        <v>487.33978144892581</v>
      </c>
      <c r="H7" s="119">
        <v>490.08138929874491</v>
      </c>
      <c r="I7" s="119">
        <v>492.7050247936661</v>
      </c>
      <c r="J7" s="119">
        <v>495.93828629812884</v>
      </c>
      <c r="K7" s="95">
        <v>499.19276532510543</v>
      </c>
      <c r="L7" s="95">
        <v>502.46860110962552</v>
      </c>
      <c r="M7" s="95">
        <v>505.76593380041618</v>
      </c>
      <c r="N7" s="95">
        <v>509.08490446589769</v>
      </c>
      <c r="O7" s="95">
        <v>512.42565510021882</v>
      </c>
      <c r="P7" s="95">
        <v>515.78832862933177</v>
      </c>
      <c r="Q7" s="95">
        <v>519.17306891710689</v>
      </c>
      <c r="R7" s="95">
        <v>522.58002077148751</v>
      </c>
      <c r="S7" s="95">
        <v>526.00932995068524</v>
      </c>
      <c r="T7" s="95">
        <v>529.46114316941589</v>
      </c>
      <c r="U7" s="95">
        <v>532.93560810517613</v>
      </c>
      <c r="V7" s="95">
        <v>536.43287340456186</v>
      </c>
      <c r="W7" s="95">
        <v>539.95308868962752</v>
      </c>
      <c r="X7" s="95">
        <v>543.4964045642871</v>
      </c>
      <c r="Y7" s="95">
        <v>547.06297262075759</v>
      </c>
      <c r="Z7" s="95">
        <v>550.65294544604467</v>
      </c>
      <c r="AA7" s="95">
        <v>554.26647662847029</v>
      </c>
      <c r="AB7" s="95">
        <v>557.90372076424399</v>
      </c>
      <c r="AC7" s="95">
        <v>561.56483346407686</v>
      </c>
      <c r="AE7" s="117" t="s">
        <v>1057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s="117" customFormat="1">
      <c r="A8" s="147" t="s">
        <v>930</v>
      </c>
      <c r="B8" s="117" t="s">
        <v>92</v>
      </c>
      <c r="C8" s="117" t="s">
        <v>32</v>
      </c>
      <c r="D8" s="117" t="s">
        <v>10</v>
      </c>
      <c r="E8" s="117" t="s">
        <v>11</v>
      </c>
      <c r="F8" s="148">
        <v>234506.08333333334</v>
      </c>
      <c r="G8" s="148">
        <v>238866.84737767</v>
      </c>
      <c r="H8" s="148">
        <v>241392.02486006109</v>
      </c>
      <c r="I8" s="148">
        <v>243583.09988837398</v>
      </c>
      <c r="J8" s="148">
        <v>245696.59655107872</v>
      </c>
      <c r="K8" s="95">
        <v>247826.67948180123</v>
      </c>
      <c r="L8" s="95">
        <v>250118.74055015246</v>
      </c>
      <c r="M8" s="95">
        <v>252432.00007845982</v>
      </c>
      <c r="N8" s="95">
        <v>254766.65412376152</v>
      </c>
      <c r="O8" s="95">
        <v>257122.90055635781</v>
      </c>
      <c r="P8" s="95">
        <v>259500.93907658118</v>
      </c>
      <c r="Q8" s="95">
        <v>261900.97123172166</v>
      </c>
      <c r="R8" s="95">
        <v>264323.20043310872</v>
      </c>
      <c r="S8" s="95">
        <v>266767.83197335101</v>
      </c>
      <c r="T8" s="95">
        <v>269235.07304373581</v>
      </c>
      <c r="U8" s="95">
        <v>271725.132751789</v>
      </c>
      <c r="V8" s="95">
        <v>274238.22213899792</v>
      </c>
      <c r="W8" s="95">
        <v>276774.55419869779</v>
      </c>
      <c r="X8" s="95">
        <v>279334.34389412357</v>
      </c>
      <c r="Y8" s="95">
        <v>281917.80817662901</v>
      </c>
      <c r="Z8" s="95">
        <v>284525.16600407398</v>
      </c>
      <c r="AA8" s="95">
        <v>287156.63835938188</v>
      </c>
      <c r="AB8" s="95">
        <v>289812.44826926885</v>
      </c>
      <c r="AC8" s="95">
        <v>292492.82082314609</v>
      </c>
      <c r="AE8" s="117" t="s">
        <v>1057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s="117" customFormat="1">
      <c r="A9" s="147" t="s">
        <v>931</v>
      </c>
      <c r="B9" s="117" t="s">
        <v>92</v>
      </c>
      <c r="C9" s="117" t="s">
        <v>32</v>
      </c>
      <c r="D9" s="117" t="s">
        <v>41</v>
      </c>
      <c r="E9" s="117" t="s">
        <v>52</v>
      </c>
      <c r="F9" s="149">
        <v>2.2229910611471704</v>
      </c>
      <c r="G9" s="149">
        <v>2.1966293448159626</v>
      </c>
      <c r="H9" s="149">
        <v>2.1858788471941053</v>
      </c>
      <c r="I9" s="149">
        <v>2.1778132352852624</v>
      </c>
      <c r="J9" s="149">
        <v>2.1732480116470341</v>
      </c>
      <c r="K9" s="149">
        <v>2.1687076884361862</v>
      </c>
      <c r="L9" s="149">
        <v>2.1629351057600608</v>
      </c>
      <c r="M9" s="149">
        <v>2.1571778883223813</v>
      </c>
      <c r="N9" s="149">
        <v>2.1514359952245479</v>
      </c>
      <c r="O9" s="149">
        <v>2.1457093856768217</v>
      </c>
      <c r="P9" s="149">
        <v>2.1399980189980377</v>
      </c>
      <c r="Q9" s="149">
        <v>2.1343018546153134</v>
      </c>
      <c r="R9" s="149">
        <v>2.1286208520637624</v>
      </c>
      <c r="S9" s="149">
        <v>2.1229549709862052</v>
      </c>
      <c r="T9" s="149">
        <v>2.1173041711328855</v>
      </c>
      <c r="U9" s="149">
        <v>2.1116684123611802</v>
      </c>
      <c r="V9" s="149">
        <v>2.1060476546353164</v>
      </c>
      <c r="W9" s="149">
        <v>2.1004418580260888</v>
      </c>
      <c r="X9" s="149">
        <v>2.0948509827105721</v>
      </c>
      <c r="Y9" s="149">
        <v>2.0892749889718405</v>
      </c>
      <c r="Z9" s="149">
        <v>2.0837138371986859</v>
      </c>
      <c r="AA9" s="149">
        <v>2.0781674878853353</v>
      </c>
      <c r="AB9" s="149">
        <v>2.0726359016311715</v>
      </c>
      <c r="AC9" s="149">
        <v>2.0671190391404504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117" customFormat="1">
      <c r="A10" s="147" t="s">
        <v>932</v>
      </c>
      <c r="B10" s="117" t="s">
        <v>92</v>
      </c>
      <c r="C10" s="117" t="s">
        <v>32</v>
      </c>
      <c r="D10" s="117" t="s">
        <v>42</v>
      </c>
      <c r="E10" s="117" t="s">
        <v>52</v>
      </c>
      <c r="F10" s="149">
        <v>2.0646998291485343</v>
      </c>
      <c r="G10" s="149">
        <v>2.0402152362248818</v>
      </c>
      <c r="H10" s="149">
        <v>2.030230243036625</v>
      </c>
      <c r="I10" s="149">
        <v>2.0227389544654635</v>
      </c>
      <c r="J10" s="149">
        <v>2.0184988040525278</v>
      </c>
      <c r="K10" s="149">
        <v>2.014281780996718</v>
      </c>
      <c r="L10" s="149">
        <v>2.0089202432589142</v>
      </c>
      <c r="M10" s="149">
        <v>2.0035729766559558</v>
      </c>
      <c r="N10" s="149">
        <v>1.9982399432014855</v>
      </c>
      <c r="O10" s="149">
        <v>1.9929211050102562</v>
      </c>
      <c r="P10" s="149">
        <v>1.9876164242978627</v>
      </c>
      <c r="Q10" s="149">
        <v>1.9823258633804723</v>
      </c>
      <c r="R10" s="149">
        <v>1.977049384674558</v>
      </c>
      <c r="S10" s="149">
        <v>1.9717869506966319</v>
      </c>
      <c r="T10" s="149">
        <v>1.9665385240629765</v>
      </c>
      <c r="U10" s="149">
        <v>1.9613040674893822</v>
      </c>
      <c r="V10" s="149">
        <v>1.956083543790881</v>
      </c>
      <c r="W10" s="149">
        <v>1.9508769158814814</v>
      </c>
      <c r="X10" s="149">
        <v>1.9456841467739074</v>
      </c>
      <c r="Y10" s="149">
        <v>1.9405051995793332</v>
      </c>
      <c r="Z10" s="149">
        <v>1.9353400375071221</v>
      </c>
      <c r="AA10" s="149">
        <v>1.9301886238645662</v>
      </c>
      <c r="AB10" s="149">
        <v>1.9250509220566252</v>
      </c>
      <c r="AC10" s="149">
        <v>1.9199268955856645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s="117" customFormat="1">
      <c r="A11" s="147" t="s">
        <v>113</v>
      </c>
      <c r="B11" s="117" t="s">
        <v>92</v>
      </c>
      <c r="C11" s="117" t="s">
        <v>32</v>
      </c>
      <c r="D11" s="117" t="s">
        <v>43</v>
      </c>
      <c r="E11" s="117" t="s">
        <v>12</v>
      </c>
      <c r="F11" s="150">
        <v>0.43241789135862257</v>
      </c>
      <c r="G11" s="150">
        <v>0.43796477451290572</v>
      </c>
      <c r="H11" s="150">
        <v>0.4436364948847345</v>
      </c>
      <c r="I11" s="150">
        <v>0.44943591327088522</v>
      </c>
      <c r="J11" s="150">
        <v>0.4553659562096925</v>
      </c>
      <c r="K11" s="150">
        <v>0.46142961749276978</v>
      </c>
      <c r="L11" s="150">
        <v>0.46762995971149862</v>
      </c>
      <c r="M11" s="150">
        <v>0.47397011583908411</v>
      </c>
      <c r="N11" s="150">
        <v>0.48045329084899652</v>
      </c>
      <c r="O11" s="150">
        <v>0.487082763370635</v>
      </c>
      <c r="P11" s="150">
        <v>0.49386188738306858</v>
      </c>
      <c r="Q11" s="150">
        <v>0.50079409394773211</v>
      </c>
      <c r="R11" s="150">
        <v>0.50788289298097167</v>
      </c>
      <c r="S11" s="150">
        <v>0.51513187506735703</v>
      </c>
      <c r="T11" s="150">
        <v>0.52254471331469665</v>
      </c>
      <c r="U11" s="150">
        <v>0.53012516525171804</v>
      </c>
      <c r="V11" s="150">
        <v>0.53787707476939139</v>
      </c>
      <c r="W11" s="150">
        <v>0.54580437410690097</v>
      </c>
      <c r="X11" s="150">
        <v>0.55391108588329296</v>
      </c>
      <c r="Y11" s="150">
        <v>0.5622013251758492</v>
      </c>
      <c r="Z11" s="150">
        <v>0.57067930164625946</v>
      </c>
      <c r="AA11" s="150">
        <v>0.57934932171569553</v>
      </c>
      <c r="AB11" s="96">
        <v>0.57934932171569553</v>
      </c>
      <c r="AC11" s="96">
        <v>0.57934932171569553</v>
      </c>
      <c r="AD11" s="117" t="s">
        <v>933</v>
      </c>
      <c r="AE11" s="117" t="s">
        <v>934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s="117" customFormat="1">
      <c r="A12" s="3" t="s">
        <v>114</v>
      </c>
      <c r="B12" s="117" t="s">
        <v>92</v>
      </c>
      <c r="C12" s="117" t="s">
        <v>32</v>
      </c>
      <c r="D12" s="117" t="s">
        <v>85</v>
      </c>
      <c r="E12" s="117" t="s">
        <v>12</v>
      </c>
      <c r="F12" s="150">
        <v>0.21163533270512996</v>
      </c>
      <c r="G12" s="150">
        <v>0.21163533270512996</v>
      </c>
      <c r="H12" s="150">
        <v>0.21163533270512996</v>
      </c>
      <c r="I12" s="150">
        <v>0.21163533270512996</v>
      </c>
      <c r="J12" s="150">
        <v>0.21163533270512996</v>
      </c>
      <c r="K12" s="150">
        <v>0.21163533270512996</v>
      </c>
      <c r="L12" s="150">
        <v>0.21163533270512996</v>
      </c>
      <c r="M12" s="150">
        <v>0.21163533270512996</v>
      </c>
      <c r="N12" s="150">
        <v>0.21163533270512996</v>
      </c>
      <c r="O12" s="150">
        <v>0.21163533270512996</v>
      </c>
      <c r="P12" s="150">
        <v>0.21163533270512996</v>
      </c>
      <c r="Q12" s="150">
        <v>0.21163533270512996</v>
      </c>
      <c r="R12" s="150">
        <v>0.21163533270512996</v>
      </c>
      <c r="S12" s="150">
        <v>0.21163533270512996</v>
      </c>
      <c r="T12" s="150">
        <v>0.21163533270512996</v>
      </c>
      <c r="U12" s="150">
        <v>0.21163533270512996</v>
      </c>
      <c r="V12" s="150">
        <v>0.21163533270512996</v>
      </c>
      <c r="W12" s="150">
        <v>0.21163533270512996</v>
      </c>
      <c r="X12" s="150">
        <v>0.21163533270512996</v>
      </c>
      <c r="Y12" s="150">
        <v>0.21163533270512996</v>
      </c>
      <c r="Z12" s="150">
        <v>0.21163533270512996</v>
      </c>
      <c r="AA12" s="150">
        <v>0.21163533270512996</v>
      </c>
      <c r="AB12" s="96">
        <v>0.21163533270512996</v>
      </c>
      <c r="AC12" s="96">
        <v>0.21163533270512996</v>
      </c>
      <c r="AD12" s="117" t="s">
        <v>933</v>
      </c>
      <c r="AE12" s="117" t="s">
        <v>934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117" customFormat="1">
      <c r="A13" s="3" t="s">
        <v>1060</v>
      </c>
      <c r="B13" s="117" t="s">
        <v>92</v>
      </c>
      <c r="C13" s="117" t="s">
        <v>32</v>
      </c>
      <c r="D13" s="117" t="s">
        <v>1058</v>
      </c>
      <c r="E13" s="117" t="s">
        <v>12</v>
      </c>
      <c r="F13" s="150">
        <v>0.4551105459131512</v>
      </c>
      <c r="G13" s="150">
        <v>0.4551105459131512</v>
      </c>
      <c r="H13" s="150">
        <v>0.4551105459131512</v>
      </c>
      <c r="I13" s="150">
        <v>0.4551105459131512</v>
      </c>
      <c r="J13" s="150">
        <v>0.4551105459131512</v>
      </c>
      <c r="K13" s="150">
        <v>0.4551105459131512</v>
      </c>
      <c r="L13" s="150">
        <v>0.4551105459131512</v>
      </c>
      <c r="M13" s="150">
        <v>0.4551105459131512</v>
      </c>
      <c r="N13" s="150">
        <v>0.4551105459131512</v>
      </c>
      <c r="O13" s="150">
        <v>0.4551105459131512</v>
      </c>
      <c r="P13" s="150">
        <v>0.4551105459131512</v>
      </c>
      <c r="Q13" s="150">
        <v>0.4551105459131512</v>
      </c>
      <c r="R13" s="150">
        <v>0.4551105459131512</v>
      </c>
      <c r="S13" s="150">
        <v>0.4551105459131512</v>
      </c>
      <c r="T13" s="150">
        <v>0.4551105459131512</v>
      </c>
      <c r="U13" s="150">
        <v>0.4551105459131512</v>
      </c>
      <c r="V13" s="150">
        <v>0.4551105459131512</v>
      </c>
      <c r="W13" s="150">
        <v>0.4551105459131512</v>
      </c>
      <c r="X13" s="150">
        <v>0.4551105459131512</v>
      </c>
      <c r="Y13" s="150">
        <v>0.4551105459131512</v>
      </c>
      <c r="Z13" s="150">
        <v>0.4551105459131512</v>
      </c>
      <c r="AA13" s="150">
        <v>0.4551105459131512</v>
      </c>
      <c r="AB13" s="96">
        <v>0.4551105459131512</v>
      </c>
      <c r="AC13" s="96">
        <v>0.4551105459131512</v>
      </c>
      <c r="AD13" s="117" t="s">
        <v>933</v>
      </c>
      <c r="AE13" s="117" t="s">
        <v>934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s="117" customFormat="1">
      <c r="A14" s="3" t="s">
        <v>1061</v>
      </c>
      <c r="B14" s="117" t="s">
        <v>92</v>
      </c>
      <c r="C14" s="117" t="s">
        <v>32</v>
      </c>
      <c r="D14" s="117" t="s">
        <v>1059</v>
      </c>
      <c r="E14" s="117" t="s">
        <v>12</v>
      </c>
      <c r="F14" s="150">
        <v>1.4807770779494984E-2</v>
      </c>
      <c r="G14" s="150">
        <v>1.4807770779494984E-2</v>
      </c>
      <c r="H14" s="150">
        <v>1.4807770779494984E-2</v>
      </c>
      <c r="I14" s="150">
        <v>1.4807770779494984E-2</v>
      </c>
      <c r="J14" s="150">
        <v>1.4807770779494984E-2</v>
      </c>
      <c r="K14" s="150">
        <v>1.4807770779494984E-2</v>
      </c>
      <c r="L14" s="150">
        <v>1.4807770779494984E-2</v>
      </c>
      <c r="M14" s="150">
        <v>1.4807770779494984E-2</v>
      </c>
      <c r="N14" s="150">
        <v>1.4807770779494984E-2</v>
      </c>
      <c r="O14" s="150">
        <v>1.4807770779494984E-2</v>
      </c>
      <c r="P14" s="150">
        <v>1.4807770779494984E-2</v>
      </c>
      <c r="Q14" s="150">
        <v>1.4807770779494984E-2</v>
      </c>
      <c r="R14" s="150">
        <v>1.4807770779494984E-2</v>
      </c>
      <c r="S14" s="150">
        <v>1.4807770779494984E-2</v>
      </c>
      <c r="T14" s="150">
        <v>1.4807770779494984E-2</v>
      </c>
      <c r="U14" s="150">
        <v>1.4807770779494984E-2</v>
      </c>
      <c r="V14" s="150">
        <v>1.4807770779494984E-2</v>
      </c>
      <c r="W14" s="150">
        <v>1.4807770779494984E-2</v>
      </c>
      <c r="X14" s="150">
        <v>1.4807770779494984E-2</v>
      </c>
      <c r="Y14" s="150">
        <v>1.4807770779494984E-2</v>
      </c>
      <c r="Z14" s="150">
        <v>1.4807770779494984E-2</v>
      </c>
      <c r="AA14" s="150">
        <v>1.4807770779494984E-2</v>
      </c>
      <c r="AB14" s="96">
        <v>1.4807770779494984E-2</v>
      </c>
      <c r="AC14" s="96">
        <v>1.4807770779494984E-2</v>
      </c>
      <c r="AD14" s="117" t="s">
        <v>933</v>
      </c>
      <c r="AE14" s="117" t="s">
        <v>934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s="117" customFormat="1">
      <c r="A15" s="147" t="s">
        <v>935</v>
      </c>
      <c r="B15" s="117" t="s">
        <v>92</v>
      </c>
      <c r="C15" s="117" t="s">
        <v>32</v>
      </c>
      <c r="D15" s="117" t="s">
        <v>936</v>
      </c>
      <c r="E15" s="117" t="s">
        <v>12</v>
      </c>
      <c r="F15" s="151">
        <v>3.283707629011653E-3</v>
      </c>
      <c r="G15" s="151">
        <v>3.8914895805307126E-3</v>
      </c>
      <c r="H15" s="151">
        <v>4.6117659871981733E-3</v>
      </c>
      <c r="I15" s="151">
        <v>5.4653584650681255E-3</v>
      </c>
      <c r="J15" s="151">
        <v>6.4769425063215518E-3</v>
      </c>
      <c r="K15" s="151">
        <v>7.6757607937930558E-3</v>
      </c>
      <c r="L15" s="151">
        <v>9.0964685429933637E-3</v>
      </c>
      <c r="M15" s="151">
        <v>1.0780135308617163E-2</v>
      </c>
      <c r="N15" s="151">
        <v>1.2775432215571968E-2</v>
      </c>
      <c r="O15" s="151">
        <v>1.5140038934781268E-2</v>
      </c>
      <c r="P15" s="151">
        <v>1.7942311076356039E-2</v>
      </c>
      <c r="Q15" s="151">
        <v>2.1263256200825587E-2</v>
      </c>
      <c r="R15" s="151">
        <v>2.5198875570591847E-2</v>
      </c>
      <c r="S15" s="151">
        <v>2.9862939336521569E-2</v>
      </c>
      <c r="T15" s="151">
        <v>3.5390275384252864E-2</v>
      </c>
      <c r="U15" s="151">
        <v>4.1940666913571872E-2</v>
      </c>
      <c r="V15" s="151">
        <v>4.9703471421357448E-2</v>
      </c>
      <c r="W15" s="151">
        <v>5.8903094612791466E-2</v>
      </c>
      <c r="X15" s="151">
        <v>6.9805477479639305E-2</v>
      </c>
      <c r="Y15" s="151">
        <v>8.272578407284982E-2</v>
      </c>
      <c r="Z15" s="151">
        <v>9.8037512206171573E-2</v>
      </c>
      <c r="AA15" s="151">
        <v>0.11618329046130656</v>
      </c>
      <c r="AB15" s="96">
        <v>0.11618329046130656</v>
      </c>
      <c r="AC15" s="96">
        <v>0.11618329046130656</v>
      </c>
      <c r="AD15" s="117" t="s">
        <v>933</v>
      </c>
      <c r="AE15" s="117" t="s">
        <v>934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117" customFormat="1">
      <c r="A16" s="147" t="s">
        <v>115</v>
      </c>
      <c r="B16" s="117" t="s">
        <v>92</v>
      </c>
      <c r="C16" s="117" t="s">
        <v>32</v>
      </c>
      <c r="D16" s="117" t="s">
        <v>58</v>
      </c>
      <c r="E16" s="117" t="s">
        <v>12</v>
      </c>
      <c r="F16" s="145">
        <v>1</v>
      </c>
      <c r="G16" s="145">
        <v>1</v>
      </c>
      <c r="H16" s="145">
        <v>1</v>
      </c>
      <c r="I16" s="145">
        <v>1</v>
      </c>
      <c r="J16" s="145">
        <v>1</v>
      </c>
      <c r="K16" s="145">
        <v>1</v>
      </c>
      <c r="L16" s="145">
        <v>1</v>
      </c>
      <c r="M16" s="145">
        <v>1</v>
      </c>
      <c r="N16" s="145">
        <v>1</v>
      </c>
      <c r="O16" s="145">
        <v>1</v>
      </c>
      <c r="P16" s="145">
        <v>1</v>
      </c>
      <c r="Q16" s="145">
        <v>1</v>
      </c>
      <c r="R16" s="145">
        <v>1</v>
      </c>
      <c r="S16" s="145">
        <v>1</v>
      </c>
      <c r="T16" s="145">
        <v>1</v>
      </c>
      <c r="U16" s="145">
        <v>1</v>
      </c>
      <c r="V16" s="145">
        <v>1</v>
      </c>
      <c r="W16" s="145">
        <v>1</v>
      </c>
      <c r="X16" s="145">
        <v>1</v>
      </c>
      <c r="Y16" s="145">
        <v>1</v>
      </c>
      <c r="Z16" s="145">
        <v>1</v>
      </c>
      <c r="AA16" s="145">
        <v>1</v>
      </c>
      <c r="AB16" s="145">
        <v>1</v>
      </c>
      <c r="AC16" s="145">
        <v>1</v>
      </c>
      <c r="AE16" s="117" t="s">
        <v>937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s="117" customFormat="1">
      <c r="A17" s="147" t="s">
        <v>116</v>
      </c>
      <c r="B17" s="117" t="s">
        <v>92</v>
      </c>
      <c r="C17" s="117" t="s">
        <v>32</v>
      </c>
      <c r="D17" s="117" t="s">
        <v>45</v>
      </c>
      <c r="E17" s="117" t="s">
        <v>12</v>
      </c>
      <c r="F17" s="145">
        <v>1</v>
      </c>
      <c r="G17" s="145">
        <v>1</v>
      </c>
      <c r="H17" s="145">
        <v>1</v>
      </c>
      <c r="I17" s="145">
        <v>1</v>
      </c>
      <c r="J17" s="145">
        <v>1</v>
      </c>
      <c r="K17" s="145">
        <v>1</v>
      </c>
      <c r="L17" s="145">
        <v>1</v>
      </c>
      <c r="M17" s="145">
        <v>1</v>
      </c>
      <c r="N17" s="145">
        <v>1</v>
      </c>
      <c r="O17" s="145">
        <v>1</v>
      </c>
      <c r="P17" s="145">
        <v>1</v>
      </c>
      <c r="Q17" s="145">
        <v>1</v>
      </c>
      <c r="R17" s="145">
        <v>1</v>
      </c>
      <c r="S17" s="145">
        <v>1</v>
      </c>
      <c r="T17" s="145">
        <v>1</v>
      </c>
      <c r="U17" s="145">
        <v>1</v>
      </c>
      <c r="V17" s="145">
        <v>1</v>
      </c>
      <c r="W17" s="145">
        <v>1</v>
      </c>
      <c r="X17" s="145">
        <v>1</v>
      </c>
      <c r="Y17" s="145">
        <v>1</v>
      </c>
      <c r="Z17" s="145">
        <v>1</v>
      </c>
      <c r="AA17" s="145">
        <v>1</v>
      </c>
      <c r="AB17" s="145">
        <v>1</v>
      </c>
      <c r="AC17" s="145">
        <v>1</v>
      </c>
      <c r="AE17" s="117" t="s">
        <v>938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117" customFormat="1">
      <c r="A18" s="147" t="s">
        <v>939</v>
      </c>
      <c r="B18" s="117" t="s">
        <v>92</v>
      </c>
      <c r="C18" s="117" t="s">
        <v>152</v>
      </c>
      <c r="D18" s="117" t="s">
        <v>39</v>
      </c>
      <c r="E18" s="117" t="s">
        <v>51</v>
      </c>
      <c r="F18" s="119">
        <v>117.4328993381931</v>
      </c>
      <c r="G18" s="119">
        <v>118.43757094859193</v>
      </c>
      <c r="H18" s="119">
        <v>119.5337910283039</v>
      </c>
      <c r="I18" s="119">
        <v>120.67921960999266</v>
      </c>
      <c r="J18" s="119">
        <v>121.70651128028143</v>
      </c>
      <c r="K18" s="95">
        <v>122.74263734583951</v>
      </c>
      <c r="L18" s="95">
        <v>123.78767373442923</v>
      </c>
      <c r="M18" s="95">
        <v>124.84169702640149</v>
      </c>
      <c r="N18" s="95">
        <v>125.90478446030477</v>
      </c>
      <c r="O18" s="95">
        <v>126.9770139385422</v>
      </c>
      <c r="P18" s="95">
        <v>128.05846403307726</v>
      </c>
      <c r="Q18" s="95">
        <v>129.14921399118853</v>
      </c>
      <c r="R18" s="95">
        <v>130.24934374127406</v>
      </c>
      <c r="S18" s="95">
        <v>131.35893389870535</v>
      </c>
      <c r="T18" s="95">
        <v>132.47806577173171</v>
      </c>
      <c r="U18" s="95">
        <v>133.60682136743574</v>
      </c>
      <c r="V18" s="95">
        <v>134.74528339773923</v>
      </c>
      <c r="W18" s="95">
        <v>135.89353528546167</v>
      </c>
      <c r="X18" s="95">
        <v>137.05166117042981</v>
      </c>
      <c r="Y18" s="95">
        <v>138.21974591564077</v>
      </c>
      <c r="Z18" s="95">
        <v>139.39787511347691</v>
      </c>
      <c r="AA18" s="95">
        <v>140.58613509197539</v>
      </c>
      <c r="AB18" s="95">
        <v>141.78461292115063</v>
      </c>
      <c r="AC18" s="95">
        <v>142.99339641937166</v>
      </c>
      <c r="AE18" s="117" t="s">
        <v>1057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s="117" customFormat="1">
      <c r="A19" s="147" t="s">
        <v>940</v>
      </c>
      <c r="B19" s="117" t="s">
        <v>92</v>
      </c>
      <c r="C19" s="117" t="s">
        <v>152</v>
      </c>
      <c r="D19" s="117" t="s">
        <v>40</v>
      </c>
      <c r="E19" s="117" t="s">
        <v>51</v>
      </c>
      <c r="F19" s="119">
        <v>116.81495869676399</v>
      </c>
      <c r="G19" s="119">
        <v>117.81434365050353</v>
      </c>
      <c r="H19" s="119">
        <v>118.90479533870834</v>
      </c>
      <c r="I19" s="119">
        <v>120.0441965900964</v>
      </c>
      <c r="J19" s="119">
        <v>121.06608257528968</v>
      </c>
      <c r="K19" s="95">
        <v>122.09675646850799</v>
      </c>
      <c r="L19" s="95">
        <v>123.13629379797611</v>
      </c>
      <c r="M19" s="95">
        <v>124.18477074107345</v>
      </c>
      <c r="N19" s="95">
        <v>125.24226412991352</v>
      </c>
      <c r="O19" s="95">
        <v>126.30885145697123</v>
      </c>
      <c r="P19" s="95">
        <v>127.3846108807585</v>
      </c>
      <c r="Q19" s="95">
        <v>128.4696212315489</v>
      </c>
      <c r="R19" s="95">
        <v>129.56396201715128</v>
      </c>
      <c r="S19" s="95">
        <v>130.66771342873307</v>
      </c>
      <c r="T19" s="95">
        <v>131.78095634669353</v>
      </c>
      <c r="U19" s="95">
        <v>132.90377234658789</v>
      </c>
      <c r="V19" s="95">
        <v>134.03624370510167</v>
      </c>
      <c r="W19" s="95">
        <v>135.1784534060773</v>
      </c>
      <c r="X19" s="95">
        <v>136.33048514659151</v>
      </c>
      <c r="Y19" s="95">
        <v>137.49242334308599</v>
      </c>
      <c r="Z19" s="95">
        <v>138.66435313754965</v>
      </c>
      <c r="AA19" s="95">
        <v>139.84636040375511</v>
      </c>
      <c r="AB19" s="95">
        <v>141.03853175354789</v>
      </c>
      <c r="AC19" s="95">
        <v>142.24095454319024</v>
      </c>
      <c r="AE19" s="117" t="s">
        <v>1057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s="117" customFormat="1">
      <c r="A20" s="147" t="s">
        <v>941</v>
      </c>
      <c r="B20" s="117" t="s">
        <v>92</v>
      </c>
      <c r="C20" s="117" t="s">
        <v>152</v>
      </c>
      <c r="D20" s="117" t="s">
        <v>10</v>
      </c>
      <c r="E20" s="117" t="s">
        <v>11</v>
      </c>
      <c r="F20" s="119">
        <v>23539.083333333332</v>
      </c>
      <c r="G20" s="119">
        <v>23825.349729938273</v>
      </c>
      <c r="H20" s="119">
        <v>24095.258665277684</v>
      </c>
      <c r="I20" s="119">
        <v>24337.666741324403</v>
      </c>
      <c r="J20" s="119">
        <v>24573.999995815433</v>
      </c>
      <c r="K20" s="95">
        <v>24811.74999991792</v>
      </c>
      <c r="L20" s="95">
        <v>25051.809285907046</v>
      </c>
      <c r="M20" s="95">
        <v>25294.20028399452</v>
      </c>
      <c r="N20" s="95">
        <v>25538.945642258204</v>
      </c>
      <c r="O20" s="95">
        <v>25786.068228758297</v>
      </c>
      <c r="P20" s="95">
        <v>26035.591133673999</v>
      </c>
      <c r="Q20" s="95">
        <v>26287.537671460996</v>
      </c>
      <c r="R20" s="95">
        <v>26541.931383029867</v>
      </c>
      <c r="S20" s="95">
        <v>26798.796037945649</v>
      </c>
      <c r="T20" s="95">
        <v>27058.155636648778</v>
      </c>
      <c r="U20" s="95">
        <v>27320.034412697598</v>
      </c>
      <c r="V20" s="95">
        <v>27584.456835032655</v>
      </c>
      <c r="W20" s="95">
        <v>27851.447610262971</v>
      </c>
      <c r="X20" s="95">
        <v>28121.031684974532</v>
      </c>
      <c r="Y20" s="95">
        <v>28393.234248061213</v>
      </c>
      <c r="Z20" s="95">
        <v>28668.080733078332</v>
      </c>
      <c r="AA20" s="95">
        <v>28945.596820619037</v>
      </c>
      <c r="AB20" s="95">
        <v>29225.808440713838</v>
      </c>
      <c r="AC20" s="95">
        <v>29508.74177525338</v>
      </c>
      <c r="AE20" s="117" t="s">
        <v>1057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s="117" customFormat="1">
      <c r="A21" s="147" t="s">
        <v>942</v>
      </c>
      <c r="B21" s="117" t="s">
        <v>92</v>
      </c>
      <c r="C21" s="117" t="s">
        <v>152</v>
      </c>
      <c r="D21" s="117" t="s">
        <v>41</v>
      </c>
      <c r="E21" s="117" t="s">
        <v>52</v>
      </c>
      <c r="F21" s="149">
        <v>4.988847597641926</v>
      </c>
      <c r="G21" s="149">
        <v>4.9710737634951299</v>
      </c>
      <c r="H21" s="149">
        <v>4.9608843253696744</v>
      </c>
      <c r="I21" s="149">
        <v>4.9585369416322918</v>
      </c>
      <c r="J21" s="149">
        <v>4.9526536705870488</v>
      </c>
      <c r="K21" s="149">
        <v>4.9469560730801154</v>
      </c>
      <c r="L21" s="149">
        <v>4.9412668091827712</v>
      </c>
      <c r="M21" s="149">
        <v>4.9355858506978736</v>
      </c>
      <c r="N21" s="149">
        <v>4.929913169632794</v>
      </c>
      <c r="O21" s="149">
        <v>4.9242487381976749</v>
      </c>
      <c r="P21" s="149">
        <v>4.9185925288037176</v>
      </c>
      <c r="Q21" s="149">
        <v>4.9129445140614703</v>
      </c>
      <c r="R21" s="149">
        <v>4.9073046667791358</v>
      </c>
      <c r="S21" s="149">
        <v>4.9016729599608944</v>
      </c>
      <c r="T21" s="149">
        <v>4.8960493668052329</v>
      </c>
      <c r="U21" s="149">
        <v>4.8904338607033004</v>
      </c>
      <c r="V21" s="149">
        <v>4.8848264152372503</v>
      </c>
      <c r="W21" s="149">
        <v>4.8792270041786372</v>
      </c>
      <c r="X21" s="149">
        <v>4.8736356014867859</v>
      </c>
      <c r="Y21" s="149">
        <v>4.8680521813072035</v>
      </c>
      <c r="Z21" s="149">
        <v>4.8624767179699715</v>
      </c>
      <c r="AA21" s="149">
        <v>4.8569091859881981</v>
      </c>
      <c r="AB21" s="149">
        <v>4.8513495600564323</v>
      </c>
      <c r="AC21" s="149">
        <v>4.8457978150491243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s="117" customFormat="1">
      <c r="A22" s="147" t="s">
        <v>943</v>
      </c>
      <c r="B22" s="117" t="s">
        <v>92</v>
      </c>
      <c r="C22" s="117" t="s">
        <v>152</v>
      </c>
      <c r="D22" s="117" t="s">
        <v>42</v>
      </c>
      <c r="E22" s="117" t="s">
        <v>52</v>
      </c>
      <c r="F22" s="149">
        <v>4.9625959109182531</v>
      </c>
      <c r="G22" s="149">
        <v>4.9449156040073277</v>
      </c>
      <c r="H22" s="149">
        <v>4.9347797834623508</v>
      </c>
      <c r="I22" s="149">
        <v>4.9324447518326009</v>
      </c>
      <c r="J22" s="149">
        <v>4.9265924389967175</v>
      </c>
      <c r="K22" s="149">
        <v>4.9209248226711901</v>
      </c>
      <c r="L22" s="149">
        <v>4.9152654961031788</v>
      </c>
      <c r="M22" s="149">
        <v>4.9096144312439156</v>
      </c>
      <c r="N22" s="149">
        <v>4.9039716002480738</v>
      </c>
      <c r="O22" s="149">
        <v>4.8983369754720263</v>
      </c>
      <c r="P22" s="149">
        <v>4.8927105294721489</v>
      </c>
      <c r="Q22" s="149">
        <v>4.8870922350031147</v>
      </c>
      <c r="R22" s="149">
        <v>4.8814820650162138</v>
      </c>
      <c r="S22" s="149">
        <v>4.875879992657679</v>
      </c>
      <c r="T22" s="149">
        <v>4.8702859912670284</v>
      </c>
      <c r="U22" s="149">
        <v>4.8647000343754279</v>
      </c>
      <c r="V22" s="149">
        <v>4.8591220957040457</v>
      </c>
      <c r="W22" s="149">
        <v>4.8535521491624527</v>
      </c>
      <c r="X22" s="149">
        <v>4.8479901688470006</v>
      </c>
      <c r="Y22" s="149">
        <v>4.8424361290392417</v>
      </c>
      <c r="Z22" s="149">
        <v>4.8368900042043412</v>
      </c>
      <c r="AA22" s="149">
        <v>4.8313517689895171</v>
      </c>
      <c r="AB22" s="149">
        <v>4.8258213982224758</v>
      </c>
      <c r="AC22" s="149">
        <v>4.8202988669098845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s="117" customFormat="1">
      <c r="A23" s="147" t="s">
        <v>944</v>
      </c>
      <c r="B23" s="117" t="s">
        <v>92</v>
      </c>
      <c r="C23" s="117" t="s">
        <v>152</v>
      </c>
      <c r="D23" s="117" t="s">
        <v>43</v>
      </c>
      <c r="E23" s="117" t="s">
        <v>12</v>
      </c>
      <c r="F23" s="164">
        <v>0.21355995825390278</v>
      </c>
      <c r="G23" s="164">
        <v>0.21355995825390278</v>
      </c>
      <c r="H23" s="164">
        <v>0.21355995825390278</v>
      </c>
      <c r="I23" s="164">
        <v>0.21355995825390278</v>
      </c>
      <c r="J23" s="164">
        <v>0.21355995825390278</v>
      </c>
      <c r="K23" s="164">
        <v>0.21355995825390278</v>
      </c>
      <c r="L23" s="164">
        <v>0.21355995825390278</v>
      </c>
      <c r="M23" s="164">
        <v>0.21355995825390278</v>
      </c>
      <c r="N23" s="164">
        <v>0.21355995825390278</v>
      </c>
      <c r="O23" s="164">
        <v>0.21355995825390278</v>
      </c>
      <c r="P23" s="164">
        <v>0.21355995825390278</v>
      </c>
      <c r="Q23" s="164">
        <v>0.21355995825390278</v>
      </c>
      <c r="R23" s="164">
        <v>0.21355995825390278</v>
      </c>
      <c r="S23" s="164">
        <v>0.21355995825390278</v>
      </c>
      <c r="T23" s="164">
        <v>0.21355995825390278</v>
      </c>
      <c r="U23" s="164">
        <v>0.21355995825390278</v>
      </c>
      <c r="V23" s="164">
        <v>0.21355995825390278</v>
      </c>
      <c r="W23" s="164">
        <v>0.21355995825390278</v>
      </c>
      <c r="X23" s="164">
        <v>0.21355995825390278</v>
      </c>
      <c r="Y23" s="164">
        <v>0.21355995825390278</v>
      </c>
      <c r="Z23" s="164">
        <v>0.21355995825390278</v>
      </c>
      <c r="AA23" s="164">
        <v>0.21355995825390278</v>
      </c>
      <c r="AB23" s="96">
        <v>0.21355995825390278</v>
      </c>
      <c r="AC23" s="96">
        <v>0.21355995825390278</v>
      </c>
      <c r="AE23" s="117" t="s">
        <v>934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117" customFormat="1">
      <c r="A24" s="147" t="s">
        <v>945</v>
      </c>
      <c r="B24" s="117" t="s">
        <v>92</v>
      </c>
      <c r="C24" s="117" t="s">
        <v>152</v>
      </c>
      <c r="D24" s="117" t="s">
        <v>44</v>
      </c>
      <c r="E24" s="117" t="s">
        <v>12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  <c r="O24" s="164">
        <v>0</v>
      </c>
      <c r="P24" s="164">
        <v>0</v>
      </c>
      <c r="Q24" s="164">
        <v>0</v>
      </c>
      <c r="R24" s="164">
        <v>0</v>
      </c>
      <c r="S24" s="164">
        <v>0</v>
      </c>
      <c r="T24" s="164">
        <v>0</v>
      </c>
      <c r="U24" s="164">
        <v>0</v>
      </c>
      <c r="V24" s="164">
        <v>0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  <c r="AB24" s="96">
        <v>0</v>
      </c>
      <c r="AC24" s="96">
        <v>0</v>
      </c>
      <c r="AE24" s="117" t="s">
        <v>934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s="117" customFormat="1">
      <c r="A25" s="3" t="s">
        <v>1062</v>
      </c>
      <c r="B25" s="117" t="s">
        <v>92</v>
      </c>
      <c r="C25" s="117" t="s">
        <v>152</v>
      </c>
      <c r="D25" s="117" t="s">
        <v>1058</v>
      </c>
      <c r="E25" s="117" t="s">
        <v>12</v>
      </c>
      <c r="F25" s="164">
        <v>0.26238081020048143</v>
      </c>
      <c r="G25" s="164">
        <v>0.25840303193729319</v>
      </c>
      <c r="H25" s="164">
        <v>0.25041670110000991</v>
      </c>
      <c r="I25" s="164">
        <v>0.23744847503608651</v>
      </c>
      <c r="J25" s="164">
        <v>0.23200820823295684</v>
      </c>
      <c r="K25" s="164">
        <v>0.22737087887640045</v>
      </c>
      <c r="L25" s="164">
        <v>0.22415497986119576</v>
      </c>
      <c r="M25" s="164">
        <v>0.22187358311966357</v>
      </c>
      <c r="N25" s="164">
        <v>0.21716219864830494</v>
      </c>
      <c r="O25" s="164">
        <v>0.21564102828064449</v>
      </c>
      <c r="P25" s="164">
        <v>0.21356718075959868</v>
      </c>
      <c r="Q25" s="164">
        <v>0.20665720436813684</v>
      </c>
      <c r="R25" s="164">
        <v>0.20557527996099842</v>
      </c>
      <c r="S25" s="164">
        <v>0.19873789661348171</v>
      </c>
      <c r="T25" s="164">
        <v>0.19537194320735082</v>
      </c>
      <c r="U25" s="164">
        <v>0.18893605526667076</v>
      </c>
      <c r="V25" s="164">
        <v>0.18845242270530646</v>
      </c>
      <c r="W25" s="164">
        <v>0.18532817129741028</v>
      </c>
      <c r="X25" s="164">
        <v>0.18528088279707944</v>
      </c>
      <c r="Y25" s="164">
        <v>0.18047804862913433</v>
      </c>
      <c r="Z25" s="164">
        <v>0.17371759246852211</v>
      </c>
      <c r="AA25" s="164">
        <v>0.17202368590592085</v>
      </c>
      <c r="AB25" s="96">
        <v>0.17039504589118024</v>
      </c>
      <c r="AC25" s="96">
        <v>0.16278514308744321</v>
      </c>
      <c r="AE25" s="117" t="s">
        <v>934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s="117" customFormat="1">
      <c r="A26" s="3" t="s">
        <v>1063</v>
      </c>
      <c r="B26" s="117" t="s">
        <v>92</v>
      </c>
      <c r="C26" s="117" t="s">
        <v>152</v>
      </c>
      <c r="D26" s="117" t="s">
        <v>1059</v>
      </c>
      <c r="E26" s="117" t="s">
        <v>12</v>
      </c>
      <c r="F26" s="164">
        <v>0.13671362818699981</v>
      </c>
      <c r="G26" s="164">
        <v>0.14069140645018802</v>
      </c>
      <c r="H26" s="164">
        <v>0.14867773728747127</v>
      </c>
      <c r="I26" s="164">
        <v>0.16164596335139464</v>
      </c>
      <c r="J26" s="164">
        <v>0.16708623015452434</v>
      </c>
      <c r="K26" s="164">
        <v>0.1717235595110807</v>
      </c>
      <c r="L26" s="164">
        <v>0.1749394585262854</v>
      </c>
      <c r="M26" s="164">
        <v>0.17722085526781764</v>
      </c>
      <c r="N26" s="164">
        <v>0.18193223973917624</v>
      </c>
      <c r="O26" s="164">
        <v>0.18345341010683669</v>
      </c>
      <c r="P26" s="164">
        <v>0.1855272576278825</v>
      </c>
      <c r="Q26" s="164">
        <v>0.19243723401934432</v>
      </c>
      <c r="R26" s="164">
        <v>0.19351915842648273</v>
      </c>
      <c r="S26" s="164">
        <v>0.20035654177399947</v>
      </c>
      <c r="T26" s="164">
        <v>0.20372249518013036</v>
      </c>
      <c r="U26" s="164">
        <v>0.21015838312081039</v>
      </c>
      <c r="V26" s="164">
        <v>0.21064201568217469</v>
      </c>
      <c r="W26" s="164">
        <v>0.21376626709007093</v>
      </c>
      <c r="X26" s="164">
        <v>0.21381355559040177</v>
      </c>
      <c r="Y26" s="164">
        <v>0.21861638975834691</v>
      </c>
      <c r="Z26" s="164">
        <v>0.2253768459189591</v>
      </c>
      <c r="AA26" s="164">
        <v>0.22707075248156036</v>
      </c>
      <c r="AB26" s="96">
        <v>0.22869939249630097</v>
      </c>
      <c r="AC26" s="96">
        <v>0.23630929530003794</v>
      </c>
      <c r="AE26" s="117" t="s">
        <v>934</v>
      </c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s="117" customFormat="1">
      <c r="A27" s="3" t="s">
        <v>946</v>
      </c>
      <c r="B27" s="117" t="s">
        <v>92</v>
      </c>
      <c r="C27" s="117" t="s">
        <v>152</v>
      </c>
      <c r="D27" s="117" t="s">
        <v>85</v>
      </c>
      <c r="E27" s="117" t="s">
        <v>12</v>
      </c>
      <c r="F27" s="164">
        <v>0.10662743148738754</v>
      </c>
      <c r="G27" s="164">
        <v>0.10662743148738754</v>
      </c>
      <c r="H27" s="164">
        <v>0.10662743148738754</v>
      </c>
      <c r="I27" s="164">
        <v>0.10662743148738754</v>
      </c>
      <c r="J27" s="164">
        <v>0.10662743148738754</v>
      </c>
      <c r="K27" s="164">
        <v>0.10662743148738754</v>
      </c>
      <c r="L27" s="164">
        <v>0.10662743148738754</v>
      </c>
      <c r="M27" s="164">
        <v>0.10662743148738754</v>
      </c>
      <c r="N27" s="164">
        <v>0.10662743148738754</v>
      </c>
      <c r="O27" s="164">
        <v>0.10662743148738754</v>
      </c>
      <c r="P27" s="164">
        <v>0.10662743148738754</v>
      </c>
      <c r="Q27" s="164">
        <v>0.10662743148738754</v>
      </c>
      <c r="R27" s="164">
        <v>0.10662743148738754</v>
      </c>
      <c r="S27" s="164">
        <v>0.10662743148738754</v>
      </c>
      <c r="T27" s="164">
        <v>0.10662743148738754</v>
      </c>
      <c r="U27" s="164">
        <v>0.10662743148738754</v>
      </c>
      <c r="V27" s="164">
        <v>0.10662743148738754</v>
      </c>
      <c r="W27" s="164">
        <v>0.10662743148738754</v>
      </c>
      <c r="X27" s="164">
        <v>0.10662743148738754</v>
      </c>
      <c r="Y27" s="164">
        <v>0.10662743148738754</v>
      </c>
      <c r="Z27" s="164">
        <v>0.10662743148738754</v>
      </c>
      <c r="AA27" s="164">
        <v>0.10662743148738754</v>
      </c>
      <c r="AB27" s="96">
        <v>0.10662743148738754</v>
      </c>
      <c r="AC27" s="96">
        <v>0.10662743148738754</v>
      </c>
      <c r="AE27" s="117" t="s">
        <v>934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s="117" customFormat="1">
      <c r="A28" s="3" t="s">
        <v>947</v>
      </c>
      <c r="B28" s="117" t="s">
        <v>92</v>
      </c>
      <c r="C28" s="117" t="s">
        <v>152</v>
      </c>
      <c r="D28" s="117" t="s">
        <v>45</v>
      </c>
      <c r="E28" s="117" t="s">
        <v>12</v>
      </c>
      <c r="F28" s="145">
        <v>1</v>
      </c>
      <c r="G28" s="145">
        <v>1</v>
      </c>
      <c r="H28" s="145">
        <v>1</v>
      </c>
      <c r="I28" s="145">
        <v>1</v>
      </c>
      <c r="J28" s="145">
        <v>1</v>
      </c>
      <c r="K28" s="145">
        <v>1</v>
      </c>
      <c r="L28" s="145">
        <v>1</v>
      </c>
      <c r="M28" s="145">
        <v>1</v>
      </c>
      <c r="N28" s="145">
        <v>1</v>
      </c>
      <c r="O28" s="145">
        <v>1</v>
      </c>
      <c r="P28" s="145">
        <v>1</v>
      </c>
      <c r="Q28" s="145">
        <v>1</v>
      </c>
      <c r="R28" s="145">
        <v>1</v>
      </c>
      <c r="S28" s="145">
        <v>1</v>
      </c>
      <c r="T28" s="145">
        <v>1</v>
      </c>
      <c r="U28" s="145">
        <v>1</v>
      </c>
      <c r="V28" s="145">
        <v>1</v>
      </c>
      <c r="W28" s="145">
        <v>1</v>
      </c>
      <c r="X28" s="145">
        <v>1</v>
      </c>
      <c r="Y28" s="145">
        <v>1</v>
      </c>
      <c r="Z28" s="145">
        <v>1</v>
      </c>
      <c r="AA28" s="145">
        <v>1</v>
      </c>
      <c r="AB28" s="145">
        <v>1</v>
      </c>
      <c r="AC28" s="145">
        <v>1</v>
      </c>
      <c r="AE28" s="117" t="s">
        <v>938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s="117" customFormat="1">
      <c r="A29" s="3" t="s">
        <v>948</v>
      </c>
      <c r="B29" s="117" t="s">
        <v>92</v>
      </c>
      <c r="C29" s="117" t="s">
        <v>259</v>
      </c>
      <c r="D29" s="117" t="s">
        <v>39</v>
      </c>
      <c r="E29" s="117" t="s">
        <v>51</v>
      </c>
      <c r="F29" s="119">
        <v>225.21283033200601</v>
      </c>
      <c r="G29" s="119">
        <v>223.44415597781057</v>
      </c>
      <c r="H29" s="119">
        <v>223.53139324261863</v>
      </c>
      <c r="I29" s="119">
        <v>222.8484859586365</v>
      </c>
      <c r="J29" s="119">
        <v>222.91873571796478</v>
      </c>
      <c r="K29" s="95">
        <v>223.00241406256302</v>
      </c>
      <c r="L29" s="95">
        <v>223.09915598325603</v>
      </c>
      <c r="M29" s="95">
        <v>223.2086074497916</v>
      </c>
      <c r="N29" s="95">
        <v>223.33042508329319</v>
      </c>
      <c r="O29" s="95">
        <v>223.46427583849061</v>
      </c>
      <c r="P29" s="95">
        <v>223.60983669543737</v>
      </c>
      <c r="Q29" s="95">
        <v>223.76679436043105</v>
      </c>
      <c r="R29" s="95">
        <v>223.93484497586218</v>
      </c>
      <c r="S29" s="95">
        <v>224.11369383872491</v>
      </c>
      <c r="T29" s="95">
        <v>224.30305512753159</v>
      </c>
      <c r="U29" s="95">
        <v>224.50265163737882</v>
      </c>
      <c r="V29" s="95">
        <v>224.7122145229236</v>
      </c>
      <c r="W29" s="95">
        <v>224.93148304903218</v>
      </c>
      <c r="X29" s="95">
        <v>225.1602043488727</v>
      </c>
      <c r="Y29" s="95">
        <v>225.3981331892299</v>
      </c>
      <c r="Z29" s="95">
        <v>225.64503174282592</v>
      </c>
      <c r="AA29" s="95">
        <v>225.90066936743798</v>
      </c>
      <c r="AB29" s="95">
        <v>226.16482239161056</v>
      </c>
      <c r="AC29" s="95">
        <v>226.43727390676452</v>
      </c>
      <c r="AE29" s="117" t="s">
        <v>1057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s="117" customFormat="1">
      <c r="A30" s="3" t="s">
        <v>949</v>
      </c>
      <c r="B30" s="117" t="s">
        <v>92</v>
      </c>
      <c r="C30" s="117" t="s">
        <v>259</v>
      </c>
      <c r="D30" s="117" t="s">
        <v>40</v>
      </c>
      <c r="E30" s="117" t="s">
        <v>51</v>
      </c>
      <c r="F30" s="119">
        <v>224.027743685779</v>
      </c>
      <c r="G30" s="119">
        <v>222.26837622744625</v>
      </c>
      <c r="H30" s="119">
        <v>222.35515444328527</v>
      </c>
      <c r="I30" s="119">
        <v>221.67584066817057</v>
      </c>
      <c r="J30" s="119">
        <v>221.7457207680458</v>
      </c>
      <c r="K30" s="95">
        <v>221.82895879097757</v>
      </c>
      <c r="L30" s="95">
        <v>221.92519164849608</v>
      </c>
      <c r="M30" s="95">
        <v>222.03406717328266</v>
      </c>
      <c r="N30" s="95">
        <v>222.15524379334587</v>
      </c>
      <c r="O30" s="95">
        <v>222.28839021592449</v>
      </c>
      <c r="P30" s="95">
        <v>222.43318512082703</v>
      </c>
      <c r="Q30" s="95">
        <v>222.58931686292576</v>
      </c>
      <c r="R30" s="95">
        <v>222.75648318353254</v>
      </c>
      <c r="S30" s="95">
        <v>222.93439093039066</v>
      </c>
      <c r="T30" s="95">
        <v>223.12275578602635</v>
      </c>
      <c r="U30" s="95">
        <v>223.321302004209</v>
      </c>
      <c r="V30" s="95">
        <v>223.52976215427981</v>
      </c>
      <c r="W30" s="95">
        <v>223.74787687311263</v>
      </c>
      <c r="X30" s="95">
        <v>223.97539462447969</v>
      </c>
      <c r="Y30" s="95">
        <v>224.21207146560113</v>
      </c>
      <c r="Z30" s="95">
        <v>224.45767082066388</v>
      </c>
      <c r="AA30" s="95">
        <v>224.71196326110169</v>
      </c>
      <c r="AB30" s="95">
        <v>224.97472629243484</v>
      </c>
      <c r="AC30" s="95">
        <v>225.24574414747329</v>
      </c>
      <c r="AE30" s="117" t="s">
        <v>1057</v>
      </c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117" customFormat="1">
      <c r="A31" s="3" t="s">
        <v>950</v>
      </c>
      <c r="B31" s="117" t="s">
        <v>92</v>
      </c>
      <c r="C31" s="117" t="s">
        <v>259</v>
      </c>
      <c r="D31" s="117" t="s">
        <v>10</v>
      </c>
      <c r="E31" s="117" t="s">
        <v>11</v>
      </c>
      <c r="F31" s="119">
        <v>1771.9440405574842</v>
      </c>
      <c r="G31" s="119">
        <v>1766.8673135310537</v>
      </c>
      <c r="H31" s="119">
        <v>1764.3616504523386</v>
      </c>
      <c r="I31" s="119">
        <v>1762.2184647469965</v>
      </c>
      <c r="J31" s="119">
        <v>1760.0614456503149</v>
      </c>
      <c r="K31" s="95">
        <v>1757.8806616539723</v>
      </c>
      <c r="L31" s="95">
        <v>1755.7743729305166</v>
      </c>
      <c r="M31" s="95">
        <v>1753.7400368688366</v>
      </c>
      <c r="N31" s="95">
        <v>1751.7751976401262</v>
      </c>
      <c r="O31" s="95">
        <v>1749.8774832359006</v>
      </c>
      <c r="P31" s="95">
        <v>1748.0446026071115</v>
      </c>
      <c r="Q31" s="95">
        <v>1746.274342900906</v>
      </c>
      <c r="R31" s="95">
        <v>1744.5645667916986</v>
      </c>
      <c r="S31" s="95">
        <v>1742.913209903337</v>
      </c>
      <c r="T31" s="95">
        <v>1741.3182783192524</v>
      </c>
      <c r="U31" s="95">
        <v>1739.7778461775906</v>
      </c>
      <c r="V31" s="95">
        <v>1738.2900533484249</v>
      </c>
      <c r="W31" s="95">
        <v>1736.853103190248</v>
      </c>
      <c r="X31" s="95">
        <v>1735.4652603830389</v>
      </c>
      <c r="Y31" s="95">
        <v>1734.1248488352862</v>
      </c>
      <c r="Z31" s="95">
        <v>1732.8302496624517</v>
      </c>
      <c r="AA31" s="95">
        <v>1731.5798992344276</v>
      </c>
      <c r="AB31" s="95">
        <v>1730.3722872896396</v>
      </c>
      <c r="AC31" s="95">
        <v>1729.2059551135142</v>
      </c>
      <c r="AE31" s="117" t="s">
        <v>1057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  <row r="32" spans="1:57" s="117" customFormat="1">
      <c r="A32" s="3" t="s">
        <v>951</v>
      </c>
      <c r="B32" s="117" t="s">
        <v>92</v>
      </c>
      <c r="C32" s="117" t="s">
        <v>259</v>
      </c>
      <c r="D32" s="117" t="s">
        <v>41</v>
      </c>
      <c r="E32" s="117" t="s">
        <v>52</v>
      </c>
      <c r="F32" s="149">
        <v>127.0992904838858</v>
      </c>
      <c r="G32" s="149">
        <v>126.46346121558007</v>
      </c>
      <c r="H32" s="149">
        <v>126.69250274472397</v>
      </c>
      <c r="I32" s="149">
        <v>126.45905738516427</v>
      </c>
      <c r="J32" s="149">
        <v>126.65395078613282</v>
      </c>
      <c r="K32" s="149">
        <v>126.85867643184736</v>
      </c>
      <c r="L32" s="149">
        <v>127.06595985387753</v>
      </c>
      <c r="M32" s="149">
        <v>127.2757665088794</v>
      </c>
      <c r="N32" s="149">
        <v>127.48806204366231</v>
      </c>
      <c r="O32" s="149">
        <v>127.7028123278991</v>
      </c>
      <c r="P32" s="149">
        <v>127.91998348436631</v>
      </c>
      <c r="Q32" s="149">
        <v>128.13954191682751</v>
      </c>
      <c r="R32" s="149">
        <v>128.36145433567094</v>
      </c>
      <c r="S32" s="149">
        <v>128.5856877814096</v>
      </c>
      <c r="T32" s="149">
        <v>128.81220964614946</v>
      </c>
      <c r="U32" s="149">
        <v>129.04098769312776</v>
      </c>
      <c r="V32" s="149">
        <v>129.27199007442172</v>
      </c>
      <c r="W32" s="149">
        <v>129.50518534692344</v>
      </c>
      <c r="X32" s="149">
        <v>129.74054248667417</v>
      </c>
      <c r="Y32" s="149">
        <v>129.97803090164882</v>
      </c>
      <c r="Z32" s="149">
        <v>130.2176204430761</v>
      </c>
      <c r="AA32" s="149">
        <v>130.45928141537911</v>
      </c>
      <c r="AB32" s="149">
        <v>130.70298458481599</v>
      </c>
      <c r="AC32" s="149">
        <v>130.94870118689823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</row>
    <row r="33" spans="1:57" s="117" customFormat="1">
      <c r="A33" s="3" t="s">
        <v>952</v>
      </c>
      <c r="B33" s="117" t="s">
        <v>92</v>
      </c>
      <c r="C33" s="117" t="s">
        <v>259</v>
      </c>
      <c r="D33" s="117" t="s">
        <v>42</v>
      </c>
      <c r="E33" s="117" t="s">
        <v>52</v>
      </c>
      <c r="F33" s="149">
        <v>126.43048457404782</v>
      </c>
      <c r="G33" s="149">
        <v>125.79800108659363</v>
      </c>
      <c r="H33" s="149">
        <v>126.02583738219369</v>
      </c>
      <c r="I33" s="149">
        <v>125.79362042946066</v>
      </c>
      <c r="J33" s="149">
        <v>125.987488286873</v>
      </c>
      <c r="K33" s="149">
        <v>126.19113665102893</v>
      </c>
      <c r="L33" s="149">
        <v>126.39732933229149</v>
      </c>
      <c r="M33" s="149">
        <v>126.60603196908639</v>
      </c>
      <c r="N33" s="149">
        <v>126.81721038899197</v>
      </c>
      <c r="O33" s="149">
        <v>127.03083064127745</v>
      </c>
      <c r="P33" s="149">
        <v>127.24685902698378</v>
      </c>
      <c r="Q33" s="149">
        <v>127.46526212666046</v>
      </c>
      <c r="R33" s="149">
        <v>127.68600682586816</v>
      </c>
      <c r="S33" s="149">
        <v>127.90906033855508</v>
      </c>
      <c r="T33" s="149">
        <v>128.1343902284124</v>
      </c>
      <c r="U33" s="149">
        <v>128.36196442830962</v>
      </c>
      <c r="V33" s="149">
        <v>128.59175125791003</v>
      </c>
      <c r="W33" s="149">
        <v>128.8237194395617</v>
      </c>
      <c r="X33" s="149">
        <v>129.05783811255637</v>
      </c>
      <c r="Y33" s="149">
        <v>129.29407684584632</v>
      </c>
      <c r="Z33" s="149">
        <v>129.53240564930542</v>
      </c>
      <c r="AA33" s="149">
        <v>129.77279498361708</v>
      </c>
      <c r="AB33" s="149">
        <v>130.01521576886955</v>
      </c>
      <c r="AC33" s="149">
        <v>130.25963939193522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s="117" customFormat="1">
      <c r="A34" s="3" t="s">
        <v>953</v>
      </c>
      <c r="B34" s="117" t="s">
        <v>92</v>
      </c>
      <c r="C34" s="117" t="s">
        <v>259</v>
      </c>
      <c r="D34" s="117" t="s">
        <v>45</v>
      </c>
      <c r="E34" s="117" t="s">
        <v>12</v>
      </c>
      <c r="F34" s="145">
        <v>1</v>
      </c>
      <c r="G34" s="145">
        <v>1</v>
      </c>
      <c r="H34" s="145">
        <v>1</v>
      </c>
      <c r="I34" s="145">
        <v>1</v>
      </c>
      <c r="J34" s="145">
        <v>1</v>
      </c>
      <c r="K34" s="145">
        <v>1</v>
      </c>
      <c r="L34" s="145">
        <v>1</v>
      </c>
      <c r="M34" s="145">
        <v>1</v>
      </c>
      <c r="N34" s="145">
        <v>1</v>
      </c>
      <c r="O34" s="145">
        <v>1</v>
      </c>
      <c r="P34" s="145">
        <v>1</v>
      </c>
      <c r="Q34" s="145">
        <v>1</v>
      </c>
      <c r="R34" s="145">
        <v>1</v>
      </c>
      <c r="S34" s="145">
        <v>1</v>
      </c>
      <c r="T34" s="145">
        <v>1</v>
      </c>
      <c r="U34" s="145">
        <v>1</v>
      </c>
      <c r="V34" s="145">
        <v>1</v>
      </c>
      <c r="W34" s="145">
        <v>1</v>
      </c>
      <c r="X34" s="145">
        <v>1</v>
      </c>
      <c r="Y34" s="145">
        <v>1</v>
      </c>
      <c r="Z34" s="145">
        <v>1</v>
      </c>
      <c r="AA34" s="145">
        <v>1</v>
      </c>
      <c r="AB34" s="145">
        <v>1</v>
      </c>
      <c r="AC34" s="145">
        <v>1</v>
      </c>
      <c r="AE34" s="117" t="s">
        <v>938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</row>
    <row r="35" spans="1:57" s="117" customFormat="1">
      <c r="A35" s="3" t="s">
        <v>954</v>
      </c>
      <c r="B35" s="117" t="s">
        <v>92</v>
      </c>
      <c r="C35" s="117" t="s">
        <v>270</v>
      </c>
      <c r="D35" s="117" t="s">
        <v>39</v>
      </c>
      <c r="E35" s="117" t="s">
        <v>51</v>
      </c>
      <c r="F35" s="119">
        <v>74.133567662613089</v>
      </c>
      <c r="G35" s="119">
        <v>73.947818351970994</v>
      </c>
      <c r="H35" s="119">
        <v>73.762388250394096</v>
      </c>
      <c r="I35" s="119">
        <v>73.595449998410842</v>
      </c>
      <c r="J35" s="119">
        <v>73.440869164038958</v>
      </c>
      <c r="K35" s="95">
        <v>73.286785768875191</v>
      </c>
      <c r="L35" s="95">
        <v>73.133198048756483</v>
      </c>
      <c r="M35" s="95">
        <v>72.980104245877371</v>
      </c>
      <c r="N35" s="95">
        <v>72.827502608766849</v>
      </c>
      <c r="O35" s="95">
        <v>72.675391392265539</v>
      </c>
      <c r="P35" s="95">
        <v>72.523768857502816</v>
      </c>
      <c r="Q35" s="95">
        <v>72.372633271874335</v>
      </c>
      <c r="R35" s="95">
        <v>72.221982909019047</v>
      </c>
      <c r="S35" s="95">
        <v>72.071816048796904</v>
      </c>
      <c r="T35" s="95">
        <v>71.922130977266221</v>
      </c>
      <c r="U35" s="95">
        <v>71.772925986661463</v>
      </c>
      <c r="V35" s="95">
        <v>71.62419937537075</v>
      </c>
      <c r="W35" s="95">
        <v>71.475949447913763</v>
      </c>
      <c r="X35" s="95">
        <v>71.32817451491951</v>
      </c>
      <c r="Y35" s="95">
        <v>71.180872893104265</v>
      </c>
      <c r="Z35" s="95">
        <v>71.034042905249649</v>
      </c>
      <c r="AA35" s="95">
        <v>70.88768288018062</v>
      </c>
      <c r="AB35" s="95">
        <v>70.74179115274373</v>
      </c>
      <c r="AC35" s="95">
        <v>70.596366063785283</v>
      </c>
      <c r="AE35" s="117" t="s">
        <v>1057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 s="117" customFormat="1">
      <c r="A36" s="3" t="s">
        <v>955</v>
      </c>
      <c r="B36" s="117" t="s">
        <v>92</v>
      </c>
      <c r="C36" s="117" t="s">
        <v>270</v>
      </c>
      <c r="D36" s="117" t="s">
        <v>40</v>
      </c>
      <c r="E36" s="117" t="s">
        <v>51</v>
      </c>
      <c r="F36" s="119">
        <v>82.929509271633819</v>
      </c>
      <c r="G36" s="119">
        <v>82.721720820804109</v>
      </c>
      <c r="H36" s="119">
        <v>82.51428945316853</v>
      </c>
      <c r="I36" s="119">
        <v>82.327543991535805</v>
      </c>
      <c r="J36" s="119">
        <v>82.154622154081522</v>
      </c>
      <c r="K36" s="95">
        <v>81.982256776955836</v>
      </c>
      <c r="L36" s="95">
        <v>81.810445886677897</v>
      </c>
      <c r="M36" s="95">
        <v>81.639187516878764</v>
      </c>
      <c r="N36" s="95">
        <v>81.468479708275538</v>
      </c>
      <c r="O36" s="95">
        <v>81.29832050864583</v>
      </c>
      <c r="P36" s="95">
        <v>81.128707972802175</v>
      </c>
      <c r="Q36" s="95">
        <v>80.959640162566842</v>
      </c>
      <c r="R36" s="95">
        <v>80.791115146746193</v>
      </c>
      <c r="S36" s="95">
        <v>80.623131001105719</v>
      </c>
      <c r="T36" s="95">
        <v>80.455685808344697</v>
      </c>
      <c r="U36" s="95">
        <v>80.288777658071339</v>
      </c>
      <c r="V36" s="95">
        <v>80.122404646777667</v>
      </c>
      <c r="W36" s="95">
        <v>79.95656487781477</v>
      </c>
      <c r="X36" s="95">
        <v>79.791256461367922</v>
      </c>
      <c r="Y36" s="95">
        <v>79.626477514431912</v>
      </c>
      <c r="Z36" s="95">
        <v>79.462226160786571</v>
      </c>
      <c r="AA36" s="95">
        <v>79.298500530972049</v>
      </c>
      <c r="AB36" s="95">
        <v>79.135298762264597</v>
      </c>
      <c r="AC36" s="95">
        <v>78.972618998652067</v>
      </c>
      <c r="AE36" s="117" t="s">
        <v>1057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 s="117" customFormat="1">
      <c r="A37" s="3" t="s">
        <v>956</v>
      </c>
      <c r="B37" s="117" t="s">
        <v>92</v>
      </c>
      <c r="C37" s="117" t="s">
        <v>270</v>
      </c>
      <c r="D37" s="117" t="s">
        <v>10</v>
      </c>
      <c r="E37" s="117" t="s">
        <v>11</v>
      </c>
      <c r="F37" s="119">
        <v>22</v>
      </c>
      <c r="G37" s="119">
        <v>21.416666666666664</v>
      </c>
      <c r="H37" s="119">
        <v>21</v>
      </c>
      <c r="I37" s="119">
        <v>21</v>
      </c>
      <c r="J37" s="119">
        <v>21</v>
      </c>
      <c r="K37" s="95">
        <v>21</v>
      </c>
      <c r="L37" s="95">
        <v>21</v>
      </c>
      <c r="M37" s="95">
        <v>21</v>
      </c>
      <c r="N37" s="95">
        <v>21</v>
      </c>
      <c r="O37" s="95">
        <v>21</v>
      </c>
      <c r="P37" s="95">
        <v>21</v>
      </c>
      <c r="Q37" s="95">
        <v>21</v>
      </c>
      <c r="R37" s="95">
        <v>21</v>
      </c>
      <c r="S37" s="95">
        <v>21</v>
      </c>
      <c r="T37" s="95">
        <v>21</v>
      </c>
      <c r="U37" s="95">
        <v>21</v>
      </c>
      <c r="V37" s="95">
        <v>21</v>
      </c>
      <c r="W37" s="95">
        <v>21</v>
      </c>
      <c r="X37" s="95">
        <v>21</v>
      </c>
      <c r="Y37" s="95">
        <v>21</v>
      </c>
      <c r="Z37" s="95">
        <v>21</v>
      </c>
      <c r="AA37" s="95">
        <v>21</v>
      </c>
      <c r="AB37" s="95">
        <v>21</v>
      </c>
      <c r="AC37" s="95">
        <v>21</v>
      </c>
      <c r="AE37" s="117" t="s">
        <v>1057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 s="117" customFormat="1">
      <c r="A38" s="3" t="s">
        <v>957</v>
      </c>
      <c r="B38" s="117" t="s">
        <v>92</v>
      </c>
      <c r="C38" s="117" t="s">
        <v>270</v>
      </c>
      <c r="D38" s="117" t="s">
        <v>41</v>
      </c>
      <c r="E38" s="117" t="s">
        <v>52</v>
      </c>
      <c r="F38" s="149">
        <v>3369.7076210278678</v>
      </c>
      <c r="G38" s="149">
        <v>3452.8164211037047</v>
      </c>
      <c r="H38" s="149">
        <v>3512.4946785901952</v>
      </c>
      <c r="I38" s="149">
        <v>3504.5452380195638</v>
      </c>
      <c r="J38" s="149">
        <v>3497.184245906617</v>
      </c>
      <c r="K38" s="149">
        <v>3489.8469413750095</v>
      </c>
      <c r="L38" s="149">
        <v>3482.5332404169758</v>
      </c>
      <c r="M38" s="149">
        <v>3475.2430593274939</v>
      </c>
      <c r="N38" s="149">
        <v>3467.9763147031836</v>
      </c>
      <c r="O38" s="149">
        <v>3460.7329234412159</v>
      </c>
      <c r="P38" s="149">
        <v>3453.5128027382293</v>
      </c>
      <c r="Q38" s="149">
        <v>3446.3158700892541</v>
      </c>
      <c r="R38" s="149">
        <v>3439.1420432866212</v>
      </c>
      <c r="S38" s="149">
        <v>3431.9912404188999</v>
      </c>
      <c r="T38" s="149">
        <v>3424.8633798698202</v>
      </c>
      <c r="U38" s="149">
        <v>3417.7583803172124</v>
      </c>
      <c r="V38" s="149">
        <v>3410.6761607319404</v>
      </c>
      <c r="W38" s="149">
        <v>3403.6166403768461</v>
      </c>
      <c r="X38" s="149">
        <v>3396.5797388056908</v>
      </c>
      <c r="Y38" s="149">
        <v>3389.5653758621083</v>
      </c>
      <c r="Z38" s="149">
        <v>3382.5734716785546</v>
      </c>
      <c r="AA38" s="149">
        <v>3375.6039466752677</v>
      </c>
      <c r="AB38" s="149">
        <v>3368.6567215592249</v>
      </c>
      <c r="AC38" s="149">
        <v>3361.731717323109</v>
      </c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 s="117" customFormat="1">
      <c r="A39" s="3" t="s">
        <v>958</v>
      </c>
      <c r="B39" s="117" t="s">
        <v>92</v>
      </c>
      <c r="C39" s="117" t="s">
        <v>270</v>
      </c>
      <c r="D39" s="117" t="s">
        <v>42</v>
      </c>
      <c r="E39" s="117" t="s">
        <v>52</v>
      </c>
      <c r="F39" s="149">
        <v>3769.5231487106284</v>
      </c>
      <c r="G39" s="149">
        <v>3862.4928009713985</v>
      </c>
      <c r="H39" s="149">
        <v>3929.2518787223112</v>
      </c>
      <c r="I39" s="149">
        <v>3920.3592376921811</v>
      </c>
      <c r="J39" s="149">
        <v>3912.1248644800721</v>
      </c>
      <c r="K39" s="149">
        <v>3903.9169893788494</v>
      </c>
      <c r="L39" s="149">
        <v>3895.7355184132334</v>
      </c>
      <c r="M39" s="149">
        <v>3887.5803579466078</v>
      </c>
      <c r="N39" s="149">
        <v>3879.4514146797874</v>
      </c>
      <c r="O39" s="149">
        <v>3871.3485956498016</v>
      </c>
      <c r="P39" s="149">
        <v>3863.2718082286751</v>
      </c>
      <c r="Q39" s="149">
        <v>3855.2209601222303</v>
      </c>
      <c r="R39" s="149">
        <v>3847.1959593688662</v>
      </c>
      <c r="S39" s="149">
        <v>3839.1967143383677</v>
      </c>
      <c r="T39" s="149">
        <v>3831.2231337306998</v>
      </c>
      <c r="U39" s="149">
        <v>3823.2751265748257</v>
      </c>
      <c r="V39" s="149">
        <v>3815.3526022275078</v>
      </c>
      <c r="W39" s="149">
        <v>3807.4554703721319</v>
      </c>
      <c r="X39" s="149">
        <v>3799.5836410175202</v>
      </c>
      <c r="Y39" s="149">
        <v>3791.7370244967578</v>
      </c>
      <c r="Z39" s="149">
        <v>3783.915531466027</v>
      </c>
      <c r="AA39" s="149">
        <v>3776.1190729034306</v>
      </c>
      <c r="AB39" s="149">
        <v>3768.347560107838</v>
      </c>
      <c r="AC39" s="149">
        <v>3760.6009046977174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 s="117" customFormat="1">
      <c r="A40" s="3" t="s">
        <v>959</v>
      </c>
      <c r="B40" s="117" t="s">
        <v>92</v>
      </c>
      <c r="C40" s="117" t="s">
        <v>270</v>
      </c>
      <c r="D40" s="117" t="s">
        <v>45</v>
      </c>
      <c r="E40" s="117" t="s">
        <v>12</v>
      </c>
      <c r="F40" s="145">
        <v>1</v>
      </c>
      <c r="G40" s="145">
        <v>1</v>
      </c>
      <c r="H40" s="145">
        <v>1</v>
      </c>
      <c r="I40" s="145">
        <v>1</v>
      </c>
      <c r="J40" s="145">
        <v>1</v>
      </c>
      <c r="K40" s="145">
        <v>1</v>
      </c>
      <c r="L40" s="145">
        <v>1</v>
      </c>
      <c r="M40" s="145">
        <v>1</v>
      </c>
      <c r="N40" s="145">
        <v>1</v>
      </c>
      <c r="O40" s="145">
        <v>1</v>
      </c>
      <c r="P40" s="145">
        <v>1</v>
      </c>
      <c r="Q40" s="145">
        <v>1</v>
      </c>
      <c r="R40" s="145">
        <v>1</v>
      </c>
      <c r="S40" s="145">
        <v>1</v>
      </c>
      <c r="T40" s="145">
        <v>1</v>
      </c>
      <c r="U40" s="145">
        <v>1</v>
      </c>
      <c r="V40" s="145">
        <v>1</v>
      </c>
      <c r="W40" s="145">
        <v>1</v>
      </c>
      <c r="X40" s="145">
        <v>1</v>
      </c>
      <c r="Y40" s="145">
        <v>1</v>
      </c>
      <c r="Z40" s="145">
        <v>1</v>
      </c>
      <c r="AA40" s="145">
        <v>1</v>
      </c>
      <c r="AB40" s="145">
        <v>1</v>
      </c>
      <c r="AC40" s="145">
        <v>1</v>
      </c>
      <c r="AE40" s="117" t="s">
        <v>938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 s="117" customFormat="1">
      <c r="A41" s="147" t="s">
        <v>960</v>
      </c>
      <c r="B41" s="117" t="s">
        <v>544</v>
      </c>
      <c r="C41" s="117" t="s">
        <v>9</v>
      </c>
      <c r="D41" s="117" t="s">
        <v>39</v>
      </c>
      <c r="E41" s="117" t="s">
        <v>51</v>
      </c>
      <c r="F41" s="119">
        <v>462.31209134445646</v>
      </c>
      <c r="G41" s="119">
        <v>463.22147409122363</v>
      </c>
      <c r="H41" s="119">
        <v>464.72609074336066</v>
      </c>
      <c r="I41" s="119">
        <v>466.57965135626938</v>
      </c>
      <c r="J41" s="119">
        <v>467.84699842359976</v>
      </c>
      <c r="K41" s="119">
        <v>469.16576526665494</v>
      </c>
      <c r="L41" s="119">
        <v>470.53486333041974</v>
      </c>
      <c r="M41" s="119">
        <v>471.95327162434847</v>
      </c>
      <c r="N41" s="119">
        <v>473.42003330744052</v>
      </c>
      <c r="O41" s="119">
        <v>474.93425245602293</v>
      </c>
      <c r="P41" s="119">
        <v>476.49509100446943</v>
      </c>
      <c r="Q41" s="119">
        <v>478.10176584960851</v>
      </c>
      <c r="R41" s="119">
        <v>479.75354611007197</v>
      </c>
      <c r="S41" s="119">
        <v>481.44975053230542</v>
      </c>
      <c r="T41" s="119">
        <v>483.18974503540426</v>
      </c>
      <c r="U41" s="119">
        <v>484.97294038736339</v>
      </c>
      <c r="V41" s="119">
        <v>486.79879000572475</v>
      </c>
      <c r="W41" s="119">
        <v>488.66678787598278</v>
      </c>
      <c r="X41" s="119">
        <v>490.57646658146871</v>
      </c>
      <c r="Y41" s="119">
        <v>492.52739543876419</v>
      </c>
      <c r="Z41" s="119">
        <v>494.51917873302421</v>
      </c>
      <c r="AA41" s="119">
        <v>496.55145404788072</v>
      </c>
      <c r="AB41" s="119">
        <v>498.62389068489273</v>
      </c>
      <c r="AC41" s="119">
        <v>500.73618816777315</v>
      </c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s="117" customFormat="1">
      <c r="A42" s="147" t="s">
        <v>961</v>
      </c>
      <c r="B42" s="117" t="s">
        <v>544</v>
      </c>
      <c r="C42" s="117" t="s">
        <v>9</v>
      </c>
      <c r="D42" s="117" t="s">
        <v>40</v>
      </c>
      <c r="E42" s="117" t="s">
        <v>51</v>
      </c>
      <c r="F42" s="119">
        <v>454.58651083668417</v>
      </c>
      <c r="G42" s="119">
        <v>455.3739830592707</v>
      </c>
      <c r="H42" s="119">
        <v>456.75673196879478</v>
      </c>
      <c r="I42" s="119">
        <v>458.49128819542466</v>
      </c>
      <c r="J42" s="119">
        <v>459.63340545526131</v>
      </c>
      <c r="K42" s="119">
        <v>460.82635092366843</v>
      </c>
      <c r="L42" s="119">
        <v>462.06900944272854</v>
      </c>
      <c r="M42" s="119">
        <v>463.36033410920112</v>
      </c>
      <c r="N42" s="119">
        <v>464.69934281996728</v>
      </c>
      <c r="O42" s="119">
        <v>466.08511500217799</v>
      </c>
      <c r="P42" s="119">
        <v>467.51678851822976</v>
      </c>
      <c r="Q42" s="119">
        <v>468.99355673622108</v>
      </c>
      <c r="R42" s="119">
        <v>470.51466575704461</v>
      </c>
      <c r="S42" s="119">
        <v>472.07941178974778</v>
      </c>
      <c r="T42" s="119">
        <v>473.68713866723965</v>
      </c>
      <c r="U42" s="119">
        <v>475.33723549485188</v>
      </c>
      <c r="V42" s="119">
        <v>477.02913442466138</v>
      </c>
      <c r="W42" s="119">
        <v>478.76230854886347</v>
      </c>
      <c r="X42" s="119">
        <v>480.53626990584547</v>
      </c>
      <c r="Y42" s="119">
        <v>482.35056759295071</v>
      </c>
      <c r="Z42" s="119">
        <v>484.2047859802471</v>
      </c>
      <c r="AA42" s="119">
        <v>486.09854301991612</v>
      </c>
      <c r="AB42" s="119">
        <v>488.03148864617344</v>
      </c>
      <c r="AC42" s="119">
        <v>490.00330326089738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 s="117" customFormat="1">
      <c r="A43" s="147" t="s">
        <v>962</v>
      </c>
      <c r="B43" s="117" t="s">
        <v>544</v>
      </c>
      <c r="C43" s="117" t="s">
        <v>9</v>
      </c>
      <c r="D43" s="117" t="s">
        <v>53</v>
      </c>
      <c r="E43" s="117" t="s">
        <v>54</v>
      </c>
      <c r="F43" s="146">
        <v>492.65994388795446</v>
      </c>
      <c r="G43" s="146">
        <v>493.6290218363423</v>
      </c>
      <c r="H43" s="146">
        <v>495.23240701551646</v>
      </c>
      <c r="I43" s="146">
        <v>497.20764211026147</v>
      </c>
      <c r="J43" s="146">
        <v>498.55818246334161</v>
      </c>
      <c r="K43" s="146">
        <v>499.96351797384369</v>
      </c>
      <c r="L43" s="146">
        <v>501.42248863002953</v>
      </c>
      <c r="M43" s="146">
        <v>502.93400641980867</v>
      </c>
      <c r="N43" s="146">
        <v>504.49705169164588</v>
      </c>
      <c r="O43" s="146">
        <v>506.11066971016936</v>
      </c>
      <c r="P43" s="146">
        <v>507.77396739606718</v>
      </c>
      <c r="Q43" s="146">
        <v>509.48611024041827</v>
      </c>
      <c r="R43" s="146">
        <v>511.24631938413467</v>
      </c>
      <c r="S43" s="146">
        <v>513.05386885369285</v>
      </c>
      <c r="T43" s="146">
        <v>514.90808294480416</v>
      </c>
      <c r="U43" s="146">
        <v>516.80833374612462</v>
      </c>
      <c r="V43" s="146">
        <v>518.75403879552937</v>
      </c>
      <c r="W43" s="146">
        <v>520.7446588618742</v>
      </c>
      <c r="X43" s="146">
        <v>522.7796958455549</v>
      </c>
      <c r="Y43" s="146">
        <v>524.85869079152189</v>
      </c>
      <c r="Z43" s="146">
        <v>526.98122200876412</v>
      </c>
      <c r="AA43" s="146">
        <v>529.14690329058044</v>
      </c>
      <c r="AB43" s="146">
        <v>531.35538223027788</v>
      </c>
      <c r="AC43" s="146">
        <v>533.6063386272092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s="117" customFormat="1">
      <c r="A44" s="147" t="s">
        <v>963</v>
      </c>
      <c r="B44" s="117" t="s">
        <v>544</v>
      </c>
      <c r="C44" s="117" t="s">
        <v>9</v>
      </c>
      <c r="D44" s="117" t="s">
        <v>55</v>
      </c>
      <c r="E44" s="117" t="s">
        <v>54</v>
      </c>
      <c r="F44" s="146">
        <v>484.42722808683305</v>
      </c>
      <c r="G44" s="146">
        <v>485.26639285941036</v>
      </c>
      <c r="H44" s="146">
        <v>486.73991045267985</v>
      </c>
      <c r="I44" s="146">
        <v>488.58832927901176</v>
      </c>
      <c r="J44" s="146">
        <v>489.80541928310026</v>
      </c>
      <c r="K44" s="146">
        <v>491.07667404482993</v>
      </c>
      <c r="L44" s="146">
        <v>492.40090520324867</v>
      </c>
      <c r="M44" s="146">
        <v>493.77699713256726</v>
      </c>
      <c r="N44" s="146">
        <v>495.20390326083469</v>
      </c>
      <c r="O44" s="146">
        <v>496.68064258544115</v>
      </c>
      <c r="P44" s="146">
        <v>498.20629637492516</v>
      </c>
      <c r="Q44" s="146">
        <v>499.78000504712389</v>
      </c>
      <c r="R44" s="146">
        <v>501.40096521424192</v>
      </c>
      <c r="S44" s="146">
        <v>503.06842688592047</v>
      </c>
      <c r="T44" s="146">
        <v>504.78169082186662</v>
      </c>
      <c r="U44" s="146">
        <v>506.540106026057</v>
      </c>
      <c r="V44" s="146">
        <v>508.34306737495882</v>
      </c>
      <c r="W44" s="146">
        <v>510.19001337261665</v>
      </c>
      <c r="X44" s="146">
        <v>512.08042402583703</v>
      </c>
      <c r="Y44" s="146">
        <v>514.01381883306772</v>
      </c>
      <c r="Z44" s="146">
        <v>515.98975488091116</v>
      </c>
      <c r="AA44" s="146">
        <v>518.00782504253641</v>
      </c>
      <c r="AB44" s="146">
        <v>520.06765627256334</v>
      </c>
      <c r="AC44" s="146">
        <v>522.1689079932836</v>
      </c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</row>
    <row r="45" spans="1:57" s="117" customFormat="1">
      <c r="A45" s="147" t="s">
        <v>964</v>
      </c>
      <c r="B45" s="117" t="s">
        <v>544</v>
      </c>
      <c r="C45" s="117" t="s">
        <v>32</v>
      </c>
      <c r="D45" s="117" t="s">
        <v>39</v>
      </c>
      <c r="E45" s="117" t="s">
        <v>51</v>
      </c>
      <c r="F45" s="119">
        <v>244.627226563336</v>
      </c>
      <c r="G45" s="119">
        <v>246.8635518043645</v>
      </c>
      <c r="H45" s="119">
        <v>249.21722175421593</v>
      </c>
      <c r="I45" s="119">
        <v>251.58562453591193</v>
      </c>
      <c r="J45" s="119">
        <v>253.95590274827757</v>
      </c>
      <c r="K45" s="95">
        <v>256.34851220001502</v>
      </c>
      <c r="L45" s="95">
        <v>258.76366328172281</v>
      </c>
      <c r="M45" s="95">
        <v>261.20156836616468</v>
      </c>
      <c r="N45" s="95">
        <v>263.66244182694413</v>
      </c>
      <c r="O45" s="95">
        <v>266.14650005735513</v>
      </c>
      <c r="P45" s="95">
        <v>268.65396148941034</v>
      </c>
      <c r="Q45" s="95">
        <v>271.18504661304854</v>
      </c>
      <c r="R45" s="95">
        <v>273.73997799552313</v>
      </c>
      <c r="S45" s="95">
        <v>276.31898030097329</v>
      </c>
      <c r="T45" s="95">
        <v>278.92228031017947</v>
      </c>
      <c r="U45" s="95">
        <v>281.55010694050503</v>
      </c>
      <c r="V45" s="95">
        <v>284.20269126602574</v>
      </c>
      <c r="W45" s="95">
        <v>286.88026653784885</v>
      </c>
      <c r="X45" s="95">
        <v>289.58306820462394</v>
      </c>
      <c r="Y45" s="95">
        <v>292.31133393324643</v>
      </c>
      <c r="Z45" s="95">
        <v>295.06530362975667</v>
      </c>
      <c r="AA45" s="95">
        <v>297.84521946043577</v>
      </c>
      <c r="AB45" s="95">
        <v>300.65132587309989</v>
      </c>
      <c r="AC45" s="95">
        <v>303.48386961859569</v>
      </c>
      <c r="AE45" s="117" t="s">
        <v>1057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s="117" customFormat="1">
      <c r="A46" s="147" t="s">
        <v>965</v>
      </c>
      <c r="B46" s="117" t="s">
        <v>544</v>
      </c>
      <c r="C46" s="117" t="s">
        <v>32</v>
      </c>
      <c r="D46" s="117" t="s">
        <v>40</v>
      </c>
      <c r="E46" s="117" t="s">
        <v>51</v>
      </c>
      <c r="F46" s="119">
        <v>233.43020698368889</v>
      </c>
      <c r="G46" s="119">
        <v>235.56417167449604</v>
      </c>
      <c r="H46" s="119">
        <v>237.81010999985597</v>
      </c>
      <c r="I46" s="119">
        <v>240.07010680936443</v>
      </c>
      <c r="J46" s="119">
        <v>242.33189320777331</v>
      </c>
      <c r="K46" s="95">
        <v>244.61498870534498</v>
      </c>
      <c r="L46" s="95">
        <v>246.91959406272932</v>
      </c>
      <c r="M46" s="95">
        <v>249.24591193201405</v>
      </c>
      <c r="N46" s="95">
        <v>251.59414687454483</v>
      </c>
      <c r="O46" s="95">
        <v>253.96450537891292</v>
      </c>
      <c r="P46" s="95">
        <v>256.35719587911251</v>
      </c>
      <c r="Q46" s="95">
        <v>258.77242877286903</v>
      </c>
      <c r="R46" s="95">
        <v>261.21041644014019</v>
      </c>
      <c r="S46" s="95">
        <v>263.67137326179136</v>
      </c>
      <c r="T46" s="95">
        <v>266.15551563844667</v>
      </c>
      <c r="U46" s="95">
        <v>268.66306200951806</v>
      </c>
      <c r="V46" s="95">
        <v>271.19423287241329</v>
      </c>
      <c r="W46" s="95">
        <v>273.74925080192514</v>
      </c>
      <c r="X46" s="95">
        <v>276.32834046980321</v>
      </c>
      <c r="Y46" s="95">
        <v>278.93172866450999</v>
      </c>
      <c r="Z46" s="95">
        <v>281.55964431116331</v>
      </c>
      <c r="AA46" s="95">
        <v>284.21231849166645</v>
      </c>
      <c r="AB46" s="95">
        <v>286.88998446502796</v>
      </c>
      <c r="AC46" s="95">
        <v>289.59287768787306</v>
      </c>
      <c r="AE46" s="117" t="s">
        <v>1057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 s="117" customFormat="1">
      <c r="A47" s="147" t="s">
        <v>966</v>
      </c>
      <c r="B47" s="117" t="s">
        <v>544</v>
      </c>
      <c r="C47" s="117" t="s">
        <v>32</v>
      </c>
      <c r="D47" s="117" t="s">
        <v>10</v>
      </c>
      <c r="E47" s="117" t="s">
        <v>11</v>
      </c>
      <c r="F47" s="119">
        <v>120159.95833333333</v>
      </c>
      <c r="G47" s="119">
        <v>123095.6273387088</v>
      </c>
      <c r="H47" s="119">
        <v>124664.14006426865</v>
      </c>
      <c r="I47" s="119">
        <v>126176.55676403013</v>
      </c>
      <c r="J47" s="119">
        <v>127743.64009777283</v>
      </c>
      <c r="K47" s="95">
        <v>129318.89010808233</v>
      </c>
      <c r="L47" s="95">
        <v>130923.26113354847</v>
      </c>
      <c r="M47" s="95">
        <v>132547.53649306204</v>
      </c>
      <c r="N47" s="95">
        <v>134191.96312608256</v>
      </c>
      <c r="O47" s="95">
        <v>135856.7910356785</v>
      </c>
      <c r="P47" s="95">
        <v>137542.27332653548</v>
      </c>
      <c r="Q47" s="95">
        <v>139248.66624343576</v>
      </c>
      <c r="R47" s="95">
        <v>140976.22921021542</v>
      </c>
      <c r="S47" s="95">
        <v>142725.22486920466</v>
      </c>
      <c r="T47" s="95">
        <v>144495.91912115741</v>
      </c>
      <c r="U47" s="95">
        <v>146288.58116567641</v>
      </c>
      <c r="V47" s="95">
        <v>148103.48354213976</v>
      </c>
      <c r="W47" s="95">
        <v>149940.90217113524</v>
      </c>
      <c r="X47" s="95">
        <v>151801.11639640864</v>
      </c>
      <c r="Y47" s="95">
        <v>153684.40902733256</v>
      </c>
      <c r="Z47" s="95">
        <v>155591.06638190206</v>
      </c>
      <c r="AA47" s="95">
        <v>157521.37833026375</v>
      </c>
      <c r="AB47" s="95">
        <v>159475.63833878489</v>
      </c>
      <c r="AC47" s="95">
        <v>161454.14351466927</v>
      </c>
      <c r="AE47" s="117" t="s">
        <v>1057</v>
      </c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 s="117" customFormat="1">
      <c r="A48" s="3" t="s">
        <v>967</v>
      </c>
      <c r="B48" s="117" t="s">
        <v>544</v>
      </c>
      <c r="C48" s="117" t="s">
        <v>32</v>
      </c>
      <c r="D48" s="117" t="s">
        <v>41</v>
      </c>
      <c r="E48" s="117" t="s">
        <v>52</v>
      </c>
      <c r="F48" s="149">
        <v>2.0358464662972047</v>
      </c>
      <c r="G48" s="149">
        <v>2.0054615841478838</v>
      </c>
      <c r="H48" s="149">
        <v>1.9991091393702782</v>
      </c>
      <c r="I48" s="149">
        <v>1.9939173408132886</v>
      </c>
      <c r="J48" s="149">
        <v>1.9880121041948076</v>
      </c>
      <c r="K48" s="149">
        <v>1.9822974971851652</v>
      </c>
      <c r="L48" s="149">
        <v>1.9764529315976216</v>
      </c>
      <c r="M48" s="149">
        <v>1.9706255980082799</v>
      </c>
      <c r="N48" s="149">
        <v>1.9648154456106672</v>
      </c>
      <c r="O48" s="149">
        <v>1.9590224237481082</v>
      </c>
      <c r="P48" s="149">
        <v>1.9532464819132809</v>
      </c>
      <c r="Q48" s="149">
        <v>1.9474875697477807</v>
      </c>
      <c r="R48" s="149">
        <v>1.9417456370416766</v>
      </c>
      <c r="S48" s="149">
        <v>1.9360206337330754</v>
      </c>
      <c r="T48" s="149">
        <v>1.9303125099076868</v>
      </c>
      <c r="U48" s="149">
        <v>1.9246212157983862</v>
      </c>
      <c r="V48" s="149">
        <v>1.9189467017847817</v>
      </c>
      <c r="W48" s="149">
        <v>1.9132889183927793</v>
      </c>
      <c r="X48" s="149">
        <v>1.9076478162941559</v>
      </c>
      <c r="Y48" s="149">
        <v>1.9020233463061258</v>
      </c>
      <c r="Z48" s="149">
        <v>1.8964154593909119</v>
      </c>
      <c r="AA48" s="149">
        <v>1.8908241066553211</v>
      </c>
      <c r="AB48" s="149">
        <v>1.8852492393503135</v>
      </c>
      <c r="AC48" s="149">
        <v>1.8796908088705819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s="117" customFormat="1">
      <c r="A49" s="3" t="s">
        <v>968</v>
      </c>
      <c r="B49" s="117" t="s">
        <v>544</v>
      </c>
      <c r="C49" s="117" t="s">
        <v>32</v>
      </c>
      <c r="D49" s="117" t="s">
        <v>42</v>
      </c>
      <c r="E49" s="117" t="s">
        <v>52</v>
      </c>
      <c r="F49" s="149">
        <v>1.9426621831553474</v>
      </c>
      <c r="G49" s="149">
        <v>1.9136680706481946</v>
      </c>
      <c r="H49" s="149">
        <v>1.9076063884711087</v>
      </c>
      <c r="I49" s="149">
        <v>1.902652227690228</v>
      </c>
      <c r="J49" s="149">
        <v>1.8970172841661357</v>
      </c>
      <c r="K49" s="149">
        <v>1.891564244797495</v>
      </c>
      <c r="L49" s="149">
        <v>1.8859871952842562</v>
      </c>
      <c r="M49" s="149">
        <v>1.8804265890302712</v>
      </c>
      <c r="N49" s="149">
        <v>1.8748823775545698</v>
      </c>
      <c r="O49" s="149">
        <v>1.8693545125191215</v>
      </c>
      <c r="P49" s="149">
        <v>1.8638429457284138</v>
      </c>
      <c r="Q49" s="149">
        <v>1.8583476291290342</v>
      </c>
      <c r="R49" s="149">
        <v>1.8528685148092496</v>
      </c>
      <c r="S49" s="149">
        <v>1.8474055549985884</v>
      </c>
      <c r="T49" s="149">
        <v>1.8419587020674246</v>
      </c>
      <c r="U49" s="149">
        <v>1.8365279085265629</v>
      </c>
      <c r="V49" s="149">
        <v>1.8311131270268239</v>
      </c>
      <c r="W49" s="149">
        <v>1.8257143103586311</v>
      </c>
      <c r="X49" s="149">
        <v>1.8203314114516003</v>
      </c>
      <c r="Y49" s="149">
        <v>1.8149643833741287</v>
      </c>
      <c r="Z49" s="149">
        <v>1.8096131793329848</v>
      </c>
      <c r="AA49" s="149">
        <v>1.8042777526729035</v>
      </c>
      <c r="AB49" s="149">
        <v>1.7989580568761743</v>
      </c>
      <c r="AC49" s="149">
        <v>1.7936540455622401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s="117" customFormat="1">
      <c r="A50" s="147" t="s">
        <v>969</v>
      </c>
      <c r="B50" s="117" t="s">
        <v>544</v>
      </c>
      <c r="C50" s="117" t="s">
        <v>32</v>
      </c>
      <c r="D50" s="117" t="s">
        <v>43</v>
      </c>
      <c r="E50" s="117" t="s">
        <v>12</v>
      </c>
      <c r="F50" s="165">
        <v>0.45237916829262698</v>
      </c>
      <c r="G50" s="165">
        <v>0.4584427097628771</v>
      </c>
      <c r="H50" s="165">
        <v>0.46464300927983293</v>
      </c>
      <c r="I50" s="165">
        <v>0.47098320008122813</v>
      </c>
      <c r="J50" s="165">
        <v>0.47746648740010345</v>
      </c>
      <c r="K50" s="165">
        <v>0.48409615012028795</v>
      </c>
      <c r="L50" s="165">
        <v>0.49087554246995335</v>
      </c>
      <c r="M50" s="165">
        <v>0.49780809575411844</v>
      </c>
      <c r="N50" s="165">
        <v>0.50489732012699717</v>
      </c>
      <c r="O50" s="165">
        <v>0.51214680640511101</v>
      </c>
      <c r="P50" s="165">
        <v>0.51956022792209644</v>
      </c>
      <c r="Q50" s="165">
        <v>0.52714134242617494</v>
      </c>
      <c r="R50" s="165">
        <v>0.53489399402125826</v>
      </c>
      <c r="S50" s="165">
        <v>0.54282211515269874</v>
      </c>
      <c r="T50" s="165">
        <v>0.55092972863870948</v>
      </c>
      <c r="U50" s="165">
        <v>0.55922094974850223</v>
      </c>
      <c r="V50" s="165">
        <v>0.56769998832822399</v>
      </c>
      <c r="W50" s="165">
        <v>0.57637115097578262</v>
      </c>
      <c r="X50" s="165">
        <v>0.58523884326569475</v>
      </c>
      <c r="Y50" s="165">
        <v>0.59430757202510021</v>
      </c>
      <c r="Z50" s="165">
        <v>0.60358194766212325</v>
      </c>
      <c r="AA50" s="165">
        <v>0.61306668654778318</v>
      </c>
      <c r="AB50" s="96">
        <v>0.61306668654778318</v>
      </c>
      <c r="AC50" s="96">
        <v>0.61306668654778318</v>
      </c>
      <c r="AD50" s="117" t="s">
        <v>933</v>
      </c>
      <c r="AE50" s="117" t="s">
        <v>934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 s="117" customFormat="1">
      <c r="A51" s="147" t="s">
        <v>970</v>
      </c>
      <c r="B51" s="117" t="s">
        <v>544</v>
      </c>
      <c r="C51" s="117" t="s">
        <v>32</v>
      </c>
      <c r="D51" s="117" t="s">
        <v>85</v>
      </c>
      <c r="E51" s="117" t="s">
        <v>12</v>
      </c>
      <c r="F51" s="165">
        <v>0.21886828117629661</v>
      </c>
      <c r="G51" s="165">
        <v>0.21886828117629661</v>
      </c>
      <c r="H51" s="165">
        <v>0.21886828117629661</v>
      </c>
      <c r="I51" s="165">
        <v>0.21886828117629661</v>
      </c>
      <c r="J51" s="165">
        <v>0.21886828117629661</v>
      </c>
      <c r="K51" s="165">
        <v>0.21886828117629661</v>
      </c>
      <c r="L51" s="165">
        <v>0.21886828117629661</v>
      </c>
      <c r="M51" s="165">
        <v>0.21886828117629661</v>
      </c>
      <c r="N51" s="165">
        <v>0.21886828117629661</v>
      </c>
      <c r="O51" s="165">
        <v>0.21886828117629661</v>
      </c>
      <c r="P51" s="165">
        <v>0.21886828117629661</v>
      </c>
      <c r="Q51" s="165">
        <v>0.21886828117629661</v>
      </c>
      <c r="R51" s="165">
        <v>0.21886828117629661</v>
      </c>
      <c r="S51" s="165">
        <v>0.21886828117629661</v>
      </c>
      <c r="T51" s="165">
        <v>0.21886828117629661</v>
      </c>
      <c r="U51" s="165">
        <v>0.21886828117629661</v>
      </c>
      <c r="V51" s="165">
        <v>0.21886828117629661</v>
      </c>
      <c r="W51" s="165">
        <v>0.21886828117629661</v>
      </c>
      <c r="X51" s="165">
        <v>0.21886828117629661</v>
      </c>
      <c r="Y51" s="165">
        <v>0.21886828117629661</v>
      </c>
      <c r="Z51" s="165">
        <v>0.21886828117629661</v>
      </c>
      <c r="AA51" s="165">
        <v>0.21886828117629661</v>
      </c>
      <c r="AB51" s="96">
        <v>0.21886828117629661</v>
      </c>
      <c r="AC51" s="96">
        <v>0.21886828117629661</v>
      </c>
      <c r="AD51" s="117" t="s">
        <v>933</v>
      </c>
      <c r="AE51" s="117" t="s">
        <v>934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 s="117" customFormat="1">
      <c r="A52" s="147" t="s">
        <v>971</v>
      </c>
      <c r="B52" s="117" t="s">
        <v>544</v>
      </c>
      <c r="C52" s="117" t="s">
        <v>32</v>
      </c>
      <c r="D52" s="117" t="s">
        <v>44</v>
      </c>
      <c r="E52" s="117" t="s">
        <v>12</v>
      </c>
      <c r="F52" s="165">
        <v>0.46130526755657042</v>
      </c>
      <c r="G52" s="165">
        <v>0.45952636412121423</v>
      </c>
      <c r="H52" s="165">
        <v>0.4577546127449223</v>
      </c>
      <c r="I52" s="165">
        <v>0.45598998390116463</v>
      </c>
      <c r="J52" s="165">
        <v>0.45423244818758118</v>
      </c>
      <c r="K52" s="165">
        <v>0.45248197632545167</v>
      </c>
      <c r="L52" s="165">
        <v>0.45073853915916756</v>
      </c>
      <c r="M52" s="165">
        <v>0.44900210765570769</v>
      </c>
      <c r="N52" s="165">
        <v>0.44727265290411433</v>
      </c>
      <c r="O52" s="165">
        <v>0.44555014611497207</v>
      </c>
      <c r="P52" s="165">
        <v>0.44383455861989057</v>
      </c>
      <c r="Q52" s="165">
        <v>0.4421258618709869</v>
      </c>
      <c r="R52" s="165">
        <v>0.44042402744037218</v>
      </c>
      <c r="S52" s="165">
        <v>0.43872902701963917</v>
      </c>
      <c r="T52" s="165">
        <v>0.4370408324193531</v>
      </c>
      <c r="U52" s="165">
        <v>0.43535941556854424</v>
      </c>
      <c r="V52" s="165">
        <v>0.43368474851420158</v>
      </c>
      <c r="W52" s="165">
        <v>0.43201680342077153</v>
      </c>
      <c r="X52" s="165">
        <v>0.43035555256965513</v>
      </c>
      <c r="Y52" s="165">
        <v>0.42870096835871069</v>
      </c>
      <c r="Z52" s="165">
        <v>0.42705302330175637</v>
      </c>
      <c r="AA52" s="165">
        <v>0.42541169002807638</v>
      </c>
      <c r="AB52" s="96">
        <v>0.42541169002807638</v>
      </c>
      <c r="AC52" s="96">
        <v>0.42541169002807638</v>
      </c>
      <c r="AD52" s="117" t="s">
        <v>933</v>
      </c>
      <c r="AE52" s="117" t="s">
        <v>934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 s="117" customFormat="1">
      <c r="A53" s="147" t="s">
        <v>1064</v>
      </c>
      <c r="B53" s="117" t="s">
        <v>544</v>
      </c>
      <c r="C53" s="117" t="s">
        <v>32</v>
      </c>
      <c r="D53" s="117" t="s">
        <v>1058</v>
      </c>
      <c r="E53" s="117" t="s">
        <v>12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5">
        <v>0</v>
      </c>
      <c r="R53" s="165">
        <v>0</v>
      </c>
      <c r="S53" s="165">
        <v>0</v>
      </c>
      <c r="T53" s="165">
        <v>0</v>
      </c>
      <c r="U53" s="165">
        <v>0</v>
      </c>
      <c r="V53" s="165">
        <v>0</v>
      </c>
      <c r="W53" s="165">
        <v>0</v>
      </c>
      <c r="X53" s="165">
        <v>0</v>
      </c>
      <c r="Y53" s="165">
        <v>0</v>
      </c>
      <c r="Z53" s="165">
        <v>0</v>
      </c>
      <c r="AA53" s="165">
        <v>0</v>
      </c>
      <c r="AB53" s="96">
        <v>0</v>
      </c>
      <c r="AC53" s="96">
        <v>0</v>
      </c>
      <c r="AD53" s="117" t="s">
        <v>933</v>
      </c>
      <c r="AE53" s="117" t="s">
        <v>934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 s="117" customFormat="1">
      <c r="A54" s="147" t="s">
        <v>1065</v>
      </c>
      <c r="B54" s="117" t="s">
        <v>544</v>
      </c>
      <c r="C54" s="117" t="s">
        <v>32</v>
      </c>
      <c r="D54" s="117" t="s">
        <v>1059</v>
      </c>
      <c r="E54" s="117" t="s">
        <v>12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5">
        <v>0</v>
      </c>
      <c r="Q54" s="165">
        <v>0</v>
      </c>
      <c r="R54" s="165">
        <v>0</v>
      </c>
      <c r="S54" s="165">
        <v>0</v>
      </c>
      <c r="T54" s="165">
        <v>0</v>
      </c>
      <c r="U54" s="165">
        <v>0</v>
      </c>
      <c r="V54" s="165">
        <v>0</v>
      </c>
      <c r="W54" s="165">
        <v>0</v>
      </c>
      <c r="X54" s="165">
        <v>0</v>
      </c>
      <c r="Y54" s="165">
        <v>0</v>
      </c>
      <c r="Z54" s="165">
        <v>0</v>
      </c>
      <c r="AA54" s="165">
        <v>0</v>
      </c>
      <c r="AB54" s="96">
        <v>0</v>
      </c>
      <c r="AC54" s="96">
        <v>0</v>
      </c>
      <c r="AD54" s="117" t="s">
        <v>933</v>
      </c>
      <c r="AE54" s="117" t="s">
        <v>934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 s="117" customFormat="1">
      <c r="A55" s="147" t="s">
        <v>972</v>
      </c>
      <c r="B55" s="117" t="s">
        <v>544</v>
      </c>
      <c r="C55" s="117" t="s">
        <v>32</v>
      </c>
      <c r="D55" s="117" t="s">
        <v>936</v>
      </c>
      <c r="E55" s="117" t="s">
        <v>12</v>
      </c>
      <c r="F55" s="165">
        <v>5.2596340071688393E-3</v>
      </c>
      <c r="G55" s="165">
        <v>6.2331404767796104E-3</v>
      </c>
      <c r="H55" s="165">
        <v>7.386833409000192E-3</v>
      </c>
      <c r="I55" s="165">
        <v>8.7540635439862409E-3</v>
      </c>
      <c r="J55" s="165">
        <v>1.0374354515532699E-2</v>
      </c>
      <c r="K55" s="165">
        <v>1.2294545392909577E-2</v>
      </c>
      <c r="L55" s="165">
        <v>1.4570144695942325E-2</v>
      </c>
      <c r="M55" s="165">
        <v>1.7266935024952298E-2</v>
      </c>
      <c r="N55" s="165">
        <v>2.0462874691900355E-2</v>
      </c>
      <c r="O55" s="165">
        <v>2.4250351324732165E-2</v>
      </c>
      <c r="P55" s="165">
        <v>2.8738852591699317E-2</v>
      </c>
      <c r="Q55" s="165">
        <v>3.4058131250457035E-2</v>
      </c>
      <c r="R55" s="165">
        <v>4.0361956016587444E-2</v>
      </c>
      <c r="S55" s="165">
        <v>4.7832556680956421E-2</v>
      </c>
      <c r="T55" s="165">
        <v>5.6685891974527579E-2</v>
      </c>
      <c r="U55" s="165">
        <v>6.7177892463087113E-2</v>
      </c>
      <c r="V55" s="165">
        <v>7.9611858940316291E-2</v>
      </c>
      <c r="W55" s="165">
        <v>9.4347230190578654E-2</v>
      </c>
      <c r="X55" s="165">
        <v>0.11180997357827394</v>
      </c>
      <c r="Y55" s="165">
        <v>0.13250489883297806</v>
      </c>
      <c r="Z55" s="165">
        <v>0.15703025099497381</v>
      </c>
      <c r="AA55" s="165">
        <v>0.18609500437132082</v>
      </c>
      <c r="AB55" s="96">
        <v>0.18609500437132082</v>
      </c>
      <c r="AC55" s="96">
        <v>0.18609500437132082</v>
      </c>
      <c r="AD55" s="117" t="s">
        <v>933</v>
      </c>
      <c r="AE55" s="117" t="s">
        <v>934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 s="117" customFormat="1">
      <c r="A56" s="147" t="s">
        <v>973</v>
      </c>
      <c r="B56" s="117" t="s">
        <v>544</v>
      </c>
      <c r="C56" s="117" t="s">
        <v>32</v>
      </c>
      <c r="D56" s="117" t="s">
        <v>58</v>
      </c>
      <c r="E56" s="117" t="s">
        <v>12</v>
      </c>
      <c r="F56" s="166">
        <v>1</v>
      </c>
      <c r="G56" s="166">
        <v>1</v>
      </c>
      <c r="H56" s="166">
        <v>1</v>
      </c>
      <c r="I56" s="166">
        <v>1</v>
      </c>
      <c r="J56" s="166">
        <v>1</v>
      </c>
      <c r="K56" s="166">
        <v>1</v>
      </c>
      <c r="L56" s="166">
        <v>1</v>
      </c>
      <c r="M56" s="166">
        <v>1</v>
      </c>
      <c r="N56" s="166">
        <v>1</v>
      </c>
      <c r="O56" s="166">
        <v>1</v>
      </c>
      <c r="P56" s="166">
        <v>1</v>
      </c>
      <c r="Q56" s="166">
        <v>1</v>
      </c>
      <c r="R56" s="166">
        <v>1</v>
      </c>
      <c r="S56" s="166">
        <v>1</v>
      </c>
      <c r="T56" s="166">
        <v>1</v>
      </c>
      <c r="U56" s="166">
        <v>1</v>
      </c>
      <c r="V56" s="166">
        <v>1</v>
      </c>
      <c r="W56" s="166">
        <v>1</v>
      </c>
      <c r="X56" s="166">
        <v>1</v>
      </c>
      <c r="Y56" s="166">
        <v>1</v>
      </c>
      <c r="Z56" s="166">
        <v>1</v>
      </c>
      <c r="AA56" s="166">
        <v>1</v>
      </c>
      <c r="AB56" s="145">
        <v>1</v>
      </c>
      <c r="AC56" s="145">
        <v>1</v>
      </c>
      <c r="AE56" s="117" t="s">
        <v>974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 s="117" customFormat="1">
      <c r="A57" s="147" t="s">
        <v>975</v>
      </c>
      <c r="B57" s="117" t="s">
        <v>544</v>
      </c>
      <c r="C57" s="117" t="s">
        <v>32</v>
      </c>
      <c r="D57" s="117" t="s">
        <v>45</v>
      </c>
      <c r="E57" s="117" t="s">
        <v>12</v>
      </c>
      <c r="F57" s="145">
        <v>0.33</v>
      </c>
      <c r="G57" s="145">
        <v>0.66</v>
      </c>
      <c r="H57" s="145">
        <v>1</v>
      </c>
      <c r="I57" s="145">
        <v>1</v>
      </c>
      <c r="J57" s="145">
        <v>1</v>
      </c>
      <c r="K57" s="145">
        <v>1</v>
      </c>
      <c r="L57" s="145">
        <v>1</v>
      </c>
      <c r="M57" s="145">
        <v>1</v>
      </c>
      <c r="N57" s="145">
        <v>1</v>
      </c>
      <c r="O57" s="145">
        <v>1</v>
      </c>
      <c r="P57" s="145">
        <v>1</v>
      </c>
      <c r="Q57" s="145">
        <v>1</v>
      </c>
      <c r="R57" s="145">
        <v>1</v>
      </c>
      <c r="S57" s="145">
        <v>1</v>
      </c>
      <c r="T57" s="145">
        <v>1</v>
      </c>
      <c r="U57" s="145">
        <v>1</v>
      </c>
      <c r="V57" s="145">
        <v>1</v>
      </c>
      <c r="W57" s="145">
        <v>1</v>
      </c>
      <c r="X57" s="145">
        <v>1</v>
      </c>
      <c r="Y57" s="145">
        <v>1</v>
      </c>
      <c r="Z57" s="145">
        <v>1</v>
      </c>
      <c r="AA57" s="145">
        <v>1</v>
      </c>
      <c r="AB57" s="145">
        <v>1</v>
      </c>
      <c r="AC57" s="145">
        <v>1</v>
      </c>
      <c r="AE57" s="117" t="s">
        <v>938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 s="117" customFormat="1">
      <c r="A58" s="147" t="s">
        <v>976</v>
      </c>
      <c r="B58" s="117" t="s">
        <v>544</v>
      </c>
      <c r="C58" s="117" t="s">
        <v>152</v>
      </c>
      <c r="D58" s="117" t="s">
        <v>39</v>
      </c>
      <c r="E58" s="117" t="s">
        <v>51</v>
      </c>
      <c r="F58" s="119">
        <v>71.591020977825877</v>
      </c>
      <c r="G58" s="119">
        <v>70.950471504395935</v>
      </c>
      <c r="H58" s="119">
        <v>70.7620117100318</v>
      </c>
      <c r="I58" s="119">
        <v>70.909802233009813</v>
      </c>
      <c r="J58" s="119">
        <v>70.505643858058065</v>
      </c>
      <c r="K58" s="95">
        <v>70.103941777829945</v>
      </c>
      <c r="L58" s="95">
        <v>69.704682042531374</v>
      </c>
      <c r="M58" s="95">
        <v>69.307850787470045</v>
      </c>
      <c r="N58" s="95">
        <v>68.913434232574033</v>
      </c>
      <c r="O58" s="95">
        <v>68.521418681913445</v>
      </c>
      <c r="P58" s="95">
        <v>68.131790523224808</v>
      </c>
      <c r="Q58" s="95">
        <v>67.744536227438545</v>
      </c>
      <c r="R58" s="95">
        <v>67.359642348209277</v>
      </c>
      <c r="S58" s="95">
        <v>66.977095521449044</v>
      </c>
      <c r="T58" s="95">
        <v>66.596882464863356</v>
      </c>
      <c r="U58" s="95">
        <v>66.218989977490068</v>
      </c>
      <c r="V58" s="95">
        <v>65.843404939241225</v>
      </c>
      <c r="W58" s="95">
        <v>65.470114310447528</v>
      </c>
      <c r="X58" s="95">
        <v>65.099105131405864</v>
      </c>
      <c r="Y58" s="95">
        <v>64.730364521929218</v>
      </c>
      <c r="Z58" s="95">
        <v>64.363879680899899</v>
      </c>
      <c r="AA58" s="95">
        <v>63.99963788582501</v>
      </c>
      <c r="AB58" s="95">
        <v>63.637626492394965</v>
      </c>
      <c r="AC58" s="95">
        <v>63.277832934044653</v>
      </c>
      <c r="AE58" s="117" t="s">
        <v>1057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 s="117" customFormat="1">
      <c r="A59" s="147" t="s">
        <v>977</v>
      </c>
      <c r="B59" s="117" t="s">
        <v>544</v>
      </c>
      <c r="C59" s="117" t="s">
        <v>152</v>
      </c>
      <c r="D59" s="117" t="s">
        <v>40</v>
      </c>
      <c r="E59" s="117" t="s">
        <v>51</v>
      </c>
      <c r="F59" s="119">
        <v>72.356779166850359</v>
      </c>
      <c r="G59" s="119">
        <v>71.709378191681026</v>
      </c>
      <c r="H59" s="119">
        <v>71.518902577052486</v>
      </c>
      <c r="I59" s="119">
        <v>71.668273910049479</v>
      </c>
      <c r="J59" s="119">
        <v>71.259792540662744</v>
      </c>
      <c r="K59" s="95">
        <v>70.853793739235783</v>
      </c>
      <c r="L59" s="95">
        <v>70.450263406763469</v>
      </c>
      <c r="M59" s="95">
        <v>70.04918753025278</v>
      </c>
      <c r="N59" s="95">
        <v>69.650552182236169</v>
      </c>
      <c r="O59" s="95">
        <v>69.254343520288117</v>
      </c>
      <c r="P59" s="95">
        <v>68.860547786544458</v>
      </c>
      <c r="Q59" s="95">
        <v>68.469151307224806</v>
      </c>
      <c r="R59" s="95">
        <v>68.080140492157781</v>
      </c>
      <c r="S59" s="95">
        <v>67.693501834309288</v>
      </c>
      <c r="T59" s="95">
        <v>67.309221909313592</v>
      </c>
      <c r="U59" s="95">
        <v>66.927287375007268</v>
      </c>
      <c r="V59" s="95">
        <v>66.547684970966088</v>
      </c>
      <c r="W59" s="95">
        <v>66.170401518044727</v>
      </c>
      <c r="X59" s="95">
        <v>65.795423917919322</v>
      </c>
      <c r="Y59" s="95">
        <v>65.422739152632701</v>
      </c>
      <c r="Z59" s="95">
        <v>65.052334284142688</v>
      </c>
      <c r="AA59" s="95">
        <v>64.684196453872971</v>
      </c>
      <c r="AB59" s="95">
        <v>64.318312882266767</v>
      </c>
      <c r="AC59" s="95">
        <v>63.954670868343371</v>
      </c>
      <c r="AE59" s="117" t="s">
        <v>1057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 s="117" customFormat="1">
      <c r="A60" s="3" t="s">
        <v>978</v>
      </c>
      <c r="B60" s="117" t="s">
        <v>544</v>
      </c>
      <c r="C60" s="117" t="s">
        <v>152</v>
      </c>
      <c r="D60" s="117" t="s">
        <v>10</v>
      </c>
      <c r="E60" s="117" t="s">
        <v>11</v>
      </c>
      <c r="F60" s="119">
        <v>16975.833333333332</v>
      </c>
      <c r="G60" s="119">
        <v>17213.880594135804</v>
      </c>
      <c r="H60" s="119">
        <v>17421.450360036975</v>
      </c>
      <c r="I60" s="119">
        <v>17624.118780893117</v>
      </c>
      <c r="J60" s="119">
        <v>17831.869047850956</v>
      </c>
      <c r="K60" s="95">
        <v>18040.702381102805</v>
      </c>
      <c r="L60" s="95">
        <v>18251.997419381369</v>
      </c>
      <c r="M60" s="95">
        <v>18465.783181002545</v>
      </c>
      <c r="N60" s="95">
        <v>18682.089026347061</v>
      </c>
      <c r="O60" s="95">
        <v>18900.944661892652</v>
      </c>
      <c r="P60" s="95">
        <v>19122.380144293857</v>
      </c>
      <c r="Q60" s="95">
        <v>19346.425884509841</v>
      </c>
      <c r="R60" s="95">
        <v>19573.112651980904</v>
      </c>
      <c r="S60" s="95">
        <v>19802.471578854234</v>
      </c>
      <c r="T60" s="95">
        <v>20034.534164259432</v>
      </c>
      <c r="U60" s="95">
        <v>20269.332278634483</v>
      </c>
      <c r="V60" s="95">
        <v>20506.898168102682</v>
      </c>
      <c r="W60" s="95">
        <v>20747.264458901191</v>
      </c>
      <c r="X60" s="95">
        <v>20990.464161861761</v>
      </c>
      <c r="Y60" s="95">
        <v>21236.530676944309</v>
      </c>
      <c r="Z60" s="95">
        <v>21485.497797823911</v>
      </c>
      <c r="AA60" s="95">
        <v>21737.399716531869</v>
      </c>
      <c r="AB60" s="95">
        <v>21992.27102815151</v>
      </c>
      <c r="AC60" s="95">
        <v>22250.146735569291</v>
      </c>
      <c r="AE60" s="117" t="s">
        <v>1057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 s="117" customFormat="1">
      <c r="A61" s="3" t="s">
        <v>979</v>
      </c>
      <c r="B61" s="117" t="s">
        <v>544</v>
      </c>
      <c r="C61" s="117" t="s">
        <v>152</v>
      </c>
      <c r="D61" s="117" t="s">
        <v>41</v>
      </c>
      <c r="E61" s="117" t="s">
        <v>52</v>
      </c>
      <c r="F61" s="149">
        <v>4.2172316122620908</v>
      </c>
      <c r="G61" s="149">
        <v>4.1217011536937456</v>
      </c>
      <c r="H61" s="149">
        <v>4.061775009981524</v>
      </c>
      <c r="I61" s="149">
        <v>4.023452356090873</v>
      </c>
      <c r="J61" s="149">
        <v>3.9539121596765647</v>
      </c>
      <c r="K61" s="149">
        <v>3.8858765194897349</v>
      </c>
      <c r="L61" s="149">
        <v>3.8190166501181735</v>
      </c>
      <c r="M61" s="149">
        <v>3.7533122807795896</v>
      </c>
      <c r="N61" s="149">
        <v>3.6887434877002501</v>
      </c>
      <c r="O61" s="149">
        <v>3.6252906882513476</v>
      </c>
      <c r="P61" s="149">
        <v>3.5629346351821907</v>
      </c>
      <c r="Q61" s="149">
        <v>3.5016564109487405</v>
      </c>
      <c r="R61" s="149">
        <v>3.4414374221359281</v>
      </c>
      <c r="S61" s="149">
        <v>3.3822593939722911</v>
      </c>
      <c r="T61" s="149">
        <v>3.3241043649354594</v>
      </c>
      <c r="U61" s="149">
        <v>3.2669546814470176</v>
      </c>
      <c r="V61" s="149">
        <v>3.2107929926553647</v>
      </c>
      <c r="W61" s="149">
        <v>3.1556022453051109</v>
      </c>
      <c r="X61" s="149">
        <v>3.1013656786916837</v>
      </c>
      <c r="Y61" s="149">
        <v>3.0480668196997218</v>
      </c>
      <c r="Z61" s="149">
        <v>2.9956894779239782</v>
      </c>
      <c r="AA61" s="149">
        <v>2.9442177408713515</v>
      </c>
      <c r="AB61" s="149">
        <v>2.8936359692427738</v>
      </c>
      <c r="AC61" s="149">
        <v>2.843928792293676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s="117" customFormat="1">
      <c r="A62" s="3" t="s">
        <v>980</v>
      </c>
      <c r="B62" s="117" t="s">
        <v>544</v>
      </c>
      <c r="C62" s="117" t="s">
        <v>152</v>
      </c>
      <c r="D62" s="117" t="s">
        <v>42</v>
      </c>
      <c r="E62" s="117" t="s">
        <v>52</v>
      </c>
      <c r="F62" s="149">
        <v>4.2623403367640487</v>
      </c>
      <c r="G62" s="149">
        <v>4.165788056884165</v>
      </c>
      <c r="H62" s="149">
        <v>4.1052209258713344</v>
      </c>
      <c r="I62" s="149">
        <v>4.0664883618321612</v>
      </c>
      <c r="J62" s="149">
        <v>3.9962043434392966</v>
      </c>
      <c r="K62" s="149">
        <v>3.9274409744408514</v>
      </c>
      <c r="L62" s="149">
        <v>3.8598659526411052</v>
      </c>
      <c r="M62" s="149">
        <v>3.7934587904356443</v>
      </c>
      <c r="N62" s="149">
        <v>3.728199350940308</v>
      </c>
      <c r="O62" s="149">
        <v>3.6640678420648483</v>
      </c>
      <c r="P62" s="149">
        <v>3.6010448106844342</v>
      </c>
      <c r="Q62" s="149">
        <v>3.5391111369075254</v>
      </c>
      <c r="R62" s="149">
        <v>3.4782480284385273</v>
      </c>
      <c r="S62" s="149">
        <v>3.4184370150337573</v>
      </c>
      <c r="T62" s="149">
        <v>3.3596599430492247</v>
      </c>
      <c r="U62" s="149">
        <v>3.3018989700787547</v>
      </c>
      <c r="V62" s="149">
        <v>3.2451365596810366</v>
      </c>
      <c r="W62" s="149">
        <v>3.1893554761941481</v>
      </c>
      <c r="X62" s="149">
        <v>3.134538779636189</v>
      </c>
      <c r="Y62" s="149">
        <v>3.0806698206906118</v>
      </c>
      <c r="Z62" s="149">
        <v>3.0277322357749283</v>
      </c>
      <c r="AA62" s="149">
        <v>2.9757099421914264</v>
      </c>
      <c r="AB62" s="149">
        <v>2.9245871333585884</v>
      </c>
      <c r="AC62" s="149">
        <v>2.8743482741219335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 s="117" customFormat="1">
      <c r="A63" s="3" t="s">
        <v>981</v>
      </c>
      <c r="B63" s="117" t="s">
        <v>544</v>
      </c>
      <c r="C63" s="117" t="s">
        <v>152</v>
      </c>
      <c r="D63" s="117" t="s">
        <v>43</v>
      </c>
      <c r="E63" s="117" t="s">
        <v>12</v>
      </c>
      <c r="F63" s="165">
        <v>0.18032949217719993</v>
      </c>
      <c r="G63" s="165">
        <v>0.18032949217719993</v>
      </c>
      <c r="H63" s="165">
        <v>0.18032949217719993</v>
      </c>
      <c r="I63" s="165">
        <v>0.18032949217719993</v>
      </c>
      <c r="J63" s="165">
        <v>0.18032949217719993</v>
      </c>
      <c r="K63" s="165">
        <v>0.18032949217719993</v>
      </c>
      <c r="L63" s="165">
        <v>0.18032949217719993</v>
      </c>
      <c r="M63" s="165">
        <v>0.18032949217719993</v>
      </c>
      <c r="N63" s="165">
        <v>0.18032949217719993</v>
      </c>
      <c r="O63" s="165">
        <v>0.18032949217719993</v>
      </c>
      <c r="P63" s="165">
        <v>0.18032949217719993</v>
      </c>
      <c r="Q63" s="165">
        <v>0.18032949217719993</v>
      </c>
      <c r="R63" s="165">
        <v>0.18032949217719993</v>
      </c>
      <c r="S63" s="165">
        <v>0.18032949217719993</v>
      </c>
      <c r="T63" s="165">
        <v>0.18032949217719993</v>
      </c>
      <c r="U63" s="165">
        <v>0.18032949217719993</v>
      </c>
      <c r="V63" s="165">
        <v>0.18032949217719993</v>
      </c>
      <c r="W63" s="165">
        <v>0.18032949217719993</v>
      </c>
      <c r="X63" s="165">
        <v>0.18032949217719993</v>
      </c>
      <c r="Y63" s="165">
        <v>0.18032949217719993</v>
      </c>
      <c r="Z63" s="165">
        <v>0.18032949217719993</v>
      </c>
      <c r="AA63" s="165">
        <v>0.18032949217719993</v>
      </c>
      <c r="AB63" s="96">
        <v>0.18032949217719993</v>
      </c>
      <c r="AC63" s="96">
        <v>0.18032949217720001</v>
      </c>
      <c r="AE63" s="117" t="s">
        <v>934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 s="117" customFormat="1">
      <c r="A64" s="3" t="s">
        <v>982</v>
      </c>
      <c r="B64" s="117" t="s">
        <v>544</v>
      </c>
      <c r="C64" s="117" t="s">
        <v>152</v>
      </c>
      <c r="D64" s="117" t="s">
        <v>44</v>
      </c>
      <c r="E64" s="117" t="s">
        <v>12</v>
      </c>
      <c r="F64" s="165">
        <v>0.39704108390851506</v>
      </c>
      <c r="G64" s="165">
        <v>0.39704108390851506</v>
      </c>
      <c r="H64" s="165">
        <v>0.39704108390851506</v>
      </c>
      <c r="I64" s="165">
        <v>0.39704108390851506</v>
      </c>
      <c r="J64" s="165">
        <v>0.39704108390851506</v>
      </c>
      <c r="K64" s="165">
        <v>0.39704108390851506</v>
      </c>
      <c r="L64" s="165">
        <v>0.39704108390851506</v>
      </c>
      <c r="M64" s="165">
        <v>0.39704108390851506</v>
      </c>
      <c r="N64" s="165">
        <v>0.39704108390851506</v>
      </c>
      <c r="O64" s="165">
        <v>0.39704108390851506</v>
      </c>
      <c r="P64" s="165">
        <v>0.39704108390851506</v>
      </c>
      <c r="Q64" s="165">
        <v>0.39704108390851506</v>
      </c>
      <c r="R64" s="165">
        <v>0.39704108390851506</v>
      </c>
      <c r="S64" s="165">
        <v>0.39704108390851506</v>
      </c>
      <c r="T64" s="165">
        <v>0.39704108390851506</v>
      </c>
      <c r="U64" s="165">
        <v>0.39704108390851506</v>
      </c>
      <c r="V64" s="165">
        <v>0.39704108390851506</v>
      </c>
      <c r="W64" s="165">
        <v>0.39704108390851506</v>
      </c>
      <c r="X64" s="165">
        <v>0.39704108390851506</v>
      </c>
      <c r="Y64" s="165">
        <v>0.39704108390851506</v>
      </c>
      <c r="Z64" s="165">
        <v>0.39704108390851506</v>
      </c>
      <c r="AA64" s="165">
        <v>0.39704108390851506</v>
      </c>
      <c r="AB64" s="96">
        <v>0.39704108390851506</v>
      </c>
      <c r="AC64" s="96">
        <v>0.39704108390851506</v>
      </c>
      <c r="AE64" s="117" t="s">
        <v>934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 s="117" customFormat="1">
      <c r="A65" s="3" t="s">
        <v>1066</v>
      </c>
      <c r="B65" s="117" t="s">
        <v>544</v>
      </c>
      <c r="C65" s="117" t="s">
        <v>152</v>
      </c>
      <c r="D65" s="117" t="s">
        <v>1058</v>
      </c>
      <c r="E65" s="117" t="s">
        <v>12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165">
        <v>0</v>
      </c>
      <c r="P65" s="165">
        <v>0</v>
      </c>
      <c r="Q65" s="165">
        <v>0</v>
      </c>
      <c r="R65" s="165">
        <v>0</v>
      </c>
      <c r="S65" s="165">
        <v>0</v>
      </c>
      <c r="T65" s="165">
        <v>0</v>
      </c>
      <c r="U65" s="165">
        <v>0</v>
      </c>
      <c r="V65" s="165">
        <v>0</v>
      </c>
      <c r="W65" s="165">
        <v>0</v>
      </c>
      <c r="X65" s="165">
        <v>0</v>
      </c>
      <c r="Y65" s="165">
        <v>0</v>
      </c>
      <c r="Z65" s="165">
        <v>0</v>
      </c>
      <c r="AA65" s="165">
        <v>0</v>
      </c>
      <c r="AB65" s="96">
        <v>0</v>
      </c>
      <c r="AC65" s="96">
        <v>0</v>
      </c>
      <c r="AE65" s="117" t="s">
        <v>934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 s="117" customFormat="1">
      <c r="A66" s="3" t="s">
        <v>1067</v>
      </c>
      <c r="B66" s="117" t="s">
        <v>544</v>
      </c>
      <c r="C66" s="117" t="s">
        <v>152</v>
      </c>
      <c r="D66" s="117" t="s">
        <v>1059</v>
      </c>
      <c r="E66" s="117" t="s">
        <v>12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165">
        <v>0</v>
      </c>
      <c r="P66" s="165">
        <v>0</v>
      </c>
      <c r="Q66" s="165">
        <v>0</v>
      </c>
      <c r="R66" s="165">
        <v>0</v>
      </c>
      <c r="S66" s="165">
        <v>0</v>
      </c>
      <c r="T66" s="165">
        <v>0</v>
      </c>
      <c r="U66" s="165">
        <v>0</v>
      </c>
      <c r="V66" s="165">
        <v>0</v>
      </c>
      <c r="W66" s="165">
        <v>0</v>
      </c>
      <c r="X66" s="165">
        <v>0</v>
      </c>
      <c r="Y66" s="165">
        <v>0</v>
      </c>
      <c r="Z66" s="165">
        <v>0</v>
      </c>
      <c r="AA66" s="165">
        <v>0</v>
      </c>
      <c r="AB66" s="96">
        <v>0</v>
      </c>
      <c r="AC66" s="96">
        <v>0</v>
      </c>
      <c r="AE66" s="117" t="s">
        <v>934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 s="117" customFormat="1">
      <c r="A67" s="3" t="s">
        <v>983</v>
      </c>
      <c r="B67" s="117" t="s">
        <v>544</v>
      </c>
      <c r="C67" s="117" t="s">
        <v>152</v>
      </c>
      <c r="D67" s="117" t="s">
        <v>85</v>
      </c>
      <c r="E67" s="117" t="s">
        <v>12</v>
      </c>
      <c r="F67" s="165">
        <v>0.10147373564927936</v>
      </c>
      <c r="G67" s="165">
        <v>0.10147373564927936</v>
      </c>
      <c r="H67" s="165">
        <v>0.10147373564927936</v>
      </c>
      <c r="I67" s="165">
        <v>0.10147373564927936</v>
      </c>
      <c r="J67" s="165">
        <v>0.10147373564927936</v>
      </c>
      <c r="K67" s="165">
        <v>0.10147373564927936</v>
      </c>
      <c r="L67" s="165">
        <v>0.10147373564927936</v>
      </c>
      <c r="M67" s="165">
        <v>0.10147373564927936</v>
      </c>
      <c r="N67" s="165">
        <v>0.10147373564927936</v>
      </c>
      <c r="O67" s="165">
        <v>0.10147373564927936</v>
      </c>
      <c r="P67" s="165">
        <v>0.10147373564927936</v>
      </c>
      <c r="Q67" s="165">
        <v>0.10147373564927936</v>
      </c>
      <c r="R67" s="165">
        <v>0.10147373564927936</v>
      </c>
      <c r="S67" s="165">
        <v>0.10147373564927936</v>
      </c>
      <c r="T67" s="165">
        <v>0.10147373564927936</v>
      </c>
      <c r="U67" s="165">
        <v>0.10147373564927936</v>
      </c>
      <c r="V67" s="165">
        <v>0.10147373564927936</v>
      </c>
      <c r="W67" s="165">
        <v>0.10147373564927936</v>
      </c>
      <c r="X67" s="165">
        <v>0.10147373564927936</v>
      </c>
      <c r="Y67" s="165">
        <v>0.10147373564927936</v>
      </c>
      <c r="Z67" s="165">
        <v>0.10147373564927936</v>
      </c>
      <c r="AA67" s="165">
        <v>0.10147373564927936</v>
      </c>
      <c r="AB67" s="96">
        <v>0.10147373564927936</v>
      </c>
      <c r="AC67" s="96">
        <v>0.10147373564927936</v>
      </c>
      <c r="AE67" s="117" t="s">
        <v>934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 s="117" customFormat="1">
      <c r="A68" s="3" t="s">
        <v>984</v>
      </c>
      <c r="B68" s="117" t="s">
        <v>544</v>
      </c>
      <c r="C68" s="117" t="s">
        <v>152</v>
      </c>
      <c r="D68" s="117" t="s">
        <v>45</v>
      </c>
      <c r="E68" s="117" t="s">
        <v>12</v>
      </c>
      <c r="F68" s="145">
        <v>0.33</v>
      </c>
      <c r="G68" s="145">
        <v>0.66</v>
      </c>
      <c r="H68" s="145">
        <v>1</v>
      </c>
      <c r="I68" s="145">
        <v>1</v>
      </c>
      <c r="J68" s="145">
        <v>1</v>
      </c>
      <c r="K68" s="145">
        <v>1</v>
      </c>
      <c r="L68" s="145">
        <v>1</v>
      </c>
      <c r="M68" s="145">
        <v>1</v>
      </c>
      <c r="N68" s="145">
        <v>1</v>
      </c>
      <c r="O68" s="145">
        <v>1</v>
      </c>
      <c r="P68" s="145">
        <v>1</v>
      </c>
      <c r="Q68" s="145">
        <v>1</v>
      </c>
      <c r="R68" s="145">
        <v>1</v>
      </c>
      <c r="S68" s="145">
        <v>1</v>
      </c>
      <c r="T68" s="145">
        <v>1</v>
      </c>
      <c r="U68" s="145">
        <v>1</v>
      </c>
      <c r="V68" s="145">
        <v>1</v>
      </c>
      <c r="W68" s="145">
        <v>1</v>
      </c>
      <c r="X68" s="145">
        <v>1</v>
      </c>
      <c r="Y68" s="145">
        <v>1</v>
      </c>
      <c r="Z68" s="145">
        <v>1</v>
      </c>
      <c r="AA68" s="145">
        <v>1</v>
      </c>
      <c r="AB68" s="145">
        <v>1</v>
      </c>
      <c r="AC68" s="145">
        <v>1</v>
      </c>
      <c r="AE68" s="117" t="s">
        <v>938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  <row r="69" spans="1:57" s="117" customFormat="1">
      <c r="A69" s="147" t="s">
        <v>985</v>
      </c>
      <c r="B69" s="117" t="s">
        <v>544</v>
      </c>
      <c r="C69" s="117" t="s">
        <v>259</v>
      </c>
      <c r="D69" s="117" t="s">
        <v>39</v>
      </c>
      <c r="E69" s="117" t="s">
        <v>51</v>
      </c>
      <c r="F69" s="119">
        <v>96.507247941336189</v>
      </c>
      <c r="G69" s="119">
        <v>96.053236254496795</v>
      </c>
      <c r="H69" s="119">
        <v>95.61191334331869</v>
      </c>
      <c r="I69" s="119">
        <v>95.170161349922481</v>
      </c>
      <c r="J69" s="119">
        <v>94.685727700436559</v>
      </c>
      <c r="K69" s="95">
        <v>94.222745005257423</v>
      </c>
      <c r="L69" s="95">
        <v>93.780061844613897</v>
      </c>
      <c r="M69" s="95">
        <v>93.356588849320033</v>
      </c>
      <c r="N69" s="95">
        <v>92.951295356590506</v>
      </c>
      <c r="O69" s="95">
        <v>92.563206246089379</v>
      </c>
      <c r="P69" s="95">
        <v>92.191398946498609</v>
      </c>
      <c r="Q69" s="95">
        <v>91.835000603416276</v>
      </c>
      <c r="R69" s="95">
        <v>91.49318539988964</v>
      </c>
      <c r="S69" s="95">
        <v>91.165172021356952</v>
      </c>
      <c r="T69" s="95">
        <v>90.850221257215082</v>
      </c>
      <c r="U69" s="95">
        <v>90.547633731649697</v>
      </c>
      <c r="V69" s="95">
        <v>90.2567477567612</v>
      </c>
      <c r="W69" s="95">
        <v>89.976937301395665</v>
      </c>
      <c r="X69" s="95">
        <v>89.707610069444712</v>
      </c>
      <c r="Y69" s="95">
        <v>89.44820568171437</v>
      </c>
      <c r="Z69" s="95">
        <v>89.198193955781719</v>
      </c>
      <c r="AA69" s="95">
        <v>88.957073278557459</v>
      </c>
      <c r="AB69" s="95">
        <v>88.724369066558921</v>
      </c>
      <c r="AC69" s="95">
        <v>88.499632309165591</v>
      </c>
      <c r="AE69" s="117" t="s">
        <v>1057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</row>
    <row r="70" spans="1:57" s="117" customFormat="1">
      <c r="A70" s="147" t="s">
        <v>986</v>
      </c>
      <c r="B70" s="117" t="s">
        <v>544</v>
      </c>
      <c r="C70" s="117" t="s">
        <v>259</v>
      </c>
      <c r="D70" s="117" t="s">
        <v>40</v>
      </c>
      <c r="E70" s="117" t="s">
        <v>51</v>
      </c>
      <c r="F70" s="119">
        <v>97.539517273466316</v>
      </c>
      <c r="G70" s="119">
        <v>97.080649346802971</v>
      </c>
      <c r="H70" s="119">
        <v>96.634605918601594</v>
      </c>
      <c r="I70" s="119">
        <v>96.188128818595075</v>
      </c>
      <c r="J70" s="119">
        <v>95.698513527206785</v>
      </c>
      <c r="K70" s="95">
        <v>95.230578635713528</v>
      </c>
      <c r="L70" s="95">
        <v>94.783160408426511</v>
      </c>
      <c r="M70" s="95">
        <v>94.35515782395305</v>
      </c>
      <c r="N70" s="95">
        <v>93.945529195241704</v>
      </c>
      <c r="O70" s="95">
        <v>93.553288971788447</v>
      </c>
      <c r="P70" s="95">
        <v>93.177504714186583</v>
      </c>
      <c r="Q70" s="95">
        <v>92.817294231731978</v>
      </c>
      <c r="R70" s="95">
        <v>92.471822874295839</v>
      </c>
      <c r="S70" s="95">
        <v>92.140300970150719</v>
      </c>
      <c r="T70" s="95">
        <v>91.821981401883875</v>
      </c>
      <c r="U70" s="95">
        <v>91.516157312955741</v>
      </c>
      <c r="V70" s="95">
        <v>91.222159937862287</v>
      </c>
      <c r="W70" s="95">
        <v>90.939356549239989</v>
      </c>
      <c r="X70" s="95">
        <v>90.667148515610592</v>
      </c>
      <c r="Y70" s="95">
        <v>90.404969463802828</v>
      </c>
      <c r="Z70" s="95">
        <v>90.152283540409798</v>
      </c>
      <c r="AA70" s="95">
        <v>89.908583766944062</v>
      </c>
      <c r="AB70" s="95">
        <v>89.673390483641256</v>
      </c>
      <c r="AC70" s="95">
        <v>89.446249877133923</v>
      </c>
      <c r="AE70" s="117" t="s">
        <v>1057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</row>
    <row r="71" spans="1:57" s="117" customFormat="1">
      <c r="A71" s="3" t="s">
        <v>987</v>
      </c>
      <c r="B71" s="117" t="s">
        <v>544</v>
      </c>
      <c r="C71" s="117" t="s">
        <v>259</v>
      </c>
      <c r="D71" s="117" t="s">
        <v>10</v>
      </c>
      <c r="E71" s="117" t="s">
        <v>11</v>
      </c>
      <c r="F71" s="119">
        <v>858.22161538708838</v>
      </c>
      <c r="G71" s="119">
        <v>848.5091784716243</v>
      </c>
      <c r="H71" s="119">
        <v>845.74624527649655</v>
      </c>
      <c r="I71" s="119">
        <v>843.6534629392421</v>
      </c>
      <c r="J71" s="119">
        <v>841.52991191335173</v>
      </c>
      <c r="K71" s="95">
        <v>839.39811060022271</v>
      </c>
      <c r="L71" s="95">
        <v>837.38065682396712</v>
      </c>
      <c r="M71" s="95">
        <v>835.4714194743359</v>
      </c>
      <c r="N71" s="95">
        <v>833.66459618023885</v>
      </c>
      <c r="O71" s="95">
        <v>831.95469568334056</v>
      </c>
      <c r="P71" s="95">
        <v>830.33652115675022</v>
      </c>
      <c r="Q71" s="95">
        <v>828.80515441813498</v>
      </c>
      <c r="R71" s="95">
        <v>827.35594098929721</v>
      </c>
      <c r="S71" s="95">
        <v>825.98447595683081</v>
      </c>
      <c r="T71" s="95">
        <v>824.68659059090362</v>
      </c>
      <c r="U71" s="95">
        <v>823.45833968151669</v>
      </c>
      <c r="V71" s="95">
        <v>822.29598955377139</v>
      </c>
      <c r="W71" s="95">
        <v>821.19600672573506</v>
      </c>
      <c r="X71" s="95">
        <v>820.15504717445322</v>
      </c>
      <c r="Y71" s="95">
        <v>819.16994617749754</v>
      </c>
      <c r="Z71" s="95">
        <v>818.23770869919304</v>
      </c>
      <c r="AA71" s="95">
        <v>817.35550029231786</v>
      </c>
      <c r="AB71" s="95">
        <v>816.52063848763748</v>
      </c>
      <c r="AC71" s="95">
        <v>815.73058464511757</v>
      </c>
      <c r="AE71" s="117" t="s">
        <v>1057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</row>
    <row r="72" spans="1:57" s="117" customFormat="1">
      <c r="A72" s="3" t="s">
        <v>988</v>
      </c>
      <c r="B72" s="117" t="s">
        <v>544</v>
      </c>
      <c r="C72" s="117" t="s">
        <v>259</v>
      </c>
      <c r="D72" s="117" t="s">
        <v>41</v>
      </c>
      <c r="E72" s="117" t="s">
        <v>52</v>
      </c>
      <c r="F72" s="149">
        <v>112.45026483958691</v>
      </c>
      <c r="G72" s="149">
        <v>113.20235383606871</v>
      </c>
      <c r="H72" s="149">
        <v>113.05035508855337</v>
      </c>
      <c r="I72" s="149">
        <v>112.80717205658694</v>
      </c>
      <c r="J72" s="149">
        <v>112.51617602653427</v>
      </c>
      <c r="K72" s="149">
        <v>112.25036584593002</v>
      </c>
      <c r="L72" s="149">
        <v>111.9921520522156</v>
      </c>
      <c r="M72" s="149">
        <v>111.74121181555005</v>
      </c>
      <c r="N72" s="149">
        <v>111.49723255909308</v>
      </c>
      <c r="O72" s="149">
        <v>111.25991201968151</v>
      </c>
      <c r="P72" s="149">
        <v>111.02895825666663</v>
      </c>
      <c r="Q72" s="149">
        <v>110.80408961487372</v>
      </c>
      <c r="R72" s="149">
        <v>110.58503464722592</v>
      </c>
      <c r="S72" s="149">
        <v>110.37153200216029</v>
      </c>
      <c r="T72" s="149">
        <v>110.1633302805605</v>
      </c>
      <c r="U72" s="149">
        <v>109.96018786654122</v>
      </c>
      <c r="V72" s="149">
        <v>109.76187273604494</v>
      </c>
      <c r="W72" s="149">
        <v>109.56816224685609</v>
      </c>
      <c r="X72" s="149">
        <v>109.37884291330005</v>
      </c>
      <c r="Y72" s="149">
        <v>109.19371016857686</v>
      </c>
      <c r="Z72" s="149">
        <v>109.01256811738246</v>
      </c>
      <c r="AA72" s="149">
        <v>108.83522928119157</v>
      </c>
      <c r="AB72" s="149">
        <v>108.66151433832037</v>
      </c>
      <c r="AC72" s="149">
        <v>108.49125186064616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</row>
    <row r="73" spans="1:57" s="117" customFormat="1">
      <c r="A73" s="3" t="s">
        <v>989</v>
      </c>
      <c r="B73" s="117" t="s">
        <v>544</v>
      </c>
      <c r="C73" s="117" t="s">
        <v>259</v>
      </c>
      <c r="D73" s="117" t="s">
        <v>42</v>
      </c>
      <c r="E73" s="117" t="s">
        <v>52</v>
      </c>
      <c r="F73" s="149">
        <v>113.65306527437268</v>
      </c>
      <c r="G73" s="149">
        <v>114.41319883147206</v>
      </c>
      <c r="H73" s="149">
        <v>114.2595742615555</v>
      </c>
      <c r="I73" s="149">
        <v>114.013790073807</v>
      </c>
      <c r="J73" s="149">
        <v>113.71968146636765</v>
      </c>
      <c r="K73" s="149">
        <v>113.45102810347957</v>
      </c>
      <c r="L73" s="149">
        <v>113.19005238062441</v>
      </c>
      <c r="M73" s="149">
        <v>112.93642801488012</v>
      </c>
      <c r="N73" s="149">
        <v>112.68983908599451</v>
      </c>
      <c r="O73" s="149">
        <v>112.44998009771051</v>
      </c>
      <c r="P73" s="149">
        <v>112.21655598669808</v>
      </c>
      <c r="Q73" s="149">
        <v>111.98928208511762</v>
      </c>
      <c r="R73" s="149">
        <v>111.76788404241613</v>
      </c>
      <c r="S73" s="149">
        <v>111.55209771153901</v>
      </c>
      <c r="T73" s="149">
        <v>111.34166900433253</v>
      </c>
      <c r="U73" s="149">
        <v>111.13635372051829</v>
      </c>
      <c r="V73" s="149">
        <v>110.93591735424256</v>
      </c>
      <c r="W73" s="149">
        <v>110.74013488184451</v>
      </c>
      <c r="X73" s="149">
        <v>110.54879053414518</v>
      </c>
      <c r="Y73" s="149">
        <v>110.36167755623923</v>
      </c>
      <c r="Z73" s="149">
        <v>110.17859795746995</v>
      </c>
      <c r="AA73" s="149">
        <v>109.99936225398775</v>
      </c>
      <c r="AB73" s="149">
        <v>109.82378920603236</v>
      </c>
      <c r="AC73" s="149">
        <v>109.65170555183656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</row>
    <row r="74" spans="1:57" s="117" customFormat="1">
      <c r="A74" s="3" t="s">
        <v>990</v>
      </c>
      <c r="B74" s="117" t="s">
        <v>544</v>
      </c>
      <c r="C74" s="117" t="s">
        <v>259</v>
      </c>
      <c r="D74" s="117" t="s">
        <v>45</v>
      </c>
      <c r="E74" s="117" t="s">
        <v>12</v>
      </c>
      <c r="F74" s="145">
        <v>0.33</v>
      </c>
      <c r="G74" s="145">
        <v>0.66</v>
      </c>
      <c r="H74" s="145">
        <v>1</v>
      </c>
      <c r="I74" s="145">
        <v>1</v>
      </c>
      <c r="J74" s="145">
        <v>1</v>
      </c>
      <c r="K74" s="145">
        <v>1</v>
      </c>
      <c r="L74" s="145">
        <v>1</v>
      </c>
      <c r="M74" s="145">
        <v>1</v>
      </c>
      <c r="N74" s="145">
        <v>1</v>
      </c>
      <c r="O74" s="145">
        <v>1</v>
      </c>
      <c r="P74" s="145">
        <v>1</v>
      </c>
      <c r="Q74" s="145">
        <v>1</v>
      </c>
      <c r="R74" s="145">
        <v>1</v>
      </c>
      <c r="S74" s="145">
        <v>1</v>
      </c>
      <c r="T74" s="145">
        <v>1</v>
      </c>
      <c r="U74" s="145">
        <v>1</v>
      </c>
      <c r="V74" s="145">
        <v>1</v>
      </c>
      <c r="W74" s="145">
        <v>1</v>
      </c>
      <c r="X74" s="145">
        <v>1</v>
      </c>
      <c r="Y74" s="145">
        <v>1</v>
      </c>
      <c r="Z74" s="145">
        <v>1</v>
      </c>
      <c r="AA74" s="145">
        <v>1</v>
      </c>
      <c r="AB74" s="145">
        <v>1</v>
      </c>
      <c r="AC74" s="145">
        <v>1</v>
      </c>
      <c r="AE74" s="117" t="s">
        <v>938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</row>
    <row r="75" spans="1:57" s="117" customFormat="1">
      <c r="A75" s="147" t="s">
        <v>991</v>
      </c>
      <c r="B75" s="117" t="s">
        <v>544</v>
      </c>
      <c r="C75" s="117" t="s">
        <v>270</v>
      </c>
      <c r="D75" s="117" t="s">
        <v>39</v>
      </c>
      <c r="E75" s="117" t="s">
        <v>51</v>
      </c>
      <c r="F75" s="119">
        <v>49.586595861958401</v>
      </c>
      <c r="G75" s="119">
        <v>49.354214527966384</v>
      </c>
      <c r="H75" s="119">
        <v>49.134943935794233</v>
      </c>
      <c r="I75" s="119">
        <v>48.914063237425204</v>
      </c>
      <c r="J75" s="119">
        <v>48.699724116827589</v>
      </c>
      <c r="K75" s="95">
        <v>48.490566283552511</v>
      </c>
      <c r="L75" s="95">
        <v>48.286456161551634</v>
      </c>
      <c r="M75" s="95">
        <v>48.087263621393753</v>
      </c>
      <c r="N75" s="95">
        <v>47.892861891331854</v>
      </c>
      <c r="O75" s="95">
        <v>47.703127470664995</v>
      </c>
      <c r="P75" s="95">
        <v>47.517940045335671</v>
      </c>
      <c r="Q75" s="95">
        <v>47.337182405705086</v>
      </c>
      <c r="R75" s="95">
        <v>47.160740366449915</v>
      </c>
      <c r="S75" s="95">
        <v>46.988502688526125</v>
      </c>
      <c r="T75" s="95">
        <v>46.820361003146338</v>
      </c>
      <c r="U75" s="95">
        <v>46.656209737718619</v>
      </c>
      <c r="V75" s="95">
        <v>46.495946043696563</v>
      </c>
      <c r="W75" s="95">
        <v>46.339469726290758</v>
      </c>
      <c r="X75" s="95">
        <v>46.186683175994183</v>
      </c>
      <c r="Y75" s="95">
        <v>46.037491301874176</v>
      </c>
      <c r="Z75" s="95">
        <v>45.891801466585903</v>
      </c>
      <c r="AA75" s="95">
        <v>45.749523423062506</v>
      </c>
      <c r="AB75" s="95">
        <v>45.610569252838943</v>
      </c>
      <c r="AC75" s="95">
        <v>45.474853305967208</v>
      </c>
      <c r="AE75" s="117" t="s">
        <v>1057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</row>
    <row r="76" spans="1:57" s="117" customFormat="1">
      <c r="A76" s="147" t="s">
        <v>992</v>
      </c>
      <c r="B76" s="117" t="s">
        <v>544</v>
      </c>
      <c r="C76" s="117" t="s">
        <v>270</v>
      </c>
      <c r="D76" s="117" t="s">
        <v>40</v>
      </c>
      <c r="E76" s="117" t="s">
        <v>51</v>
      </c>
      <c r="F76" s="119">
        <v>51.26000741267864</v>
      </c>
      <c r="G76" s="119">
        <v>51.019783846290693</v>
      </c>
      <c r="H76" s="119">
        <v>50.793113473284713</v>
      </c>
      <c r="I76" s="119">
        <v>50.564778657415644</v>
      </c>
      <c r="J76" s="119">
        <v>50.343206179618484</v>
      </c>
      <c r="K76" s="95">
        <v>50.126989843374162</v>
      </c>
      <c r="L76" s="95">
        <v>49.915991564809239</v>
      </c>
      <c r="M76" s="95">
        <v>49.710076822981272</v>
      </c>
      <c r="N76" s="95">
        <v>49.509114567944614</v>
      </c>
      <c r="O76" s="95">
        <v>49.312977131188546</v>
      </c>
      <c r="P76" s="95">
        <v>49.121540138386251</v>
      </c>
      <c r="Q76" s="95">
        <v>48.934682424395234</v>
      </c>
      <c r="R76" s="95">
        <v>48.752285950450812</v>
      </c>
      <c r="S76" s="95">
        <v>48.57423572349645</v>
      </c>
      <c r="T76" s="95">
        <v>48.40041971759554</v>
      </c>
      <c r="U76" s="95">
        <v>48.230728797370851</v>
      </c>
      <c r="V76" s="95">
        <v>48.065056643419737</v>
      </c>
      <c r="W76" s="95">
        <v>47.903299679653578</v>
      </c>
      <c r="X76" s="95">
        <v>47.7453570025123</v>
      </c>
      <c r="Y76" s="95">
        <v>47.591130312005198</v>
      </c>
      <c r="Z76" s="95">
        <v>47.440523844531235</v>
      </c>
      <c r="AA76" s="95">
        <v>47.293444307432665</v>
      </c>
      <c r="AB76" s="95">
        <v>47.149800815237491</v>
      </c>
      <c r="AC76" s="95">
        <v>47.009504827546976</v>
      </c>
      <c r="AE76" s="117" t="s">
        <v>1057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</row>
    <row r="77" spans="1:57" s="117" customFormat="1">
      <c r="A77" s="147" t="s">
        <v>993</v>
      </c>
      <c r="B77" s="117" t="s">
        <v>544</v>
      </c>
      <c r="C77" s="117" t="s">
        <v>270</v>
      </c>
      <c r="D77" s="117" t="s">
        <v>10</v>
      </c>
      <c r="E77" s="117" t="s">
        <v>11</v>
      </c>
      <c r="F77" s="119">
        <v>11.083333333333334</v>
      </c>
      <c r="G77" s="119">
        <v>11</v>
      </c>
      <c r="H77" s="119">
        <v>11</v>
      </c>
      <c r="I77" s="119">
        <v>11</v>
      </c>
      <c r="J77" s="119">
        <v>11</v>
      </c>
      <c r="K77" s="95">
        <v>11</v>
      </c>
      <c r="L77" s="95">
        <v>11</v>
      </c>
      <c r="M77" s="95">
        <v>11</v>
      </c>
      <c r="N77" s="95">
        <v>11</v>
      </c>
      <c r="O77" s="95">
        <v>11</v>
      </c>
      <c r="P77" s="95">
        <v>11</v>
      </c>
      <c r="Q77" s="95">
        <v>11</v>
      </c>
      <c r="R77" s="95">
        <v>11</v>
      </c>
      <c r="S77" s="95">
        <v>11</v>
      </c>
      <c r="T77" s="95">
        <v>11</v>
      </c>
      <c r="U77" s="95">
        <v>11</v>
      </c>
      <c r="V77" s="95">
        <v>11</v>
      </c>
      <c r="W77" s="95">
        <v>11</v>
      </c>
      <c r="X77" s="117">
        <v>11</v>
      </c>
      <c r="Y77" s="95">
        <v>11</v>
      </c>
      <c r="Z77" s="95">
        <v>11</v>
      </c>
      <c r="AA77" s="95">
        <v>11</v>
      </c>
      <c r="AB77" s="95">
        <v>11</v>
      </c>
      <c r="AC77" s="95">
        <v>11</v>
      </c>
      <c r="AE77" s="117" t="s">
        <v>1057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>
      <c r="A78" s="3" t="s">
        <v>994</v>
      </c>
      <c r="B78" s="117" t="s">
        <v>544</v>
      </c>
      <c r="C78" s="117" t="s">
        <v>270</v>
      </c>
      <c r="D78" s="117" t="s">
        <v>41</v>
      </c>
      <c r="E78" s="117" t="s">
        <v>52</v>
      </c>
      <c r="F78" s="149">
        <v>4473.9785740112839</v>
      </c>
      <c r="G78" s="149">
        <v>4486.7467752696712</v>
      </c>
      <c r="H78" s="149">
        <v>4466.8130850722027</v>
      </c>
      <c r="I78" s="149">
        <v>4446.7330215841093</v>
      </c>
      <c r="J78" s="149">
        <v>4427.2476469843259</v>
      </c>
      <c r="K78" s="149">
        <v>4408.2332985047733</v>
      </c>
      <c r="L78" s="149">
        <v>4389.6778328683304</v>
      </c>
      <c r="M78" s="149">
        <v>4371.5694201267042</v>
      </c>
      <c r="N78" s="149">
        <v>4353.8965355756236</v>
      </c>
      <c r="O78" s="149">
        <v>4336.6479518786355</v>
      </c>
      <c r="P78" s="149">
        <v>4319.8127313941523</v>
      </c>
      <c r="Q78" s="149">
        <v>4303.3802187004621</v>
      </c>
      <c r="R78" s="149">
        <v>4287.3400333136287</v>
      </c>
      <c r="S78" s="149">
        <v>4271.6820625932842</v>
      </c>
      <c r="T78" s="149">
        <v>4256.3964548314852</v>
      </c>
      <c r="U78" s="149">
        <v>4241.4736125198751</v>
      </c>
      <c r="V78" s="149">
        <v>4226.9041857905968</v>
      </c>
      <c r="W78" s="149">
        <v>4212.6790660264323</v>
      </c>
      <c r="X78" s="149">
        <v>4198.7893796358348</v>
      </c>
      <c r="Y78" s="149">
        <v>4185.2264819885613</v>
      </c>
      <c r="Z78" s="149">
        <v>4171.9819515078088</v>
      </c>
      <c r="AA78" s="149">
        <v>4159.047583914773</v>
      </c>
      <c r="AB78" s="149">
        <v>4146.4153866217221</v>
      </c>
      <c r="AC78" s="149">
        <v>4134.0775732697466</v>
      </c>
      <c r="AD78" s="117"/>
      <c r="AE78" s="117"/>
      <c r="AF78" s="117"/>
    </row>
    <row r="79" spans="1:57">
      <c r="A79" s="3" t="s">
        <v>995</v>
      </c>
      <c r="B79" s="117" t="s">
        <v>544</v>
      </c>
      <c r="C79" s="117" t="s">
        <v>270</v>
      </c>
      <c r="D79" s="117" t="s">
        <v>42</v>
      </c>
      <c r="E79" s="117" t="s">
        <v>52</v>
      </c>
      <c r="F79" s="149">
        <v>4624.9630748281479</v>
      </c>
      <c r="G79" s="149">
        <v>4638.162167844609</v>
      </c>
      <c r="H79" s="149">
        <v>4617.5557702986107</v>
      </c>
      <c r="I79" s="149">
        <v>4596.7980597650585</v>
      </c>
      <c r="J79" s="149">
        <v>4576.6551072380444</v>
      </c>
      <c r="K79" s="149">
        <v>4556.9990766703786</v>
      </c>
      <c r="L79" s="149">
        <v>4537.8174149826582</v>
      </c>
      <c r="M79" s="149">
        <v>4519.0978929982975</v>
      </c>
      <c r="N79" s="149">
        <v>4500.8285970858742</v>
      </c>
      <c r="O79" s="149">
        <v>4482.9979210171405</v>
      </c>
      <c r="P79" s="149">
        <v>4465.5945580351136</v>
      </c>
      <c r="Q79" s="149">
        <v>4448.6074931268395</v>
      </c>
      <c r="R79" s="149">
        <v>4432.0259954955282</v>
      </c>
      <c r="S79" s="149">
        <v>4415.8396112269502</v>
      </c>
      <c r="T79" s="149">
        <v>4400.0381561450495</v>
      </c>
      <c r="U79" s="149">
        <v>4384.6117088518959</v>
      </c>
      <c r="V79" s="149">
        <v>4369.5506039472493</v>
      </c>
      <c r="W79" s="149">
        <v>4354.8454254230528</v>
      </c>
      <c r="X79" s="149">
        <v>4340.4870002283906</v>
      </c>
      <c r="Y79" s="149">
        <v>4326.4663920004723</v>
      </c>
      <c r="Z79" s="149">
        <v>4312.7748949573852</v>
      </c>
      <c r="AA79" s="149">
        <v>4299.4040279484243</v>
      </c>
      <c r="AB79" s="149">
        <v>4286.3455286579538</v>
      </c>
      <c r="AC79" s="149">
        <v>4273.5913479588162</v>
      </c>
      <c r="AD79" s="117"/>
      <c r="AE79" s="117"/>
      <c r="AF79" s="117"/>
    </row>
    <row r="80" spans="1:57">
      <c r="A80" s="3" t="s">
        <v>996</v>
      </c>
      <c r="B80" s="117" t="s">
        <v>544</v>
      </c>
      <c r="C80" s="117" t="s">
        <v>270</v>
      </c>
      <c r="D80" s="117" t="s">
        <v>45</v>
      </c>
      <c r="E80" s="117" t="s">
        <v>12</v>
      </c>
      <c r="F80" s="145">
        <v>1</v>
      </c>
      <c r="G80" s="145">
        <v>1</v>
      </c>
      <c r="H80" s="145">
        <v>1</v>
      </c>
      <c r="I80" s="145">
        <v>1</v>
      </c>
      <c r="J80" s="145">
        <v>1</v>
      </c>
      <c r="K80" s="145">
        <v>1</v>
      </c>
      <c r="L80" s="145">
        <v>1</v>
      </c>
      <c r="M80" s="145">
        <v>1</v>
      </c>
      <c r="N80" s="145">
        <v>1</v>
      </c>
      <c r="O80" s="145">
        <v>1</v>
      </c>
      <c r="P80" s="145">
        <v>1</v>
      </c>
      <c r="Q80" s="145">
        <v>1</v>
      </c>
      <c r="R80" s="145">
        <v>1</v>
      </c>
      <c r="S80" s="145">
        <v>1</v>
      </c>
      <c r="T80" s="145">
        <v>1</v>
      </c>
      <c r="U80" s="145">
        <v>1</v>
      </c>
      <c r="V80" s="145">
        <v>1</v>
      </c>
      <c r="W80" s="145">
        <v>1</v>
      </c>
      <c r="X80" s="145">
        <v>1</v>
      </c>
      <c r="Y80" s="145">
        <v>1</v>
      </c>
      <c r="Z80" s="145">
        <v>1</v>
      </c>
      <c r="AA80" s="145">
        <v>1</v>
      </c>
      <c r="AB80" s="145">
        <v>1</v>
      </c>
      <c r="AC80" s="145">
        <v>1</v>
      </c>
      <c r="AD80" s="117"/>
      <c r="AE80" s="117" t="s">
        <v>938</v>
      </c>
      <c r="AF80" s="117"/>
    </row>
    <row r="82" spans="1:29" s="182" customFormat="1">
      <c r="A82" s="181"/>
      <c r="B82" s="182" t="s">
        <v>1100</v>
      </c>
    </row>
    <row r="83" spans="1:29">
      <c r="A83" s="104" t="s">
        <v>4</v>
      </c>
      <c r="B83" s="2" t="s">
        <v>8</v>
      </c>
      <c r="C83" s="2" t="s">
        <v>2</v>
      </c>
      <c r="D83" s="2" t="s">
        <v>3</v>
      </c>
      <c r="E83" s="2" t="s">
        <v>5</v>
      </c>
      <c r="F83" s="2">
        <v>2022</v>
      </c>
      <c r="G83" s="2">
        <v>2023</v>
      </c>
      <c r="H83" s="2">
        <v>2024</v>
      </c>
      <c r="I83" s="2">
        <v>2025</v>
      </c>
      <c r="J83" s="2">
        <v>2026</v>
      </c>
      <c r="K83" s="2">
        <v>2027</v>
      </c>
      <c r="L83" s="2">
        <v>2028</v>
      </c>
      <c r="M83" s="2">
        <v>2029</v>
      </c>
      <c r="N83" s="2">
        <v>2030</v>
      </c>
      <c r="O83" s="2">
        <v>2031</v>
      </c>
      <c r="P83" s="2">
        <v>2032</v>
      </c>
      <c r="Q83" s="2">
        <v>2033</v>
      </c>
      <c r="R83" s="2">
        <v>2034</v>
      </c>
      <c r="S83" s="2">
        <v>2035</v>
      </c>
      <c r="T83" s="2">
        <v>2036</v>
      </c>
      <c r="U83" s="2">
        <v>2037</v>
      </c>
      <c r="V83" s="2">
        <v>2038</v>
      </c>
      <c r="W83" s="2">
        <v>2039</v>
      </c>
      <c r="X83" s="2">
        <v>2040</v>
      </c>
      <c r="Y83" s="2">
        <v>2041</v>
      </c>
      <c r="Z83" s="2">
        <v>2042</v>
      </c>
      <c r="AA83" s="2">
        <v>2043</v>
      </c>
      <c r="AB83" s="2">
        <v>2044</v>
      </c>
      <c r="AC83" s="2">
        <v>2045</v>
      </c>
    </row>
    <row r="84" spans="1:29">
      <c r="A84" s="3" t="s">
        <v>924</v>
      </c>
      <c r="B84" s="117" t="s">
        <v>92</v>
      </c>
      <c r="C84" s="117" t="s">
        <v>9</v>
      </c>
      <c r="D84" s="117" t="s">
        <v>39</v>
      </c>
      <c r="E84" s="117" t="s">
        <v>51</v>
      </c>
      <c r="F84" s="119">
        <v>851.67781881214989</v>
      </c>
      <c r="G84" s="119">
        <v>855.38436292133622</v>
      </c>
      <c r="H84" s="119">
        <v>859.28516389702463</v>
      </c>
      <c r="I84" s="119">
        <v>863.04920363371127</v>
      </c>
      <c r="J84" s="183">
        <v>866.57607601177097</v>
      </c>
      <c r="K84" s="183">
        <v>869.2570822329709</v>
      </c>
      <c r="L84" s="183">
        <v>871.96299095981408</v>
      </c>
      <c r="M84" s="183">
        <v>874.69365133610131</v>
      </c>
      <c r="N84" s="183">
        <v>877.44892190272026</v>
      </c>
      <c r="O84" s="183">
        <v>880.2286703364291</v>
      </c>
      <c r="P84" s="183">
        <v>883.03277319731524</v>
      </c>
      <c r="Q84" s="183">
        <v>885.86111568465924</v>
      </c>
      <c r="R84" s="183">
        <v>888.71359140093193</v>
      </c>
      <c r="S84" s="183">
        <v>891.59010212367878</v>
      </c>
      <c r="T84" s="183">
        <v>894.49055758503368</v>
      </c>
      <c r="U84" s="183">
        <v>897.41487525863067</v>
      </c>
      <c r="V84" s="183">
        <v>900.36298015367618</v>
      </c>
      <c r="W84" s="183">
        <v>903.33480461595775</v>
      </c>
      <c r="X84" s="183">
        <v>906.33028813557507</v>
      </c>
      <c r="Y84" s="183">
        <v>909.3493771611785</v>
      </c>
      <c r="Z84" s="183">
        <v>912.39202492051322</v>
      </c>
      <c r="AA84" s="183">
        <v>915.45819124707191</v>
      </c>
      <c r="AB84" s="183">
        <v>918.54784241266555</v>
      </c>
      <c r="AC84" s="183">
        <v>921.66095096572428</v>
      </c>
    </row>
    <row r="85" spans="1:29">
      <c r="A85" s="3" t="s">
        <v>925</v>
      </c>
      <c r="B85" s="117" t="s">
        <v>92</v>
      </c>
      <c r="C85" s="117" t="s">
        <v>9</v>
      </c>
      <c r="D85" s="117" t="s">
        <v>40</v>
      </c>
      <c r="E85" s="117" t="s">
        <v>51</v>
      </c>
      <c r="F85" s="119">
        <v>822.82237949453463</v>
      </c>
      <c r="G85" s="119">
        <v>826.32673878462947</v>
      </c>
      <c r="H85" s="119">
        <v>829.99806638675204</v>
      </c>
      <c r="I85" s="119">
        <v>833.53485271596151</v>
      </c>
      <c r="J85" s="183">
        <v>836.85248558769115</v>
      </c>
      <c r="K85" s="183">
        <v>839.38559607345337</v>
      </c>
      <c r="L85" s="183">
        <v>841.94293577357405</v>
      </c>
      <c r="M85" s="183">
        <v>844.52435245837546</v>
      </c>
      <c r="N85" s="183">
        <v>847.12970323718389</v>
      </c>
      <c r="O85" s="183">
        <v>849.75885429845391</v>
      </c>
      <c r="P85" s="183">
        <v>852.41168065852105</v>
      </c>
      <c r="Q85" s="183">
        <v>855.08806591871576</v>
      </c>
      <c r="R85" s="183">
        <v>857.78790203056792</v>
      </c>
      <c r="S85" s="183">
        <v>860.51108906885645</v>
      </c>
      <c r="T85" s="183">
        <v>863.25753501224813</v>
      </c>
      <c r="U85" s="183">
        <v>866.02715553129565</v>
      </c>
      <c r="V85" s="183">
        <v>868.81987378355734</v>
      </c>
      <c r="W85" s="183">
        <v>871.63562021561916</v>
      </c>
      <c r="X85" s="183">
        <v>874.47433237179996</v>
      </c>
      <c r="Y85" s="183">
        <v>877.33595470933267</v>
      </c>
      <c r="Z85" s="183">
        <v>880.22043841981736</v>
      </c>
      <c r="AA85" s="183">
        <v>883.127741256749</v>
      </c>
      <c r="AB85" s="183">
        <v>886.05782736893275</v>
      </c>
      <c r="AC85" s="183">
        <v>889.01066713960165</v>
      </c>
    </row>
    <row r="86" spans="1:29">
      <c r="A86" s="3" t="s">
        <v>926</v>
      </c>
      <c r="B86" s="117" t="s">
        <v>92</v>
      </c>
      <c r="C86" s="117" t="s">
        <v>9</v>
      </c>
      <c r="D86" s="117" t="s">
        <v>53</v>
      </c>
      <c r="E86" s="117" t="s">
        <v>54</v>
      </c>
      <c r="F86" s="146">
        <v>904.14117245097839</v>
      </c>
      <c r="G86" s="146">
        <v>908.07603967729062</v>
      </c>
      <c r="H86" s="146">
        <v>912.21712999308147</v>
      </c>
      <c r="I86" s="146">
        <v>916.213034577548</v>
      </c>
      <c r="J86" s="146">
        <v>919.95716229409618</v>
      </c>
      <c r="K86" s="146">
        <v>922.803318498522</v>
      </c>
      <c r="L86" s="146">
        <v>925.67591120293866</v>
      </c>
      <c r="M86" s="146">
        <v>928.57478025840521</v>
      </c>
      <c r="N86" s="146">
        <v>931.49977549192795</v>
      </c>
      <c r="O86" s="146">
        <v>934.45075642915322</v>
      </c>
      <c r="P86" s="146">
        <v>937.42759202626996</v>
      </c>
      <c r="Q86" s="146">
        <v>940.43016041083433</v>
      </c>
      <c r="R86" s="146">
        <v>943.45834863122946</v>
      </c>
      <c r="S86" s="146">
        <v>946.51205241449748</v>
      </c>
      <c r="T86" s="146">
        <v>949.59117593227188</v>
      </c>
      <c r="U86" s="146">
        <v>952.69563157456241</v>
      </c>
      <c r="V86" s="146">
        <v>955.82533973114266</v>
      </c>
      <c r="W86" s="146">
        <v>958.98022858030083</v>
      </c>
      <c r="X86" s="146">
        <v>962.16023388472661</v>
      </c>
      <c r="Y86" s="146">
        <v>965.36529879430714</v>
      </c>
      <c r="Z86" s="146">
        <v>968.59537365561698</v>
      </c>
      <c r="AA86" s="146">
        <v>971.85041582789165</v>
      </c>
      <c r="AB86" s="146">
        <v>975.13038950528585</v>
      </c>
      <c r="AC86" s="146">
        <v>978.43526554521304</v>
      </c>
    </row>
    <row r="87" spans="1:29">
      <c r="A87" s="3" t="s">
        <v>927</v>
      </c>
      <c r="B87" s="117" t="s">
        <v>92</v>
      </c>
      <c r="C87" s="117" t="s">
        <v>9</v>
      </c>
      <c r="D87" s="117" t="s">
        <v>55</v>
      </c>
      <c r="E87" s="117" t="s">
        <v>54</v>
      </c>
      <c r="F87" s="146">
        <v>873.50823807139807</v>
      </c>
      <c r="G87" s="146">
        <v>877.22846589376275</v>
      </c>
      <c r="H87" s="146">
        <v>881.12594727617602</v>
      </c>
      <c r="I87" s="146">
        <v>884.88059964326487</v>
      </c>
      <c r="J87" s="146">
        <v>888.40259869989302</v>
      </c>
      <c r="K87" s="146">
        <v>891.0917487915782</v>
      </c>
      <c r="L87" s="146">
        <v>893.80662061722626</v>
      </c>
      <c r="M87" s="146">
        <v>896.54705256981151</v>
      </c>
      <c r="N87" s="146">
        <v>899.31289295659451</v>
      </c>
      <c r="O87" s="146">
        <v>902.10399972323876</v>
      </c>
      <c r="P87" s="146">
        <v>904.92024018708605</v>
      </c>
      <c r="Q87" s="146">
        <v>907.7614907793087</v>
      </c>
      <c r="R87" s="146">
        <v>910.62763679565103</v>
      </c>
      <c r="S87" s="146">
        <v>913.51857215549808</v>
      </c>
      <c r="T87" s="146">
        <v>916.43419916900268</v>
      </c>
      <c r="U87" s="146">
        <v>919.3744283120235</v>
      </c>
      <c r="V87" s="146">
        <v>922.33917800862457</v>
      </c>
      <c r="W87" s="146">
        <v>925.32837442090135</v>
      </c>
      <c r="X87" s="146">
        <v>928.34195124590292</v>
      </c>
      <c r="Y87" s="146">
        <v>931.37984951942769</v>
      </c>
      <c r="Z87" s="146">
        <v>934.44201742647817</v>
      </c>
      <c r="AA87" s="146">
        <v>937.52841011816486</v>
      </c>
      <c r="AB87" s="146">
        <v>940.63898953485909</v>
      </c>
      <c r="AC87" s="146">
        <v>943.77372423540123</v>
      </c>
    </row>
    <row r="88" spans="1:29">
      <c r="A88" s="147" t="s">
        <v>928</v>
      </c>
      <c r="B88" s="117" t="s">
        <v>92</v>
      </c>
      <c r="C88" s="117" t="s">
        <v>32</v>
      </c>
      <c r="D88" s="117" t="s">
        <v>39</v>
      </c>
      <c r="E88" s="117" t="s">
        <v>51</v>
      </c>
      <c r="F88" s="119">
        <v>508.94048538730942</v>
      </c>
      <c r="G88" s="119">
        <v>511.93390612547415</v>
      </c>
      <c r="H88" s="119">
        <v>515.19934807192931</v>
      </c>
      <c r="I88" s="119">
        <v>518.39172527691858</v>
      </c>
      <c r="J88" s="95">
        <v>521.32989892806063</v>
      </c>
      <c r="K88" s="95">
        <v>523.40537333167742</v>
      </c>
      <c r="L88" s="95">
        <v>525.48911043806436</v>
      </c>
      <c r="M88" s="95">
        <v>527.58114314199338</v>
      </c>
      <c r="N88" s="95">
        <v>529.68150446919435</v>
      </c>
      <c r="O88" s="95">
        <v>531.79022757687619</v>
      </c>
      <c r="P88" s="95">
        <v>533.90734575425051</v>
      </c>
      <c r="Q88" s="95">
        <v>536.03289242305732</v>
      </c>
      <c r="R88" s="95">
        <v>538.16690113809216</v>
      </c>
      <c r="S88" s="95">
        <v>540.30940558773625</v>
      </c>
      <c r="T88" s="95">
        <v>542.46043959448798</v>
      </c>
      <c r="U88" s="95">
        <v>544.62003711549721</v>
      </c>
      <c r="V88" s="95">
        <v>546.78823224310099</v>
      </c>
      <c r="W88" s="95">
        <v>548.96505920536197</v>
      </c>
      <c r="X88" s="95">
        <v>551.15055236660862</v>
      </c>
      <c r="Y88" s="95">
        <v>553.34474622797768</v>
      </c>
      <c r="Z88" s="95">
        <v>555.54767542795912</v>
      </c>
      <c r="AA88" s="95">
        <v>557.75937474294244</v>
      </c>
      <c r="AB88" s="95">
        <v>559.97987908776611</v>
      </c>
      <c r="AC88" s="95">
        <v>562.20922351626859</v>
      </c>
    </row>
    <row r="89" spans="1:29">
      <c r="A89" s="147" t="s">
        <v>929</v>
      </c>
      <c r="B89" s="117" t="s">
        <v>92</v>
      </c>
      <c r="C89" s="117" t="s">
        <v>32</v>
      </c>
      <c r="D89" s="117" t="s">
        <v>40</v>
      </c>
      <c r="E89" s="117" t="s">
        <v>51</v>
      </c>
      <c r="F89" s="184">
        <v>472.70065615274297</v>
      </c>
      <c r="G89" s="184">
        <v>475.48092612084122</v>
      </c>
      <c r="H89" s="184">
        <v>478.51384764120985</v>
      </c>
      <c r="I89" s="184">
        <v>481.47890709867687</v>
      </c>
      <c r="J89" s="184">
        <v>484.20786392695629</v>
      </c>
      <c r="K89" s="185">
        <v>486.13555123143794</v>
      </c>
      <c r="L89" s="185">
        <v>488.07091288121779</v>
      </c>
      <c r="M89" s="185">
        <v>490.01397942874877</v>
      </c>
      <c r="N89" s="185">
        <v>491.96478154811672</v>
      </c>
      <c r="O89" s="185">
        <v>493.92335003552455</v>
      </c>
      <c r="P89" s="185">
        <v>495.88971580977841</v>
      </c>
      <c r="Q89" s="185">
        <v>497.86390991277574</v>
      </c>
      <c r="R89" s="185">
        <v>499.84596350999539</v>
      </c>
      <c r="S89" s="185">
        <v>501.83590789098952</v>
      </c>
      <c r="T89" s="185">
        <v>503.83377446987771</v>
      </c>
      <c r="U89" s="185">
        <v>505.83959478584262</v>
      </c>
      <c r="V89" s="185">
        <v>507.85340050362817</v>
      </c>
      <c r="W89" s="185">
        <v>509.87522341403917</v>
      </c>
      <c r="X89" s="185">
        <v>511.90509543444335</v>
      </c>
      <c r="Y89" s="185">
        <v>513.94304860927514</v>
      </c>
      <c r="Z89" s="185">
        <v>515.98911511054155</v>
      </c>
      <c r="AA89" s="185">
        <v>518.04332723833011</v>
      </c>
      <c r="AB89" s="185">
        <v>520.10571742131856</v>
      </c>
      <c r="AC89" s="185">
        <v>522.17631821728719</v>
      </c>
    </row>
    <row r="90" spans="1:29">
      <c r="A90" s="147" t="s">
        <v>930</v>
      </c>
      <c r="B90" s="117" t="s">
        <v>92</v>
      </c>
      <c r="C90" s="117" t="s">
        <v>32</v>
      </c>
      <c r="D90" s="117" t="s">
        <v>10</v>
      </c>
      <c r="E90" s="117" t="s">
        <v>11</v>
      </c>
      <c r="F90" s="148">
        <v>234948.21728845764</v>
      </c>
      <c r="G90" s="148">
        <v>237104.15365298794</v>
      </c>
      <c r="H90" s="148">
        <v>239413.17054642178</v>
      </c>
      <c r="I90" s="148">
        <v>241597.52052238034</v>
      </c>
      <c r="J90" s="95">
        <v>243801.79999848534</v>
      </c>
      <c r="K90" s="95">
        <v>246026.19080685184</v>
      </c>
      <c r="L90" s="95">
        <v>248270.87643858872</v>
      </c>
      <c r="M90" s="95">
        <v>250536.04205893492</v>
      </c>
      <c r="N90" s="95">
        <v>252821.87452253397</v>
      </c>
      <c r="O90" s="95">
        <v>255128.56238884755</v>
      </c>
      <c r="P90" s="95">
        <v>257456.29593770995</v>
      </c>
      <c r="Q90" s="95">
        <v>259805.26718502431</v>
      </c>
      <c r="R90" s="95">
        <v>262175.66989860212</v>
      </c>
      <c r="S90" s="95">
        <v>264567.69961414731</v>
      </c>
      <c r="T90" s="95">
        <v>266981.55365138588</v>
      </c>
      <c r="U90" s="95">
        <v>269417.43113034312</v>
      </c>
      <c r="V90" s="95">
        <v>271875.53298776899</v>
      </c>
      <c r="W90" s="95">
        <v>274356.06199371355</v>
      </c>
      <c r="X90" s="95">
        <v>276859.22276825353</v>
      </c>
      <c r="Y90" s="95">
        <v>279385.22179837152</v>
      </c>
      <c r="Z90" s="95">
        <v>281934.26745498931</v>
      </c>
      <c r="AA90" s="95">
        <v>284506.57001015631</v>
      </c>
      <c r="AB90" s="95">
        <v>287102.34165439522</v>
      </c>
      <c r="AC90" s="95">
        <v>289721.79651420552</v>
      </c>
    </row>
    <row r="91" spans="1:29">
      <c r="A91" s="147" t="s">
        <v>931</v>
      </c>
      <c r="B91" s="117" t="s">
        <v>92</v>
      </c>
      <c r="C91" s="117" t="s">
        <v>32</v>
      </c>
      <c r="D91" s="117" t="s">
        <v>41</v>
      </c>
      <c r="E91" s="117" t="s">
        <v>52</v>
      </c>
      <c r="F91" s="149">
        <v>2.1661815154888271</v>
      </c>
      <c r="G91" s="149">
        <v>2.1591098183573423</v>
      </c>
      <c r="H91" s="149">
        <v>2.1519256726606573</v>
      </c>
      <c r="I91" s="149">
        <v>2.145683135141685</v>
      </c>
      <c r="J91" s="186">
        <v>2.1383349053669805</v>
      </c>
      <c r="K91" s="186">
        <v>2.1274376179834777</v>
      </c>
      <c r="L91" s="186">
        <v>2.1165958648720009</v>
      </c>
      <c r="M91" s="186">
        <v>2.10580936302126</v>
      </c>
      <c r="N91" s="186">
        <v>2.095077830862234</v>
      </c>
      <c r="O91" s="186">
        <v>2.0844009882608203</v>
      </c>
      <c r="P91" s="186">
        <v>2.0737785565105242</v>
      </c>
      <c r="Q91" s="186">
        <v>2.0632102583251837</v>
      </c>
      <c r="R91" s="186">
        <v>2.0526958178317281</v>
      </c>
      <c r="S91" s="186">
        <v>2.0422349605629795</v>
      </c>
      <c r="T91" s="186">
        <v>2.0318274134504879</v>
      </c>
      <c r="U91" s="186">
        <v>2.0214729048174025</v>
      </c>
      <c r="V91" s="186">
        <v>2.0111711643713801</v>
      </c>
      <c r="W91" s="186">
        <v>2.0009219231975295</v>
      </c>
      <c r="X91" s="186">
        <v>1.9907249137513907</v>
      </c>
      <c r="Y91" s="186">
        <v>1.9805798698519532</v>
      </c>
      <c r="Z91" s="186">
        <v>1.9704865266747047</v>
      </c>
      <c r="AA91" s="186">
        <v>1.9604446207447217</v>
      </c>
      <c r="AB91" s="186">
        <v>1.9504538899297879</v>
      </c>
      <c r="AC91" s="186">
        <v>1.9405140734335553</v>
      </c>
    </row>
    <row r="92" spans="1:29">
      <c r="A92" s="147" t="s">
        <v>932</v>
      </c>
      <c r="B92" s="117" t="s">
        <v>92</v>
      </c>
      <c r="C92" s="117" t="s">
        <v>32</v>
      </c>
      <c r="D92" s="117" t="s">
        <v>42</v>
      </c>
      <c r="E92" s="117" t="s">
        <v>52</v>
      </c>
      <c r="F92" s="149">
        <v>2.0119354877776527</v>
      </c>
      <c r="G92" s="149">
        <v>2.0053673408721799</v>
      </c>
      <c r="H92" s="149">
        <v>1.9986947524611096</v>
      </c>
      <c r="I92" s="149">
        <v>1.9928967236817119</v>
      </c>
      <c r="J92" s="186">
        <v>1.9860717350321635</v>
      </c>
      <c r="K92" s="186">
        <v>1.9759504044554719</v>
      </c>
      <c r="L92" s="186">
        <v>1.9658806537541873</v>
      </c>
      <c r="M92" s="186">
        <v>1.9558622200692393</v>
      </c>
      <c r="N92" s="186">
        <v>1.9458948418811286</v>
      </c>
      <c r="O92" s="186">
        <v>1.9359782590030987</v>
      </c>
      <c r="P92" s="186">
        <v>1.9261122125743473</v>
      </c>
      <c r="Q92" s="186">
        <v>1.9162964450532649</v>
      </c>
      <c r="R92" s="186">
        <v>1.9065307002107159</v>
      </c>
      <c r="S92" s="186">
        <v>1.8968147231233465</v>
      </c>
      <c r="T92" s="186">
        <v>1.8871482601669336</v>
      </c>
      <c r="U92" s="186">
        <v>1.8775310590097618</v>
      </c>
      <c r="V92" s="186">
        <v>1.8679628686060368</v>
      </c>
      <c r="W92" s="186">
        <v>1.8584434391893343</v>
      </c>
      <c r="X92" s="186">
        <v>1.8489725222660767</v>
      </c>
      <c r="Y92" s="186">
        <v>1.8395498706090501</v>
      </c>
      <c r="Z92" s="186">
        <v>1.830175238250948</v>
      </c>
      <c r="AA92" s="186">
        <v>1.8208483804779518</v>
      </c>
      <c r="AB92" s="186">
        <v>1.811569053823342</v>
      </c>
      <c r="AC92" s="186">
        <v>1.8023370160611443</v>
      </c>
    </row>
    <row r="93" spans="1:29">
      <c r="A93" s="147" t="s">
        <v>113</v>
      </c>
      <c r="B93" s="117" t="s">
        <v>92</v>
      </c>
      <c r="C93" s="117" t="s">
        <v>32</v>
      </c>
      <c r="D93" s="117" t="s">
        <v>43</v>
      </c>
      <c r="E93" s="117" t="s">
        <v>12</v>
      </c>
      <c r="F93" s="150">
        <v>0.32837962161819456</v>
      </c>
      <c r="G93" s="150">
        <v>0.34724181428815187</v>
      </c>
      <c r="H93" s="150">
        <v>0.367187455165295</v>
      </c>
      <c r="I93" s="150">
        <v>0.38827877773637676</v>
      </c>
      <c r="J93" s="96">
        <v>0.41058159019236529</v>
      </c>
      <c r="K93" s="96">
        <v>0.43416548076018596</v>
      </c>
      <c r="L93" s="96">
        <v>0.45910403482876017</v>
      </c>
      <c r="M93" s="96">
        <v>0.4854750645468085</v>
      </c>
      <c r="N93" s="96">
        <v>0.51336085160879863</v>
      </c>
      <c r="O93" s="96">
        <v>0.54284840398656775</v>
      </c>
      <c r="P93" s="96">
        <v>0.574029727407662</v>
      </c>
      <c r="Q93" s="96">
        <v>0.60700211242744695</v>
      </c>
      <c r="R93" s="96">
        <v>0.64186843799069937</v>
      </c>
      <c r="S93" s="96">
        <v>0.6787374924298385</v>
      </c>
      <c r="T93" s="96">
        <v>0.71772431290136185</v>
      </c>
      <c r="U93" s="96">
        <v>0.75895054431957887</v>
      </c>
      <c r="V93" s="96">
        <v>0.80254481890757212</v>
      </c>
      <c r="W93" s="96">
        <v>0.84864315754964303</v>
      </c>
      <c r="X93" s="96">
        <v>0.89738939419752461</v>
      </c>
      <c r="Y93" s="96">
        <v>0.9489356246545736</v>
      </c>
      <c r="Z93" s="96">
        <v>1</v>
      </c>
      <c r="AA93" s="96">
        <v>1</v>
      </c>
      <c r="AB93" s="96">
        <v>1</v>
      </c>
      <c r="AC93" s="96">
        <v>1</v>
      </c>
    </row>
    <row r="94" spans="1:29">
      <c r="A94" s="3" t="s">
        <v>114</v>
      </c>
      <c r="B94" s="117" t="s">
        <v>92</v>
      </c>
      <c r="C94" s="117" t="s">
        <v>32</v>
      </c>
      <c r="D94" s="117" t="s">
        <v>85</v>
      </c>
      <c r="E94" s="117" t="s">
        <v>12</v>
      </c>
      <c r="F94" s="150">
        <v>0.40799999999999997</v>
      </c>
      <c r="G94" s="150">
        <v>0.40799999999999997</v>
      </c>
      <c r="H94" s="150">
        <v>0.40799999999999997</v>
      </c>
      <c r="I94" s="150">
        <v>0.40799999999999997</v>
      </c>
      <c r="J94" s="150">
        <v>0.40799999999999997</v>
      </c>
      <c r="K94" s="150">
        <v>0.40799999999999997</v>
      </c>
      <c r="L94" s="150">
        <v>0.40799999999999997</v>
      </c>
      <c r="M94" s="150">
        <v>0.40799999999999997</v>
      </c>
      <c r="N94" s="150">
        <v>0.40799999999999997</v>
      </c>
      <c r="O94" s="150">
        <v>0.40799999999999997</v>
      </c>
      <c r="P94" s="150">
        <v>0.40799999999999997</v>
      </c>
      <c r="Q94" s="150">
        <v>0.40799999999999997</v>
      </c>
      <c r="R94" s="150">
        <v>0.40799999999999997</v>
      </c>
      <c r="S94" s="150">
        <v>0.40799999999999997</v>
      </c>
      <c r="T94" s="150">
        <v>0.40799999999999997</v>
      </c>
      <c r="U94" s="150">
        <v>0.40799999999999997</v>
      </c>
      <c r="V94" s="150">
        <v>0.40799999999999997</v>
      </c>
      <c r="W94" s="150">
        <v>0.40799999999999997</v>
      </c>
      <c r="X94" s="150">
        <v>0.40799999999999997</v>
      </c>
      <c r="Y94" s="150">
        <v>0.40799999999999997</v>
      </c>
      <c r="Z94" s="150">
        <v>0.40799999999999997</v>
      </c>
      <c r="AA94" s="150">
        <v>0.40799999999999997</v>
      </c>
      <c r="AB94" s="150">
        <v>0.40799999999999997</v>
      </c>
      <c r="AC94" s="150">
        <v>0.40799999999999997</v>
      </c>
    </row>
    <row r="95" spans="1:29">
      <c r="A95" s="3" t="s">
        <v>1101</v>
      </c>
      <c r="B95" s="117" t="s">
        <v>92</v>
      </c>
      <c r="C95" s="117" t="s">
        <v>32</v>
      </c>
      <c r="D95" s="117" t="s">
        <v>44</v>
      </c>
      <c r="E95" s="117" t="s">
        <v>12</v>
      </c>
      <c r="F95" s="150">
        <v>0.50120862662826382</v>
      </c>
      <c r="G95" s="150">
        <v>0.49441459619652989</v>
      </c>
      <c r="H95" s="150">
        <v>0.48771266084667403</v>
      </c>
      <c r="I95" s="150">
        <v>0.48110157220275923</v>
      </c>
      <c r="J95" s="96">
        <v>0.47458009881095176</v>
      </c>
      <c r="K95" s="96">
        <v>0.4681470259101369</v>
      </c>
      <c r="L95" s="96">
        <v>0.46180115520564441</v>
      </c>
      <c r="M95" s="96">
        <v>0.45554130464604092</v>
      </c>
      <c r="N95" s="96">
        <v>0.44936630820294804</v>
      </c>
      <c r="O95" s="96">
        <v>0.44327501565384531</v>
      </c>
      <c r="P95" s="96">
        <v>0.43726629236781689</v>
      </c>
      <c r="Q95" s="96">
        <v>0.43133901909420302</v>
      </c>
      <c r="R95" s="96">
        <v>0.42549209175411595</v>
      </c>
      <c r="S95" s="96">
        <v>0.41972442123478221</v>
      </c>
      <c r="T95" s="96">
        <v>0.41403493318667239</v>
      </c>
      <c r="U95" s="96">
        <v>0.40842256782338127</v>
      </c>
      <c r="V95" s="96">
        <v>0.40288627972422009</v>
      </c>
      <c r="W95" s="96">
        <v>0.39742503763948522</v>
      </c>
      <c r="X95" s="96">
        <v>0.39203782429836631</v>
      </c>
      <c r="Y95" s="96">
        <v>0.3867236362194581</v>
      </c>
      <c r="Z95" s="96">
        <v>0.38148148352384115</v>
      </c>
      <c r="AA95" s="96">
        <v>0.37631038975069608</v>
      </c>
      <c r="AB95" s="96">
        <v>0.37120939167541728</v>
      </c>
      <c r="AC95" s="96">
        <v>0.36617753913019213</v>
      </c>
    </row>
    <row r="96" spans="1:29">
      <c r="A96" s="3" t="s">
        <v>1102</v>
      </c>
      <c r="B96" s="117" t="s">
        <v>92</v>
      </c>
      <c r="C96" s="117" t="s">
        <v>32</v>
      </c>
      <c r="D96" s="117" t="s">
        <v>1103</v>
      </c>
      <c r="E96" s="117" t="s">
        <v>12</v>
      </c>
      <c r="F96" s="150">
        <v>1.7999999999999999E-2</v>
      </c>
      <c r="G96" s="150">
        <v>3.5999999999999997E-2</v>
      </c>
      <c r="H96" s="150">
        <v>5.3999999999999992E-2</v>
      </c>
      <c r="I96" s="150">
        <v>7.1999999999999995E-2</v>
      </c>
      <c r="J96" s="96">
        <v>0.09</v>
      </c>
      <c r="K96" s="96">
        <v>0.11461034197302272</v>
      </c>
      <c r="L96" s="96">
        <v>0.13922068394604545</v>
      </c>
      <c r="M96" s="96">
        <v>0.16383102591906817</v>
      </c>
      <c r="N96" s="96">
        <v>0.1884413678920909</v>
      </c>
      <c r="O96" s="96">
        <v>0.21305170986511363</v>
      </c>
      <c r="P96" s="96">
        <v>0.23766205183813635</v>
      </c>
      <c r="Q96" s="96">
        <v>0.26227239381115908</v>
      </c>
      <c r="R96" s="96">
        <v>0.28688273578418183</v>
      </c>
      <c r="S96" s="96">
        <v>0.31149307775720458</v>
      </c>
      <c r="T96" s="96">
        <v>0.33610341973022734</v>
      </c>
      <c r="U96" s="96">
        <v>0.36071376170325009</v>
      </c>
      <c r="V96" s="96">
        <v>0.38532410367627284</v>
      </c>
      <c r="W96" s="96">
        <v>0.4099344456492956</v>
      </c>
      <c r="X96" s="96">
        <v>0.43454478762231835</v>
      </c>
      <c r="Y96" s="96">
        <v>0.45915512959534088</v>
      </c>
      <c r="Z96" s="96">
        <v>0.4741551295953409</v>
      </c>
      <c r="AA96" s="96">
        <v>0.48915512959534091</v>
      </c>
      <c r="AB96" s="96">
        <v>0.50415512959534092</v>
      </c>
      <c r="AC96" s="96">
        <v>0.51915512959534094</v>
      </c>
    </row>
    <row r="97" spans="1:29">
      <c r="A97" s="147" t="s">
        <v>935</v>
      </c>
      <c r="B97" s="117" t="s">
        <v>92</v>
      </c>
      <c r="C97" s="117" t="s">
        <v>32</v>
      </c>
      <c r="D97" s="117" t="s">
        <v>936</v>
      </c>
      <c r="E97" s="117" t="s">
        <v>12</v>
      </c>
      <c r="F97" s="150">
        <v>1.3330979366300576E-2</v>
      </c>
      <c r="G97" s="150">
        <v>1.561924184676035E-2</v>
      </c>
      <c r="H97" s="150">
        <v>1.8300284560060061E-2</v>
      </c>
      <c r="I97" s="150">
        <v>2.1441528229402231E-2</v>
      </c>
      <c r="J97" s="96">
        <v>2.5121966344480925E-2</v>
      </c>
      <c r="K97" s="96">
        <v>2.9434151626739111E-2</v>
      </c>
      <c r="L97" s="96">
        <v>3.4486523471368408E-2</v>
      </c>
      <c r="M97" s="96">
        <v>4.0406134894705785E-2</v>
      </c>
      <c r="N97" s="96">
        <v>4.7341847562124749E-2</v>
      </c>
      <c r="O97" s="96">
        <v>5.5468075242433468E-2</v>
      </c>
      <c r="P97" s="96">
        <v>6.498916982618444E-2</v>
      </c>
      <c r="Q97" s="96">
        <v>7.614456020398494E-2</v>
      </c>
      <c r="R97" s="96">
        <v>8.921477323322026E-2</v>
      </c>
      <c r="S97" s="96">
        <v>0.10452848820365733</v>
      </c>
      <c r="T97" s="96">
        <v>0.12247080220200145</v>
      </c>
      <c r="U97" s="96">
        <v>0.1434929142262</v>
      </c>
      <c r="V97" s="96">
        <v>0.16812347157787377</v>
      </c>
      <c r="W97" s="96">
        <v>0.19698186386290012</v>
      </c>
      <c r="X97" s="96">
        <v>0.23079379890706891</v>
      </c>
      <c r="Y97" s="96">
        <v>0.27040955227751162</v>
      </c>
      <c r="Z97" s="96">
        <v>0.31682534933430856</v>
      </c>
      <c r="AA97" s="96">
        <v>0.37120841751105021</v>
      </c>
      <c r="AB97" s="96">
        <v>0.43492633881911552</v>
      </c>
      <c r="AC97" s="96">
        <v>0.50958144070903011</v>
      </c>
    </row>
    <row r="98" spans="1:29">
      <c r="A98" s="147" t="s">
        <v>115</v>
      </c>
      <c r="B98" s="117" t="s">
        <v>92</v>
      </c>
      <c r="C98" s="117" t="s">
        <v>32</v>
      </c>
      <c r="D98" s="117" t="s">
        <v>58</v>
      </c>
      <c r="E98" s="117" t="s">
        <v>12</v>
      </c>
      <c r="F98" s="150">
        <v>1</v>
      </c>
      <c r="G98" s="150">
        <v>1</v>
      </c>
      <c r="H98" s="150">
        <v>1</v>
      </c>
      <c r="I98" s="150">
        <v>1</v>
      </c>
      <c r="J98" s="96">
        <v>1</v>
      </c>
      <c r="K98" s="96">
        <v>1</v>
      </c>
      <c r="L98" s="96">
        <v>1</v>
      </c>
      <c r="M98" s="96">
        <v>1</v>
      </c>
      <c r="N98" s="96">
        <v>1</v>
      </c>
      <c r="O98" s="96">
        <v>1</v>
      </c>
      <c r="P98" s="96">
        <v>1</v>
      </c>
      <c r="Q98" s="96">
        <v>1</v>
      </c>
      <c r="R98" s="96">
        <v>1</v>
      </c>
      <c r="S98" s="96">
        <v>1</v>
      </c>
      <c r="T98" s="96">
        <v>1</v>
      </c>
      <c r="U98" s="96">
        <v>1</v>
      </c>
      <c r="V98" s="96">
        <v>1</v>
      </c>
      <c r="W98" s="96">
        <v>1</v>
      </c>
      <c r="X98" s="96">
        <v>1</v>
      </c>
      <c r="Y98" s="96">
        <v>1</v>
      </c>
      <c r="Z98" s="96">
        <v>1</v>
      </c>
      <c r="AA98" s="96">
        <v>1</v>
      </c>
      <c r="AB98" s="96">
        <v>1</v>
      </c>
      <c r="AC98" s="96">
        <v>1</v>
      </c>
    </row>
    <row r="99" spans="1:29">
      <c r="A99" s="147" t="s">
        <v>116</v>
      </c>
      <c r="B99" s="117" t="s">
        <v>92</v>
      </c>
      <c r="C99" s="117" t="s">
        <v>32</v>
      </c>
      <c r="D99" s="117" t="s">
        <v>45</v>
      </c>
      <c r="E99" s="117" t="s">
        <v>12</v>
      </c>
      <c r="F99" s="150">
        <v>1</v>
      </c>
      <c r="G99" s="150">
        <v>1</v>
      </c>
      <c r="H99" s="150">
        <v>1</v>
      </c>
      <c r="I99" s="150">
        <v>1</v>
      </c>
      <c r="J99" s="96">
        <v>1</v>
      </c>
      <c r="K99" s="96">
        <v>1</v>
      </c>
      <c r="L99" s="96">
        <v>1</v>
      </c>
      <c r="M99" s="96">
        <v>1</v>
      </c>
      <c r="N99" s="96">
        <v>1</v>
      </c>
      <c r="O99" s="96">
        <v>1</v>
      </c>
      <c r="P99" s="96">
        <v>1</v>
      </c>
      <c r="Q99" s="96">
        <v>1</v>
      </c>
      <c r="R99" s="96">
        <v>1</v>
      </c>
      <c r="S99" s="96">
        <v>1</v>
      </c>
      <c r="T99" s="96">
        <v>1</v>
      </c>
      <c r="U99" s="96">
        <v>1</v>
      </c>
      <c r="V99" s="96">
        <v>1</v>
      </c>
      <c r="W99" s="96">
        <v>1</v>
      </c>
      <c r="X99" s="96">
        <v>1</v>
      </c>
      <c r="Y99" s="96">
        <v>1</v>
      </c>
      <c r="Z99" s="96">
        <v>1</v>
      </c>
      <c r="AA99" s="96">
        <v>1</v>
      </c>
      <c r="AB99" s="96">
        <v>1</v>
      </c>
      <c r="AC99" s="96">
        <v>1</v>
      </c>
    </row>
    <row r="100" spans="1:29">
      <c r="A100" s="147" t="s">
        <v>939</v>
      </c>
      <c r="B100" s="117" t="s">
        <v>92</v>
      </c>
      <c r="C100" s="117" t="s">
        <v>152</v>
      </c>
      <c r="D100" s="117" t="s">
        <v>39</v>
      </c>
      <c r="E100" s="117" t="s">
        <v>51</v>
      </c>
      <c r="F100" s="119">
        <v>82.553243740473945</v>
      </c>
      <c r="G100" s="119">
        <v>83.421170332733325</v>
      </c>
      <c r="H100" s="119">
        <v>84.292125093702282</v>
      </c>
      <c r="I100" s="119">
        <v>85.117770324181976</v>
      </c>
      <c r="J100" s="95">
        <v>85.951544435321352</v>
      </c>
      <c r="K100" s="95">
        <v>86.793527533401502</v>
      </c>
      <c r="L100" s="95">
        <v>87.643800514242088</v>
      </c>
      <c r="M100" s="95">
        <v>88.502445070983285</v>
      </c>
      <c r="N100" s="95">
        <v>89.369543701944693</v>
      </c>
      <c r="O100" s="95">
        <v>90.245179718561332</v>
      </c>
      <c r="P100" s="95">
        <v>91.129437253398152</v>
      </c>
      <c r="Q100" s="95">
        <v>92.022401268243442</v>
      </c>
      <c r="R100" s="95">
        <v>92.924157562282005</v>
      </c>
      <c r="S100" s="95">
        <v>93.834792780348863</v>
      </c>
      <c r="T100" s="95">
        <v>94.754394421264337</v>
      </c>
      <c r="U100" s="95">
        <v>95.683050846251433</v>
      </c>
      <c r="V100" s="95">
        <v>96.620851287435798</v>
      </c>
      <c r="W100" s="95">
        <v>97.567885856429996</v>
      </c>
      <c r="X100" s="95">
        <v>98.524245553001833</v>
      </c>
      <c r="Y100" s="95">
        <v>99.490022273828686</v>
      </c>
      <c r="Z100" s="95">
        <v>100.46530882133752</v>
      </c>
      <c r="AA100" s="95">
        <v>101.45019891263263</v>
      </c>
      <c r="AB100" s="95">
        <v>102.44478718851089</v>
      </c>
      <c r="AC100" s="95">
        <v>103.44916922256618</v>
      </c>
    </row>
    <row r="101" spans="1:29">
      <c r="A101" s="147" t="s">
        <v>940</v>
      </c>
      <c r="B101" s="117" t="s">
        <v>92</v>
      </c>
      <c r="C101" s="117" t="s">
        <v>152</v>
      </c>
      <c r="D101" s="117" t="s">
        <v>40</v>
      </c>
      <c r="E101" s="117" t="s">
        <v>51</v>
      </c>
      <c r="F101" s="119">
        <v>82.118842438313337</v>
      </c>
      <c r="G101" s="119">
        <v>82.982201936358436</v>
      </c>
      <c r="H101" s="119">
        <v>83.848573668664372</v>
      </c>
      <c r="I101" s="119">
        <v>84.669874292596916</v>
      </c>
      <c r="J101" s="95">
        <v>85.499261022415155</v>
      </c>
      <c r="K101" s="95">
        <v>86.33681354287495</v>
      </c>
      <c r="L101" s="95">
        <v>87.182612324116178</v>
      </c>
      <c r="M101" s="95">
        <v>88.036738629403644</v>
      </c>
      <c r="N101" s="95">
        <v>88.899274522944637</v>
      </c>
      <c r="O101" s="95">
        <v>89.770302877783223</v>
      </c>
      <c r="P101" s="95">
        <v>90.649907383772543</v>
      </c>
      <c r="Q101" s="95">
        <v>91.538172555625664</v>
      </c>
      <c r="R101" s="95">
        <v>92.435183741045677</v>
      </c>
      <c r="S101" s="95">
        <v>93.341027128936062</v>
      </c>
      <c r="T101" s="95">
        <v>94.255789757691844</v>
      </c>
      <c r="U101" s="95">
        <v>95.179559523572692</v>
      </c>
      <c r="V101" s="95">
        <v>96.112425189158202</v>
      </c>
      <c r="W101" s="95">
        <v>97.054476391886908</v>
      </c>
      <c r="X101" s="95">
        <v>98.00580365267912</v>
      </c>
      <c r="Y101" s="95">
        <v>98.966498384645021</v>
      </c>
      <c r="Z101" s="95">
        <v>99.936652901878347</v>
      </c>
      <c r="AA101" s="95">
        <v>100.91636042833701</v>
      </c>
      <c r="AB101" s="95">
        <v>101.90571510681099</v>
      </c>
      <c r="AC101" s="95">
        <v>102.90481200797882</v>
      </c>
    </row>
    <row r="102" spans="1:29">
      <c r="A102" s="147" t="s">
        <v>941</v>
      </c>
      <c r="B102" s="117" t="s">
        <v>92</v>
      </c>
      <c r="C102" s="117" t="s">
        <v>152</v>
      </c>
      <c r="D102" s="117" t="s">
        <v>10</v>
      </c>
      <c r="E102" s="117" t="s">
        <v>11</v>
      </c>
      <c r="F102" s="119">
        <v>23328.459694842724</v>
      </c>
      <c r="G102" s="119">
        <v>23557.51011569651</v>
      </c>
      <c r="H102" s="119">
        <v>23798.089664878378</v>
      </c>
      <c r="I102" s="119">
        <v>24029.339658011177</v>
      </c>
      <c r="J102" s="95">
        <v>24262.848778745582</v>
      </c>
      <c r="K102" s="95">
        <v>24498.639096951942</v>
      </c>
      <c r="L102" s="95">
        <v>24736.732898105609</v>
      </c>
      <c r="M102" s="95">
        <v>24977.152685393194</v>
      </c>
      <c r="N102" s="95">
        <v>25219.921181839469</v>
      </c>
      <c r="O102" s="95">
        <v>25465.061332454974</v>
      </c>
      <c r="P102" s="95">
        <v>25712.596306404663</v>
      </c>
      <c r="Q102" s="95">
        <v>25962.549499197703</v>
      </c>
      <c r="R102" s="95">
        <v>26214.944534898681</v>
      </c>
      <c r="S102" s="95">
        <v>26469.805268360407</v>
      </c>
      <c r="T102" s="95">
        <v>26727.155787478529</v>
      </c>
      <c r="U102" s="95">
        <v>26987.020415468171</v>
      </c>
      <c r="V102" s="95">
        <v>27249.423713162832</v>
      </c>
      <c r="W102" s="95">
        <v>27514.390481335704</v>
      </c>
      <c r="X102" s="95">
        <v>27781.945763043714</v>
      </c>
      <c r="Y102" s="95">
        <v>28052.11484599442</v>
      </c>
      <c r="Z102" s="95">
        <v>28324.923264936075</v>
      </c>
      <c r="AA102" s="95">
        <v>28600.396804071002</v>
      </c>
      <c r="AB102" s="95">
        <v>28878.561499492564</v>
      </c>
      <c r="AC102" s="95">
        <v>29159.443641645936</v>
      </c>
    </row>
    <row r="103" spans="1:29">
      <c r="A103" s="147" t="s">
        <v>942</v>
      </c>
      <c r="B103" s="117" t="s">
        <v>92</v>
      </c>
      <c r="C103" s="117" t="s">
        <v>152</v>
      </c>
      <c r="D103" s="117" t="s">
        <v>41</v>
      </c>
      <c r="E103" s="117" t="s">
        <v>52</v>
      </c>
      <c r="F103" s="149">
        <v>3.5387352967296071</v>
      </c>
      <c r="G103" s="149">
        <v>3.5411709439169168</v>
      </c>
      <c r="H103" s="149">
        <v>3.5419702287323513</v>
      </c>
      <c r="I103" s="149">
        <v>3.5422434214002396</v>
      </c>
      <c r="J103" s="186">
        <v>3.5425165947790713</v>
      </c>
      <c r="K103" s="186">
        <v>3.5427897521132157</v>
      </c>
      <c r="L103" s="186">
        <v>3.5430628965943209</v>
      </c>
      <c r="M103" s="186">
        <v>3.5433360313619779</v>
      </c>
      <c r="N103" s="186">
        <v>3.5436091595043728</v>
      </c>
      <c r="O103" s="186">
        <v>3.5438822840589319</v>
      </c>
      <c r="P103" s="186">
        <v>3.5441554080129598</v>
      </c>
      <c r="Q103" s="186">
        <v>3.5444285343042727</v>
      </c>
      <c r="R103" s="186">
        <v>3.5447016658218211</v>
      </c>
      <c r="S103" s="186">
        <v>3.5449748054063104</v>
      </c>
      <c r="T103" s="186">
        <v>3.5452479558508077</v>
      </c>
      <c r="U103" s="186">
        <v>3.5455211199013545</v>
      </c>
      <c r="V103" s="186">
        <v>3.5457943002575538</v>
      </c>
      <c r="W103" s="186">
        <v>3.5460674995731725</v>
      </c>
      <c r="X103" s="186">
        <v>3.5463407204567154</v>
      </c>
      <c r="Y103" s="186">
        <v>3.5466139654720163</v>
      </c>
      <c r="Z103" s="186">
        <v>3.5468872371387961</v>
      </c>
      <c r="AA103" s="186">
        <v>3.5471605379332405</v>
      </c>
      <c r="AB103" s="186">
        <v>3.5474338702885526</v>
      </c>
      <c r="AC103" s="186">
        <v>3.5477072365955089</v>
      </c>
    </row>
    <row r="104" spans="1:29">
      <c r="A104" s="147" t="s">
        <v>943</v>
      </c>
      <c r="B104" s="117" t="s">
        <v>92</v>
      </c>
      <c r="C104" s="117" t="s">
        <v>152</v>
      </c>
      <c r="D104" s="117" t="s">
        <v>42</v>
      </c>
      <c r="E104" s="117" t="s">
        <v>52</v>
      </c>
      <c r="F104" s="149">
        <v>3.5201142086748032</v>
      </c>
      <c r="G104" s="149">
        <v>3.5225370393056479</v>
      </c>
      <c r="H104" s="149">
        <v>3.5233321182249981</v>
      </c>
      <c r="I104" s="149">
        <v>3.5236038733327701</v>
      </c>
      <c r="J104" s="186">
        <v>3.5238756092529862</v>
      </c>
      <c r="K104" s="186">
        <v>3.5241473292129419</v>
      </c>
      <c r="L104" s="186">
        <v>3.5244190363874934</v>
      </c>
      <c r="M104" s="186">
        <v>3.5246907338997095</v>
      </c>
      <c r="N104" s="186">
        <v>3.5249624248215268</v>
      </c>
      <c r="O104" s="186">
        <v>3.5252341121743869</v>
      </c>
      <c r="P104" s="186">
        <v>3.5255057989298759</v>
      </c>
      <c r="Q104" s="186">
        <v>3.525777488010351</v>
      </c>
      <c r="R104" s="186">
        <v>3.5260491822895603</v>
      </c>
      <c r="S104" s="186">
        <v>3.5263208845932623</v>
      </c>
      <c r="T104" s="186">
        <v>3.526592597699826</v>
      </c>
      <c r="U104" s="186">
        <v>3.5268643243408433</v>
      </c>
      <c r="V104" s="186">
        <v>3.5271360672017114</v>
      </c>
      <c r="W104" s="186">
        <v>3.5274078289222324</v>
      </c>
      <c r="X104" s="186">
        <v>3.5276796120971863</v>
      </c>
      <c r="Y104" s="186">
        <v>3.5279514192769144</v>
      </c>
      <c r="Z104" s="186">
        <v>3.5282232529678801</v>
      </c>
      <c r="AA104" s="186">
        <v>3.5284951156332385</v>
      </c>
      <c r="AB104" s="186">
        <v>3.5287670096933885</v>
      </c>
      <c r="AC104" s="186">
        <v>3.5290389375265274</v>
      </c>
    </row>
    <row r="105" spans="1:29">
      <c r="A105" s="147" t="s">
        <v>944</v>
      </c>
      <c r="B105" s="117" t="s">
        <v>92</v>
      </c>
      <c r="C105" s="117" t="s">
        <v>152</v>
      </c>
      <c r="D105" s="117" t="s">
        <v>43</v>
      </c>
      <c r="E105" s="117" t="s">
        <v>12</v>
      </c>
      <c r="F105" s="150">
        <v>0.32837962161819456</v>
      </c>
      <c r="G105" s="150">
        <v>0.34724181428815187</v>
      </c>
      <c r="H105" s="150">
        <v>0.367187455165295</v>
      </c>
      <c r="I105" s="150">
        <v>0.38827877773637676</v>
      </c>
      <c r="J105" s="150">
        <v>0.41058159019236529</v>
      </c>
      <c r="K105" s="150">
        <v>0.43416548076018596</v>
      </c>
      <c r="L105" s="150">
        <v>0.45910403482876017</v>
      </c>
      <c r="M105" s="150">
        <v>0.4854750645468085</v>
      </c>
      <c r="N105" s="150">
        <v>0.51336085160879863</v>
      </c>
      <c r="O105" s="150">
        <v>0.54284840398656775</v>
      </c>
      <c r="P105" s="150">
        <v>0.574029727407662</v>
      </c>
      <c r="Q105" s="150">
        <v>0.60700211242744695</v>
      </c>
      <c r="R105" s="150">
        <v>0.64186843799069937</v>
      </c>
      <c r="S105" s="150">
        <v>0.6787374924298385</v>
      </c>
      <c r="T105" s="150">
        <v>0.71772431290136185</v>
      </c>
      <c r="U105" s="150">
        <v>0.75895054431957887</v>
      </c>
      <c r="V105" s="150">
        <v>0.80254481890757212</v>
      </c>
      <c r="W105" s="150">
        <v>0.84864315754964303</v>
      </c>
      <c r="X105" s="150">
        <v>0.89738939419752461</v>
      </c>
      <c r="Y105" s="150">
        <v>0.9489356246545736</v>
      </c>
      <c r="Z105" s="150">
        <v>1</v>
      </c>
      <c r="AA105" s="150">
        <v>1</v>
      </c>
      <c r="AB105" s="150">
        <v>1</v>
      </c>
      <c r="AC105" s="150">
        <v>1</v>
      </c>
    </row>
    <row r="106" spans="1:29">
      <c r="A106" s="147" t="s">
        <v>945</v>
      </c>
      <c r="B106" s="117" t="s">
        <v>92</v>
      </c>
      <c r="C106" s="117" t="s">
        <v>152</v>
      </c>
      <c r="D106" s="117" t="s">
        <v>44</v>
      </c>
      <c r="E106" s="117" t="s">
        <v>12</v>
      </c>
      <c r="F106" s="150">
        <v>0.60089668805662699</v>
      </c>
      <c r="G106" s="150">
        <v>0.60089668805662699</v>
      </c>
      <c r="H106" s="150">
        <v>0.60089668805662699</v>
      </c>
      <c r="I106" s="150">
        <v>0.60089668805662699</v>
      </c>
      <c r="J106" s="150">
        <v>0.60089668805662699</v>
      </c>
      <c r="K106" s="150">
        <v>0.60089668805662699</v>
      </c>
      <c r="L106" s="150">
        <v>0.60089668805662699</v>
      </c>
      <c r="M106" s="150">
        <v>0.60089668805662699</v>
      </c>
      <c r="N106" s="150">
        <v>0.60089668805662699</v>
      </c>
      <c r="O106" s="150">
        <v>0.60089668805662699</v>
      </c>
      <c r="P106" s="150">
        <v>0.60089668805662699</v>
      </c>
      <c r="Q106" s="150">
        <v>0.60089668805662699</v>
      </c>
      <c r="R106" s="150">
        <v>0.60089668805662699</v>
      </c>
      <c r="S106" s="150">
        <v>0.60089668805662699</v>
      </c>
      <c r="T106" s="150">
        <v>0.60089668805662699</v>
      </c>
      <c r="U106" s="150">
        <v>0.60089668805662699</v>
      </c>
      <c r="V106" s="150">
        <v>0.60089668805662699</v>
      </c>
      <c r="W106" s="150">
        <v>0.60089668805662699</v>
      </c>
      <c r="X106" s="150">
        <v>0.60089668805662699</v>
      </c>
      <c r="Y106" s="150">
        <v>0.60089668805662699</v>
      </c>
      <c r="Z106" s="150">
        <v>0.60089668805662699</v>
      </c>
      <c r="AA106" s="150">
        <v>0.60089668805662699</v>
      </c>
      <c r="AB106" s="150">
        <v>0.60089668805662699</v>
      </c>
      <c r="AC106" s="150">
        <v>0.60089668805662699</v>
      </c>
    </row>
    <row r="107" spans="1:29">
      <c r="A107" s="3" t="s">
        <v>1104</v>
      </c>
      <c r="B107" s="117" t="s">
        <v>92</v>
      </c>
      <c r="C107" s="117" t="s">
        <v>152</v>
      </c>
      <c r="D107" s="117" t="s">
        <v>1103</v>
      </c>
      <c r="E107" s="117" t="s">
        <v>12</v>
      </c>
      <c r="F107" s="150">
        <v>1.7999999999999999E-2</v>
      </c>
      <c r="G107" s="150">
        <v>3.5999999999999997E-2</v>
      </c>
      <c r="H107" s="150">
        <v>5.3999999999999992E-2</v>
      </c>
      <c r="I107" s="150">
        <v>7.1999999999999995E-2</v>
      </c>
      <c r="J107" s="96">
        <v>0.09</v>
      </c>
      <c r="K107" s="96">
        <v>0.11413333333333334</v>
      </c>
      <c r="L107" s="96">
        <v>0.13826666666666668</v>
      </c>
      <c r="M107" s="96">
        <v>0.16240000000000002</v>
      </c>
      <c r="N107" s="96">
        <v>0.18653333333333336</v>
      </c>
      <c r="O107" s="96">
        <v>0.2106666666666667</v>
      </c>
      <c r="P107" s="96">
        <v>0.23480000000000004</v>
      </c>
      <c r="Q107" s="96">
        <v>0.25893333333333335</v>
      </c>
      <c r="R107" s="96">
        <v>0.28306666666666669</v>
      </c>
      <c r="S107" s="96">
        <v>0.30720000000000003</v>
      </c>
      <c r="T107" s="96">
        <v>0.33133333333333337</v>
      </c>
      <c r="U107" s="96">
        <v>0.35546666666666671</v>
      </c>
      <c r="V107" s="96">
        <v>0.37960000000000005</v>
      </c>
      <c r="W107" s="96">
        <v>0.40373333333333339</v>
      </c>
      <c r="X107" s="96">
        <v>0.42786666666666673</v>
      </c>
      <c r="Y107" s="96">
        <v>0.45200000000000001</v>
      </c>
      <c r="Z107" s="96">
        <v>0.47700000000000004</v>
      </c>
      <c r="AA107" s="96">
        <v>0.502</v>
      </c>
      <c r="AB107" s="96">
        <v>0.52700000000000002</v>
      </c>
      <c r="AC107" s="96">
        <v>0.55200000000000005</v>
      </c>
    </row>
    <row r="108" spans="1:29">
      <c r="A108" s="3" t="s">
        <v>946</v>
      </c>
      <c r="B108" s="117" t="s">
        <v>92</v>
      </c>
      <c r="C108" s="117" t="s">
        <v>152</v>
      </c>
      <c r="D108" s="117" t="s">
        <v>85</v>
      </c>
      <c r="E108" s="117" t="s">
        <v>12</v>
      </c>
      <c r="F108" s="150">
        <v>0.14199999999999999</v>
      </c>
      <c r="G108" s="150">
        <v>0.14199999999999999</v>
      </c>
      <c r="H108" s="150">
        <v>0.14199999999999999</v>
      </c>
      <c r="I108" s="150">
        <v>0.14199999999999999</v>
      </c>
      <c r="J108" s="96">
        <v>0.14199999999999999</v>
      </c>
      <c r="K108" s="96">
        <v>0.14199999999999999</v>
      </c>
      <c r="L108" s="96">
        <v>0.14199999999999999</v>
      </c>
      <c r="M108" s="96">
        <v>0.14199999999999999</v>
      </c>
      <c r="N108" s="96">
        <v>0.14199999999999999</v>
      </c>
      <c r="O108" s="96">
        <v>0.14199999999999999</v>
      </c>
      <c r="P108" s="96">
        <v>0.14199999999999999</v>
      </c>
      <c r="Q108" s="96">
        <v>0.14199999999999999</v>
      </c>
      <c r="R108" s="96">
        <v>0.14199999999999999</v>
      </c>
      <c r="S108" s="96">
        <v>0.14199999999999999</v>
      </c>
      <c r="T108" s="96">
        <v>0.14199999999999999</v>
      </c>
      <c r="U108" s="96">
        <v>0.14199999999999999</v>
      </c>
      <c r="V108" s="96">
        <v>0.14199999999999999</v>
      </c>
      <c r="W108" s="96">
        <v>0.14199999999999999</v>
      </c>
      <c r="X108" s="96">
        <v>0.14199999999999999</v>
      </c>
      <c r="Y108" s="96">
        <v>0.14199999999999999</v>
      </c>
      <c r="Z108" s="96">
        <v>0.14199999999999999</v>
      </c>
      <c r="AA108" s="96">
        <v>0.14199999999999999</v>
      </c>
      <c r="AB108" s="96">
        <v>0.14199999999999999</v>
      </c>
      <c r="AC108" s="96">
        <v>0.14199999999999999</v>
      </c>
    </row>
    <row r="109" spans="1:29">
      <c r="A109" s="3" t="s">
        <v>947</v>
      </c>
      <c r="B109" s="117" t="s">
        <v>92</v>
      </c>
      <c r="C109" s="117" t="s">
        <v>152</v>
      </c>
      <c r="D109" s="117" t="s">
        <v>45</v>
      </c>
      <c r="E109" s="117" t="s">
        <v>12</v>
      </c>
      <c r="F109" s="150">
        <v>1</v>
      </c>
      <c r="G109" s="150">
        <v>1</v>
      </c>
      <c r="H109" s="150">
        <v>1</v>
      </c>
      <c r="I109" s="150">
        <v>1</v>
      </c>
      <c r="J109" s="96">
        <v>1</v>
      </c>
      <c r="K109" s="96">
        <v>1</v>
      </c>
      <c r="L109" s="96">
        <v>1</v>
      </c>
      <c r="M109" s="96">
        <v>1</v>
      </c>
      <c r="N109" s="96">
        <v>1</v>
      </c>
      <c r="O109" s="96">
        <v>1</v>
      </c>
      <c r="P109" s="96">
        <v>1</v>
      </c>
      <c r="Q109" s="96">
        <v>1</v>
      </c>
      <c r="R109" s="96">
        <v>1</v>
      </c>
      <c r="S109" s="96">
        <v>1</v>
      </c>
      <c r="T109" s="96">
        <v>1</v>
      </c>
      <c r="U109" s="96">
        <v>1</v>
      </c>
      <c r="V109" s="96">
        <v>1</v>
      </c>
      <c r="W109" s="96">
        <v>1</v>
      </c>
      <c r="X109" s="96">
        <v>1</v>
      </c>
      <c r="Y109" s="96">
        <v>1</v>
      </c>
      <c r="Z109" s="96">
        <v>1</v>
      </c>
      <c r="AA109" s="96">
        <v>1</v>
      </c>
      <c r="AB109" s="96">
        <v>1</v>
      </c>
      <c r="AC109" s="96">
        <v>1</v>
      </c>
    </row>
    <row r="110" spans="1:29">
      <c r="A110" s="3" t="s">
        <v>948</v>
      </c>
      <c r="B110" s="117" t="s">
        <v>92</v>
      </c>
      <c r="C110" s="117" t="s">
        <v>259</v>
      </c>
      <c r="D110" s="117" t="s">
        <v>39</v>
      </c>
      <c r="E110" s="117" t="s">
        <v>51</v>
      </c>
      <c r="F110" s="119">
        <v>186.03550103573571</v>
      </c>
      <c r="G110" s="119">
        <v>185.76191625793456</v>
      </c>
      <c r="H110" s="119">
        <v>185.4747487703068</v>
      </c>
      <c r="I110" s="119">
        <v>185.19597048279891</v>
      </c>
      <c r="J110" s="95">
        <v>184.92607834795717</v>
      </c>
      <c r="K110" s="95">
        <v>184.66478913940105</v>
      </c>
      <c r="L110" s="95">
        <v>184.41182865796193</v>
      </c>
      <c r="M110" s="95">
        <v>184.16693144396069</v>
      </c>
      <c r="N110" s="95">
        <v>183.92984049865598</v>
      </c>
      <c r="O110" s="95">
        <v>183.70030701457046</v>
      </c>
      <c r="P110" s="95">
        <v>183.47809011441251</v>
      </c>
      <c r="Q110" s="95">
        <v>183.26295659831931</v>
      </c>
      <c r="R110" s="95">
        <v>183.05468069915568</v>
      </c>
      <c r="S110" s="95">
        <v>182.85304384561252</v>
      </c>
      <c r="T110" s="95">
        <v>182.65783443285565</v>
      </c>
      <c r="U110" s="95">
        <v>182.46884760048513</v>
      </c>
      <c r="V110" s="95">
        <v>182.28588501757127</v>
      </c>
      <c r="W110" s="95">
        <v>182.10875467454224</v>
      </c>
      <c r="X110" s="95">
        <v>181.93727068170489</v>
      </c>
      <c r="Y110" s="95">
        <v>181.77125307418717</v>
      </c>
      <c r="Z110" s="95">
        <v>181.61052762309771</v>
      </c>
      <c r="AA110" s="95">
        <v>181.45492565270396</v>
      </c>
      <c r="AB110" s="95">
        <v>181.30428386343786</v>
      </c>
      <c r="AC110" s="95">
        <v>181.15844416054236</v>
      </c>
    </row>
    <row r="111" spans="1:29">
      <c r="A111" s="3" t="s">
        <v>949</v>
      </c>
      <c r="B111" s="117" t="s">
        <v>92</v>
      </c>
      <c r="C111" s="117" t="s">
        <v>259</v>
      </c>
      <c r="D111" s="117" t="s">
        <v>40</v>
      </c>
      <c r="E111" s="117" t="s">
        <v>51</v>
      </c>
      <c r="F111" s="119">
        <v>185.05656840709079</v>
      </c>
      <c r="G111" s="119">
        <v>184.78442325271743</v>
      </c>
      <c r="H111" s="119">
        <v>184.49876686174574</v>
      </c>
      <c r="I111" s="119">
        <v>184.22145552629959</v>
      </c>
      <c r="J111" s="95">
        <v>183.95298358392401</v>
      </c>
      <c r="K111" s="95">
        <v>183.69306929859675</v>
      </c>
      <c r="L111" s="95">
        <v>183.44143991400563</v>
      </c>
      <c r="M111" s="95">
        <v>183.19783136734</v>
      </c>
      <c r="N111" s="95">
        <v>182.96198801220501</v>
      </c>
      <c r="O111" s="95">
        <v>182.73366235036679</v>
      </c>
      <c r="P111" s="95">
        <v>182.5126147720479</v>
      </c>
      <c r="Q111" s="95">
        <v>182.29861330450052</v>
      </c>
      <c r="R111" s="95">
        <v>182.09143336859293</v>
      </c>
      <c r="S111" s="95">
        <v>181.89085754315445</v>
      </c>
      <c r="T111" s="95">
        <v>181.69667533683133</v>
      </c>
      <c r="U111" s="95">
        <v>181.50868296721421</v>
      </c>
      <c r="V111" s="95">
        <v>181.32668314700553</v>
      </c>
      <c r="W111" s="95">
        <v>181.15048487700207</v>
      </c>
      <c r="X111" s="95">
        <v>180.97990324567607</v>
      </c>
      <c r="Y111" s="95">
        <v>180.81475923514398</v>
      </c>
      <c r="Z111" s="95">
        <v>180.65487953331984</v>
      </c>
      <c r="AA111" s="95">
        <v>180.50009635205535</v>
      </c>
      <c r="AB111" s="95">
        <v>180.35024725107684</v>
      </c>
      <c r="AC111" s="95">
        <v>180.20517496753368</v>
      </c>
    </row>
    <row r="112" spans="1:29">
      <c r="A112" s="3" t="s">
        <v>950</v>
      </c>
      <c r="B112" s="117" t="s">
        <v>92</v>
      </c>
      <c r="C112" s="117" t="s">
        <v>259</v>
      </c>
      <c r="D112" s="117" t="s">
        <v>10</v>
      </c>
      <c r="E112" s="117" t="s">
        <v>11</v>
      </c>
      <c r="F112" s="119">
        <v>1846.9634442056276</v>
      </c>
      <c r="G112" s="119">
        <v>1844.6790514454428</v>
      </c>
      <c r="H112" s="119">
        <v>1842.4155174741772</v>
      </c>
      <c r="I112" s="119">
        <v>1840.1646871637577</v>
      </c>
      <c r="J112" s="95">
        <v>1837.9919875922317</v>
      </c>
      <c r="K112" s="95">
        <v>1835.8947068625957</v>
      </c>
      <c r="L112" s="95">
        <v>1833.8702272070641</v>
      </c>
      <c r="M112" s="95">
        <v>1831.9160217198687</v>
      </c>
      <c r="N112" s="95">
        <v>1830.0296512034643</v>
      </c>
      <c r="O112" s="95">
        <v>1828.208761124198</v>
      </c>
      <c r="P112" s="95">
        <v>1826.4510786736489</v>
      </c>
      <c r="Q112" s="95">
        <v>1824.7544099319675</v>
      </c>
      <c r="R112" s="95">
        <v>1823.116637129674</v>
      </c>
      <c r="S112" s="95">
        <v>1821.5357160044994</v>
      </c>
      <c r="T112" s="95">
        <v>1820.0096732499703</v>
      </c>
      <c r="U112" s="95">
        <v>1818.5366040525521</v>
      </c>
      <c r="V112" s="95">
        <v>1817.1146697142772</v>
      </c>
      <c r="W112" s="95">
        <v>1815.7420953578915</v>
      </c>
      <c r="X112" s="95">
        <v>1814.4171677116549</v>
      </c>
      <c r="Y112" s="95">
        <v>1813.1382329710302</v>
      </c>
      <c r="Z112" s="95">
        <v>1811.9036947345921</v>
      </c>
      <c r="AA112" s="95">
        <v>1810.7120120115815</v>
      </c>
      <c r="AB112" s="95">
        <v>1809.5616972986147</v>
      </c>
      <c r="AC112" s="95">
        <v>1808.4513147231521</v>
      </c>
    </row>
    <row r="113" spans="1:29">
      <c r="A113" s="3" t="s">
        <v>951</v>
      </c>
      <c r="B113" s="117" t="s">
        <v>92</v>
      </c>
      <c r="C113" s="117" t="s">
        <v>259</v>
      </c>
      <c r="D113" s="117" t="s">
        <v>41</v>
      </c>
      <c r="E113" s="117" t="s">
        <v>52</v>
      </c>
      <c r="F113" s="149">
        <v>100.72505853831282</v>
      </c>
      <c r="G113" s="149">
        <v>100.70148306415489</v>
      </c>
      <c r="H113" s="149">
        <v>100.66933708014993</v>
      </c>
      <c r="I113" s="149">
        <v>100.64097619884289</v>
      </c>
      <c r="J113" s="186">
        <v>100.61310364590338</v>
      </c>
      <c r="K113" s="186">
        <v>100.58571902251362</v>
      </c>
      <c r="L113" s="186">
        <v>100.55882140516358</v>
      </c>
      <c r="M113" s="186">
        <v>100.53240937925645</v>
      </c>
      <c r="N113" s="186">
        <v>100.50648107133128</v>
      </c>
      <c r="O113" s="186">
        <v>100.48103417993133</v>
      </c>
      <c r="P113" s="186">
        <v>100.45606600514726</v>
      </c>
      <c r="Q113" s="186">
        <v>100.4315734768669</v>
      </c>
      <c r="R113" s="186">
        <v>100.40755318176356</v>
      </c>
      <c r="S113" s="186">
        <v>100.38400138905695</v>
      </c>
      <c r="T113" s="186">
        <v>100.36091407508052</v>
      </c>
      <c r="U113" s="186">
        <v>100.33828694669054</v>
      </c>
      <c r="V113" s="186">
        <v>100.31611546355184</v>
      </c>
      <c r="W113" s="186">
        <v>100.29439485933587</v>
      </c>
      <c r="X113" s="186">
        <v>100.27312016186684</v>
      </c>
      <c r="Y113" s="186">
        <v>100.25228621225122</v>
      </c>
      <c r="Z113" s="186">
        <v>100.23188768302613</v>
      </c>
      <c r="AA113" s="186">
        <v>100.21191909536157</v>
      </c>
      <c r="AB113" s="186">
        <v>100.19237483535161</v>
      </c>
      <c r="AC113" s="186">
        <v>100.17324916942822</v>
      </c>
    </row>
    <row r="114" spans="1:29">
      <c r="A114" s="3" t="s">
        <v>952</v>
      </c>
      <c r="B114" s="117" t="s">
        <v>92</v>
      </c>
      <c r="C114" s="117" t="s">
        <v>259</v>
      </c>
      <c r="D114" s="117" t="s">
        <v>42</v>
      </c>
      <c r="E114" s="117" t="s">
        <v>52</v>
      </c>
      <c r="F114" s="149">
        <v>100.19503579654386</v>
      </c>
      <c r="G114" s="149">
        <v>100.17158437828256</v>
      </c>
      <c r="H114" s="149">
        <v>100.13960754883385</v>
      </c>
      <c r="I114" s="149">
        <v>100.11139590459143</v>
      </c>
      <c r="J114" s="186">
        <v>100.08367001909637</v>
      </c>
      <c r="K114" s="186">
        <v>100.05642949562953</v>
      </c>
      <c r="L114" s="186">
        <v>100.02967341554047</v>
      </c>
      <c r="M114" s="186">
        <v>100.00340037167602</v>
      </c>
      <c r="N114" s="186">
        <v>99.977608500433604</v>
      </c>
      <c r="O114" s="186">
        <v>99.952295512466875</v>
      </c>
      <c r="P114" s="186">
        <v>99.927458722073624</v>
      </c>
      <c r="Q114" s="186">
        <v>99.903095075296832</v>
      </c>
      <c r="R114" s="186">
        <v>99.879201176771005</v>
      </c>
      <c r="S114" s="186">
        <v>99.855773315347477</v>
      </c>
      <c r="T114" s="186">
        <v>99.832807488532552</v>
      </c>
      <c r="U114" s="186">
        <v>99.810299425773323</v>
      </c>
      <c r="V114" s="186">
        <v>99.788244610626194</v>
      </c>
      <c r="W114" s="186">
        <v>99.766638301843429</v>
      </c>
      <c r="X114" s="186">
        <v>99.745475553413186</v>
      </c>
      <c r="Y114" s="186">
        <v>99.724751233588364</v>
      </c>
      <c r="Z114" s="186">
        <v>99.70446004293963</v>
      </c>
      <c r="AA114" s="186">
        <v>99.684596531467008</v>
      </c>
      <c r="AB114" s="186">
        <v>99.66515511480533</v>
      </c>
      <c r="AC114" s="186">
        <v>99.646130089557047</v>
      </c>
    </row>
    <row r="115" spans="1:29">
      <c r="A115" s="3" t="s">
        <v>953</v>
      </c>
      <c r="B115" s="117" t="s">
        <v>92</v>
      </c>
      <c r="C115" s="117" t="s">
        <v>259</v>
      </c>
      <c r="D115" s="117" t="s">
        <v>45</v>
      </c>
      <c r="E115" s="117" t="s">
        <v>12</v>
      </c>
      <c r="F115" s="150">
        <v>1</v>
      </c>
      <c r="G115" s="150">
        <v>1</v>
      </c>
      <c r="H115" s="150">
        <v>1</v>
      </c>
      <c r="I115" s="150">
        <v>1</v>
      </c>
      <c r="J115" s="96">
        <v>1</v>
      </c>
      <c r="K115" s="96">
        <v>1</v>
      </c>
      <c r="L115" s="96">
        <v>1</v>
      </c>
      <c r="M115" s="96">
        <v>1</v>
      </c>
      <c r="N115" s="96">
        <v>1</v>
      </c>
      <c r="O115" s="96">
        <v>1</v>
      </c>
      <c r="P115" s="96">
        <v>1</v>
      </c>
      <c r="Q115" s="96">
        <v>1</v>
      </c>
      <c r="R115" s="96">
        <v>1</v>
      </c>
      <c r="S115" s="96">
        <v>1</v>
      </c>
      <c r="T115" s="96">
        <v>1</v>
      </c>
      <c r="U115" s="96">
        <v>1</v>
      </c>
      <c r="V115" s="96">
        <v>1</v>
      </c>
      <c r="W115" s="96">
        <v>1</v>
      </c>
      <c r="X115" s="96">
        <v>1</v>
      </c>
      <c r="Y115" s="96">
        <v>1</v>
      </c>
      <c r="Z115" s="96">
        <v>1</v>
      </c>
      <c r="AA115" s="96">
        <v>1</v>
      </c>
      <c r="AB115" s="96">
        <v>1</v>
      </c>
      <c r="AC115" s="96">
        <v>1</v>
      </c>
    </row>
    <row r="116" spans="1:29">
      <c r="A116" s="3" t="s">
        <v>954</v>
      </c>
      <c r="B116" s="117" t="s">
        <v>92</v>
      </c>
      <c r="C116" s="117" t="s">
        <v>270</v>
      </c>
      <c r="D116" s="117" t="s">
        <v>39</v>
      </c>
      <c r="E116" s="117" t="s">
        <v>51</v>
      </c>
      <c r="F116" s="119">
        <v>74.148588648630835</v>
      </c>
      <c r="G116" s="119">
        <v>74.267370205194212</v>
      </c>
      <c r="H116" s="119">
        <v>74.318941961086267</v>
      </c>
      <c r="I116" s="119">
        <v>74.343737549811834</v>
      </c>
      <c r="J116" s="95">
        <v>74.368554300431811</v>
      </c>
      <c r="K116" s="95">
        <v>74.393392228490967</v>
      </c>
      <c r="L116" s="95">
        <v>74.41825134954567</v>
      </c>
      <c r="M116" s="95">
        <v>74.443131679163884</v>
      </c>
      <c r="N116" s="95">
        <v>74.468033232925279</v>
      </c>
      <c r="O116" s="95">
        <v>74.492956026421055</v>
      </c>
      <c r="P116" s="95">
        <v>74.517900075254147</v>
      </c>
      <c r="Q116" s="95">
        <v>74.542865395039101</v>
      </c>
      <c r="R116" s="95">
        <v>74.567852001402116</v>
      </c>
      <c r="S116" s="95">
        <v>74.592859909981129</v>
      </c>
      <c r="T116" s="95">
        <v>74.61788913642566</v>
      </c>
      <c r="U116" s="95">
        <v>74.642939696396994</v>
      </c>
      <c r="V116" s="95">
        <v>74.66801160556804</v>
      </c>
      <c r="W116" s="95">
        <v>74.693104879623533</v>
      </c>
      <c r="X116" s="95">
        <v>74.718219534259802</v>
      </c>
      <c r="Y116" s="95">
        <v>74.743355585184943</v>
      </c>
      <c r="Z116" s="95">
        <v>74.768513048118805</v>
      </c>
      <c r="AA116" s="95">
        <v>74.793691938792961</v>
      </c>
      <c r="AB116" s="95">
        <v>74.818892272950706</v>
      </c>
      <c r="AC116" s="95">
        <v>74.844114066347174</v>
      </c>
    </row>
    <row r="117" spans="1:29">
      <c r="A117" s="3" t="s">
        <v>955</v>
      </c>
      <c r="B117" s="117" t="s">
        <v>92</v>
      </c>
      <c r="C117" s="117" t="s">
        <v>270</v>
      </c>
      <c r="D117" s="117" t="s">
        <v>40</v>
      </c>
      <c r="E117" s="117" t="s">
        <v>51</v>
      </c>
      <c r="F117" s="119">
        <v>82.946312496387492</v>
      </c>
      <c r="G117" s="119">
        <v>83.079187474712441</v>
      </c>
      <c r="H117" s="119">
        <v>83.136878215132072</v>
      </c>
      <c r="I117" s="119">
        <v>83.164615798388155</v>
      </c>
      <c r="J117" s="95">
        <v>83.192377054395664</v>
      </c>
      <c r="K117" s="95">
        <v>83.220162000543723</v>
      </c>
      <c r="L117" s="95">
        <v>83.247970654234493</v>
      </c>
      <c r="M117" s="95">
        <v>83.275803032883061</v>
      </c>
      <c r="N117" s="95">
        <v>83.303659153917621</v>
      </c>
      <c r="O117" s="95">
        <v>83.331539034779283</v>
      </c>
      <c r="P117" s="95">
        <v>83.359442692922244</v>
      </c>
      <c r="Q117" s="95">
        <v>83.387370145813733</v>
      </c>
      <c r="R117" s="95">
        <v>83.415321410933998</v>
      </c>
      <c r="S117" s="95">
        <v>83.443296505776402</v>
      </c>
      <c r="T117" s="95">
        <v>83.471295447847282</v>
      </c>
      <c r="U117" s="95">
        <v>83.499318254666136</v>
      </c>
      <c r="V117" s="95">
        <v>83.527364943765477</v>
      </c>
      <c r="W117" s="95">
        <v>83.555435532691021</v>
      </c>
      <c r="X117" s="95">
        <v>83.583530039001445</v>
      </c>
      <c r="Y117" s="95">
        <v>83.611648480268641</v>
      </c>
      <c r="Z117" s="95">
        <v>83.639790874077605</v>
      </c>
      <c r="AA117" s="95">
        <v>83.66795723802646</v>
      </c>
      <c r="AB117" s="95">
        <v>83.696147589726436</v>
      </c>
      <c r="AC117" s="95">
        <v>83.724361946802006</v>
      </c>
    </row>
    <row r="118" spans="1:29">
      <c r="A118" s="3" t="s">
        <v>956</v>
      </c>
      <c r="B118" s="117" t="s">
        <v>92</v>
      </c>
      <c r="C118" s="117" t="s">
        <v>270</v>
      </c>
      <c r="D118" s="117" t="s">
        <v>10</v>
      </c>
      <c r="E118" s="117" t="s">
        <v>11</v>
      </c>
      <c r="F118" s="119">
        <v>22</v>
      </c>
      <c r="G118" s="119">
        <v>22</v>
      </c>
      <c r="H118" s="119">
        <v>22</v>
      </c>
      <c r="I118" s="119">
        <v>22</v>
      </c>
      <c r="J118" s="95">
        <v>22</v>
      </c>
      <c r="K118" s="95">
        <v>22</v>
      </c>
      <c r="L118" s="95">
        <v>22</v>
      </c>
      <c r="M118" s="95">
        <v>22</v>
      </c>
      <c r="N118" s="95">
        <v>22</v>
      </c>
      <c r="O118" s="95">
        <v>22</v>
      </c>
      <c r="P118" s="95">
        <v>22</v>
      </c>
      <c r="Q118" s="95">
        <v>22</v>
      </c>
      <c r="R118" s="95">
        <v>22</v>
      </c>
      <c r="S118" s="95">
        <v>22</v>
      </c>
      <c r="T118" s="95">
        <v>22</v>
      </c>
      <c r="U118" s="95">
        <v>22</v>
      </c>
      <c r="V118" s="95">
        <v>22</v>
      </c>
      <c r="W118" s="95">
        <v>22</v>
      </c>
      <c r="X118" s="95">
        <v>22</v>
      </c>
      <c r="Y118" s="95">
        <v>22</v>
      </c>
      <c r="Z118" s="95">
        <v>22</v>
      </c>
      <c r="AA118" s="95">
        <v>22</v>
      </c>
      <c r="AB118" s="95">
        <v>22</v>
      </c>
      <c r="AC118" s="95">
        <v>22</v>
      </c>
    </row>
    <row r="119" spans="1:29">
      <c r="A119" s="3" t="s">
        <v>957</v>
      </c>
      <c r="B119" s="117" t="s">
        <v>92</v>
      </c>
      <c r="C119" s="117" t="s">
        <v>270</v>
      </c>
      <c r="D119" s="117" t="s">
        <v>41</v>
      </c>
      <c r="E119" s="117" t="s">
        <v>52</v>
      </c>
      <c r="F119" s="149">
        <v>3370.3903931195837</v>
      </c>
      <c r="G119" s="149">
        <v>3375.7895547815551</v>
      </c>
      <c r="H119" s="149">
        <v>3378.1337255039216</v>
      </c>
      <c r="I119" s="149">
        <v>3379.2607977187199</v>
      </c>
      <c r="J119" s="186">
        <v>3380.3888318378099</v>
      </c>
      <c r="K119" s="186">
        <v>3381.5178285677712</v>
      </c>
      <c r="L119" s="186">
        <v>3382.6477886157122</v>
      </c>
      <c r="M119" s="186">
        <v>3383.7787126892676</v>
      </c>
      <c r="N119" s="186">
        <v>3384.9106014966037</v>
      </c>
      <c r="O119" s="186">
        <v>3386.0434557464118</v>
      </c>
      <c r="P119" s="186">
        <v>3387.177276147916</v>
      </c>
      <c r="Q119" s="186">
        <v>3388.3120634108682</v>
      </c>
      <c r="R119" s="186">
        <v>3389.4478182455505</v>
      </c>
      <c r="S119" s="186">
        <v>3390.5845413627785</v>
      </c>
      <c r="T119" s="186">
        <v>3391.7222334738935</v>
      </c>
      <c r="U119" s="186">
        <v>3392.8608952907725</v>
      </c>
      <c r="V119" s="186">
        <v>3394.00052752582</v>
      </c>
      <c r="W119" s="186">
        <v>3395.1411308919787</v>
      </c>
      <c r="X119" s="186">
        <v>3396.2827061027183</v>
      </c>
      <c r="Y119" s="186">
        <v>3397.425253872043</v>
      </c>
      <c r="Z119" s="186">
        <v>3398.5687749144913</v>
      </c>
      <c r="AA119" s="186">
        <v>3399.7132699451345</v>
      </c>
      <c r="AB119" s="186">
        <v>3400.8587396795774</v>
      </c>
      <c r="AC119" s="186">
        <v>3402.0051848339622</v>
      </c>
    </row>
    <row r="120" spans="1:29">
      <c r="A120" s="3" t="s">
        <v>958</v>
      </c>
      <c r="B120" s="117" t="s">
        <v>92</v>
      </c>
      <c r="C120" s="117" t="s">
        <v>270</v>
      </c>
      <c r="D120" s="117" t="s">
        <v>42</v>
      </c>
      <c r="E120" s="117" t="s">
        <v>52</v>
      </c>
      <c r="F120" s="149">
        <v>3770.2869316539773</v>
      </c>
      <c r="G120" s="149">
        <v>3776.3267033960201</v>
      </c>
      <c r="H120" s="149">
        <v>3778.9490097787307</v>
      </c>
      <c r="I120" s="149">
        <v>3780.2098090176432</v>
      </c>
      <c r="J120" s="186">
        <v>3781.4716842907119</v>
      </c>
      <c r="K120" s="186">
        <v>3782.7346363883507</v>
      </c>
      <c r="L120" s="186">
        <v>3783.9986661015678</v>
      </c>
      <c r="M120" s="186">
        <v>3785.2637742219572</v>
      </c>
      <c r="N120" s="186">
        <v>3786.5299615417102</v>
      </c>
      <c r="O120" s="186">
        <v>3787.7972288536039</v>
      </c>
      <c r="P120" s="186">
        <v>3789.0655769510108</v>
      </c>
      <c r="Q120" s="186">
        <v>3790.3350066278972</v>
      </c>
      <c r="R120" s="186">
        <v>3791.605518678818</v>
      </c>
      <c r="S120" s="186">
        <v>3792.8771138989273</v>
      </c>
      <c r="T120" s="186">
        <v>3794.1497930839673</v>
      </c>
      <c r="U120" s="186">
        <v>3795.423557030279</v>
      </c>
      <c r="V120" s="186">
        <v>3796.6984065347942</v>
      </c>
      <c r="W120" s="186">
        <v>3797.9743423950463</v>
      </c>
      <c r="X120" s="186">
        <v>3799.2513654091567</v>
      </c>
      <c r="Y120" s="186">
        <v>3800.5294763758475</v>
      </c>
      <c r="Z120" s="186">
        <v>3801.8086760944366</v>
      </c>
      <c r="AA120" s="186">
        <v>3803.0889653648392</v>
      </c>
      <c r="AB120" s="186">
        <v>3804.3703449875652</v>
      </c>
      <c r="AC120" s="186">
        <v>3805.6528157637276</v>
      </c>
    </row>
    <row r="121" spans="1:29">
      <c r="A121" s="3" t="s">
        <v>959</v>
      </c>
      <c r="B121" s="117" t="s">
        <v>92</v>
      </c>
      <c r="C121" s="117" t="s">
        <v>270</v>
      </c>
      <c r="D121" s="117" t="s">
        <v>45</v>
      </c>
      <c r="E121" s="117" t="s">
        <v>12</v>
      </c>
      <c r="F121" s="150">
        <v>1</v>
      </c>
      <c r="G121" s="150">
        <v>1</v>
      </c>
      <c r="H121" s="150">
        <v>1</v>
      </c>
      <c r="I121" s="150">
        <v>1</v>
      </c>
      <c r="J121" s="96">
        <v>1</v>
      </c>
      <c r="K121" s="96">
        <v>1</v>
      </c>
      <c r="L121" s="96">
        <v>1</v>
      </c>
      <c r="M121" s="96">
        <v>1</v>
      </c>
      <c r="N121" s="96">
        <v>1</v>
      </c>
      <c r="O121" s="96">
        <v>1</v>
      </c>
      <c r="P121" s="96">
        <v>1</v>
      </c>
      <c r="Q121" s="96">
        <v>1</v>
      </c>
      <c r="R121" s="96">
        <v>1</v>
      </c>
      <c r="S121" s="96">
        <v>1</v>
      </c>
      <c r="T121" s="96">
        <v>1</v>
      </c>
      <c r="U121" s="96">
        <v>1</v>
      </c>
      <c r="V121" s="96">
        <v>1</v>
      </c>
      <c r="W121" s="96">
        <v>1</v>
      </c>
      <c r="X121" s="96">
        <v>1</v>
      </c>
      <c r="Y121" s="96">
        <v>1</v>
      </c>
      <c r="Z121" s="96">
        <v>1</v>
      </c>
      <c r="AA121" s="96">
        <v>1</v>
      </c>
      <c r="AB121" s="96">
        <v>1</v>
      </c>
      <c r="AC121" s="96">
        <v>1</v>
      </c>
    </row>
    <row r="122" spans="1:29">
      <c r="A122" s="147" t="s">
        <v>960</v>
      </c>
      <c r="B122" s="117" t="s">
        <v>544</v>
      </c>
      <c r="C122" s="117" t="s">
        <v>9</v>
      </c>
      <c r="D122" s="117" t="s">
        <v>39</v>
      </c>
      <c r="E122" s="117" t="s">
        <v>51</v>
      </c>
      <c r="F122" s="119">
        <v>438.21549320885822</v>
      </c>
      <c r="G122" s="119">
        <v>440.39313532760963</v>
      </c>
      <c r="H122" s="119">
        <v>442.84853569421364</v>
      </c>
      <c r="I122" s="119">
        <v>445.36736659254308</v>
      </c>
      <c r="J122" s="183">
        <v>447.79324058344417</v>
      </c>
      <c r="K122" s="183">
        <v>450.10369386643009</v>
      </c>
      <c r="L122" s="183">
        <v>452.45609274100667</v>
      </c>
      <c r="M122" s="183">
        <v>454.85018785394919</v>
      </c>
      <c r="N122" s="183">
        <v>457.28574815425509</v>
      </c>
      <c r="O122" s="183">
        <v>459.76256041842873</v>
      </c>
      <c r="P122" s="183">
        <v>462.28042879186552</v>
      </c>
      <c r="Q122" s="183">
        <v>464.8391743458339</v>
      </c>
      <c r="R122" s="183">
        <v>467.43863464957781</v>
      </c>
      <c r="S122" s="183">
        <v>470.0786633570695</v>
      </c>
      <c r="T122" s="183">
        <v>472.75912980796346</v>
      </c>
      <c r="U122" s="183">
        <v>475.47991864231227</v>
      </c>
      <c r="V122" s="183">
        <v>478.2409294286233</v>
      </c>
      <c r="W122" s="183">
        <v>481.04207630484473</v>
      </c>
      <c r="X122" s="183">
        <v>483.88328763188446</v>
      </c>
      <c r="Y122" s="183">
        <v>486.76450565927985</v>
      </c>
      <c r="Z122" s="183">
        <v>489.68568620264369</v>
      </c>
      <c r="AA122" s="183">
        <v>492.6467983325295</v>
      </c>
      <c r="AB122" s="183">
        <v>495.64782407436576</v>
      </c>
      <c r="AC122" s="183">
        <v>498.68875811912284</v>
      </c>
    </row>
    <row r="123" spans="1:29">
      <c r="A123" s="147" t="s">
        <v>961</v>
      </c>
      <c r="B123" s="117" t="s">
        <v>544</v>
      </c>
      <c r="C123" s="117" t="s">
        <v>9</v>
      </c>
      <c r="D123" s="117" t="s">
        <v>40</v>
      </c>
      <c r="E123" s="117" t="s">
        <v>51</v>
      </c>
      <c r="F123" s="119">
        <v>430.62460789418617</v>
      </c>
      <c r="G123" s="119">
        <v>432.71035462612008</v>
      </c>
      <c r="H123" s="119">
        <v>435.05967491706451</v>
      </c>
      <c r="I123" s="119">
        <v>437.47119707241637</v>
      </c>
      <c r="J123" s="183">
        <v>439.79566145529668</v>
      </c>
      <c r="K123" s="183">
        <v>442.01160337413035</v>
      </c>
      <c r="L123" s="183">
        <v>444.26915828872899</v>
      </c>
      <c r="M123" s="183">
        <v>446.5680615103924</v>
      </c>
      <c r="N123" s="183">
        <v>448.90806693948196</v>
      </c>
      <c r="O123" s="183">
        <v>451.28894658026132</v>
      </c>
      <c r="P123" s="183">
        <v>453.71049007215527</v>
      </c>
      <c r="Q123" s="183">
        <v>456.1725042369182</v>
      </c>
      <c r="R123" s="183">
        <v>458.67481264121994</v>
      </c>
      <c r="S123" s="183">
        <v>461.21725517417451</v>
      </c>
      <c r="T123" s="183">
        <v>463.79968763934892</v>
      </c>
      <c r="U123" s="183">
        <v>466.42198136080748</v>
      </c>
      <c r="V123" s="183">
        <v>469.08402280275948</v>
      </c>
      <c r="W123" s="183">
        <v>471.78571320239132</v>
      </c>
      <c r="X123" s="183">
        <v>474.52696821547954</v>
      </c>
      <c r="Y123" s="183">
        <v>477.3077175743922</v>
      </c>
      <c r="Z123" s="183">
        <v>480.1279047580997</v>
      </c>
      <c r="AA123" s="183">
        <v>482.98748667382813</v>
      </c>
      <c r="AB123" s="183">
        <v>485.88643334999927</v>
      </c>
      <c r="AC123" s="183">
        <v>488.82472764011368</v>
      </c>
    </row>
    <row r="124" spans="1:29">
      <c r="A124" s="147" t="s">
        <v>962</v>
      </c>
      <c r="B124" s="117" t="s">
        <v>544</v>
      </c>
      <c r="C124" s="117" t="s">
        <v>9</v>
      </c>
      <c r="D124" s="117" t="s">
        <v>53</v>
      </c>
      <c r="E124" s="117" t="s">
        <v>54</v>
      </c>
      <c r="F124" s="146">
        <v>465.20956759052393</v>
      </c>
      <c r="G124" s="146">
        <v>467.52135246379044</v>
      </c>
      <c r="H124" s="146">
        <v>470.12800549297725</v>
      </c>
      <c r="I124" s="146">
        <v>472.80199637464375</v>
      </c>
      <c r="J124" s="146">
        <v>475.37730420338437</v>
      </c>
      <c r="K124" s="146">
        <v>477.83008140860221</v>
      </c>
      <c r="L124" s="146">
        <v>480.3273880538527</v>
      </c>
      <c r="M124" s="146">
        <v>482.86895942575251</v>
      </c>
      <c r="N124" s="146">
        <v>485.45455024055724</v>
      </c>
      <c r="O124" s="146">
        <v>488.08393414020401</v>
      </c>
      <c r="P124" s="146">
        <v>490.75690320544447</v>
      </c>
      <c r="Q124" s="146">
        <v>493.47326748553729</v>
      </c>
      <c r="R124" s="146">
        <v>496.23285454399183</v>
      </c>
      <c r="S124" s="146">
        <v>499.035509019865</v>
      </c>
      <c r="T124" s="146">
        <v>501.88109220413406</v>
      </c>
      <c r="U124" s="146">
        <v>504.76948163067874</v>
      </c>
      <c r="V124" s="146">
        <v>507.70057068142654</v>
      </c>
      <c r="W124" s="146">
        <v>510.6742682052232</v>
      </c>
      <c r="X124" s="146">
        <v>513.69049815000858</v>
      </c>
      <c r="Y124" s="146">
        <v>516.74919920789148</v>
      </c>
      <c r="Z124" s="146">
        <v>519.85032447272658</v>
      </c>
      <c r="AA124" s="146">
        <v>522.99384110981339</v>
      </c>
      <c r="AB124" s="146">
        <v>526.17973003734676</v>
      </c>
      <c r="AC124" s="146">
        <v>529.4079856192609</v>
      </c>
    </row>
    <row r="125" spans="1:29">
      <c r="A125" s="147" t="s">
        <v>963</v>
      </c>
      <c r="B125" s="117" t="s">
        <v>544</v>
      </c>
      <c r="C125" s="117" t="s">
        <v>9</v>
      </c>
      <c r="D125" s="117" t="s">
        <v>55</v>
      </c>
      <c r="E125" s="117" t="s">
        <v>54</v>
      </c>
      <c r="F125" s="146">
        <v>457.1510837404681</v>
      </c>
      <c r="G125" s="146">
        <v>459.36531247108911</v>
      </c>
      <c r="H125" s="146">
        <v>461.85935089195573</v>
      </c>
      <c r="I125" s="146">
        <v>464.41942281207724</v>
      </c>
      <c r="J125" s="146">
        <v>466.887074200943</v>
      </c>
      <c r="K125" s="146">
        <v>469.23951814197682</v>
      </c>
      <c r="L125" s="146">
        <v>471.63613843931472</v>
      </c>
      <c r="M125" s="146">
        <v>474.07665409943263</v>
      </c>
      <c r="N125" s="146">
        <v>476.56080386295406</v>
      </c>
      <c r="O125" s="146">
        <v>479.08834568960549</v>
      </c>
      <c r="P125" s="146">
        <v>481.6590562606001</v>
      </c>
      <c r="Q125" s="146">
        <v>484.27273049791239</v>
      </c>
      <c r="R125" s="146">
        <v>486.92918109991916</v>
      </c>
      <c r="S125" s="146">
        <v>489.6282380929037</v>
      </c>
      <c r="T125" s="146">
        <v>492.36974839793288</v>
      </c>
      <c r="U125" s="146">
        <v>495.15357541263324</v>
      </c>
      <c r="V125" s="146">
        <v>497.97959860740951</v>
      </c>
      <c r="W125" s="146">
        <v>500.84771313565869</v>
      </c>
      <c r="X125" s="146">
        <v>503.7578294575531</v>
      </c>
      <c r="Y125" s="146">
        <v>506.70987297697479</v>
      </c>
      <c r="Z125" s="146">
        <v>509.70378369119868</v>
      </c>
      <c r="AA125" s="146">
        <v>512.73951585293594</v>
      </c>
      <c r="AB125" s="146">
        <v>515.81703764435929</v>
      </c>
      <c r="AC125" s="146">
        <v>518.93633086274474</v>
      </c>
    </row>
    <row r="126" spans="1:29">
      <c r="A126" s="147" t="s">
        <v>964</v>
      </c>
      <c r="B126" s="117" t="s">
        <v>544</v>
      </c>
      <c r="C126" s="117" t="s">
        <v>32</v>
      </c>
      <c r="D126" s="117" t="s">
        <v>39</v>
      </c>
      <c r="E126" s="117" t="s">
        <v>51</v>
      </c>
      <c r="F126" s="119">
        <v>236.90154526645125</v>
      </c>
      <c r="G126" s="119">
        <v>238.84989351865499</v>
      </c>
      <c r="H126" s="119">
        <v>241.0939837101532</v>
      </c>
      <c r="I126" s="119">
        <v>243.37492184960871</v>
      </c>
      <c r="J126" s="95">
        <v>245.53676130931328</v>
      </c>
      <c r="K126" s="95">
        <v>247.55746037099513</v>
      </c>
      <c r="L126" s="95">
        <v>249.59478922235127</v>
      </c>
      <c r="M126" s="95">
        <v>251.64888472191242</v>
      </c>
      <c r="N126" s="95">
        <v>253.71988485451686</v>
      </c>
      <c r="O126" s="95">
        <v>255.80792874057957</v>
      </c>
      <c r="P126" s="95">
        <v>257.91315664543771</v>
      </c>
      <c r="Q126" s="95">
        <v>260.03570998877314</v>
      </c>
      <c r="R126" s="95">
        <v>262.1757313541122</v>
      </c>
      <c r="S126" s="95">
        <v>264.33336449840385</v>
      </c>
      <c r="T126" s="95">
        <v>266.50875436167672</v>
      </c>
      <c r="U126" s="95">
        <v>268.70204707677539</v>
      </c>
      <c r="V126" s="95">
        <v>270.913389979177</v>
      </c>
      <c r="W126" s="95">
        <v>273.14293161688863</v>
      </c>
      <c r="X126" s="95">
        <v>275.39082176042592</v>
      </c>
      <c r="Y126" s="95">
        <v>277.65721141287418</v>
      </c>
      <c r="Z126" s="95">
        <v>279.94225282003191</v>
      </c>
      <c r="AA126" s="95">
        <v>282.24609948063818</v>
      </c>
      <c r="AB126" s="95">
        <v>284.56890615668379</v>
      </c>
      <c r="AC126" s="95">
        <v>286.91082888380754</v>
      </c>
    </row>
    <row r="127" spans="1:29">
      <c r="A127" s="147" t="s">
        <v>965</v>
      </c>
      <c r="B127" s="117" t="s">
        <v>544</v>
      </c>
      <c r="C127" s="117" t="s">
        <v>32</v>
      </c>
      <c r="D127" s="117" t="s">
        <v>40</v>
      </c>
      <c r="E127" s="117" t="s">
        <v>51</v>
      </c>
      <c r="F127" s="119">
        <v>226.05814374462506</v>
      </c>
      <c r="G127" s="119">
        <v>227.91731266125615</v>
      </c>
      <c r="H127" s="119">
        <v>230.05868688705544</v>
      </c>
      <c r="I127" s="119">
        <v>232.23522246524971</v>
      </c>
      <c r="J127" s="95">
        <v>234.29811072030535</v>
      </c>
      <c r="K127" s="95">
        <v>236.22631882226824</v>
      </c>
      <c r="L127" s="95">
        <v>238.17039553910408</v>
      </c>
      <c r="M127" s="95">
        <v>240.13047146508725</v>
      </c>
      <c r="N127" s="95">
        <v>242.10667826924663</v>
      </c>
      <c r="O127" s="95">
        <v>244.09914870421045</v>
      </c>
      <c r="P127" s="95">
        <v>246.10801661512406</v>
      </c>
      <c r="Q127" s="95">
        <v>248.13341694864104</v>
      </c>
      <c r="R127" s="95">
        <v>250.17548576198826</v>
      </c>
      <c r="S127" s="95">
        <v>252.23436023210564</v>
      </c>
      <c r="T127" s="95">
        <v>254.31017866486104</v>
      </c>
      <c r="U127" s="95">
        <v>256.40308050434106</v>
      </c>
      <c r="V127" s="95">
        <v>258.51320634221821</v>
      </c>
      <c r="W127" s="95">
        <v>260.64069792719528</v>
      </c>
      <c r="X127" s="95">
        <v>262.78569817452734</v>
      </c>
      <c r="Y127" s="95">
        <v>264.94835117562212</v>
      </c>
      <c r="Z127" s="95">
        <v>267.12880220771945</v>
      </c>
      <c r="AA127" s="95">
        <v>269.3271977436504</v>
      </c>
      <c r="AB127" s="95">
        <v>271.54368546167649</v>
      </c>
      <c r="AC127" s="95">
        <v>273.77841425541021</v>
      </c>
    </row>
    <row r="128" spans="1:29">
      <c r="A128" s="147" t="s">
        <v>966</v>
      </c>
      <c r="B128" s="117" t="s">
        <v>544</v>
      </c>
      <c r="C128" s="117" t="s">
        <v>32</v>
      </c>
      <c r="D128" s="117" t="s">
        <v>10</v>
      </c>
      <c r="E128" s="117" t="s">
        <v>11</v>
      </c>
      <c r="F128" s="119">
        <v>120796.68660000582</v>
      </c>
      <c r="G128" s="119">
        <v>122376.50927373911</v>
      </c>
      <c r="H128" s="119">
        <v>123964.58984604779</v>
      </c>
      <c r="I128" s="119">
        <v>125479.12305934337</v>
      </c>
      <c r="J128" s="95">
        <v>127012.16003130926</v>
      </c>
      <c r="K128" s="95">
        <v>128563.92683099561</v>
      </c>
      <c r="L128" s="95">
        <v>130134.65228944356</v>
      </c>
      <c r="M128" s="95">
        <v>131724.56803342985</v>
      </c>
      <c r="N128" s="95">
        <v>133333.90851962357</v>
      </c>
      <c r="O128" s="95">
        <v>134962.91106916027</v>
      </c>
      <c r="P128" s="95">
        <v>136611.81590263854</v>
      </c>
      <c r="Q128" s="95">
        <v>138280.86617554407</v>
      </c>
      <c r="R128" s="95">
        <v>139970.3080141065</v>
      </c>
      <c r="S128" s="95">
        <v>141680.39055159441</v>
      </c>
      <c r="T128" s="95">
        <v>143411.36596505373</v>
      </c>
      <c r="U128" s="95">
        <v>145163.48951249503</v>
      </c>
      <c r="V128" s="95">
        <v>146937.01957053496</v>
      </c>
      <c r="W128" s="95">
        <v>148732.21767249788</v>
      </c>
      <c r="X128" s="95">
        <v>150549.34854698274</v>
      </c>
      <c r="Y128" s="95">
        <v>152388.68015690125</v>
      </c>
      <c r="Z128" s="95">
        <v>154250.48373899297</v>
      </c>
      <c r="AA128" s="95">
        <v>156135.03384382327</v>
      </c>
      <c r="AB128" s="95">
        <v>158042.60837626981</v>
      </c>
      <c r="AC128" s="95">
        <v>159973.48863650372</v>
      </c>
    </row>
    <row r="129" spans="1:29">
      <c r="A129" s="3" t="s">
        <v>967</v>
      </c>
      <c r="B129" s="117" t="s">
        <v>544</v>
      </c>
      <c r="C129" s="117" t="s">
        <v>32</v>
      </c>
      <c r="D129" s="117" t="s">
        <v>41</v>
      </c>
      <c r="E129" s="117" t="s">
        <v>52</v>
      </c>
      <c r="F129" s="149">
        <v>1.961159299434293</v>
      </c>
      <c r="G129" s="149">
        <v>1.9517625967282761</v>
      </c>
      <c r="H129" s="149">
        <v>1.9448617061498685</v>
      </c>
      <c r="I129" s="149">
        <v>1.9395650520645444</v>
      </c>
      <c r="J129" s="186">
        <v>1.9331752270710694</v>
      </c>
      <c r="K129" s="186">
        <v>1.9255592643527693</v>
      </c>
      <c r="L129" s="186">
        <v>1.9179733055820232</v>
      </c>
      <c r="M129" s="186">
        <v>1.9104172325548827</v>
      </c>
      <c r="N129" s="186">
        <v>1.9028909275330765</v>
      </c>
      <c r="O129" s="186">
        <v>1.8953942732421769</v>
      </c>
      <c r="P129" s="186">
        <v>1.8879271528697712</v>
      </c>
      <c r="Q129" s="186">
        <v>1.8804894500636433</v>
      </c>
      <c r="R129" s="186">
        <v>1.8730810489299601</v>
      </c>
      <c r="S129" s="186">
        <v>1.8657018340314646</v>
      </c>
      <c r="T129" s="186">
        <v>1.858351690385678</v>
      </c>
      <c r="U129" s="186">
        <v>1.8510305034631089</v>
      </c>
      <c r="V129" s="186">
        <v>1.8437381591854667</v>
      </c>
      <c r="W129" s="186">
        <v>1.8364745439238856</v>
      </c>
      <c r="X129" s="186">
        <v>1.8292395444971536</v>
      </c>
      <c r="Y129" s="186">
        <v>1.8220330481699487</v>
      </c>
      <c r="Z129" s="186">
        <v>1.8148549426510832</v>
      </c>
      <c r="AA129" s="186">
        <v>1.8077051160917521</v>
      </c>
      <c r="AB129" s="186">
        <v>1.8005834570837922</v>
      </c>
      <c r="AC129" s="186">
        <v>1.7934898546579454</v>
      </c>
    </row>
    <row r="130" spans="1:29">
      <c r="A130" s="3" t="s">
        <v>968</v>
      </c>
      <c r="B130" s="117" t="s">
        <v>544</v>
      </c>
      <c r="C130" s="117" t="s">
        <v>32</v>
      </c>
      <c r="D130" s="117" t="s">
        <v>42</v>
      </c>
      <c r="E130" s="117" t="s">
        <v>52</v>
      </c>
      <c r="F130" s="149">
        <v>1.871393579636597</v>
      </c>
      <c r="G130" s="149">
        <v>1.8624269805852776</v>
      </c>
      <c r="H130" s="149">
        <v>1.8558419559389212</v>
      </c>
      <c r="I130" s="149">
        <v>1.8507877390521588</v>
      </c>
      <c r="J130" s="186">
        <v>1.8446903876176064</v>
      </c>
      <c r="K130" s="186">
        <v>1.837423020944287</v>
      </c>
      <c r="L130" s="186">
        <v>1.8301842848849286</v>
      </c>
      <c r="M130" s="186">
        <v>1.8229740666459844</v>
      </c>
      <c r="N130" s="186">
        <v>1.815792253878272</v>
      </c>
      <c r="O130" s="186">
        <v>1.8086387346752213</v>
      </c>
      <c r="P130" s="186">
        <v>1.8015133975711299</v>
      </c>
      <c r="Q130" s="186">
        <v>1.7944161315394274</v>
      </c>
      <c r="R130" s="186">
        <v>1.7873468259909455</v>
      </c>
      <c r="S130" s="186">
        <v>1.780305370772195</v>
      </c>
      <c r="T130" s="186">
        <v>1.7732916561636474</v>
      </c>
      <c r="U130" s="186">
        <v>1.7663055728780275</v>
      </c>
      <c r="V130" s="186">
        <v>1.7593470120586103</v>
      </c>
      <c r="W130" s="186">
        <v>1.752415865277523</v>
      </c>
      <c r="X130" s="186">
        <v>1.7455120245340576</v>
      </c>
      <c r="Y130" s="186">
        <v>1.7386353822529867</v>
      </c>
      <c r="Z130" s="186">
        <v>1.7317858312828873</v>
      </c>
      <c r="AA130" s="186">
        <v>1.7249632648944728</v>
      </c>
      <c r="AB130" s="186">
        <v>1.7181675767789273</v>
      </c>
      <c r="AC130" s="186">
        <v>1.7113986610462517</v>
      </c>
    </row>
    <row r="131" spans="1:29">
      <c r="A131" s="147" t="s">
        <v>969</v>
      </c>
      <c r="B131" s="117" t="s">
        <v>544</v>
      </c>
      <c r="C131" s="117" t="s">
        <v>32</v>
      </c>
      <c r="D131" s="117" t="s">
        <v>43</v>
      </c>
      <c r="E131" s="117" t="s">
        <v>12</v>
      </c>
      <c r="F131" s="150">
        <v>0.32837962161819456</v>
      </c>
      <c r="G131" s="150">
        <v>0.34724181428815187</v>
      </c>
      <c r="H131" s="150">
        <v>0.367187455165295</v>
      </c>
      <c r="I131" s="150">
        <v>0.38827877773637676</v>
      </c>
      <c r="J131" s="150">
        <v>0.41058159019236529</v>
      </c>
      <c r="K131" s="150">
        <v>0.43416548076018596</v>
      </c>
      <c r="L131" s="150">
        <v>0.45910403482876017</v>
      </c>
      <c r="M131" s="150">
        <v>0.4854750645468085</v>
      </c>
      <c r="N131" s="150">
        <v>0.51336085160879863</v>
      </c>
      <c r="O131" s="150">
        <v>0.54284840398656775</v>
      </c>
      <c r="P131" s="150">
        <v>0.574029727407662</v>
      </c>
      <c r="Q131" s="150">
        <v>0.60700211242744695</v>
      </c>
      <c r="R131" s="150">
        <v>0.64186843799069937</v>
      </c>
      <c r="S131" s="150">
        <v>0.6787374924298385</v>
      </c>
      <c r="T131" s="150">
        <v>0.71772431290136185</v>
      </c>
      <c r="U131" s="150">
        <v>0.75895054431957887</v>
      </c>
      <c r="V131" s="150">
        <v>0.80254481890757212</v>
      </c>
      <c r="W131" s="150">
        <v>0.84864315754964303</v>
      </c>
      <c r="X131" s="150">
        <v>0.89738939419752461</v>
      </c>
      <c r="Y131" s="150">
        <v>0.9489356246545736</v>
      </c>
      <c r="Z131" s="150">
        <v>1</v>
      </c>
      <c r="AA131" s="150">
        <v>1</v>
      </c>
      <c r="AB131" s="150">
        <v>1</v>
      </c>
      <c r="AC131" s="150">
        <v>1</v>
      </c>
    </row>
    <row r="132" spans="1:29">
      <c r="A132" s="147" t="s">
        <v>970</v>
      </c>
      <c r="B132" s="117" t="s">
        <v>544</v>
      </c>
      <c r="C132" s="117" t="s">
        <v>32</v>
      </c>
      <c r="D132" s="117" t="s">
        <v>85</v>
      </c>
      <c r="E132" s="117" t="s">
        <v>12</v>
      </c>
      <c r="F132" s="150">
        <v>0.40799999999999997</v>
      </c>
      <c r="G132" s="150">
        <v>0.40799999999999997</v>
      </c>
      <c r="H132" s="150">
        <v>0.40799999999999997</v>
      </c>
      <c r="I132" s="150">
        <v>0.40799999999999997</v>
      </c>
      <c r="J132" s="150">
        <v>0.40799999999999997</v>
      </c>
      <c r="K132" s="150">
        <v>0.40799999999999997</v>
      </c>
      <c r="L132" s="150">
        <v>0.40799999999999997</v>
      </c>
      <c r="M132" s="150">
        <v>0.40799999999999997</v>
      </c>
      <c r="N132" s="150">
        <v>0.40799999999999997</v>
      </c>
      <c r="O132" s="150">
        <v>0.40799999999999997</v>
      </c>
      <c r="P132" s="150">
        <v>0.40799999999999997</v>
      </c>
      <c r="Q132" s="150">
        <v>0.40799999999999997</v>
      </c>
      <c r="R132" s="150">
        <v>0.40799999999999997</v>
      </c>
      <c r="S132" s="150">
        <v>0.40799999999999997</v>
      </c>
      <c r="T132" s="150">
        <v>0.40799999999999997</v>
      </c>
      <c r="U132" s="150">
        <v>0.40799999999999997</v>
      </c>
      <c r="V132" s="150">
        <v>0.40799999999999997</v>
      </c>
      <c r="W132" s="150">
        <v>0.40799999999999997</v>
      </c>
      <c r="X132" s="150">
        <v>0.40799999999999997</v>
      </c>
      <c r="Y132" s="150">
        <v>0.40799999999999997</v>
      </c>
      <c r="Z132" s="150">
        <v>0.40799999999999997</v>
      </c>
      <c r="AA132" s="150">
        <v>0.40799999999999997</v>
      </c>
      <c r="AB132" s="150">
        <v>0.40799999999999997</v>
      </c>
      <c r="AC132" s="150">
        <v>0.40799999999999997</v>
      </c>
    </row>
    <row r="133" spans="1:29">
      <c r="A133" s="147" t="s">
        <v>971</v>
      </c>
      <c r="B133" s="117" t="s">
        <v>544</v>
      </c>
      <c r="C133" s="117" t="s">
        <v>32</v>
      </c>
      <c r="D133" s="117" t="s">
        <v>44</v>
      </c>
      <c r="E133" s="117" t="s">
        <v>12</v>
      </c>
      <c r="F133" s="150">
        <v>0.50120862662826382</v>
      </c>
      <c r="G133" s="150">
        <v>0.49441459619652989</v>
      </c>
      <c r="H133" s="150">
        <v>0.48771266084667403</v>
      </c>
      <c r="I133" s="150">
        <v>0.48110157220275923</v>
      </c>
      <c r="J133" s="150">
        <v>0.47458009881095176</v>
      </c>
      <c r="K133" s="150">
        <v>0.4681470259101369</v>
      </c>
      <c r="L133" s="150">
        <v>0.46180115520564441</v>
      </c>
      <c r="M133" s="150">
        <v>0.45554130464604092</v>
      </c>
      <c r="N133" s="150">
        <v>0.44936630820294804</v>
      </c>
      <c r="O133" s="150">
        <v>0.44327501565384531</v>
      </c>
      <c r="P133" s="150">
        <v>0.43726629236781689</v>
      </c>
      <c r="Q133" s="150">
        <v>0.43133901909420302</v>
      </c>
      <c r="R133" s="150">
        <v>0.42549209175411595</v>
      </c>
      <c r="S133" s="150">
        <v>0.41972442123478221</v>
      </c>
      <c r="T133" s="150">
        <v>0.41403493318667239</v>
      </c>
      <c r="U133" s="150">
        <v>0.40842256782338127</v>
      </c>
      <c r="V133" s="150">
        <v>0.40288627972422009</v>
      </c>
      <c r="W133" s="150">
        <v>0.39742503763948522</v>
      </c>
      <c r="X133" s="150">
        <v>0.39203782429836631</v>
      </c>
      <c r="Y133" s="150">
        <v>0.3867236362194581</v>
      </c>
      <c r="Z133" s="150">
        <v>0.38148148352384115</v>
      </c>
      <c r="AA133" s="150">
        <v>0.37631038975069608</v>
      </c>
      <c r="AB133" s="150">
        <v>0.37120939167541728</v>
      </c>
      <c r="AC133" s="150">
        <v>0.36617753913019213</v>
      </c>
    </row>
    <row r="134" spans="1:29">
      <c r="A134" s="147" t="s">
        <v>1105</v>
      </c>
      <c r="B134" s="117" t="s">
        <v>544</v>
      </c>
      <c r="C134" s="117" t="s">
        <v>32</v>
      </c>
      <c r="D134" s="117" t="s">
        <v>1103</v>
      </c>
      <c r="E134" s="117" t="s">
        <v>12</v>
      </c>
      <c r="F134" s="150">
        <v>1.7999999999999999E-2</v>
      </c>
      <c r="G134" s="150">
        <v>3.5999999999999997E-2</v>
      </c>
      <c r="H134" s="150">
        <v>5.3999999999999992E-2</v>
      </c>
      <c r="I134" s="150">
        <v>7.1999999999999995E-2</v>
      </c>
      <c r="J134" s="150">
        <v>0.09</v>
      </c>
      <c r="K134" s="150">
        <v>0.11461034197302272</v>
      </c>
      <c r="L134" s="150">
        <v>0.13922068394604545</v>
      </c>
      <c r="M134" s="150">
        <v>0.16383102591906817</v>
      </c>
      <c r="N134" s="150">
        <v>0.1884413678920909</v>
      </c>
      <c r="O134" s="150">
        <v>0.21305170986511363</v>
      </c>
      <c r="P134" s="150">
        <v>0.23766205183813635</v>
      </c>
      <c r="Q134" s="150">
        <v>0.26227239381115908</v>
      </c>
      <c r="R134" s="150">
        <v>0.28688273578418183</v>
      </c>
      <c r="S134" s="150">
        <v>0.31149307775720458</v>
      </c>
      <c r="T134" s="150">
        <v>0.33610341973022734</v>
      </c>
      <c r="U134" s="150">
        <v>0.36071376170325009</v>
      </c>
      <c r="V134" s="150">
        <v>0.38532410367627284</v>
      </c>
      <c r="W134" s="150">
        <v>0.4099344456492956</v>
      </c>
      <c r="X134" s="150">
        <v>0.43454478762231835</v>
      </c>
      <c r="Y134" s="150">
        <v>0.45915512959534088</v>
      </c>
      <c r="Z134" s="150">
        <v>0.4741551295953409</v>
      </c>
      <c r="AA134" s="150">
        <v>0.48915512959534091</v>
      </c>
      <c r="AB134" s="150">
        <v>0.50415512959534092</v>
      </c>
      <c r="AC134" s="150">
        <v>0.51915512959534094</v>
      </c>
    </row>
    <row r="135" spans="1:29">
      <c r="A135" s="147" t="s">
        <v>972</v>
      </c>
      <c r="B135" s="117" t="s">
        <v>544</v>
      </c>
      <c r="C135" s="117" t="s">
        <v>32</v>
      </c>
      <c r="D135" s="117" t="s">
        <v>936</v>
      </c>
      <c r="E135" s="117" t="s">
        <v>12</v>
      </c>
      <c r="F135" s="150">
        <v>1.3330979366300576E-2</v>
      </c>
      <c r="G135" s="150">
        <v>1.561924184676035E-2</v>
      </c>
      <c r="H135" s="150">
        <v>1.8300284560060061E-2</v>
      </c>
      <c r="I135" s="150">
        <v>2.1441528229402231E-2</v>
      </c>
      <c r="J135" s="150">
        <v>2.5121966344480925E-2</v>
      </c>
      <c r="K135" s="150">
        <v>2.9434151626739111E-2</v>
      </c>
      <c r="L135" s="150">
        <v>3.4486523471368408E-2</v>
      </c>
      <c r="M135" s="150">
        <v>4.0406134894705785E-2</v>
      </c>
      <c r="N135" s="150">
        <v>4.7341847562124749E-2</v>
      </c>
      <c r="O135" s="150">
        <v>5.5468075242433468E-2</v>
      </c>
      <c r="P135" s="150">
        <v>6.498916982618444E-2</v>
      </c>
      <c r="Q135" s="150">
        <v>7.614456020398494E-2</v>
      </c>
      <c r="R135" s="150">
        <v>8.921477323322026E-2</v>
      </c>
      <c r="S135" s="150">
        <v>0.10452848820365733</v>
      </c>
      <c r="T135" s="150">
        <v>0.12247080220200145</v>
      </c>
      <c r="U135" s="150">
        <v>0.1434929142262</v>
      </c>
      <c r="V135" s="150">
        <v>0.16812347157787377</v>
      </c>
      <c r="W135" s="150">
        <v>0.19698186386290012</v>
      </c>
      <c r="X135" s="150">
        <v>0.23079379890706891</v>
      </c>
      <c r="Y135" s="150">
        <v>0.27040955227751162</v>
      </c>
      <c r="Z135" s="150">
        <v>0.31682534933430856</v>
      </c>
      <c r="AA135" s="150">
        <v>0.37120841751105021</v>
      </c>
      <c r="AB135" s="150">
        <v>0.43492633881911552</v>
      </c>
      <c r="AC135" s="150">
        <v>0.50958144070903011</v>
      </c>
    </row>
    <row r="136" spans="1:29">
      <c r="A136" s="147" t="s">
        <v>973</v>
      </c>
      <c r="B136" s="117" t="s">
        <v>544</v>
      </c>
      <c r="C136" s="117" t="s">
        <v>32</v>
      </c>
      <c r="D136" s="117" t="s">
        <v>58</v>
      </c>
      <c r="E136" s="117" t="s">
        <v>12</v>
      </c>
      <c r="F136" s="150">
        <v>1</v>
      </c>
      <c r="G136" s="150">
        <v>1</v>
      </c>
      <c r="H136" s="150">
        <v>1</v>
      </c>
      <c r="I136" s="150">
        <v>1</v>
      </c>
      <c r="J136" s="96">
        <v>1</v>
      </c>
      <c r="K136" s="96">
        <v>1</v>
      </c>
      <c r="L136" s="96">
        <v>1</v>
      </c>
      <c r="M136" s="96">
        <v>1</v>
      </c>
      <c r="N136" s="96">
        <v>1</v>
      </c>
      <c r="O136" s="96">
        <v>1</v>
      </c>
      <c r="P136" s="96">
        <v>1</v>
      </c>
      <c r="Q136" s="96">
        <v>1</v>
      </c>
      <c r="R136" s="96">
        <v>1</v>
      </c>
      <c r="S136" s="96">
        <v>1</v>
      </c>
      <c r="T136" s="96">
        <v>1</v>
      </c>
      <c r="U136" s="96">
        <v>1</v>
      </c>
      <c r="V136" s="96">
        <v>1</v>
      </c>
      <c r="W136" s="96">
        <v>1</v>
      </c>
      <c r="X136" s="96">
        <v>1</v>
      </c>
      <c r="Y136" s="96">
        <v>1</v>
      </c>
      <c r="Z136" s="96">
        <v>1</v>
      </c>
      <c r="AA136" s="96">
        <v>1</v>
      </c>
      <c r="AB136" s="96">
        <v>1</v>
      </c>
      <c r="AC136" s="96">
        <v>1</v>
      </c>
    </row>
    <row r="137" spans="1:29">
      <c r="A137" s="147" t="s">
        <v>975</v>
      </c>
      <c r="B137" s="117" t="s">
        <v>544</v>
      </c>
      <c r="C137" s="117" t="s">
        <v>32</v>
      </c>
      <c r="D137" s="117" t="s">
        <v>45</v>
      </c>
      <c r="E137" s="117" t="s">
        <v>12</v>
      </c>
      <c r="F137" s="150">
        <v>0.33</v>
      </c>
      <c r="G137" s="150">
        <v>0.66</v>
      </c>
      <c r="H137" s="150">
        <v>1</v>
      </c>
      <c r="I137" s="150">
        <v>1</v>
      </c>
      <c r="J137" s="96">
        <v>1</v>
      </c>
      <c r="K137" s="96">
        <v>1</v>
      </c>
      <c r="L137" s="96">
        <v>1</v>
      </c>
      <c r="M137" s="96">
        <v>1</v>
      </c>
      <c r="N137" s="96">
        <v>1</v>
      </c>
      <c r="O137" s="96">
        <v>1</v>
      </c>
      <c r="P137" s="96">
        <v>1</v>
      </c>
      <c r="Q137" s="96">
        <v>1</v>
      </c>
      <c r="R137" s="96">
        <v>1</v>
      </c>
      <c r="S137" s="96">
        <v>1</v>
      </c>
      <c r="T137" s="96">
        <v>1</v>
      </c>
      <c r="U137" s="96">
        <v>1</v>
      </c>
      <c r="V137" s="96">
        <v>1</v>
      </c>
      <c r="W137" s="96">
        <v>1</v>
      </c>
      <c r="X137" s="96">
        <v>1</v>
      </c>
      <c r="Y137" s="96">
        <v>1</v>
      </c>
      <c r="Z137" s="96">
        <v>1</v>
      </c>
      <c r="AA137" s="96">
        <v>1</v>
      </c>
      <c r="AB137" s="96">
        <v>1</v>
      </c>
      <c r="AC137" s="96">
        <v>1</v>
      </c>
    </row>
    <row r="138" spans="1:29">
      <c r="A138" s="147" t="s">
        <v>976</v>
      </c>
      <c r="B138" s="117" t="s">
        <v>544</v>
      </c>
      <c r="C138" s="117" t="s">
        <v>152</v>
      </c>
      <c r="D138" s="117" t="s">
        <v>39</v>
      </c>
      <c r="E138" s="117" t="s">
        <v>51</v>
      </c>
      <c r="F138" s="119">
        <v>64.062731357610858</v>
      </c>
      <c r="G138" s="119">
        <v>64.833292079521755</v>
      </c>
      <c r="H138" s="119">
        <v>65.601135141161166</v>
      </c>
      <c r="I138" s="119">
        <v>66.37815292410356</v>
      </c>
      <c r="J138" s="95">
        <v>67.16445519758841</v>
      </c>
      <c r="K138" s="95">
        <v>67.960153044420409</v>
      </c>
      <c r="L138" s="95">
        <v>68.765358876688808</v>
      </c>
      <c r="M138" s="95">
        <v>69.580186451674891</v>
      </c>
      <c r="N138" s="95">
        <v>70.404750887949817</v>
      </c>
      <c r="O138" s="95">
        <v>71.239168681665134</v>
      </c>
      <c r="P138" s="95">
        <v>72.083557723038155</v>
      </c>
      <c r="Q138" s="95">
        <v>72.938037313034684</v>
      </c>
      <c r="R138" s="95">
        <v>73.80272818025135</v>
      </c>
      <c r="S138" s="95">
        <v>74.677752498000075</v>
      </c>
      <c r="T138" s="95">
        <v>75.563233901596774</v>
      </c>
      <c r="U138" s="95">
        <v>76.459297505857123</v>
      </c>
      <c r="V138" s="95">
        <v>77.366069922801728</v>
      </c>
      <c r="W138" s="95">
        <v>78.283679279573008</v>
      </c>
      <c r="X138" s="95">
        <v>79.212255236566605</v>
      </c>
      <c r="Y138" s="95">
        <v>80.151929005779763</v>
      </c>
      <c r="Z138" s="95">
        <v>81.102833369379297</v>
      </c>
      <c r="AA138" s="95">
        <v>82.065102698491629</v>
      </c>
      <c r="AB138" s="95">
        <v>83.038872972217916</v>
      </c>
      <c r="AC138" s="95">
        <v>84.02428179687648</v>
      </c>
    </row>
    <row r="139" spans="1:29">
      <c r="A139" s="147" t="s">
        <v>977</v>
      </c>
      <c r="B139" s="117" t="s">
        <v>544</v>
      </c>
      <c r="C139" s="117" t="s">
        <v>152</v>
      </c>
      <c r="D139" s="117" t="s">
        <v>40</v>
      </c>
      <c r="E139" s="117" t="s">
        <v>51</v>
      </c>
      <c r="F139" s="119">
        <v>64.747964791613157</v>
      </c>
      <c r="G139" s="119">
        <v>65.526767653039386</v>
      </c>
      <c r="H139" s="119">
        <v>66.302823785316775</v>
      </c>
      <c r="I139" s="119">
        <v>67.08815277435987</v>
      </c>
      <c r="J139" s="95">
        <v>67.882865563531539</v>
      </c>
      <c r="K139" s="95">
        <v>68.687074423810174</v>
      </c>
      <c r="L139" s="95">
        <v>69.500892969677125</v>
      </c>
      <c r="M139" s="95">
        <v>70.324436175194322</v>
      </c>
      <c r="N139" s="95">
        <v>71.157820390274352</v>
      </c>
      <c r="O139" s="95">
        <v>72.00116335714516</v>
      </c>
      <c r="P139" s="95">
        <v>72.854584227011784</v>
      </c>
      <c r="Q139" s="95">
        <v>73.718203576917546</v>
      </c>
      <c r="R139" s="95">
        <v>74.592143426806928</v>
      </c>
      <c r="S139" s="95">
        <v>75.476527256792792</v>
      </c>
      <c r="T139" s="95">
        <v>76.371480024630031</v>
      </c>
      <c r="U139" s="95">
        <v>77.277128183398432</v>
      </c>
      <c r="V139" s="95">
        <v>78.193599699397268</v>
      </c>
      <c r="W139" s="95">
        <v>79.121024070253767</v>
      </c>
      <c r="X139" s="95">
        <v>80.059532343248549</v>
      </c>
      <c r="Y139" s="95">
        <v>81.009257133860189</v>
      </c>
      <c r="Z139" s="95">
        <v>81.970332644531794</v>
      </c>
      <c r="AA139" s="95">
        <v>82.94289468366209</v>
      </c>
      <c r="AB139" s="95">
        <v>83.927080684823878</v>
      </c>
      <c r="AC139" s="95">
        <v>84.92302972621232</v>
      </c>
    </row>
    <row r="140" spans="1:29">
      <c r="A140" s="3" t="s">
        <v>978</v>
      </c>
      <c r="B140" s="117" t="s">
        <v>544</v>
      </c>
      <c r="C140" s="117" t="s">
        <v>152</v>
      </c>
      <c r="D140" s="117" t="s">
        <v>10</v>
      </c>
      <c r="E140" s="117" t="s">
        <v>11</v>
      </c>
      <c r="F140" s="119">
        <v>16897.112874999999</v>
      </c>
      <c r="G140" s="119">
        <v>17097.860366666668</v>
      </c>
      <c r="H140" s="119">
        <v>17300.107833333332</v>
      </c>
      <c r="I140" s="119">
        <v>17504.793213773384</v>
      </c>
      <c r="J140" s="95">
        <v>17711.94552951285</v>
      </c>
      <c r="K140" s="95">
        <v>17921.594150432022</v>
      </c>
      <c r="L140" s="95">
        <v>18133.76879892392</v>
      </c>
      <c r="M140" s="95">
        <v>18348.49955410264</v>
      </c>
      <c r="N140" s="95">
        <v>18565.816856062091</v>
      </c>
      <c r="O140" s="95">
        <v>18785.751510185735</v>
      </c>
      <c r="P140" s="95">
        <v>19008.334691508</v>
      </c>
      <c r="Q140" s="95">
        <v>19233.597949127921</v>
      </c>
      <c r="R140" s="95">
        <v>19461.57321067563</v>
      </c>
      <c r="S140" s="95">
        <v>19692.292786832397</v>
      </c>
      <c r="T140" s="95">
        <v>19925.789375904784</v>
      </c>
      <c r="U140" s="95">
        <v>20162.096068453597</v>
      </c>
      <c r="V140" s="95">
        <v>20401.246351978283</v>
      </c>
      <c r="W140" s="95">
        <v>20643.274115657448</v>
      </c>
      <c r="X140" s="95">
        <v>20888.213655146152</v>
      </c>
      <c r="Y140" s="95">
        <v>21136.099677430644</v>
      </c>
      <c r="Z140" s="95">
        <v>21386.967305741266</v>
      </c>
      <c r="AA140" s="95">
        <v>21640.852084524191</v>
      </c>
      <c r="AB140" s="95">
        <v>21897.7899844727</v>
      </c>
      <c r="AC140" s="95">
        <v>22157.817407618721</v>
      </c>
    </row>
    <row r="141" spans="1:29">
      <c r="A141" s="3" t="s">
        <v>979</v>
      </c>
      <c r="B141" s="117" t="s">
        <v>544</v>
      </c>
      <c r="C141" s="117" t="s">
        <v>152</v>
      </c>
      <c r="D141" s="117" t="s">
        <v>41</v>
      </c>
      <c r="E141" s="117" t="s">
        <v>52</v>
      </c>
      <c r="F141" s="149">
        <v>3.7913418600874955</v>
      </c>
      <c r="G141" s="149">
        <v>3.7918950493898205</v>
      </c>
      <c r="H141" s="149">
        <v>3.7919494937923366</v>
      </c>
      <c r="I141" s="149">
        <v>3.791998689357547</v>
      </c>
      <c r="J141" s="186">
        <v>3.792042781843159</v>
      </c>
      <c r="K141" s="186">
        <v>3.7920819138057622</v>
      </c>
      <c r="L141" s="186">
        <v>3.7921162246630953</v>
      </c>
      <c r="M141" s="186">
        <v>3.7921458507552503</v>
      </c>
      <c r="N141" s="186">
        <v>3.792170925404843</v>
      </c>
      <c r="O141" s="186">
        <v>3.792191578976166</v>
      </c>
      <c r="P141" s="186">
        <v>3.7922079389333136</v>
      </c>
      <c r="Q141" s="186">
        <v>3.7922201298973186</v>
      </c>
      <c r="R141" s="186">
        <v>3.7922282737022992</v>
      </c>
      <c r="S141" s="186">
        <v>3.7922324894506283</v>
      </c>
      <c r="T141" s="186">
        <v>3.7922328935671401</v>
      </c>
      <c r="U141" s="186">
        <v>3.7922295998523845</v>
      </c>
      <c r="V141" s="186">
        <v>3.792222719534958</v>
      </c>
      <c r="W141" s="186">
        <v>3.7922123613228891</v>
      </c>
      <c r="X141" s="186">
        <v>3.7921986314541254</v>
      </c>
      <c r="Y141" s="186">
        <v>3.7921816337461194</v>
      </c>
      <c r="Z141" s="186">
        <v>3.7921614696445296</v>
      </c>
      <c r="AA141" s="186">
        <v>3.7921382382710354</v>
      </c>
      <c r="AB141" s="186">
        <v>3.7921120364703098</v>
      </c>
      <c r="AC141" s="186">
        <v>3.7920829588561218</v>
      </c>
    </row>
    <row r="142" spans="1:29">
      <c r="A142" s="3" t="s">
        <v>980</v>
      </c>
      <c r="B142" s="117" t="s">
        <v>544</v>
      </c>
      <c r="C142" s="117" t="s">
        <v>152</v>
      </c>
      <c r="D142" s="117" t="s">
        <v>42</v>
      </c>
      <c r="E142" s="117" t="s">
        <v>52</v>
      </c>
      <c r="F142" s="149">
        <v>3.8318951450818881</v>
      </c>
      <c r="G142" s="149">
        <v>3.8324542514563902</v>
      </c>
      <c r="H142" s="149">
        <v>3.8325092782119237</v>
      </c>
      <c r="I142" s="149">
        <v>3.8325589999870755</v>
      </c>
      <c r="J142" s="186">
        <v>3.8326035640986187</v>
      </c>
      <c r="K142" s="186">
        <v>3.8326431146279694</v>
      </c>
      <c r="L142" s="186">
        <v>3.8326777924841191</v>
      </c>
      <c r="M142" s="186">
        <v>3.8327077354654921</v>
      </c>
      <c r="N142" s="186">
        <v>3.832733078320762</v>
      </c>
      <c r="O142" s="186">
        <v>3.832753952808635</v>
      </c>
      <c r="P142" s="186">
        <v>3.8327704877565982</v>
      </c>
      <c r="Q142" s="186">
        <v>3.8327828091186671</v>
      </c>
      <c r="R142" s="186">
        <v>3.8327910400321321</v>
      </c>
      <c r="S142" s="186">
        <v>3.83279530087332</v>
      </c>
      <c r="T142" s="186">
        <v>3.8327957093123781</v>
      </c>
      <c r="U142" s="186">
        <v>3.8327923803671013</v>
      </c>
      <c r="V142" s="186">
        <v>3.8327854264558172</v>
      </c>
      <c r="W142" s="186">
        <v>3.8327749574493271</v>
      </c>
      <c r="X142" s="186">
        <v>3.8327610807219306</v>
      </c>
      <c r="Y142" s="186">
        <v>3.8327439012015421</v>
      </c>
      <c r="Z142" s="186">
        <v>3.8327235214189117</v>
      </c>
      <c r="AA142" s="186">
        <v>3.8327000415559529</v>
      </c>
      <c r="AB142" s="186">
        <v>3.832673559493216</v>
      </c>
      <c r="AC142" s="186">
        <v>3.8326441708564887</v>
      </c>
    </row>
    <row r="143" spans="1:29">
      <c r="A143" s="3" t="s">
        <v>981</v>
      </c>
      <c r="B143" s="117" t="s">
        <v>544</v>
      </c>
      <c r="C143" s="117" t="s">
        <v>152</v>
      </c>
      <c r="D143" s="117" t="s">
        <v>43</v>
      </c>
      <c r="E143" s="117" t="s">
        <v>12</v>
      </c>
      <c r="F143" s="150">
        <v>0.32837962161819456</v>
      </c>
      <c r="G143" s="150">
        <v>0.34724181428815187</v>
      </c>
      <c r="H143" s="150">
        <v>0.367187455165295</v>
      </c>
      <c r="I143" s="150">
        <v>0.38827877773637676</v>
      </c>
      <c r="J143" s="150">
        <v>0.41058159019236529</v>
      </c>
      <c r="K143" s="150">
        <v>0.43416548076018596</v>
      </c>
      <c r="L143" s="150">
        <v>0.45910403482876017</v>
      </c>
      <c r="M143" s="150">
        <v>0.4854750645468085</v>
      </c>
      <c r="N143" s="150">
        <v>0.51336085160879863</v>
      </c>
      <c r="O143" s="150">
        <v>0.54284840398656775</v>
      </c>
      <c r="P143" s="150">
        <v>0.574029727407662</v>
      </c>
      <c r="Q143" s="150">
        <v>0.60700211242744695</v>
      </c>
      <c r="R143" s="150">
        <v>0.64186843799069937</v>
      </c>
      <c r="S143" s="150">
        <v>0.6787374924298385</v>
      </c>
      <c r="T143" s="150">
        <v>0.71772431290136185</v>
      </c>
      <c r="U143" s="150">
        <v>0.75895054431957887</v>
      </c>
      <c r="V143" s="150">
        <v>0.80254481890757212</v>
      </c>
      <c r="W143" s="150">
        <v>0.84864315754964303</v>
      </c>
      <c r="X143" s="150">
        <v>0.89738939419752461</v>
      </c>
      <c r="Y143" s="150">
        <v>0.9489356246545736</v>
      </c>
      <c r="Z143" s="150">
        <v>1</v>
      </c>
      <c r="AA143" s="150">
        <v>1</v>
      </c>
      <c r="AB143" s="150">
        <v>1</v>
      </c>
      <c r="AC143" s="150">
        <v>1</v>
      </c>
    </row>
    <row r="144" spans="1:29">
      <c r="A144" s="3" t="s">
        <v>982</v>
      </c>
      <c r="B144" s="117" t="s">
        <v>544</v>
      </c>
      <c r="C144" s="117" t="s">
        <v>152</v>
      </c>
      <c r="D144" s="117" t="s">
        <v>44</v>
      </c>
      <c r="E144" s="117" t="s">
        <v>12</v>
      </c>
      <c r="F144" s="150">
        <v>0.60089668805662699</v>
      </c>
      <c r="G144" s="150">
        <v>0.60089668805662699</v>
      </c>
      <c r="H144" s="150">
        <v>0.60089668805662699</v>
      </c>
      <c r="I144" s="150">
        <v>0.60089668805662699</v>
      </c>
      <c r="J144" s="150">
        <v>0.60089668805662699</v>
      </c>
      <c r="K144" s="150">
        <v>0.60089668805662699</v>
      </c>
      <c r="L144" s="150">
        <v>0.60089668805662699</v>
      </c>
      <c r="M144" s="150">
        <v>0.60089668805662699</v>
      </c>
      <c r="N144" s="150">
        <v>0.60089668805662699</v>
      </c>
      <c r="O144" s="150">
        <v>0.60089668805662699</v>
      </c>
      <c r="P144" s="150">
        <v>0.60089668805662699</v>
      </c>
      <c r="Q144" s="150">
        <v>0.60089668805662699</v>
      </c>
      <c r="R144" s="150">
        <v>0.60089668805662699</v>
      </c>
      <c r="S144" s="150">
        <v>0.60089668805662699</v>
      </c>
      <c r="T144" s="150">
        <v>0.60089668805662699</v>
      </c>
      <c r="U144" s="150">
        <v>0.60089668805662699</v>
      </c>
      <c r="V144" s="150">
        <v>0.60089668805662699</v>
      </c>
      <c r="W144" s="150">
        <v>0.60089668805662699</v>
      </c>
      <c r="X144" s="150">
        <v>0.60089668805662699</v>
      </c>
      <c r="Y144" s="150">
        <v>0.60089668805662699</v>
      </c>
      <c r="Z144" s="150">
        <v>0.60089668805662699</v>
      </c>
      <c r="AA144" s="150">
        <v>0.60089668805662699</v>
      </c>
      <c r="AB144" s="150">
        <v>0.60089668805662699</v>
      </c>
      <c r="AC144" s="150">
        <v>0.60089668805662699</v>
      </c>
    </row>
    <row r="145" spans="1:29">
      <c r="A145" s="3" t="s">
        <v>1106</v>
      </c>
      <c r="B145" s="117" t="s">
        <v>544</v>
      </c>
      <c r="C145" s="117" t="s">
        <v>152</v>
      </c>
      <c r="D145" s="117" t="s">
        <v>1103</v>
      </c>
      <c r="E145" s="117" t="s">
        <v>12</v>
      </c>
      <c r="F145" s="150">
        <v>1.7999999999999999E-2</v>
      </c>
      <c r="G145" s="150">
        <v>3.5999999999999997E-2</v>
      </c>
      <c r="H145" s="150">
        <v>5.3999999999999992E-2</v>
      </c>
      <c r="I145" s="150">
        <v>7.1999999999999995E-2</v>
      </c>
      <c r="J145" s="150">
        <v>0.09</v>
      </c>
      <c r="K145" s="150">
        <v>0.11413333333333334</v>
      </c>
      <c r="L145" s="150">
        <v>0.13826666666666668</v>
      </c>
      <c r="M145" s="150">
        <v>0.16240000000000002</v>
      </c>
      <c r="N145" s="150">
        <v>0.18653333333333336</v>
      </c>
      <c r="O145" s="150">
        <v>0.2106666666666667</v>
      </c>
      <c r="P145" s="150">
        <v>0.23480000000000004</v>
      </c>
      <c r="Q145" s="150">
        <v>0.25893333333333335</v>
      </c>
      <c r="R145" s="150">
        <v>0.28306666666666669</v>
      </c>
      <c r="S145" s="150">
        <v>0.30720000000000003</v>
      </c>
      <c r="T145" s="150">
        <v>0.33133333333333337</v>
      </c>
      <c r="U145" s="150">
        <v>0.35546666666666671</v>
      </c>
      <c r="V145" s="150">
        <v>0.37960000000000005</v>
      </c>
      <c r="W145" s="150">
        <v>0.40373333333333339</v>
      </c>
      <c r="X145" s="150">
        <v>0.42786666666666673</v>
      </c>
      <c r="Y145" s="150">
        <v>0.45200000000000001</v>
      </c>
      <c r="Z145" s="150">
        <v>0.47700000000000004</v>
      </c>
      <c r="AA145" s="150">
        <v>0.502</v>
      </c>
      <c r="AB145" s="150">
        <v>0.52700000000000002</v>
      </c>
      <c r="AC145" s="150">
        <v>0.55200000000000005</v>
      </c>
    </row>
    <row r="146" spans="1:29">
      <c r="A146" s="3" t="s">
        <v>983</v>
      </c>
      <c r="B146" s="117" t="s">
        <v>544</v>
      </c>
      <c r="C146" s="117" t="s">
        <v>152</v>
      </c>
      <c r="D146" s="117" t="s">
        <v>85</v>
      </c>
      <c r="E146" s="117" t="s">
        <v>12</v>
      </c>
      <c r="F146" s="150">
        <v>0.14199999999999999</v>
      </c>
      <c r="G146" s="150">
        <v>0.14199999999999999</v>
      </c>
      <c r="H146" s="150">
        <v>0.14199999999999999</v>
      </c>
      <c r="I146" s="150">
        <v>0.14199999999999999</v>
      </c>
      <c r="J146" s="150">
        <v>0.14199999999999999</v>
      </c>
      <c r="K146" s="150">
        <v>0.14199999999999999</v>
      </c>
      <c r="L146" s="150">
        <v>0.14199999999999999</v>
      </c>
      <c r="M146" s="150">
        <v>0.14199999999999999</v>
      </c>
      <c r="N146" s="150">
        <v>0.14199999999999999</v>
      </c>
      <c r="O146" s="150">
        <v>0.14199999999999999</v>
      </c>
      <c r="P146" s="150">
        <v>0.14199999999999999</v>
      </c>
      <c r="Q146" s="150">
        <v>0.14199999999999999</v>
      </c>
      <c r="R146" s="150">
        <v>0.14199999999999999</v>
      </c>
      <c r="S146" s="150">
        <v>0.14199999999999999</v>
      </c>
      <c r="T146" s="150">
        <v>0.14199999999999999</v>
      </c>
      <c r="U146" s="150">
        <v>0.14199999999999999</v>
      </c>
      <c r="V146" s="150">
        <v>0.14199999999999999</v>
      </c>
      <c r="W146" s="150">
        <v>0.14199999999999999</v>
      </c>
      <c r="X146" s="150">
        <v>0.14199999999999999</v>
      </c>
      <c r="Y146" s="150">
        <v>0.14199999999999999</v>
      </c>
      <c r="Z146" s="150">
        <v>0.14199999999999999</v>
      </c>
      <c r="AA146" s="150">
        <v>0.14199999999999999</v>
      </c>
      <c r="AB146" s="150">
        <v>0.14199999999999999</v>
      </c>
      <c r="AC146" s="150">
        <v>0.14199999999999999</v>
      </c>
    </row>
    <row r="147" spans="1:29">
      <c r="A147" s="3" t="s">
        <v>984</v>
      </c>
      <c r="B147" s="117" t="s">
        <v>544</v>
      </c>
      <c r="C147" s="117" t="s">
        <v>152</v>
      </c>
      <c r="D147" s="117" t="s">
        <v>45</v>
      </c>
      <c r="E147" s="117" t="s">
        <v>12</v>
      </c>
      <c r="F147" s="150">
        <v>0.33</v>
      </c>
      <c r="G147" s="150">
        <v>0.66</v>
      </c>
      <c r="H147" s="150">
        <v>1</v>
      </c>
      <c r="I147" s="150">
        <v>1</v>
      </c>
      <c r="J147" s="96">
        <v>1</v>
      </c>
      <c r="K147" s="96">
        <v>1</v>
      </c>
      <c r="L147" s="96">
        <v>1</v>
      </c>
      <c r="M147" s="96">
        <v>1</v>
      </c>
      <c r="N147" s="96">
        <v>1</v>
      </c>
      <c r="O147" s="96">
        <v>1</v>
      </c>
      <c r="P147" s="96">
        <v>1</v>
      </c>
      <c r="Q147" s="96">
        <v>1</v>
      </c>
      <c r="R147" s="96">
        <v>1</v>
      </c>
      <c r="S147" s="96">
        <v>1</v>
      </c>
      <c r="T147" s="96">
        <v>1</v>
      </c>
      <c r="U147" s="96">
        <v>1</v>
      </c>
      <c r="V147" s="96">
        <v>1</v>
      </c>
      <c r="W147" s="96">
        <v>1</v>
      </c>
      <c r="X147" s="96">
        <v>1</v>
      </c>
      <c r="Y147" s="96">
        <v>1</v>
      </c>
      <c r="Z147" s="96">
        <v>1</v>
      </c>
      <c r="AA147" s="96">
        <v>1</v>
      </c>
      <c r="AB147" s="96">
        <v>1</v>
      </c>
      <c r="AC147" s="96">
        <v>1</v>
      </c>
    </row>
    <row r="148" spans="1:29">
      <c r="A148" s="147" t="s">
        <v>985</v>
      </c>
      <c r="B148" s="117" t="s">
        <v>544</v>
      </c>
      <c r="C148" s="117" t="s">
        <v>259</v>
      </c>
      <c r="D148" s="117" t="s">
        <v>39</v>
      </c>
      <c r="E148" s="117" t="s">
        <v>51</v>
      </c>
      <c r="F148" s="119">
        <v>89.565400813779064</v>
      </c>
      <c r="G148" s="119">
        <v>89.248360746515118</v>
      </c>
      <c r="H148" s="119">
        <v>88.935823881652169</v>
      </c>
      <c r="I148" s="119">
        <v>88.633164034181576</v>
      </c>
      <c r="J148" s="95">
        <v>88.340066398923611</v>
      </c>
      <c r="K148" s="95">
        <v>88.056226204414401</v>
      </c>
      <c r="L148" s="95">
        <v>87.781348393103485</v>
      </c>
      <c r="M148" s="95">
        <v>87.515147311744457</v>
      </c>
      <c r="N148" s="95">
        <v>87.257346411653643</v>
      </c>
      <c r="O148" s="95">
        <v>87.007677958522294</v>
      </c>
      <c r="P148" s="95">
        <v>86.765882751478102</v>
      </c>
      <c r="Q148" s="95">
        <v>86.531709851100757</v>
      </c>
      <c r="R148" s="95">
        <v>86.304916316106599</v>
      </c>
      <c r="S148" s="95">
        <v>86.085266948425669</v>
      </c>
      <c r="T148" s="95">
        <v>85.872534046404084</v>
      </c>
      <c r="U148" s="95">
        <v>85.666497165872372</v>
      </c>
      <c r="V148" s="95">
        <v>85.466942888829223</v>
      </c>
      <c r="W148" s="95">
        <v>85.273664599498119</v>
      </c>
      <c r="X148" s="95">
        <v>85.086462267521355</v>
      </c>
      <c r="Y148" s="95">
        <v>84.90514223806457</v>
      </c>
      <c r="Z148" s="95">
        <v>84.729517028611042</v>
      </c>
      <c r="AA148" s="95">
        <v>84.559405132232854</v>
      </c>
      <c r="AB148" s="95">
        <v>84.394630827132119</v>
      </c>
      <c r="AC148" s="95">
        <v>84.23502399225292</v>
      </c>
    </row>
    <row r="149" spans="1:29">
      <c r="A149" s="147" t="s">
        <v>986</v>
      </c>
      <c r="B149" s="117" t="s">
        <v>544</v>
      </c>
      <c r="C149" s="117" t="s">
        <v>259</v>
      </c>
      <c r="D149" s="117" t="s">
        <v>40</v>
      </c>
      <c r="E149" s="117" t="s">
        <v>51</v>
      </c>
      <c r="F149" s="119">
        <v>90.523418148769366</v>
      </c>
      <c r="G149" s="119">
        <v>90.202986929592242</v>
      </c>
      <c r="H149" s="119">
        <v>89.887107080366562</v>
      </c>
      <c r="I149" s="119">
        <v>89.581209895957286</v>
      </c>
      <c r="J149" s="95">
        <v>89.284977203937771</v>
      </c>
      <c r="K149" s="95">
        <v>88.998100972920753</v>
      </c>
      <c r="L149" s="95">
        <v>88.720282989335189</v>
      </c>
      <c r="M149" s="95">
        <v>88.451234544505255</v>
      </c>
      <c r="N149" s="95">
        <v>88.190676131702844</v>
      </c>
      <c r="O149" s="95">
        <v>87.938337152855908</v>
      </c>
      <c r="P149" s="95">
        <v>87.693955634604919</v>
      </c>
      <c r="Q149" s="95">
        <v>87.457277953409218</v>
      </c>
      <c r="R149" s="95">
        <v>87.228058569415182</v>
      </c>
      <c r="S149" s="95">
        <v>87.006059768806509</v>
      </c>
      <c r="T149" s="95">
        <v>86.791051414366834</v>
      </c>
      <c r="U149" s="95">
        <v>86.582810703992308</v>
      </c>
      <c r="V149" s="95">
        <v>86.381121936901195</v>
      </c>
      <c r="W149" s="95">
        <v>86.185776287295099</v>
      </c>
      <c r="X149" s="95">
        <v>85.996571585233966</v>
      </c>
      <c r="Y149" s="95">
        <v>85.813312104495509</v>
      </c>
      <c r="Z149" s="95">
        <v>85.635808357196026</v>
      </c>
      <c r="AA149" s="95">
        <v>85.463876894957153</v>
      </c>
      <c r="AB149" s="95">
        <v>85.297340116410055</v>
      </c>
      <c r="AC149" s="95">
        <v>85.136026080834966</v>
      </c>
    </row>
    <row r="150" spans="1:29">
      <c r="A150" s="3" t="s">
        <v>987</v>
      </c>
      <c r="B150" s="117" t="s">
        <v>544</v>
      </c>
      <c r="C150" s="117" t="s">
        <v>259</v>
      </c>
      <c r="D150" s="117" t="s">
        <v>10</v>
      </c>
      <c r="E150" s="117" t="s">
        <v>11</v>
      </c>
      <c r="F150" s="119">
        <v>1012.1453726702155</v>
      </c>
      <c r="G150" s="119">
        <v>1010.4140805274671</v>
      </c>
      <c r="H150" s="119">
        <v>1008.6298556587464</v>
      </c>
      <c r="I150" s="119">
        <v>1006.9026431411656</v>
      </c>
      <c r="J150" s="95">
        <v>1005.2306250146694</v>
      </c>
      <c r="K150" s="95">
        <v>1003.6120412887391</v>
      </c>
      <c r="L150" s="95">
        <v>1002.0451880939107</v>
      </c>
      <c r="M150" s="95">
        <v>1000.5284158922353</v>
      </c>
      <c r="N150" s="95">
        <v>999.06012774480268</v>
      </c>
      <c r="O150" s="95">
        <v>997.63877763450864</v>
      </c>
      <c r="P150" s="95">
        <v>996.26286884230467</v>
      </c>
      <c r="Q150" s="95">
        <v>994.93095237522391</v>
      </c>
      <c r="R150" s="95">
        <v>993.64162544453325</v>
      </c>
      <c r="S150" s="95">
        <v>992.39352999241305</v>
      </c>
      <c r="T150" s="95">
        <v>991.18535126561608</v>
      </c>
      <c r="U150" s="95">
        <v>990.01581643460906</v>
      </c>
      <c r="V150" s="95">
        <v>988.88369325674535</v>
      </c>
      <c r="W150" s="95">
        <v>987.78778878206549</v>
      </c>
      <c r="X150" s="95">
        <v>986.72694810036603</v>
      </c>
      <c r="Y150" s="95">
        <v>985.70005312822059</v>
      </c>
      <c r="Z150" s="95">
        <v>984.70602143467977</v>
      </c>
      <c r="AA150" s="95">
        <v>983.74380510441517</v>
      </c>
      <c r="AB150" s="95">
        <v>982.8123896371161</v>
      </c>
      <c r="AC150" s="95">
        <v>981.91079288197955</v>
      </c>
    </row>
    <row r="151" spans="1:29">
      <c r="A151" s="3" t="s">
        <v>988</v>
      </c>
      <c r="B151" s="117" t="s">
        <v>544</v>
      </c>
      <c r="C151" s="117" t="s">
        <v>259</v>
      </c>
      <c r="D151" s="117" t="s">
        <v>41</v>
      </c>
      <c r="E151" s="117" t="s">
        <v>52</v>
      </c>
      <c r="F151" s="149">
        <v>88.490648904998665</v>
      </c>
      <c r="G151" s="149">
        <v>88.328500628103612</v>
      </c>
      <c r="H151" s="149">
        <v>88.174887331257196</v>
      </c>
      <c r="I151" s="149">
        <v>88.025555040434426</v>
      </c>
      <c r="J151" s="186">
        <v>87.880396996096749</v>
      </c>
      <c r="K151" s="186">
        <v>87.739308200548621</v>
      </c>
      <c r="L151" s="186">
        <v>87.602185446427896</v>
      </c>
      <c r="M151" s="186">
        <v>87.468927340460979</v>
      </c>
      <c r="N151" s="186">
        <v>87.339434322758237</v>
      </c>
      <c r="O151" s="186">
        <v>87.213608681917236</v>
      </c>
      <c r="P151" s="186">
        <v>87.091354566193317</v>
      </c>
      <c r="Q151" s="186">
        <v>86.972577990986622</v>
      </c>
      <c r="R151" s="186">
        <v>86.857186842887828</v>
      </c>
      <c r="S151" s="186">
        <v>86.7450908805137</v>
      </c>
      <c r="T151" s="186">
        <v>86.636201732356028</v>
      </c>
      <c r="U151" s="186">
        <v>86.530432891857416</v>
      </c>
      <c r="V151" s="186">
        <v>86.427699709918585</v>
      </c>
      <c r="W151" s="186">
        <v>86.32791938503297</v>
      </c>
      <c r="X151" s="186">
        <v>86.231010951235007</v>
      </c>
      <c r="Y151" s="186">
        <v>86.136895264040376</v>
      </c>
      <c r="Z151" s="186">
        <v>86.045494984547062</v>
      </c>
      <c r="AA151" s="186">
        <v>85.956734561858482</v>
      </c>
      <c r="AB151" s="186">
        <v>85.870540213980377</v>
      </c>
      <c r="AC151" s="186">
        <v>85.78683990733721</v>
      </c>
    </row>
    <row r="152" spans="1:29">
      <c r="A152" s="3" t="s">
        <v>989</v>
      </c>
      <c r="B152" s="117" t="s">
        <v>544</v>
      </c>
      <c r="C152" s="117" t="s">
        <v>259</v>
      </c>
      <c r="D152" s="117" t="s">
        <v>42</v>
      </c>
      <c r="E152" s="117" t="s">
        <v>52</v>
      </c>
      <c r="F152" s="149">
        <v>89.437170383887505</v>
      </c>
      <c r="G152" s="149">
        <v>89.273287722300466</v>
      </c>
      <c r="H152" s="149">
        <v>89.118031333367952</v>
      </c>
      <c r="I152" s="149">
        <v>88.967101741333082</v>
      </c>
      <c r="J152" s="186">
        <v>88.820391044726506</v>
      </c>
      <c r="K152" s="186">
        <v>88.677793122767056</v>
      </c>
      <c r="L152" s="186">
        <v>88.539203664156915</v>
      </c>
      <c r="M152" s="186">
        <v>88.404520191090839</v>
      </c>
      <c r="N152" s="186">
        <v>88.273642078757888</v>
      </c>
      <c r="O152" s="186">
        <v>88.14647057060634</v>
      </c>
      <c r="P152" s="186">
        <v>88.022908789633632</v>
      </c>
      <c r="Q152" s="186">
        <v>87.902861745953558</v>
      </c>
      <c r="R152" s="186">
        <v>87.786236340885253</v>
      </c>
      <c r="S152" s="186">
        <v>87.672941367797591</v>
      </c>
      <c r="T152" s="186">
        <v>87.56288750993528</v>
      </c>
      <c r="U152" s="186">
        <v>87.455987335441861</v>
      </c>
      <c r="V152" s="186">
        <v>87.352155289786879</v>
      </c>
      <c r="W152" s="186">
        <v>87.251307685795013</v>
      </c>
      <c r="X152" s="186">
        <v>87.153362691465418</v>
      </c>
      <c r="Y152" s="186">
        <v>87.058240315761509</v>
      </c>
      <c r="Z152" s="186">
        <v>86.965862392542149</v>
      </c>
      <c r="AA152" s="186">
        <v>86.876152562796534</v>
      </c>
      <c r="AB152" s="186">
        <v>86.789036255336981</v>
      </c>
      <c r="AC152" s="186">
        <v>86.70444066609609</v>
      </c>
    </row>
    <row r="153" spans="1:29">
      <c r="A153" s="3" t="s">
        <v>990</v>
      </c>
      <c r="B153" s="117" t="s">
        <v>544</v>
      </c>
      <c r="C153" s="117" t="s">
        <v>259</v>
      </c>
      <c r="D153" s="117" t="s">
        <v>45</v>
      </c>
      <c r="E153" s="117" t="s">
        <v>12</v>
      </c>
      <c r="F153" s="150">
        <v>0.33</v>
      </c>
      <c r="G153" s="150">
        <v>0.66</v>
      </c>
      <c r="H153" s="150">
        <v>1</v>
      </c>
      <c r="I153" s="150">
        <v>1</v>
      </c>
      <c r="J153" s="96">
        <v>1</v>
      </c>
      <c r="K153" s="96">
        <v>1</v>
      </c>
      <c r="L153" s="96">
        <v>1</v>
      </c>
      <c r="M153" s="96">
        <v>1</v>
      </c>
      <c r="N153" s="96">
        <v>1</v>
      </c>
      <c r="O153" s="96">
        <v>1</v>
      </c>
      <c r="P153" s="96">
        <v>1</v>
      </c>
      <c r="Q153" s="96">
        <v>1</v>
      </c>
      <c r="R153" s="96">
        <v>1</v>
      </c>
      <c r="S153" s="96">
        <v>1</v>
      </c>
      <c r="T153" s="96">
        <v>1</v>
      </c>
      <c r="U153" s="96">
        <v>1</v>
      </c>
      <c r="V153" s="96">
        <v>1</v>
      </c>
      <c r="W153" s="96">
        <v>1</v>
      </c>
      <c r="X153" s="96">
        <v>1</v>
      </c>
      <c r="Y153" s="96">
        <v>1</v>
      </c>
      <c r="Z153" s="96">
        <v>1</v>
      </c>
      <c r="AA153" s="96">
        <v>1</v>
      </c>
      <c r="AB153" s="96">
        <v>1</v>
      </c>
      <c r="AC153" s="96">
        <v>1</v>
      </c>
    </row>
    <row r="154" spans="1:29">
      <c r="A154" s="147" t="s">
        <v>991</v>
      </c>
      <c r="B154" s="117" t="s">
        <v>544</v>
      </c>
      <c r="C154" s="117" t="s">
        <v>270</v>
      </c>
      <c r="D154" s="117" t="s">
        <v>39</v>
      </c>
      <c r="E154" s="117" t="s">
        <v>51</v>
      </c>
      <c r="F154" s="119">
        <v>47.685815771017019</v>
      </c>
      <c r="G154" s="119">
        <v>47.461588982917768</v>
      </c>
      <c r="H154" s="119">
        <v>47.217592961247107</v>
      </c>
      <c r="I154" s="119">
        <v>46.981127784649225</v>
      </c>
      <c r="J154" s="95">
        <v>46.751957677618876</v>
      </c>
      <c r="K154" s="95">
        <v>46.529854246600102</v>
      </c>
      <c r="L154" s="95">
        <v>46.314596248863111</v>
      </c>
      <c r="M154" s="95">
        <v>46.105969368617444</v>
      </c>
      <c r="N154" s="95">
        <v>45.903766000134716</v>
      </c>
      <c r="O154" s="95">
        <v>45.707785037661793</v>
      </c>
      <c r="P154" s="95">
        <v>45.517831671911559</v>
      </c>
      <c r="Q154" s="95">
        <v>45.333717192925334</v>
      </c>
      <c r="R154" s="95">
        <v>45.155258799107663</v>
      </c>
      <c r="S154" s="95">
        <v>44.982279412239912</v>
      </c>
      <c r="T154" s="95">
        <v>44.814607498285831</v>
      </c>
      <c r="U154" s="95">
        <v>44.65207689380734</v>
      </c>
      <c r="V154" s="95">
        <v>44.494526637815341</v>
      </c>
      <c r="W154" s="95">
        <v>44.34180080888494</v>
      </c>
      <c r="X154" s="95">
        <v>44.193748367370574</v>
      </c>
      <c r="Y154" s="95">
        <v>44.05022300256131</v>
      </c>
      <c r="Z154" s="95">
        <v>43.911082984621444</v>
      </c>
      <c r="AA154" s="95">
        <v>43.776191021166902</v>
      </c>
      <c r="AB154" s="95">
        <v>43.645414118331928</v>
      </c>
      <c r="AC154" s="95">
        <v>43.518623446185877</v>
      </c>
    </row>
    <row r="155" spans="1:29">
      <c r="A155" s="147" t="s">
        <v>992</v>
      </c>
      <c r="B155" s="117" t="s">
        <v>544</v>
      </c>
      <c r="C155" s="117" t="s">
        <v>270</v>
      </c>
      <c r="D155" s="117" t="s">
        <v>40</v>
      </c>
      <c r="E155" s="117" t="s">
        <v>51</v>
      </c>
      <c r="F155" s="119">
        <v>49.295081209178662</v>
      </c>
      <c r="G155" s="119">
        <v>49.06328738223224</v>
      </c>
      <c r="H155" s="119">
        <v>48.811057164325767</v>
      </c>
      <c r="I155" s="119">
        <v>48.566611936849547</v>
      </c>
      <c r="J155" s="95">
        <v>48.329707967521976</v>
      </c>
      <c r="K155" s="95">
        <v>48.100109155131264</v>
      </c>
      <c r="L155" s="95">
        <v>47.877586790612561</v>
      </c>
      <c r="M155" s="95">
        <v>47.661919325605524</v>
      </c>
      <c r="N155" s="95">
        <v>47.452892148258087</v>
      </c>
      <c r="O155" s="95">
        <v>47.250297366049757</v>
      </c>
      <c r="P155" s="95">
        <v>47.053933595414506</v>
      </c>
      <c r="Q155" s="95">
        <v>46.86360575795036</v>
      </c>
      <c r="R155" s="95">
        <v>46.679124883009585</v>
      </c>
      <c r="S155" s="95">
        <v>46.500307916469559</v>
      </c>
      <c r="T155" s="95">
        <v>46.326977535490983</v>
      </c>
      <c r="U155" s="95">
        <v>46.158961969075662</v>
      </c>
      <c r="V155" s="95">
        <v>45.996094824242775</v>
      </c>
      <c r="W155" s="95">
        <v>45.838214917647171</v>
      </c>
      <c r="X155" s="95">
        <v>45.685166112469688</v>
      </c>
      <c r="Y155" s="95">
        <v>45.536797160414352</v>
      </c>
      <c r="Z155" s="95">
        <v>45.392961548652394</v>
      </c>
      <c r="AA155" s="95">
        <v>45.253517351558486</v>
      </c>
      <c r="AB155" s="95">
        <v>45.118327087088836</v>
      </c>
      <c r="AC155" s="95">
        <v>44.987257577656123</v>
      </c>
    </row>
    <row r="156" spans="1:29">
      <c r="A156" s="147" t="s">
        <v>993</v>
      </c>
      <c r="B156" s="117" t="s">
        <v>544</v>
      </c>
      <c r="C156" s="117" t="s">
        <v>270</v>
      </c>
      <c r="D156" s="117" t="s">
        <v>10</v>
      </c>
      <c r="E156" s="117" t="s">
        <v>11</v>
      </c>
      <c r="F156" s="119">
        <v>11</v>
      </c>
      <c r="G156" s="119">
        <v>11</v>
      </c>
      <c r="H156" s="119">
        <v>11</v>
      </c>
      <c r="I156" s="119">
        <v>11</v>
      </c>
      <c r="J156" s="95">
        <v>11</v>
      </c>
      <c r="K156" s="95">
        <v>11</v>
      </c>
      <c r="L156" s="95">
        <v>11</v>
      </c>
      <c r="M156" s="95">
        <v>11</v>
      </c>
      <c r="N156" s="95">
        <v>11</v>
      </c>
      <c r="O156" s="95">
        <v>11</v>
      </c>
      <c r="P156" s="95">
        <v>11</v>
      </c>
      <c r="Q156" s="95">
        <v>11</v>
      </c>
      <c r="R156" s="95">
        <v>11</v>
      </c>
      <c r="S156" s="95">
        <v>11</v>
      </c>
      <c r="T156" s="95">
        <v>11</v>
      </c>
      <c r="U156" s="95">
        <v>11</v>
      </c>
      <c r="V156" s="95">
        <v>11</v>
      </c>
      <c r="W156" s="95">
        <v>11</v>
      </c>
      <c r="X156" s="117">
        <v>11</v>
      </c>
      <c r="Y156" s="95">
        <v>11</v>
      </c>
      <c r="Z156" s="95">
        <v>11</v>
      </c>
      <c r="AA156" s="95">
        <v>11</v>
      </c>
      <c r="AB156" s="95">
        <v>11</v>
      </c>
      <c r="AC156" s="95">
        <v>11</v>
      </c>
    </row>
    <row r="157" spans="1:29">
      <c r="A157" s="3" t="s">
        <v>994</v>
      </c>
      <c r="B157" s="117" t="s">
        <v>544</v>
      </c>
      <c r="C157" s="117" t="s">
        <v>270</v>
      </c>
      <c r="D157" s="117" t="s">
        <v>41</v>
      </c>
      <c r="E157" s="117" t="s">
        <v>52</v>
      </c>
      <c r="F157" s="149">
        <v>4335.0741610015466</v>
      </c>
      <c r="G157" s="149">
        <v>4314.6899075379788</v>
      </c>
      <c r="H157" s="149">
        <v>4292.5084510224642</v>
      </c>
      <c r="I157" s="149">
        <v>4271.0116167862925</v>
      </c>
      <c r="J157" s="186">
        <v>4250.1779706926245</v>
      </c>
      <c r="K157" s="186">
        <v>4229.9867496909183</v>
      </c>
      <c r="L157" s="186">
        <v>4210.4178408057378</v>
      </c>
      <c r="M157" s="186">
        <v>4191.4517607834041</v>
      </c>
      <c r="N157" s="186">
        <v>4173.0696363758834</v>
      </c>
      <c r="O157" s="186">
        <v>4155.2531852419806</v>
      </c>
      <c r="P157" s="186">
        <v>4137.9846974465054</v>
      </c>
      <c r="Q157" s="186">
        <v>4121.247017538667</v>
      </c>
      <c r="R157" s="186">
        <v>4105.0235271916063</v>
      </c>
      <c r="S157" s="186">
        <v>4089.2981283854465</v>
      </c>
      <c r="T157" s="186">
        <v>4074.0552271168935</v>
      </c>
      <c r="U157" s="186">
        <v>4059.2797176188487</v>
      </c>
      <c r="V157" s="186">
        <v>4044.9569670741221</v>
      </c>
      <c r="W157" s="186">
        <v>4031.0728008077213</v>
      </c>
      <c r="X157" s="186">
        <v>4017.6134879427796</v>
      </c>
      <c r="Y157" s="186">
        <v>4004.5657275055737</v>
      </c>
      <c r="Z157" s="186">
        <v>3991.9166349655857</v>
      </c>
      <c r="AA157" s="186">
        <v>3979.6537291969912</v>
      </c>
      <c r="AB157" s="186">
        <v>3967.7649198483568</v>
      </c>
      <c r="AC157" s="186">
        <v>3956.238495107807</v>
      </c>
    </row>
    <row r="158" spans="1:29">
      <c r="A158" s="3" t="s">
        <v>995</v>
      </c>
      <c r="B158" s="117" t="s">
        <v>544</v>
      </c>
      <c r="C158" s="117" t="s">
        <v>270</v>
      </c>
      <c r="D158" s="117" t="s">
        <v>42</v>
      </c>
      <c r="E158" s="117" t="s">
        <v>52</v>
      </c>
      <c r="F158" s="149">
        <v>4481.3710190162419</v>
      </c>
      <c r="G158" s="149">
        <v>4460.2988529302038</v>
      </c>
      <c r="H158" s="149">
        <v>4437.368833120524</v>
      </c>
      <c r="I158" s="149">
        <v>4415.1465397135953</v>
      </c>
      <c r="J158" s="186">
        <v>4393.6098152292707</v>
      </c>
      <c r="K158" s="186">
        <v>4372.7371959210241</v>
      </c>
      <c r="L158" s="186">
        <v>4352.5078900556873</v>
      </c>
      <c r="M158" s="186">
        <v>4332.9017568732297</v>
      </c>
      <c r="N158" s="186">
        <v>4313.899286205281</v>
      </c>
      <c r="O158" s="186">
        <v>4295.4815787317966</v>
      </c>
      <c r="P158" s="186">
        <v>4277.630326855864</v>
      </c>
      <c r="Q158" s="186">
        <v>4260.3277961773056</v>
      </c>
      <c r="R158" s="186">
        <v>4243.5568075463261</v>
      </c>
      <c r="S158" s="186">
        <v>4227.3007196790513</v>
      </c>
      <c r="T158" s="186">
        <v>4211.5434123173627</v>
      </c>
      <c r="U158" s="186">
        <v>4196.2692699159697</v>
      </c>
      <c r="V158" s="186">
        <v>4181.4631658402523</v>
      </c>
      <c r="W158" s="186">
        <v>4167.1104470588334</v>
      </c>
      <c r="X158" s="186">
        <v>4153.1969193154255</v>
      </c>
      <c r="Y158" s="186">
        <v>4139.7088327649408</v>
      </c>
      <c r="Z158" s="186">
        <v>4126.6328680593087</v>
      </c>
      <c r="AA158" s="186">
        <v>4113.9561228689536</v>
      </c>
      <c r="AB158" s="186">
        <v>4101.6660988262583</v>
      </c>
      <c r="AC158" s="186">
        <v>4089.7506888778289</v>
      </c>
    </row>
    <row r="159" spans="1:29">
      <c r="A159" s="3" t="s">
        <v>996</v>
      </c>
      <c r="B159" s="117" t="s">
        <v>544</v>
      </c>
      <c r="C159" s="117" t="s">
        <v>270</v>
      </c>
      <c r="D159" s="117" t="s">
        <v>45</v>
      </c>
      <c r="E159" s="117" t="s">
        <v>12</v>
      </c>
      <c r="F159" s="150">
        <v>1</v>
      </c>
      <c r="G159" s="150">
        <v>1</v>
      </c>
      <c r="H159" s="150">
        <v>1</v>
      </c>
      <c r="I159" s="150">
        <v>1</v>
      </c>
      <c r="J159" s="96">
        <v>1</v>
      </c>
      <c r="K159" s="96">
        <v>1</v>
      </c>
      <c r="L159" s="96">
        <v>1</v>
      </c>
      <c r="M159" s="96">
        <v>1</v>
      </c>
      <c r="N159" s="96">
        <v>1</v>
      </c>
      <c r="O159" s="96">
        <v>1</v>
      </c>
      <c r="P159" s="96">
        <v>1</v>
      </c>
      <c r="Q159" s="96">
        <v>1</v>
      </c>
      <c r="R159" s="96">
        <v>1</v>
      </c>
      <c r="S159" s="96">
        <v>1</v>
      </c>
      <c r="T159" s="96">
        <v>1</v>
      </c>
      <c r="U159" s="96">
        <v>1</v>
      </c>
      <c r="V159" s="96">
        <v>1</v>
      </c>
      <c r="W159" s="96">
        <v>1</v>
      </c>
      <c r="X159" s="96">
        <v>1</v>
      </c>
      <c r="Y159" s="96">
        <v>1</v>
      </c>
      <c r="Z159" s="96">
        <v>1</v>
      </c>
      <c r="AA159" s="96">
        <v>1</v>
      </c>
      <c r="AB159" s="96">
        <v>1</v>
      </c>
      <c r="AC159" s="96">
        <v>1</v>
      </c>
    </row>
    <row r="168" spans="1:29">
      <c r="F168" t="s">
        <v>102</v>
      </c>
      <c r="G168" t="s">
        <v>103</v>
      </c>
      <c r="H168" t="s">
        <v>104</v>
      </c>
      <c r="I168" s="117" t="s">
        <v>105</v>
      </c>
      <c r="J168" s="117" t="s">
        <v>106</v>
      </c>
      <c r="K168" s="117" t="s">
        <v>1082</v>
      </c>
      <c r="L168" s="117" t="s">
        <v>1083</v>
      </c>
      <c r="M168" s="117" t="s">
        <v>1084</v>
      </c>
      <c r="N168" s="117" t="s">
        <v>1085</v>
      </c>
      <c r="O168" s="117" t="s">
        <v>1086</v>
      </c>
      <c r="P168" s="117" t="s">
        <v>1087</v>
      </c>
      <c r="Q168" s="117" t="s">
        <v>1088</v>
      </c>
      <c r="R168" s="117" t="s">
        <v>1089</v>
      </c>
      <c r="S168" s="117" t="s">
        <v>1075</v>
      </c>
      <c r="T168" s="117" t="s">
        <v>1090</v>
      </c>
      <c r="U168" s="117" t="s">
        <v>1091</v>
      </c>
      <c r="V168" s="117" t="s">
        <v>1092</v>
      </c>
      <c r="W168" s="117" t="s">
        <v>1093</v>
      </c>
      <c r="X168" s="117" t="s">
        <v>1094</v>
      </c>
      <c r="Y168" s="117" t="s">
        <v>1095</v>
      </c>
      <c r="Z168" s="117" t="s">
        <v>1096</v>
      </c>
      <c r="AA168" s="117" t="s">
        <v>1097</v>
      </c>
      <c r="AB168" s="117" t="s">
        <v>1098</v>
      </c>
      <c r="AC168" s="117" t="s">
        <v>1076</v>
      </c>
    </row>
    <row r="169" spans="1:29">
      <c r="A169" s="3" t="str">
        <f>B169&amp;C169&amp;D169</f>
        <v>WAResidentialSaturation Central AC</v>
      </c>
      <c r="B169" t="s">
        <v>92</v>
      </c>
      <c r="C169" t="s">
        <v>32</v>
      </c>
      <c r="D169" t="s">
        <v>43</v>
      </c>
      <c r="E169" t="str">
        <f>C169&amp;"_"&amp;D169&amp;"_2022"</f>
        <v>Residential_Saturation Central AC_2022</v>
      </c>
      <c r="F169" s="150">
        <f t="shared" ref="F169:U184" si="0">INDEX(F$2:F$80,MATCH($A169,$A$2:$A$80,0))</f>
        <v>0.43241789135862257</v>
      </c>
      <c r="G169" s="150">
        <f t="shared" si="0"/>
        <v>0.43796477451290572</v>
      </c>
      <c r="H169" s="150">
        <f t="shared" si="0"/>
        <v>0.4436364948847345</v>
      </c>
      <c r="I169" s="150">
        <f t="shared" si="0"/>
        <v>0.44943591327088522</v>
      </c>
      <c r="J169" s="150">
        <f t="shared" si="0"/>
        <v>0.4553659562096925</v>
      </c>
      <c r="K169" s="150">
        <f t="shared" si="0"/>
        <v>0.46142961749276978</v>
      </c>
      <c r="L169" s="150">
        <f t="shared" si="0"/>
        <v>0.46762995971149862</v>
      </c>
      <c r="M169" s="150">
        <f t="shared" si="0"/>
        <v>0.47397011583908411</v>
      </c>
      <c r="N169" s="150">
        <f t="shared" si="0"/>
        <v>0.48045329084899652</v>
      </c>
      <c r="O169" s="150">
        <f t="shared" si="0"/>
        <v>0.487082763370635</v>
      </c>
      <c r="P169" s="150">
        <f t="shared" si="0"/>
        <v>0.49386188738306858</v>
      </c>
      <c r="Q169" s="150">
        <f t="shared" si="0"/>
        <v>0.50079409394773211</v>
      </c>
      <c r="R169" s="150">
        <f t="shared" si="0"/>
        <v>0.50788289298097167</v>
      </c>
      <c r="S169" s="150">
        <f t="shared" si="0"/>
        <v>0.51513187506735703</v>
      </c>
      <c r="T169" s="150">
        <f t="shared" si="0"/>
        <v>0.52254471331469665</v>
      </c>
      <c r="U169" s="150">
        <f t="shared" si="0"/>
        <v>0.53012516525171804</v>
      </c>
      <c r="V169" s="150">
        <f t="shared" ref="V169:AC184" si="1">INDEX(V$2:V$80,MATCH($A169,$A$2:$A$80,0))</f>
        <v>0.53787707476939139</v>
      </c>
      <c r="W169" s="150">
        <f t="shared" si="1"/>
        <v>0.54580437410690097</v>
      </c>
      <c r="X169" s="150">
        <f t="shared" si="1"/>
        <v>0.55391108588329296</v>
      </c>
      <c r="Y169" s="150">
        <f t="shared" si="1"/>
        <v>0.5622013251758492</v>
      </c>
      <c r="Z169" s="150">
        <f t="shared" si="1"/>
        <v>0.57067930164625946</v>
      </c>
      <c r="AA169" s="150">
        <f t="shared" si="1"/>
        <v>0.57934932171569553</v>
      </c>
      <c r="AB169" s="150">
        <f t="shared" si="1"/>
        <v>0.57934932171569553</v>
      </c>
      <c r="AC169" s="150">
        <f t="shared" si="1"/>
        <v>0.57934932171569553</v>
      </c>
    </row>
    <row r="170" spans="1:29">
      <c r="A170" s="3" t="str">
        <f t="shared" ref="A170:A199" si="2">B170&amp;C170&amp;D170</f>
        <v>WAResidentialSaturation Elec Space Heat</v>
      </c>
      <c r="B170" t="s">
        <v>92</v>
      </c>
      <c r="C170" t="s">
        <v>32</v>
      </c>
      <c r="D170" t="s">
        <v>85</v>
      </c>
      <c r="E170" t="str">
        <f t="shared" ref="E170:E199" si="3">C170&amp;"_"&amp;D170&amp;"_2022"</f>
        <v>Residential_Saturation Elec Space Heat_2022</v>
      </c>
      <c r="F170" s="150">
        <f t="shared" si="0"/>
        <v>0.21163533270512996</v>
      </c>
      <c r="G170" s="150">
        <f t="shared" si="0"/>
        <v>0.21163533270512996</v>
      </c>
      <c r="H170" s="150">
        <f t="shared" si="0"/>
        <v>0.21163533270512996</v>
      </c>
      <c r="I170" s="150">
        <f t="shared" si="0"/>
        <v>0.21163533270512996</v>
      </c>
      <c r="J170" s="150">
        <f t="shared" si="0"/>
        <v>0.21163533270512996</v>
      </c>
      <c r="K170" s="150">
        <f t="shared" si="0"/>
        <v>0.21163533270512996</v>
      </c>
      <c r="L170" s="150">
        <f t="shared" si="0"/>
        <v>0.21163533270512996</v>
      </c>
      <c r="M170" s="150">
        <f t="shared" si="0"/>
        <v>0.21163533270512996</v>
      </c>
      <c r="N170" s="150">
        <f t="shared" si="0"/>
        <v>0.21163533270512996</v>
      </c>
      <c r="O170" s="150">
        <f t="shared" si="0"/>
        <v>0.21163533270512996</v>
      </c>
      <c r="P170" s="150">
        <f t="shared" si="0"/>
        <v>0.21163533270512996</v>
      </c>
      <c r="Q170" s="150">
        <f t="shared" si="0"/>
        <v>0.21163533270512996</v>
      </c>
      <c r="R170" s="150">
        <f t="shared" si="0"/>
        <v>0.21163533270512996</v>
      </c>
      <c r="S170" s="150">
        <f t="shared" si="0"/>
        <v>0.21163533270512996</v>
      </c>
      <c r="T170" s="150">
        <f t="shared" si="0"/>
        <v>0.21163533270512996</v>
      </c>
      <c r="U170" s="150">
        <f t="shared" si="0"/>
        <v>0.21163533270512996</v>
      </c>
      <c r="V170" s="150">
        <f t="shared" si="1"/>
        <v>0.21163533270512996</v>
      </c>
      <c r="W170" s="150">
        <f t="shared" si="1"/>
        <v>0.21163533270512996</v>
      </c>
      <c r="X170" s="150">
        <f t="shared" si="1"/>
        <v>0.21163533270512996</v>
      </c>
      <c r="Y170" s="150">
        <f t="shared" si="1"/>
        <v>0.21163533270512996</v>
      </c>
      <c r="Z170" s="150">
        <f t="shared" si="1"/>
        <v>0.21163533270512996</v>
      </c>
      <c r="AA170" s="150">
        <f t="shared" si="1"/>
        <v>0.21163533270512996</v>
      </c>
      <c r="AB170" s="150">
        <f t="shared" si="1"/>
        <v>0.21163533270512996</v>
      </c>
      <c r="AC170" s="150">
        <f t="shared" si="1"/>
        <v>0.21163533270512996</v>
      </c>
    </row>
    <row r="171" spans="1:29">
      <c r="A171" s="3" t="str">
        <f t="shared" si="2"/>
        <v>WAResidentialSaturation CTA-2045 ER Water Heat</v>
      </c>
      <c r="B171" t="s">
        <v>92</v>
      </c>
      <c r="C171" t="s">
        <v>32</v>
      </c>
      <c r="D171" t="s">
        <v>1058</v>
      </c>
      <c r="E171" t="str">
        <f t="shared" si="3"/>
        <v>Residential_Saturation CTA-2045 ER Water Heat_2022</v>
      </c>
      <c r="F171" s="150">
        <f t="shared" si="0"/>
        <v>0.4551105459131512</v>
      </c>
      <c r="G171" s="150">
        <f t="shared" si="0"/>
        <v>0.4551105459131512</v>
      </c>
      <c r="H171" s="150">
        <f t="shared" si="0"/>
        <v>0.4551105459131512</v>
      </c>
      <c r="I171" s="150">
        <f t="shared" si="0"/>
        <v>0.4551105459131512</v>
      </c>
      <c r="J171" s="150">
        <f t="shared" si="0"/>
        <v>0.4551105459131512</v>
      </c>
      <c r="K171" s="150">
        <f t="shared" si="0"/>
        <v>0.4551105459131512</v>
      </c>
      <c r="L171" s="150">
        <f t="shared" si="0"/>
        <v>0.4551105459131512</v>
      </c>
      <c r="M171" s="150">
        <f t="shared" si="0"/>
        <v>0.4551105459131512</v>
      </c>
      <c r="N171" s="150">
        <f t="shared" si="0"/>
        <v>0.4551105459131512</v>
      </c>
      <c r="O171" s="150">
        <f t="shared" si="0"/>
        <v>0.4551105459131512</v>
      </c>
      <c r="P171" s="150">
        <f t="shared" si="0"/>
        <v>0.4551105459131512</v>
      </c>
      <c r="Q171" s="150">
        <f t="shared" si="0"/>
        <v>0.4551105459131512</v>
      </c>
      <c r="R171" s="150">
        <f t="shared" si="0"/>
        <v>0.4551105459131512</v>
      </c>
      <c r="S171" s="150">
        <f t="shared" si="0"/>
        <v>0.4551105459131512</v>
      </c>
      <c r="T171" s="150">
        <f t="shared" si="0"/>
        <v>0.4551105459131512</v>
      </c>
      <c r="U171" s="150">
        <f t="shared" si="0"/>
        <v>0.4551105459131512</v>
      </c>
      <c r="V171" s="150">
        <f t="shared" si="1"/>
        <v>0.4551105459131512</v>
      </c>
      <c r="W171" s="150">
        <f t="shared" si="1"/>
        <v>0.4551105459131512</v>
      </c>
      <c r="X171" s="150">
        <f t="shared" si="1"/>
        <v>0.4551105459131512</v>
      </c>
      <c r="Y171" s="150">
        <f t="shared" si="1"/>
        <v>0.4551105459131512</v>
      </c>
      <c r="Z171" s="150">
        <f t="shared" si="1"/>
        <v>0.4551105459131512</v>
      </c>
      <c r="AA171" s="150">
        <f t="shared" si="1"/>
        <v>0.4551105459131512</v>
      </c>
      <c r="AB171" s="150">
        <f t="shared" si="1"/>
        <v>0.4551105459131512</v>
      </c>
      <c r="AC171" s="150">
        <f t="shared" si="1"/>
        <v>0.4551105459131512</v>
      </c>
    </row>
    <row r="172" spans="1:29">
      <c r="A172" s="3" t="str">
        <f t="shared" si="2"/>
        <v>WAResidentialSaturation CTA-2045 HP Water Heat</v>
      </c>
      <c r="B172" t="s">
        <v>92</v>
      </c>
      <c r="C172" t="s">
        <v>32</v>
      </c>
      <c r="D172" t="s">
        <v>1059</v>
      </c>
      <c r="E172" t="str">
        <f t="shared" si="3"/>
        <v>Residential_Saturation CTA-2045 HP Water Heat_2022</v>
      </c>
      <c r="F172" s="150">
        <f t="shared" si="0"/>
        <v>1.4807770779494984E-2</v>
      </c>
      <c r="G172" s="150">
        <f t="shared" si="0"/>
        <v>1.4807770779494984E-2</v>
      </c>
      <c r="H172" s="150">
        <f t="shared" si="0"/>
        <v>1.4807770779494984E-2</v>
      </c>
      <c r="I172" s="150">
        <f t="shared" si="0"/>
        <v>1.4807770779494984E-2</v>
      </c>
      <c r="J172" s="150">
        <f t="shared" si="0"/>
        <v>1.4807770779494984E-2</v>
      </c>
      <c r="K172" s="150">
        <f t="shared" si="0"/>
        <v>1.4807770779494984E-2</v>
      </c>
      <c r="L172" s="150">
        <f t="shared" si="0"/>
        <v>1.4807770779494984E-2</v>
      </c>
      <c r="M172" s="150">
        <f t="shared" si="0"/>
        <v>1.4807770779494984E-2</v>
      </c>
      <c r="N172" s="150">
        <f t="shared" si="0"/>
        <v>1.4807770779494984E-2</v>
      </c>
      <c r="O172" s="150">
        <f t="shared" si="0"/>
        <v>1.4807770779494984E-2</v>
      </c>
      <c r="P172" s="150">
        <f t="shared" si="0"/>
        <v>1.4807770779494984E-2</v>
      </c>
      <c r="Q172" s="150">
        <f t="shared" si="0"/>
        <v>1.4807770779494984E-2</v>
      </c>
      <c r="R172" s="150">
        <f t="shared" si="0"/>
        <v>1.4807770779494984E-2</v>
      </c>
      <c r="S172" s="150">
        <f t="shared" si="0"/>
        <v>1.4807770779494984E-2</v>
      </c>
      <c r="T172" s="150">
        <f t="shared" si="0"/>
        <v>1.4807770779494984E-2</v>
      </c>
      <c r="U172" s="150">
        <f t="shared" si="0"/>
        <v>1.4807770779494984E-2</v>
      </c>
      <c r="V172" s="150">
        <f t="shared" si="1"/>
        <v>1.4807770779494984E-2</v>
      </c>
      <c r="W172" s="150">
        <f t="shared" si="1"/>
        <v>1.4807770779494984E-2</v>
      </c>
      <c r="X172" s="150">
        <f t="shared" si="1"/>
        <v>1.4807770779494984E-2</v>
      </c>
      <c r="Y172" s="150">
        <f t="shared" si="1"/>
        <v>1.4807770779494984E-2</v>
      </c>
      <c r="Z172" s="150">
        <f t="shared" si="1"/>
        <v>1.4807770779494984E-2</v>
      </c>
      <c r="AA172" s="150">
        <f t="shared" si="1"/>
        <v>1.4807770779494984E-2</v>
      </c>
      <c r="AB172" s="150">
        <f t="shared" si="1"/>
        <v>1.4807770779494984E-2</v>
      </c>
      <c r="AC172" s="150">
        <f t="shared" si="1"/>
        <v>1.4807770779494984E-2</v>
      </c>
    </row>
    <row r="173" spans="1:29">
      <c r="A173" s="3" t="str">
        <f t="shared" si="2"/>
        <v>WAResidentialSaturation Elec Vehicles</v>
      </c>
      <c r="B173" t="s">
        <v>92</v>
      </c>
      <c r="C173" t="s">
        <v>32</v>
      </c>
      <c r="D173" t="s">
        <v>936</v>
      </c>
      <c r="E173" t="str">
        <f t="shared" si="3"/>
        <v>Residential_Saturation Elec Vehicles_2022</v>
      </c>
      <c r="F173" s="150">
        <f t="shared" si="0"/>
        <v>3.283707629011653E-3</v>
      </c>
      <c r="G173" s="150">
        <f t="shared" si="0"/>
        <v>3.8914895805307126E-3</v>
      </c>
      <c r="H173" s="150">
        <f t="shared" si="0"/>
        <v>4.6117659871981733E-3</v>
      </c>
      <c r="I173" s="150">
        <f t="shared" si="0"/>
        <v>5.4653584650681255E-3</v>
      </c>
      <c r="J173" s="150">
        <f t="shared" si="0"/>
        <v>6.4769425063215518E-3</v>
      </c>
      <c r="K173" s="150">
        <f t="shared" si="0"/>
        <v>7.6757607937930558E-3</v>
      </c>
      <c r="L173" s="150">
        <f t="shared" si="0"/>
        <v>9.0964685429933637E-3</v>
      </c>
      <c r="M173" s="150">
        <f t="shared" si="0"/>
        <v>1.0780135308617163E-2</v>
      </c>
      <c r="N173" s="150">
        <f t="shared" si="0"/>
        <v>1.2775432215571968E-2</v>
      </c>
      <c r="O173" s="150">
        <f t="shared" si="0"/>
        <v>1.5140038934781268E-2</v>
      </c>
      <c r="P173" s="150">
        <f t="shared" si="0"/>
        <v>1.7942311076356039E-2</v>
      </c>
      <c r="Q173" s="150">
        <f t="shared" si="0"/>
        <v>2.1263256200825587E-2</v>
      </c>
      <c r="R173" s="150">
        <f t="shared" si="0"/>
        <v>2.5198875570591847E-2</v>
      </c>
      <c r="S173" s="150">
        <f t="shared" si="0"/>
        <v>2.9862939336521569E-2</v>
      </c>
      <c r="T173" s="150">
        <f t="shared" si="0"/>
        <v>3.5390275384252864E-2</v>
      </c>
      <c r="U173" s="150">
        <f t="shared" si="0"/>
        <v>4.1940666913571872E-2</v>
      </c>
      <c r="V173" s="150">
        <f t="shared" si="1"/>
        <v>4.9703471421357448E-2</v>
      </c>
      <c r="W173" s="150">
        <f t="shared" si="1"/>
        <v>5.8903094612791466E-2</v>
      </c>
      <c r="X173" s="150">
        <f t="shared" si="1"/>
        <v>6.9805477479639305E-2</v>
      </c>
      <c r="Y173" s="150">
        <f t="shared" si="1"/>
        <v>8.272578407284982E-2</v>
      </c>
      <c r="Z173" s="150">
        <f t="shared" si="1"/>
        <v>9.8037512206171573E-2</v>
      </c>
      <c r="AA173" s="150">
        <f t="shared" si="1"/>
        <v>0.11618329046130656</v>
      </c>
      <c r="AB173" s="150">
        <f t="shared" si="1"/>
        <v>0.11618329046130656</v>
      </c>
      <c r="AC173" s="150">
        <f t="shared" si="1"/>
        <v>0.11618329046130656</v>
      </c>
    </row>
    <row r="174" spans="1:29">
      <c r="A174" s="3" t="str">
        <f t="shared" si="2"/>
        <v>WAResidentialSaturation Appliances</v>
      </c>
      <c r="B174" t="s">
        <v>92</v>
      </c>
      <c r="C174" t="s">
        <v>32</v>
      </c>
      <c r="D174" t="s">
        <v>58</v>
      </c>
      <c r="E174" t="str">
        <f t="shared" si="3"/>
        <v>Residential_Saturation Appliances_2022</v>
      </c>
      <c r="F174" s="150">
        <f t="shared" si="0"/>
        <v>1</v>
      </c>
      <c r="G174" s="150">
        <f t="shared" si="0"/>
        <v>1</v>
      </c>
      <c r="H174" s="150">
        <f t="shared" si="0"/>
        <v>1</v>
      </c>
      <c r="I174" s="150">
        <f t="shared" si="0"/>
        <v>1</v>
      </c>
      <c r="J174" s="150">
        <f t="shared" si="0"/>
        <v>1</v>
      </c>
      <c r="K174" s="150">
        <f t="shared" si="0"/>
        <v>1</v>
      </c>
      <c r="L174" s="150">
        <f t="shared" si="0"/>
        <v>1</v>
      </c>
      <c r="M174" s="150">
        <f t="shared" si="0"/>
        <v>1</v>
      </c>
      <c r="N174" s="150">
        <f t="shared" si="0"/>
        <v>1</v>
      </c>
      <c r="O174" s="150">
        <f t="shared" si="0"/>
        <v>1</v>
      </c>
      <c r="P174" s="150">
        <f t="shared" si="0"/>
        <v>1</v>
      </c>
      <c r="Q174" s="150">
        <f t="shared" si="0"/>
        <v>1</v>
      </c>
      <c r="R174" s="150">
        <f t="shared" si="0"/>
        <v>1</v>
      </c>
      <c r="S174" s="150">
        <f t="shared" si="0"/>
        <v>1</v>
      </c>
      <c r="T174" s="150">
        <f t="shared" si="0"/>
        <v>1</v>
      </c>
      <c r="U174" s="150">
        <f t="shared" si="0"/>
        <v>1</v>
      </c>
      <c r="V174" s="150">
        <f t="shared" si="1"/>
        <v>1</v>
      </c>
      <c r="W174" s="150">
        <f t="shared" si="1"/>
        <v>1</v>
      </c>
      <c r="X174" s="150">
        <f t="shared" si="1"/>
        <v>1</v>
      </c>
      <c r="Y174" s="150">
        <f t="shared" si="1"/>
        <v>1</v>
      </c>
      <c r="Z174" s="150">
        <f t="shared" si="1"/>
        <v>1</v>
      </c>
      <c r="AA174" s="150">
        <f t="shared" si="1"/>
        <v>1</v>
      </c>
      <c r="AB174" s="150">
        <f t="shared" si="1"/>
        <v>1</v>
      </c>
      <c r="AC174" s="150">
        <f t="shared" si="1"/>
        <v>1</v>
      </c>
    </row>
    <row r="175" spans="1:29">
      <c r="A175" s="3" t="str">
        <f t="shared" si="2"/>
        <v>WAResidentialSaturation AMI</v>
      </c>
      <c r="B175" t="s">
        <v>92</v>
      </c>
      <c r="C175" t="s">
        <v>32</v>
      </c>
      <c r="D175" t="s">
        <v>45</v>
      </c>
      <c r="E175" t="str">
        <f t="shared" si="3"/>
        <v>Residential_Saturation AMI_2022</v>
      </c>
      <c r="F175" s="150">
        <f t="shared" si="0"/>
        <v>1</v>
      </c>
      <c r="G175" s="150">
        <f t="shared" si="0"/>
        <v>1</v>
      </c>
      <c r="H175" s="150">
        <f t="shared" si="0"/>
        <v>1</v>
      </c>
      <c r="I175" s="150">
        <f t="shared" si="0"/>
        <v>1</v>
      </c>
      <c r="J175" s="150">
        <f t="shared" si="0"/>
        <v>1</v>
      </c>
      <c r="K175" s="150">
        <f t="shared" si="0"/>
        <v>1</v>
      </c>
      <c r="L175" s="150">
        <f t="shared" si="0"/>
        <v>1</v>
      </c>
      <c r="M175" s="150">
        <f t="shared" si="0"/>
        <v>1</v>
      </c>
      <c r="N175" s="150">
        <f t="shared" si="0"/>
        <v>1</v>
      </c>
      <c r="O175" s="150">
        <f t="shared" si="0"/>
        <v>1</v>
      </c>
      <c r="P175" s="150">
        <f t="shared" si="0"/>
        <v>1</v>
      </c>
      <c r="Q175" s="150">
        <f t="shared" si="0"/>
        <v>1</v>
      </c>
      <c r="R175" s="150">
        <f t="shared" si="0"/>
        <v>1</v>
      </c>
      <c r="S175" s="150">
        <f t="shared" si="0"/>
        <v>1</v>
      </c>
      <c r="T175" s="150">
        <f t="shared" si="0"/>
        <v>1</v>
      </c>
      <c r="U175" s="150">
        <f t="shared" si="0"/>
        <v>1</v>
      </c>
      <c r="V175" s="150">
        <f t="shared" si="1"/>
        <v>1</v>
      </c>
      <c r="W175" s="150">
        <f t="shared" si="1"/>
        <v>1</v>
      </c>
      <c r="X175" s="150">
        <f t="shared" si="1"/>
        <v>1</v>
      </c>
      <c r="Y175" s="150">
        <f t="shared" si="1"/>
        <v>1</v>
      </c>
      <c r="Z175" s="150">
        <f t="shared" si="1"/>
        <v>1</v>
      </c>
      <c r="AA175" s="150">
        <f t="shared" si="1"/>
        <v>1</v>
      </c>
      <c r="AB175" s="150">
        <f t="shared" si="1"/>
        <v>1</v>
      </c>
      <c r="AC175" s="150">
        <f t="shared" si="1"/>
        <v>1</v>
      </c>
    </row>
    <row r="176" spans="1:29">
      <c r="A176" s="3" t="str">
        <f t="shared" si="2"/>
        <v>WAGeneral ServiceSaturation Central AC</v>
      </c>
      <c r="B176" t="s">
        <v>92</v>
      </c>
      <c r="C176" t="s">
        <v>152</v>
      </c>
      <c r="D176" t="s">
        <v>43</v>
      </c>
      <c r="E176" t="str">
        <f t="shared" si="3"/>
        <v>General Service_Saturation Central AC_2022</v>
      </c>
      <c r="F176" s="150">
        <f t="shared" si="0"/>
        <v>0.21355995825390278</v>
      </c>
      <c r="G176" s="150">
        <f t="shared" si="0"/>
        <v>0.21355995825390278</v>
      </c>
      <c r="H176" s="150">
        <f t="shared" si="0"/>
        <v>0.21355995825390278</v>
      </c>
      <c r="I176" s="150">
        <f t="shared" si="0"/>
        <v>0.21355995825390278</v>
      </c>
      <c r="J176" s="150">
        <f t="shared" si="0"/>
        <v>0.21355995825390278</v>
      </c>
      <c r="K176" s="150">
        <f t="shared" si="0"/>
        <v>0.21355995825390278</v>
      </c>
      <c r="L176" s="150">
        <f t="shared" si="0"/>
        <v>0.21355995825390278</v>
      </c>
      <c r="M176" s="150">
        <f t="shared" si="0"/>
        <v>0.21355995825390278</v>
      </c>
      <c r="N176" s="150">
        <f t="shared" si="0"/>
        <v>0.21355995825390278</v>
      </c>
      <c r="O176" s="150">
        <f t="shared" si="0"/>
        <v>0.21355995825390278</v>
      </c>
      <c r="P176" s="150">
        <f t="shared" si="0"/>
        <v>0.21355995825390278</v>
      </c>
      <c r="Q176" s="150">
        <f t="shared" si="0"/>
        <v>0.21355995825390278</v>
      </c>
      <c r="R176" s="150">
        <f t="shared" si="0"/>
        <v>0.21355995825390278</v>
      </c>
      <c r="S176" s="150">
        <f t="shared" si="0"/>
        <v>0.21355995825390278</v>
      </c>
      <c r="T176" s="150">
        <f t="shared" si="0"/>
        <v>0.21355995825390278</v>
      </c>
      <c r="U176" s="150">
        <f t="shared" si="0"/>
        <v>0.21355995825390278</v>
      </c>
      <c r="V176" s="150">
        <f t="shared" si="1"/>
        <v>0.21355995825390278</v>
      </c>
      <c r="W176" s="150">
        <f t="shared" si="1"/>
        <v>0.21355995825390278</v>
      </c>
      <c r="X176" s="150">
        <f t="shared" si="1"/>
        <v>0.21355995825390278</v>
      </c>
      <c r="Y176" s="150">
        <f t="shared" si="1"/>
        <v>0.21355995825390278</v>
      </c>
      <c r="Z176" s="150">
        <f t="shared" si="1"/>
        <v>0.21355995825390278</v>
      </c>
      <c r="AA176" s="150">
        <f t="shared" si="1"/>
        <v>0.21355995825390278</v>
      </c>
      <c r="AB176" s="150">
        <f t="shared" si="1"/>
        <v>0.21355995825390278</v>
      </c>
      <c r="AC176" s="150">
        <f t="shared" si="1"/>
        <v>0.21355995825390278</v>
      </c>
    </row>
    <row r="177" spans="1:29">
      <c r="A177" s="3" t="str">
        <f t="shared" si="2"/>
        <v>WAGeneral ServiceSaturation Elec Water Heat</v>
      </c>
      <c r="B177" t="s">
        <v>92</v>
      </c>
      <c r="C177" t="s">
        <v>152</v>
      </c>
      <c r="D177" t="s">
        <v>44</v>
      </c>
      <c r="E177" t="str">
        <f t="shared" si="3"/>
        <v>General Service_Saturation Elec Water Heat_2022</v>
      </c>
      <c r="F177" s="150">
        <f t="shared" si="0"/>
        <v>0</v>
      </c>
      <c r="G177" s="150">
        <f t="shared" si="0"/>
        <v>0</v>
      </c>
      <c r="H177" s="150">
        <f t="shared" si="0"/>
        <v>0</v>
      </c>
      <c r="I177" s="150">
        <f t="shared" si="0"/>
        <v>0</v>
      </c>
      <c r="J177" s="150">
        <f t="shared" si="0"/>
        <v>0</v>
      </c>
      <c r="K177" s="150">
        <f t="shared" si="0"/>
        <v>0</v>
      </c>
      <c r="L177" s="150">
        <f t="shared" si="0"/>
        <v>0</v>
      </c>
      <c r="M177" s="150">
        <f t="shared" si="0"/>
        <v>0</v>
      </c>
      <c r="N177" s="150">
        <f t="shared" si="0"/>
        <v>0</v>
      </c>
      <c r="O177" s="150">
        <f t="shared" si="0"/>
        <v>0</v>
      </c>
      <c r="P177" s="150">
        <f t="shared" si="0"/>
        <v>0</v>
      </c>
      <c r="Q177" s="150">
        <f t="shared" si="0"/>
        <v>0</v>
      </c>
      <c r="R177" s="150">
        <f t="shared" si="0"/>
        <v>0</v>
      </c>
      <c r="S177" s="150">
        <f t="shared" si="0"/>
        <v>0</v>
      </c>
      <c r="T177" s="150">
        <f t="shared" si="0"/>
        <v>0</v>
      </c>
      <c r="U177" s="150">
        <f t="shared" si="0"/>
        <v>0</v>
      </c>
      <c r="V177" s="150">
        <f t="shared" si="1"/>
        <v>0</v>
      </c>
      <c r="W177" s="150">
        <f t="shared" si="1"/>
        <v>0</v>
      </c>
      <c r="X177" s="150">
        <f t="shared" si="1"/>
        <v>0</v>
      </c>
      <c r="Y177" s="150">
        <f t="shared" si="1"/>
        <v>0</v>
      </c>
      <c r="Z177" s="150">
        <f t="shared" si="1"/>
        <v>0</v>
      </c>
      <c r="AA177" s="150">
        <f t="shared" si="1"/>
        <v>0</v>
      </c>
      <c r="AB177" s="150">
        <f t="shared" si="1"/>
        <v>0</v>
      </c>
      <c r="AC177" s="150">
        <f t="shared" si="1"/>
        <v>0</v>
      </c>
    </row>
    <row r="178" spans="1:29">
      <c r="A178" s="3" t="str">
        <f t="shared" si="2"/>
        <v>WAGeneral ServiceSaturation CTA-2045 ER Water Heat</v>
      </c>
      <c r="B178" t="s">
        <v>92</v>
      </c>
      <c r="C178" t="s">
        <v>152</v>
      </c>
      <c r="D178" t="s">
        <v>1058</v>
      </c>
      <c r="E178" t="str">
        <f t="shared" si="3"/>
        <v>General Service_Saturation CTA-2045 ER Water Heat_2022</v>
      </c>
      <c r="F178" s="150">
        <f t="shared" si="0"/>
        <v>0.26238081020048143</v>
      </c>
      <c r="G178" s="150">
        <f t="shared" si="0"/>
        <v>0.25840303193729319</v>
      </c>
      <c r="H178" s="150">
        <f t="shared" si="0"/>
        <v>0.25041670110000991</v>
      </c>
      <c r="I178" s="150">
        <f t="shared" si="0"/>
        <v>0.23744847503608651</v>
      </c>
      <c r="J178" s="150">
        <f t="shared" si="0"/>
        <v>0.23200820823295684</v>
      </c>
      <c r="K178" s="150">
        <f t="shared" si="0"/>
        <v>0.22737087887640045</v>
      </c>
      <c r="L178" s="150">
        <f t="shared" si="0"/>
        <v>0.22415497986119576</v>
      </c>
      <c r="M178" s="150">
        <f t="shared" si="0"/>
        <v>0.22187358311966357</v>
      </c>
      <c r="N178" s="150">
        <f t="shared" si="0"/>
        <v>0.21716219864830494</v>
      </c>
      <c r="O178" s="150">
        <f t="shared" si="0"/>
        <v>0.21564102828064449</v>
      </c>
      <c r="P178" s="150">
        <f t="shared" si="0"/>
        <v>0.21356718075959868</v>
      </c>
      <c r="Q178" s="150">
        <f t="shared" si="0"/>
        <v>0.20665720436813684</v>
      </c>
      <c r="R178" s="150">
        <f t="shared" si="0"/>
        <v>0.20557527996099842</v>
      </c>
      <c r="S178" s="150">
        <f t="shared" si="0"/>
        <v>0.19873789661348171</v>
      </c>
      <c r="T178" s="150">
        <f t="shared" si="0"/>
        <v>0.19537194320735082</v>
      </c>
      <c r="U178" s="150">
        <f t="shared" si="0"/>
        <v>0.18893605526667076</v>
      </c>
      <c r="V178" s="150">
        <f t="shared" si="1"/>
        <v>0.18845242270530646</v>
      </c>
      <c r="W178" s="150">
        <f t="shared" si="1"/>
        <v>0.18532817129741028</v>
      </c>
      <c r="X178" s="150">
        <f t="shared" si="1"/>
        <v>0.18528088279707944</v>
      </c>
      <c r="Y178" s="150">
        <f t="shared" si="1"/>
        <v>0.18047804862913433</v>
      </c>
      <c r="Z178" s="150">
        <f t="shared" si="1"/>
        <v>0.17371759246852211</v>
      </c>
      <c r="AA178" s="150">
        <f t="shared" si="1"/>
        <v>0.17202368590592085</v>
      </c>
      <c r="AB178" s="150">
        <f t="shared" si="1"/>
        <v>0.17039504589118024</v>
      </c>
      <c r="AC178" s="150">
        <f t="shared" si="1"/>
        <v>0.16278514308744321</v>
      </c>
    </row>
    <row r="179" spans="1:29">
      <c r="A179" s="3" t="str">
        <f t="shared" si="2"/>
        <v>WAGeneral ServiceSaturation CTA-2045 HP Water Heat</v>
      </c>
      <c r="B179" t="s">
        <v>92</v>
      </c>
      <c r="C179" t="s">
        <v>152</v>
      </c>
      <c r="D179" t="s">
        <v>1059</v>
      </c>
      <c r="E179" t="str">
        <f t="shared" si="3"/>
        <v>General Service_Saturation CTA-2045 HP Water Heat_2022</v>
      </c>
      <c r="F179" s="150">
        <f t="shared" si="0"/>
        <v>0.13671362818699981</v>
      </c>
      <c r="G179" s="150">
        <f t="shared" si="0"/>
        <v>0.14069140645018802</v>
      </c>
      <c r="H179" s="150">
        <f t="shared" si="0"/>
        <v>0.14867773728747127</v>
      </c>
      <c r="I179" s="150">
        <f t="shared" si="0"/>
        <v>0.16164596335139464</v>
      </c>
      <c r="J179" s="150">
        <f t="shared" si="0"/>
        <v>0.16708623015452434</v>
      </c>
      <c r="K179" s="150">
        <f t="shared" si="0"/>
        <v>0.1717235595110807</v>
      </c>
      <c r="L179" s="150">
        <f t="shared" si="0"/>
        <v>0.1749394585262854</v>
      </c>
      <c r="M179" s="150">
        <f t="shared" si="0"/>
        <v>0.17722085526781764</v>
      </c>
      <c r="N179" s="150">
        <f t="shared" si="0"/>
        <v>0.18193223973917624</v>
      </c>
      <c r="O179" s="150">
        <f t="shared" si="0"/>
        <v>0.18345341010683669</v>
      </c>
      <c r="P179" s="150">
        <f t="shared" si="0"/>
        <v>0.1855272576278825</v>
      </c>
      <c r="Q179" s="150">
        <f t="shared" si="0"/>
        <v>0.19243723401934432</v>
      </c>
      <c r="R179" s="150">
        <f t="shared" si="0"/>
        <v>0.19351915842648273</v>
      </c>
      <c r="S179" s="150">
        <f t="shared" si="0"/>
        <v>0.20035654177399947</v>
      </c>
      <c r="T179" s="150">
        <f t="shared" si="0"/>
        <v>0.20372249518013036</v>
      </c>
      <c r="U179" s="150">
        <f t="shared" si="0"/>
        <v>0.21015838312081039</v>
      </c>
      <c r="V179" s="150">
        <f t="shared" si="1"/>
        <v>0.21064201568217469</v>
      </c>
      <c r="W179" s="150">
        <f t="shared" si="1"/>
        <v>0.21376626709007093</v>
      </c>
      <c r="X179" s="150">
        <f t="shared" si="1"/>
        <v>0.21381355559040177</v>
      </c>
      <c r="Y179" s="150">
        <f t="shared" si="1"/>
        <v>0.21861638975834691</v>
      </c>
      <c r="Z179" s="150">
        <f t="shared" si="1"/>
        <v>0.2253768459189591</v>
      </c>
      <c r="AA179" s="150">
        <f t="shared" si="1"/>
        <v>0.22707075248156036</v>
      </c>
      <c r="AB179" s="150">
        <f t="shared" si="1"/>
        <v>0.22869939249630097</v>
      </c>
      <c r="AC179" s="150">
        <f t="shared" si="1"/>
        <v>0.23630929530003794</v>
      </c>
    </row>
    <row r="180" spans="1:29">
      <c r="A180" s="3" t="str">
        <f t="shared" si="2"/>
        <v>WAGeneral ServiceSaturation Elec Space Heat</v>
      </c>
      <c r="B180" t="s">
        <v>92</v>
      </c>
      <c r="C180" t="s">
        <v>152</v>
      </c>
      <c r="D180" t="s">
        <v>85</v>
      </c>
      <c r="E180" t="str">
        <f t="shared" si="3"/>
        <v>General Service_Saturation Elec Space Heat_2022</v>
      </c>
      <c r="F180" s="150">
        <f t="shared" si="0"/>
        <v>0.10662743148738754</v>
      </c>
      <c r="G180" s="150">
        <f t="shared" si="0"/>
        <v>0.10662743148738754</v>
      </c>
      <c r="H180" s="150">
        <f t="shared" si="0"/>
        <v>0.10662743148738754</v>
      </c>
      <c r="I180" s="150">
        <f t="shared" si="0"/>
        <v>0.10662743148738754</v>
      </c>
      <c r="J180" s="150">
        <f t="shared" si="0"/>
        <v>0.10662743148738754</v>
      </c>
      <c r="K180" s="150">
        <f t="shared" si="0"/>
        <v>0.10662743148738754</v>
      </c>
      <c r="L180" s="150">
        <f t="shared" si="0"/>
        <v>0.10662743148738754</v>
      </c>
      <c r="M180" s="150">
        <f t="shared" si="0"/>
        <v>0.10662743148738754</v>
      </c>
      <c r="N180" s="150">
        <f t="shared" si="0"/>
        <v>0.10662743148738754</v>
      </c>
      <c r="O180" s="150">
        <f t="shared" si="0"/>
        <v>0.10662743148738754</v>
      </c>
      <c r="P180" s="150">
        <f t="shared" si="0"/>
        <v>0.10662743148738754</v>
      </c>
      <c r="Q180" s="150">
        <f t="shared" si="0"/>
        <v>0.10662743148738754</v>
      </c>
      <c r="R180" s="150">
        <f t="shared" si="0"/>
        <v>0.10662743148738754</v>
      </c>
      <c r="S180" s="150">
        <f t="shared" si="0"/>
        <v>0.10662743148738754</v>
      </c>
      <c r="T180" s="150">
        <f t="shared" si="0"/>
        <v>0.10662743148738754</v>
      </c>
      <c r="U180" s="150">
        <f t="shared" si="0"/>
        <v>0.10662743148738754</v>
      </c>
      <c r="V180" s="150">
        <f t="shared" si="1"/>
        <v>0.10662743148738754</v>
      </c>
      <c r="W180" s="150">
        <f t="shared" si="1"/>
        <v>0.10662743148738754</v>
      </c>
      <c r="X180" s="150">
        <f t="shared" si="1"/>
        <v>0.10662743148738754</v>
      </c>
      <c r="Y180" s="150">
        <f t="shared" si="1"/>
        <v>0.10662743148738754</v>
      </c>
      <c r="Z180" s="150">
        <f t="shared" si="1"/>
        <v>0.10662743148738754</v>
      </c>
      <c r="AA180" s="150">
        <f t="shared" si="1"/>
        <v>0.10662743148738754</v>
      </c>
      <c r="AB180" s="150">
        <f t="shared" si="1"/>
        <v>0.10662743148738754</v>
      </c>
      <c r="AC180" s="150">
        <f t="shared" si="1"/>
        <v>0.10662743148738754</v>
      </c>
    </row>
    <row r="181" spans="1:29">
      <c r="A181" s="3" t="str">
        <f t="shared" si="2"/>
        <v>WAGeneral ServiceSaturation AMI</v>
      </c>
      <c r="B181" t="s">
        <v>92</v>
      </c>
      <c r="C181" t="s">
        <v>152</v>
      </c>
      <c r="D181" t="s">
        <v>45</v>
      </c>
      <c r="E181" t="str">
        <f t="shared" si="3"/>
        <v>General Service_Saturation AMI_2022</v>
      </c>
      <c r="F181" s="150">
        <f t="shared" si="0"/>
        <v>1</v>
      </c>
      <c r="G181" s="150">
        <f t="shared" si="0"/>
        <v>1</v>
      </c>
      <c r="H181" s="150">
        <f t="shared" si="0"/>
        <v>1</v>
      </c>
      <c r="I181" s="150">
        <f t="shared" si="0"/>
        <v>1</v>
      </c>
      <c r="J181" s="150">
        <f t="shared" si="0"/>
        <v>1</v>
      </c>
      <c r="K181" s="150">
        <f t="shared" si="0"/>
        <v>1</v>
      </c>
      <c r="L181" s="150">
        <f t="shared" si="0"/>
        <v>1</v>
      </c>
      <c r="M181" s="150">
        <f t="shared" si="0"/>
        <v>1</v>
      </c>
      <c r="N181" s="150">
        <f t="shared" si="0"/>
        <v>1</v>
      </c>
      <c r="O181" s="150">
        <f t="shared" si="0"/>
        <v>1</v>
      </c>
      <c r="P181" s="150">
        <f t="shared" si="0"/>
        <v>1</v>
      </c>
      <c r="Q181" s="150">
        <f t="shared" si="0"/>
        <v>1</v>
      </c>
      <c r="R181" s="150">
        <f t="shared" si="0"/>
        <v>1</v>
      </c>
      <c r="S181" s="150">
        <f t="shared" si="0"/>
        <v>1</v>
      </c>
      <c r="T181" s="150">
        <f t="shared" si="0"/>
        <v>1</v>
      </c>
      <c r="U181" s="150">
        <f t="shared" si="0"/>
        <v>1</v>
      </c>
      <c r="V181" s="150">
        <f t="shared" si="1"/>
        <v>1</v>
      </c>
      <c r="W181" s="150">
        <f t="shared" si="1"/>
        <v>1</v>
      </c>
      <c r="X181" s="150">
        <f t="shared" si="1"/>
        <v>1</v>
      </c>
      <c r="Y181" s="150">
        <f t="shared" si="1"/>
        <v>1</v>
      </c>
      <c r="Z181" s="150">
        <f t="shared" si="1"/>
        <v>1</v>
      </c>
      <c r="AA181" s="150">
        <f t="shared" si="1"/>
        <v>1</v>
      </c>
      <c r="AB181" s="150">
        <f t="shared" si="1"/>
        <v>1</v>
      </c>
      <c r="AC181" s="150">
        <f t="shared" si="1"/>
        <v>1</v>
      </c>
    </row>
    <row r="182" spans="1:29">
      <c r="A182" s="3" t="str">
        <f t="shared" si="2"/>
        <v>WALarge General ServiceSaturation AMI</v>
      </c>
      <c r="B182" t="s">
        <v>92</v>
      </c>
      <c r="C182" t="s">
        <v>259</v>
      </c>
      <c r="D182" t="s">
        <v>45</v>
      </c>
      <c r="E182" t="str">
        <f t="shared" si="3"/>
        <v>Large General Service_Saturation AMI_2022</v>
      </c>
      <c r="F182" s="150">
        <f t="shared" si="0"/>
        <v>1</v>
      </c>
      <c r="G182" s="150">
        <f t="shared" si="0"/>
        <v>1</v>
      </c>
      <c r="H182" s="150">
        <f t="shared" si="0"/>
        <v>1</v>
      </c>
      <c r="I182" s="150">
        <f t="shared" si="0"/>
        <v>1</v>
      </c>
      <c r="J182" s="150">
        <f t="shared" si="0"/>
        <v>1</v>
      </c>
      <c r="K182" s="150">
        <f t="shared" si="0"/>
        <v>1</v>
      </c>
      <c r="L182" s="150">
        <f t="shared" si="0"/>
        <v>1</v>
      </c>
      <c r="M182" s="150">
        <f t="shared" si="0"/>
        <v>1</v>
      </c>
      <c r="N182" s="150">
        <f t="shared" si="0"/>
        <v>1</v>
      </c>
      <c r="O182" s="150">
        <f t="shared" si="0"/>
        <v>1</v>
      </c>
      <c r="P182" s="150">
        <f t="shared" si="0"/>
        <v>1</v>
      </c>
      <c r="Q182" s="150">
        <f t="shared" si="0"/>
        <v>1</v>
      </c>
      <c r="R182" s="150">
        <f t="shared" si="0"/>
        <v>1</v>
      </c>
      <c r="S182" s="150">
        <f t="shared" si="0"/>
        <v>1</v>
      </c>
      <c r="T182" s="150">
        <f t="shared" si="0"/>
        <v>1</v>
      </c>
      <c r="U182" s="150">
        <f t="shared" si="0"/>
        <v>1</v>
      </c>
      <c r="V182" s="150">
        <f t="shared" si="1"/>
        <v>1</v>
      </c>
      <c r="W182" s="150">
        <f t="shared" si="1"/>
        <v>1</v>
      </c>
      <c r="X182" s="150">
        <f t="shared" si="1"/>
        <v>1</v>
      </c>
      <c r="Y182" s="150">
        <f t="shared" si="1"/>
        <v>1</v>
      </c>
      <c r="Z182" s="150">
        <f t="shared" si="1"/>
        <v>1</v>
      </c>
      <c r="AA182" s="150">
        <f t="shared" si="1"/>
        <v>1</v>
      </c>
      <c r="AB182" s="150">
        <f t="shared" si="1"/>
        <v>1</v>
      </c>
      <c r="AC182" s="150">
        <f t="shared" si="1"/>
        <v>1</v>
      </c>
    </row>
    <row r="183" spans="1:29">
      <c r="A183" s="3" t="str">
        <f t="shared" si="2"/>
        <v>WAExtra Large General ServiceSaturation AMI</v>
      </c>
      <c r="B183" t="s">
        <v>92</v>
      </c>
      <c r="C183" t="s">
        <v>270</v>
      </c>
      <c r="D183" t="s">
        <v>45</v>
      </c>
      <c r="E183" t="str">
        <f t="shared" si="3"/>
        <v>Extra Large General Service_Saturation AMI_2022</v>
      </c>
      <c r="F183" s="150">
        <f t="shared" si="0"/>
        <v>1</v>
      </c>
      <c r="G183" s="150">
        <f t="shared" si="0"/>
        <v>1</v>
      </c>
      <c r="H183" s="150">
        <f t="shared" si="0"/>
        <v>1</v>
      </c>
      <c r="I183" s="150">
        <f t="shared" si="0"/>
        <v>1</v>
      </c>
      <c r="J183" s="150">
        <f t="shared" si="0"/>
        <v>1</v>
      </c>
      <c r="K183" s="150">
        <f t="shared" si="0"/>
        <v>1</v>
      </c>
      <c r="L183" s="150">
        <f t="shared" si="0"/>
        <v>1</v>
      </c>
      <c r="M183" s="150">
        <f t="shared" si="0"/>
        <v>1</v>
      </c>
      <c r="N183" s="150">
        <f t="shared" si="0"/>
        <v>1</v>
      </c>
      <c r="O183" s="150">
        <f t="shared" si="0"/>
        <v>1</v>
      </c>
      <c r="P183" s="150">
        <f t="shared" si="0"/>
        <v>1</v>
      </c>
      <c r="Q183" s="150">
        <f t="shared" si="0"/>
        <v>1</v>
      </c>
      <c r="R183" s="150">
        <f t="shared" si="0"/>
        <v>1</v>
      </c>
      <c r="S183" s="150">
        <f t="shared" si="0"/>
        <v>1</v>
      </c>
      <c r="T183" s="150">
        <f t="shared" si="0"/>
        <v>1</v>
      </c>
      <c r="U183" s="150">
        <f t="shared" si="0"/>
        <v>1</v>
      </c>
      <c r="V183" s="150">
        <f t="shared" si="1"/>
        <v>1</v>
      </c>
      <c r="W183" s="150">
        <f t="shared" si="1"/>
        <v>1</v>
      </c>
      <c r="X183" s="150">
        <f t="shared" si="1"/>
        <v>1</v>
      </c>
      <c r="Y183" s="150">
        <f t="shared" si="1"/>
        <v>1</v>
      </c>
      <c r="Z183" s="150">
        <f t="shared" si="1"/>
        <v>1</v>
      </c>
      <c r="AA183" s="150">
        <f t="shared" si="1"/>
        <v>1</v>
      </c>
      <c r="AB183" s="150">
        <f t="shared" si="1"/>
        <v>1</v>
      </c>
      <c r="AC183" s="150">
        <f t="shared" si="1"/>
        <v>1</v>
      </c>
    </row>
    <row r="184" spans="1:29">
      <c r="A184" s="3" t="str">
        <f t="shared" si="2"/>
        <v>IDResidentialSaturation Central AC</v>
      </c>
      <c r="B184" t="s">
        <v>544</v>
      </c>
      <c r="C184" t="s">
        <v>32</v>
      </c>
      <c r="D184" t="s">
        <v>43</v>
      </c>
      <c r="E184" t="str">
        <f t="shared" si="3"/>
        <v>Residential_Saturation Central AC_2022</v>
      </c>
      <c r="F184" s="150">
        <f t="shared" si="0"/>
        <v>0.45237916829262698</v>
      </c>
      <c r="G184" s="150">
        <f t="shared" si="0"/>
        <v>0.4584427097628771</v>
      </c>
      <c r="H184" s="150">
        <f t="shared" si="0"/>
        <v>0.46464300927983293</v>
      </c>
      <c r="I184" s="150">
        <f t="shared" si="0"/>
        <v>0.47098320008122813</v>
      </c>
      <c r="J184" s="150">
        <f t="shared" si="0"/>
        <v>0.47746648740010345</v>
      </c>
      <c r="K184" s="150">
        <f t="shared" si="0"/>
        <v>0.48409615012028795</v>
      </c>
      <c r="L184" s="150">
        <f t="shared" si="0"/>
        <v>0.49087554246995335</v>
      </c>
      <c r="M184" s="150">
        <f t="shared" si="0"/>
        <v>0.49780809575411844</v>
      </c>
      <c r="N184" s="150">
        <f t="shared" si="0"/>
        <v>0.50489732012699717</v>
      </c>
      <c r="O184" s="150">
        <f t="shared" si="0"/>
        <v>0.51214680640511101</v>
      </c>
      <c r="P184" s="150">
        <f t="shared" si="0"/>
        <v>0.51956022792209644</v>
      </c>
      <c r="Q184" s="150">
        <f t="shared" si="0"/>
        <v>0.52714134242617494</v>
      </c>
      <c r="R184" s="150">
        <f t="shared" si="0"/>
        <v>0.53489399402125826</v>
      </c>
      <c r="S184" s="150">
        <f t="shared" si="0"/>
        <v>0.54282211515269874</v>
      </c>
      <c r="T184" s="150">
        <f t="shared" si="0"/>
        <v>0.55092972863870948</v>
      </c>
      <c r="U184" s="150">
        <f t="shared" ref="U184:AC199" si="4">INDEX(U$2:U$80,MATCH($A184,$A$2:$A$80,0))</f>
        <v>0.55922094974850223</v>
      </c>
      <c r="V184" s="150">
        <f t="shared" si="1"/>
        <v>0.56769998832822399</v>
      </c>
      <c r="W184" s="150">
        <f t="shared" si="1"/>
        <v>0.57637115097578262</v>
      </c>
      <c r="X184" s="150">
        <f t="shared" si="1"/>
        <v>0.58523884326569475</v>
      </c>
      <c r="Y184" s="150">
        <f t="shared" si="1"/>
        <v>0.59430757202510021</v>
      </c>
      <c r="Z184" s="150">
        <f t="shared" si="1"/>
        <v>0.60358194766212325</v>
      </c>
      <c r="AA184" s="150">
        <f t="shared" si="1"/>
        <v>0.61306668654778318</v>
      </c>
      <c r="AB184" s="150">
        <f t="shared" si="1"/>
        <v>0.61306668654778318</v>
      </c>
      <c r="AC184" s="150">
        <f t="shared" si="1"/>
        <v>0.61306668654778318</v>
      </c>
    </row>
    <row r="185" spans="1:29">
      <c r="A185" s="3" t="str">
        <f t="shared" si="2"/>
        <v>IDResidentialSaturation Elec Space Heat</v>
      </c>
      <c r="B185" t="s">
        <v>544</v>
      </c>
      <c r="C185" t="s">
        <v>32</v>
      </c>
      <c r="D185" t="s">
        <v>85</v>
      </c>
      <c r="E185" t="str">
        <f t="shared" si="3"/>
        <v>Residential_Saturation Elec Space Heat_2022</v>
      </c>
      <c r="F185" s="150">
        <f t="shared" ref="F185:T199" si="5">INDEX(F$2:F$80,MATCH($A185,$A$2:$A$80,0))</f>
        <v>0.21886828117629661</v>
      </c>
      <c r="G185" s="150">
        <f t="shared" si="5"/>
        <v>0.21886828117629661</v>
      </c>
      <c r="H185" s="150">
        <f t="shared" si="5"/>
        <v>0.21886828117629661</v>
      </c>
      <c r="I185" s="150">
        <f t="shared" si="5"/>
        <v>0.21886828117629661</v>
      </c>
      <c r="J185" s="150">
        <f t="shared" si="5"/>
        <v>0.21886828117629661</v>
      </c>
      <c r="K185" s="150">
        <f t="shared" si="5"/>
        <v>0.21886828117629661</v>
      </c>
      <c r="L185" s="150">
        <f t="shared" si="5"/>
        <v>0.21886828117629661</v>
      </c>
      <c r="M185" s="150">
        <f t="shared" si="5"/>
        <v>0.21886828117629661</v>
      </c>
      <c r="N185" s="150">
        <f t="shared" si="5"/>
        <v>0.21886828117629661</v>
      </c>
      <c r="O185" s="150">
        <f t="shared" si="5"/>
        <v>0.21886828117629661</v>
      </c>
      <c r="P185" s="150">
        <f t="shared" si="5"/>
        <v>0.21886828117629661</v>
      </c>
      <c r="Q185" s="150">
        <f t="shared" si="5"/>
        <v>0.21886828117629661</v>
      </c>
      <c r="R185" s="150">
        <f t="shared" si="5"/>
        <v>0.21886828117629661</v>
      </c>
      <c r="S185" s="150">
        <f t="shared" si="5"/>
        <v>0.21886828117629661</v>
      </c>
      <c r="T185" s="150">
        <f t="shared" si="5"/>
        <v>0.21886828117629661</v>
      </c>
      <c r="U185" s="150">
        <f t="shared" si="4"/>
        <v>0.21886828117629661</v>
      </c>
      <c r="V185" s="150">
        <f t="shared" si="4"/>
        <v>0.21886828117629661</v>
      </c>
      <c r="W185" s="150">
        <f t="shared" si="4"/>
        <v>0.21886828117629661</v>
      </c>
      <c r="X185" s="150">
        <f t="shared" si="4"/>
        <v>0.21886828117629661</v>
      </c>
      <c r="Y185" s="150">
        <f t="shared" si="4"/>
        <v>0.21886828117629661</v>
      </c>
      <c r="Z185" s="150">
        <f t="shared" si="4"/>
        <v>0.21886828117629661</v>
      </c>
      <c r="AA185" s="150">
        <f t="shared" si="4"/>
        <v>0.21886828117629661</v>
      </c>
      <c r="AB185" s="150">
        <f t="shared" si="4"/>
        <v>0.21886828117629661</v>
      </c>
      <c r="AC185" s="150">
        <f t="shared" si="4"/>
        <v>0.21886828117629661</v>
      </c>
    </row>
    <row r="186" spans="1:29">
      <c r="A186" s="3" t="str">
        <f t="shared" si="2"/>
        <v>IDResidentialSaturation Elec Water Heat</v>
      </c>
      <c r="B186" t="s">
        <v>544</v>
      </c>
      <c r="C186" t="s">
        <v>32</v>
      </c>
      <c r="D186" t="s">
        <v>44</v>
      </c>
      <c r="E186" t="str">
        <f t="shared" si="3"/>
        <v>Residential_Saturation Elec Water Heat_2022</v>
      </c>
      <c r="F186" s="150">
        <f t="shared" si="5"/>
        <v>0.46130526755657042</v>
      </c>
      <c r="G186" s="150">
        <f t="shared" si="5"/>
        <v>0.45952636412121423</v>
      </c>
      <c r="H186" s="150">
        <f t="shared" si="5"/>
        <v>0.4577546127449223</v>
      </c>
      <c r="I186" s="150">
        <f t="shared" si="5"/>
        <v>0.45598998390116463</v>
      </c>
      <c r="J186" s="150">
        <f t="shared" si="5"/>
        <v>0.45423244818758118</v>
      </c>
      <c r="K186" s="150">
        <f t="shared" si="5"/>
        <v>0.45248197632545167</v>
      </c>
      <c r="L186" s="150">
        <f t="shared" si="5"/>
        <v>0.45073853915916756</v>
      </c>
      <c r="M186" s="150">
        <f t="shared" si="5"/>
        <v>0.44900210765570769</v>
      </c>
      <c r="N186" s="150">
        <f t="shared" si="5"/>
        <v>0.44727265290411433</v>
      </c>
      <c r="O186" s="150">
        <f t="shared" si="5"/>
        <v>0.44555014611497207</v>
      </c>
      <c r="P186" s="150">
        <f t="shared" si="5"/>
        <v>0.44383455861989057</v>
      </c>
      <c r="Q186" s="150">
        <f t="shared" si="5"/>
        <v>0.4421258618709869</v>
      </c>
      <c r="R186" s="150">
        <f t="shared" si="5"/>
        <v>0.44042402744037218</v>
      </c>
      <c r="S186" s="150">
        <f t="shared" si="5"/>
        <v>0.43872902701963917</v>
      </c>
      <c r="T186" s="150">
        <f t="shared" si="5"/>
        <v>0.4370408324193531</v>
      </c>
      <c r="U186" s="150">
        <f t="shared" si="4"/>
        <v>0.43535941556854424</v>
      </c>
      <c r="V186" s="150">
        <f t="shared" si="4"/>
        <v>0.43368474851420158</v>
      </c>
      <c r="W186" s="150">
        <f t="shared" si="4"/>
        <v>0.43201680342077153</v>
      </c>
      <c r="X186" s="150">
        <f t="shared" si="4"/>
        <v>0.43035555256965513</v>
      </c>
      <c r="Y186" s="150">
        <f t="shared" si="4"/>
        <v>0.42870096835871069</v>
      </c>
      <c r="Z186" s="150">
        <f t="shared" si="4"/>
        <v>0.42705302330175637</v>
      </c>
      <c r="AA186" s="150">
        <f t="shared" si="4"/>
        <v>0.42541169002807638</v>
      </c>
      <c r="AB186" s="150">
        <f t="shared" si="4"/>
        <v>0.42541169002807638</v>
      </c>
      <c r="AC186" s="150">
        <f t="shared" si="4"/>
        <v>0.42541169002807638</v>
      </c>
    </row>
    <row r="187" spans="1:29">
      <c r="A187" s="3" t="str">
        <f t="shared" si="2"/>
        <v>IDResidentialSaturation CTA-2045 ER Water Heat</v>
      </c>
      <c r="B187" t="s">
        <v>544</v>
      </c>
      <c r="C187" t="s">
        <v>32</v>
      </c>
      <c r="D187" t="s">
        <v>1058</v>
      </c>
      <c r="E187" t="str">
        <f t="shared" si="3"/>
        <v>Residential_Saturation CTA-2045 ER Water Heat_2022</v>
      </c>
      <c r="F187" s="150">
        <f t="shared" si="5"/>
        <v>0</v>
      </c>
      <c r="G187" s="150">
        <f t="shared" si="5"/>
        <v>0</v>
      </c>
      <c r="H187" s="150">
        <f t="shared" si="5"/>
        <v>0</v>
      </c>
      <c r="I187" s="150">
        <f t="shared" si="5"/>
        <v>0</v>
      </c>
      <c r="J187" s="150">
        <f t="shared" si="5"/>
        <v>0</v>
      </c>
      <c r="K187" s="150">
        <f t="shared" si="5"/>
        <v>0</v>
      </c>
      <c r="L187" s="150">
        <f t="shared" si="5"/>
        <v>0</v>
      </c>
      <c r="M187" s="150">
        <f t="shared" si="5"/>
        <v>0</v>
      </c>
      <c r="N187" s="150">
        <f t="shared" si="5"/>
        <v>0</v>
      </c>
      <c r="O187" s="150">
        <f t="shared" si="5"/>
        <v>0</v>
      </c>
      <c r="P187" s="150">
        <f t="shared" si="5"/>
        <v>0</v>
      </c>
      <c r="Q187" s="150">
        <f t="shared" si="5"/>
        <v>0</v>
      </c>
      <c r="R187" s="150">
        <f t="shared" si="5"/>
        <v>0</v>
      </c>
      <c r="S187" s="150">
        <f t="shared" si="5"/>
        <v>0</v>
      </c>
      <c r="T187" s="150">
        <f t="shared" si="5"/>
        <v>0</v>
      </c>
      <c r="U187" s="150">
        <f t="shared" si="4"/>
        <v>0</v>
      </c>
      <c r="V187" s="150">
        <f t="shared" si="4"/>
        <v>0</v>
      </c>
      <c r="W187" s="150">
        <f t="shared" si="4"/>
        <v>0</v>
      </c>
      <c r="X187" s="150">
        <f t="shared" si="4"/>
        <v>0</v>
      </c>
      <c r="Y187" s="150">
        <f t="shared" si="4"/>
        <v>0</v>
      </c>
      <c r="Z187" s="150">
        <f t="shared" si="4"/>
        <v>0</v>
      </c>
      <c r="AA187" s="150">
        <f t="shared" si="4"/>
        <v>0</v>
      </c>
      <c r="AB187" s="150">
        <f t="shared" si="4"/>
        <v>0</v>
      </c>
      <c r="AC187" s="150">
        <f t="shared" si="4"/>
        <v>0</v>
      </c>
    </row>
    <row r="188" spans="1:29">
      <c r="A188" s="3" t="str">
        <f t="shared" si="2"/>
        <v>IDResidentialSaturation CTA-2045 HP Water Heat</v>
      </c>
      <c r="B188" t="s">
        <v>544</v>
      </c>
      <c r="C188" t="s">
        <v>32</v>
      </c>
      <c r="D188" t="s">
        <v>1059</v>
      </c>
      <c r="E188" t="str">
        <f t="shared" si="3"/>
        <v>Residential_Saturation CTA-2045 HP Water Heat_2022</v>
      </c>
      <c r="F188" s="150">
        <f t="shared" si="5"/>
        <v>0</v>
      </c>
      <c r="G188" s="150">
        <f t="shared" si="5"/>
        <v>0</v>
      </c>
      <c r="H188" s="150">
        <f t="shared" si="5"/>
        <v>0</v>
      </c>
      <c r="I188" s="150">
        <f t="shared" si="5"/>
        <v>0</v>
      </c>
      <c r="J188" s="150">
        <f t="shared" si="5"/>
        <v>0</v>
      </c>
      <c r="K188" s="150">
        <f t="shared" si="5"/>
        <v>0</v>
      </c>
      <c r="L188" s="150">
        <f t="shared" si="5"/>
        <v>0</v>
      </c>
      <c r="M188" s="150">
        <f t="shared" si="5"/>
        <v>0</v>
      </c>
      <c r="N188" s="150">
        <f t="shared" si="5"/>
        <v>0</v>
      </c>
      <c r="O188" s="150">
        <f t="shared" si="5"/>
        <v>0</v>
      </c>
      <c r="P188" s="150">
        <f t="shared" si="5"/>
        <v>0</v>
      </c>
      <c r="Q188" s="150">
        <f t="shared" si="5"/>
        <v>0</v>
      </c>
      <c r="R188" s="150">
        <f t="shared" si="5"/>
        <v>0</v>
      </c>
      <c r="S188" s="150">
        <f t="shared" si="5"/>
        <v>0</v>
      </c>
      <c r="T188" s="150">
        <f t="shared" si="5"/>
        <v>0</v>
      </c>
      <c r="U188" s="150">
        <f t="shared" si="4"/>
        <v>0</v>
      </c>
      <c r="V188" s="150">
        <f t="shared" si="4"/>
        <v>0</v>
      </c>
      <c r="W188" s="150">
        <f t="shared" si="4"/>
        <v>0</v>
      </c>
      <c r="X188" s="150">
        <f t="shared" si="4"/>
        <v>0</v>
      </c>
      <c r="Y188" s="150">
        <f t="shared" si="4"/>
        <v>0</v>
      </c>
      <c r="Z188" s="150">
        <f t="shared" si="4"/>
        <v>0</v>
      </c>
      <c r="AA188" s="150">
        <f t="shared" si="4"/>
        <v>0</v>
      </c>
      <c r="AB188" s="150">
        <f t="shared" si="4"/>
        <v>0</v>
      </c>
      <c r="AC188" s="150">
        <f t="shared" si="4"/>
        <v>0</v>
      </c>
    </row>
    <row r="189" spans="1:29">
      <c r="A189" s="3" t="str">
        <f t="shared" si="2"/>
        <v>IDResidentialSaturation Elec Vehicles</v>
      </c>
      <c r="B189" t="s">
        <v>544</v>
      </c>
      <c r="C189" t="s">
        <v>32</v>
      </c>
      <c r="D189" t="s">
        <v>936</v>
      </c>
      <c r="E189" t="str">
        <f t="shared" si="3"/>
        <v>Residential_Saturation Elec Vehicles_2022</v>
      </c>
      <c r="F189" s="150">
        <f t="shared" si="5"/>
        <v>5.2596340071688393E-3</v>
      </c>
      <c r="G189" s="150">
        <f t="shared" si="5"/>
        <v>6.2331404767796104E-3</v>
      </c>
      <c r="H189" s="150">
        <f t="shared" si="5"/>
        <v>7.386833409000192E-3</v>
      </c>
      <c r="I189" s="150">
        <f t="shared" si="5"/>
        <v>8.7540635439862409E-3</v>
      </c>
      <c r="J189" s="150">
        <f t="shared" si="5"/>
        <v>1.0374354515532699E-2</v>
      </c>
      <c r="K189" s="150">
        <f t="shared" si="5"/>
        <v>1.2294545392909577E-2</v>
      </c>
      <c r="L189" s="150">
        <f t="shared" si="5"/>
        <v>1.4570144695942325E-2</v>
      </c>
      <c r="M189" s="150">
        <f t="shared" si="5"/>
        <v>1.7266935024952298E-2</v>
      </c>
      <c r="N189" s="150">
        <f t="shared" si="5"/>
        <v>2.0462874691900355E-2</v>
      </c>
      <c r="O189" s="150">
        <f t="shared" si="5"/>
        <v>2.4250351324732165E-2</v>
      </c>
      <c r="P189" s="150">
        <f t="shared" si="5"/>
        <v>2.8738852591699317E-2</v>
      </c>
      <c r="Q189" s="150">
        <f t="shared" si="5"/>
        <v>3.4058131250457035E-2</v>
      </c>
      <c r="R189" s="150">
        <f t="shared" si="5"/>
        <v>4.0361956016587444E-2</v>
      </c>
      <c r="S189" s="150">
        <f t="shared" si="5"/>
        <v>4.7832556680956421E-2</v>
      </c>
      <c r="T189" s="150">
        <f t="shared" si="5"/>
        <v>5.6685891974527579E-2</v>
      </c>
      <c r="U189" s="150">
        <f t="shared" si="4"/>
        <v>6.7177892463087113E-2</v>
      </c>
      <c r="V189" s="150">
        <f t="shared" si="4"/>
        <v>7.9611858940316291E-2</v>
      </c>
      <c r="W189" s="150">
        <f t="shared" si="4"/>
        <v>9.4347230190578654E-2</v>
      </c>
      <c r="X189" s="150">
        <f t="shared" si="4"/>
        <v>0.11180997357827394</v>
      </c>
      <c r="Y189" s="150">
        <f t="shared" si="4"/>
        <v>0.13250489883297806</v>
      </c>
      <c r="Z189" s="150">
        <f t="shared" si="4"/>
        <v>0.15703025099497381</v>
      </c>
      <c r="AA189" s="150">
        <f t="shared" si="4"/>
        <v>0.18609500437132082</v>
      </c>
      <c r="AB189" s="150">
        <f t="shared" si="4"/>
        <v>0.18609500437132082</v>
      </c>
      <c r="AC189" s="150">
        <f t="shared" si="4"/>
        <v>0.18609500437132082</v>
      </c>
    </row>
    <row r="190" spans="1:29">
      <c r="A190" s="3" t="str">
        <f t="shared" si="2"/>
        <v>IDResidentialSaturation Appliances</v>
      </c>
      <c r="B190" t="s">
        <v>544</v>
      </c>
      <c r="C190" t="s">
        <v>32</v>
      </c>
      <c r="D190" t="s">
        <v>58</v>
      </c>
      <c r="E190" t="str">
        <f t="shared" si="3"/>
        <v>Residential_Saturation Appliances_2022</v>
      </c>
      <c r="F190" s="150">
        <f t="shared" si="5"/>
        <v>1</v>
      </c>
      <c r="G190" s="150">
        <f t="shared" si="5"/>
        <v>1</v>
      </c>
      <c r="H190" s="150">
        <f t="shared" si="5"/>
        <v>1</v>
      </c>
      <c r="I190" s="150">
        <f t="shared" si="5"/>
        <v>1</v>
      </c>
      <c r="J190" s="150">
        <f t="shared" si="5"/>
        <v>1</v>
      </c>
      <c r="K190" s="150">
        <f t="shared" si="5"/>
        <v>1</v>
      </c>
      <c r="L190" s="150">
        <f t="shared" si="5"/>
        <v>1</v>
      </c>
      <c r="M190" s="150">
        <f t="shared" si="5"/>
        <v>1</v>
      </c>
      <c r="N190" s="150">
        <f t="shared" si="5"/>
        <v>1</v>
      </c>
      <c r="O190" s="150">
        <f t="shared" si="5"/>
        <v>1</v>
      </c>
      <c r="P190" s="150">
        <f t="shared" si="5"/>
        <v>1</v>
      </c>
      <c r="Q190" s="150">
        <f t="shared" si="5"/>
        <v>1</v>
      </c>
      <c r="R190" s="150">
        <f t="shared" si="5"/>
        <v>1</v>
      </c>
      <c r="S190" s="150">
        <f t="shared" si="5"/>
        <v>1</v>
      </c>
      <c r="T190" s="150">
        <f t="shared" si="5"/>
        <v>1</v>
      </c>
      <c r="U190" s="150">
        <f t="shared" si="4"/>
        <v>1</v>
      </c>
      <c r="V190" s="150">
        <f t="shared" si="4"/>
        <v>1</v>
      </c>
      <c r="W190" s="150">
        <f t="shared" si="4"/>
        <v>1</v>
      </c>
      <c r="X190" s="150">
        <f t="shared" si="4"/>
        <v>1</v>
      </c>
      <c r="Y190" s="150">
        <f t="shared" si="4"/>
        <v>1</v>
      </c>
      <c r="Z190" s="150">
        <f t="shared" si="4"/>
        <v>1</v>
      </c>
      <c r="AA190" s="150">
        <f t="shared" si="4"/>
        <v>1</v>
      </c>
      <c r="AB190" s="150">
        <f t="shared" si="4"/>
        <v>1</v>
      </c>
      <c r="AC190" s="150">
        <f t="shared" si="4"/>
        <v>1</v>
      </c>
    </row>
    <row r="191" spans="1:29">
      <c r="A191" s="3" t="str">
        <f t="shared" si="2"/>
        <v>IDResidentialSaturation AMI</v>
      </c>
      <c r="B191" t="s">
        <v>544</v>
      </c>
      <c r="C191" t="s">
        <v>32</v>
      </c>
      <c r="D191" t="s">
        <v>45</v>
      </c>
      <c r="E191" t="str">
        <f t="shared" si="3"/>
        <v>Residential_Saturation AMI_2022</v>
      </c>
      <c r="F191" s="150">
        <f t="shared" si="5"/>
        <v>0.33</v>
      </c>
      <c r="G191" s="150">
        <f t="shared" si="5"/>
        <v>0.66</v>
      </c>
      <c r="H191" s="150">
        <f t="shared" si="5"/>
        <v>1</v>
      </c>
      <c r="I191" s="150">
        <f t="shared" si="5"/>
        <v>1</v>
      </c>
      <c r="J191" s="150">
        <f t="shared" si="5"/>
        <v>1</v>
      </c>
      <c r="K191" s="150">
        <f t="shared" si="5"/>
        <v>1</v>
      </c>
      <c r="L191" s="150">
        <f t="shared" si="5"/>
        <v>1</v>
      </c>
      <c r="M191" s="150">
        <f t="shared" si="5"/>
        <v>1</v>
      </c>
      <c r="N191" s="150">
        <f t="shared" si="5"/>
        <v>1</v>
      </c>
      <c r="O191" s="150">
        <f t="shared" si="5"/>
        <v>1</v>
      </c>
      <c r="P191" s="150">
        <f t="shared" si="5"/>
        <v>1</v>
      </c>
      <c r="Q191" s="150">
        <f t="shared" si="5"/>
        <v>1</v>
      </c>
      <c r="R191" s="150">
        <f t="shared" si="5"/>
        <v>1</v>
      </c>
      <c r="S191" s="150">
        <f t="shared" si="5"/>
        <v>1</v>
      </c>
      <c r="T191" s="150">
        <f t="shared" si="5"/>
        <v>1</v>
      </c>
      <c r="U191" s="150">
        <f t="shared" si="4"/>
        <v>1</v>
      </c>
      <c r="V191" s="150">
        <f t="shared" si="4"/>
        <v>1</v>
      </c>
      <c r="W191" s="150">
        <f t="shared" si="4"/>
        <v>1</v>
      </c>
      <c r="X191" s="150">
        <f t="shared" si="4"/>
        <v>1</v>
      </c>
      <c r="Y191" s="150">
        <f t="shared" si="4"/>
        <v>1</v>
      </c>
      <c r="Z191" s="150">
        <f t="shared" si="4"/>
        <v>1</v>
      </c>
      <c r="AA191" s="150">
        <f t="shared" si="4"/>
        <v>1</v>
      </c>
      <c r="AB191" s="150">
        <f t="shared" si="4"/>
        <v>1</v>
      </c>
      <c r="AC191" s="150">
        <f t="shared" si="4"/>
        <v>1</v>
      </c>
    </row>
    <row r="192" spans="1:29">
      <c r="A192" s="3" t="str">
        <f t="shared" si="2"/>
        <v>IDGeneral ServiceSaturation Central AC</v>
      </c>
      <c r="B192" t="s">
        <v>544</v>
      </c>
      <c r="C192" t="s">
        <v>152</v>
      </c>
      <c r="D192" t="s">
        <v>43</v>
      </c>
      <c r="E192" t="str">
        <f t="shared" si="3"/>
        <v>General Service_Saturation Central AC_2022</v>
      </c>
      <c r="F192" s="150">
        <f t="shared" si="5"/>
        <v>0.18032949217719993</v>
      </c>
      <c r="G192" s="150">
        <f t="shared" si="5"/>
        <v>0.18032949217719993</v>
      </c>
      <c r="H192" s="150">
        <f t="shared" si="5"/>
        <v>0.18032949217719993</v>
      </c>
      <c r="I192" s="150">
        <f t="shared" si="5"/>
        <v>0.18032949217719993</v>
      </c>
      <c r="J192" s="150">
        <f t="shared" si="5"/>
        <v>0.18032949217719993</v>
      </c>
      <c r="K192" s="150">
        <f t="shared" si="5"/>
        <v>0.18032949217719993</v>
      </c>
      <c r="L192" s="150">
        <f t="shared" si="5"/>
        <v>0.18032949217719993</v>
      </c>
      <c r="M192" s="150">
        <f t="shared" si="5"/>
        <v>0.18032949217719993</v>
      </c>
      <c r="N192" s="150">
        <f t="shared" si="5"/>
        <v>0.18032949217719993</v>
      </c>
      <c r="O192" s="150">
        <f t="shared" si="5"/>
        <v>0.18032949217719993</v>
      </c>
      <c r="P192" s="150">
        <f t="shared" si="5"/>
        <v>0.18032949217719993</v>
      </c>
      <c r="Q192" s="150">
        <f t="shared" si="5"/>
        <v>0.18032949217719993</v>
      </c>
      <c r="R192" s="150">
        <f t="shared" si="5"/>
        <v>0.18032949217719993</v>
      </c>
      <c r="S192" s="150">
        <f t="shared" si="5"/>
        <v>0.18032949217719993</v>
      </c>
      <c r="T192" s="150">
        <f t="shared" si="5"/>
        <v>0.18032949217719993</v>
      </c>
      <c r="U192" s="150">
        <f t="shared" si="4"/>
        <v>0.18032949217719993</v>
      </c>
      <c r="V192" s="150">
        <f t="shared" si="4"/>
        <v>0.18032949217719993</v>
      </c>
      <c r="W192" s="150">
        <f t="shared" si="4"/>
        <v>0.18032949217719993</v>
      </c>
      <c r="X192" s="150">
        <f t="shared" si="4"/>
        <v>0.18032949217719993</v>
      </c>
      <c r="Y192" s="150">
        <f t="shared" si="4"/>
        <v>0.18032949217719993</v>
      </c>
      <c r="Z192" s="150">
        <f t="shared" si="4"/>
        <v>0.18032949217719993</v>
      </c>
      <c r="AA192" s="150">
        <f t="shared" si="4"/>
        <v>0.18032949217719993</v>
      </c>
      <c r="AB192" s="150">
        <f t="shared" si="4"/>
        <v>0.18032949217719993</v>
      </c>
      <c r="AC192" s="150">
        <f t="shared" si="4"/>
        <v>0.18032949217720001</v>
      </c>
    </row>
    <row r="193" spans="1:29">
      <c r="A193" s="3" t="str">
        <f t="shared" si="2"/>
        <v>IDGeneral ServiceSaturation Elec Water Heat</v>
      </c>
      <c r="B193" t="s">
        <v>544</v>
      </c>
      <c r="C193" t="s">
        <v>152</v>
      </c>
      <c r="D193" t="s">
        <v>44</v>
      </c>
      <c r="E193" t="str">
        <f t="shared" si="3"/>
        <v>General Service_Saturation Elec Water Heat_2022</v>
      </c>
      <c r="F193" s="150">
        <f t="shared" si="5"/>
        <v>0.39704108390851506</v>
      </c>
      <c r="G193" s="150">
        <f t="shared" si="5"/>
        <v>0.39704108390851506</v>
      </c>
      <c r="H193" s="150">
        <f t="shared" si="5"/>
        <v>0.39704108390851506</v>
      </c>
      <c r="I193" s="150">
        <f t="shared" si="5"/>
        <v>0.39704108390851506</v>
      </c>
      <c r="J193" s="150">
        <f t="shared" si="5"/>
        <v>0.39704108390851506</v>
      </c>
      <c r="K193" s="150">
        <f t="shared" si="5"/>
        <v>0.39704108390851506</v>
      </c>
      <c r="L193" s="150">
        <f t="shared" si="5"/>
        <v>0.39704108390851506</v>
      </c>
      <c r="M193" s="150">
        <f t="shared" si="5"/>
        <v>0.39704108390851506</v>
      </c>
      <c r="N193" s="150">
        <f t="shared" si="5"/>
        <v>0.39704108390851506</v>
      </c>
      <c r="O193" s="150">
        <f t="shared" si="5"/>
        <v>0.39704108390851506</v>
      </c>
      <c r="P193" s="150">
        <f t="shared" si="5"/>
        <v>0.39704108390851506</v>
      </c>
      <c r="Q193" s="150">
        <f t="shared" si="5"/>
        <v>0.39704108390851506</v>
      </c>
      <c r="R193" s="150">
        <f t="shared" si="5"/>
        <v>0.39704108390851506</v>
      </c>
      <c r="S193" s="150">
        <f t="shared" si="5"/>
        <v>0.39704108390851506</v>
      </c>
      <c r="T193" s="150">
        <f t="shared" si="5"/>
        <v>0.39704108390851506</v>
      </c>
      <c r="U193" s="150">
        <f t="shared" si="4"/>
        <v>0.39704108390851506</v>
      </c>
      <c r="V193" s="150">
        <f t="shared" si="4"/>
        <v>0.39704108390851506</v>
      </c>
      <c r="W193" s="150">
        <f t="shared" si="4"/>
        <v>0.39704108390851506</v>
      </c>
      <c r="X193" s="150">
        <f t="shared" si="4"/>
        <v>0.39704108390851506</v>
      </c>
      <c r="Y193" s="150">
        <f t="shared" si="4"/>
        <v>0.39704108390851506</v>
      </c>
      <c r="Z193" s="150">
        <f t="shared" si="4"/>
        <v>0.39704108390851506</v>
      </c>
      <c r="AA193" s="150">
        <f t="shared" si="4"/>
        <v>0.39704108390851506</v>
      </c>
      <c r="AB193" s="150">
        <f t="shared" si="4"/>
        <v>0.39704108390851506</v>
      </c>
      <c r="AC193" s="150">
        <f t="shared" si="4"/>
        <v>0.39704108390851506</v>
      </c>
    </row>
    <row r="194" spans="1:29">
      <c r="A194" s="3" t="str">
        <f t="shared" si="2"/>
        <v>IDGeneral ServiceSaturation CTA-2045 ER Water Heat</v>
      </c>
      <c r="B194" t="s">
        <v>544</v>
      </c>
      <c r="C194" t="s">
        <v>152</v>
      </c>
      <c r="D194" t="s">
        <v>1058</v>
      </c>
      <c r="E194" t="str">
        <f t="shared" si="3"/>
        <v>General Service_Saturation CTA-2045 ER Water Heat_2022</v>
      </c>
      <c r="F194" s="150">
        <f t="shared" si="5"/>
        <v>0</v>
      </c>
      <c r="G194" s="150">
        <f t="shared" si="5"/>
        <v>0</v>
      </c>
      <c r="H194" s="150">
        <f t="shared" si="5"/>
        <v>0</v>
      </c>
      <c r="I194" s="150">
        <f t="shared" si="5"/>
        <v>0</v>
      </c>
      <c r="J194" s="150">
        <f t="shared" si="5"/>
        <v>0</v>
      </c>
      <c r="K194" s="150">
        <f t="shared" si="5"/>
        <v>0</v>
      </c>
      <c r="L194" s="150">
        <f t="shared" si="5"/>
        <v>0</v>
      </c>
      <c r="M194" s="150">
        <f t="shared" si="5"/>
        <v>0</v>
      </c>
      <c r="N194" s="150">
        <f t="shared" si="5"/>
        <v>0</v>
      </c>
      <c r="O194" s="150">
        <f t="shared" si="5"/>
        <v>0</v>
      </c>
      <c r="P194" s="150">
        <f t="shared" si="5"/>
        <v>0</v>
      </c>
      <c r="Q194" s="150">
        <f t="shared" si="5"/>
        <v>0</v>
      </c>
      <c r="R194" s="150">
        <f t="shared" si="5"/>
        <v>0</v>
      </c>
      <c r="S194" s="150">
        <f t="shared" si="5"/>
        <v>0</v>
      </c>
      <c r="T194" s="150">
        <f t="shared" si="5"/>
        <v>0</v>
      </c>
      <c r="U194" s="150">
        <f t="shared" si="4"/>
        <v>0</v>
      </c>
      <c r="V194" s="150">
        <f t="shared" si="4"/>
        <v>0</v>
      </c>
      <c r="W194" s="150">
        <f t="shared" si="4"/>
        <v>0</v>
      </c>
      <c r="X194" s="150">
        <f t="shared" si="4"/>
        <v>0</v>
      </c>
      <c r="Y194" s="150">
        <f t="shared" si="4"/>
        <v>0</v>
      </c>
      <c r="Z194" s="150">
        <f t="shared" si="4"/>
        <v>0</v>
      </c>
      <c r="AA194" s="150">
        <f t="shared" si="4"/>
        <v>0</v>
      </c>
      <c r="AB194" s="150">
        <f t="shared" si="4"/>
        <v>0</v>
      </c>
      <c r="AC194" s="150">
        <f t="shared" si="4"/>
        <v>0</v>
      </c>
    </row>
    <row r="195" spans="1:29">
      <c r="A195" s="3" t="str">
        <f t="shared" si="2"/>
        <v>IDGeneral ServiceSaturation CTA-2045 HP Water Heat</v>
      </c>
      <c r="B195" t="s">
        <v>544</v>
      </c>
      <c r="C195" t="s">
        <v>152</v>
      </c>
      <c r="D195" t="s">
        <v>1059</v>
      </c>
      <c r="E195" t="str">
        <f t="shared" si="3"/>
        <v>General Service_Saturation CTA-2045 HP Water Heat_2022</v>
      </c>
      <c r="F195" s="150">
        <f t="shared" si="5"/>
        <v>0</v>
      </c>
      <c r="G195" s="150">
        <f t="shared" si="5"/>
        <v>0</v>
      </c>
      <c r="H195" s="150">
        <f t="shared" si="5"/>
        <v>0</v>
      </c>
      <c r="I195" s="150">
        <f t="shared" si="5"/>
        <v>0</v>
      </c>
      <c r="J195" s="150">
        <f t="shared" si="5"/>
        <v>0</v>
      </c>
      <c r="K195" s="150">
        <f t="shared" si="5"/>
        <v>0</v>
      </c>
      <c r="L195" s="150">
        <f t="shared" si="5"/>
        <v>0</v>
      </c>
      <c r="M195" s="150">
        <f t="shared" si="5"/>
        <v>0</v>
      </c>
      <c r="N195" s="150">
        <f t="shared" si="5"/>
        <v>0</v>
      </c>
      <c r="O195" s="150">
        <f t="shared" si="5"/>
        <v>0</v>
      </c>
      <c r="P195" s="150">
        <f t="shared" si="5"/>
        <v>0</v>
      </c>
      <c r="Q195" s="150">
        <f t="shared" si="5"/>
        <v>0</v>
      </c>
      <c r="R195" s="150">
        <f t="shared" si="5"/>
        <v>0</v>
      </c>
      <c r="S195" s="150">
        <f t="shared" si="5"/>
        <v>0</v>
      </c>
      <c r="T195" s="150">
        <f t="shared" si="5"/>
        <v>0</v>
      </c>
      <c r="U195" s="150">
        <f t="shared" si="4"/>
        <v>0</v>
      </c>
      <c r="V195" s="150">
        <f t="shared" si="4"/>
        <v>0</v>
      </c>
      <c r="W195" s="150">
        <f t="shared" si="4"/>
        <v>0</v>
      </c>
      <c r="X195" s="150">
        <f t="shared" si="4"/>
        <v>0</v>
      </c>
      <c r="Y195" s="150">
        <f t="shared" si="4"/>
        <v>0</v>
      </c>
      <c r="Z195" s="150">
        <f t="shared" si="4"/>
        <v>0</v>
      </c>
      <c r="AA195" s="150">
        <f t="shared" si="4"/>
        <v>0</v>
      </c>
      <c r="AB195" s="150">
        <f t="shared" si="4"/>
        <v>0</v>
      </c>
      <c r="AC195" s="150">
        <f t="shared" si="4"/>
        <v>0</v>
      </c>
    </row>
    <row r="196" spans="1:29">
      <c r="A196" s="3" t="str">
        <f t="shared" si="2"/>
        <v>IDGeneral ServiceSaturation Elec Space Heat</v>
      </c>
      <c r="B196" t="s">
        <v>544</v>
      </c>
      <c r="C196" t="s">
        <v>152</v>
      </c>
      <c r="D196" t="s">
        <v>85</v>
      </c>
      <c r="E196" t="str">
        <f t="shared" si="3"/>
        <v>General Service_Saturation Elec Space Heat_2022</v>
      </c>
      <c r="F196" s="150">
        <f t="shared" si="5"/>
        <v>0.10147373564927936</v>
      </c>
      <c r="G196" s="150">
        <f t="shared" si="5"/>
        <v>0.10147373564927936</v>
      </c>
      <c r="H196" s="150">
        <f t="shared" si="5"/>
        <v>0.10147373564927936</v>
      </c>
      <c r="I196" s="150">
        <f t="shared" si="5"/>
        <v>0.10147373564927936</v>
      </c>
      <c r="J196" s="150">
        <f t="shared" si="5"/>
        <v>0.10147373564927936</v>
      </c>
      <c r="K196" s="150">
        <f t="shared" si="5"/>
        <v>0.10147373564927936</v>
      </c>
      <c r="L196" s="150">
        <f t="shared" si="5"/>
        <v>0.10147373564927936</v>
      </c>
      <c r="M196" s="150">
        <f t="shared" si="5"/>
        <v>0.10147373564927936</v>
      </c>
      <c r="N196" s="150">
        <f t="shared" si="5"/>
        <v>0.10147373564927936</v>
      </c>
      <c r="O196" s="150">
        <f t="shared" si="5"/>
        <v>0.10147373564927936</v>
      </c>
      <c r="P196" s="150">
        <f t="shared" si="5"/>
        <v>0.10147373564927936</v>
      </c>
      <c r="Q196" s="150">
        <f t="shared" si="5"/>
        <v>0.10147373564927936</v>
      </c>
      <c r="R196" s="150">
        <f t="shared" si="5"/>
        <v>0.10147373564927936</v>
      </c>
      <c r="S196" s="150">
        <f t="shared" si="5"/>
        <v>0.10147373564927936</v>
      </c>
      <c r="T196" s="150">
        <f t="shared" si="5"/>
        <v>0.10147373564927936</v>
      </c>
      <c r="U196" s="150">
        <f t="shared" si="4"/>
        <v>0.10147373564927936</v>
      </c>
      <c r="V196" s="150">
        <f t="shared" si="4"/>
        <v>0.10147373564927936</v>
      </c>
      <c r="W196" s="150">
        <f t="shared" si="4"/>
        <v>0.10147373564927936</v>
      </c>
      <c r="X196" s="150">
        <f t="shared" si="4"/>
        <v>0.10147373564927936</v>
      </c>
      <c r="Y196" s="150">
        <f t="shared" si="4"/>
        <v>0.10147373564927936</v>
      </c>
      <c r="Z196" s="150">
        <f t="shared" si="4"/>
        <v>0.10147373564927936</v>
      </c>
      <c r="AA196" s="150">
        <f t="shared" si="4"/>
        <v>0.10147373564927936</v>
      </c>
      <c r="AB196" s="150">
        <f t="shared" si="4"/>
        <v>0.10147373564927936</v>
      </c>
      <c r="AC196" s="150">
        <f t="shared" si="4"/>
        <v>0.10147373564927936</v>
      </c>
    </row>
    <row r="197" spans="1:29">
      <c r="A197" s="3" t="str">
        <f t="shared" si="2"/>
        <v>IDGeneral ServiceSaturation AMI</v>
      </c>
      <c r="B197" t="s">
        <v>544</v>
      </c>
      <c r="C197" t="s">
        <v>152</v>
      </c>
      <c r="D197" t="s">
        <v>45</v>
      </c>
      <c r="E197" t="str">
        <f t="shared" si="3"/>
        <v>General Service_Saturation AMI_2022</v>
      </c>
      <c r="F197" s="150">
        <f t="shared" si="5"/>
        <v>0.33</v>
      </c>
      <c r="G197" s="150">
        <f t="shared" si="5"/>
        <v>0.66</v>
      </c>
      <c r="H197" s="150">
        <f t="shared" si="5"/>
        <v>1</v>
      </c>
      <c r="I197" s="150">
        <f t="shared" si="5"/>
        <v>1</v>
      </c>
      <c r="J197" s="150">
        <f t="shared" si="5"/>
        <v>1</v>
      </c>
      <c r="K197" s="150">
        <f t="shared" si="5"/>
        <v>1</v>
      </c>
      <c r="L197" s="150">
        <f t="shared" si="5"/>
        <v>1</v>
      </c>
      <c r="M197" s="150">
        <f t="shared" si="5"/>
        <v>1</v>
      </c>
      <c r="N197" s="150">
        <f t="shared" si="5"/>
        <v>1</v>
      </c>
      <c r="O197" s="150">
        <f t="shared" si="5"/>
        <v>1</v>
      </c>
      <c r="P197" s="150">
        <f t="shared" si="5"/>
        <v>1</v>
      </c>
      <c r="Q197" s="150">
        <f t="shared" si="5"/>
        <v>1</v>
      </c>
      <c r="R197" s="150">
        <f t="shared" si="5"/>
        <v>1</v>
      </c>
      <c r="S197" s="150">
        <f t="shared" si="5"/>
        <v>1</v>
      </c>
      <c r="T197" s="150">
        <f t="shared" si="5"/>
        <v>1</v>
      </c>
      <c r="U197" s="150">
        <f t="shared" si="4"/>
        <v>1</v>
      </c>
      <c r="V197" s="150">
        <f t="shared" si="4"/>
        <v>1</v>
      </c>
      <c r="W197" s="150">
        <f t="shared" si="4"/>
        <v>1</v>
      </c>
      <c r="X197" s="150">
        <f t="shared" si="4"/>
        <v>1</v>
      </c>
      <c r="Y197" s="150">
        <f t="shared" si="4"/>
        <v>1</v>
      </c>
      <c r="Z197" s="150">
        <f t="shared" si="4"/>
        <v>1</v>
      </c>
      <c r="AA197" s="150">
        <f t="shared" si="4"/>
        <v>1</v>
      </c>
      <c r="AB197" s="150">
        <f t="shared" si="4"/>
        <v>1</v>
      </c>
      <c r="AC197" s="150">
        <f t="shared" si="4"/>
        <v>1</v>
      </c>
    </row>
    <row r="198" spans="1:29">
      <c r="A198" s="3" t="str">
        <f t="shared" si="2"/>
        <v>IDLarge General ServiceSaturation AMI</v>
      </c>
      <c r="B198" t="s">
        <v>544</v>
      </c>
      <c r="C198" t="s">
        <v>259</v>
      </c>
      <c r="D198" t="s">
        <v>45</v>
      </c>
      <c r="E198" t="str">
        <f t="shared" si="3"/>
        <v>Large General Service_Saturation AMI_2022</v>
      </c>
      <c r="F198" s="150">
        <f t="shared" si="5"/>
        <v>0.33</v>
      </c>
      <c r="G198" s="150">
        <f t="shared" si="5"/>
        <v>0.66</v>
      </c>
      <c r="H198" s="150">
        <f t="shared" si="5"/>
        <v>1</v>
      </c>
      <c r="I198" s="150">
        <f t="shared" si="5"/>
        <v>1</v>
      </c>
      <c r="J198" s="150">
        <f t="shared" si="5"/>
        <v>1</v>
      </c>
      <c r="K198" s="150">
        <f t="shared" si="5"/>
        <v>1</v>
      </c>
      <c r="L198" s="150">
        <f t="shared" si="5"/>
        <v>1</v>
      </c>
      <c r="M198" s="150">
        <f t="shared" si="5"/>
        <v>1</v>
      </c>
      <c r="N198" s="150">
        <f t="shared" si="5"/>
        <v>1</v>
      </c>
      <c r="O198" s="150">
        <f t="shared" si="5"/>
        <v>1</v>
      </c>
      <c r="P198" s="150">
        <f t="shared" si="5"/>
        <v>1</v>
      </c>
      <c r="Q198" s="150">
        <f t="shared" si="5"/>
        <v>1</v>
      </c>
      <c r="R198" s="150">
        <f t="shared" si="5"/>
        <v>1</v>
      </c>
      <c r="S198" s="150">
        <f t="shared" si="5"/>
        <v>1</v>
      </c>
      <c r="T198" s="150">
        <f t="shared" si="5"/>
        <v>1</v>
      </c>
      <c r="U198" s="150">
        <f t="shared" si="4"/>
        <v>1</v>
      </c>
      <c r="V198" s="150">
        <f t="shared" si="4"/>
        <v>1</v>
      </c>
      <c r="W198" s="150">
        <f t="shared" si="4"/>
        <v>1</v>
      </c>
      <c r="X198" s="150">
        <f t="shared" si="4"/>
        <v>1</v>
      </c>
      <c r="Y198" s="150">
        <f t="shared" si="4"/>
        <v>1</v>
      </c>
      <c r="Z198" s="150">
        <f t="shared" si="4"/>
        <v>1</v>
      </c>
      <c r="AA198" s="150">
        <f t="shared" si="4"/>
        <v>1</v>
      </c>
      <c r="AB198" s="150">
        <f t="shared" si="4"/>
        <v>1</v>
      </c>
      <c r="AC198" s="150">
        <f t="shared" si="4"/>
        <v>1</v>
      </c>
    </row>
    <row r="199" spans="1:29">
      <c r="A199" s="3" t="str">
        <f t="shared" si="2"/>
        <v>IDExtra Large General ServiceSaturation AMI</v>
      </c>
      <c r="B199" t="s">
        <v>544</v>
      </c>
      <c r="C199" t="s">
        <v>270</v>
      </c>
      <c r="D199" t="s">
        <v>45</v>
      </c>
      <c r="E199" t="str">
        <f t="shared" si="3"/>
        <v>Extra Large General Service_Saturation AMI_2022</v>
      </c>
      <c r="F199" s="150">
        <f>INDEX(F$2:F$80,MATCH($A199,$A$2:$A$80,0))</f>
        <v>1</v>
      </c>
      <c r="G199" s="150">
        <f t="shared" si="5"/>
        <v>1</v>
      </c>
      <c r="H199" s="150">
        <f t="shared" si="5"/>
        <v>1</v>
      </c>
      <c r="I199" s="150">
        <f t="shared" si="5"/>
        <v>1</v>
      </c>
      <c r="J199" s="150">
        <f t="shared" si="5"/>
        <v>1</v>
      </c>
      <c r="K199" s="150">
        <f t="shared" si="5"/>
        <v>1</v>
      </c>
      <c r="L199" s="150">
        <f t="shared" si="5"/>
        <v>1</v>
      </c>
      <c r="M199" s="150">
        <f t="shared" si="5"/>
        <v>1</v>
      </c>
      <c r="N199" s="150">
        <f t="shared" si="5"/>
        <v>1</v>
      </c>
      <c r="O199" s="150">
        <f t="shared" si="5"/>
        <v>1</v>
      </c>
      <c r="P199" s="150">
        <f t="shared" si="5"/>
        <v>1</v>
      </c>
      <c r="Q199" s="150">
        <f t="shared" si="5"/>
        <v>1</v>
      </c>
      <c r="R199" s="150">
        <f t="shared" si="5"/>
        <v>1</v>
      </c>
      <c r="S199" s="150">
        <f t="shared" si="5"/>
        <v>1</v>
      </c>
      <c r="T199" s="150">
        <f t="shared" si="5"/>
        <v>1</v>
      </c>
      <c r="U199" s="150">
        <f t="shared" si="4"/>
        <v>1</v>
      </c>
      <c r="V199" s="150">
        <f t="shared" si="4"/>
        <v>1</v>
      </c>
      <c r="W199" s="150">
        <f t="shared" si="4"/>
        <v>1</v>
      </c>
      <c r="X199" s="150">
        <f t="shared" si="4"/>
        <v>1</v>
      </c>
      <c r="Y199" s="150">
        <f t="shared" si="4"/>
        <v>1</v>
      </c>
      <c r="Z199" s="150">
        <f t="shared" si="4"/>
        <v>1</v>
      </c>
      <c r="AA199" s="150">
        <f t="shared" si="4"/>
        <v>1</v>
      </c>
      <c r="AB199" s="150">
        <f t="shared" si="4"/>
        <v>1</v>
      </c>
      <c r="AC199" s="150">
        <f t="shared" si="4"/>
        <v>1</v>
      </c>
    </row>
    <row r="201" spans="1:29">
      <c r="F201" s="117" t="s">
        <v>102</v>
      </c>
      <c r="G201" s="117" t="s">
        <v>103</v>
      </c>
      <c r="H201" s="117" t="s">
        <v>104</v>
      </c>
      <c r="I201" s="117" t="s">
        <v>105</v>
      </c>
      <c r="J201" s="117" t="s">
        <v>106</v>
      </c>
      <c r="K201" s="117" t="s">
        <v>1082</v>
      </c>
      <c r="L201" s="117" t="s">
        <v>1083</v>
      </c>
      <c r="M201" s="117" t="s">
        <v>1084</v>
      </c>
      <c r="N201" s="117" t="s">
        <v>1085</v>
      </c>
      <c r="O201" s="117" t="s">
        <v>1086</v>
      </c>
      <c r="P201" s="117" t="s">
        <v>1087</v>
      </c>
      <c r="Q201" s="117" t="s">
        <v>1088</v>
      </c>
      <c r="R201" s="117" t="s">
        <v>1089</v>
      </c>
      <c r="S201" s="117" t="s">
        <v>1075</v>
      </c>
      <c r="T201" s="117" t="s">
        <v>1090</v>
      </c>
      <c r="U201" s="117" t="s">
        <v>1091</v>
      </c>
      <c r="V201" s="117" t="s">
        <v>1092</v>
      </c>
      <c r="W201" s="117" t="s">
        <v>1093</v>
      </c>
      <c r="X201" s="117" t="s">
        <v>1094</v>
      </c>
      <c r="Y201" s="117" t="s">
        <v>1095</v>
      </c>
      <c r="Z201" s="117" t="s">
        <v>1096</v>
      </c>
      <c r="AA201" s="117" t="s">
        <v>1097</v>
      </c>
      <c r="AB201" s="117" t="s">
        <v>1098</v>
      </c>
      <c r="AC201" s="117" t="s">
        <v>1076</v>
      </c>
    </row>
    <row r="202" spans="1:29">
      <c r="A202" s="3" t="str">
        <f t="shared" ref="A202:A229" si="6">B202&amp;C202&amp;D202</f>
        <v>WAResidentialSaturation Central AC</v>
      </c>
      <c r="B202" t="s">
        <v>92</v>
      </c>
      <c r="C202" t="s">
        <v>32</v>
      </c>
      <c r="D202" t="s">
        <v>43</v>
      </c>
      <c r="E202" t="str">
        <f>C202&amp;"_"&amp;D202&amp;"_2020"</f>
        <v>Residential_Saturation Central AC_2020</v>
      </c>
      <c r="F202" s="150">
        <f t="shared" ref="F202:U217" si="7">INDEX(F$84:F$159,MATCH($A202,$A$84:$A$159,0))</f>
        <v>0.32837962161819456</v>
      </c>
      <c r="G202" s="150">
        <f t="shared" si="7"/>
        <v>0.34724181428815187</v>
      </c>
      <c r="H202" s="150">
        <f t="shared" si="7"/>
        <v>0.367187455165295</v>
      </c>
      <c r="I202" s="150">
        <f t="shared" si="7"/>
        <v>0.38827877773637676</v>
      </c>
      <c r="J202" s="150">
        <f t="shared" si="7"/>
        <v>0.41058159019236529</v>
      </c>
      <c r="K202" s="150">
        <f t="shared" si="7"/>
        <v>0.43416548076018596</v>
      </c>
      <c r="L202" s="150">
        <f t="shared" si="7"/>
        <v>0.45910403482876017</v>
      </c>
      <c r="M202" s="150">
        <f t="shared" si="7"/>
        <v>0.4854750645468085</v>
      </c>
      <c r="N202" s="150">
        <f t="shared" si="7"/>
        <v>0.51336085160879863</v>
      </c>
      <c r="O202" s="150">
        <f t="shared" si="7"/>
        <v>0.54284840398656775</v>
      </c>
      <c r="P202" s="150">
        <f t="shared" si="7"/>
        <v>0.574029727407662</v>
      </c>
      <c r="Q202" s="150">
        <f t="shared" si="7"/>
        <v>0.60700211242744695</v>
      </c>
      <c r="R202" s="150">
        <f t="shared" si="7"/>
        <v>0.64186843799069937</v>
      </c>
      <c r="S202" s="150">
        <f t="shared" si="7"/>
        <v>0.6787374924298385</v>
      </c>
      <c r="T202" s="150">
        <f t="shared" si="7"/>
        <v>0.71772431290136185</v>
      </c>
      <c r="U202" s="150">
        <f t="shared" si="7"/>
        <v>0.75895054431957887</v>
      </c>
      <c r="V202" s="150">
        <f t="shared" ref="V202:AC217" si="8">INDEX(V$84:V$159,MATCH($A202,$A$84:$A$159,0))</f>
        <v>0.80254481890757212</v>
      </c>
      <c r="W202" s="150">
        <f t="shared" si="8"/>
        <v>0.84864315754964303</v>
      </c>
      <c r="X202" s="150">
        <f t="shared" si="8"/>
        <v>0.89738939419752461</v>
      </c>
      <c r="Y202" s="150">
        <f t="shared" si="8"/>
        <v>0.9489356246545736</v>
      </c>
      <c r="Z202" s="150">
        <f t="shared" si="8"/>
        <v>1</v>
      </c>
      <c r="AA202" s="150">
        <f t="shared" si="8"/>
        <v>1</v>
      </c>
      <c r="AB202" s="150">
        <f t="shared" si="8"/>
        <v>1</v>
      </c>
      <c r="AC202" s="150">
        <f t="shared" si="8"/>
        <v>1</v>
      </c>
    </row>
    <row r="203" spans="1:29">
      <c r="A203" s="3" t="str">
        <f t="shared" si="6"/>
        <v>WAResidentialSaturation Elec Space Heat</v>
      </c>
      <c r="B203" t="s">
        <v>92</v>
      </c>
      <c r="C203" t="s">
        <v>32</v>
      </c>
      <c r="D203" t="s">
        <v>85</v>
      </c>
      <c r="E203" t="str">
        <f t="shared" ref="E203:E229" si="9">C203&amp;"_"&amp;D203&amp;"_2020"</f>
        <v>Residential_Saturation Elec Space Heat_2020</v>
      </c>
      <c r="F203" s="150">
        <f t="shared" si="7"/>
        <v>0.40799999999999997</v>
      </c>
      <c r="G203" s="150">
        <f t="shared" si="7"/>
        <v>0.40799999999999997</v>
      </c>
      <c r="H203" s="150">
        <f t="shared" si="7"/>
        <v>0.40799999999999997</v>
      </c>
      <c r="I203" s="150">
        <f t="shared" si="7"/>
        <v>0.40799999999999997</v>
      </c>
      <c r="J203" s="150">
        <f t="shared" si="7"/>
        <v>0.40799999999999997</v>
      </c>
      <c r="K203" s="150">
        <f t="shared" si="7"/>
        <v>0.40799999999999997</v>
      </c>
      <c r="L203" s="150">
        <f t="shared" si="7"/>
        <v>0.40799999999999997</v>
      </c>
      <c r="M203" s="150">
        <f t="shared" si="7"/>
        <v>0.40799999999999997</v>
      </c>
      <c r="N203" s="150">
        <f t="shared" si="7"/>
        <v>0.40799999999999997</v>
      </c>
      <c r="O203" s="150">
        <f t="shared" si="7"/>
        <v>0.40799999999999997</v>
      </c>
      <c r="P203" s="150">
        <f t="shared" si="7"/>
        <v>0.40799999999999997</v>
      </c>
      <c r="Q203" s="150">
        <f t="shared" si="7"/>
        <v>0.40799999999999997</v>
      </c>
      <c r="R203" s="150">
        <f t="shared" si="7"/>
        <v>0.40799999999999997</v>
      </c>
      <c r="S203" s="150">
        <f t="shared" si="7"/>
        <v>0.40799999999999997</v>
      </c>
      <c r="T203" s="150">
        <f t="shared" si="7"/>
        <v>0.40799999999999997</v>
      </c>
      <c r="U203" s="150">
        <f t="shared" si="7"/>
        <v>0.40799999999999997</v>
      </c>
      <c r="V203" s="150">
        <f t="shared" si="8"/>
        <v>0.40799999999999997</v>
      </c>
      <c r="W203" s="150">
        <f t="shared" si="8"/>
        <v>0.40799999999999997</v>
      </c>
      <c r="X203" s="150">
        <f t="shared" si="8"/>
        <v>0.40799999999999997</v>
      </c>
      <c r="Y203" s="150">
        <f t="shared" si="8"/>
        <v>0.40799999999999997</v>
      </c>
      <c r="Z203" s="150">
        <f t="shared" si="8"/>
        <v>0.40799999999999997</v>
      </c>
      <c r="AA203" s="150">
        <f t="shared" si="8"/>
        <v>0.40799999999999997</v>
      </c>
      <c r="AB203" s="150">
        <f t="shared" si="8"/>
        <v>0.40799999999999997</v>
      </c>
      <c r="AC203" s="150">
        <f t="shared" si="8"/>
        <v>0.40799999999999997</v>
      </c>
    </row>
    <row r="204" spans="1:29">
      <c r="A204" s="3" t="str">
        <f t="shared" si="6"/>
        <v>WAResidentialSaturation Elec Water Heat</v>
      </c>
      <c r="B204" t="s">
        <v>92</v>
      </c>
      <c r="C204" t="s">
        <v>32</v>
      </c>
      <c r="D204" t="s">
        <v>44</v>
      </c>
      <c r="E204" t="str">
        <f t="shared" si="9"/>
        <v>Residential_Saturation Elec Water Heat_2020</v>
      </c>
      <c r="F204" s="150">
        <f t="shared" si="7"/>
        <v>0.50120862662826382</v>
      </c>
      <c r="G204" s="150">
        <f t="shared" si="7"/>
        <v>0.49441459619652989</v>
      </c>
      <c r="H204" s="150">
        <f t="shared" si="7"/>
        <v>0.48771266084667403</v>
      </c>
      <c r="I204" s="150">
        <f t="shared" si="7"/>
        <v>0.48110157220275923</v>
      </c>
      <c r="J204" s="150">
        <f t="shared" si="7"/>
        <v>0.47458009881095176</v>
      </c>
      <c r="K204" s="150">
        <f t="shared" si="7"/>
        <v>0.4681470259101369</v>
      </c>
      <c r="L204" s="150">
        <f t="shared" si="7"/>
        <v>0.46180115520564441</v>
      </c>
      <c r="M204" s="150">
        <f t="shared" si="7"/>
        <v>0.45554130464604092</v>
      </c>
      <c r="N204" s="150">
        <f t="shared" si="7"/>
        <v>0.44936630820294804</v>
      </c>
      <c r="O204" s="150">
        <f t="shared" si="7"/>
        <v>0.44327501565384531</v>
      </c>
      <c r="P204" s="150">
        <f t="shared" si="7"/>
        <v>0.43726629236781689</v>
      </c>
      <c r="Q204" s="150">
        <f t="shared" si="7"/>
        <v>0.43133901909420302</v>
      </c>
      <c r="R204" s="150">
        <f t="shared" si="7"/>
        <v>0.42549209175411595</v>
      </c>
      <c r="S204" s="150">
        <f t="shared" si="7"/>
        <v>0.41972442123478221</v>
      </c>
      <c r="T204" s="150">
        <f t="shared" si="7"/>
        <v>0.41403493318667239</v>
      </c>
      <c r="U204" s="150">
        <f t="shared" si="7"/>
        <v>0.40842256782338127</v>
      </c>
      <c r="V204" s="150">
        <f t="shared" si="8"/>
        <v>0.40288627972422009</v>
      </c>
      <c r="W204" s="150">
        <f t="shared" si="8"/>
        <v>0.39742503763948522</v>
      </c>
      <c r="X204" s="150">
        <f t="shared" si="8"/>
        <v>0.39203782429836631</v>
      </c>
      <c r="Y204" s="150">
        <f t="shared" si="8"/>
        <v>0.3867236362194581</v>
      </c>
      <c r="Z204" s="150">
        <f t="shared" si="8"/>
        <v>0.38148148352384115</v>
      </c>
      <c r="AA204" s="150">
        <f t="shared" si="8"/>
        <v>0.37631038975069608</v>
      </c>
      <c r="AB204" s="150">
        <f t="shared" si="8"/>
        <v>0.37120939167541728</v>
      </c>
      <c r="AC204" s="150">
        <f t="shared" si="8"/>
        <v>0.36617753913019213</v>
      </c>
    </row>
    <row r="205" spans="1:29">
      <c r="A205" s="3" t="str">
        <f t="shared" si="6"/>
        <v>WAResidentialSaturation CTA-2045 Water Heat</v>
      </c>
      <c r="B205" t="s">
        <v>92</v>
      </c>
      <c r="C205" t="s">
        <v>32</v>
      </c>
      <c r="D205" t="s">
        <v>1103</v>
      </c>
      <c r="E205" t="str">
        <f t="shared" si="9"/>
        <v>Residential_Saturation CTA-2045 Water Heat_2020</v>
      </c>
      <c r="F205" s="150">
        <f t="shared" si="7"/>
        <v>1.7999999999999999E-2</v>
      </c>
      <c r="G205" s="150">
        <f t="shared" si="7"/>
        <v>3.5999999999999997E-2</v>
      </c>
      <c r="H205" s="150">
        <f t="shared" si="7"/>
        <v>5.3999999999999992E-2</v>
      </c>
      <c r="I205" s="150">
        <f t="shared" si="7"/>
        <v>7.1999999999999995E-2</v>
      </c>
      <c r="J205" s="150">
        <f t="shared" si="7"/>
        <v>0.09</v>
      </c>
      <c r="K205" s="150">
        <f t="shared" si="7"/>
        <v>0.11461034197302272</v>
      </c>
      <c r="L205" s="150">
        <f t="shared" si="7"/>
        <v>0.13922068394604545</v>
      </c>
      <c r="M205" s="150">
        <f t="shared" si="7"/>
        <v>0.16383102591906817</v>
      </c>
      <c r="N205" s="150">
        <f t="shared" si="7"/>
        <v>0.1884413678920909</v>
      </c>
      <c r="O205" s="150">
        <f t="shared" si="7"/>
        <v>0.21305170986511363</v>
      </c>
      <c r="P205" s="150">
        <f t="shared" si="7"/>
        <v>0.23766205183813635</v>
      </c>
      <c r="Q205" s="150">
        <f t="shared" si="7"/>
        <v>0.26227239381115908</v>
      </c>
      <c r="R205" s="150">
        <f t="shared" si="7"/>
        <v>0.28688273578418183</v>
      </c>
      <c r="S205" s="150">
        <f t="shared" si="7"/>
        <v>0.31149307775720458</v>
      </c>
      <c r="T205" s="150">
        <f t="shared" si="7"/>
        <v>0.33610341973022734</v>
      </c>
      <c r="U205" s="150">
        <f t="shared" si="7"/>
        <v>0.36071376170325009</v>
      </c>
      <c r="V205" s="150">
        <f t="shared" si="8"/>
        <v>0.38532410367627284</v>
      </c>
      <c r="W205" s="150">
        <f t="shared" si="8"/>
        <v>0.4099344456492956</v>
      </c>
      <c r="X205" s="150">
        <f t="shared" si="8"/>
        <v>0.43454478762231835</v>
      </c>
      <c r="Y205" s="150">
        <f t="shared" si="8"/>
        <v>0.45915512959534088</v>
      </c>
      <c r="Z205" s="150">
        <f t="shared" si="8"/>
        <v>0.4741551295953409</v>
      </c>
      <c r="AA205" s="150">
        <f t="shared" si="8"/>
        <v>0.48915512959534091</v>
      </c>
      <c r="AB205" s="150">
        <f t="shared" si="8"/>
        <v>0.50415512959534092</v>
      </c>
      <c r="AC205" s="150">
        <f t="shared" si="8"/>
        <v>0.51915512959534094</v>
      </c>
    </row>
    <row r="206" spans="1:29">
      <c r="A206" s="3" t="str">
        <f t="shared" si="6"/>
        <v>WAResidentialSaturation Elec Vehicles</v>
      </c>
      <c r="B206" t="s">
        <v>92</v>
      </c>
      <c r="C206" t="s">
        <v>32</v>
      </c>
      <c r="D206" t="s">
        <v>936</v>
      </c>
      <c r="E206" t="str">
        <f t="shared" si="9"/>
        <v>Residential_Saturation Elec Vehicles_2020</v>
      </c>
      <c r="F206" s="150">
        <f t="shared" si="7"/>
        <v>1.3330979366300576E-2</v>
      </c>
      <c r="G206" s="150">
        <f t="shared" si="7"/>
        <v>1.561924184676035E-2</v>
      </c>
      <c r="H206" s="150">
        <f t="shared" si="7"/>
        <v>1.8300284560060061E-2</v>
      </c>
      <c r="I206" s="150">
        <f t="shared" si="7"/>
        <v>2.1441528229402231E-2</v>
      </c>
      <c r="J206" s="150">
        <f t="shared" si="7"/>
        <v>2.5121966344480925E-2</v>
      </c>
      <c r="K206" s="150">
        <f t="shared" si="7"/>
        <v>2.9434151626739111E-2</v>
      </c>
      <c r="L206" s="150">
        <f t="shared" si="7"/>
        <v>3.4486523471368408E-2</v>
      </c>
      <c r="M206" s="150">
        <f t="shared" si="7"/>
        <v>4.0406134894705785E-2</v>
      </c>
      <c r="N206" s="150">
        <f t="shared" si="7"/>
        <v>4.7341847562124749E-2</v>
      </c>
      <c r="O206" s="150">
        <f t="shared" si="7"/>
        <v>5.5468075242433468E-2</v>
      </c>
      <c r="P206" s="150">
        <f t="shared" si="7"/>
        <v>6.498916982618444E-2</v>
      </c>
      <c r="Q206" s="150">
        <f t="shared" si="7"/>
        <v>7.614456020398494E-2</v>
      </c>
      <c r="R206" s="150">
        <f t="shared" si="7"/>
        <v>8.921477323322026E-2</v>
      </c>
      <c r="S206" s="150">
        <f t="shared" si="7"/>
        <v>0.10452848820365733</v>
      </c>
      <c r="T206" s="150">
        <f t="shared" si="7"/>
        <v>0.12247080220200145</v>
      </c>
      <c r="U206" s="150">
        <f t="shared" si="7"/>
        <v>0.1434929142262</v>
      </c>
      <c r="V206" s="150">
        <f t="shared" si="8"/>
        <v>0.16812347157787377</v>
      </c>
      <c r="W206" s="150">
        <f t="shared" si="8"/>
        <v>0.19698186386290012</v>
      </c>
      <c r="X206" s="150">
        <f t="shared" si="8"/>
        <v>0.23079379890706891</v>
      </c>
      <c r="Y206" s="150">
        <f t="shared" si="8"/>
        <v>0.27040955227751162</v>
      </c>
      <c r="Z206" s="150">
        <f t="shared" si="8"/>
        <v>0.31682534933430856</v>
      </c>
      <c r="AA206" s="150">
        <f t="shared" si="8"/>
        <v>0.37120841751105021</v>
      </c>
      <c r="AB206" s="150">
        <f t="shared" si="8"/>
        <v>0.43492633881911552</v>
      </c>
      <c r="AC206" s="150">
        <f t="shared" si="8"/>
        <v>0.50958144070903011</v>
      </c>
    </row>
    <row r="207" spans="1:29">
      <c r="A207" s="3" t="str">
        <f t="shared" si="6"/>
        <v>WAResidentialSaturation Appliances</v>
      </c>
      <c r="B207" t="s">
        <v>92</v>
      </c>
      <c r="C207" t="s">
        <v>32</v>
      </c>
      <c r="D207" t="s">
        <v>58</v>
      </c>
      <c r="E207" t="str">
        <f t="shared" si="9"/>
        <v>Residential_Saturation Appliances_2020</v>
      </c>
      <c r="F207" s="150">
        <f t="shared" si="7"/>
        <v>1</v>
      </c>
      <c r="G207" s="150">
        <f t="shared" si="7"/>
        <v>1</v>
      </c>
      <c r="H207" s="150">
        <f t="shared" si="7"/>
        <v>1</v>
      </c>
      <c r="I207" s="150">
        <f t="shared" si="7"/>
        <v>1</v>
      </c>
      <c r="J207" s="150">
        <f t="shared" si="7"/>
        <v>1</v>
      </c>
      <c r="K207" s="150">
        <f t="shared" si="7"/>
        <v>1</v>
      </c>
      <c r="L207" s="150">
        <f t="shared" si="7"/>
        <v>1</v>
      </c>
      <c r="M207" s="150">
        <f t="shared" si="7"/>
        <v>1</v>
      </c>
      <c r="N207" s="150">
        <f t="shared" si="7"/>
        <v>1</v>
      </c>
      <c r="O207" s="150">
        <f t="shared" si="7"/>
        <v>1</v>
      </c>
      <c r="P207" s="150">
        <f t="shared" si="7"/>
        <v>1</v>
      </c>
      <c r="Q207" s="150">
        <f t="shared" si="7"/>
        <v>1</v>
      </c>
      <c r="R207" s="150">
        <f t="shared" si="7"/>
        <v>1</v>
      </c>
      <c r="S207" s="150">
        <f t="shared" si="7"/>
        <v>1</v>
      </c>
      <c r="T207" s="150">
        <f t="shared" si="7"/>
        <v>1</v>
      </c>
      <c r="U207" s="150">
        <f t="shared" si="7"/>
        <v>1</v>
      </c>
      <c r="V207" s="150">
        <f t="shared" si="8"/>
        <v>1</v>
      </c>
      <c r="W207" s="150">
        <f t="shared" si="8"/>
        <v>1</v>
      </c>
      <c r="X207" s="150">
        <f t="shared" si="8"/>
        <v>1</v>
      </c>
      <c r="Y207" s="150">
        <f t="shared" si="8"/>
        <v>1</v>
      </c>
      <c r="Z207" s="150">
        <f t="shared" si="8"/>
        <v>1</v>
      </c>
      <c r="AA207" s="150">
        <f t="shared" si="8"/>
        <v>1</v>
      </c>
      <c r="AB207" s="150">
        <f t="shared" si="8"/>
        <v>1</v>
      </c>
      <c r="AC207" s="150">
        <f t="shared" si="8"/>
        <v>1</v>
      </c>
    </row>
    <row r="208" spans="1:29">
      <c r="A208" s="3" t="str">
        <f t="shared" si="6"/>
        <v>WAResidentialSaturation AMI</v>
      </c>
      <c r="B208" t="s">
        <v>92</v>
      </c>
      <c r="C208" t="s">
        <v>32</v>
      </c>
      <c r="D208" t="s">
        <v>45</v>
      </c>
      <c r="E208" t="str">
        <f t="shared" si="9"/>
        <v>Residential_Saturation AMI_2020</v>
      </c>
      <c r="F208" s="150">
        <f t="shared" si="7"/>
        <v>1</v>
      </c>
      <c r="G208" s="150">
        <f t="shared" si="7"/>
        <v>1</v>
      </c>
      <c r="H208" s="150">
        <f t="shared" si="7"/>
        <v>1</v>
      </c>
      <c r="I208" s="150">
        <f t="shared" si="7"/>
        <v>1</v>
      </c>
      <c r="J208" s="150">
        <f t="shared" si="7"/>
        <v>1</v>
      </c>
      <c r="K208" s="150">
        <f t="shared" si="7"/>
        <v>1</v>
      </c>
      <c r="L208" s="150">
        <f t="shared" si="7"/>
        <v>1</v>
      </c>
      <c r="M208" s="150">
        <f t="shared" si="7"/>
        <v>1</v>
      </c>
      <c r="N208" s="150">
        <f t="shared" si="7"/>
        <v>1</v>
      </c>
      <c r="O208" s="150">
        <f t="shared" si="7"/>
        <v>1</v>
      </c>
      <c r="P208" s="150">
        <f t="shared" si="7"/>
        <v>1</v>
      </c>
      <c r="Q208" s="150">
        <f t="shared" si="7"/>
        <v>1</v>
      </c>
      <c r="R208" s="150">
        <f t="shared" si="7"/>
        <v>1</v>
      </c>
      <c r="S208" s="150">
        <f t="shared" si="7"/>
        <v>1</v>
      </c>
      <c r="T208" s="150">
        <f t="shared" si="7"/>
        <v>1</v>
      </c>
      <c r="U208" s="150">
        <f t="shared" si="7"/>
        <v>1</v>
      </c>
      <c r="V208" s="150">
        <f t="shared" si="8"/>
        <v>1</v>
      </c>
      <c r="W208" s="150">
        <f t="shared" si="8"/>
        <v>1</v>
      </c>
      <c r="X208" s="150">
        <f t="shared" si="8"/>
        <v>1</v>
      </c>
      <c r="Y208" s="150">
        <f t="shared" si="8"/>
        <v>1</v>
      </c>
      <c r="Z208" s="150">
        <f t="shared" si="8"/>
        <v>1</v>
      </c>
      <c r="AA208" s="150">
        <f t="shared" si="8"/>
        <v>1</v>
      </c>
      <c r="AB208" s="150">
        <f t="shared" si="8"/>
        <v>1</v>
      </c>
      <c r="AC208" s="150">
        <f t="shared" si="8"/>
        <v>1</v>
      </c>
    </row>
    <row r="209" spans="1:29">
      <c r="A209" s="3" t="str">
        <f t="shared" si="6"/>
        <v>WAGeneral ServiceSaturation Central AC</v>
      </c>
      <c r="B209" t="s">
        <v>92</v>
      </c>
      <c r="C209" t="s">
        <v>152</v>
      </c>
      <c r="D209" t="s">
        <v>43</v>
      </c>
      <c r="E209" t="str">
        <f t="shared" si="9"/>
        <v>General Service_Saturation Central AC_2020</v>
      </c>
      <c r="F209" s="150">
        <f t="shared" si="7"/>
        <v>0.32837962161819456</v>
      </c>
      <c r="G209" s="150">
        <f t="shared" si="7"/>
        <v>0.34724181428815187</v>
      </c>
      <c r="H209" s="150">
        <f t="shared" si="7"/>
        <v>0.367187455165295</v>
      </c>
      <c r="I209" s="150">
        <f t="shared" si="7"/>
        <v>0.38827877773637676</v>
      </c>
      <c r="J209" s="150">
        <f t="shared" si="7"/>
        <v>0.41058159019236529</v>
      </c>
      <c r="K209" s="150">
        <f t="shared" si="7"/>
        <v>0.43416548076018596</v>
      </c>
      <c r="L209" s="150">
        <f t="shared" si="7"/>
        <v>0.45910403482876017</v>
      </c>
      <c r="M209" s="150">
        <f t="shared" si="7"/>
        <v>0.4854750645468085</v>
      </c>
      <c r="N209" s="150">
        <f t="shared" si="7"/>
        <v>0.51336085160879863</v>
      </c>
      <c r="O209" s="150">
        <f t="shared" si="7"/>
        <v>0.54284840398656775</v>
      </c>
      <c r="P209" s="150">
        <f t="shared" si="7"/>
        <v>0.574029727407662</v>
      </c>
      <c r="Q209" s="150">
        <f t="shared" si="7"/>
        <v>0.60700211242744695</v>
      </c>
      <c r="R209" s="150">
        <f t="shared" si="7"/>
        <v>0.64186843799069937</v>
      </c>
      <c r="S209" s="150">
        <f t="shared" si="7"/>
        <v>0.6787374924298385</v>
      </c>
      <c r="T209" s="150">
        <f t="shared" si="7"/>
        <v>0.71772431290136185</v>
      </c>
      <c r="U209" s="150">
        <f t="shared" si="7"/>
        <v>0.75895054431957887</v>
      </c>
      <c r="V209" s="150">
        <f t="shared" si="8"/>
        <v>0.80254481890757212</v>
      </c>
      <c r="W209" s="150">
        <f t="shared" si="8"/>
        <v>0.84864315754964303</v>
      </c>
      <c r="X209" s="150">
        <f t="shared" si="8"/>
        <v>0.89738939419752461</v>
      </c>
      <c r="Y209" s="150">
        <f t="shared" si="8"/>
        <v>0.9489356246545736</v>
      </c>
      <c r="Z209" s="150">
        <f t="shared" si="8"/>
        <v>1</v>
      </c>
      <c r="AA209" s="150">
        <f t="shared" si="8"/>
        <v>1</v>
      </c>
      <c r="AB209" s="150">
        <f t="shared" si="8"/>
        <v>1</v>
      </c>
      <c r="AC209" s="150">
        <f t="shared" si="8"/>
        <v>1</v>
      </c>
    </row>
    <row r="210" spans="1:29">
      <c r="A210" s="3" t="str">
        <f t="shared" si="6"/>
        <v>WAGeneral ServiceSaturation Elec Water Heat</v>
      </c>
      <c r="B210" t="s">
        <v>92</v>
      </c>
      <c r="C210" t="s">
        <v>152</v>
      </c>
      <c r="D210" t="s">
        <v>44</v>
      </c>
      <c r="E210" t="str">
        <f t="shared" si="9"/>
        <v>General Service_Saturation Elec Water Heat_2020</v>
      </c>
      <c r="F210" s="150">
        <f t="shared" si="7"/>
        <v>0.60089668805662699</v>
      </c>
      <c r="G210" s="150">
        <f t="shared" si="7"/>
        <v>0.60089668805662699</v>
      </c>
      <c r="H210" s="150">
        <f t="shared" si="7"/>
        <v>0.60089668805662699</v>
      </c>
      <c r="I210" s="150">
        <f t="shared" si="7"/>
        <v>0.60089668805662699</v>
      </c>
      <c r="J210" s="150">
        <f t="shared" si="7"/>
        <v>0.60089668805662699</v>
      </c>
      <c r="K210" s="150">
        <f t="shared" si="7"/>
        <v>0.60089668805662699</v>
      </c>
      <c r="L210" s="150">
        <f t="shared" si="7"/>
        <v>0.60089668805662699</v>
      </c>
      <c r="M210" s="150">
        <f t="shared" si="7"/>
        <v>0.60089668805662699</v>
      </c>
      <c r="N210" s="150">
        <f t="shared" si="7"/>
        <v>0.60089668805662699</v>
      </c>
      <c r="O210" s="150">
        <f t="shared" si="7"/>
        <v>0.60089668805662699</v>
      </c>
      <c r="P210" s="150">
        <f t="shared" si="7"/>
        <v>0.60089668805662699</v>
      </c>
      <c r="Q210" s="150">
        <f t="shared" si="7"/>
        <v>0.60089668805662699</v>
      </c>
      <c r="R210" s="150">
        <f t="shared" si="7"/>
        <v>0.60089668805662699</v>
      </c>
      <c r="S210" s="150">
        <f t="shared" si="7"/>
        <v>0.60089668805662699</v>
      </c>
      <c r="T210" s="150">
        <f t="shared" si="7"/>
        <v>0.60089668805662699</v>
      </c>
      <c r="U210" s="150">
        <f t="shared" si="7"/>
        <v>0.60089668805662699</v>
      </c>
      <c r="V210" s="150">
        <f t="shared" si="8"/>
        <v>0.60089668805662699</v>
      </c>
      <c r="W210" s="150">
        <f t="shared" si="8"/>
        <v>0.60089668805662699</v>
      </c>
      <c r="X210" s="150">
        <f t="shared" si="8"/>
        <v>0.60089668805662699</v>
      </c>
      <c r="Y210" s="150">
        <f t="shared" si="8"/>
        <v>0.60089668805662699</v>
      </c>
      <c r="Z210" s="150">
        <f t="shared" si="8"/>
        <v>0.60089668805662699</v>
      </c>
      <c r="AA210" s="150">
        <f t="shared" si="8"/>
        <v>0.60089668805662699</v>
      </c>
      <c r="AB210" s="150">
        <f t="shared" si="8"/>
        <v>0.60089668805662699</v>
      </c>
      <c r="AC210" s="150">
        <f t="shared" si="8"/>
        <v>0.60089668805662699</v>
      </c>
    </row>
    <row r="211" spans="1:29">
      <c r="A211" s="3" t="str">
        <f t="shared" si="6"/>
        <v>WAGeneral ServiceSaturation CTA-2045 Water Heat</v>
      </c>
      <c r="B211" t="s">
        <v>92</v>
      </c>
      <c r="C211" t="s">
        <v>152</v>
      </c>
      <c r="D211" t="s">
        <v>1103</v>
      </c>
      <c r="E211" t="str">
        <f t="shared" si="9"/>
        <v>General Service_Saturation CTA-2045 Water Heat_2020</v>
      </c>
      <c r="F211" s="150">
        <f t="shared" si="7"/>
        <v>1.7999999999999999E-2</v>
      </c>
      <c r="G211" s="150">
        <f t="shared" si="7"/>
        <v>3.5999999999999997E-2</v>
      </c>
      <c r="H211" s="150">
        <f t="shared" si="7"/>
        <v>5.3999999999999992E-2</v>
      </c>
      <c r="I211" s="150">
        <f t="shared" si="7"/>
        <v>7.1999999999999995E-2</v>
      </c>
      <c r="J211" s="150">
        <f t="shared" si="7"/>
        <v>0.09</v>
      </c>
      <c r="K211" s="150">
        <f t="shared" si="7"/>
        <v>0.11413333333333334</v>
      </c>
      <c r="L211" s="150">
        <f t="shared" si="7"/>
        <v>0.13826666666666668</v>
      </c>
      <c r="M211" s="150">
        <f t="shared" si="7"/>
        <v>0.16240000000000002</v>
      </c>
      <c r="N211" s="150">
        <f t="shared" si="7"/>
        <v>0.18653333333333336</v>
      </c>
      <c r="O211" s="150">
        <f t="shared" si="7"/>
        <v>0.2106666666666667</v>
      </c>
      <c r="P211" s="150">
        <f t="shared" si="7"/>
        <v>0.23480000000000004</v>
      </c>
      <c r="Q211" s="150">
        <f t="shared" si="7"/>
        <v>0.25893333333333335</v>
      </c>
      <c r="R211" s="150">
        <f t="shared" si="7"/>
        <v>0.28306666666666669</v>
      </c>
      <c r="S211" s="150">
        <f t="shared" si="7"/>
        <v>0.30720000000000003</v>
      </c>
      <c r="T211" s="150">
        <f t="shared" si="7"/>
        <v>0.33133333333333337</v>
      </c>
      <c r="U211" s="150">
        <f t="shared" si="7"/>
        <v>0.35546666666666671</v>
      </c>
      <c r="V211" s="150">
        <f t="shared" si="8"/>
        <v>0.37960000000000005</v>
      </c>
      <c r="W211" s="150">
        <f t="shared" si="8"/>
        <v>0.40373333333333339</v>
      </c>
      <c r="X211" s="150">
        <f t="shared" si="8"/>
        <v>0.42786666666666673</v>
      </c>
      <c r="Y211" s="150">
        <f t="shared" si="8"/>
        <v>0.45200000000000001</v>
      </c>
      <c r="Z211" s="150">
        <f t="shared" si="8"/>
        <v>0.47700000000000004</v>
      </c>
      <c r="AA211" s="150">
        <f t="shared" si="8"/>
        <v>0.502</v>
      </c>
      <c r="AB211" s="150">
        <f t="shared" si="8"/>
        <v>0.52700000000000002</v>
      </c>
      <c r="AC211" s="150">
        <f t="shared" si="8"/>
        <v>0.55200000000000005</v>
      </c>
    </row>
    <row r="212" spans="1:29">
      <c r="A212" s="3" t="str">
        <f t="shared" si="6"/>
        <v>WAGeneral ServiceSaturation Elec Space Heat</v>
      </c>
      <c r="B212" t="s">
        <v>92</v>
      </c>
      <c r="C212" t="s">
        <v>152</v>
      </c>
      <c r="D212" t="s">
        <v>85</v>
      </c>
      <c r="E212" t="str">
        <f t="shared" si="9"/>
        <v>General Service_Saturation Elec Space Heat_2020</v>
      </c>
      <c r="F212" s="150">
        <f t="shared" si="7"/>
        <v>0.14199999999999999</v>
      </c>
      <c r="G212" s="150">
        <f t="shared" si="7"/>
        <v>0.14199999999999999</v>
      </c>
      <c r="H212" s="150">
        <f t="shared" si="7"/>
        <v>0.14199999999999999</v>
      </c>
      <c r="I212" s="150">
        <f t="shared" si="7"/>
        <v>0.14199999999999999</v>
      </c>
      <c r="J212" s="150">
        <f t="shared" si="7"/>
        <v>0.14199999999999999</v>
      </c>
      <c r="K212" s="150">
        <f t="shared" si="7"/>
        <v>0.14199999999999999</v>
      </c>
      <c r="L212" s="150">
        <f t="shared" si="7"/>
        <v>0.14199999999999999</v>
      </c>
      <c r="M212" s="150">
        <f t="shared" si="7"/>
        <v>0.14199999999999999</v>
      </c>
      <c r="N212" s="150">
        <f t="shared" si="7"/>
        <v>0.14199999999999999</v>
      </c>
      <c r="O212" s="150">
        <f t="shared" si="7"/>
        <v>0.14199999999999999</v>
      </c>
      <c r="P212" s="150">
        <f t="shared" si="7"/>
        <v>0.14199999999999999</v>
      </c>
      <c r="Q212" s="150">
        <f t="shared" si="7"/>
        <v>0.14199999999999999</v>
      </c>
      <c r="R212" s="150">
        <f t="shared" si="7"/>
        <v>0.14199999999999999</v>
      </c>
      <c r="S212" s="150">
        <f t="shared" si="7"/>
        <v>0.14199999999999999</v>
      </c>
      <c r="T212" s="150">
        <f t="shared" si="7"/>
        <v>0.14199999999999999</v>
      </c>
      <c r="U212" s="150">
        <f t="shared" si="7"/>
        <v>0.14199999999999999</v>
      </c>
      <c r="V212" s="150">
        <f t="shared" si="8"/>
        <v>0.14199999999999999</v>
      </c>
      <c r="W212" s="150">
        <f t="shared" si="8"/>
        <v>0.14199999999999999</v>
      </c>
      <c r="X212" s="150">
        <f t="shared" si="8"/>
        <v>0.14199999999999999</v>
      </c>
      <c r="Y212" s="150">
        <f t="shared" si="8"/>
        <v>0.14199999999999999</v>
      </c>
      <c r="Z212" s="150">
        <f t="shared" si="8"/>
        <v>0.14199999999999999</v>
      </c>
      <c r="AA212" s="150">
        <f t="shared" si="8"/>
        <v>0.14199999999999999</v>
      </c>
      <c r="AB212" s="150">
        <f t="shared" si="8"/>
        <v>0.14199999999999999</v>
      </c>
      <c r="AC212" s="150">
        <f t="shared" si="8"/>
        <v>0.14199999999999999</v>
      </c>
    </row>
    <row r="213" spans="1:29">
      <c r="A213" s="3" t="str">
        <f t="shared" si="6"/>
        <v>WAGeneral ServiceSaturation AMI</v>
      </c>
      <c r="B213" t="s">
        <v>92</v>
      </c>
      <c r="C213" t="s">
        <v>152</v>
      </c>
      <c r="D213" t="s">
        <v>45</v>
      </c>
      <c r="E213" t="str">
        <f t="shared" si="9"/>
        <v>General Service_Saturation AMI_2020</v>
      </c>
      <c r="F213" s="150">
        <f t="shared" si="7"/>
        <v>1</v>
      </c>
      <c r="G213" s="150">
        <f t="shared" si="7"/>
        <v>1</v>
      </c>
      <c r="H213" s="150">
        <f t="shared" si="7"/>
        <v>1</v>
      </c>
      <c r="I213" s="150">
        <f t="shared" si="7"/>
        <v>1</v>
      </c>
      <c r="J213" s="150">
        <f t="shared" si="7"/>
        <v>1</v>
      </c>
      <c r="K213" s="150">
        <f t="shared" si="7"/>
        <v>1</v>
      </c>
      <c r="L213" s="150">
        <f t="shared" si="7"/>
        <v>1</v>
      </c>
      <c r="M213" s="150">
        <f t="shared" si="7"/>
        <v>1</v>
      </c>
      <c r="N213" s="150">
        <f t="shared" si="7"/>
        <v>1</v>
      </c>
      <c r="O213" s="150">
        <f t="shared" si="7"/>
        <v>1</v>
      </c>
      <c r="P213" s="150">
        <f t="shared" si="7"/>
        <v>1</v>
      </c>
      <c r="Q213" s="150">
        <f t="shared" si="7"/>
        <v>1</v>
      </c>
      <c r="R213" s="150">
        <f t="shared" si="7"/>
        <v>1</v>
      </c>
      <c r="S213" s="150">
        <f t="shared" si="7"/>
        <v>1</v>
      </c>
      <c r="T213" s="150">
        <f t="shared" si="7"/>
        <v>1</v>
      </c>
      <c r="U213" s="150">
        <f t="shared" si="7"/>
        <v>1</v>
      </c>
      <c r="V213" s="150">
        <f t="shared" si="8"/>
        <v>1</v>
      </c>
      <c r="W213" s="150">
        <f t="shared" si="8"/>
        <v>1</v>
      </c>
      <c r="X213" s="150">
        <f t="shared" si="8"/>
        <v>1</v>
      </c>
      <c r="Y213" s="150">
        <f t="shared" si="8"/>
        <v>1</v>
      </c>
      <c r="Z213" s="150">
        <f t="shared" si="8"/>
        <v>1</v>
      </c>
      <c r="AA213" s="150">
        <f t="shared" si="8"/>
        <v>1</v>
      </c>
      <c r="AB213" s="150">
        <f t="shared" si="8"/>
        <v>1</v>
      </c>
      <c r="AC213" s="150">
        <f t="shared" si="8"/>
        <v>1</v>
      </c>
    </row>
    <row r="214" spans="1:29">
      <c r="A214" s="3" t="str">
        <f t="shared" si="6"/>
        <v>WALarge General ServiceSaturation AMI</v>
      </c>
      <c r="B214" t="s">
        <v>92</v>
      </c>
      <c r="C214" t="s">
        <v>259</v>
      </c>
      <c r="D214" t="s">
        <v>45</v>
      </c>
      <c r="E214" t="str">
        <f t="shared" si="9"/>
        <v>Large General Service_Saturation AMI_2020</v>
      </c>
      <c r="F214" s="150">
        <f t="shared" si="7"/>
        <v>1</v>
      </c>
      <c r="G214" s="150">
        <f t="shared" si="7"/>
        <v>1</v>
      </c>
      <c r="H214" s="150">
        <f t="shared" si="7"/>
        <v>1</v>
      </c>
      <c r="I214" s="150">
        <f t="shared" si="7"/>
        <v>1</v>
      </c>
      <c r="J214" s="150">
        <f t="shared" si="7"/>
        <v>1</v>
      </c>
      <c r="K214" s="150">
        <f t="shared" si="7"/>
        <v>1</v>
      </c>
      <c r="L214" s="150">
        <f t="shared" si="7"/>
        <v>1</v>
      </c>
      <c r="M214" s="150">
        <f t="shared" si="7"/>
        <v>1</v>
      </c>
      <c r="N214" s="150">
        <f t="shared" si="7"/>
        <v>1</v>
      </c>
      <c r="O214" s="150">
        <f t="shared" si="7"/>
        <v>1</v>
      </c>
      <c r="P214" s="150">
        <f t="shared" si="7"/>
        <v>1</v>
      </c>
      <c r="Q214" s="150">
        <f t="shared" si="7"/>
        <v>1</v>
      </c>
      <c r="R214" s="150">
        <f t="shared" si="7"/>
        <v>1</v>
      </c>
      <c r="S214" s="150">
        <f t="shared" si="7"/>
        <v>1</v>
      </c>
      <c r="T214" s="150">
        <f t="shared" si="7"/>
        <v>1</v>
      </c>
      <c r="U214" s="150">
        <f t="shared" si="7"/>
        <v>1</v>
      </c>
      <c r="V214" s="150">
        <f t="shared" si="8"/>
        <v>1</v>
      </c>
      <c r="W214" s="150">
        <f t="shared" si="8"/>
        <v>1</v>
      </c>
      <c r="X214" s="150">
        <f t="shared" si="8"/>
        <v>1</v>
      </c>
      <c r="Y214" s="150">
        <f t="shared" si="8"/>
        <v>1</v>
      </c>
      <c r="Z214" s="150">
        <f t="shared" si="8"/>
        <v>1</v>
      </c>
      <c r="AA214" s="150">
        <f t="shared" si="8"/>
        <v>1</v>
      </c>
      <c r="AB214" s="150">
        <f t="shared" si="8"/>
        <v>1</v>
      </c>
      <c r="AC214" s="150">
        <f t="shared" si="8"/>
        <v>1</v>
      </c>
    </row>
    <row r="215" spans="1:29">
      <c r="A215" s="3" t="str">
        <f t="shared" si="6"/>
        <v>WAExtra Large General ServiceSaturation AMI</v>
      </c>
      <c r="B215" t="s">
        <v>92</v>
      </c>
      <c r="C215" t="s">
        <v>270</v>
      </c>
      <c r="D215" t="s">
        <v>45</v>
      </c>
      <c r="E215" t="str">
        <f t="shared" si="9"/>
        <v>Extra Large General Service_Saturation AMI_2020</v>
      </c>
      <c r="F215" s="150">
        <f t="shared" si="7"/>
        <v>1</v>
      </c>
      <c r="G215" s="150">
        <f t="shared" si="7"/>
        <v>1</v>
      </c>
      <c r="H215" s="150">
        <f t="shared" si="7"/>
        <v>1</v>
      </c>
      <c r="I215" s="150">
        <f t="shared" si="7"/>
        <v>1</v>
      </c>
      <c r="J215" s="150">
        <f t="shared" si="7"/>
        <v>1</v>
      </c>
      <c r="K215" s="150">
        <f t="shared" si="7"/>
        <v>1</v>
      </c>
      <c r="L215" s="150">
        <f t="shared" si="7"/>
        <v>1</v>
      </c>
      <c r="M215" s="150">
        <f t="shared" si="7"/>
        <v>1</v>
      </c>
      <c r="N215" s="150">
        <f t="shared" si="7"/>
        <v>1</v>
      </c>
      <c r="O215" s="150">
        <f t="shared" si="7"/>
        <v>1</v>
      </c>
      <c r="P215" s="150">
        <f t="shared" si="7"/>
        <v>1</v>
      </c>
      <c r="Q215" s="150">
        <f t="shared" si="7"/>
        <v>1</v>
      </c>
      <c r="R215" s="150">
        <f t="shared" si="7"/>
        <v>1</v>
      </c>
      <c r="S215" s="150">
        <f t="shared" si="7"/>
        <v>1</v>
      </c>
      <c r="T215" s="150">
        <f t="shared" si="7"/>
        <v>1</v>
      </c>
      <c r="U215" s="150">
        <f t="shared" si="7"/>
        <v>1</v>
      </c>
      <c r="V215" s="150">
        <f t="shared" si="8"/>
        <v>1</v>
      </c>
      <c r="W215" s="150">
        <f t="shared" si="8"/>
        <v>1</v>
      </c>
      <c r="X215" s="150">
        <f t="shared" si="8"/>
        <v>1</v>
      </c>
      <c r="Y215" s="150">
        <f t="shared" si="8"/>
        <v>1</v>
      </c>
      <c r="Z215" s="150">
        <f t="shared" si="8"/>
        <v>1</v>
      </c>
      <c r="AA215" s="150">
        <f t="shared" si="8"/>
        <v>1</v>
      </c>
      <c r="AB215" s="150">
        <f t="shared" si="8"/>
        <v>1</v>
      </c>
      <c r="AC215" s="150">
        <f t="shared" si="8"/>
        <v>1</v>
      </c>
    </row>
    <row r="216" spans="1:29">
      <c r="A216" s="3" t="str">
        <f t="shared" si="6"/>
        <v>IDResidentialSaturation Central AC</v>
      </c>
      <c r="B216" t="s">
        <v>544</v>
      </c>
      <c r="C216" t="s">
        <v>32</v>
      </c>
      <c r="D216" t="s">
        <v>43</v>
      </c>
      <c r="E216" t="str">
        <f t="shared" si="9"/>
        <v>Residential_Saturation Central AC_2020</v>
      </c>
      <c r="F216" s="150">
        <f t="shared" si="7"/>
        <v>0.32837962161819456</v>
      </c>
      <c r="G216" s="150">
        <f t="shared" si="7"/>
        <v>0.34724181428815187</v>
      </c>
      <c r="H216" s="150">
        <f t="shared" si="7"/>
        <v>0.367187455165295</v>
      </c>
      <c r="I216" s="150">
        <f t="shared" si="7"/>
        <v>0.38827877773637676</v>
      </c>
      <c r="J216" s="150">
        <f t="shared" si="7"/>
        <v>0.41058159019236529</v>
      </c>
      <c r="K216" s="150">
        <f t="shared" si="7"/>
        <v>0.43416548076018596</v>
      </c>
      <c r="L216" s="150">
        <f t="shared" si="7"/>
        <v>0.45910403482876017</v>
      </c>
      <c r="M216" s="150">
        <f t="shared" si="7"/>
        <v>0.4854750645468085</v>
      </c>
      <c r="N216" s="150">
        <f t="shared" si="7"/>
        <v>0.51336085160879863</v>
      </c>
      <c r="O216" s="150">
        <f t="shared" si="7"/>
        <v>0.54284840398656775</v>
      </c>
      <c r="P216" s="150">
        <f t="shared" si="7"/>
        <v>0.574029727407662</v>
      </c>
      <c r="Q216" s="150">
        <f t="shared" si="7"/>
        <v>0.60700211242744695</v>
      </c>
      <c r="R216" s="150">
        <f t="shared" si="7"/>
        <v>0.64186843799069937</v>
      </c>
      <c r="S216" s="150">
        <f t="shared" si="7"/>
        <v>0.6787374924298385</v>
      </c>
      <c r="T216" s="150">
        <f t="shared" si="7"/>
        <v>0.71772431290136185</v>
      </c>
      <c r="U216" s="150">
        <f t="shared" si="7"/>
        <v>0.75895054431957887</v>
      </c>
      <c r="V216" s="150">
        <f t="shared" si="8"/>
        <v>0.80254481890757212</v>
      </c>
      <c r="W216" s="150">
        <f t="shared" si="8"/>
        <v>0.84864315754964303</v>
      </c>
      <c r="X216" s="150">
        <f t="shared" si="8"/>
        <v>0.89738939419752461</v>
      </c>
      <c r="Y216" s="150">
        <f t="shared" si="8"/>
        <v>0.9489356246545736</v>
      </c>
      <c r="Z216" s="150">
        <f t="shared" si="8"/>
        <v>1</v>
      </c>
      <c r="AA216" s="150">
        <f t="shared" si="8"/>
        <v>1</v>
      </c>
      <c r="AB216" s="150">
        <f t="shared" si="8"/>
        <v>1</v>
      </c>
      <c r="AC216" s="150">
        <f t="shared" si="8"/>
        <v>1</v>
      </c>
    </row>
    <row r="217" spans="1:29">
      <c r="A217" s="3" t="str">
        <f t="shared" si="6"/>
        <v>IDResidentialSaturation Elec Space Heat</v>
      </c>
      <c r="B217" t="s">
        <v>544</v>
      </c>
      <c r="C217" t="s">
        <v>32</v>
      </c>
      <c r="D217" t="s">
        <v>85</v>
      </c>
      <c r="E217" t="str">
        <f t="shared" si="9"/>
        <v>Residential_Saturation Elec Space Heat_2020</v>
      </c>
      <c r="F217" s="150">
        <f t="shared" si="7"/>
        <v>0.40799999999999997</v>
      </c>
      <c r="G217" s="150">
        <f t="shared" si="7"/>
        <v>0.40799999999999997</v>
      </c>
      <c r="H217" s="150">
        <f t="shared" si="7"/>
        <v>0.40799999999999997</v>
      </c>
      <c r="I217" s="150">
        <f t="shared" si="7"/>
        <v>0.40799999999999997</v>
      </c>
      <c r="J217" s="150">
        <f t="shared" si="7"/>
        <v>0.40799999999999997</v>
      </c>
      <c r="K217" s="150">
        <f t="shared" si="7"/>
        <v>0.40799999999999997</v>
      </c>
      <c r="L217" s="150">
        <f t="shared" si="7"/>
        <v>0.40799999999999997</v>
      </c>
      <c r="M217" s="150">
        <f t="shared" si="7"/>
        <v>0.40799999999999997</v>
      </c>
      <c r="N217" s="150">
        <f t="shared" si="7"/>
        <v>0.40799999999999997</v>
      </c>
      <c r="O217" s="150">
        <f t="shared" si="7"/>
        <v>0.40799999999999997</v>
      </c>
      <c r="P217" s="150">
        <f t="shared" si="7"/>
        <v>0.40799999999999997</v>
      </c>
      <c r="Q217" s="150">
        <f t="shared" si="7"/>
        <v>0.40799999999999997</v>
      </c>
      <c r="R217" s="150">
        <f t="shared" si="7"/>
        <v>0.40799999999999997</v>
      </c>
      <c r="S217" s="150">
        <f t="shared" si="7"/>
        <v>0.40799999999999997</v>
      </c>
      <c r="T217" s="150">
        <f t="shared" si="7"/>
        <v>0.40799999999999997</v>
      </c>
      <c r="U217" s="150">
        <f t="shared" ref="U217:AC229" si="10">INDEX(U$84:U$159,MATCH($A217,$A$84:$A$159,0))</f>
        <v>0.40799999999999997</v>
      </c>
      <c r="V217" s="150">
        <f t="shared" si="8"/>
        <v>0.40799999999999997</v>
      </c>
      <c r="W217" s="150">
        <f t="shared" si="8"/>
        <v>0.40799999999999997</v>
      </c>
      <c r="X217" s="150">
        <f t="shared" si="8"/>
        <v>0.40799999999999997</v>
      </c>
      <c r="Y217" s="150">
        <f t="shared" si="8"/>
        <v>0.40799999999999997</v>
      </c>
      <c r="Z217" s="150">
        <f t="shared" si="8"/>
        <v>0.40799999999999997</v>
      </c>
      <c r="AA217" s="150">
        <f t="shared" si="8"/>
        <v>0.40799999999999997</v>
      </c>
      <c r="AB217" s="150">
        <f t="shared" si="8"/>
        <v>0.40799999999999997</v>
      </c>
      <c r="AC217" s="150">
        <f t="shared" si="8"/>
        <v>0.40799999999999997</v>
      </c>
    </row>
    <row r="218" spans="1:29">
      <c r="A218" s="3" t="str">
        <f t="shared" si="6"/>
        <v>IDResidentialSaturation Elec Water Heat</v>
      </c>
      <c r="B218" t="s">
        <v>544</v>
      </c>
      <c r="C218" t="s">
        <v>32</v>
      </c>
      <c r="D218" t="s">
        <v>44</v>
      </c>
      <c r="E218" t="str">
        <f t="shared" si="9"/>
        <v>Residential_Saturation Elec Water Heat_2020</v>
      </c>
      <c r="F218" s="150">
        <f t="shared" ref="F218:T229" si="11">INDEX(F$84:F$159,MATCH($A218,$A$84:$A$159,0))</f>
        <v>0.50120862662826382</v>
      </c>
      <c r="G218" s="150">
        <f t="shared" si="11"/>
        <v>0.49441459619652989</v>
      </c>
      <c r="H218" s="150">
        <f t="shared" si="11"/>
        <v>0.48771266084667403</v>
      </c>
      <c r="I218" s="150">
        <f t="shared" si="11"/>
        <v>0.48110157220275923</v>
      </c>
      <c r="J218" s="150">
        <f t="shared" si="11"/>
        <v>0.47458009881095176</v>
      </c>
      <c r="K218" s="150">
        <f t="shared" si="11"/>
        <v>0.4681470259101369</v>
      </c>
      <c r="L218" s="150">
        <f t="shared" si="11"/>
        <v>0.46180115520564441</v>
      </c>
      <c r="M218" s="150">
        <f t="shared" si="11"/>
        <v>0.45554130464604092</v>
      </c>
      <c r="N218" s="150">
        <f t="shared" si="11"/>
        <v>0.44936630820294804</v>
      </c>
      <c r="O218" s="150">
        <f t="shared" si="11"/>
        <v>0.44327501565384531</v>
      </c>
      <c r="P218" s="150">
        <f t="shared" si="11"/>
        <v>0.43726629236781689</v>
      </c>
      <c r="Q218" s="150">
        <f t="shared" si="11"/>
        <v>0.43133901909420302</v>
      </c>
      <c r="R218" s="150">
        <f t="shared" si="11"/>
        <v>0.42549209175411595</v>
      </c>
      <c r="S218" s="150">
        <f t="shared" si="11"/>
        <v>0.41972442123478221</v>
      </c>
      <c r="T218" s="150">
        <f t="shared" si="11"/>
        <v>0.41403493318667239</v>
      </c>
      <c r="U218" s="150">
        <f t="shared" si="10"/>
        <v>0.40842256782338127</v>
      </c>
      <c r="V218" s="150">
        <f t="shared" si="10"/>
        <v>0.40288627972422009</v>
      </c>
      <c r="W218" s="150">
        <f t="shared" si="10"/>
        <v>0.39742503763948522</v>
      </c>
      <c r="X218" s="150">
        <f t="shared" si="10"/>
        <v>0.39203782429836631</v>
      </c>
      <c r="Y218" s="150">
        <f t="shared" si="10"/>
        <v>0.3867236362194581</v>
      </c>
      <c r="Z218" s="150">
        <f t="shared" si="10"/>
        <v>0.38148148352384115</v>
      </c>
      <c r="AA218" s="150">
        <f t="shared" si="10"/>
        <v>0.37631038975069608</v>
      </c>
      <c r="AB218" s="150">
        <f t="shared" si="10"/>
        <v>0.37120939167541728</v>
      </c>
      <c r="AC218" s="150">
        <f t="shared" si="10"/>
        <v>0.36617753913019213</v>
      </c>
    </row>
    <row r="219" spans="1:29">
      <c r="A219" s="3" t="str">
        <f t="shared" si="6"/>
        <v>IDResidentialSaturation CTA-2045 Water Heat</v>
      </c>
      <c r="B219" t="s">
        <v>544</v>
      </c>
      <c r="C219" t="s">
        <v>32</v>
      </c>
      <c r="D219" t="s">
        <v>1103</v>
      </c>
      <c r="E219" t="str">
        <f t="shared" si="9"/>
        <v>Residential_Saturation CTA-2045 Water Heat_2020</v>
      </c>
      <c r="F219" s="150">
        <f t="shared" si="11"/>
        <v>1.7999999999999999E-2</v>
      </c>
      <c r="G219" s="150">
        <f t="shared" si="11"/>
        <v>3.5999999999999997E-2</v>
      </c>
      <c r="H219" s="150">
        <f t="shared" si="11"/>
        <v>5.3999999999999992E-2</v>
      </c>
      <c r="I219" s="150">
        <f t="shared" si="11"/>
        <v>7.1999999999999995E-2</v>
      </c>
      <c r="J219" s="150">
        <f t="shared" si="11"/>
        <v>0.09</v>
      </c>
      <c r="K219" s="150">
        <f t="shared" si="11"/>
        <v>0.11461034197302272</v>
      </c>
      <c r="L219" s="150">
        <f t="shared" si="11"/>
        <v>0.13922068394604545</v>
      </c>
      <c r="M219" s="150">
        <f t="shared" si="11"/>
        <v>0.16383102591906817</v>
      </c>
      <c r="N219" s="150">
        <f t="shared" si="11"/>
        <v>0.1884413678920909</v>
      </c>
      <c r="O219" s="150">
        <f t="shared" si="11"/>
        <v>0.21305170986511363</v>
      </c>
      <c r="P219" s="150">
        <f t="shared" si="11"/>
        <v>0.23766205183813635</v>
      </c>
      <c r="Q219" s="150">
        <f t="shared" si="11"/>
        <v>0.26227239381115908</v>
      </c>
      <c r="R219" s="150">
        <f t="shared" si="11"/>
        <v>0.28688273578418183</v>
      </c>
      <c r="S219" s="150">
        <f t="shared" si="11"/>
        <v>0.31149307775720458</v>
      </c>
      <c r="T219" s="150">
        <f t="shared" si="11"/>
        <v>0.33610341973022734</v>
      </c>
      <c r="U219" s="150">
        <f t="shared" si="10"/>
        <v>0.36071376170325009</v>
      </c>
      <c r="V219" s="150">
        <f t="shared" si="10"/>
        <v>0.38532410367627284</v>
      </c>
      <c r="W219" s="150">
        <f t="shared" si="10"/>
        <v>0.4099344456492956</v>
      </c>
      <c r="X219" s="150">
        <f t="shared" si="10"/>
        <v>0.43454478762231835</v>
      </c>
      <c r="Y219" s="150">
        <f t="shared" si="10"/>
        <v>0.45915512959534088</v>
      </c>
      <c r="Z219" s="150">
        <f t="shared" si="10"/>
        <v>0.4741551295953409</v>
      </c>
      <c r="AA219" s="150">
        <f t="shared" si="10"/>
        <v>0.48915512959534091</v>
      </c>
      <c r="AB219" s="150">
        <f t="shared" si="10"/>
        <v>0.50415512959534092</v>
      </c>
      <c r="AC219" s="150">
        <f t="shared" si="10"/>
        <v>0.51915512959534094</v>
      </c>
    </row>
    <row r="220" spans="1:29">
      <c r="A220" s="3" t="str">
        <f t="shared" si="6"/>
        <v>IDResidentialSaturation Elec Vehicles</v>
      </c>
      <c r="B220" t="s">
        <v>544</v>
      </c>
      <c r="C220" t="s">
        <v>32</v>
      </c>
      <c r="D220" t="s">
        <v>936</v>
      </c>
      <c r="E220" t="str">
        <f t="shared" si="9"/>
        <v>Residential_Saturation Elec Vehicles_2020</v>
      </c>
      <c r="F220" s="150">
        <f t="shared" si="11"/>
        <v>1.3330979366300576E-2</v>
      </c>
      <c r="G220" s="150">
        <f t="shared" si="11"/>
        <v>1.561924184676035E-2</v>
      </c>
      <c r="H220" s="150">
        <f t="shared" si="11"/>
        <v>1.8300284560060061E-2</v>
      </c>
      <c r="I220" s="150">
        <f t="shared" si="11"/>
        <v>2.1441528229402231E-2</v>
      </c>
      <c r="J220" s="150">
        <f t="shared" si="11"/>
        <v>2.5121966344480925E-2</v>
      </c>
      <c r="K220" s="150">
        <f t="shared" si="11"/>
        <v>2.9434151626739111E-2</v>
      </c>
      <c r="L220" s="150">
        <f t="shared" si="11"/>
        <v>3.4486523471368408E-2</v>
      </c>
      <c r="M220" s="150">
        <f t="shared" si="11"/>
        <v>4.0406134894705785E-2</v>
      </c>
      <c r="N220" s="150">
        <f t="shared" si="11"/>
        <v>4.7341847562124749E-2</v>
      </c>
      <c r="O220" s="150">
        <f t="shared" si="11"/>
        <v>5.5468075242433468E-2</v>
      </c>
      <c r="P220" s="150">
        <f t="shared" si="11"/>
        <v>6.498916982618444E-2</v>
      </c>
      <c r="Q220" s="150">
        <f t="shared" si="11"/>
        <v>7.614456020398494E-2</v>
      </c>
      <c r="R220" s="150">
        <f t="shared" si="11"/>
        <v>8.921477323322026E-2</v>
      </c>
      <c r="S220" s="150">
        <f t="shared" si="11"/>
        <v>0.10452848820365733</v>
      </c>
      <c r="T220" s="150">
        <f t="shared" si="11"/>
        <v>0.12247080220200145</v>
      </c>
      <c r="U220" s="150">
        <f t="shared" si="10"/>
        <v>0.1434929142262</v>
      </c>
      <c r="V220" s="150">
        <f t="shared" si="10"/>
        <v>0.16812347157787377</v>
      </c>
      <c r="W220" s="150">
        <f t="shared" si="10"/>
        <v>0.19698186386290012</v>
      </c>
      <c r="X220" s="150">
        <f t="shared" si="10"/>
        <v>0.23079379890706891</v>
      </c>
      <c r="Y220" s="150">
        <f t="shared" si="10"/>
        <v>0.27040955227751162</v>
      </c>
      <c r="Z220" s="150">
        <f t="shared" si="10"/>
        <v>0.31682534933430856</v>
      </c>
      <c r="AA220" s="150">
        <f t="shared" si="10"/>
        <v>0.37120841751105021</v>
      </c>
      <c r="AB220" s="150">
        <f t="shared" si="10"/>
        <v>0.43492633881911552</v>
      </c>
      <c r="AC220" s="150">
        <f t="shared" si="10"/>
        <v>0.50958144070903011</v>
      </c>
    </row>
    <row r="221" spans="1:29">
      <c r="A221" s="3" t="str">
        <f t="shared" si="6"/>
        <v>IDResidentialSaturation Appliances</v>
      </c>
      <c r="B221" t="s">
        <v>544</v>
      </c>
      <c r="C221" t="s">
        <v>32</v>
      </c>
      <c r="D221" t="s">
        <v>58</v>
      </c>
      <c r="E221" t="str">
        <f t="shared" si="9"/>
        <v>Residential_Saturation Appliances_2020</v>
      </c>
      <c r="F221" s="150">
        <f t="shared" si="11"/>
        <v>1</v>
      </c>
      <c r="G221" s="150">
        <f t="shared" si="11"/>
        <v>1</v>
      </c>
      <c r="H221" s="150">
        <f t="shared" si="11"/>
        <v>1</v>
      </c>
      <c r="I221" s="150">
        <f t="shared" si="11"/>
        <v>1</v>
      </c>
      <c r="J221" s="150">
        <f t="shared" si="11"/>
        <v>1</v>
      </c>
      <c r="K221" s="150">
        <f t="shared" si="11"/>
        <v>1</v>
      </c>
      <c r="L221" s="150">
        <f t="shared" si="11"/>
        <v>1</v>
      </c>
      <c r="M221" s="150">
        <f t="shared" si="11"/>
        <v>1</v>
      </c>
      <c r="N221" s="150">
        <f t="shared" si="11"/>
        <v>1</v>
      </c>
      <c r="O221" s="150">
        <f t="shared" si="11"/>
        <v>1</v>
      </c>
      <c r="P221" s="150">
        <f t="shared" si="11"/>
        <v>1</v>
      </c>
      <c r="Q221" s="150">
        <f t="shared" si="11"/>
        <v>1</v>
      </c>
      <c r="R221" s="150">
        <f t="shared" si="11"/>
        <v>1</v>
      </c>
      <c r="S221" s="150">
        <f t="shared" si="11"/>
        <v>1</v>
      </c>
      <c r="T221" s="150">
        <f t="shared" si="11"/>
        <v>1</v>
      </c>
      <c r="U221" s="150">
        <f t="shared" si="10"/>
        <v>1</v>
      </c>
      <c r="V221" s="150">
        <f t="shared" si="10"/>
        <v>1</v>
      </c>
      <c r="W221" s="150">
        <f t="shared" si="10"/>
        <v>1</v>
      </c>
      <c r="X221" s="150">
        <f t="shared" si="10"/>
        <v>1</v>
      </c>
      <c r="Y221" s="150">
        <f t="shared" si="10"/>
        <v>1</v>
      </c>
      <c r="Z221" s="150">
        <f t="shared" si="10"/>
        <v>1</v>
      </c>
      <c r="AA221" s="150">
        <f t="shared" si="10"/>
        <v>1</v>
      </c>
      <c r="AB221" s="150">
        <f t="shared" si="10"/>
        <v>1</v>
      </c>
      <c r="AC221" s="150">
        <f t="shared" si="10"/>
        <v>1</v>
      </c>
    </row>
    <row r="222" spans="1:29">
      <c r="A222" s="3" t="str">
        <f t="shared" si="6"/>
        <v>IDResidentialSaturation AMI</v>
      </c>
      <c r="B222" t="s">
        <v>544</v>
      </c>
      <c r="C222" t="s">
        <v>32</v>
      </c>
      <c r="D222" t="s">
        <v>45</v>
      </c>
      <c r="E222" t="str">
        <f t="shared" si="9"/>
        <v>Residential_Saturation AMI_2020</v>
      </c>
      <c r="F222" s="150">
        <f t="shared" si="11"/>
        <v>0.33</v>
      </c>
      <c r="G222" s="150">
        <f t="shared" si="11"/>
        <v>0.66</v>
      </c>
      <c r="H222" s="150">
        <f t="shared" si="11"/>
        <v>1</v>
      </c>
      <c r="I222" s="150">
        <f t="shared" si="11"/>
        <v>1</v>
      </c>
      <c r="J222" s="150">
        <f t="shared" si="11"/>
        <v>1</v>
      </c>
      <c r="K222" s="150">
        <f t="shared" si="11"/>
        <v>1</v>
      </c>
      <c r="L222" s="150">
        <f t="shared" si="11"/>
        <v>1</v>
      </c>
      <c r="M222" s="150">
        <f t="shared" si="11"/>
        <v>1</v>
      </c>
      <c r="N222" s="150">
        <f t="shared" si="11"/>
        <v>1</v>
      </c>
      <c r="O222" s="150">
        <f t="shared" si="11"/>
        <v>1</v>
      </c>
      <c r="P222" s="150">
        <f t="shared" si="11"/>
        <v>1</v>
      </c>
      <c r="Q222" s="150">
        <f t="shared" si="11"/>
        <v>1</v>
      </c>
      <c r="R222" s="150">
        <f t="shared" si="11"/>
        <v>1</v>
      </c>
      <c r="S222" s="150">
        <f t="shared" si="11"/>
        <v>1</v>
      </c>
      <c r="T222" s="150">
        <f t="shared" si="11"/>
        <v>1</v>
      </c>
      <c r="U222" s="150">
        <f t="shared" si="10"/>
        <v>1</v>
      </c>
      <c r="V222" s="150">
        <f t="shared" si="10"/>
        <v>1</v>
      </c>
      <c r="W222" s="150">
        <f t="shared" si="10"/>
        <v>1</v>
      </c>
      <c r="X222" s="150">
        <f t="shared" si="10"/>
        <v>1</v>
      </c>
      <c r="Y222" s="150">
        <f t="shared" si="10"/>
        <v>1</v>
      </c>
      <c r="Z222" s="150">
        <f t="shared" si="10"/>
        <v>1</v>
      </c>
      <c r="AA222" s="150">
        <f t="shared" si="10"/>
        <v>1</v>
      </c>
      <c r="AB222" s="150">
        <f t="shared" si="10"/>
        <v>1</v>
      </c>
      <c r="AC222" s="150">
        <f t="shared" si="10"/>
        <v>1</v>
      </c>
    </row>
    <row r="223" spans="1:29">
      <c r="A223" s="3" t="str">
        <f t="shared" si="6"/>
        <v>IDGeneral ServiceSaturation Central AC</v>
      </c>
      <c r="B223" t="s">
        <v>544</v>
      </c>
      <c r="C223" t="s">
        <v>152</v>
      </c>
      <c r="D223" t="s">
        <v>43</v>
      </c>
      <c r="E223" t="str">
        <f t="shared" si="9"/>
        <v>General Service_Saturation Central AC_2020</v>
      </c>
      <c r="F223" s="150">
        <f t="shared" si="11"/>
        <v>0.32837962161819456</v>
      </c>
      <c r="G223" s="150">
        <f t="shared" si="11"/>
        <v>0.34724181428815187</v>
      </c>
      <c r="H223" s="150">
        <f t="shared" si="11"/>
        <v>0.367187455165295</v>
      </c>
      <c r="I223" s="150">
        <f t="shared" si="11"/>
        <v>0.38827877773637676</v>
      </c>
      <c r="J223" s="150">
        <f t="shared" si="11"/>
        <v>0.41058159019236529</v>
      </c>
      <c r="K223" s="150">
        <f t="shared" si="11"/>
        <v>0.43416548076018596</v>
      </c>
      <c r="L223" s="150">
        <f t="shared" si="11"/>
        <v>0.45910403482876017</v>
      </c>
      <c r="M223" s="150">
        <f t="shared" si="11"/>
        <v>0.4854750645468085</v>
      </c>
      <c r="N223" s="150">
        <f t="shared" si="11"/>
        <v>0.51336085160879863</v>
      </c>
      <c r="O223" s="150">
        <f t="shared" si="11"/>
        <v>0.54284840398656775</v>
      </c>
      <c r="P223" s="150">
        <f t="shared" si="11"/>
        <v>0.574029727407662</v>
      </c>
      <c r="Q223" s="150">
        <f t="shared" si="11"/>
        <v>0.60700211242744695</v>
      </c>
      <c r="R223" s="150">
        <f t="shared" si="11"/>
        <v>0.64186843799069937</v>
      </c>
      <c r="S223" s="150">
        <f t="shared" si="11"/>
        <v>0.6787374924298385</v>
      </c>
      <c r="T223" s="150">
        <f t="shared" si="11"/>
        <v>0.71772431290136185</v>
      </c>
      <c r="U223" s="150">
        <f t="shared" si="10"/>
        <v>0.75895054431957887</v>
      </c>
      <c r="V223" s="150">
        <f t="shared" si="10"/>
        <v>0.80254481890757212</v>
      </c>
      <c r="W223" s="150">
        <f t="shared" si="10"/>
        <v>0.84864315754964303</v>
      </c>
      <c r="X223" s="150">
        <f t="shared" si="10"/>
        <v>0.89738939419752461</v>
      </c>
      <c r="Y223" s="150">
        <f t="shared" si="10"/>
        <v>0.9489356246545736</v>
      </c>
      <c r="Z223" s="150">
        <f t="shared" si="10"/>
        <v>1</v>
      </c>
      <c r="AA223" s="150">
        <f t="shared" si="10"/>
        <v>1</v>
      </c>
      <c r="AB223" s="150">
        <f t="shared" si="10"/>
        <v>1</v>
      </c>
      <c r="AC223" s="150">
        <f t="shared" si="10"/>
        <v>1</v>
      </c>
    </row>
    <row r="224" spans="1:29">
      <c r="A224" s="3" t="str">
        <f t="shared" si="6"/>
        <v>IDGeneral ServiceSaturation Elec Water Heat</v>
      </c>
      <c r="B224" t="s">
        <v>544</v>
      </c>
      <c r="C224" t="s">
        <v>152</v>
      </c>
      <c r="D224" t="s">
        <v>44</v>
      </c>
      <c r="E224" t="str">
        <f t="shared" si="9"/>
        <v>General Service_Saturation Elec Water Heat_2020</v>
      </c>
      <c r="F224" s="150">
        <f t="shared" si="11"/>
        <v>0.60089668805662699</v>
      </c>
      <c r="G224" s="150">
        <f t="shared" si="11"/>
        <v>0.60089668805662699</v>
      </c>
      <c r="H224" s="150">
        <f t="shared" si="11"/>
        <v>0.60089668805662699</v>
      </c>
      <c r="I224" s="150">
        <f t="shared" si="11"/>
        <v>0.60089668805662699</v>
      </c>
      <c r="J224" s="150">
        <f t="shared" si="11"/>
        <v>0.60089668805662699</v>
      </c>
      <c r="K224" s="150">
        <f t="shared" si="11"/>
        <v>0.60089668805662699</v>
      </c>
      <c r="L224" s="150">
        <f t="shared" si="11"/>
        <v>0.60089668805662699</v>
      </c>
      <c r="M224" s="150">
        <f t="shared" si="11"/>
        <v>0.60089668805662699</v>
      </c>
      <c r="N224" s="150">
        <f t="shared" si="11"/>
        <v>0.60089668805662699</v>
      </c>
      <c r="O224" s="150">
        <f t="shared" si="11"/>
        <v>0.60089668805662699</v>
      </c>
      <c r="P224" s="150">
        <f t="shared" si="11"/>
        <v>0.60089668805662699</v>
      </c>
      <c r="Q224" s="150">
        <f t="shared" si="11"/>
        <v>0.60089668805662699</v>
      </c>
      <c r="R224" s="150">
        <f t="shared" si="11"/>
        <v>0.60089668805662699</v>
      </c>
      <c r="S224" s="150">
        <f t="shared" si="11"/>
        <v>0.60089668805662699</v>
      </c>
      <c r="T224" s="150">
        <f t="shared" si="11"/>
        <v>0.60089668805662699</v>
      </c>
      <c r="U224" s="150">
        <f t="shared" si="10"/>
        <v>0.60089668805662699</v>
      </c>
      <c r="V224" s="150">
        <f t="shared" si="10"/>
        <v>0.60089668805662699</v>
      </c>
      <c r="W224" s="150">
        <f t="shared" si="10"/>
        <v>0.60089668805662699</v>
      </c>
      <c r="X224" s="150">
        <f t="shared" si="10"/>
        <v>0.60089668805662699</v>
      </c>
      <c r="Y224" s="150">
        <f t="shared" si="10"/>
        <v>0.60089668805662699</v>
      </c>
      <c r="Z224" s="150">
        <f t="shared" si="10"/>
        <v>0.60089668805662699</v>
      </c>
      <c r="AA224" s="150">
        <f t="shared" si="10"/>
        <v>0.60089668805662699</v>
      </c>
      <c r="AB224" s="150">
        <f t="shared" si="10"/>
        <v>0.60089668805662699</v>
      </c>
      <c r="AC224" s="150">
        <f t="shared" si="10"/>
        <v>0.60089668805662699</v>
      </c>
    </row>
    <row r="225" spans="1:29">
      <c r="A225" s="3" t="str">
        <f t="shared" si="6"/>
        <v>IDGeneral ServiceSaturation CTA-2045 Water Heat</v>
      </c>
      <c r="B225" t="s">
        <v>544</v>
      </c>
      <c r="C225" t="s">
        <v>152</v>
      </c>
      <c r="D225" t="s">
        <v>1103</v>
      </c>
      <c r="E225" t="str">
        <f t="shared" si="9"/>
        <v>General Service_Saturation CTA-2045 Water Heat_2020</v>
      </c>
      <c r="F225" s="150">
        <f t="shared" si="11"/>
        <v>1.7999999999999999E-2</v>
      </c>
      <c r="G225" s="150">
        <f t="shared" si="11"/>
        <v>3.5999999999999997E-2</v>
      </c>
      <c r="H225" s="150">
        <f t="shared" si="11"/>
        <v>5.3999999999999992E-2</v>
      </c>
      <c r="I225" s="150">
        <f t="shared" si="11"/>
        <v>7.1999999999999995E-2</v>
      </c>
      <c r="J225" s="150">
        <f t="shared" si="11"/>
        <v>0.09</v>
      </c>
      <c r="K225" s="150">
        <f t="shared" si="11"/>
        <v>0.11413333333333334</v>
      </c>
      <c r="L225" s="150">
        <f t="shared" si="11"/>
        <v>0.13826666666666668</v>
      </c>
      <c r="M225" s="150">
        <f t="shared" si="11"/>
        <v>0.16240000000000002</v>
      </c>
      <c r="N225" s="150">
        <f t="shared" si="11"/>
        <v>0.18653333333333336</v>
      </c>
      <c r="O225" s="150">
        <f t="shared" si="11"/>
        <v>0.2106666666666667</v>
      </c>
      <c r="P225" s="150">
        <f t="shared" si="11"/>
        <v>0.23480000000000004</v>
      </c>
      <c r="Q225" s="150">
        <f t="shared" si="11"/>
        <v>0.25893333333333335</v>
      </c>
      <c r="R225" s="150">
        <f t="shared" si="11"/>
        <v>0.28306666666666669</v>
      </c>
      <c r="S225" s="150">
        <f t="shared" si="11"/>
        <v>0.30720000000000003</v>
      </c>
      <c r="T225" s="150">
        <f t="shared" si="11"/>
        <v>0.33133333333333337</v>
      </c>
      <c r="U225" s="150">
        <f t="shared" si="10"/>
        <v>0.35546666666666671</v>
      </c>
      <c r="V225" s="150">
        <f t="shared" si="10"/>
        <v>0.37960000000000005</v>
      </c>
      <c r="W225" s="150">
        <f t="shared" si="10"/>
        <v>0.40373333333333339</v>
      </c>
      <c r="X225" s="150">
        <f t="shared" si="10"/>
        <v>0.42786666666666673</v>
      </c>
      <c r="Y225" s="150">
        <f t="shared" si="10"/>
        <v>0.45200000000000001</v>
      </c>
      <c r="Z225" s="150">
        <f t="shared" si="10"/>
        <v>0.47700000000000004</v>
      </c>
      <c r="AA225" s="150">
        <f t="shared" si="10"/>
        <v>0.502</v>
      </c>
      <c r="AB225" s="150">
        <f t="shared" si="10"/>
        <v>0.52700000000000002</v>
      </c>
      <c r="AC225" s="150">
        <f t="shared" si="10"/>
        <v>0.55200000000000005</v>
      </c>
    </row>
    <row r="226" spans="1:29">
      <c r="A226" s="3" t="str">
        <f t="shared" si="6"/>
        <v>IDGeneral ServiceSaturation Elec Space Heat</v>
      </c>
      <c r="B226" t="s">
        <v>544</v>
      </c>
      <c r="C226" t="s">
        <v>152</v>
      </c>
      <c r="D226" t="s">
        <v>85</v>
      </c>
      <c r="E226" t="str">
        <f t="shared" si="9"/>
        <v>General Service_Saturation Elec Space Heat_2020</v>
      </c>
      <c r="F226" s="150">
        <f t="shared" si="11"/>
        <v>0.14199999999999999</v>
      </c>
      <c r="G226" s="150">
        <f t="shared" si="11"/>
        <v>0.14199999999999999</v>
      </c>
      <c r="H226" s="150">
        <f t="shared" si="11"/>
        <v>0.14199999999999999</v>
      </c>
      <c r="I226" s="150">
        <f t="shared" si="11"/>
        <v>0.14199999999999999</v>
      </c>
      <c r="J226" s="150">
        <f t="shared" si="11"/>
        <v>0.14199999999999999</v>
      </c>
      <c r="K226" s="150">
        <f t="shared" si="11"/>
        <v>0.14199999999999999</v>
      </c>
      <c r="L226" s="150">
        <f t="shared" si="11"/>
        <v>0.14199999999999999</v>
      </c>
      <c r="M226" s="150">
        <f t="shared" si="11"/>
        <v>0.14199999999999999</v>
      </c>
      <c r="N226" s="150">
        <f t="shared" si="11"/>
        <v>0.14199999999999999</v>
      </c>
      <c r="O226" s="150">
        <f t="shared" si="11"/>
        <v>0.14199999999999999</v>
      </c>
      <c r="P226" s="150">
        <f t="shared" si="11"/>
        <v>0.14199999999999999</v>
      </c>
      <c r="Q226" s="150">
        <f t="shared" si="11"/>
        <v>0.14199999999999999</v>
      </c>
      <c r="R226" s="150">
        <f t="shared" si="11"/>
        <v>0.14199999999999999</v>
      </c>
      <c r="S226" s="150">
        <f t="shared" si="11"/>
        <v>0.14199999999999999</v>
      </c>
      <c r="T226" s="150">
        <f t="shared" si="11"/>
        <v>0.14199999999999999</v>
      </c>
      <c r="U226" s="150">
        <f t="shared" si="10"/>
        <v>0.14199999999999999</v>
      </c>
      <c r="V226" s="150">
        <f t="shared" si="10"/>
        <v>0.14199999999999999</v>
      </c>
      <c r="W226" s="150">
        <f t="shared" si="10"/>
        <v>0.14199999999999999</v>
      </c>
      <c r="X226" s="150">
        <f t="shared" si="10"/>
        <v>0.14199999999999999</v>
      </c>
      <c r="Y226" s="150">
        <f t="shared" si="10"/>
        <v>0.14199999999999999</v>
      </c>
      <c r="Z226" s="150">
        <f t="shared" si="10"/>
        <v>0.14199999999999999</v>
      </c>
      <c r="AA226" s="150">
        <f t="shared" si="10"/>
        <v>0.14199999999999999</v>
      </c>
      <c r="AB226" s="150">
        <f t="shared" si="10"/>
        <v>0.14199999999999999</v>
      </c>
      <c r="AC226" s="150">
        <f t="shared" si="10"/>
        <v>0.14199999999999999</v>
      </c>
    </row>
    <row r="227" spans="1:29">
      <c r="A227" s="3" t="str">
        <f t="shared" si="6"/>
        <v>IDGeneral ServiceSaturation AMI</v>
      </c>
      <c r="B227" t="s">
        <v>544</v>
      </c>
      <c r="C227" t="s">
        <v>152</v>
      </c>
      <c r="D227" t="s">
        <v>45</v>
      </c>
      <c r="E227" t="str">
        <f t="shared" si="9"/>
        <v>General Service_Saturation AMI_2020</v>
      </c>
      <c r="F227" s="150">
        <f t="shared" si="11"/>
        <v>0.33</v>
      </c>
      <c r="G227" s="150">
        <f t="shared" si="11"/>
        <v>0.66</v>
      </c>
      <c r="H227" s="150">
        <f t="shared" si="11"/>
        <v>1</v>
      </c>
      <c r="I227" s="150">
        <f t="shared" si="11"/>
        <v>1</v>
      </c>
      <c r="J227" s="150">
        <f t="shared" si="11"/>
        <v>1</v>
      </c>
      <c r="K227" s="150">
        <f t="shared" si="11"/>
        <v>1</v>
      </c>
      <c r="L227" s="150">
        <f t="shared" si="11"/>
        <v>1</v>
      </c>
      <c r="M227" s="150">
        <f t="shared" si="11"/>
        <v>1</v>
      </c>
      <c r="N227" s="150">
        <f t="shared" si="11"/>
        <v>1</v>
      </c>
      <c r="O227" s="150">
        <f t="shared" si="11"/>
        <v>1</v>
      </c>
      <c r="P227" s="150">
        <f t="shared" si="11"/>
        <v>1</v>
      </c>
      <c r="Q227" s="150">
        <f t="shared" si="11"/>
        <v>1</v>
      </c>
      <c r="R227" s="150">
        <f t="shared" si="11"/>
        <v>1</v>
      </c>
      <c r="S227" s="150">
        <f t="shared" si="11"/>
        <v>1</v>
      </c>
      <c r="T227" s="150">
        <f t="shared" si="11"/>
        <v>1</v>
      </c>
      <c r="U227" s="150">
        <f t="shared" si="10"/>
        <v>1</v>
      </c>
      <c r="V227" s="150">
        <f t="shared" si="10"/>
        <v>1</v>
      </c>
      <c r="W227" s="150">
        <f t="shared" si="10"/>
        <v>1</v>
      </c>
      <c r="X227" s="150">
        <f t="shared" si="10"/>
        <v>1</v>
      </c>
      <c r="Y227" s="150">
        <f t="shared" si="10"/>
        <v>1</v>
      </c>
      <c r="Z227" s="150">
        <f t="shared" si="10"/>
        <v>1</v>
      </c>
      <c r="AA227" s="150">
        <f t="shared" si="10"/>
        <v>1</v>
      </c>
      <c r="AB227" s="150">
        <f t="shared" si="10"/>
        <v>1</v>
      </c>
      <c r="AC227" s="150">
        <f t="shared" si="10"/>
        <v>1</v>
      </c>
    </row>
    <row r="228" spans="1:29">
      <c r="A228" s="3" t="str">
        <f t="shared" si="6"/>
        <v>IDLarge General ServiceSaturation AMI</v>
      </c>
      <c r="B228" t="s">
        <v>544</v>
      </c>
      <c r="C228" t="s">
        <v>259</v>
      </c>
      <c r="D228" t="s">
        <v>45</v>
      </c>
      <c r="E228" t="str">
        <f t="shared" si="9"/>
        <v>Large General Service_Saturation AMI_2020</v>
      </c>
      <c r="F228" s="150">
        <f t="shared" si="11"/>
        <v>0.33</v>
      </c>
      <c r="G228" s="150">
        <f t="shared" si="11"/>
        <v>0.66</v>
      </c>
      <c r="H228" s="150">
        <f t="shared" si="11"/>
        <v>1</v>
      </c>
      <c r="I228" s="150">
        <f t="shared" si="11"/>
        <v>1</v>
      </c>
      <c r="J228" s="150">
        <f t="shared" si="11"/>
        <v>1</v>
      </c>
      <c r="K228" s="150">
        <f t="shared" si="11"/>
        <v>1</v>
      </c>
      <c r="L228" s="150">
        <f t="shared" si="11"/>
        <v>1</v>
      </c>
      <c r="M228" s="150">
        <f t="shared" si="11"/>
        <v>1</v>
      </c>
      <c r="N228" s="150">
        <f t="shared" si="11"/>
        <v>1</v>
      </c>
      <c r="O228" s="150">
        <f t="shared" si="11"/>
        <v>1</v>
      </c>
      <c r="P228" s="150">
        <f t="shared" si="11"/>
        <v>1</v>
      </c>
      <c r="Q228" s="150">
        <f t="shared" si="11"/>
        <v>1</v>
      </c>
      <c r="R228" s="150">
        <f t="shared" si="11"/>
        <v>1</v>
      </c>
      <c r="S228" s="150">
        <f t="shared" si="11"/>
        <v>1</v>
      </c>
      <c r="T228" s="150">
        <f t="shared" si="11"/>
        <v>1</v>
      </c>
      <c r="U228" s="150">
        <f t="shared" si="10"/>
        <v>1</v>
      </c>
      <c r="V228" s="150">
        <f t="shared" si="10"/>
        <v>1</v>
      </c>
      <c r="W228" s="150">
        <f t="shared" si="10"/>
        <v>1</v>
      </c>
      <c r="X228" s="150">
        <f t="shared" si="10"/>
        <v>1</v>
      </c>
      <c r="Y228" s="150">
        <f t="shared" si="10"/>
        <v>1</v>
      </c>
      <c r="Z228" s="150">
        <f t="shared" si="10"/>
        <v>1</v>
      </c>
      <c r="AA228" s="150">
        <f t="shared" si="10"/>
        <v>1</v>
      </c>
      <c r="AB228" s="150">
        <f t="shared" si="10"/>
        <v>1</v>
      </c>
      <c r="AC228" s="150">
        <f t="shared" si="10"/>
        <v>1</v>
      </c>
    </row>
    <row r="229" spans="1:29">
      <c r="A229" s="3" t="str">
        <f t="shared" si="6"/>
        <v>IDExtra Large General ServiceSaturation AMI</v>
      </c>
      <c r="B229" t="s">
        <v>544</v>
      </c>
      <c r="C229" t="s">
        <v>270</v>
      </c>
      <c r="D229" t="s">
        <v>45</v>
      </c>
      <c r="E229" t="str">
        <f t="shared" si="9"/>
        <v>Extra Large General Service_Saturation AMI_2020</v>
      </c>
      <c r="F229" s="150">
        <f>INDEX(F$84:F$159,MATCH($A229,$A$84:$A$159,0))</f>
        <v>1</v>
      </c>
      <c r="G229" s="150">
        <f t="shared" si="11"/>
        <v>1</v>
      </c>
      <c r="H229" s="150">
        <f t="shared" si="11"/>
        <v>1</v>
      </c>
      <c r="I229" s="150">
        <f t="shared" si="11"/>
        <v>1</v>
      </c>
      <c r="J229" s="150">
        <f t="shared" si="11"/>
        <v>1</v>
      </c>
      <c r="K229" s="150">
        <f t="shared" si="11"/>
        <v>1</v>
      </c>
      <c r="L229" s="150">
        <f t="shared" si="11"/>
        <v>1</v>
      </c>
      <c r="M229" s="150">
        <f t="shared" si="11"/>
        <v>1</v>
      </c>
      <c r="N229" s="150">
        <f t="shared" si="11"/>
        <v>1</v>
      </c>
      <c r="O229" s="150">
        <f t="shared" si="11"/>
        <v>1</v>
      </c>
      <c r="P229" s="150">
        <f t="shared" si="11"/>
        <v>1</v>
      </c>
      <c r="Q229" s="150">
        <f t="shared" si="11"/>
        <v>1</v>
      </c>
      <c r="R229" s="150">
        <f t="shared" si="11"/>
        <v>1</v>
      </c>
      <c r="S229" s="150">
        <f t="shared" si="11"/>
        <v>1</v>
      </c>
      <c r="T229" s="150">
        <f t="shared" si="11"/>
        <v>1</v>
      </c>
      <c r="U229" s="150">
        <f t="shared" si="10"/>
        <v>1</v>
      </c>
      <c r="V229" s="150">
        <f t="shared" si="10"/>
        <v>1</v>
      </c>
      <c r="W229" s="150">
        <f t="shared" si="10"/>
        <v>1</v>
      </c>
      <c r="X229" s="150">
        <f t="shared" si="10"/>
        <v>1</v>
      </c>
      <c r="Y229" s="150">
        <f t="shared" si="10"/>
        <v>1</v>
      </c>
      <c r="Z229" s="150">
        <f t="shared" si="10"/>
        <v>1</v>
      </c>
      <c r="AA229" s="150">
        <f t="shared" si="10"/>
        <v>1</v>
      </c>
      <c r="AB229" s="150">
        <f t="shared" si="10"/>
        <v>1</v>
      </c>
      <c r="AC229" s="150">
        <f t="shared" si="10"/>
        <v>1</v>
      </c>
    </row>
  </sheetData>
  <autoFilter ref="A1:BE1" xr:uid="{D4A3F44B-158E-4D06-8244-9008C1362325}"/>
  <phoneticPr fontId="91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E7119-A2E1-43D9-8809-CA1FC5A85DAD}">
  <sheetPr>
    <tabColor theme="7" tint="0.59999389629810485"/>
  </sheetPr>
  <dimension ref="A2:Z227"/>
  <sheetViews>
    <sheetView tabSelected="1" topLeftCell="A37" zoomScale="80" zoomScaleNormal="80" workbookViewId="0">
      <selection activeCell="Q55" sqref="Q55"/>
    </sheetView>
  </sheetViews>
  <sheetFormatPr defaultColWidth="8.81640625" defaultRowHeight="14.5"/>
  <cols>
    <col min="1" max="1" width="8.81640625" style="1"/>
    <col min="2" max="2" width="39" style="1" bestFit="1" customWidth="1"/>
    <col min="3" max="8" width="11.453125" style="1" customWidth="1"/>
    <col min="9" max="9" width="43" style="1" bestFit="1" customWidth="1"/>
    <col min="10" max="19" width="11.453125" style="1" customWidth="1"/>
    <col min="20" max="21" width="11" style="1" customWidth="1"/>
    <col min="22" max="22" width="9.26953125" style="1" bestFit="1" customWidth="1"/>
    <col min="23" max="25" width="8.81640625" style="1"/>
    <col min="26" max="26" width="9.26953125" style="1" bestFit="1" customWidth="1"/>
    <col min="27" max="16384" width="8.81640625" style="1"/>
  </cols>
  <sheetData>
    <row r="2" spans="2:14" ht="16.5">
      <c r="B2" s="175" t="s">
        <v>1074</v>
      </c>
      <c r="C2" s="176"/>
      <c r="D2" s="176"/>
      <c r="E2" s="176"/>
      <c r="F2" s="176"/>
      <c r="G2" s="176"/>
      <c r="I2" s="177" t="s">
        <v>1077</v>
      </c>
      <c r="J2" s="178"/>
      <c r="K2" s="178"/>
      <c r="L2" s="178"/>
      <c r="M2" s="178"/>
      <c r="N2" s="178"/>
    </row>
    <row r="3" spans="2:14" ht="16.5">
      <c r="B3" s="167" t="s">
        <v>1069</v>
      </c>
      <c r="C3" s="9" t="s">
        <v>102</v>
      </c>
      <c r="D3" s="9" t="s">
        <v>103</v>
      </c>
      <c r="E3" s="9" t="s">
        <v>105</v>
      </c>
      <c r="F3" s="9" t="s">
        <v>1075</v>
      </c>
      <c r="G3" s="9" t="s">
        <v>1076</v>
      </c>
      <c r="I3" s="167" t="s">
        <v>1069</v>
      </c>
    </row>
    <row r="4" spans="2:14" ht="20">
      <c r="B4" s="85" t="s">
        <v>88</v>
      </c>
      <c r="C4" s="86">
        <v>2022</v>
      </c>
      <c r="D4" s="86">
        <v>2023</v>
      </c>
      <c r="E4" s="86">
        <v>2025</v>
      </c>
      <c r="F4" s="86">
        <v>2035</v>
      </c>
      <c r="G4" s="86">
        <v>2045</v>
      </c>
      <c r="I4" s="85" t="s">
        <v>88</v>
      </c>
      <c r="J4" s="86">
        <f>'Overall Potential'!R15</f>
        <v>2023</v>
      </c>
      <c r="K4" s="86">
        <f>'Overall Potential'!S15</f>
        <v>2024</v>
      </c>
      <c r="L4" s="86">
        <f>'Overall Potential'!T15</f>
        <v>2027</v>
      </c>
      <c r="M4" s="86">
        <f>'Overall Potential'!U15</f>
        <v>2032</v>
      </c>
      <c r="N4" s="86">
        <f>'Overall Potential'!V15</f>
        <v>2042</v>
      </c>
    </row>
    <row r="5" spans="2:14" ht="20">
      <c r="B5" s="168" t="s">
        <v>87</v>
      </c>
      <c r="C5" s="87">
        <v>1330.6593218118662</v>
      </c>
      <c r="D5" s="87">
        <v>1336.5937783648519</v>
      </c>
      <c r="E5" s="87">
        <v>1349.3000224553421</v>
      </c>
      <c r="F5" s="87">
        <v>1403.1468102484018</v>
      </c>
      <c r="G5" s="87">
        <v>1444.1458011176769</v>
      </c>
      <c r="I5" s="107" t="s">
        <v>99</v>
      </c>
      <c r="J5" s="108">
        <f>'Overall Potential'!R16</f>
        <v>1362.5433926834862</v>
      </c>
      <c r="K5" s="108">
        <f>'Overall Potential'!S16</f>
        <v>1365.5182052069504</v>
      </c>
      <c r="L5" s="108">
        <f>'Overall Potential'!T16</f>
        <v>1380.5381172508071</v>
      </c>
      <c r="M5" s="108">
        <f>'Overall Potential'!U16</f>
        <v>1408.4063322839384</v>
      </c>
      <c r="N5" s="108">
        <f>'Overall Potential'!V16</f>
        <v>1470.7445125368272</v>
      </c>
    </row>
    <row r="6" spans="2:14" ht="20">
      <c r="B6" s="88" t="s">
        <v>1070</v>
      </c>
      <c r="C6" s="89">
        <v>39.495337266168022</v>
      </c>
      <c r="D6" s="89">
        <v>54.245113147942924</v>
      </c>
      <c r="E6" s="89">
        <v>100.22146674060913</v>
      </c>
      <c r="F6" s="89">
        <v>142.59144624178333</v>
      </c>
      <c r="G6" s="89">
        <v>194.53566334942693</v>
      </c>
      <c r="I6" s="88" t="s">
        <v>119</v>
      </c>
      <c r="J6" s="89">
        <f>INDEX($C$81:$Z$81,MATCH(J4,$C$79:$Z$79,0))</f>
        <v>0.51422322607878113</v>
      </c>
      <c r="K6" s="89">
        <f>INDEX($C$81:$Z$81,MATCH(K4,$C$79:$Z$79,0))</f>
        <v>15.920061283810469</v>
      </c>
      <c r="L6" s="89">
        <f>INDEX($C$81:$Z$81,MATCH(L4,$C$79:$Z$79,0))</f>
        <v>56.998469102090212</v>
      </c>
      <c r="M6" s="89">
        <f>INDEX($C$81:$Z$81,MATCH(M4,$C$79:$Z$79,0))</f>
        <v>75.989785585880384</v>
      </c>
      <c r="N6" s="89">
        <f>INDEX($C$81:$Z$81,MATCH(N4,$C$79:$Z$79,0))</f>
        <v>90.601256459826189</v>
      </c>
    </row>
    <row r="7" spans="2:14" ht="20">
      <c r="B7" s="90" t="s">
        <v>1071</v>
      </c>
      <c r="C7" s="91">
        <v>2.9681028508777116E-2</v>
      </c>
      <c r="D7" s="91">
        <v>4.058459198748085E-2</v>
      </c>
      <c r="E7" s="91">
        <v>7.4276636087380013E-2</v>
      </c>
      <c r="F7" s="91">
        <v>0.10162261368540622</v>
      </c>
      <c r="G7" s="91">
        <v>0.13470638712439473</v>
      </c>
      <c r="I7" s="90" t="s">
        <v>100</v>
      </c>
      <c r="J7" s="91">
        <f>J6/J5</f>
        <v>3.7739952271614245E-4</v>
      </c>
      <c r="K7" s="91">
        <f t="shared" ref="K7:N7" si="0">K6/K5</f>
        <v>1.1658622509099183E-2</v>
      </c>
      <c r="L7" s="91">
        <f t="shared" si="0"/>
        <v>4.1287138971284998E-2</v>
      </c>
      <c r="M7" s="91">
        <f t="shared" si="0"/>
        <v>5.3954447551120957E-2</v>
      </c>
      <c r="N7" s="91">
        <f t="shared" si="0"/>
        <v>6.160230800627077E-2</v>
      </c>
    </row>
    <row r="8" spans="2:14" ht="20">
      <c r="B8" s="92" t="s">
        <v>1072</v>
      </c>
      <c r="C8" s="87">
        <v>1291.1639845456982</v>
      </c>
      <c r="D8" s="87">
        <v>1282.348665216909</v>
      </c>
      <c r="E8" s="87">
        <v>1249.0785557147328</v>
      </c>
      <c r="F8" s="87">
        <v>1260.5553640066184</v>
      </c>
      <c r="G8" s="87">
        <v>1249.6101377682501</v>
      </c>
      <c r="I8" s="92" t="s">
        <v>98</v>
      </c>
      <c r="J8" s="87">
        <f>J5-J6</f>
        <v>1362.0291694574075</v>
      </c>
      <c r="K8" s="87">
        <f t="shared" ref="K8:N8" si="1">K5-K6</f>
        <v>1349.59814392314</v>
      </c>
      <c r="L8" s="87">
        <f t="shared" si="1"/>
        <v>1323.5396481487169</v>
      </c>
      <c r="M8" s="87">
        <f t="shared" si="1"/>
        <v>1332.416546698058</v>
      </c>
      <c r="N8" s="87">
        <f t="shared" si="1"/>
        <v>1380.1432560770011</v>
      </c>
    </row>
    <row r="9" spans="2:14" ht="20">
      <c r="B9" s="169"/>
      <c r="C9" s="170"/>
      <c r="D9" s="170"/>
      <c r="E9" s="170"/>
      <c r="F9" s="170"/>
      <c r="G9" s="170"/>
    </row>
    <row r="10" spans="2:14" ht="20">
      <c r="B10" s="85" t="s">
        <v>79</v>
      </c>
      <c r="C10" s="86">
        <v>2022</v>
      </c>
      <c r="D10" s="86">
        <v>2023</v>
      </c>
      <c r="E10" s="86">
        <v>2025</v>
      </c>
      <c r="F10" s="86">
        <v>2035</v>
      </c>
      <c r="G10" s="86">
        <v>2045</v>
      </c>
      <c r="I10" s="85" t="s">
        <v>79</v>
      </c>
      <c r="J10" s="86">
        <f>'Overall Potential'!R8</f>
        <v>2023</v>
      </c>
      <c r="K10" s="86">
        <f>'Overall Potential'!S8</f>
        <v>2024</v>
      </c>
      <c r="L10" s="86">
        <f>'Overall Potential'!T8</f>
        <v>2027</v>
      </c>
      <c r="M10" s="86">
        <f>'Overall Potential'!U8</f>
        <v>2032</v>
      </c>
      <c r="N10" s="86">
        <f>'Overall Potential'!V8</f>
        <v>2042</v>
      </c>
    </row>
    <row r="11" spans="2:14" ht="20">
      <c r="B11" s="168" t="s">
        <v>77</v>
      </c>
      <c r="C11" s="87">
        <v>1369.3507400415024</v>
      </c>
      <c r="D11" s="87">
        <v>1375.5973921410809</v>
      </c>
      <c r="E11" s="87">
        <v>1389.0150309521919</v>
      </c>
      <c r="F11" s="87">
        <v>1445.5475614343625</v>
      </c>
      <c r="G11" s="87">
        <v>1507.8432511644739</v>
      </c>
      <c r="I11" s="107" t="s">
        <v>99</v>
      </c>
      <c r="J11" s="108">
        <f>'Overall Potential'!R9</f>
        <v>1400.3963157119022</v>
      </c>
      <c r="K11" s="108">
        <f>'Overall Potential'!S9</f>
        <v>1403.7529458230629</v>
      </c>
      <c r="L11" s="108">
        <f>'Overall Potential'!T9</f>
        <v>1419.8727545089603</v>
      </c>
      <c r="M11" s="108">
        <f>'Overall Potential'!U9</f>
        <v>1449.7619546215465</v>
      </c>
      <c r="N11" s="108">
        <f>'Overall Potential'!V9</f>
        <v>1516.3299730059312</v>
      </c>
    </row>
    <row r="12" spans="2:14" ht="20">
      <c r="B12" s="88" t="s">
        <v>1073</v>
      </c>
      <c r="C12" s="89">
        <v>42.220193250067084</v>
      </c>
      <c r="D12" s="89">
        <v>60.750292365418751</v>
      </c>
      <c r="E12" s="89">
        <v>121.05118394863582</v>
      </c>
      <c r="F12" s="89">
        <v>191.97989723775805</v>
      </c>
      <c r="G12" s="89">
        <v>278.52032799341265</v>
      </c>
      <c r="I12" s="88" t="s">
        <v>119</v>
      </c>
      <c r="J12" s="89">
        <f>INDEX($C$86:$Z$86,MATCH(J10,$C$84:$Z$84,0))</f>
        <v>0.51694342076708044</v>
      </c>
      <c r="K12" s="89">
        <f t="shared" ref="K12:N12" si="2">INDEX($C$86:$Z$86,MATCH(K10,$C$84:$Z$84,0))</f>
        <v>18.546863910221692</v>
      </c>
      <c r="L12" s="89">
        <f t="shared" si="2"/>
        <v>79.538604384603559</v>
      </c>
      <c r="M12" s="89">
        <f t="shared" si="2"/>
        <v>101.87552028460006</v>
      </c>
      <c r="N12" s="89">
        <f t="shared" si="2"/>
        <v>123.64943973944474</v>
      </c>
    </row>
    <row r="13" spans="2:14" ht="20">
      <c r="B13" s="90" t="s">
        <v>1071</v>
      </c>
      <c r="C13" s="91">
        <v>3.0832271101549534E-2</v>
      </c>
      <c r="D13" s="91">
        <v>4.4162843512564769E-2</v>
      </c>
      <c r="E13" s="91">
        <v>8.7148937377339475E-2</v>
      </c>
      <c r="F13" s="91">
        <v>0.13280773484012082</v>
      </c>
      <c r="G13" s="91">
        <v>0.1847143778229717</v>
      </c>
      <c r="I13" s="90" t="s">
        <v>100</v>
      </c>
      <c r="J13" s="91">
        <f>J12/J11</f>
        <v>3.6914080319062274E-4</v>
      </c>
      <c r="K13" s="91">
        <f t="shared" ref="K13:N13" si="3">K12/K11</f>
        <v>1.3212341933392777E-2</v>
      </c>
      <c r="L13" s="91">
        <f t="shared" si="3"/>
        <v>5.6018121435192046E-2</v>
      </c>
      <c r="M13" s="91">
        <f t="shared" si="3"/>
        <v>7.0270515762840657E-2</v>
      </c>
      <c r="N13" s="91">
        <f t="shared" si="3"/>
        <v>8.1545205819763267E-2</v>
      </c>
    </row>
    <row r="14" spans="2:14" ht="20">
      <c r="B14" s="92" t="s">
        <v>1072</v>
      </c>
      <c r="C14" s="87">
        <v>1327.1305467914353</v>
      </c>
      <c r="D14" s="87">
        <v>1314.8470997756622</v>
      </c>
      <c r="E14" s="87">
        <v>1267.9638470035561</v>
      </c>
      <c r="F14" s="87">
        <v>1253.5676641966045</v>
      </c>
      <c r="G14" s="87">
        <v>1229.3229231710613</v>
      </c>
      <c r="I14" s="92" t="s">
        <v>98</v>
      </c>
      <c r="J14" s="87">
        <f>J11-J12</f>
        <v>1399.879372291135</v>
      </c>
      <c r="K14" s="87">
        <f t="shared" ref="K14:N14" si="4">K11-K12</f>
        <v>1385.2060819128412</v>
      </c>
      <c r="L14" s="87">
        <f t="shared" si="4"/>
        <v>1340.3341501243567</v>
      </c>
      <c r="M14" s="87">
        <f t="shared" si="4"/>
        <v>1347.8864343369464</v>
      </c>
      <c r="N14" s="87">
        <f t="shared" si="4"/>
        <v>1392.6805332664865</v>
      </c>
    </row>
    <row r="65" spans="1:26">
      <c r="B65" s="171" t="s">
        <v>1074</v>
      </c>
      <c r="C65" s="171" t="s">
        <v>1099</v>
      </c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6.5">
      <c r="A66" s="1" t="s">
        <v>1081</v>
      </c>
      <c r="B66" s="173" t="s">
        <v>89</v>
      </c>
      <c r="C66" s="10" t="s">
        <v>102</v>
      </c>
      <c r="D66" s="10" t="s">
        <v>103</v>
      </c>
      <c r="E66" s="10" t="s">
        <v>104</v>
      </c>
      <c r="F66" s="10" t="s">
        <v>105</v>
      </c>
      <c r="G66" s="10" t="s">
        <v>106</v>
      </c>
      <c r="H66" s="10" t="s">
        <v>1082</v>
      </c>
      <c r="I66" s="10" t="s">
        <v>1083</v>
      </c>
      <c r="J66" s="10" t="s">
        <v>1084</v>
      </c>
      <c r="K66" s="10" t="s">
        <v>1085</v>
      </c>
      <c r="L66" s="10" t="s">
        <v>1086</v>
      </c>
      <c r="M66" s="10" t="s">
        <v>1087</v>
      </c>
      <c r="N66" s="10" t="s">
        <v>1088</v>
      </c>
      <c r="O66" s="10" t="s">
        <v>1089</v>
      </c>
      <c r="P66" s="10" t="s">
        <v>1075</v>
      </c>
      <c r="Q66" s="10" t="s">
        <v>1090</v>
      </c>
      <c r="R66" s="10" t="s">
        <v>1091</v>
      </c>
      <c r="S66" s="10" t="s">
        <v>1092</v>
      </c>
      <c r="T66" s="10" t="s">
        <v>1093</v>
      </c>
      <c r="U66" s="10" t="s">
        <v>1094</v>
      </c>
      <c r="V66" s="10" t="s">
        <v>1095</v>
      </c>
      <c r="W66" s="10" t="s">
        <v>1096</v>
      </c>
      <c r="X66" s="10" t="s">
        <v>1097</v>
      </c>
      <c r="Y66" s="10" t="s">
        <v>1098</v>
      </c>
      <c r="Z66" s="10" t="s">
        <v>1076</v>
      </c>
    </row>
    <row r="67" spans="1:26" ht="16.5">
      <c r="B67" s="10"/>
      <c r="C67" s="58">
        <v>2022</v>
      </c>
      <c r="D67" s="58">
        <v>2023</v>
      </c>
      <c r="E67" s="58">
        <v>2024</v>
      </c>
      <c r="F67" s="58">
        <v>2025</v>
      </c>
      <c r="G67" s="58">
        <v>2026</v>
      </c>
      <c r="H67" s="58">
        <v>2027</v>
      </c>
      <c r="I67" s="58">
        <v>2028</v>
      </c>
      <c r="J67" s="58">
        <v>2029</v>
      </c>
      <c r="K67" s="58">
        <v>2030</v>
      </c>
      <c r="L67" s="58">
        <v>2031</v>
      </c>
      <c r="M67" s="58">
        <v>2032</v>
      </c>
      <c r="N67" s="58">
        <v>2033</v>
      </c>
      <c r="O67" s="58">
        <v>2034</v>
      </c>
      <c r="P67" s="58">
        <v>2035</v>
      </c>
      <c r="Q67" s="58">
        <v>2036</v>
      </c>
      <c r="R67" s="58">
        <v>2037</v>
      </c>
      <c r="S67" s="58">
        <v>2038</v>
      </c>
      <c r="T67" s="58">
        <v>2039</v>
      </c>
      <c r="U67" s="58">
        <v>2040</v>
      </c>
      <c r="V67" s="58">
        <v>2041</v>
      </c>
      <c r="W67" s="58">
        <v>2042</v>
      </c>
      <c r="X67" s="58">
        <v>2043</v>
      </c>
      <c r="Y67" s="58">
        <v>2044</v>
      </c>
      <c r="Z67" s="58">
        <v>2045</v>
      </c>
    </row>
    <row r="68" spans="1:26" ht="16.5">
      <c r="A68" s="1">
        <v>2020</v>
      </c>
      <c r="B68" s="10" t="s">
        <v>1078</v>
      </c>
      <c r="C68" s="16">
        <v>1330.6593218118662</v>
      </c>
      <c r="D68" s="16">
        <v>1336.5937783648519</v>
      </c>
      <c r="E68" s="16">
        <v>1342.9852981681317</v>
      </c>
      <c r="F68" s="16">
        <v>1349.3000224553421</v>
      </c>
      <c r="G68" s="16">
        <v>1355.289672900836</v>
      </c>
      <c r="H68" s="16">
        <v>1360.3312669335551</v>
      </c>
      <c r="I68" s="16">
        <v>1365.442759056541</v>
      </c>
      <c r="J68" s="16">
        <v>1370.6237066692443</v>
      </c>
      <c r="K68" s="16">
        <v>1375.8736968195485</v>
      </c>
      <c r="L68" s="16">
        <v>1381.1923454128441</v>
      </c>
      <c r="M68" s="16">
        <v>1386.5792964476861</v>
      </c>
      <c r="N68" s="16">
        <v>1392.0342212772211</v>
      </c>
      <c r="O68" s="16">
        <v>1397.5568178955702</v>
      </c>
      <c r="P68" s="16">
        <v>1403.1468102484018</v>
      </c>
      <c r="Q68" s="16">
        <v>1408.8039475669357</v>
      </c>
      <c r="R68" s="16">
        <v>1414.5280037246566</v>
      </c>
      <c r="S68" s="16">
        <v>1420.318776616034</v>
      </c>
      <c r="T68" s="16">
        <v>1426.1760875565601</v>
      </c>
      <c r="U68" s="16">
        <v>1432.099780703456</v>
      </c>
      <c r="V68" s="16">
        <v>1438.0897224964024</v>
      </c>
      <c r="W68" s="16">
        <v>1444.1458011176769</v>
      </c>
      <c r="X68" s="16">
        <v>1450.2679259711008</v>
      </c>
      <c r="Y68" s="16">
        <v>1456.4560271792184</v>
      </c>
      <c r="Z68" s="16">
        <v>1462.7100550981459</v>
      </c>
    </row>
    <row r="69" spans="1:26" ht="16.5">
      <c r="A69" s="1">
        <v>2020</v>
      </c>
      <c r="B69" s="10" t="s">
        <v>88</v>
      </c>
      <c r="C69" s="16">
        <v>41.064702296177508</v>
      </c>
      <c r="D69" s="16">
        <v>58.608981297714784</v>
      </c>
      <c r="E69" s="16">
        <v>95.018739347616233</v>
      </c>
      <c r="F69" s="16">
        <v>112.99147321695351</v>
      </c>
      <c r="G69" s="16">
        <v>122.16362916438857</v>
      </c>
      <c r="H69" s="16">
        <v>127.19522411535223</v>
      </c>
      <c r="I69" s="16">
        <v>134.13574608618472</v>
      </c>
      <c r="J69" s="16">
        <v>142.41713613976745</v>
      </c>
      <c r="K69" s="16">
        <v>152.11832250631929</v>
      </c>
      <c r="L69" s="16">
        <v>159.81725195380389</v>
      </c>
      <c r="M69" s="16">
        <v>166.41022548613944</v>
      </c>
      <c r="N69" s="16">
        <v>173.25068421759514</v>
      </c>
      <c r="O69" s="16">
        <v>180.36647488598771</v>
      </c>
      <c r="P69" s="16">
        <v>187.9922737948589</v>
      </c>
      <c r="Q69" s="16">
        <v>194.74510967265007</v>
      </c>
      <c r="R69" s="16">
        <v>201.87000509862304</v>
      </c>
      <c r="S69" s="16">
        <v>209.42007819264617</v>
      </c>
      <c r="T69" s="16">
        <v>217.45801363761126</v>
      </c>
      <c r="U69" s="16">
        <v>226.05781695869678</v>
      </c>
      <c r="V69" s="16">
        <v>235.3068910228838</v>
      </c>
      <c r="W69" s="16">
        <v>243.9537878260389</v>
      </c>
      <c r="X69" s="16">
        <v>253.4505543041933</v>
      </c>
      <c r="Y69" s="16">
        <v>263.94108448505199</v>
      </c>
      <c r="Z69" s="16">
        <v>275.5955531637411</v>
      </c>
    </row>
    <row r="70" spans="1:26" ht="16.5">
      <c r="A70" s="1">
        <v>2020</v>
      </c>
      <c r="B70" s="10" t="s">
        <v>1072</v>
      </c>
      <c r="C70" s="16">
        <v>1289.5946195156887</v>
      </c>
      <c r="D70" s="16">
        <v>1277.9847970671372</v>
      </c>
      <c r="E70" s="16">
        <v>1247.9665588205155</v>
      </c>
      <c r="F70" s="16">
        <v>1236.3085492383887</v>
      </c>
      <c r="G70" s="16">
        <v>1233.1260437364474</v>
      </c>
      <c r="H70" s="16">
        <v>1233.1360428182029</v>
      </c>
      <c r="I70" s="16">
        <v>1231.3070129703563</v>
      </c>
      <c r="J70" s="16">
        <v>1228.2065705294767</v>
      </c>
      <c r="K70" s="16">
        <v>1223.7553743132291</v>
      </c>
      <c r="L70" s="16">
        <v>1221.3750934590403</v>
      </c>
      <c r="M70" s="16">
        <v>1220.1690709615468</v>
      </c>
      <c r="N70" s="16">
        <v>1218.783537059626</v>
      </c>
      <c r="O70" s="16">
        <v>1217.1903430095826</v>
      </c>
      <c r="P70" s="16">
        <v>1215.154536453543</v>
      </c>
      <c r="Q70" s="16">
        <v>1214.0588378942857</v>
      </c>
      <c r="R70" s="16">
        <v>1212.6579986260335</v>
      </c>
      <c r="S70" s="16">
        <v>1210.8986984233879</v>
      </c>
      <c r="T70" s="16">
        <v>1208.7180739189489</v>
      </c>
      <c r="U70" s="16">
        <v>1206.0419637447592</v>
      </c>
      <c r="V70" s="16">
        <v>1202.7828314735186</v>
      </c>
      <c r="W70" s="16">
        <v>1200.192013291638</v>
      </c>
      <c r="X70" s="16">
        <v>1196.8173716669075</v>
      </c>
      <c r="Y70" s="16">
        <v>1192.5149426941664</v>
      </c>
      <c r="Z70" s="16">
        <v>1187.1145019344049</v>
      </c>
    </row>
    <row r="71" spans="1:26" ht="16.5">
      <c r="B71" s="174" t="s">
        <v>78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6.5">
      <c r="B72" s="10"/>
      <c r="C72" s="58">
        <v>2022</v>
      </c>
      <c r="D72" s="58">
        <v>2023</v>
      </c>
      <c r="E72" s="58">
        <v>2024</v>
      </c>
      <c r="F72" s="58">
        <v>2025</v>
      </c>
      <c r="G72" s="58">
        <v>2026</v>
      </c>
      <c r="H72" s="58">
        <v>2027</v>
      </c>
      <c r="I72" s="58">
        <v>2028</v>
      </c>
      <c r="J72" s="58">
        <v>2029</v>
      </c>
      <c r="K72" s="58">
        <v>2030</v>
      </c>
      <c r="L72" s="58">
        <v>2031</v>
      </c>
      <c r="M72" s="58">
        <v>2032</v>
      </c>
      <c r="N72" s="58">
        <v>2033</v>
      </c>
      <c r="O72" s="58">
        <v>2034</v>
      </c>
      <c r="P72" s="58">
        <v>2035</v>
      </c>
      <c r="Q72" s="58">
        <v>2036</v>
      </c>
      <c r="R72" s="58">
        <v>2037</v>
      </c>
      <c r="S72" s="58">
        <v>2038</v>
      </c>
      <c r="T72" s="58">
        <v>2039</v>
      </c>
      <c r="U72" s="58">
        <v>2040</v>
      </c>
      <c r="V72" s="58">
        <v>2041</v>
      </c>
      <c r="W72" s="58">
        <v>2042</v>
      </c>
      <c r="X72" s="58">
        <v>2043</v>
      </c>
      <c r="Y72" s="58">
        <v>2044</v>
      </c>
      <c r="Z72" s="58">
        <v>2045</v>
      </c>
    </row>
    <row r="73" spans="1:26" ht="16.5">
      <c r="A73" s="1">
        <v>2020</v>
      </c>
      <c r="B73" s="10" t="s">
        <v>1079</v>
      </c>
      <c r="C73" s="16">
        <v>1369.3507400415001</v>
      </c>
      <c r="D73" s="16">
        <v>1375.5973921410809</v>
      </c>
      <c r="E73" s="16">
        <v>1382.3451354860588</v>
      </c>
      <c r="F73" s="16">
        <v>1389.0150309521919</v>
      </c>
      <c r="G73" s="16">
        <v>1395.3344664974807</v>
      </c>
      <c r="H73" s="16">
        <v>1400.6333999071242</v>
      </c>
      <c r="I73" s="16">
        <v>1406.0032992567913</v>
      </c>
      <c r="J73" s="16">
        <v>1411.4437396841577</v>
      </c>
      <c r="K73" s="16">
        <v>1416.9543257324851</v>
      </c>
      <c r="L73" s="16">
        <v>1422.5346905693573</v>
      </c>
      <c r="M73" s="16">
        <v>1428.1844952317144</v>
      </c>
      <c r="N73" s="16">
        <v>1433.9034278963716</v>
      </c>
      <c r="O73" s="16">
        <v>1439.6912031752213</v>
      </c>
      <c r="P73" s="16">
        <v>1445.5475614343625</v>
      </c>
      <c r="Q73" s="16">
        <v>1451.472268136406</v>
      </c>
      <c r="R73" s="16">
        <v>1457.4651132052411</v>
      </c>
      <c r="S73" s="16">
        <v>1463.5259104125691</v>
      </c>
      <c r="T73" s="16">
        <v>1469.6544967855241</v>
      </c>
      <c r="U73" s="16">
        <v>1475.8507320347353</v>
      </c>
      <c r="V73" s="16">
        <v>1482.1144980021986</v>
      </c>
      <c r="W73" s="16">
        <v>1488.4456981283436</v>
      </c>
      <c r="X73" s="16">
        <v>1494.844256937705</v>
      </c>
      <c r="Y73" s="16">
        <v>1501.3101195426325</v>
      </c>
      <c r="Z73" s="16">
        <v>1507.8432511644739</v>
      </c>
    </row>
    <row r="74" spans="1:26" ht="16.5">
      <c r="A74" s="1">
        <v>2020</v>
      </c>
      <c r="B74" s="10" t="s">
        <v>79</v>
      </c>
      <c r="C74" s="16">
        <v>42.220193250067084</v>
      </c>
      <c r="D74" s="16">
        <v>60.750292365418751</v>
      </c>
      <c r="E74" s="16">
        <v>100.70123809893987</v>
      </c>
      <c r="F74" s="16">
        <v>121.05118394863582</v>
      </c>
      <c r="G74" s="16">
        <v>131.85103636213566</v>
      </c>
      <c r="H74" s="16">
        <v>136.68544778529099</v>
      </c>
      <c r="I74" s="16">
        <v>142.61116705479529</v>
      </c>
      <c r="J74" s="16">
        <v>149.33899388370921</v>
      </c>
      <c r="K74" s="16">
        <v>156.95751117286014</v>
      </c>
      <c r="L74" s="16">
        <v>163.76959646136211</v>
      </c>
      <c r="M74" s="16">
        <v>170.23856505065368</v>
      </c>
      <c r="N74" s="16">
        <v>177.05770548049949</v>
      </c>
      <c r="O74" s="16">
        <v>184.25907493310757</v>
      </c>
      <c r="P74" s="16">
        <v>191.97989723775805</v>
      </c>
      <c r="Q74" s="16">
        <v>199.55053757079671</v>
      </c>
      <c r="R74" s="16">
        <v>207.61756820366315</v>
      </c>
      <c r="S74" s="16">
        <v>216.23410147454402</v>
      </c>
      <c r="T74" s="16">
        <v>225.46085078890135</v>
      </c>
      <c r="U74" s="16">
        <v>235.36738399671523</v>
      </c>
      <c r="V74" s="16">
        <v>246.03359733101772</v>
      </c>
      <c r="W74" s="16">
        <v>256.56875694988889</v>
      </c>
      <c r="X74" s="16">
        <v>263.1866967661112</v>
      </c>
      <c r="Y74" s="16">
        <v>270.4660896782845</v>
      </c>
      <c r="Z74" s="16">
        <v>278.52032799341265</v>
      </c>
    </row>
    <row r="75" spans="1:26" ht="16.5">
      <c r="A75" s="1">
        <v>2020</v>
      </c>
      <c r="B75" s="10" t="s">
        <v>1080</v>
      </c>
      <c r="C75" s="16">
        <v>1327.1305467914353</v>
      </c>
      <c r="D75" s="16">
        <v>1314.8470997756622</v>
      </c>
      <c r="E75" s="16">
        <v>1281.6438973871188</v>
      </c>
      <c r="F75" s="16">
        <v>1267.9638470035561</v>
      </c>
      <c r="G75" s="16">
        <v>1263.4834301353451</v>
      </c>
      <c r="H75" s="16">
        <v>1263.9479521218332</v>
      </c>
      <c r="I75" s="16">
        <v>1263.392132201996</v>
      </c>
      <c r="J75" s="16">
        <v>1262.1047458004484</v>
      </c>
      <c r="K75" s="16">
        <v>1259.9968145596249</v>
      </c>
      <c r="L75" s="16">
        <v>1258.7650941079951</v>
      </c>
      <c r="M75" s="16">
        <v>1257.9459301810607</v>
      </c>
      <c r="N75" s="16">
        <v>1256.8457224158722</v>
      </c>
      <c r="O75" s="16">
        <v>1255.4321282421138</v>
      </c>
      <c r="P75" s="16">
        <v>1253.5676641966045</v>
      </c>
      <c r="Q75" s="16">
        <v>1251.9217305656093</v>
      </c>
      <c r="R75" s="16">
        <v>1249.8475450015781</v>
      </c>
      <c r="S75" s="16">
        <v>1247.291808938025</v>
      </c>
      <c r="T75" s="16">
        <v>1244.1936459966228</v>
      </c>
      <c r="U75" s="16">
        <v>1240.48334803802</v>
      </c>
      <c r="V75" s="16">
        <v>1236.0809006711809</v>
      </c>
      <c r="W75" s="16">
        <v>1231.8769411784547</v>
      </c>
      <c r="X75" s="16">
        <v>1231.6575601715938</v>
      </c>
      <c r="Y75" s="16">
        <v>1230.8440298643479</v>
      </c>
      <c r="Z75" s="16">
        <v>1229.3229231710613</v>
      </c>
    </row>
    <row r="76" spans="1:26"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>
      <c r="B77" s="172" t="s">
        <v>1077</v>
      </c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</row>
    <row r="78" spans="1:26" ht="16.5">
      <c r="B78" s="173" t="s">
        <v>89</v>
      </c>
      <c r="C78" s="10">
        <v>1</v>
      </c>
      <c r="D78" s="10">
        <v>2</v>
      </c>
      <c r="E78" s="10">
        <v>3</v>
      </c>
      <c r="F78" s="10">
        <v>4</v>
      </c>
      <c r="G78" s="10">
        <v>5</v>
      </c>
      <c r="H78" s="10">
        <v>6</v>
      </c>
      <c r="I78" s="10">
        <v>7</v>
      </c>
      <c r="J78" s="10">
        <v>8</v>
      </c>
      <c r="K78" s="10">
        <v>9</v>
      </c>
      <c r="L78" s="10">
        <v>10</v>
      </c>
      <c r="M78" s="10">
        <v>11</v>
      </c>
      <c r="N78" s="10">
        <v>12</v>
      </c>
      <c r="O78" s="10">
        <v>13</v>
      </c>
      <c r="P78" s="10">
        <v>14</v>
      </c>
      <c r="Q78" s="10">
        <v>15</v>
      </c>
      <c r="R78" s="10">
        <v>16</v>
      </c>
      <c r="S78" s="10">
        <v>17</v>
      </c>
      <c r="T78" s="10">
        <v>18</v>
      </c>
      <c r="U78" s="10">
        <v>19</v>
      </c>
      <c r="V78" s="10">
        <v>20</v>
      </c>
      <c r="W78" s="10">
        <v>21</v>
      </c>
      <c r="X78" s="10">
        <v>22</v>
      </c>
      <c r="Y78" s="10">
        <v>23</v>
      </c>
      <c r="Z78" s="10">
        <v>24</v>
      </c>
    </row>
    <row r="79" spans="1:26" ht="16.5">
      <c r="B79" s="10"/>
      <c r="C79" s="58">
        <v>2023</v>
      </c>
      <c r="D79" s="58">
        <v>2024</v>
      </c>
      <c r="E79" s="58">
        <v>2025</v>
      </c>
      <c r="F79" s="58">
        <v>2026</v>
      </c>
      <c r="G79" s="58">
        <v>2027</v>
      </c>
      <c r="H79" s="58">
        <v>2028</v>
      </c>
      <c r="I79" s="58">
        <v>2029</v>
      </c>
      <c r="J79" s="58">
        <v>2030</v>
      </c>
      <c r="K79" s="58">
        <v>2031</v>
      </c>
      <c r="L79" s="58">
        <v>2032</v>
      </c>
      <c r="M79" s="58">
        <v>2033</v>
      </c>
      <c r="N79" s="58">
        <v>2034</v>
      </c>
      <c r="O79" s="58">
        <v>2035</v>
      </c>
      <c r="P79" s="58">
        <v>2036</v>
      </c>
      <c r="Q79" s="58">
        <v>2037</v>
      </c>
      <c r="R79" s="58">
        <v>2038</v>
      </c>
      <c r="S79" s="58">
        <v>2039</v>
      </c>
      <c r="T79" s="58">
        <v>2040</v>
      </c>
      <c r="U79" s="58">
        <v>2041</v>
      </c>
      <c r="V79" s="58">
        <v>2042</v>
      </c>
      <c r="W79" s="58">
        <v>2043</v>
      </c>
      <c r="X79" s="58">
        <v>2044</v>
      </c>
      <c r="Y79" s="58">
        <v>2045</v>
      </c>
      <c r="Z79" s="58">
        <v>2046</v>
      </c>
    </row>
    <row r="80" spans="1:26" ht="16.5">
      <c r="A80" s="1">
        <v>2022</v>
      </c>
      <c r="B80" s="10" t="s">
        <v>1078</v>
      </c>
      <c r="C80" s="16">
        <f>SUM('Overall Potential'!C72,'Overall Potential'!C76)</f>
        <v>1362.5433926834862</v>
      </c>
      <c r="D80" s="16">
        <f>SUM('Overall Potential'!D72,'Overall Potential'!D76)</f>
        <v>1365.5182052069504</v>
      </c>
      <c r="E80" s="16">
        <f>SUM('Overall Potential'!E72,'Overall Potential'!E76)</f>
        <v>1370.6123605027019</v>
      </c>
      <c r="F80" s="16">
        <f>SUM('Overall Potential'!F72,'Overall Potential'!F76)</f>
        <v>1375.2438942388935</v>
      </c>
      <c r="G80" s="16">
        <f>SUM('Overall Potential'!G72,'Overall Potential'!G76)</f>
        <v>1380.5381172508071</v>
      </c>
      <c r="H80" s="16">
        <f>SUM('Overall Potential'!H72,'Overall Potential'!H76)</f>
        <v>1385.9270882852152</v>
      </c>
      <c r="I80" s="16">
        <f>SUM('Overall Potential'!I72,'Overall Potential'!I76)</f>
        <v>1391.4095418855043</v>
      </c>
      <c r="J80" s="16">
        <f>SUM('Overall Potential'!J72,'Overall Potential'!J76)</f>
        <v>1396.9842933408522</v>
      </c>
      <c r="K80" s="16">
        <f>SUM('Overall Potential'!K72,'Overall Potential'!K76)</f>
        <v>1402.6502349174</v>
      </c>
      <c r="L80" s="16">
        <f>SUM('Overall Potential'!L72,'Overall Potential'!L76)</f>
        <v>1408.4063322839384</v>
      </c>
      <c r="M80" s="16">
        <f>SUM('Overall Potential'!M72,'Overall Potential'!M76)</f>
        <v>1414.2516211219493</v>
      </c>
      <c r="N80" s="16">
        <f>SUM('Overall Potential'!N72,'Overall Potential'!N76)</f>
        <v>1420.1852039103696</v>
      </c>
      <c r="O80" s="16">
        <f>SUM('Overall Potential'!O72,'Overall Potential'!O76)</f>
        <v>1426.2062468759621</v>
      </c>
      <c r="P80" s="16">
        <f>SUM('Overall Potential'!P72,'Overall Potential'!P76)</f>
        <v>1432.3139771006627</v>
      </c>
      <c r="Q80" s="16">
        <f>SUM('Overall Potential'!Q72,'Overall Potential'!Q76)</f>
        <v>1438.5076797777201</v>
      </c>
      <c r="R80" s="16">
        <f>SUM('Overall Potential'!R72,'Overall Potential'!R76)</f>
        <v>1444.7866956088963</v>
      </c>
      <c r="S80" s="16">
        <f>SUM('Overall Potential'!S72,'Overall Potential'!S76)</f>
        <v>1451.1504183353823</v>
      </c>
      <c r="T80" s="16">
        <f>SUM('Overall Potential'!T72,'Overall Potential'!T76)</f>
        <v>1457.5982923954957</v>
      </c>
      <c r="U80" s="16">
        <f>SUM('Overall Potential'!U72,'Overall Potential'!U76)</f>
        <v>1464.1298107025716</v>
      </c>
      <c r="V80" s="16">
        <f>SUM('Overall Potential'!V72,'Overall Potential'!V76)</f>
        <v>1470.7445125368272</v>
      </c>
      <c r="W80" s="16">
        <f>SUM('Overall Potential'!W72,'Overall Potential'!W76)</f>
        <v>1477.4419815452918</v>
      </c>
      <c r="X80" s="16">
        <f>SUM('Overall Potential'!X72,'Overall Potential'!X76)</f>
        <v>1484.2218438442153</v>
      </c>
      <c r="Y80" s="16">
        <f>SUM('Overall Potential'!Y72,'Overall Potential'!Y76)</f>
        <v>1491.0837662186648</v>
      </c>
      <c r="Z80" s="16">
        <f>SUM('Overall Potential'!Z72,'Overall Potential'!Z76)</f>
        <v>1498.0274544142899</v>
      </c>
    </row>
    <row r="81" spans="1:26" ht="16.5">
      <c r="A81" s="1">
        <v>2022</v>
      </c>
      <c r="B81" s="10" t="s">
        <v>88</v>
      </c>
      <c r="C81" s="16">
        <f>SUM('Overall Potential'!C73,'Overall Potential'!C77)-C226</f>
        <v>0.51422322607878113</v>
      </c>
      <c r="D81" s="16">
        <f>SUM('Overall Potential'!D73,'Overall Potential'!D77)-D226</f>
        <v>15.920061283810469</v>
      </c>
      <c r="E81" s="16">
        <f>SUM('Overall Potential'!E73,'Overall Potential'!E77)-E226</f>
        <v>31.96143890380241</v>
      </c>
      <c r="F81" s="16">
        <f>SUM('Overall Potential'!F73,'Overall Potential'!F77)-F226</f>
        <v>49.057325807289587</v>
      </c>
      <c r="G81" s="16">
        <f>SUM('Overall Potential'!G73,'Overall Potential'!G77)-G226</f>
        <v>56.998469102090212</v>
      </c>
      <c r="H81" s="16">
        <f>SUM('Overall Potential'!H73,'Overall Potential'!H77)-H226</f>
        <v>62.366571656378888</v>
      </c>
      <c r="I81" s="16">
        <f>SUM('Overall Potential'!I73,'Overall Potential'!I77)-I226</f>
        <v>65.493184128420324</v>
      </c>
      <c r="J81" s="16">
        <f>SUM('Overall Potential'!J73,'Overall Potential'!J77)-J226</f>
        <v>68.886108468626858</v>
      </c>
      <c r="K81" s="16">
        <f>SUM('Overall Potential'!K73,'Overall Potential'!K77)-K226</f>
        <v>72.342683628787555</v>
      </c>
      <c r="L81" s="16">
        <f>SUM('Overall Potential'!L73,'Overall Potential'!L77)-L226</f>
        <v>75.989785585880384</v>
      </c>
      <c r="M81" s="16">
        <f>SUM('Overall Potential'!M73,'Overall Potential'!M77)-M226</f>
        <v>80.15943400442319</v>
      </c>
      <c r="N81" s="16">
        <f>SUM('Overall Potential'!N73,'Overall Potential'!N77)-N226</f>
        <v>81.096683535669541</v>
      </c>
      <c r="O81" s="16">
        <f>SUM('Overall Potential'!O73,'Overall Potential'!O77)-O226</f>
        <v>82.229993579138565</v>
      </c>
      <c r="P81" s="16">
        <f>SUM('Overall Potential'!P73,'Overall Potential'!P77)-P226</f>
        <v>83.378432291395896</v>
      </c>
      <c r="Q81" s="16">
        <f>SUM('Overall Potential'!Q73,'Overall Potential'!Q77)-Q226</f>
        <v>84.629689481770839</v>
      </c>
      <c r="R81" s="16">
        <f>SUM('Overall Potential'!R73,'Overall Potential'!R77)-R226</f>
        <v>86.036799495561425</v>
      </c>
      <c r="S81" s="16">
        <f>SUM('Overall Potential'!S73,'Overall Potential'!S77)-S226</f>
        <v>87.00987884104444</v>
      </c>
      <c r="T81" s="16">
        <f>SUM('Overall Potential'!T73,'Overall Potential'!T77)-T226</f>
        <v>88.067265662716494</v>
      </c>
      <c r="U81" s="16">
        <f>SUM('Overall Potential'!U73,'Overall Potential'!U77)-U226</f>
        <v>89.279529131512135</v>
      </c>
      <c r="V81" s="16">
        <f>SUM('Overall Potential'!V73,'Overall Potential'!V77)-V226</f>
        <v>90.601256459826189</v>
      </c>
      <c r="W81" s="16">
        <f>SUM('Overall Potential'!W73,'Overall Potential'!W77)-W226</f>
        <v>92.085750149474279</v>
      </c>
      <c r="X81" s="16">
        <f>SUM('Overall Potential'!X73,'Overall Potential'!X77)-X226</f>
        <v>93.831825148108763</v>
      </c>
      <c r="Y81" s="16">
        <f>SUM('Overall Potential'!Y73,'Overall Potential'!Y77)-Y226</f>
        <v>94.449138025662734</v>
      </c>
      <c r="Z81" s="16">
        <f>SUM('Overall Potential'!Z73,'Overall Potential'!Z77)-Z226</f>
        <v>95.01784727195809</v>
      </c>
    </row>
    <row r="82" spans="1:26" ht="16.5">
      <c r="A82" s="1">
        <v>2022</v>
      </c>
      <c r="B82" s="10" t="s">
        <v>1072</v>
      </c>
      <c r="C82" s="16">
        <f>C80-C81</f>
        <v>1362.0291694574075</v>
      </c>
      <c r="D82" s="16">
        <f t="shared" ref="D82:Z82" si="5">D80-D81</f>
        <v>1349.59814392314</v>
      </c>
      <c r="E82" s="16">
        <f t="shared" si="5"/>
        <v>1338.6509215988995</v>
      </c>
      <c r="F82" s="16">
        <f t="shared" si="5"/>
        <v>1326.186568431604</v>
      </c>
      <c r="G82" s="16">
        <f t="shared" si="5"/>
        <v>1323.5396481487169</v>
      </c>
      <c r="H82" s="16">
        <f t="shared" si="5"/>
        <v>1323.5605166288362</v>
      </c>
      <c r="I82" s="16">
        <f t="shared" si="5"/>
        <v>1325.9163577570839</v>
      </c>
      <c r="J82" s="16">
        <f t="shared" si="5"/>
        <v>1328.0981848722254</v>
      </c>
      <c r="K82" s="16">
        <f t="shared" si="5"/>
        <v>1330.3075512886123</v>
      </c>
      <c r="L82" s="16">
        <f t="shared" si="5"/>
        <v>1332.416546698058</v>
      </c>
      <c r="M82" s="16">
        <f t="shared" si="5"/>
        <v>1334.092187117526</v>
      </c>
      <c r="N82" s="16">
        <f t="shared" si="5"/>
        <v>1339.0885203747</v>
      </c>
      <c r="O82" s="16">
        <f t="shared" si="5"/>
        <v>1343.9762532968234</v>
      </c>
      <c r="P82" s="16">
        <f t="shared" si="5"/>
        <v>1348.9355448092667</v>
      </c>
      <c r="Q82" s="16">
        <f t="shared" si="5"/>
        <v>1353.8779902959493</v>
      </c>
      <c r="R82" s="16">
        <f t="shared" si="5"/>
        <v>1358.7498961133349</v>
      </c>
      <c r="S82" s="16">
        <f t="shared" si="5"/>
        <v>1364.1405394943379</v>
      </c>
      <c r="T82" s="16">
        <f t="shared" si="5"/>
        <v>1369.5310267327793</v>
      </c>
      <c r="U82" s="16">
        <f t="shared" si="5"/>
        <v>1374.8502815710594</v>
      </c>
      <c r="V82" s="16">
        <f t="shared" si="5"/>
        <v>1380.1432560770011</v>
      </c>
      <c r="W82" s="16">
        <f t="shared" si="5"/>
        <v>1385.3562313958175</v>
      </c>
      <c r="X82" s="16">
        <f t="shared" si="5"/>
        <v>1390.3900186961066</v>
      </c>
      <c r="Y82" s="16">
        <f t="shared" si="5"/>
        <v>1396.6346281930021</v>
      </c>
      <c r="Z82" s="16">
        <f t="shared" si="5"/>
        <v>1403.0096071423318</v>
      </c>
    </row>
    <row r="83" spans="1:26" ht="16.5">
      <c r="B83" s="174" t="s">
        <v>78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6.5">
      <c r="B84" s="10"/>
      <c r="C84" s="58">
        <v>2023</v>
      </c>
      <c r="D84" s="58">
        <v>2024</v>
      </c>
      <c r="E84" s="58">
        <v>2025</v>
      </c>
      <c r="F84" s="58">
        <v>2026</v>
      </c>
      <c r="G84" s="58">
        <v>2027</v>
      </c>
      <c r="H84" s="58">
        <v>2028</v>
      </c>
      <c r="I84" s="58">
        <v>2029</v>
      </c>
      <c r="J84" s="58">
        <v>2030</v>
      </c>
      <c r="K84" s="58">
        <v>2031</v>
      </c>
      <c r="L84" s="58">
        <v>2032</v>
      </c>
      <c r="M84" s="58">
        <v>2033</v>
      </c>
      <c r="N84" s="58">
        <v>2034</v>
      </c>
      <c r="O84" s="58">
        <v>2035</v>
      </c>
      <c r="P84" s="58">
        <v>2036</v>
      </c>
      <c r="Q84" s="58">
        <v>2037</v>
      </c>
      <c r="R84" s="58">
        <v>2038</v>
      </c>
      <c r="S84" s="58">
        <v>2039</v>
      </c>
      <c r="T84" s="58">
        <v>2040</v>
      </c>
      <c r="U84" s="58">
        <v>2041</v>
      </c>
      <c r="V84" s="58">
        <v>2042</v>
      </c>
      <c r="W84" s="58">
        <v>2043</v>
      </c>
      <c r="X84" s="58">
        <v>2044</v>
      </c>
      <c r="Y84" s="58">
        <v>2045</v>
      </c>
      <c r="Z84" s="58">
        <v>2046</v>
      </c>
    </row>
    <row r="85" spans="1:26" ht="16.5">
      <c r="A85" s="1">
        <v>2022</v>
      </c>
      <c r="B85" s="10" t="s">
        <v>1079</v>
      </c>
      <c r="C85" s="16">
        <f>SUM('Overall Potential'!C42,'Overall Potential'!C46)</f>
        <v>1400.3963157119022</v>
      </c>
      <c r="D85" s="16">
        <f>SUM('Overall Potential'!D42,'Overall Potential'!D46)</f>
        <v>1403.7529458230629</v>
      </c>
      <c r="E85" s="16">
        <f>SUM('Overall Potential'!E42,'Overall Potential'!E46)</f>
        <v>1409.2073842876384</v>
      </c>
      <c r="F85" s="16">
        <f>SUM('Overall Potential'!F42,'Overall Potential'!F46)</f>
        <v>1414.1813057520224</v>
      </c>
      <c r="G85" s="16">
        <f>SUM('Overall Potential'!G42,'Overall Potential'!G46)</f>
        <v>1419.8727545089603</v>
      </c>
      <c r="H85" s="16">
        <f>SUM('Overall Potential'!H42,'Overall Potential'!H46)</f>
        <v>1425.6612276357255</v>
      </c>
      <c r="I85" s="16">
        <f>SUM('Overall Potential'!I42,'Overall Potential'!I46)</f>
        <v>1431.5454956412786</v>
      </c>
      <c r="J85" s="16">
        <f>SUM('Overall Potential'!J42,'Overall Potential'!J46)</f>
        <v>1437.524409220666</v>
      </c>
      <c r="K85" s="16">
        <f>SUM('Overall Potential'!K42,'Overall Potential'!K46)</f>
        <v>1443.5968955245885</v>
      </c>
      <c r="L85" s="16">
        <f>SUM('Overall Potential'!L42,'Overall Potential'!L46)</f>
        <v>1449.7619546215465</v>
      </c>
      <c r="M85" s="16">
        <f>SUM('Overall Potential'!M42,'Overall Potential'!M46)</f>
        <v>1456.018656142501</v>
      </c>
      <c r="N85" s="16">
        <f>SUM('Overall Potential'!N42,'Overall Potential'!N46)</f>
        <v>1462.3661360985177</v>
      </c>
      <c r="O85" s="16">
        <f>SUM('Overall Potential'!O42,'Overall Potential'!O46)</f>
        <v>1468.8035938623718</v>
      </c>
      <c r="P85" s="16">
        <f>SUM('Overall Potential'!P42,'Overall Potential'!P46)</f>
        <v>1475.3302893055709</v>
      </c>
      <c r="Q85" s="16">
        <f>SUM('Overall Potential'!Q42,'Overall Potential'!Q46)</f>
        <v>1481.9455400827028</v>
      </c>
      <c r="R85" s="16">
        <f>SUM('Overall Potential'!R42,'Overall Potential'!R46)</f>
        <v>1488.6487190554406</v>
      </c>
      <c r="S85" s="16">
        <f>SUM('Overall Potential'!S42,'Overall Potential'!S46)</f>
        <v>1495.439251848954</v>
      </c>
      <c r="T85" s="16">
        <f>SUM('Overall Potential'!T42,'Overall Potential'!T46)</f>
        <v>1502.3166145338455</v>
      </c>
      <c r="U85" s="16">
        <f>SUM('Overall Potential'!U42,'Overall Potential'!U46)</f>
        <v>1509.2803314271082</v>
      </c>
      <c r="V85" s="16">
        <f>SUM('Overall Potential'!V42,'Overall Potential'!V46)</f>
        <v>1516.3299730059312</v>
      </c>
      <c r="W85" s="16">
        <f>SUM('Overall Potential'!W42,'Overall Potential'!W46)</f>
        <v>1523.4651539285187</v>
      </c>
      <c r="X85" s="16">
        <f>SUM('Overall Potential'!X42,'Overall Potential'!X46)</f>
        <v>1530.6855311563891</v>
      </c>
      <c r="Y85" s="16">
        <f>SUM('Overall Potential'!Y42,'Overall Potential'!Y46)</f>
        <v>1537.9908021729109</v>
      </c>
      <c r="Z85" s="16">
        <f>SUM('Overall Potential'!Z42,'Overall Potential'!Z46)</f>
        <v>1545.3807032931163</v>
      </c>
    </row>
    <row r="86" spans="1:26" ht="16.5">
      <c r="A86" s="1">
        <v>2022</v>
      </c>
      <c r="B86" s="10" t="s">
        <v>79</v>
      </c>
      <c r="C86" s="16">
        <f>SUM('Overall Potential'!C43,'Overall Potential'!C47)-C227</f>
        <v>0.51694342076708044</v>
      </c>
      <c r="D86" s="16">
        <f>SUM('Overall Potential'!D43,'Overall Potential'!D47)-D227</f>
        <v>18.546863910221692</v>
      </c>
      <c r="E86" s="16">
        <f>SUM('Overall Potential'!E43,'Overall Potential'!E47)-E227</f>
        <v>39.773413689337495</v>
      </c>
      <c r="F86" s="16">
        <f>SUM('Overall Potential'!F43,'Overall Potential'!F47)-F227</f>
        <v>67.415241919786467</v>
      </c>
      <c r="G86" s="16">
        <f>SUM('Overall Potential'!G43,'Overall Potential'!G47)-G227</f>
        <v>79.538604384603559</v>
      </c>
      <c r="H86" s="16">
        <f>SUM('Overall Potential'!H43,'Overall Potential'!H47)-H227</f>
        <v>87.214990459008163</v>
      </c>
      <c r="I86" s="16">
        <f>SUM('Overall Potential'!I43,'Overall Potential'!I47)-I227</f>
        <v>90.283994918018308</v>
      </c>
      <c r="J86" s="16">
        <f>SUM('Overall Potential'!J43,'Overall Potential'!J47)-J227</f>
        <v>94.02874167053703</v>
      </c>
      <c r="K86" s="16">
        <f>SUM('Overall Potential'!K43,'Overall Potential'!K47)-K227</f>
        <v>97.850131139918233</v>
      </c>
      <c r="L86" s="16">
        <f>SUM('Overall Potential'!L43,'Overall Potential'!L47)-L227</f>
        <v>101.87552028460006</v>
      </c>
      <c r="M86" s="16">
        <f>SUM('Overall Potential'!M43,'Overall Potential'!M47)-M227</f>
        <v>106.39698514508518</v>
      </c>
      <c r="N86" s="16">
        <f>SUM('Overall Potential'!N43,'Overall Potential'!N47)-N227</f>
        <v>108.00584090729618</v>
      </c>
      <c r="O86" s="16">
        <f>SUM('Overall Potential'!O43,'Overall Potential'!O47)-O227</f>
        <v>109.83054187572279</v>
      </c>
      <c r="P86" s="16">
        <f>SUM('Overall Potential'!P43,'Overall Potential'!P47)-P227</f>
        <v>111.690769155689</v>
      </c>
      <c r="Q86" s="16">
        <f>SUM('Overall Potential'!Q43,'Overall Potential'!Q47)-Q227</f>
        <v>113.67484431756817</v>
      </c>
      <c r="R86" s="16">
        <f>SUM('Overall Potential'!R43,'Overall Potential'!R47)-R227</f>
        <v>115.83645281923395</v>
      </c>
      <c r="S86" s="16">
        <f>SUM('Overall Potential'!S43,'Overall Potential'!S47)-S227</f>
        <v>117.58638218521477</v>
      </c>
      <c r="T86" s="16">
        <f>SUM('Overall Potential'!T43,'Overall Potential'!T47)-T227</f>
        <v>119.44366204510277</v>
      </c>
      <c r="U86" s="16">
        <f>SUM('Overall Potential'!U43,'Overall Potential'!U47)-U227</f>
        <v>121.47957410207451</v>
      </c>
      <c r="V86" s="16">
        <f>SUM('Overall Potential'!V43,'Overall Potential'!V47)-V227</f>
        <v>123.64943973944474</v>
      </c>
      <c r="W86" s="16">
        <f>SUM('Overall Potential'!W43,'Overall Potential'!W47)-W227</f>
        <v>126.00731787346803</v>
      </c>
      <c r="X86" s="16">
        <f>SUM('Overall Potential'!X43,'Overall Potential'!X47)-X227</f>
        <v>128.65280272796443</v>
      </c>
      <c r="Y86" s="16">
        <f>SUM('Overall Potential'!Y43,'Overall Potential'!Y47)-Y227</f>
        <v>129.63617415841054</v>
      </c>
      <c r="Z86" s="16">
        <f>SUM('Overall Potential'!Z43,'Overall Potential'!Z47)-Z227</f>
        <v>130.57482787147629</v>
      </c>
    </row>
    <row r="87" spans="1:26" ht="16.5">
      <c r="A87" s="1">
        <v>2022</v>
      </c>
      <c r="B87" s="10" t="s">
        <v>1080</v>
      </c>
      <c r="C87" s="16">
        <f>C85-C86</f>
        <v>1399.879372291135</v>
      </c>
      <c r="D87" s="16">
        <f t="shared" ref="D87:Z87" si="6">D85-D86</f>
        <v>1385.2060819128412</v>
      </c>
      <c r="E87" s="16">
        <f t="shared" si="6"/>
        <v>1369.4339705983009</v>
      </c>
      <c r="F87" s="16">
        <f t="shared" si="6"/>
        <v>1346.7660638322359</v>
      </c>
      <c r="G87" s="16">
        <f t="shared" si="6"/>
        <v>1340.3341501243567</v>
      </c>
      <c r="H87" s="16">
        <f t="shared" si="6"/>
        <v>1338.4462371767172</v>
      </c>
      <c r="I87" s="16">
        <f t="shared" si="6"/>
        <v>1341.2615007232603</v>
      </c>
      <c r="J87" s="16">
        <f t="shared" si="6"/>
        <v>1343.4956675501289</v>
      </c>
      <c r="K87" s="16">
        <f t="shared" si="6"/>
        <v>1345.7467643846703</v>
      </c>
      <c r="L87" s="16">
        <f t="shared" si="6"/>
        <v>1347.8864343369464</v>
      </c>
      <c r="M87" s="16">
        <f t="shared" si="6"/>
        <v>1349.6216709974158</v>
      </c>
      <c r="N87" s="16">
        <f t="shared" si="6"/>
        <v>1354.3602951912214</v>
      </c>
      <c r="O87" s="16">
        <f t="shared" si="6"/>
        <v>1358.9730519866491</v>
      </c>
      <c r="P87" s="16">
        <f t="shared" si="6"/>
        <v>1363.6395201498819</v>
      </c>
      <c r="Q87" s="16">
        <f t="shared" si="6"/>
        <v>1368.2706957651346</v>
      </c>
      <c r="R87" s="16">
        <f t="shared" si="6"/>
        <v>1372.8122662362066</v>
      </c>
      <c r="S87" s="16">
        <f t="shared" si="6"/>
        <v>1377.8528696637393</v>
      </c>
      <c r="T87" s="16">
        <f t="shared" si="6"/>
        <v>1382.8729524887426</v>
      </c>
      <c r="U87" s="16">
        <f t="shared" si="6"/>
        <v>1387.8007573250336</v>
      </c>
      <c r="V87" s="16">
        <f t="shared" si="6"/>
        <v>1392.6805332664865</v>
      </c>
      <c r="W87" s="16">
        <f t="shared" si="6"/>
        <v>1397.4578360550506</v>
      </c>
      <c r="X87" s="16">
        <f t="shared" si="6"/>
        <v>1402.0327284284247</v>
      </c>
      <c r="Y87" s="16">
        <f t="shared" si="6"/>
        <v>1408.3546280145003</v>
      </c>
      <c r="Z87" s="16">
        <f t="shared" si="6"/>
        <v>1414.8058754216399</v>
      </c>
    </row>
    <row r="88" spans="1:26">
      <c r="Z88" s="189"/>
    </row>
    <row r="91" spans="1:26">
      <c r="B91" s="171" t="s">
        <v>1074</v>
      </c>
      <c r="C91" s="171" t="s">
        <v>1099</v>
      </c>
      <c r="D91" s="171"/>
      <c r="E91" s="171"/>
      <c r="F91" s="171"/>
      <c r="G91" s="171"/>
      <c r="H91" s="171"/>
      <c r="I91" s="172" t="s">
        <v>1077</v>
      </c>
      <c r="J91" s="172"/>
      <c r="K91" s="172"/>
      <c r="L91" s="172"/>
      <c r="M91" s="172"/>
      <c r="N91" s="172"/>
    </row>
    <row r="92" spans="1:26">
      <c r="C92" s="1" t="str">
        <f>INDEX($C$66:$Z$66,MATCH(C$93,$C$67:$Z$67,0))</f>
        <v>Year 1</v>
      </c>
      <c r="D92" s="1" t="str">
        <f t="shared" ref="D92:F92" si="7">INDEX($C$66:$Z$66,MATCH(D$93,$C$67:$Z$67,0))</f>
        <v>Year 2</v>
      </c>
      <c r="E92" s="1" t="str">
        <f t="shared" si="7"/>
        <v>Year 4</v>
      </c>
      <c r="F92" s="1" t="str">
        <f t="shared" si="7"/>
        <v>Year 14</v>
      </c>
      <c r="G92" s="1" t="str">
        <f>INDEX($C$66:$Z$66,MATCH(G$93,$C$67:$Z$67,0))</f>
        <v>Year 24</v>
      </c>
      <c r="J92" s="1" t="s">
        <v>102</v>
      </c>
      <c r="K92" s="1" t="s">
        <v>103</v>
      </c>
      <c r="L92" s="1" t="s">
        <v>105</v>
      </c>
      <c r="M92" s="1" t="s">
        <v>1088</v>
      </c>
      <c r="N92" s="1" t="s">
        <v>1095</v>
      </c>
    </row>
    <row r="93" spans="1:26" ht="16.5">
      <c r="B93" s="73" t="s">
        <v>88</v>
      </c>
      <c r="C93" s="61">
        <v>2022</v>
      </c>
      <c r="D93" s="61">
        <v>2023</v>
      </c>
      <c r="E93" s="61">
        <v>2025</v>
      </c>
      <c r="F93" s="61">
        <v>2035</v>
      </c>
      <c r="G93" s="61">
        <v>2045</v>
      </c>
      <c r="I93" s="73" t="s">
        <v>88</v>
      </c>
      <c r="J93" s="61">
        <f>'Potential by Option'!C3</f>
        <v>2023</v>
      </c>
      <c r="K93" s="61">
        <f>'Potential by Option'!D3</f>
        <v>2024</v>
      </c>
      <c r="L93" s="61">
        <f>'Potential by Option'!E3</f>
        <v>2027</v>
      </c>
      <c r="M93" s="61">
        <f>'Potential by Option'!F3</f>
        <v>2032</v>
      </c>
      <c r="N93" s="61">
        <f>'Potential by Option'!G3</f>
        <v>2042</v>
      </c>
    </row>
    <row r="94" spans="1:26" ht="16.5">
      <c r="B94" s="62" t="s">
        <v>87</v>
      </c>
      <c r="C94" s="63">
        <v>1330.6593218118662</v>
      </c>
      <c r="D94" s="63">
        <v>1336.5937783648519</v>
      </c>
      <c r="E94" s="63">
        <v>1349.3000224553421</v>
      </c>
      <c r="F94" s="63">
        <v>1403.1468102484018</v>
      </c>
      <c r="G94" s="63">
        <v>1444.1458011176769</v>
      </c>
      <c r="I94" s="62" t="s">
        <v>77</v>
      </c>
      <c r="J94" s="63">
        <f>SUM('Potential by Option'!C74,'Potential by Option'!J74)</f>
        <v>1362.5433926834862</v>
      </c>
      <c r="K94" s="63">
        <f>SUM('Potential by Option'!D74,'Potential by Option'!K74)</f>
        <v>1365.5182052069504</v>
      </c>
      <c r="L94" s="63">
        <f>SUM('Potential by Option'!E74,'Potential by Option'!L74)</f>
        <v>1380.5381172508071</v>
      </c>
      <c r="M94" s="63">
        <f>SUM('Potential by Option'!F74,'Potential by Option'!M74)</f>
        <v>1408.4063322839384</v>
      </c>
      <c r="N94" s="63">
        <f>SUM('Potential by Option'!G74,'Potential by Option'!N74)</f>
        <v>1470.7445125368272</v>
      </c>
    </row>
    <row r="95" spans="1:26" ht="16.5">
      <c r="B95" s="64" t="s">
        <v>27</v>
      </c>
      <c r="C95" s="65">
        <v>41.064702296177515</v>
      </c>
      <c r="D95" s="65">
        <v>58.608981297714777</v>
      </c>
      <c r="E95" s="65">
        <v>112.99147321695352</v>
      </c>
      <c r="F95" s="65">
        <v>187.99227379485893</v>
      </c>
      <c r="G95" s="65">
        <v>275.59555316374104</v>
      </c>
      <c r="I95" s="64" t="s">
        <v>27</v>
      </c>
      <c r="J95" s="65">
        <f>SUM(J96:J120)</f>
        <v>0.51422322607878113</v>
      </c>
      <c r="K95" s="65">
        <f t="shared" ref="K95:N95" si="8">SUM(K96:K120)</f>
        <v>15.920061283810464</v>
      </c>
      <c r="L95" s="65">
        <f t="shared" si="8"/>
        <v>56.998469102090226</v>
      </c>
      <c r="M95" s="65">
        <f t="shared" si="8"/>
        <v>75.989785585880369</v>
      </c>
      <c r="N95" s="65">
        <f t="shared" si="8"/>
        <v>90.601256459826203</v>
      </c>
    </row>
    <row r="96" spans="1:26" ht="16.5">
      <c r="B96" s="66" t="s">
        <v>503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I96" s="66" t="s">
        <v>503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</row>
    <row r="97" spans="2:14" ht="16.5">
      <c r="B97" s="66" t="s">
        <v>397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I97" s="66" t="s">
        <v>397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</row>
    <row r="98" spans="2:14" ht="16.5">
      <c r="B98" s="66" t="s">
        <v>461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I98" s="66" t="s">
        <v>461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</row>
    <row r="99" spans="2:14" ht="16.5">
      <c r="B99" s="66" t="s">
        <v>418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I99" s="66" t="s">
        <v>418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</row>
    <row r="100" spans="2:14" ht="16.5">
      <c r="B100" s="66" t="s">
        <v>472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I100" s="66" t="s">
        <v>472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</row>
    <row r="101" spans="2:14" ht="16.5">
      <c r="B101" s="66" t="s">
        <v>459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I101" s="66" t="s">
        <v>1033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</row>
    <row r="102" spans="2:14" ht="16.5">
      <c r="B102" s="1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I102" s="66" t="s">
        <v>1034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</row>
    <row r="103" spans="2:14" ht="16.5">
      <c r="B103" s="66" t="s">
        <v>439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I103" s="66" t="s">
        <v>439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</row>
    <row r="104" spans="2:14" ht="16.5">
      <c r="B104" s="66" t="s">
        <v>356</v>
      </c>
      <c r="C104" s="67">
        <v>6.8269483469512643E-2</v>
      </c>
      <c r="D104" s="67">
        <v>0.23772307564949105</v>
      </c>
      <c r="E104" s="67">
        <v>0.73352307149325702</v>
      </c>
      <c r="F104" s="67">
        <v>5.0486163423477333</v>
      </c>
      <c r="G104" s="67">
        <v>5.564660720449834</v>
      </c>
      <c r="I104" s="66" t="s">
        <v>356</v>
      </c>
      <c r="J104" s="67">
        <f>INDEX('Potential by Option'!C$76:C$106,MATCH($I104,'Potential by Option'!$B$76:$B$106,0))+INDEX('Potential by Option'!J$76:J$106,MATCH($I104,'Potential by Option'!$I$76:$I$106,0))</f>
        <v>0</v>
      </c>
      <c r="K104" s="67">
        <f>INDEX('Potential by Option'!D$76:D$106,MATCH($I104,'Potential by Option'!$B$76:$B$106,0))+INDEX('Potential by Option'!K$76:K$106,MATCH($I104,'Potential by Option'!$I$76:$I$106,0))</f>
        <v>7.459035071420253E-2</v>
      </c>
      <c r="L104" s="67">
        <f>INDEX('Potential by Option'!E$76:E$106,MATCH($I104,'Potential by Option'!$B$76:$B$106,0))+INDEX('Potential by Option'!L$76:L$106,MATCH($I104,'Potential by Option'!$I$76:$I$106,0))</f>
        <v>0.52219483964956304</v>
      </c>
      <c r="M104" s="67">
        <f>INDEX('Potential by Option'!F$76:F$106,MATCH($I104,'Potential by Option'!$B$76:$B$106,0))+INDEX('Potential by Option'!M$76:M$106,MATCH($I104,'Potential by Option'!$I$76:$I$106,0))</f>
        <v>1.9185363871884777</v>
      </c>
      <c r="N104" s="67">
        <f>INDEX('Potential by Option'!G$76:G$106,MATCH($I104,'Potential by Option'!$B$76:$B$106,0))+INDEX('Potential by Option'!N$76:N$106,MATCH($I104,'Potential by Option'!$I$76:$I$106,0))</f>
        <v>5.0413220056932868</v>
      </c>
    </row>
    <row r="105" spans="2:14" ht="16.5">
      <c r="B105" s="66" t="s">
        <v>118</v>
      </c>
      <c r="C105" s="67">
        <v>0.57156207024371253</v>
      </c>
      <c r="D105" s="67">
        <v>1.3073065333071716</v>
      </c>
      <c r="E105" s="67">
        <v>2.9814145224750561</v>
      </c>
      <c r="F105" s="67">
        <v>3.1499951524323668</v>
      </c>
      <c r="G105" s="67">
        <v>3.3249600930232037</v>
      </c>
      <c r="I105" s="66" t="s">
        <v>118</v>
      </c>
      <c r="J105" s="67">
        <f>INDEX('Potential by Option'!C$76:C$106,MATCH($I105,'Potential by Option'!$B$76:$B$106,0))+INDEX('Potential by Option'!J$76:J$106,MATCH($I105,'Potential by Option'!$I$76:$I$106,0))</f>
        <v>0</v>
      </c>
      <c r="K105" s="67">
        <f>INDEX('Potential by Option'!D$76:D$106,MATCH($I105,'Potential by Option'!$B$76:$B$106,0))+INDEX('Potential by Option'!K$76:K$106,MATCH($I105,'Potential by Option'!$I$76:$I$106,0))</f>
        <v>1.2326863172883482</v>
      </c>
      <c r="L105" s="67">
        <f>INDEX('Potential by Option'!E$76:E$106,MATCH($I105,'Potential by Option'!$B$76:$B$106,0))+INDEX('Potential by Option'!L$76:L$106,MATCH($I105,'Potential by Option'!$I$76:$I$106,0))</f>
        <v>2.3528111739369644</v>
      </c>
      <c r="M105" s="67">
        <f>INDEX('Potential by Option'!F$76:F$106,MATCH($I105,'Potential by Option'!$B$76:$B$106,0))+INDEX('Potential by Option'!M$76:M$106,MATCH($I105,'Potential by Option'!$I$76:$I$106,0))</f>
        <v>2.0937520018525775</v>
      </c>
      <c r="N105" s="67">
        <f>INDEX('Potential by Option'!G$76:G$106,MATCH($I105,'Potential by Option'!$B$76:$B$106,0))+INDEX('Potential by Option'!N$76:N$106,MATCH($I105,'Potential by Option'!$I$76:$I$106,0))</f>
        <v>2.1199014380704009</v>
      </c>
    </row>
    <row r="106" spans="2:14" ht="16.5">
      <c r="B106" s="66" t="s">
        <v>183</v>
      </c>
      <c r="C106" s="67">
        <v>5.4106384732365467E-2</v>
      </c>
      <c r="D106" s="67">
        <v>0.3276589910898392</v>
      </c>
      <c r="E106" s="67">
        <v>1.6696959032939613</v>
      </c>
      <c r="F106" s="67">
        <v>26.325985926498898</v>
      </c>
      <c r="G106" s="67">
        <v>48.857337137687601</v>
      </c>
      <c r="I106" s="66" t="s">
        <v>1210</v>
      </c>
      <c r="J106" s="67">
        <f>INDEX('Potential by Option'!C$76:C$106,MATCH($I106,'Potential by Option'!$B$76:$B$106,0))+INDEX('Potential by Option'!J$76:J$106,MATCH($I106,'Potential by Option'!$I$76:$I$106,0))</f>
        <v>0</v>
      </c>
      <c r="K106" s="67">
        <f>INDEX('Potential by Option'!D$76:D$106,MATCH($I106,'Potential by Option'!$B$76:$B$106,0))+INDEX('Potential by Option'!K$76:K$106,MATCH($I106,'Potential by Option'!$I$76:$I$106,0))</f>
        <v>0.88427063456746846</v>
      </c>
      <c r="L106" s="67">
        <f>INDEX('Potential by Option'!E$76:E$106,MATCH($I106,'Potential by Option'!$B$76:$B$106,0))+INDEX('Potential by Option'!L$76:L$106,MATCH($I106,'Potential by Option'!$I$76:$I$106,0))</f>
        <v>5.8431959681714076</v>
      </c>
      <c r="M106" s="67">
        <f>INDEX('Potential by Option'!F$76:F$106,MATCH($I106,'Potential by Option'!$B$76:$B$106,0))+INDEX('Potential by Option'!M$76:M$106,MATCH($I106,'Potential by Option'!$I$76:$I$106,0))</f>
        <v>19.846255964907392</v>
      </c>
      <c r="N106" s="67">
        <f>INDEX('Potential by Option'!G$76:G$106,MATCH($I106,'Potential by Option'!$B$76:$B$106,0))+INDEX('Potential by Option'!N$76:N$106,MATCH($I106,'Potential by Option'!$I$76:$I$106,0))</f>
        <v>25.191814226889612</v>
      </c>
    </row>
    <row r="107" spans="2:14" ht="16.5">
      <c r="B107" s="1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I107" s="66" t="s">
        <v>1147</v>
      </c>
      <c r="J107" s="67">
        <f>INDEX('Potential by Option'!C$76:C$106,MATCH($I107,'Potential by Option'!$B$76:$B$106,0))+INDEX('Potential by Option'!J$76:J$106,MATCH($I107,'Potential by Option'!$I$76:$I$106,0))</f>
        <v>0</v>
      </c>
      <c r="K107" s="67">
        <f>INDEX('Potential by Option'!D$76:D$106,MATCH($I107,'Potential by Option'!$B$76:$B$106,0))+INDEX('Potential by Option'!K$76:K$106,MATCH($I107,'Potential by Option'!$I$76:$I$106,0))</f>
        <v>2.893908561799588E-2</v>
      </c>
      <c r="L107" s="67">
        <f>INDEX('Potential by Option'!E$76:E$106,MATCH($I107,'Potential by Option'!$B$76:$B$106,0))+INDEX('Potential by Option'!L$76:L$106,MATCH($I107,'Potential by Option'!$I$76:$I$106,0))</f>
        <v>0.21108066353412622</v>
      </c>
      <c r="M107" s="67">
        <f>INDEX('Potential by Option'!F$76:F$106,MATCH($I107,'Potential by Option'!$B$76:$B$106,0))+INDEX('Potential by Option'!M$76:M$106,MATCH($I107,'Potential by Option'!$I$76:$I$106,0))</f>
        <v>0.76007058220419366</v>
      </c>
      <c r="N107" s="67">
        <f>INDEX('Potential by Option'!G$76:G$106,MATCH($I107,'Potential by Option'!$B$76:$B$106,0))+INDEX('Potential by Option'!N$76:N$106,MATCH($I107,'Potential by Option'!$I$76:$I$106,0))</f>
        <v>1.0853876947837076</v>
      </c>
    </row>
    <row r="108" spans="2:14" ht="16.5">
      <c r="B108" s="66" t="s">
        <v>141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I108" s="66" t="s">
        <v>141</v>
      </c>
      <c r="J108" s="67">
        <f>INDEX('Potential by Option'!C$76:C$106,MATCH($I108,'Potential by Option'!$B$76:$B$106,0))+INDEX('Potential by Option'!J$76:J$106,MATCH($I108,'Potential by Option'!$I$76:$I$106,0))</f>
        <v>0</v>
      </c>
      <c r="K108" s="67">
        <f>INDEX('Potential by Option'!D$76:D$106,MATCH($I108,'Potential by Option'!$B$76:$B$106,0))+INDEX('Potential by Option'!K$76:K$106,MATCH($I108,'Potential by Option'!$I$76:$I$106,0))</f>
        <v>0</v>
      </c>
      <c r="L108" s="67">
        <f>INDEX('Potential by Option'!E$76:E$106,MATCH($I108,'Potential by Option'!$B$76:$B$106,0))+INDEX('Potential by Option'!L$76:L$106,MATCH($I108,'Potential by Option'!$I$76:$I$106,0))</f>
        <v>0</v>
      </c>
      <c r="M108" s="67">
        <f>INDEX('Potential by Option'!F$76:F$106,MATCH($I108,'Potential by Option'!$B$76:$B$106,0))+INDEX('Potential by Option'!M$76:M$106,MATCH($I108,'Potential by Option'!$I$76:$I$106,0))</f>
        <v>0</v>
      </c>
      <c r="N108" s="67">
        <f>INDEX('Potential by Option'!G$76:G$106,MATCH($I108,'Potential by Option'!$B$76:$B$106,0))+INDEX('Potential by Option'!N$76:N$106,MATCH($I108,'Potential by Option'!$I$76:$I$106,0))</f>
        <v>0</v>
      </c>
    </row>
    <row r="109" spans="2:14" ht="16.5">
      <c r="B109" s="66" t="s">
        <v>130</v>
      </c>
      <c r="C109" s="67">
        <v>0</v>
      </c>
      <c r="D109" s="67">
        <v>0</v>
      </c>
      <c r="E109" s="67">
        <v>0.31138016997900553</v>
      </c>
      <c r="F109" s="67">
        <v>5.5999378881129545</v>
      </c>
      <c r="G109" s="67">
        <v>30.219630164946313</v>
      </c>
      <c r="I109" s="66" t="s">
        <v>130</v>
      </c>
      <c r="J109" s="67">
        <f>INDEX('Potential by Option'!C$76:C$106,MATCH($I109,'Potential by Option'!$B$76:$B$106,0))+INDEX('Potential by Option'!J$76:J$106,MATCH($I109,'Potential by Option'!$I$76:$I$106,0))</f>
        <v>0</v>
      </c>
      <c r="K109" s="67">
        <f>INDEX('Potential by Option'!D$76:D$106,MATCH($I109,'Potential by Option'!$B$76:$B$106,0))+INDEX('Potential by Option'!K$76:K$106,MATCH($I109,'Potential by Option'!$I$76:$I$106,0))</f>
        <v>2.0998149789175854E-2</v>
      </c>
      <c r="L109" s="67">
        <f>INDEX('Potential by Option'!E$76:E$106,MATCH($I109,'Potential by Option'!$B$76:$B$106,0))+INDEX('Potential by Option'!L$76:L$106,MATCH($I109,'Potential by Option'!$I$76:$I$106,0))</f>
        <v>0.3248386125688959</v>
      </c>
      <c r="M109" s="67">
        <f>INDEX('Potential by Option'!F$76:F$106,MATCH($I109,'Potential by Option'!$B$76:$B$106,0))+INDEX('Potential by Option'!M$76:M$106,MATCH($I109,'Potential by Option'!$I$76:$I$106,0))</f>
        <v>0.88944392269174322</v>
      </c>
      <c r="N109" s="67">
        <f>INDEX('Potential by Option'!G$76:G$106,MATCH($I109,'Potential by Option'!$B$76:$B$106,0))+INDEX('Potential by Option'!N$76:N$106,MATCH($I109,'Potential by Option'!$I$76:$I$106,0))</f>
        <v>5.4061188384905989</v>
      </c>
    </row>
    <row r="110" spans="2:14" ht="16.5">
      <c r="B110" s="66" t="s">
        <v>227</v>
      </c>
      <c r="C110" s="67">
        <v>0.29242065237170312</v>
      </c>
      <c r="D110" s="67">
        <v>0.88649063667678907</v>
      </c>
      <c r="E110" s="67">
        <v>2.7157986069272506</v>
      </c>
      <c r="F110" s="67">
        <v>3.3410087429359292</v>
      </c>
      <c r="G110" s="67">
        <v>3.6999328060164318</v>
      </c>
      <c r="I110" s="66" t="s">
        <v>227</v>
      </c>
      <c r="J110" s="67">
        <f>INDEX('Potential by Option'!C$76:C$106,MATCH($I110,'Potential by Option'!$B$76:$B$106,0))+INDEX('Potential by Option'!J$76:J$106,MATCH($I110,'Potential by Option'!$I$76:$I$106,0))</f>
        <v>0</v>
      </c>
      <c r="K110" s="67">
        <f>INDEX('Potential by Option'!D$76:D$106,MATCH($I110,'Potential by Option'!$B$76:$B$106,0))+INDEX('Potential by Option'!K$76:K$106,MATCH($I110,'Potential by Option'!$I$76:$I$106,0))</f>
        <v>0.27928018159303392</v>
      </c>
      <c r="L110" s="67">
        <f>INDEX('Potential by Option'!E$76:E$106,MATCH($I110,'Potential by Option'!$B$76:$B$106,0))+INDEX('Potential by Option'!L$76:L$106,MATCH($I110,'Potential by Option'!$I$76:$I$106,0))</f>
        <v>2.5936321612042352</v>
      </c>
      <c r="M110" s="67">
        <f>INDEX('Potential by Option'!F$76:F$106,MATCH($I110,'Potential by Option'!$B$76:$B$106,0))+INDEX('Potential by Option'!M$76:M$106,MATCH($I110,'Potential by Option'!$I$76:$I$106,0))</f>
        <v>3.0330302620650231</v>
      </c>
      <c r="N110" s="67">
        <f>INDEX('Potential by Option'!G$76:G$106,MATCH($I110,'Potential by Option'!$B$76:$B$106,0))+INDEX('Potential by Option'!N$76:N$106,MATCH($I110,'Potential by Option'!$I$76:$I$106,0))</f>
        <v>3.362657636153743</v>
      </c>
    </row>
    <row r="111" spans="2:14" ht="16.5">
      <c r="B111" s="66" t="s">
        <v>185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I111" s="66" t="s">
        <v>185</v>
      </c>
      <c r="J111" s="67">
        <f>INDEX('Potential by Option'!C$76:C$106,MATCH($I111,'Potential by Option'!$B$76:$B$106,0))+INDEX('Potential by Option'!J$76:J$106,MATCH($I111,'Potential by Option'!$I$76:$I$106,0))</f>
        <v>0</v>
      </c>
      <c r="K111" s="67">
        <f>INDEX('Potential by Option'!D$76:D$106,MATCH($I111,'Potential by Option'!$B$76:$B$106,0))+INDEX('Potential by Option'!K$76:K$106,MATCH($I111,'Potential by Option'!$I$76:$I$106,0))</f>
        <v>0</v>
      </c>
      <c r="L111" s="67">
        <f>INDEX('Potential by Option'!E$76:E$106,MATCH($I111,'Potential by Option'!$B$76:$B$106,0))+INDEX('Potential by Option'!L$76:L$106,MATCH($I111,'Potential by Option'!$I$76:$I$106,0))</f>
        <v>0</v>
      </c>
      <c r="M111" s="67">
        <f>INDEX('Potential by Option'!F$76:F$106,MATCH($I111,'Potential by Option'!$B$76:$B$106,0))+INDEX('Potential by Option'!M$76:M$106,MATCH($I111,'Potential by Option'!$I$76:$I$106,0))</f>
        <v>0</v>
      </c>
      <c r="N111" s="67">
        <f>INDEX('Potential by Option'!G$76:G$106,MATCH($I111,'Potential by Option'!$B$76:$B$106,0))+INDEX('Potential by Option'!N$76:N$106,MATCH($I111,'Potential by Option'!$I$76:$I$106,0))</f>
        <v>0</v>
      </c>
    </row>
    <row r="112" spans="2:14" ht="16.5">
      <c r="B112" s="66" t="s">
        <v>206</v>
      </c>
      <c r="C112" s="67">
        <v>0.85893692894351126</v>
      </c>
      <c r="D112" s="67">
        <v>2.6038839021476812</v>
      </c>
      <c r="E112" s="67">
        <v>7.9768228143036009</v>
      </c>
      <c r="F112" s="67">
        <v>9.8101264399535779</v>
      </c>
      <c r="G112" s="67">
        <v>10.86061853113431</v>
      </c>
      <c r="I112" s="66" t="s">
        <v>206</v>
      </c>
      <c r="J112" s="67">
        <f>INDEX('Potential by Option'!C$76:C$106,MATCH($I112,'Potential by Option'!$B$76:$B$106,0))+INDEX('Potential by Option'!J$76:J$106,MATCH($I112,'Potential by Option'!$I$76:$I$106,0))</f>
        <v>0</v>
      </c>
      <c r="K112" s="67">
        <f>INDEX('Potential by Option'!D$76:D$106,MATCH($I112,'Potential by Option'!$B$76:$B$106,0))+INDEX('Potential by Option'!K$76:K$106,MATCH($I112,'Potential by Option'!$I$76:$I$106,0))</f>
        <v>0</v>
      </c>
      <c r="L112" s="67">
        <f>INDEX('Potential by Option'!E$76:E$106,MATCH($I112,'Potential by Option'!$B$76:$B$106,0))+INDEX('Potential by Option'!L$76:L$106,MATCH($I112,'Potential by Option'!$I$76:$I$106,0))</f>
        <v>3.1441871658472103</v>
      </c>
      <c r="M112" s="67">
        <f>INDEX('Potential by Option'!F$76:F$106,MATCH($I112,'Potential by Option'!$B$76:$B$106,0))+INDEX('Potential by Option'!M$76:M$106,MATCH($I112,'Potential by Option'!$I$76:$I$106,0))</f>
        <v>4.7275104579037155</v>
      </c>
      <c r="N112" s="67">
        <f>INDEX('Potential by Option'!G$76:G$106,MATCH($I112,'Potential by Option'!$B$76:$B$106,0))+INDEX('Potential by Option'!N$76:N$106,MATCH($I112,'Potential by Option'!$I$76:$I$106,0))</f>
        <v>5.2418139487186703</v>
      </c>
    </row>
    <row r="113" spans="2:14" ht="16.5">
      <c r="B113" s="66" t="s">
        <v>163</v>
      </c>
      <c r="C113" s="67">
        <v>0.54653517707121679</v>
      </c>
      <c r="D113" s="67">
        <v>1.6410705674324384</v>
      </c>
      <c r="E113" s="67">
        <v>4.9281161638028648</v>
      </c>
      <c r="F113" s="67">
        <v>5.4917202203580588</v>
      </c>
      <c r="G113" s="67">
        <v>5.5199247725602465</v>
      </c>
      <c r="I113" s="66" t="s">
        <v>163</v>
      </c>
      <c r="J113" s="67">
        <f>INDEX('Potential by Option'!C$76:C$106,MATCH($I113,'Potential by Option'!$B$76:$B$106,0))+INDEX('Potential by Option'!J$76:J$106,MATCH($I113,'Potential by Option'!$I$76:$I$106,0))</f>
        <v>0</v>
      </c>
      <c r="K113" s="67">
        <f>INDEX('Potential by Option'!D$76:D$106,MATCH($I113,'Potential by Option'!$B$76:$B$106,0))+INDEX('Potential by Option'!K$76:K$106,MATCH($I113,'Potential by Option'!$I$76:$I$106,0))</f>
        <v>0.46262773034808741</v>
      </c>
      <c r="L113" s="67">
        <f>INDEX('Potential by Option'!E$76:E$106,MATCH($I113,'Potential by Option'!$B$76:$B$106,0))+INDEX('Potential by Option'!L$76:L$106,MATCH($I113,'Potential by Option'!$I$76:$I$106,0))</f>
        <v>4.2749618753641494</v>
      </c>
      <c r="M113" s="67">
        <f>INDEX('Potential by Option'!F$76:F$106,MATCH($I113,'Potential by Option'!$B$76:$B$106,0))+INDEX('Potential by Option'!M$76:M$106,MATCH($I113,'Potential by Option'!$I$76:$I$106,0))</f>
        <v>4.9624803659404266</v>
      </c>
      <c r="N113" s="67">
        <f>INDEX('Potential by Option'!G$76:G$106,MATCH($I113,'Potential by Option'!$B$76:$B$106,0))+INDEX('Potential by Option'!N$76:N$106,MATCH($I113,'Potential by Option'!$I$76:$I$106,0))</f>
        <v>5.4178254482765871</v>
      </c>
    </row>
    <row r="114" spans="2:14" ht="16.5">
      <c r="B114" s="66" t="s">
        <v>1031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I114" s="66" t="s">
        <v>283</v>
      </c>
      <c r="J114" s="67">
        <f>INDEX('Potential by Option'!C$76:C$106,MATCH($I114,'Potential by Option'!$B$76:$B$106,0))+INDEX('Potential by Option'!J$76:J$106,MATCH($I114,'Potential by Option'!$I$76:$I$106,0))</f>
        <v>0.51422322607878113</v>
      </c>
      <c r="K114" s="67">
        <f>INDEX('Potential by Option'!D$76:D$106,MATCH($I114,'Potential by Option'!$B$76:$B$106,0))+INDEX('Potential by Option'!K$76:K$106,MATCH($I114,'Potential by Option'!$I$76:$I$106,0))</f>
        <v>0.455825024916722</v>
      </c>
      <c r="L114" s="67">
        <f>INDEX('Potential by Option'!E$76:E$106,MATCH($I114,'Potential by Option'!$B$76:$B$106,0))+INDEX('Potential by Option'!L$76:L$106,MATCH($I114,'Potential by Option'!$I$76:$I$106,0))</f>
        <v>0.4007896633814062</v>
      </c>
      <c r="M114" s="67">
        <f>INDEX('Potential by Option'!F$76:F$106,MATCH($I114,'Potential by Option'!$B$76:$B$106,0))+INDEX('Potential by Option'!M$76:M$106,MATCH($I114,'Potential by Option'!$I$76:$I$106,0))</f>
        <v>0.40280247597554075</v>
      </c>
      <c r="N114" s="67">
        <f>INDEX('Potential by Option'!G$76:G$106,MATCH($I114,'Potential by Option'!$B$76:$B$106,0))+INDEX('Potential by Option'!N$76:N$106,MATCH($I114,'Potential by Option'!$I$76:$I$106,0))</f>
        <v>0.40839348423729893</v>
      </c>
    </row>
    <row r="115" spans="2:14" ht="16.5">
      <c r="B115" s="66" t="s">
        <v>325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I115" s="66" t="s">
        <v>325</v>
      </c>
      <c r="J115" s="67">
        <f>INDEX('Potential by Option'!C$76:C$106,MATCH($I115,'Potential by Option'!$B$76:$B$106,0))+INDEX('Potential by Option'!J$76:J$106,MATCH($I115,'Potential by Option'!$I$76:$I$106,0))</f>
        <v>0</v>
      </c>
      <c r="K115" s="67">
        <f>INDEX('Potential by Option'!D$76:D$106,MATCH($I115,'Potential by Option'!$B$76:$B$106,0))+INDEX('Potential by Option'!K$76:K$106,MATCH($I115,'Potential by Option'!$I$76:$I$106,0))</f>
        <v>0</v>
      </c>
      <c r="L115" s="67">
        <f>INDEX('Potential by Option'!E$76:E$106,MATCH($I115,'Potential by Option'!$B$76:$B$106,0))+INDEX('Potential by Option'!L$76:L$106,MATCH($I115,'Potential by Option'!$I$76:$I$106,0))</f>
        <v>0</v>
      </c>
      <c r="M115" s="67">
        <f>INDEX('Potential by Option'!F$76:F$106,MATCH($I115,'Potential by Option'!$B$76:$B$106,0))+INDEX('Potential by Option'!M$76:M$106,MATCH($I115,'Potential by Option'!$I$76:$I$106,0))</f>
        <v>0</v>
      </c>
      <c r="N115" s="67">
        <f>INDEX('Potential by Option'!G$76:G$106,MATCH($I115,'Potential by Option'!$B$76:$B$106,0))+INDEX('Potential by Option'!N$76:N$106,MATCH($I115,'Potential by Option'!$I$76:$I$106,0))</f>
        <v>0</v>
      </c>
    </row>
    <row r="116" spans="2:14" ht="16.5">
      <c r="B116" s="66" t="s">
        <v>248</v>
      </c>
      <c r="C116" s="67">
        <v>4.5669206474788764</v>
      </c>
      <c r="D116" s="67">
        <v>10.029168523630107</v>
      </c>
      <c r="E116" s="67">
        <v>21.882800119943862</v>
      </c>
      <c r="F116" s="67">
        <v>21.827068918057645</v>
      </c>
      <c r="G116" s="67">
        <v>21.893724439322288</v>
      </c>
      <c r="I116" s="66" t="s">
        <v>248</v>
      </c>
      <c r="J116" s="67">
        <f>INDEX('Potential by Option'!C$76:C$106,MATCH($I116,'Potential by Option'!$B$76:$B$106,0))+INDEX('Potential by Option'!J$76:J$106,MATCH($I116,'Potential by Option'!$I$76:$I$106,0))</f>
        <v>0</v>
      </c>
      <c r="K116" s="67">
        <f>INDEX('Potential by Option'!D$76:D$106,MATCH($I116,'Potential by Option'!$B$76:$B$106,0))+INDEX('Potential by Option'!K$76:K$106,MATCH($I116,'Potential by Option'!$I$76:$I$106,0))</f>
        <v>10.697516736065239</v>
      </c>
      <c r="L116" s="67">
        <f>INDEX('Potential by Option'!E$76:E$106,MATCH($I116,'Potential by Option'!$B$76:$B$106,0))+INDEX('Potential by Option'!L$76:L$106,MATCH($I116,'Potential by Option'!$I$76:$I$106,0))</f>
        <v>23.169627797421178</v>
      </c>
      <c r="M116" s="67">
        <f>INDEX('Potential by Option'!F$76:F$106,MATCH($I116,'Potential by Option'!$B$76:$B$106,0))+INDEX('Potential by Option'!M$76:M$106,MATCH($I116,'Potential by Option'!$I$76:$I$106,0))</f>
        <v>23.061613728834658</v>
      </c>
      <c r="N116" s="67">
        <f>INDEX('Potential by Option'!G$76:G$106,MATCH($I116,'Potential by Option'!$B$76:$B$106,0))+INDEX('Potential by Option'!N$76:N$106,MATCH($I116,'Potential by Option'!$I$76:$I$106,0))</f>
        <v>22.965960988952666</v>
      </c>
    </row>
    <row r="117" spans="2:14" ht="16.5">
      <c r="B117" s="66" t="s">
        <v>280</v>
      </c>
      <c r="C117" s="67">
        <v>0.56355222019582407</v>
      </c>
      <c r="D117" s="67">
        <v>1.9081921430139062</v>
      </c>
      <c r="E117" s="67">
        <v>6.4417179260546149</v>
      </c>
      <c r="F117" s="67">
        <v>7.4525325891899179</v>
      </c>
      <c r="G117" s="67">
        <v>7.7672598931943995</v>
      </c>
      <c r="I117" s="66" t="s">
        <v>1273</v>
      </c>
      <c r="J117" s="67">
        <f>INDEX('Potential by Option'!C$76:C$106,MATCH($I117,'Potential by Option'!$B$76:$B$106,0))+INDEX('Potential by Option'!J$76:J$106,MATCH($I117,'Potential by Option'!$I$76:$I$106,0))</f>
        <v>0</v>
      </c>
      <c r="K117" s="67">
        <f>INDEX('Potential by Option'!D$76:D$106,MATCH($I117,'Potential by Option'!$B$76:$B$106,0))+INDEX('Potential by Option'!K$76:K$106,MATCH($I117,'Potential by Option'!$I$76:$I$106,0))</f>
        <v>0.59925794567070123</v>
      </c>
      <c r="L117" s="67">
        <f>INDEX('Potential by Option'!E$76:E$106,MATCH($I117,'Potential by Option'!$B$76:$B$106,0))+INDEX('Potential by Option'!L$76:L$106,MATCH($I117,'Potential by Option'!$I$76:$I$106,0))</f>
        <v>5.1207699282197296</v>
      </c>
      <c r="M117" s="67">
        <f>INDEX('Potential by Option'!F$76:F$106,MATCH($I117,'Potential by Option'!$B$76:$B$106,0))+INDEX('Potential by Option'!M$76:M$106,MATCH($I117,'Potential by Option'!$I$76:$I$106,0))</f>
        <v>5.1913292188796261</v>
      </c>
      <c r="N117" s="67">
        <f>INDEX('Potential by Option'!G$76:G$106,MATCH($I117,'Potential by Option'!$B$76:$B$106,0))+INDEX('Potential by Option'!N$76:N$106,MATCH($I117,'Potential by Option'!$I$76:$I$106,0))</f>
        <v>5.2263392603164638</v>
      </c>
    </row>
    <row r="118" spans="2:14" ht="16.5">
      <c r="B118" s="66" t="s">
        <v>281</v>
      </c>
      <c r="C118" s="67">
        <v>30.07010105016219</v>
      </c>
      <c r="D118" s="67">
        <v>28.814446877583112</v>
      </c>
      <c r="E118" s="67">
        <v>28.530952178494807</v>
      </c>
      <c r="F118" s="67">
        <v>28.882111564350431</v>
      </c>
      <c r="G118" s="67">
        <v>29.921563703636977</v>
      </c>
      <c r="I118" s="66" t="s">
        <v>281</v>
      </c>
      <c r="J118" s="67">
        <f>INDEX('Potential by Option'!C$76:C$106,MATCH($I118,'Potential by Option'!$B$76:$B$106,0))+INDEX('Potential by Option'!J$76:J$106,MATCH($I118,'Potential by Option'!$I$76:$I$106,0))</f>
        <v>0</v>
      </c>
      <c r="K118" s="67">
        <f>INDEX('Potential by Option'!D$76:D$106,MATCH($I118,'Potential by Option'!$B$76:$B$106,0))+INDEX('Potential by Option'!K$76:K$106,MATCH($I118,'Potential by Option'!$I$76:$I$106,0))</f>
        <v>0</v>
      </c>
      <c r="L118" s="67">
        <f>INDEX('Potential by Option'!E$76:E$106,MATCH($I118,'Potential by Option'!$B$76:$B$106,0))+INDEX('Potential by Option'!L$76:L$106,MATCH($I118,'Potential by Option'!$I$76:$I$106,0))</f>
        <v>0</v>
      </c>
      <c r="M118" s="67">
        <f>INDEX('Potential by Option'!F$76:F$106,MATCH($I118,'Potential by Option'!$B$76:$B$106,0))+INDEX('Potential by Option'!M$76:M$106,MATCH($I118,'Potential by Option'!$I$76:$I$106,0))</f>
        <v>0</v>
      </c>
      <c r="N118" s="67">
        <f>INDEX('Potential by Option'!G$76:G$106,MATCH($I118,'Potential by Option'!$B$76:$B$106,0))+INDEX('Potential by Option'!N$76:N$106,MATCH($I118,'Potential by Option'!$I$76:$I$106,0))</f>
        <v>0</v>
      </c>
    </row>
    <row r="119" spans="2:14" ht="16.5">
      <c r="B119" s="66" t="s">
        <v>303</v>
      </c>
      <c r="C119" s="67">
        <v>1.9029326514991241</v>
      </c>
      <c r="D119" s="67">
        <v>6.4891718974123878</v>
      </c>
      <c r="E119" s="67">
        <v>22.049245263840874</v>
      </c>
      <c r="F119" s="67">
        <v>25.662342457545797</v>
      </c>
      <c r="G119" s="67">
        <v>26.906051087455371</v>
      </c>
      <c r="I119" s="66" t="s">
        <v>303</v>
      </c>
      <c r="J119" s="67">
        <f>INDEX('Potential by Option'!C$76:C$106,MATCH($I119,'Potential by Option'!$B$76:$B$106,0))+INDEX('Potential by Option'!J$76:J$106,MATCH($I119,'Potential by Option'!$I$76:$I$106,0))</f>
        <v>0</v>
      </c>
      <c r="K119" s="67">
        <f>INDEX('Potential by Option'!D$76:D$106,MATCH($I119,'Potential by Option'!$B$76:$B$106,0))+INDEX('Potential by Option'!K$76:K$106,MATCH($I119,'Potential by Option'!$I$76:$I$106,0))</f>
        <v>0.35145932154501341</v>
      </c>
      <c r="L119" s="67">
        <f>INDEX('Potential by Option'!E$76:E$106,MATCH($I119,'Potential by Option'!$B$76:$B$106,0))+INDEX('Potential by Option'!L$76:L$106,MATCH($I119,'Potential by Option'!$I$76:$I$106,0))</f>
        <v>2.6444416881336723</v>
      </c>
      <c r="M119" s="67">
        <f>INDEX('Potential by Option'!F$76:F$106,MATCH($I119,'Potential by Option'!$B$76:$B$106,0))+INDEX('Potential by Option'!M$76:M$106,MATCH($I119,'Potential by Option'!$I$76:$I$106,0))</f>
        <v>2.8694931486326998</v>
      </c>
      <c r="N119" s="67">
        <f>INDEX('Potential by Option'!G$76:G$106,MATCH($I119,'Potential by Option'!$B$76:$B$106,0))+INDEX('Potential by Option'!N$76:N$106,MATCH($I119,'Potential by Option'!$I$76:$I$106,0))</f>
        <v>2.8370182799027974</v>
      </c>
    </row>
    <row r="120" spans="2:14" ht="16.5">
      <c r="B120" s="66">
        <v>0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I120" s="66" t="s">
        <v>1376</v>
      </c>
      <c r="J120" s="67">
        <f>INDEX('Potential by Option'!C$76:C$106,MATCH($I120,'Potential by Option'!$B$76:$B$106,0))+INDEX('Potential by Option'!J$76:J$106,MATCH($I120,'Potential by Option'!$I$76:$I$106,0))</f>
        <v>0</v>
      </c>
      <c r="K120" s="67">
        <f>INDEX('Potential by Option'!D$76:D$106,MATCH($I120,'Potential by Option'!$B$76:$B$106,0))+INDEX('Potential by Option'!K$76:K$106,MATCH($I120,'Potential by Option'!$I$76:$I$106,0))</f>
        <v>0.83260980569447696</v>
      </c>
      <c r="L120" s="67">
        <f>INDEX('Potential by Option'!E$76:E$106,MATCH($I120,'Potential by Option'!$B$76:$B$106,0))+INDEX('Potential by Option'!L$76:L$106,MATCH($I120,'Potential by Option'!$I$76:$I$106,0))</f>
        <v>6.3959375646576779</v>
      </c>
      <c r="M120" s="67">
        <f>INDEX('Potential by Option'!F$76:F$106,MATCH($I120,'Potential by Option'!$B$76:$B$106,0))+INDEX('Potential by Option'!M$76:M$106,MATCH($I120,'Potential by Option'!$I$76:$I$106,0))</f>
        <v>6.2334670688042886</v>
      </c>
      <c r="N120" s="67">
        <f>INDEX('Potential by Option'!G$76:G$106,MATCH($I120,'Potential by Option'!$B$76:$B$106,0))+INDEX('Potential by Option'!N$76:N$106,MATCH($I120,'Potential by Option'!$I$76:$I$106,0))</f>
        <v>6.2967032093403752</v>
      </c>
    </row>
    <row r="123" spans="2:14" ht="16.5">
      <c r="B123" s="73" t="s">
        <v>79</v>
      </c>
      <c r="C123" s="61">
        <v>2022</v>
      </c>
      <c r="D123" s="61">
        <v>2023</v>
      </c>
      <c r="E123" s="61">
        <v>2025</v>
      </c>
      <c r="F123" s="61">
        <v>2035</v>
      </c>
      <c r="G123" s="61">
        <v>2045</v>
      </c>
      <c r="I123" s="73" t="s">
        <v>79</v>
      </c>
      <c r="J123" s="61">
        <f>J$93</f>
        <v>2023</v>
      </c>
      <c r="K123" s="61">
        <f t="shared" ref="K123:N123" si="9">K$93</f>
        <v>2024</v>
      </c>
      <c r="L123" s="61">
        <f t="shared" si="9"/>
        <v>2027</v>
      </c>
      <c r="M123" s="61">
        <f t="shared" si="9"/>
        <v>2032</v>
      </c>
      <c r="N123" s="61">
        <f t="shared" si="9"/>
        <v>2042</v>
      </c>
    </row>
    <row r="124" spans="2:14" ht="16.5">
      <c r="B124" s="62" t="s">
        <v>77</v>
      </c>
      <c r="C124" s="63">
        <v>1369.3507400415024</v>
      </c>
      <c r="D124" s="63">
        <v>1375.5973921410809</v>
      </c>
      <c r="E124" s="63">
        <v>1389.0150309521919</v>
      </c>
      <c r="F124" s="63">
        <v>1445.5475614343625</v>
      </c>
      <c r="G124" s="63">
        <v>1507.8432511644739</v>
      </c>
      <c r="I124" s="62" t="s">
        <v>77</v>
      </c>
      <c r="J124" s="63">
        <f>SUM('Potential by Option'!C4,'Potential by Option'!J4)</f>
        <v>1400.3963157119022</v>
      </c>
      <c r="K124" s="63">
        <f>SUM('Potential by Option'!D4,'Potential by Option'!K4)</f>
        <v>1403.7529458230629</v>
      </c>
      <c r="L124" s="63">
        <f>SUM('Potential by Option'!E4,'Potential by Option'!L4)</f>
        <v>1419.8727545089603</v>
      </c>
      <c r="M124" s="63">
        <f>SUM('Potential by Option'!F4,'Potential by Option'!M4)</f>
        <v>1449.7619546215465</v>
      </c>
      <c r="N124" s="63">
        <f>SUM('Potential by Option'!G4,'Potential by Option'!N4)</f>
        <v>1516.3299730059312</v>
      </c>
    </row>
    <row r="125" spans="2:14" ht="16.5">
      <c r="B125" s="64" t="s">
        <v>27</v>
      </c>
      <c r="C125" s="65">
        <v>43.953297726611027</v>
      </c>
      <c r="D125" s="65">
        <v>65.695212600538056</v>
      </c>
      <c r="E125" s="65">
        <v>136.09451934302734</v>
      </c>
      <c r="F125" s="65">
        <v>244.19413526397895</v>
      </c>
      <c r="G125" s="65">
        <v>372.03699633369428</v>
      </c>
      <c r="H125" s="187"/>
      <c r="I125" s="64" t="s">
        <v>27</v>
      </c>
      <c r="J125" s="65">
        <f>SUM(J126:J150)</f>
        <v>0.51694342076708044</v>
      </c>
      <c r="K125" s="65">
        <f>SUM(K126:K150)</f>
        <v>18.546863910221688</v>
      </c>
      <c r="L125" s="65">
        <f t="shared" ref="L125:N125" si="10">SUM(L126:L150)</f>
        <v>79.538604384603545</v>
      </c>
      <c r="M125" s="65">
        <f t="shared" si="10"/>
        <v>101.87552028460007</v>
      </c>
      <c r="N125" s="65">
        <f t="shared" si="10"/>
        <v>123.64943973944472</v>
      </c>
    </row>
    <row r="126" spans="2:14" ht="16.5">
      <c r="B126" s="66" t="s">
        <v>503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I126" s="66" t="s">
        <v>503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</row>
    <row r="127" spans="2:14" ht="16.5">
      <c r="B127" s="66" t="s">
        <v>397</v>
      </c>
      <c r="C127" s="67">
        <v>0</v>
      </c>
      <c r="D127" s="67">
        <v>0</v>
      </c>
      <c r="E127" s="67">
        <v>0</v>
      </c>
      <c r="F127" s="67">
        <v>0</v>
      </c>
      <c r="G127" s="67">
        <v>0</v>
      </c>
      <c r="I127" s="66" t="s">
        <v>397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</row>
    <row r="128" spans="2:14" ht="16.5">
      <c r="B128" s="66" t="s">
        <v>461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I128" s="66" t="s">
        <v>461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</row>
    <row r="129" spans="2:14" ht="16.5">
      <c r="B129" s="66" t="s">
        <v>418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I129" s="66" t="s">
        <v>418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</row>
    <row r="130" spans="2:14" ht="16.5">
      <c r="B130" s="66" t="s">
        <v>472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I130" s="66" t="s">
        <v>472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</row>
    <row r="131" spans="2:14" ht="16.5">
      <c r="B131" s="66" t="s">
        <v>459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188"/>
      <c r="I131" s="66" t="s">
        <v>1033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</row>
    <row r="132" spans="2:14" ht="16.5">
      <c r="B132" s="1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I132" s="66" t="s">
        <v>1034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</row>
    <row r="133" spans="2:14" ht="16.5">
      <c r="B133" s="66" t="s">
        <v>439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I133" s="66" t="s">
        <v>439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</row>
    <row r="134" spans="2:14" ht="16.5">
      <c r="B134" s="66" t="s">
        <v>356</v>
      </c>
      <c r="C134" s="67">
        <v>6.8269483469512643E-2</v>
      </c>
      <c r="D134" s="67">
        <v>0.23772307564949105</v>
      </c>
      <c r="E134" s="67">
        <v>0.73352307149325702</v>
      </c>
      <c r="F134" s="67">
        <v>5.0486163423477333</v>
      </c>
      <c r="G134" s="67">
        <v>5.564660720449834</v>
      </c>
      <c r="I134" s="66" t="s">
        <v>356</v>
      </c>
      <c r="J134" s="67">
        <f>INDEX('Potential by Option'!C$6:C$36,MATCH($I134,'Potential by Option'!$B$6:$B$36,0))+INDEX('Potential by Option'!J$6:J$36,MATCH($I134,'Potential by Option'!$I$6:$I$36,0))</f>
        <v>0</v>
      </c>
      <c r="K134" s="67">
        <f>INDEX('Potential by Option'!D$6:D$36,MATCH($I134,'Potential by Option'!$B$6:$B$36,0))+INDEX('Potential by Option'!K$6:K$36,MATCH($I134,'Potential by Option'!$I$6:$I$36,0))</f>
        <v>7.459035071420253E-2</v>
      </c>
      <c r="L134" s="67">
        <f>INDEX('Potential by Option'!E$6:E$36,MATCH($I134,'Potential by Option'!$B$6:$B$36,0))+INDEX('Potential by Option'!L$6:L$36,MATCH($I134,'Potential by Option'!$I$6:$I$36,0))</f>
        <v>0.52219483964956304</v>
      </c>
      <c r="M134" s="67">
        <f>INDEX('Potential by Option'!F$6:F$36,MATCH($I134,'Potential by Option'!$B$6:$B$36,0))+INDEX('Potential by Option'!M$6:M$36,MATCH($I134,'Potential by Option'!$I$6:$I$36,0))</f>
        <v>1.9185363871884777</v>
      </c>
      <c r="N134" s="67">
        <f>INDEX('Potential by Option'!G$6:G$36,MATCH($I134,'Potential by Option'!$B$6:$B$36,0))+INDEX('Potential by Option'!N$6:N$36,MATCH($I134,'Potential by Option'!$I$6:$I$36,0))</f>
        <v>5.0413220056932868</v>
      </c>
    </row>
    <row r="135" spans="2:14" ht="16.5">
      <c r="B135" s="66" t="s">
        <v>118</v>
      </c>
      <c r="C135" s="67">
        <v>0.61314539153743985</v>
      </c>
      <c r="D135" s="67">
        <v>1.3985152155388549</v>
      </c>
      <c r="E135" s="67">
        <v>3.1821454142540357</v>
      </c>
      <c r="F135" s="67">
        <v>3.3612528332669114</v>
      </c>
      <c r="G135" s="67">
        <v>3.5470488122424317</v>
      </c>
      <c r="I135" s="66" t="s">
        <v>118</v>
      </c>
      <c r="J135" s="67">
        <f>INDEX('Potential by Option'!C$6:C$36,MATCH($I135,'Potential by Option'!$B$6:$B$36,0))+INDEX('Potential by Option'!J$6:J$36,MATCH($I135,'Potential by Option'!$I$6:$I$36,0))</f>
        <v>0</v>
      </c>
      <c r="K135" s="67">
        <f>INDEX('Potential by Option'!D$6:D$36,MATCH($I135,'Potential by Option'!$B$6:$B$36,0))+INDEX('Potential by Option'!K$6:K$36,MATCH($I135,'Potential by Option'!$I$6:$I$36,0))</f>
        <v>1.3186241323756369</v>
      </c>
      <c r="L135" s="67">
        <f>INDEX('Potential by Option'!E$6:E$36,MATCH($I135,'Potential by Option'!$B$6:$B$36,0))+INDEX('Potential by Option'!L$6:L$36,MATCH($I135,'Potential by Option'!$I$6:$I$36,0))</f>
        <v>2.5111714004790979</v>
      </c>
      <c r="M135" s="67">
        <f>INDEX('Potential by Option'!F$6:F$36,MATCH($I135,'Potential by Option'!$B$6:$B$36,0))+INDEX('Potential by Option'!M$6:M$36,MATCH($I135,'Potential by Option'!$I$6:$I$36,0))</f>
        <v>2.2320990276362593</v>
      </c>
      <c r="N135" s="67">
        <f>INDEX('Potential by Option'!G$6:G$36,MATCH($I135,'Potential by Option'!$B$6:$B$36,0))+INDEX('Potential by Option'!N$6:N$36,MATCH($I135,'Potential by Option'!$I$6:$I$36,0))</f>
        <v>2.2587048166824202</v>
      </c>
    </row>
    <row r="136" spans="2:14" ht="16.5">
      <c r="B136" s="66" t="s">
        <v>183</v>
      </c>
      <c r="C136" s="67">
        <v>5.4106384732365467E-2</v>
      </c>
      <c r="D136" s="67">
        <v>0.3276589910898392</v>
      </c>
      <c r="E136" s="67">
        <v>1.6696959032939613</v>
      </c>
      <c r="F136" s="67">
        <v>26.325985926498898</v>
      </c>
      <c r="G136" s="67">
        <v>48.857337137687601</v>
      </c>
      <c r="I136" s="66" t="s">
        <v>1210</v>
      </c>
      <c r="J136" s="67">
        <f>INDEX('Potential by Option'!C$6:C$36,MATCH($I136,'Potential by Option'!$B$6:$B$36,0))+INDEX('Potential by Option'!J$6:J$36,MATCH($I136,'Potential by Option'!$I$6:$I$36,0))</f>
        <v>0</v>
      </c>
      <c r="K136" s="67">
        <f>INDEX('Potential by Option'!D$6:D$36,MATCH($I136,'Potential by Option'!$B$6:$B$36,0))+INDEX('Potential by Option'!K$6:K$36,MATCH($I136,'Potential by Option'!$I$6:$I$36,0))</f>
        <v>0.82789733364699858</v>
      </c>
      <c r="L136" s="67">
        <f>INDEX('Potential by Option'!E$6:E$36,MATCH($I136,'Potential by Option'!$B$6:$B$36,0))+INDEX('Potential by Option'!L$6:L$36,MATCH($I136,'Potential by Option'!$I$6:$I$36,0))</f>
        <v>5.466292542226471</v>
      </c>
      <c r="M136" s="67">
        <f>INDEX('Potential by Option'!F$6:F$36,MATCH($I136,'Potential by Option'!$B$6:$B$36,0))+INDEX('Potential by Option'!M$6:M$36,MATCH($I136,'Potential by Option'!$I$6:$I$36,0))</f>
        <v>18.556768036289945</v>
      </c>
      <c r="N136" s="67">
        <f>INDEX('Potential by Option'!G$6:G$36,MATCH($I136,'Potential by Option'!$B$6:$B$36,0))+INDEX('Potential by Option'!N$6:N$36,MATCH($I136,'Potential by Option'!$I$6:$I$36,0))</f>
        <v>23.52847776876942</v>
      </c>
    </row>
    <row r="137" spans="2:14" ht="16.5">
      <c r="B137" s="1">
        <v>0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I137" s="66" t="s">
        <v>1147</v>
      </c>
      <c r="J137" s="67">
        <f>INDEX('Potential by Option'!C$6:C$36,MATCH($I137,'Potential by Option'!$B$6:$B$36,0))+INDEX('Potential by Option'!J$6:J$36,MATCH($I137,'Potential by Option'!$I$6:$I$36,0))</f>
        <v>0</v>
      </c>
      <c r="K137" s="67">
        <f>INDEX('Potential by Option'!D$6:D$36,MATCH($I137,'Potential by Option'!$B$6:$B$36,0))+INDEX('Potential by Option'!K$6:K$36,MATCH($I137,'Potential by Option'!$I$6:$I$36,0))</f>
        <v>1.9564295110000879E-2</v>
      </c>
      <c r="L137" s="67">
        <f>INDEX('Potential by Option'!E$6:E$36,MATCH($I137,'Potential by Option'!$B$6:$B$36,0))+INDEX('Potential by Option'!L$6:L$36,MATCH($I137,'Potential by Option'!$I$6:$I$36,0))</f>
        <v>0.14840222174899442</v>
      </c>
      <c r="M137" s="67">
        <f>INDEX('Potential by Option'!F$6:F$36,MATCH($I137,'Potential by Option'!$B$6:$B$36,0))+INDEX('Potential by Option'!M$6:M$36,MATCH($I137,'Potential by Option'!$I$6:$I$36,0))</f>
        <v>0.54563078542111354</v>
      </c>
      <c r="N137" s="67">
        <f>INDEX('Potential by Option'!G$6:G$36,MATCH($I137,'Potential by Option'!$B$6:$B$36,0))+INDEX('Potential by Option'!N$6:N$36,MATCH($I137,'Potential by Option'!$I$6:$I$36,0))</f>
        <v>0.80877748064730193</v>
      </c>
    </row>
    <row r="138" spans="2:14" ht="16.5">
      <c r="B138" s="66" t="s">
        <v>141</v>
      </c>
      <c r="C138" s="67">
        <v>0.7904097264190838</v>
      </c>
      <c r="D138" s="67">
        <v>2.5338655821960208</v>
      </c>
      <c r="E138" s="67">
        <v>8.6804671566308595</v>
      </c>
      <c r="F138" s="67">
        <v>18.676738062366478</v>
      </c>
      <c r="G138" s="67">
        <v>30.488520534747025</v>
      </c>
      <c r="I138" s="66" t="s">
        <v>141</v>
      </c>
      <c r="J138" s="67">
        <f>INDEX('Potential by Option'!C$6:C$36,MATCH($I138,'Potential by Option'!$B$6:$B$36,0))+INDEX('Potential by Option'!J$6:J$36,MATCH($I138,'Potential by Option'!$I$6:$I$36,0))</f>
        <v>0</v>
      </c>
      <c r="K138" s="67">
        <f>INDEX('Potential by Option'!D$6:D$36,MATCH($I138,'Potential by Option'!$B$6:$B$36,0))+INDEX('Potential by Option'!K$6:K$36,MATCH($I138,'Potential by Option'!$I$6:$I$36,0))</f>
        <v>0.8911356356747494</v>
      </c>
      <c r="L138" s="67">
        <f>INDEX('Potential by Option'!E$6:E$36,MATCH($I138,'Potential by Option'!$B$6:$B$36,0))+INDEX('Potential by Option'!L$6:L$36,MATCH($I138,'Potential by Option'!$I$6:$I$36,0))</f>
        <v>7.9748174565799319</v>
      </c>
      <c r="M138" s="67">
        <f>INDEX('Potential by Option'!F$6:F$36,MATCH($I138,'Potential by Option'!$B$6:$B$36,0))+INDEX('Potential by Option'!M$6:M$36,MATCH($I138,'Potential by Option'!$I$6:$I$36,0))</f>
        <v>9.7557796874024802</v>
      </c>
      <c r="N138" s="67">
        <f>INDEX('Potential by Option'!G$6:G$36,MATCH($I138,'Potential by Option'!$B$6:$B$36,0))+INDEX('Potential by Option'!N$6:N$36,MATCH($I138,'Potential by Option'!$I$6:$I$36,0))</f>
        <v>12.136900026900605</v>
      </c>
    </row>
    <row r="139" spans="2:14" ht="16.5">
      <c r="B139" s="66" t="s">
        <v>130</v>
      </c>
      <c r="C139" s="67">
        <v>0</v>
      </c>
      <c r="D139" s="67">
        <v>0</v>
      </c>
      <c r="E139" s="67">
        <v>0.31138016997900553</v>
      </c>
      <c r="F139" s="67">
        <v>5.5999378881129545</v>
      </c>
      <c r="G139" s="67">
        <v>30.219630164946313</v>
      </c>
      <c r="H139" s="188"/>
      <c r="I139" s="66" t="s">
        <v>130</v>
      </c>
      <c r="J139" s="67">
        <f>INDEX('Potential by Option'!C$6:C$36,MATCH($I139,'Potential by Option'!$B$6:$B$36,0))+INDEX('Potential by Option'!J$6:J$36,MATCH($I139,'Potential by Option'!$I$6:$I$36,0))</f>
        <v>0</v>
      </c>
      <c r="K139" s="67">
        <f>INDEX('Potential by Option'!D$6:D$36,MATCH($I139,'Potential by Option'!$B$6:$B$36,0))+INDEX('Potential by Option'!K$6:K$36,MATCH($I139,'Potential by Option'!$I$6:$I$36,0))</f>
        <v>2.0998149789175854E-2</v>
      </c>
      <c r="L139" s="67">
        <f>INDEX('Potential by Option'!E$6:E$36,MATCH($I139,'Potential by Option'!$B$6:$B$36,0))+INDEX('Potential by Option'!L$6:L$36,MATCH($I139,'Potential by Option'!$I$6:$I$36,0))</f>
        <v>0.3248386125688959</v>
      </c>
      <c r="M139" s="67">
        <f>INDEX('Potential by Option'!F$6:F$36,MATCH($I139,'Potential by Option'!$B$6:$B$36,0))+INDEX('Potential by Option'!M$6:M$36,MATCH($I139,'Potential by Option'!$I$6:$I$36,0))</f>
        <v>0.88944392269174322</v>
      </c>
      <c r="N139" s="67">
        <f>INDEX('Potential by Option'!G$6:G$36,MATCH($I139,'Potential by Option'!$B$6:$B$36,0))+INDEX('Potential by Option'!N$6:N$36,MATCH($I139,'Potential by Option'!$I$6:$I$36,0))</f>
        <v>5.4061188384905989</v>
      </c>
    </row>
    <row r="140" spans="2:14" ht="16.5">
      <c r="B140" s="66" t="s">
        <v>227</v>
      </c>
      <c r="C140" s="67">
        <v>0.29242065237170312</v>
      </c>
      <c r="D140" s="67">
        <v>0.88649063667678907</v>
      </c>
      <c r="E140" s="67">
        <v>2.7157986069272506</v>
      </c>
      <c r="F140" s="67">
        <v>3.3410087429359292</v>
      </c>
      <c r="G140" s="67">
        <v>3.6999328060164318</v>
      </c>
      <c r="I140" s="66" t="s">
        <v>227</v>
      </c>
      <c r="J140" s="67">
        <f>INDEX('Potential by Option'!C$6:C$36,MATCH($I140,'Potential by Option'!$B$6:$B$36,0))+INDEX('Potential by Option'!J$6:J$36,MATCH($I140,'Potential by Option'!$I$6:$I$36,0))</f>
        <v>0</v>
      </c>
      <c r="K140" s="67">
        <f>INDEX('Potential by Option'!D$6:D$36,MATCH($I140,'Potential by Option'!$B$6:$B$36,0))+INDEX('Potential by Option'!K$6:K$36,MATCH($I140,'Potential by Option'!$I$6:$I$36,0))</f>
        <v>0.27928018159303392</v>
      </c>
      <c r="L140" s="67">
        <f>INDEX('Potential by Option'!E$6:E$36,MATCH($I140,'Potential by Option'!$B$6:$B$36,0))+INDEX('Potential by Option'!L$6:L$36,MATCH($I140,'Potential by Option'!$I$6:$I$36,0))</f>
        <v>2.5936321612042352</v>
      </c>
      <c r="M140" s="67">
        <f>INDEX('Potential by Option'!F$6:F$36,MATCH($I140,'Potential by Option'!$B$6:$B$36,0))+INDEX('Potential by Option'!M$6:M$36,MATCH($I140,'Potential by Option'!$I$6:$I$36,0))</f>
        <v>3.0330302620650231</v>
      </c>
      <c r="N140" s="67">
        <f>INDEX('Potential by Option'!G$6:G$36,MATCH($I140,'Potential by Option'!$B$6:$B$36,0))+INDEX('Potential by Option'!N$6:N$36,MATCH($I140,'Potential by Option'!$I$6:$I$36,0))</f>
        <v>3.362657636153743</v>
      </c>
    </row>
    <row r="141" spans="2:14" ht="16.5">
      <c r="B141" s="66" t="s">
        <v>185</v>
      </c>
      <c r="C141" s="67">
        <v>1.5808194528381678</v>
      </c>
      <c r="D141" s="67">
        <v>5.0677311643920415</v>
      </c>
      <c r="E141" s="67">
        <v>17.360934313261716</v>
      </c>
      <c r="F141" s="67">
        <v>37.353476124732957</v>
      </c>
      <c r="G141" s="67">
        <v>60.977041069494057</v>
      </c>
      <c r="I141" s="66" t="s">
        <v>185</v>
      </c>
      <c r="J141" s="67">
        <f>INDEX('Potential by Option'!C$6:C$36,MATCH($I141,'Potential by Option'!$B$6:$B$36,0))+INDEX('Potential by Option'!J$6:J$36,MATCH($I141,'Potential by Option'!$I$6:$I$36,0))</f>
        <v>0</v>
      </c>
      <c r="K141" s="67">
        <f>INDEX('Potential by Option'!D$6:D$36,MATCH($I141,'Potential by Option'!$B$6:$B$36,0))+INDEX('Potential by Option'!K$6:K$36,MATCH($I141,'Potential by Option'!$I$6:$I$36,0))</f>
        <v>1.7971305215154705</v>
      </c>
      <c r="L141" s="67">
        <f>INDEX('Potential by Option'!E$6:E$36,MATCH($I141,'Potential by Option'!$B$6:$B$36,0))+INDEX('Potential by Option'!L$6:L$36,MATCH($I141,'Potential by Option'!$I$6:$I$36,0))</f>
        <v>17.288452433165556</v>
      </c>
      <c r="M141" s="67">
        <f>INDEX('Potential by Option'!F$6:F$36,MATCH($I141,'Potential by Option'!$B$6:$B$36,0))+INDEX('Potential by Option'!M$6:M$36,MATCH($I141,'Potential by Option'!$I$6:$I$36,0))</f>
        <v>21.493585882273123</v>
      </c>
      <c r="N141" s="67">
        <f>INDEX('Potential by Option'!G$6:G$36,MATCH($I141,'Potential by Option'!$B$6:$B$36,0))+INDEX('Potential by Option'!N$6:N$36,MATCH($I141,'Potential by Option'!$I$6:$I$36,0))</f>
        <v>27.181781561675905</v>
      </c>
    </row>
    <row r="142" spans="2:14" ht="16.5">
      <c r="B142" s="66" t="s">
        <v>206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I142" s="66" t="s">
        <v>206</v>
      </c>
      <c r="J142" s="67">
        <f>INDEX('Potential by Option'!C$6:C$36,MATCH($I142,'Potential by Option'!$B$6:$B$36,0))+INDEX('Potential by Option'!J$6:J$36,MATCH($I142,'Potential by Option'!$I$6:$I$36,0))</f>
        <v>0</v>
      </c>
      <c r="K142" s="67">
        <f>INDEX('Potential by Option'!D$6:D$36,MATCH($I142,'Potential by Option'!$B$6:$B$36,0))+INDEX('Potential by Option'!K$6:K$36,MATCH($I142,'Potential by Option'!$I$6:$I$36,0))</f>
        <v>0</v>
      </c>
      <c r="L142" s="67">
        <f>INDEX('Potential by Option'!E$6:E$36,MATCH($I142,'Potential by Option'!$B$6:$B$36,0))+INDEX('Potential by Option'!L$6:L$36,MATCH($I142,'Potential by Option'!$I$6:$I$36,0))</f>
        <v>0</v>
      </c>
      <c r="M142" s="67">
        <f>INDEX('Potential by Option'!F$6:F$36,MATCH($I142,'Potential by Option'!$B$6:$B$36,0))+INDEX('Potential by Option'!M$6:M$36,MATCH($I142,'Potential by Option'!$I$6:$I$36,0))</f>
        <v>0</v>
      </c>
      <c r="N142" s="67">
        <f>INDEX('Potential by Option'!G$6:G$36,MATCH($I142,'Potential by Option'!$B$6:$B$36,0))+INDEX('Potential by Option'!N$6:N$36,MATCH($I142,'Potential by Option'!$I$6:$I$36,0))</f>
        <v>0</v>
      </c>
    </row>
    <row r="143" spans="2:14" ht="16.5">
      <c r="B143" s="66" t="s">
        <v>163</v>
      </c>
      <c r="C143" s="67">
        <v>0.54653517707121679</v>
      </c>
      <c r="D143" s="67">
        <v>1.6410705674324384</v>
      </c>
      <c r="E143" s="67">
        <v>4.9281161638028648</v>
      </c>
      <c r="F143" s="67">
        <v>5.4917202203580588</v>
      </c>
      <c r="G143" s="67">
        <v>5.5199247725602465</v>
      </c>
      <c r="I143" s="66" t="s">
        <v>163</v>
      </c>
      <c r="J143" s="67">
        <f>INDEX('Potential by Option'!C$6:C$36,MATCH($I143,'Potential by Option'!$B$6:$B$36,0))+INDEX('Potential by Option'!J$6:J$36,MATCH($I143,'Potential by Option'!$I$6:$I$36,0))</f>
        <v>0</v>
      </c>
      <c r="K143" s="67">
        <f>INDEX('Potential by Option'!D$6:D$36,MATCH($I143,'Potential by Option'!$B$6:$B$36,0))+INDEX('Potential by Option'!K$6:K$36,MATCH($I143,'Potential by Option'!$I$6:$I$36,0))</f>
        <v>0.46262773034808741</v>
      </c>
      <c r="L143" s="67">
        <f>INDEX('Potential by Option'!E$6:E$36,MATCH($I143,'Potential by Option'!$B$6:$B$36,0))+INDEX('Potential by Option'!L$6:L$36,MATCH($I143,'Potential by Option'!$I$6:$I$36,0))</f>
        <v>4.2749618753641494</v>
      </c>
      <c r="M143" s="67">
        <f>INDEX('Potential by Option'!F$6:F$36,MATCH($I143,'Potential by Option'!$B$6:$B$36,0))+INDEX('Potential by Option'!M$6:M$36,MATCH($I143,'Potential by Option'!$I$6:$I$36,0))</f>
        <v>4.9624803659404266</v>
      </c>
      <c r="N143" s="67">
        <f>INDEX('Potential by Option'!G$6:G$36,MATCH($I143,'Potential by Option'!$B$6:$B$36,0))+INDEX('Potential by Option'!N$6:N$36,MATCH($I143,'Potential by Option'!$I$6:$I$36,0))</f>
        <v>5.4178254482765871</v>
      </c>
    </row>
    <row r="144" spans="2:14" ht="16.5">
      <c r="B144" s="66" t="s">
        <v>1031</v>
      </c>
      <c r="C144" s="67">
        <v>0</v>
      </c>
      <c r="D144" s="67">
        <v>0</v>
      </c>
      <c r="E144" s="67">
        <v>0</v>
      </c>
      <c r="F144" s="67">
        <v>0</v>
      </c>
      <c r="G144" s="67">
        <v>0</v>
      </c>
      <c r="I144" s="66" t="s">
        <v>283</v>
      </c>
      <c r="J144" s="67">
        <f>INDEX('Potential by Option'!C$6:C$36,MATCH($I144,'Potential by Option'!$B$6:$B$36,0))+INDEX('Potential by Option'!J$6:J$36,MATCH($I144,'Potential by Option'!$I$6:$I$36,0))</f>
        <v>0.51694342076708044</v>
      </c>
      <c r="K144" s="67">
        <f>INDEX('Potential by Option'!D$6:D$36,MATCH($I144,'Potential by Option'!$B$6:$B$36,0))+INDEX('Potential by Option'!K$6:K$36,MATCH($I144,'Potential by Option'!$I$6:$I$36,0))</f>
        <v>0.45823629836507773</v>
      </c>
      <c r="L144" s="67">
        <f>INDEX('Potential by Option'!E$6:E$36,MATCH($I144,'Potential by Option'!$B$6:$B$36,0))+INDEX('Potential by Option'!L$6:L$36,MATCH($I144,'Potential by Option'!$I$6:$I$36,0))</f>
        <v>0.40290980470945992</v>
      </c>
      <c r="M144" s="67">
        <f>INDEX('Potential by Option'!F$6:F$36,MATCH($I144,'Potential by Option'!$B$6:$B$36,0))+INDEX('Potential by Option'!M$6:M$36,MATCH($I144,'Potential by Option'!$I$6:$I$36,0))</f>
        <v>0.4049332649014652</v>
      </c>
      <c r="N144" s="67">
        <f>INDEX('Potential by Option'!G$6:G$36,MATCH($I144,'Potential by Option'!$B$6:$B$36,0))+INDEX('Potential by Option'!N$6:N$36,MATCH($I144,'Potential by Option'!$I$6:$I$36,0))</f>
        <v>0.41055384909485104</v>
      </c>
    </row>
    <row r="145" spans="2:14" ht="16.5">
      <c r="B145" s="66" t="s">
        <v>325</v>
      </c>
      <c r="C145" s="67">
        <v>5.5044828892028816E-2</v>
      </c>
      <c r="D145" s="67">
        <v>0.19410305181611459</v>
      </c>
      <c r="E145" s="67">
        <v>0.67582236036828325</v>
      </c>
      <c r="F145" s="67">
        <v>0.78752127192310117</v>
      </c>
      <c r="G145" s="67">
        <v>0.83007303089125006</v>
      </c>
      <c r="I145" s="66" t="s">
        <v>325</v>
      </c>
      <c r="J145" s="67">
        <f>INDEX('Potential by Option'!C$6:C$36,MATCH($I145,'Potential by Option'!$B$6:$B$36,0))+INDEX('Potential by Option'!J$6:J$36,MATCH($I145,'Potential by Option'!$I$6:$I$36,0))</f>
        <v>0</v>
      </c>
      <c r="K145" s="67">
        <f>INDEX('Potential by Option'!D$6:D$36,MATCH($I145,'Potential by Option'!$B$6:$B$36,0))+INDEX('Potential by Option'!K$6:K$36,MATCH($I145,'Potential by Option'!$I$6:$I$36,0))</f>
        <v>5.8344541238114389E-2</v>
      </c>
      <c r="L145" s="67">
        <f>INDEX('Potential by Option'!E$6:E$36,MATCH($I145,'Potential by Option'!$B$6:$B$36,0))+INDEX('Potential by Option'!L$6:L$36,MATCH($I145,'Potential by Option'!$I$6:$I$36,0))</f>
        <v>0.58410177566989296</v>
      </c>
      <c r="M145" s="67">
        <f>INDEX('Potential by Option'!F$6:F$36,MATCH($I145,'Potential by Option'!$B$6:$B$36,0))+INDEX('Potential by Option'!M$6:M$36,MATCH($I145,'Potential by Option'!$I$6:$I$36,0))</f>
        <v>0.63676939690688927</v>
      </c>
      <c r="N145" s="67">
        <f>INDEX('Potential by Option'!G$6:G$36,MATCH($I145,'Potential by Option'!$B$6:$B$36,0))+INDEX('Potential by Option'!N$6:N$36,MATCH($I145,'Potential by Option'!$I$6:$I$36,0))</f>
        <v>0.66110260098869067</v>
      </c>
    </row>
    <row r="146" spans="2:14" ht="16.5">
      <c r="B146" s="66" t="s">
        <v>248</v>
      </c>
      <c r="C146" s="67">
        <v>4.4553794178840436</v>
      </c>
      <c r="D146" s="67">
        <v>9.7964369888725962</v>
      </c>
      <c r="E146" s="67">
        <v>21.39814040866127</v>
      </c>
      <c r="F146" s="67">
        <v>21.344222597727288</v>
      </c>
      <c r="G146" s="67">
        <v>21.41154371517279</v>
      </c>
      <c r="I146" s="66" t="s">
        <v>248</v>
      </c>
      <c r="J146" s="67">
        <f>INDEX('Potential by Option'!C$6:C$36,MATCH($I146,'Potential by Option'!$B$6:$B$36,0))+INDEX('Potential by Option'!J$6:J$36,MATCH($I146,'Potential by Option'!$I$6:$I$36,0))</f>
        <v>0</v>
      </c>
      <c r="K146" s="67">
        <f>INDEX('Potential by Option'!D$6:D$36,MATCH($I146,'Potential by Option'!$B$6:$B$36,0))+INDEX('Potential by Option'!K$6:K$36,MATCH($I146,'Potential by Option'!$I$6:$I$36,0))</f>
        <v>10.483046075161552</v>
      </c>
      <c r="L146" s="67">
        <f>INDEX('Potential by Option'!E$6:E$36,MATCH($I146,'Potential by Option'!$B$6:$B$36,0))+INDEX('Potential by Option'!L$6:L$36,MATCH($I146,'Potential by Option'!$I$6:$I$36,0))</f>
        <v>22.725284729015378</v>
      </c>
      <c r="M146" s="67">
        <f>INDEX('Potential by Option'!F$6:F$36,MATCH($I146,'Potential by Option'!$B$6:$B$36,0))+INDEX('Potential by Option'!M$6:M$36,MATCH($I146,'Potential by Option'!$I$6:$I$36,0))</f>
        <v>22.62457310959568</v>
      </c>
      <c r="N146" s="67">
        <f>INDEX('Potential by Option'!G$6:G$36,MATCH($I146,'Potential by Option'!$B$6:$B$36,0))+INDEX('Potential by Option'!N$6:N$36,MATCH($I146,'Potential by Option'!$I$6:$I$36,0))</f>
        <v>22.542531889035224</v>
      </c>
    </row>
    <row r="147" spans="2:14" ht="16.5">
      <c r="B147" s="66" t="s">
        <v>280</v>
      </c>
      <c r="C147" s="67">
        <v>0.59049730134676603</v>
      </c>
      <c r="D147" s="67">
        <v>1.9976929763132876</v>
      </c>
      <c r="E147" s="67">
        <v>6.740002425618818</v>
      </c>
      <c r="F147" s="67">
        <v>7.8038622497468442</v>
      </c>
      <c r="G147" s="67">
        <v>8.1389672801372122</v>
      </c>
      <c r="I147" s="66" t="s">
        <v>1273</v>
      </c>
      <c r="J147" s="67">
        <f>INDEX('Potential by Option'!C$6:C$36,MATCH($I147,'Potential by Option'!$B$6:$B$36,0))+INDEX('Potential by Option'!J$6:J$36,MATCH($I147,'Potential by Option'!$I$6:$I$36,0))</f>
        <v>0</v>
      </c>
      <c r="K147" s="67">
        <f>INDEX('Potential by Option'!D$6:D$36,MATCH($I147,'Potential by Option'!$B$6:$B$36,0))+INDEX('Potential by Option'!K$6:K$36,MATCH($I147,'Potential by Option'!$I$6:$I$36,0))</f>
        <v>0.62783100514252821</v>
      </c>
      <c r="L147" s="67">
        <f>INDEX('Potential by Option'!E$6:E$36,MATCH($I147,'Potential by Option'!$B$6:$B$36,0))+INDEX('Potential by Option'!L$6:L$36,MATCH($I147,'Potential by Option'!$I$6:$I$36,0))</f>
        <v>5.3583453180626783</v>
      </c>
      <c r="M147" s="67">
        <f>INDEX('Potential by Option'!F$6:F$36,MATCH($I147,'Potential by Option'!$B$6:$B$36,0))+INDEX('Potential by Option'!M$6:M$36,MATCH($I147,'Potential by Option'!$I$6:$I$36,0))</f>
        <v>5.4183002307320249</v>
      </c>
      <c r="N147" s="67">
        <f>INDEX('Potential by Option'!G$6:G$36,MATCH($I147,'Potential by Option'!$B$6:$B$36,0))+INDEX('Potential by Option'!N$6:N$36,MATCH($I147,'Potential by Option'!$I$6:$I$36,0))</f>
        <v>5.4550291834903586</v>
      </c>
    </row>
    <row r="148" spans="2:14" ht="16.5">
      <c r="B148" s="66" t="s">
        <v>281</v>
      </c>
      <c r="C148" s="67">
        <v>31.17662385956304</v>
      </c>
      <c r="D148" s="67">
        <v>29.869384756385259</v>
      </c>
      <c r="E148" s="67">
        <v>29.576847909503947</v>
      </c>
      <c r="F148" s="67">
        <v>29.97391419813215</v>
      </c>
      <c r="G148" s="67">
        <v>31.082806291746664</v>
      </c>
      <c r="I148" s="66" t="s">
        <v>281</v>
      </c>
      <c r="J148" s="67">
        <f>INDEX('Potential by Option'!C$6:C$36,MATCH($I148,'Potential by Option'!$B$6:$B$36,0))+INDEX('Potential by Option'!J$6:J$36,MATCH($I148,'Potential by Option'!$I$6:$I$36,0))</f>
        <v>0</v>
      </c>
      <c r="K148" s="67">
        <f>INDEX('Potential by Option'!D$6:D$36,MATCH($I148,'Potential by Option'!$B$6:$B$36,0))+INDEX('Potential by Option'!K$6:K$36,MATCH($I148,'Potential by Option'!$I$6:$I$36,0))</f>
        <v>0</v>
      </c>
      <c r="L148" s="67">
        <f>INDEX('Potential by Option'!E$6:E$36,MATCH($I148,'Potential by Option'!$B$6:$B$36,0))+INDEX('Potential by Option'!L$6:L$36,MATCH($I148,'Potential by Option'!$I$6:$I$36,0))</f>
        <v>0</v>
      </c>
      <c r="M148" s="67">
        <f>INDEX('Potential by Option'!F$6:F$36,MATCH($I148,'Potential by Option'!$B$6:$B$36,0))+INDEX('Potential by Option'!M$6:M$36,MATCH($I148,'Potential by Option'!$I$6:$I$36,0))</f>
        <v>0</v>
      </c>
      <c r="N148" s="67">
        <f>INDEX('Potential by Option'!G$6:G$36,MATCH($I148,'Potential by Option'!$B$6:$B$36,0))+INDEX('Potential by Option'!N$6:N$36,MATCH($I148,'Potential by Option'!$I$6:$I$36,0))</f>
        <v>0</v>
      </c>
    </row>
    <row r="149" spans="2:14" ht="16.5">
      <c r="B149" s="66" t="s">
        <v>303</v>
      </c>
      <c r="C149" s="67">
        <v>1.9969415739417409</v>
      </c>
      <c r="D149" s="67">
        <v>6.7996193590560132</v>
      </c>
      <c r="E149" s="67">
        <v>23.078310044840578</v>
      </c>
      <c r="F149" s="67">
        <v>26.871640779608732</v>
      </c>
      <c r="G149" s="67">
        <v>28.182841657320807</v>
      </c>
      <c r="I149" s="66" t="s">
        <v>303</v>
      </c>
      <c r="J149" s="67">
        <f>INDEX('Potential by Option'!C$6:C$36,MATCH($I149,'Potential by Option'!$B$6:$B$36,0))+INDEX('Potential by Option'!J$6:J$36,MATCH($I149,'Potential by Option'!$I$6:$I$36,0))</f>
        <v>0</v>
      </c>
      <c r="K149" s="67">
        <f>INDEX('Potential by Option'!D$6:D$36,MATCH($I149,'Potential by Option'!$B$6:$B$36,0))+INDEX('Potential by Option'!K$6:K$36,MATCH($I149,'Potential by Option'!$I$6:$I$36,0))</f>
        <v>0.34272445476328212</v>
      </c>
      <c r="L149" s="67">
        <f>INDEX('Potential by Option'!E$6:E$36,MATCH($I149,'Potential by Option'!$B$6:$B$36,0))+INDEX('Potential by Option'!L$6:L$36,MATCH($I149,'Potential by Option'!$I$6:$I$36,0))</f>
        <v>2.580689423104165</v>
      </c>
      <c r="M149" s="67">
        <f>INDEX('Potential by Option'!F$6:F$36,MATCH($I149,'Potential by Option'!$B$6:$B$36,0))+INDEX('Potential by Option'!M$6:M$36,MATCH($I149,'Potential by Option'!$I$6:$I$36,0))</f>
        <v>2.8006906739162734</v>
      </c>
      <c r="N149" s="67">
        <f>INDEX('Potential by Option'!G$6:G$36,MATCH($I149,'Potential by Option'!$B$6:$B$36,0))+INDEX('Potential by Option'!N$6:N$36,MATCH($I149,'Potential by Option'!$I$6:$I$36,0))</f>
        <v>2.770083837114834</v>
      </c>
    </row>
    <row r="150" spans="2:14" ht="16.5">
      <c r="B150" s="66">
        <v>0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I150" s="66" t="s">
        <v>1376</v>
      </c>
      <c r="J150" s="67">
        <f>INDEX('Potential by Option'!C$6:C$36,MATCH($I150,'Potential by Option'!$B$6:$B$36,0))+INDEX('Potential by Option'!J$6:J$36,MATCH($I150,'Potential by Option'!$I$6:$I$36,0))</f>
        <v>0</v>
      </c>
      <c r="K150" s="67">
        <f>INDEX('Potential by Option'!D$6:D$36,MATCH($I150,'Potential by Option'!$B$6:$B$36,0))+INDEX('Potential by Option'!K$6:K$36,MATCH($I150,'Potential by Option'!$I$6:$I$36,0))</f>
        <v>0.88483320478377903</v>
      </c>
      <c r="L150" s="67">
        <f>INDEX('Potential by Option'!E$6:E$36,MATCH($I150,'Potential by Option'!$B$6:$B$36,0))+INDEX('Potential by Option'!L$6:L$36,MATCH($I150,'Potential by Option'!$I$6:$I$36,0))</f>
        <v>6.7825097910550856</v>
      </c>
      <c r="M150" s="67">
        <f>INDEX('Potential by Option'!F$6:F$36,MATCH($I150,'Potential by Option'!$B$6:$B$36,0))+INDEX('Potential by Option'!M$6:M$36,MATCH($I150,'Potential by Option'!$I$6:$I$36,0))</f>
        <v>6.6028992516391467</v>
      </c>
      <c r="N150" s="67">
        <f>INDEX('Potential by Option'!G$6:G$36,MATCH($I150,'Potential by Option'!$B$6:$B$36,0))+INDEX('Potential by Option'!N$6:N$36,MATCH($I150,'Potential by Option'!$I$6:$I$36,0))</f>
        <v>6.667572796430898</v>
      </c>
    </row>
    <row r="153" spans="2:14" ht="16.5">
      <c r="B153" s="73" t="s">
        <v>88</v>
      </c>
      <c r="C153" s="61">
        <v>2022</v>
      </c>
      <c r="D153" s="61">
        <v>2023</v>
      </c>
      <c r="E153" s="61">
        <v>2025</v>
      </c>
      <c r="F153" s="61">
        <v>2035</v>
      </c>
      <c r="G153" s="61">
        <v>2045</v>
      </c>
      <c r="I153" s="73" t="s">
        <v>88</v>
      </c>
      <c r="J153" s="61">
        <f t="shared" ref="J153:N153" si="11">J$93</f>
        <v>2023</v>
      </c>
      <c r="K153" s="61">
        <f t="shared" si="11"/>
        <v>2024</v>
      </c>
      <c r="L153" s="61">
        <f t="shared" si="11"/>
        <v>2027</v>
      </c>
      <c r="M153" s="61">
        <f t="shared" si="11"/>
        <v>2032</v>
      </c>
      <c r="N153" s="61">
        <f t="shared" si="11"/>
        <v>2042</v>
      </c>
    </row>
    <row r="154" spans="2:14" ht="16.5">
      <c r="B154" s="62" t="s">
        <v>87</v>
      </c>
      <c r="C154" s="63">
        <v>1330.6593218118662</v>
      </c>
      <c r="D154" s="63">
        <v>1336.5937783648519</v>
      </c>
      <c r="E154" s="63">
        <v>1349.3000224553421</v>
      </c>
      <c r="F154" s="63">
        <v>1403.1468102484018</v>
      </c>
      <c r="G154" s="63">
        <v>1444.1458011176769</v>
      </c>
      <c r="I154" s="62" t="s">
        <v>87</v>
      </c>
      <c r="J154" s="63">
        <f>J94</f>
        <v>1362.5433926834862</v>
      </c>
      <c r="K154" s="63">
        <f t="shared" ref="K154:N154" si="12">K94</f>
        <v>1365.5182052069504</v>
      </c>
      <c r="L154" s="63">
        <f t="shared" si="12"/>
        <v>1380.5381172508071</v>
      </c>
      <c r="M154" s="63">
        <f t="shared" si="12"/>
        <v>1408.4063322839384</v>
      </c>
      <c r="N154" s="63">
        <f t="shared" si="12"/>
        <v>1470.7445125368272</v>
      </c>
    </row>
    <row r="155" spans="2:14" ht="16.5">
      <c r="B155" s="64" t="s">
        <v>27</v>
      </c>
      <c r="C155" s="65">
        <v>41.064702296177515</v>
      </c>
      <c r="D155" s="65">
        <v>58.608981297714777</v>
      </c>
      <c r="E155" s="65">
        <v>112.99147321695352</v>
      </c>
      <c r="F155" s="65">
        <v>187.99227379485893</v>
      </c>
      <c r="G155" s="65">
        <v>275.59555316374104</v>
      </c>
      <c r="I155" s="64" t="s">
        <v>27</v>
      </c>
      <c r="J155" s="65">
        <f>J95</f>
        <v>0.51422322607878113</v>
      </c>
      <c r="K155" s="65">
        <f t="shared" ref="K155:N155" si="13">K95</f>
        <v>15.920061283810464</v>
      </c>
      <c r="L155" s="65">
        <f t="shared" si="13"/>
        <v>56.998469102090226</v>
      </c>
      <c r="M155" s="65">
        <f t="shared" si="13"/>
        <v>75.989785585880369</v>
      </c>
      <c r="N155" s="65">
        <f t="shared" si="13"/>
        <v>90.601256459826203</v>
      </c>
    </row>
    <row r="156" spans="2:14" ht="16.5">
      <c r="B156" s="66" t="s">
        <v>503</v>
      </c>
      <c r="C156" s="180">
        <f>C96/C$95</f>
        <v>0</v>
      </c>
      <c r="D156" s="180">
        <f t="shared" ref="D156:G156" si="14">D96/D$95</f>
        <v>0</v>
      </c>
      <c r="E156" s="180">
        <f t="shared" si="14"/>
        <v>0</v>
      </c>
      <c r="F156" s="180">
        <f t="shared" si="14"/>
        <v>0</v>
      </c>
      <c r="G156" s="180">
        <f t="shared" si="14"/>
        <v>0</v>
      </c>
      <c r="I156" s="66" t="s">
        <v>503</v>
      </c>
      <c r="J156" s="180">
        <f>J96/J$95</f>
        <v>0</v>
      </c>
      <c r="K156" s="180">
        <f t="shared" ref="K156:N156" si="15">K96/K$95</f>
        <v>0</v>
      </c>
      <c r="L156" s="180">
        <f t="shared" si="15"/>
        <v>0</v>
      </c>
      <c r="M156" s="180">
        <f t="shared" si="15"/>
        <v>0</v>
      </c>
      <c r="N156" s="180">
        <f t="shared" si="15"/>
        <v>0</v>
      </c>
    </row>
    <row r="157" spans="2:14" ht="16.5">
      <c r="B157" s="66" t="s">
        <v>397</v>
      </c>
      <c r="C157" s="180">
        <f t="shared" ref="C157:G157" si="16">C97/C$95</f>
        <v>0</v>
      </c>
      <c r="D157" s="180">
        <f t="shared" si="16"/>
        <v>0</v>
      </c>
      <c r="E157" s="180">
        <f t="shared" si="16"/>
        <v>0</v>
      </c>
      <c r="F157" s="180">
        <f t="shared" si="16"/>
        <v>0</v>
      </c>
      <c r="G157" s="180">
        <f t="shared" si="16"/>
        <v>0</v>
      </c>
      <c r="I157" s="66" t="s">
        <v>397</v>
      </c>
      <c r="J157" s="180">
        <f>J97/J$95</f>
        <v>0</v>
      </c>
      <c r="K157" s="180">
        <f t="shared" ref="K157:N157" si="17">K97/K$95</f>
        <v>0</v>
      </c>
      <c r="L157" s="180">
        <f t="shared" si="17"/>
        <v>0</v>
      </c>
      <c r="M157" s="180">
        <f t="shared" si="17"/>
        <v>0</v>
      </c>
      <c r="N157" s="180">
        <f t="shared" si="17"/>
        <v>0</v>
      </c>
    </row>
    <row r="158" spans="2:14" ht="16.5">
      <c r="B158" s="66" t="s">
        <v>461</v>
      </c>
      <c r="C158" s="180">
        <f t="shared" ref="C158:G158" si="18">C98/C$95</f>
        <v>0</v>
      </c>
      <c r="D158" s="180">
        <f t="shared" si="18"/>
        <v>0</v>
      </c>
      <c r="E158" s="180">
        <f t="shared" si="18"/>
        <v>0</v>
      </c>
      <c r="F158" s="180">
        <f t="shared" si="18"/>
        <v>0</v>
      </c>
      <c r="G158" s="180">
        <f t="shared" si="18"/>
        <v>0</v>
      </c>
      <c r="I158" s="66" t="s">
        <v>461</v>
      </c>
      <c r="J158" s="180">
        <f>J98/J$95</f>
        <v>0</v>
      </c>
      <c r="K158" s="180">
        <f t="shared" ref="K158:N158" si="19">K98/K$95</f>
        <v>0</v>
      </c>
      <c r="L158" s="180">
        <f t="shared" si="19"/>
        <v>0</v>
      </c>
      <c r="M158" s="180">
        <f t="shared" si="19"/>
        <v>0</v>
      </c>
      <c r="N158" s="180">
        <f t="shared" si="19"/>
        <v>0</v>
      </c>
    </row>
    <row r="159" spans="2:14" ht="16.5">
      <c r="B159" s="66" t="s">
        <v>418</v>
      </c>
      <c r="C159" s="180">
        <f t="shared" ref="C159:G159" si="20">C99/C$95</f>
        <v>0</v>
      </c>
      <c r="D159" s="180">
        <f t="shared" si="20"/>
        <v>0</v>
      </c>
      <c r="E159" s="180">
        <f t="shared" si="20"/>
        <v>0</v>
      </c>
      <c r="F159" s="180">
        <f t="shared" si="20"/>
        <v>0</v>
      </c>
      <c r="G159" s="180">
        <f t="shared" si="20"/>
        <v>0</v>
      </c>
      <c r="I159" s="66" t="s">
        <v>418</v>
      </c>
      <c r="J159" s="180">
        <f t="shared" ref="J159:N159" si="21">J99/J$95</f>
        <v>0</v>
      </c>
      <c r="K159" s="180">
        <f t="shared" si="21"/>
        <v>0</v>
      </c>
      <c r="L159" s="180">
        <f t="shared" si="21"/>
        <v>0</v>
      </c>
      <c r="M159" s="180">
        <f t="shared" si="21"/>
        <v>0</v>
      </c>
      <c r="N159" s="180">
        <f t="shared" si="21"/>
        <v>0</v>
      </c>
    </row>
    <row r="160" spans="2:14" ht="16.5">
      <c r="B160" s="66" t="s">
        <v>472</v>
      </c>
      <c r="C160" s="180">
        <f t="shared" ref="C160:G160" si="22">C100/C$95</f>
        <v>0</v>
      </c>
      <c r="D160" s="180">
        <f t="shared" si="22"/>
        <v>0</v>
      </c>
      <c r="E160" s="180">
        <f t="shared" si="22"/>
        <v>0</v>
      </c>
      <c r="F160" s="180">
        <f t="shared" si="22"/>
        <v>0</v>
      </c>
      <c r="G160" s="180">
        <f t="shared" si="22"/>
        <v>0</v>
      </c>
      <c r="I160" s="66" t="s">
        <v>472</v>
      </c>
      <c r="J160" s="180">
        <f t="shared" ref="J160:N160" si="23">J100/J$95</f>
        <v>0</v>
      </c>
      <c r="K160" s="180">
        <f t="shared" si="23"/>
        <v>0</v>
      </c>
      <c r="L160" s="180">
        <f t="shared" si="23"/>
        <v>0</v>
      </c>
      <c r="M160" s="180">
        <f t="shared" si="23"/>
        <v>0</v>
      </c>
      <c r="N160" s="180">
        <f t="shared" si="23"/>
        <v>0</v>
      </c>
    </row>
    <row r="161" spans="2:14" ht="16.5">
      <c r="B161" s="66" t="s">
        <v>459</v>
      </c>
      <c r="C161" s="180">
        <f t="shared" ref="C161:G161" si="24">C101/C$95</f>
        <v>0</v>
      </c>
      <c r="D161" s="180">
        <f t="shared" si="24"/>
        <v>0</v>
      </c>
      <c r="E161" s="180">
        <f t="shared" si="24"/>
        <v>0</v>
      </c>
      <c r="F161" s="180">
        <f t="shared" si="24"/>
        <v>0</v>
      </c>
      <c r="G161" s="180">
        <f t="shared" si="24"/>
        <v>0</v>
      </c>
      <c r="I161" s="66" t="s">
        <v>459</v>
      </c>
      <c r="J161" s="180">
        <f t="shared" ref="J161:N161" si="25">J101/J$95</f>
        <v>0</v>
      </c>
      <c r="K161" s="180">
        <f t="shared" si="25"/>
        <v>0</v>
      </c>
      <c r="L161" s="180">
        <f t="shared" si="25"/>
        <v>0</v>
      </c>
      <c r="M161" s="180">
        <f t="shared" si="25"/>
        <v>0</v>
      </c>
      <c r="N161" s="180">
        <f t="shared" si="25"/>
        <v>0</v>
      </c>
    </row>
    <row r="162" spans="2:14" ht="16.5">
      <c r="B162" s="1">
        <v>0</v>
      </c>
      <c r="C162" s="180">
        <f t="shared" ref="C162:G162" si="26">C102/C$95</f>
        <v>0</v>
      </c>
      <c r="D162" s="180">
        <f t="shared" si="26"/>
        <v>0</v>
      </c>
      <c r="E162" s="180">
        <f t="shared" si="26"/>
        <v>0</v>
      </c>
      <c r="F162" s="180">
        <f t="shared" si="26"/>
        <v>0</v>
      </c>
      <c r="G162" s="180">
        <f t="shared" si="26"/>
        <v>0</v>
      </c>
      <c r="I162" s="1">
        <v>0</v>
      </c>
      <c r="J162" s="180">
        <f t="shared" ref="J162:N162" si="27">J102/J$95</f>
        <v>0</v>
      </c>
      <c r="K162" s="180">
        <f t="shared" si="27"/>
        <v>0</v>
      </c>
      <c r="L162" s="180">
        <f t="shared" si="27"/>
        <v>0</v>
      </c>
      <c r="M162" s="180">
        <f t="shared" si="27"/>
        <v>0</v>
      </c>
      <c r="N162" s="180">
        <f t="shared" si="27"/>
        <v>0</v>
      </c>
    </row>
    <row r="163" spans="2:14" ht="16.5">
      <c r="B163" s="66" t="s">
        <v>439</v>
      </c>
      <c r="C163" s="180">
        <f t="shared" ref="C163:G163" si="28">C103/C$95</f>
        <v>0</v>
      </c>
      <c r="D163" s="180">
        <f t="shared" si="28"/>
        <v>0</v>
      </c>
      <c r="E163" s="180">
        <f t="shared" si="28"/>
        <v>0</v>
      </c>
      <c r="F163" s="180">
        <f t="shared" si="28"/>
        <v>0</v>
      </c>
      <c r="G163" s="180">
        <f t="shared" si="28"/>
        <v>0</v>
      </c>
      <c r="I163" s="66" t="s">
        <v>439</v>
      </c>
      <c r="J163" s="180">
        <f t="shared" ref="J163:N163" si="29">J103/J$95</f>
        <v>0</v>
      </c>
      <c r="K163" s="180">
        <f t="shared" si="29"/>
        <v>0</v>
      </c>
      <c r="L163" s="180">
        <f t="shared" si="29"/>
        <v>0</v>
      </c>
      <c r="M163" s="180">
        <f t="shared" si="29"/>
        <v>0</v>
      </c>
      <c r="N163" s="180">
        <f t="shared" si="29"/>
        <v>0</v>
      </c>
    </row>
    <row r="164" spans="2:14" ht="16.5">
      <c r="B164" s="66" t="s">
        <v>356</v>
      </c>
      <c r="C164" s="180">
        <f t="shared" ref="C164:G164" si="30">C104/C$95</f>
        <v>1.6624857761568983E-3</v>
      </c>
      <c r="D164" s="180">
        <f t="shared" si="30"/>
        <v>4.0560861217145928E-3</v>
      </c>
      <c r="E164" s="180">
        <f t="shared" si="30"/>
        <v>6.4918444782539339E-3</v>
      </c>
      <c r="F164" s="180">
        <f t="shared" si="30"/>
        <v>2.6855445920383345E-2</v>
      </c>
      <c r="G164" s="180">
        <f t="shared" si="30"/>
        <v>2.0191402424928361E-2</v>
      </c>
      <c r="I164" s="66" t="s">
        <v>356</v>
      </c>
      <c r="J164" s="180">
        <f t="shared" ref="J164:N164" si="31">J104/J$95</f>
        <v>0</v>
      </c>
      <c r="K164" s="180">
        <f t="shared" si="31"/>
        <v>4.6853055013083055E-3</v>
      </c>
      <c r="L164" s="180">
        <f t="shared" si="31"/>
        <v>9.1615590361603817E-3</v>
      </c>
      <c r="M164" s="180">
        <f t="shared" si="31"/>
        <v>2.5247293072306814E-2</v>
      </c>
      <c r="N164" s="180">
        <f t="shared" si="31"/>
        <v>5.5642959078924865E-2</v>
      </c>
    </row>
    <row r="165" spans="2:14" ht="16.5">
      <c r="B165" s="66" t="s">
        <v>118</v>
      </c>
      <c r="C165" s="180">
        <f t="shared" ref="C165:G165" si="32">C105/C$95</f>
        <v>1.3918573331454933E-2</v>
      </c>
      <c r="D165" s="180">
        <f t="shared" si="32"/>
        <v>2.2305566559269727E-2</v>
      </c>
      <c r="E165" s="180">
        <f t="shared" si="32"/>
        <v>2.638619036987401E-2</v>
      </c>
      <c r="F165" s="180">
        <f t="shared" si="32"/>
        <v>1.6755981981843079E-2</v>
      </c>
      <c r="G165" s="180">
        <f t="shared" si="32"/>
        <v>1.2064636220918004E-2</v>
      </c>
      <c r="I165" s="66" t="s">
        <v>118</v>
      </c>
      <c r="J165" s="180">
        <f t="shared" ref="J165:N165" si="33">J105/J$95</f>
        <v>0</v>
      </c>
      <c r="K165" s="180">
        <f t="shared" si="33"/>
        <v>7.7429746991106121E-2</v>
      </c>
      <c r="L165" s="180">
        <f t="shared" si="33"/>
        <v>4.1278497668469541E-2</v>
      </c>
      <c r="M165" s="180">
        <f t="shared" si="33"/>
        <v>2.7553071583368394E-2</v>
      </c>
      <c r="N165" s="180">
        <f t="shared" si="33"/>
        <v>2.3398146128474424E-2</v>
      </c>
    </row>
    <row r="166" spans="2:14" ht="16.5">
      <c r="B166" s="66" t="s">
        <v>183</v>
      </c>
      <c r="C166" s="180">
        <f t="shared" ref="C166:G166" si="34">C106/C$95</f>
        <v>1.3175886273843005E-3</v>
      </c>
      <c r="D166" s="180">
        <f t="shared" si="34"/>
        <v>5.59059352056363E-3</v>
      </c>
      <c r="E166" s="180">
        <f t="shared" si="34"/>
        <v>1.4777185001278805E-2</v>
      </c>
      <c r="F166" s="180">
        <f t="shared" si="34"/>
        <v>0.14003759513662972</v>
      </c>
      <c r="G166" s="180">
        <f t="shared" si="34"/>
        <v>0.17727911998877477</v>
      </c>
      <c r="I166" s="66" t="s">
        <v>183</v>
      </c>
      <c r="J166" s="180">
        <f t="shared" ref="J166:N166" si="35">J106/J$95</f>
        <v>0</v>
      </c>
      <c r="K166" s="180">
        <f t="shared" si="35"/>
        <v>5.5544424032255887E-2</v>
      </c>
      <c r="L166" s="180">
        <f t="shared" si="35"/>
        <v>0.10251496330025341</v>
      </c>
      <c r="M166" s="180">
        <f t="shared" si="35"/>
        <v>0.26117004820967699</v>
      </c>
      <c r="N166" s="180">
        <f t="shared" si="35"/>
        <v>0.27805148859122053</v>
      </c>
    </row>
    <row r="167" spans="2:14" ht="16.5">
      <c r="B167" s="1">
        <v>0</v>
      </c>
      <c r="C167" s="180">
        <f t="shared" ref="C167:G167" si="36">C107/C$95</f>
        <v>0</v>
      </c>
      <c r="D167" s="180">
        <f t="shared" si="36"/>
        <v>0</v>
      </c>
      <c r="E167" s="180">
        <f t="shared" si="36"/>
        <v>0</v>
      </c>
      <c r="F167" s="180">
        <f t="shared" si="36"/>
        <v>0</v>
      </c>
      <c r="G167" s="180">
        <f t="shared" si="36"/>
        <v>0</v>
      </c>
      <c r="I167" s="1">
        <v>0</v>
      </c>
      <c r="J167" s="180">
        <f t="shared" ref="J167:N167" si="37">J107/J$95</f>
        <v>0</v>
      </c>
      <c r="K167" s="180">
        <f t="shared" si="37"/>
        <v>1.8177747624266252E-3</v>
      </c>
      <c r="L167" s="180">
        <f t="shared" si="37"/>
        <v>3.7032689975595424E-3</v>
      </c>
      <c r="M167" s="180">
        <f t="shared" si="37"/>
        <v>1.0002273020565307E-2</v>
      </c>
      <c r="N167" s="180">
        <f t="shared" si="37"/>
        <v>1.197983049236169E-2</v>
      </c>
    </row>
    <row r="168" spans="2:14" ht="16.5">
      <c r="B168" s="66" t="s">
        <v>141</v>
      </c>
      <c r="C168" s="180">
        <f t="shared" ref="C168:G168" si="38">C108/C$95</f>
        <v>0</v>
      </c>
      <c r="D168" s="180">
        <f t="shared" si="38"/>
        <v>0</v>
      </c>
      <c r="E168" s="180">
        <f t="shared" si="38"/>
        <v>0</v>
      </c>
      <c r="F168" s="180">
        <f t="shared" si="38"/>
        <v>0</v>
      </c>
      <c r="G168" s="180">
        <f t="shared" si="38"/>
        <v>0</v>
      </c>
      <c r="I168" s="66" t="s">
        <v>141</v>
      </c>
      <c r="J168" s="180">
        <f t="shared" ref="J168:N168" si="39">J108/J$95</f>
        <v>0</v>
      </c>
      <c r="K168" s="180">
        <f t="shared" si="39"/>
        <v>0</v>
      </c>
      <c r="L168" s="180">
        <f t="shared" si="39"/>
        <v>0</v>
      </c>
      <c r="M168" s="180">
        <f t="shared" si="39"/>
        <v>0</v>
      </c>
      <c r="N168" s="180">
        <f t="shared" si="39"/>
        <v>0</v>
      </c>
    </row>
    <row r="169" spans="2:14" ht="16.5">
      <c r="B169" s="66" t="s">
        <v>130</v>
      </c>
      <c r="C169" s="180">
        <f t="shared" ref="C169:G169" si="40">C109/C$95</f>
        <v>0</v>
      </c>
      <c r="D169" s="180">
        <f t="shared" si="40"/>
        <v>0</v>
      </c>
      <c r="E169" s="180">
        <f t="shared" si="40"/>
        <v>2.7557846721860892E-3</v>
      </c>
      <c r="F169" s="180">
        <f t="shared" si="40"/>
        <v>2.9788127857976347E-2</v>
      </c>
      <c r="G169" s="180">
        <f t="shared" si="40"/>
        <v>0.10965209640734574</v>
      </c>
      <c r="I169" s="66" t="s">
        <v>130</v>
      </c>
      <c r="J169" s="180">
        <f t="shared" ref="J169:N169" si="41">J109/J$95</f>
        <v>0</v>
      </c>
      <c r="K169" s="180">
        <f t="shared" si="41"/>
        <v>1.3189741807419695E-3</v>
      </c>
      <c r="L169" s="180">
        <f t="shared" si="41"/>
        <v>5.6990760925012904E-3</v>
      </c>
      <c r="M169" s="180">
        <f t="shared" si="41"/>
        <v>1.1704782634062471E-2</v>
      </c>
      <c r="N169" s="180">
        <f t="shared" si="41"/>
        <v>5.966935834811235E-2</v>
      </c>
    </row>
    <row r="170" spans="2:14" ht="16.5">
      <c r="B170" s="66" t="s">
        <v>227</v>
      </c>
      <c r="C170" s="180">
        <f t="shared" ref="C170:G170" si="42">C110/C$95</f>
        <v>7.120973391274845E-3</v>
      </c>
      <c r="D170" s="180">
        <f t="shared" si="42"/>
        <v>1.512550836148647E-2</v>
      </c>
      <c r="E170" s="180">
        <f t="shared" si="42"/>
        <v>2.403542966213636E-2</v>
      </c>
      <c r="F170" s="180">
        <f t="shared" si="42"/>
        <v>1.7772053475887565E-2</v>
      </c>
      <c r="G170" s="180">
        <f t="shared" si="42"/>
        <v>1.3425226798990371E-2</v>
      </c>
      <c r="I170" s="66" t="s">
        <v>227</v>
      </c>
      <c r="J170" s="180">
        <f t="shared" ref="J170:N170" si="43">J110/J$95</f>
        <v>0</v>
      </c>
      <c r="K170" s="180">
        <f t="shared" si="43"/>
        <v>1.7542657444229903E-2</v>
      </c>
      <c r="L170" s="180">
        <f t="shared" si="43"/>
        <v>4.5503540745257011E-2</v>
      </c>
      <c r="M170" s="180">
        <f t="shared" si="43"/>
        <v>3.9913657324868006E-2</v>
      </c>
      <c r="N170" s="180">
        <f t="shared" si="43"/>
        <v>3.7114911730222966E-2</v>
      </c>
    </row>
    <row r="171" spans="2:14" ht="16.5">
      <c r="B171" s="66" t="s">
        <v>185</v>
      </c>
      <c r="C171" s="180">
        <f t="shared" ref="C171:G171" si="44">C111/C$95</f>
        <v>0</v>
      </c>
      <c r="D171" s="180">
        <f t="shared" si="44"/>
        <v>0</v>
      </c>
      <c r="E171" s="180">
        <f t="shared" si="44"/>
        <v>0</v>
      </c>
      <c r="F171" s="180">
        <f t="shared" si="44"/>
        <v>0</v>
      </c>
      <c r="G171" s="180">
        <f t="shared" si="44"/>
        <v>0</v>
      </c>
      <c r="I171" s="66" t="s">
        <v>185</v>
      </c>
      <c r="J171" s="180">
        <f t="shared" ref="J171:N171" si="45">J111/J$95</f>
        <v>0</v>
      </c>
      <c r="K171" s="180">
        <f t="shared" si="45"/>
        <v>0</v>
      </c>
      <c r="L171" s="180">
        <f t="shared" si="45"/>
        <v>0</v>
      </c>
      <c r="M171" s="180">
        <f t="shared" si="45"/>
        <v>0</v>
      </c>
      <c r="N171" s="180">
        <f t="shared" si="45"/>
        <v>0</v>
      </c>
    </row>
    <row r="172" spans="2:14" ht="16.5">
      <c r="B172" s="66" t="s">
        <v>206</v>
      </c>
      <c r="C172" s="180">
        <f t="shared" ref="C172:G172" si="46">C112/C$95</f>
        <v>2.0916672492800829E-2</v>
      </c>
      <c r="D172" s="180">
        <f t="shared" si="46"/>
        <v>4.4428069631867316E-2</v>
      </c>
      <c r="E172" s="180">
        <f t="shared" si="46"/>
        <v>7.0596679441353977E-2</v>
      </c>
      <c r="F172" s="180">
        <f t="shared" si="46"/>
        <v>5.2183668200420787E-2</v>
      </c>
      <c r="G172" s="180">
        <f t="shared" si="46"/>
        <v>3.9407814844826736E-2</v>
      </c>
      <c r="I172" s="66" t="s">
        <v>206</v>
      </c>
      <c r="J172" s="180">
        <f t="shared" ref="J172:N172" si="47">J112/J$95</f>
        <v>0</v>
      </c>
      <c r="K172" s="180">
        <f t="shared" si="47"/>
        <v>0</v>
      </c>
      <c r="L172" s="180">
        <f t="shared" si="47"/>
        <v>5.5162659899086794E-2</v>
      </c>
      <c r="M172" s="180">
        <f t="shared" si="47"/>
        <v>6.2212446336763087E-2</v>
      </c>
      <c r="N172" s="180">
        <f t="shared" si="47"/>
        <v>5.7855863743379324E-2</v>
      </c>
    </row>
    <row r="173" spans="2:14" ht="16.5">
      <c r="B173" s="66" t="s">
        <v>163</v>
      </c>
      <c r="C173" s="180">
        <f t="shared" ref="C173:G173" si="48">C113/C$95</f>
        <v>1.3309123079216643E-2</v>
      </c>
      <c r="D173" s="180">
        <f t="shared" si="48"/>
        <v>2.8000325736704544E-2</v>
      </c>
      <c r="E173" s="180">
        <f t="shared" si="48"/>
        <v>4.3614938574528098E-2</v>
      </c>
      <c r="F173" s="180">
        <f t="shared" si="48"/>
        <v>2.921247830828802E-2</v>
      </c>
      <c r="G173" s="180">
        <f t="shared" si="48"/>
        <v>2.0029077788786615E-2</v>
      </c>
      <c r="I173" s="66" t="s">
        <v>163</v>
      </c>
      <c r="J173" s="180">
        <f t="shared" ref="J173:N173" si="49">J113/J$95</f>
        <v>0</v>
      </c>
      <c r="K173" s="180">
        <f t="shared" si="49"/>
        <v>2.9059418936945042E-2</v>
      </c>
      <c r="L173" s="180">
        <f t="shared" si="49"/>
        <v>7.5001345522232268E-2</v>
      </c>
      <c r="M173" s="180">
        <f t="shared" si="49"/>
        <v>6.5304571235196424E-2</v>
      </c>
      <c r="N173" s="180">
        <f t="shared" si="49"/>
        <v>5.9798568584740572E-2</v>
      </c>
    </row>
    <row r="174" spans="2:14" ht="16.5">
      <c r="B174" s="66" t="s">
        <v>1031</v>
      </c>
      <c r="C174" s="180">
        <f t="shared" ref="C174:G174" si="50">C114/C$95</f>
        <v>0</v>
      </c>
      <c r="D174" s="180">
        <f t="shared" si="50"/>
        <v>0</v>
      </c>
      <c r="E174" s="180">
        <f t="shared" si="50"/>
        <v>0</v>
      </c>
      <c r="F174" s="180">
        <f t="shared" si="50"/>
        <v>0</v>
      </c>
      <c r="G174" s="180">
        <f t="shared" si="50"/>
        <v>0</v>
      </c>
      <c r="I174" s="66" t="s">
        <v>1031</v>
      </c>
      <c r="J174" s="180">
        <f t="shared" ref="J174:N174" si="51">J114/J$95</f>
        <v>1</v>
      </c>
      <c r="K174" s="180">
        <f t="shared" si="51"/>
        <v>2.8632114964297448E-2</v>
      </c>
      <c r="L174" s="180">
        <f t="shared" si="51"/>
        <v>7.031586456533595E-3</v>
      </c>
      <c r="M174" s="180">
        <f t="shared" si="51"/>
        <v>5.3007449997382978E-3</v>
      </c>
      <c r="N174" s="180">
        <f t="shared" si="51"/>
        <v>4.5075918391748356E-3</v>
      </c>
    </row>
    <row r="175" spans="2:14" ht="16.5">
      <c r="B175" s="66" t="s">
        <v>325</v>
      </c>
      <c r="C175" s="180">
        <f t="shared" ref="C175:G175" si="52">C115/C$95</f>
        <v>0</v>
      </c>
      <c r="D175" s="180">
        <f t="shared" si="52"/>
        <v>0</v>
      </c>
      <c r="E175" s="180">
        <f t="shared" si="52"/>
        <v>0</v>
      </c>
      <c r="F175" s="180">
        <f t="shared" si="52"/>
        <v>0</v>
      </c>
      <c r="G175" s="180">
        <f t="shared" si="52"/>
        <v>0</v>
      </c>
      <c r="I175" s="66" t="s">
        <v>325</v>
      </c>
      <c r="J175" s="180">
        <f t="shared" ref="J175:N175" si="53">J115/J$95</f>
        <v>0</v>
      </c>
      <c r="K175" s="180">
        <f t="shared" si="53"/>
        <v>0</v>
      </c>
      <c r="L175" s="180">
        <f t="shared" si="53"/>
        <v>0</v>
      </c>
      <c r="M175" s="180">
        <f t="shared" si="53"/>
        <v>0</v>
      </c>
      <c r="N175" s="180">
        <f t="shared" si="53"/>
        <v>0</v>
      </c>
    </row>
    <row r="176" spans="2:14" ht="16.5">
      <c r="B176" s="66" t="s">
        <v>248</v>
      </c>
      <c r="C176" s="180">
        <f t="shared" ref="C176:G176" si="54">C116/C$95</f>
        <v>0.11121280301851806</v>
      </c>
      <c r="D176" s="180">
        <f t="shared" si="54"/>
        <v>0.17111999392525107</v>
      </c>
      <c r="E176" s="180">
        <f t="shared" si="54"/>
        <v>0.19366771223459464</v>
      </c>
      <c r="F176" s="180">
        <f t="shared" si="54"/>
        <v>0.11610620201272631</v>
      </c>
      <c r="G176" s="180">
        <f t="shared" si="54"/>
        <v>7.944150109822147E-2</v>
      </c>
      <c r="I176" s="66" t="s">
        <v>248</v>
      </c>
      <c r="J176" s="180">
        <f t="shared" ref="J176:N176" si="55">J116/J$95</f>
        <v>0</v>
      </c>
      <c r="K176" s="180">
        <f t="shared" si="55"/>
        <v>0.67195198217885188</v>
      </c>
      <c r="L176" s="180">
        <f t="shared" si="55"/>
        <v>0.40649561580192528</v>
      </c>
      <c r="M176" s="180">
        <f t="shared" si="55"/>
        <v>0.303483074087259</v>
      </c>
      <c r="N176" s="180">
        <f t="shared" si="55"/>
        <v>0.25348391276600096</v>
      </c>
    </row>
    <row r="177" spans="2:14" ht="16.5">
      <c r="B177" s="66" t="s">
        <v>280</v>
      </c>
      <c r="C177" s="180">
        <f t="shared" ref="C177:G177" si="56">C117/C$95</f>
        <v>1.3723518951415411E-2</v>
      </c>
      <c r="D177" s="180">
        <f t="shared" si="56"/>
        <v>3.2558015866559833E-2</v>
      </c>
      <c r="E177" s="180">
        <f t="shared" si="56"/>
        <v>5.70106552525955E-2</v>
      </c>
      <c r="F177" s="180">
        <f t="shared" si="56"/>
        <v>3.9642759985563429E-2</v>
      </c>
      <c r="G177" s="180">
        <f t="shared" si="56"/>
        <v>2.8183545793932299E-2</v>
      </c>
      <c r="I177" s="66" t="s">
        <v>280</v>
      </c>
      <c r="J177" s="180">
        <f t="shared" ref="J177:N177" si="57">J117/J$95</f>
        <v>0</v>
      </c>
      <c r="K177" s="180">
        <f t="shared" si="57"/>
        <v>3.7641685857082892E-2</v>
      </c>
      <c r="L177" s="180">
        <f t="shared" si="57"/>
        <v>8.9840481839045444E-2</v>
      </c>
      <c r="M177" s="180">
        <f t="shared" si="57"/>
        <v>6.8316145108905602E-2</v>
      </c>
      <c r="N177" s="180">
        <f t="shared" si="57"/>
        <v>5.7685063811823534E-2</v>
      </c>
    </row>
    <row r="178" spans="2:14" ht="16.5">
      <c r="B178" s="66" t="s">
        <v>281</v>
      </c>
      <c r="C178" s="180">
        <f t="shared" ref="C178:G178" si="58">C118/C$95</f>
        <v>0.73226151338643086</v>
      </c>
      <c r="D178" s="180">
        <f t="shared" si="58"/>
        <v>0.49163875978691712</v>
      </c>
      <c r="E178" s="180">
        <f t="shared" si="58"/>
        <v>0.2525053560786209</v>
      </c>
      <c r="F178" s="180">
        <f t="shared" si="58"/>
        <v>0.15363456689644167</v>
      </c>
      <c r="G178" s="180">
        <f t="shared" si="58"/>
        <v>0.10857056059195382</v>
      </c>
      <c r="I178" s="66" t="s">
        <v>281</v>
      </c>
      <c r="J178" s="180">
        <f t="shared" ref="J178:N178" si="59">J118/J$95</f>
        <v>0</v>
      </c>
      <c r="K178" s="180">
        <f t="shared" si="59"/>
        <v>0</v>
      </c>
      <c r="L178" s="180">
        <f t="shared" si="59"/>
        <v>0</v>
      </c>
      <c r="M178" s="180">
        <f t="shared" si="59"/>
        <v>0</v>
      </c>
      <c r="N178" s="180">
        <f t="shared" si="59"/>
        <v>0</v>
      </c>
    </row>
    <row r="179" spans="2:14" ht="16.5">
      <c r="B179" s="66" t="s">
        <v>303</v>
      </c>
      <c r="C179" s="180">
        <f t="shared" ref="C179:G180" si="60">C119/C$95</f>
        <v>4.6339862341489749E-2</v>
      </c>
      <c r="D179" s="180">
        <f t="shared" si="60"/>
        <v>0.11071975239510616</v>
      </c>
      <c r="E179" s="180">
        <f t="shared" si="60"/>
        <v>0.19514078926561468</v>
      </c>
      <c r="F179" s="180">
        <f t="shared" si="60"/>
        <v>0.13650743160620035</v>
      </c>
      <c r="G179" s="180">
        <f t="shared" si="60"/>
        <v>9.7628756264690295E-2</v>
      </c>
      <c r="I179" s="66" t="s">
        <v>303</v>
      </c>
      <c r="J179" s="180">
        <f t="shared" ref="J179:N180" si="61">J119/J$95</f>
        <v>0</v>
      </c>
      <c r="K179" s="180">
        <f t="shared" si="61"/>
        <v>2.2076505566120012E-2</v>
      </c>
      <c r="L179" s="180">
        <f t="shared" si="61"/>
        <v>4.6394959896154407E-2</v>
      </c>
      <c r="M179" s="180">
        <f t="shared" si="61"/>
        <v>3.7761563959010293E-2</v>
      </c>
      <c r="N179" s="180">
        <f t="shared" si="61"/>
        <v>3.1313233290100884E-2</v>
      </c>
    </row>
    <row r="180" spans="2:14" ht="16.5">
      <c r="B180" s="66">
        <v>0</v>
      </c>
      <c r="C180" s="180">
        <f t="shared" si="60"/>
        <v>0</v>
      </c>
      <c r="D180" s="180">
        <f t="shared" si="60"/>
        <v>0</v>
      </c>
      <c r="E180" s="180">
        <f t="shared" si="60"/>
        <v>0</v>
      </c>
      <c r="F180" s="180">
        <f t="shared" si="60"/>
        <v>0</v>
      </c>
      <c r="G180" s="180">
        <f t="shared" si="60"/>
        <v>0</v>
      </c>
      <c r="I180" s="66" t="s">
        <v>1124</v>
      </c>
      <c r="J180" s="180">
        <f>J120/J$95</f>
        <v>0</v>
      </c>
      <c r="K180" s="180">
        <f t="shared" si="61"/>
        <v>5.2299409584633957E-2</v>
      </c>
      <c r="L180" s="180">
        <f t="shared" si="61"/>
        <v>0.11221244474482085</v>
      </c>
      <c r="M180" s="180">
        <f t="shared" si="61"/>
        <v>8.2030328428279273E-2</v>
      </c>
      <c r="N180" s="180">
        <f t="shared" si="61"/>
        <v>6.9499071595463105E-2</v>
      </c>
    </row>
    <row r="183" spans="2:14" ht="16.5">
      <c r="B183" s="73" t="s">
        <v>79</v>
      </c>
      <c r="C183" s="61">
        <v>2022</v>
      </c>
      <c r="D183" s="61">
        <v>2023</v>
      </c>
      <c r="E183" s="61">
        <v>2025</v>
      </c>
      <c r="F183" s="61">
        <v>2035</v>
      </c>
      <c r="G183" s="61">
        <v>2045</v>
      </c>
      <c r="I183" s="73" t="s">
        <v>79</v>
      </c>
      <c r="J183" s="61">
        <f t="shared" ref="J183:N183" si="62">J$93</f>
        <v>2023</v>
      </c>
      <c r="K183" s="61">
        <f t="shared" si="62"/>
        <v>2024</v>
      </c>
      <c r="L183" s="61">
        <f t="shared" si="62"/>
        <v>2027</v>
      </c>
      <c r="M183" s="61">
        <f t="shared" si="62"/>
        <v>2032</v>
      </c>
      <c r="N183" s="61">
        <f t="shared" si="62"/>
        <v>2042</v>
      </c>
    </row>
    <row r="184" spans="2:14" ht="16.5">
      <c r="B184" s="62" t="s">
        <v>77</v>
      </c>
      <c r="C184" s="63">
        <v>1369.3507400415024</v>
      </c>
      <c r="D184" s="63">
        <v>1375.5973921410809</v>
      </c>
      <c r="E184" s="63">
        <v>1389.0150309521919</v>
      </c>
      <c r="F184" s="63">
        <v>1445.5475614343625</v>
      </c>
      <c r="G184" s="63">
        <v>1507.8432511644739</v>
      </c>
      <c r="I184" s="62" t="s">
        <v>77</v>
      </c>
      <c r="J184" s="63">
        <f>J124</f>
        <v>1400.3963157119022</v>
      </c>
      <c r="K184" s="63">
        <f t="shared" ref="K184:N184" si="63">K124</f>
        <v>1403.7529458230629</v>
      </c>
      <c r="L184" s="63">
        <f t="shared" si="63"/>
        <v>1419.8727545089603</v>
      </c>
      <c r="M184" s="63">
        <f t="shared" si="63"/>
        <v>1449.7619546215465</v>
      </c>
      <c r="N184" s="63">
        <f t="shared" si="63"/>
        <v>1516.3299730059312</v>
      </c>
    </row>
    <row r="185" spans="2:14" ht="16.5">
      <c r="B185" s="64" t="s">
        <v>27</v>
      </c>
      <c r="C185" s="65">
        <v>43.953297726611027</v>
      </c>
      <c r="D185" s="65">
        <v>65.695212600538056</v>
      </c>
      <c r="E185" s="65">
        <v>136.09451934302734</v>
      </c>
      <c r="F185" s="65">
        <v>244.19413526397895</v>
      </c>
      <c r="G185" s="65">
        <v>372.03699633369428</v>
      </c>
      <c r="I185" s="64" t="s">
        <v>27</v>
      </c>
      <c r="J185" s="65">
        <f t="shared" ref="J185:N185" si="64">J125</f>
        <v>0.51694342076708044</v>
      </c>
      <c r="K185" s="65">
        <f t="shared" si="64"/>
        <v>18.546863910221688</v>
      </c>
      <c r="L185" s="65">
        <f t="shared" si="64"/>
        <v>79.538604384603545</v>
      </c>
      <c r="M185" s="65">
        <f t="shared" si="64"/>
        <v>101.87552028460007</v>
      </c>
      <c r="N185" s="65">
        <f t="shared" si="64"/>
        <v>123.64943973944472</v>
      </c>
    </row>
    <row r="186" spans="2:14" ht="16.5">
      <c r="B186" s="66" t="s">
        <v>503</v>
      </c>
      <c r="C186" s="180">
        <f>C126/C$125</f>
        <v>0</v>
      </c>
      <c r="D186" s="180">
        <f t="shared" ref="D186:G186" si="65">D126/D$125</f>
        <v>0</v>
      </c>
      <c r="E186" s="180">
        <f t="shared" si="65"/>
        <v>0</v>
      </c>
      <c r="F186" s="180">
        <f t="shared" si="65"/>
        <v>0</v>
      </c>
      <c r="G186" s="180">
        <f t="shared" si="65"/>
        <v>0</v>
      </c>
      <c r="I186" s="66" t="s">
        <v>503</v>
      </c>
      <c r="J186" s="180">
        <f>J126/J$125</f>
        <v>0</v>
      </c>
      <c r="K186" s="180">
        <f t="shared" ref="K186:N186" si="66">K126/K$125</f>
        <v>0</v>
      </c>
      <c r="L186" s="180">
        <f t="shared" si="66"/>
        <v>0</v>
      </c>
      <c r="M186" s="180">
        <f t="shared" si="66"/>
        <v>0</v>
      </c>
      <c r="N186" s="180">
        <f t="shared" si="66"/>
        <v>0</v>
      </c>
    </row>
    <row r="187" spans="2:14" ht="16.5">
      <c r="B187" s="66" t="s">
        <v>397</v>
      </c>
      <c r="C187" s="180">
        <f t="shared" ref="C187:G187" si="67">C127/C$125</f>
        <v>0</v>
      </c>
      <c r="D187" s="180">
        <f t="shared" si="67"/>
        <v>0</v>
      </c>
      <c r="E187" s="180">
        <f t="shared" si="67"/>
        <v>0</v>
      </c>
      <c r="F187" s="180">
        <f t="shared" si="67"/>
        <v>0</v>
      </c>
      <c r="G187" s="180">
        <f t="shared" si="67"/>
        <v>0</v>
      </c>
      <c r="I187" s="66" t="s">
        <v>397</v>
      </c>
      <c r="J187" s="180">
        <f t="shared" ref="J187:N187" si="68">J127/J$125</f>
        <v>0</v>
      </c>
      <c r="K187" s="180">
        <f t="shared" si="68"/>
        <v>0</v>
      </c>
      <c r="L187" s="180">
        <f t="shared" si="68"/>
        <v>0</v>
      </c>
      <c r="M187" s="180">
        <f t="shared" si="68"/>
        <v>0</v>
      </c>
      <c r="N187" s="180">
        <f t="shared" si="68"/>
        <v>0</v>
      </c>
    </row>
    <row r="188" spans="2:14" ht="16.5">
      <c r="B188" s="66" t="s">
        <v>461</v>
      </c>
      <c r="C188" s="180">
        <f t="shared" ref="C188:G188" si="69">C128/C$125</f>
        <v>0</v>
      </c>
      <c r="D188" s="180">
        <f t="shared" si="69"/>
        <v>0</v>
      </c>
      <c r="E188" s="180">
        <f t="shared" si="69"/>
        <v>0</v>
      </c>
      <c r="F188" s="180">
        <f t="shared" si="69"/>
        <v>0</v>
      </c>
      <c r="G188" s="180">
        <f t="shared" si="69"/>
        <v>0</v>
      </c>
      <c r="I188" s="66" t="s">
        <v>461</v>
      </c>
      <c r="J188" s="180">
        <f t="shared" ref="J188:N188" si="70">J128/J$125</f>
        <v>0</v>
      </c>
      <c r="K188" s="180">
        <f t="shared" si="70"/>
        <v>0</v>
      </c>
      <c r="L188" s="180">
        <f t="shared" si="70"/>
        <v>0</v>
      </c>
      <c r="M188" s="180">
        <f t="shared" si="70"/>
        <v>0</v>
      </c>
      <c r="N188" s="180">
        <f t="shared" si="70"/>
        <v>0</v>
      </c>
    </row>
    <row r="189" spans="2:14" ht="16.5">
      <c r="B189" s="66" t="s">
        <v>418</v>
      </c>
      <c r="C189" s="180">
        <f t="shared" ref="C189:G189" si="71">C129/C$125</f>
        <v>0</v>
      </c>
      <c r="D189" s="180">
        <f t="shared" si="71"/>
        <v>0</v>
      </c>
      <c r="E189" s="180">
        <f t="shared" si="71"/>
        <v>0</v>
      </c>
      <c r="F189" s="180">
        <f t="shared" si="71"/>
        <v>0</v>
      </c>
      <c r="G189" s="180">
        <f t="shared" si="71"/>
        <v>0</v>
      </c>
      <c r="I189" s="66" t="s">
        <v>418</v>
      </c>
      <c r="J189" s="180">
        <f t="shared" ref="J189:N189" si="72">J129/J$125</f>
        <v>0</v>
      </c>
      <c r="K189" s="180">
        <f t="shared" si="72"/>
        <v>0</v>
      </c>
      <c r="L189" s="180">
        <f t="shared" si="72"/>
        <v>0</v>
      </c>
      <c r="M189" s="180">
        <f t="shared" si="72"/>
        <v>0</v>
      </c>
      <c r="N189" s="180">
        <f t="shared" si="72"/>
        <v>0</v>
      </c>
    </row>
    <row r="190" spans="2:14" ht="16.5">
      <c r="B190" s="66" t="s">
        <v>472</v>
      </c>
      <c r="C190" s="180">
        <f t="shared" ref="C190:G190" si="73">C130/C$125</f>
        <v>0</v>
      </c>
      <c r="D190" s="180">
        <f t="shared" si="73"/>
        <v>0</v>
      </c>
      <c r="E190" s="180">
        <f t="shared" si="73"/>
        <v>0</v>
      </c>
      <c r="F190" s="180">
        <f t="shared" si="73"/>
        <v>0</v>
      </c>
      <c r="G190" s="180">
        <f t="shared" si="73"/>
        <v>0</v>
      </c>
      <c r="I190" s="66" t="s">
        <v>472</v>
      </c>
      <c r="J190" s="180">
        <f t="shared" ref="J190:N190" si="74">J130/J$125</f>
        <v>0</v>
      </c>
      <c r="K190" s="180">
        <f t="shared" si="74"/>
        <v>0</v>
      </c>
      <c r="L190" s="180">
        <f t="shared" si="74"/>
        <v>0</v>
      </c>
      <c r="M190" s="180">
        <f t="shared" si="74"/>
        <v>0</v>
      </c>
      <c r="N190" s="180">
        <f t="shared" si="74"/>
        <v>0</v>
      </c>
    </row>
    <row r="191" spans="2:14" ht="16.5">
      <c r="B191" s="66" t="s">
        <v>459</v>
      </c>
      <c r="C191" s="180">
        <f t="shared" ref="C191:G191" si="75">C131/C$125</f>
        <v>0</v>
      </c>
      <c r="D191" s="180">
        <f t="shared" si="75"/>
        <v>0</v>
      </c>
      <c r="E191" s="180">
        <f t="shared" si="75"/>
        <v>0</v>
      </c>
      <c r="F191" s="180">
        <f t="shared" si="75"/>
        <v>0</v>
      </c>
      <c r="G191" s="180">
        <f t="shared" si="75"/>
        <v>0</v>
      </c>
      <c r="I191" s="66" t="s">
        <v>459</v>
      </c>
      <c r="J191" s="180">
        <f t="shared" ref="J191:N191" si="76">J131/J$125</f>
        <v>0</v>
      </c>
      <c r="K191" s="180">
        <f t="shared" si="76"/>
        <v>0</v>
      </c>
      <c r="L191" s="180">
        <f t="shared" si="76"/>
        <v>0</v>
      </c>
      <c r="M191" s="180">
        <f t="shared" si="76"/>
        <v>0</v>
      </c>
      <c r="N191" s="180">
        <f t="shared" si="76"/>
        <v>0</v>
      </c>
    </row>
    <row r="192" spans="2:14" ht="16.5">
      <c r="B192" s="1">
        <v>0</v>
      </c>
      <c r="C192" s="180">
        <f t="shared" ref="C192:G192" si="77">C132/C$125</f>
        <v>0</v>
      </c>
      <c r="D192" s="180">
        <f t="shared" si="77"/>
        <v>0</v>
      </c>
      <c r="E192" s="180">
        <f t="shared" si="77"/>
        <v>0</v>
      </c>
      <c r="F192" s="180">
        <f t="shared" si="77"/>
        <v>0</v>
      </c>
      <c r="G192" s="180">
        <f t="shared" si="77"/>
        <v>0</v>
      </c>
      <c r="I192" s="1">
        <v>0</v>
      </c>
      <c r="J192" s="180">
        <f t="shared" ref="J192:N192" si="78">J132/J$125</f>
        <v>0</v>
      </c>
      <c r="K192" s="180">
        <f t="shared" si="78"/>
        <v>0</v>
      </c>
      <c r="L192" s="180">
        <f t="shared" si="78"/>
        <v>0</v>
      </c>
      <c r="M192" s="180">
        <f t="shared" si="78"/>
        <v>0</v>
      </c>
      <c r="N192" s="180">
        <f t="shared" si="78"/>
        <v>0</v>
      </c>
    </row>
    <row r="193" spans="2:14" ht="16.5">
      <c r="B193" s="66" t="s">
        <v>439</v>
      </c>
      <c r="C193" s="180">
        <f t="shared" ref="C193:G193" si="79">C133/C$125</f>
        <v>0</v>
      </c>
      <c r="D193" s="180">
        <f t="shared" si="79"/>
        <v>0</v>
      </c>
      <c r="E193" s="180">
        <f t="shared" si="79"/>
        <v>0</v>
      </c>
      <c r="F193" s="180">
        <f t="shared" si="79"/>
        <v>0</v>
      </c>
      <c r="G193" s="180">
        <f t="shared" si="79"/>
        <v>0</v>
      </c>
      <c r="I193" s="66" t="s">
        <v>439</v>
      </c>
      <c r="J193" s="180">
        <f t="shared" ref="J193:N193" si="80">J133/J$125</f>
        <v>0</v>
      </c>
      <c r="K193" s="180">
        <f t="shared" si="80"/>
        <v>0</v>
      </c>
      <c r="L193" s="180">
        <f t="shared" si="80"/>
        <v>0</v>
      </c>
      <c r="M193" s="180">
        <f t="shared" si="80"/>
        <v>0</v>
      </c>
      <c r="N193" s="180">
        <f t="shared" si="80"/>
        <v>0</v>
      </c>
    </row>
    <row r="194" spans="2:14" ht="16.5">
      <c r="B194" s="66" t="s">
        <v>356</v>
      </c>
      <c r="C194" s="180">
        <f t="shared" ref="C194:G194" si="81">C134/C$125</f>
        <v>1.5532277895084913E-3</v>
      </c>
      <c r="D194" s="180">
        <f t="shared" si="81"/>
        <v>3.6185753305187423E-3</v>
      </c>
      <c r="E194" s="180">
        <f t="shared" si="81"/>
        <v>5.3898061070659737E-3</v>
      </c>
      <c r="F194" s="180">
        <f t="shared" si="81"/>
        <v>2.0674601119679118E-2</v>
      </c>
      <c r="G194" s="180">
        <f t="shared" si="81"/>
        <v>1.4957277838730522E-2</v>
      </c>
      <c r="I194" s="66" t="s">
        <v>356</v>
      </c>
      <c r="J194" s="180">
        <f t="shared" ref="J194:N194" si="82">J134/J$125</f>
        <v>0</v>
      </c>
      <c r="K194" s="180">
        <f t="shared" si="82"/>
        <v>4.0217230834962737E-3</v>
      </c>
      <c r="L194" s="180">
        <f t="shared" si="82"/>
        <v>6.5653005064625625E-3</v>
      </c>
      <c r="M194" s="180">
        <f t="shared" si="82"/>
        <v>1.8832162837832317E-2</v>
      </c>
      <c r="N194" s="180">
        <f t="shared" si="82"/>
        <v>4.0771086519408486E-2</v>
      </c>
    </row>
    <row r="195" spans="2:14" ht="16.5">
      <c r="B195" s="66" t="s">
        <v>118</v>
      </c>
      <c r="C195" s="180">
        <f t="shared" ref="C195:G195" si="83">C135/C$125</f>
        <v>1.3949929203292018E-2</v>
      </c>
      <c r="D195" s="180">
        <f t="shared" si="83"/>
        <v>2.128793195392446E-2</v>
      </c>
      <c r="E195" s="180">
        <f t="shared" si="83"/>
        <v>2.3381877753896999E-2</v>
      </c>
      <c r="F195" s="180">
        <f t="shared" si="83"/>
        <v>1.3764674690624028E-2</v>
      </c>
      <c r="G195" s="180">
        <f t="shared" si="83"/>
        <v>9.5341292591797702E-3</v>
      </c>
      <c r="I195" s="66" t="s">
        <v>118</v>
      </c>
      <c r="J195" s="180">
        <f t="shared" ref="J195:N195" si="84">J135/J$125</f>
        <v>0</v>
      </c>
      <c r="K195" s="180">
        <f t="shared" si="84"/>
        <v>7.1096878629109198E-2</v>
      </c>
      <c r="L195" s="180">
        <f t="shared" si="84"/>
        <v>3.1571730732620082E-2</v>
      </c>
      <c r="M195" s="180">
        <f t="shared" si="84"/>
        <v>2.1910062607785011E-2</v>
      </c>
      <c r="N195" s="180">
        <f t="shared" si="84"/>
        <v>1.8267004051469901E-2</v>
      </c>
    </row>
    <row r="196" spans="2:14" ht="16.5">
      <c r="B196" s="66" t="s">
        <v>183</v>
      </c>
      <c r="C196" s="180">
        <f t="shared" ref="C196:G196" si="85">C136/C$125</f>
        <v>1.2309971613257899E-3</v>
      </c>
      <c r="D196" s="180">
        <f t="shared" si="85"/>
        <v>4.9875626871349167E-3</v>
      </c>
      <c r="E196" s="180">
        <f t="shared" si="85"/>
        <v>1.2268649107650539E-2</v>
      </c>
      <c r="F196" s="180">
        <f t="shared" si="85"/>
        <v>0.10780760929430168</v>
      </c>
      <c r="G196" s="180">
        <f t="shared" si="85"/>
        <v>0.13132386730126586</v>
      </c>
      <c r="I196" s="66" t="s">
        <v>183</v>
      </c>
      <c r="J196" s="180">
        <f t="shared" ref="J196:N196" si="86">J136/J$125</f>
        <v>0</v>
      </c>
      <c r="K196" s="180">
        <f t="shared" si="86"/>
        <v>4.4638130610896512E-2</v>
      </c>
      <c r="L196" s="180">
        <f t="shared" si="86"/>
        <v>6.8725024590506806E-2</v>
      </c>
      <c r="M196" s="180">
        <f t="shared" si="86"/>
        <v>0.1821513940193841</v>
      </c>
      <c r="N196" s="180">
        <f t="shared" si="86"/>
        <v>0.19028373940350118</v>
      </c>
    </row>
    <row r="197" spans="2:14" ht="16.5">
      <c r="B197" s="1">
        <v>0</v>
      </c>
      <c r="C197" s="180">
        <f t="shared" ref="C197:G197" si="87">C137/C$125</f>
        <v>0</v>
      </c>
      <c r="D197" s="180">
        <f t="shared" si="87"/>
        <v>0</v>
      </c>
      <c r="E197" s="180">
        <f t="shared" si="87"/>
        <v>0</v>
      </c>
      <c r="F197" s="180">
        <f t="shared" si="87"/>
        <v>0</v>
      </c>
      <c r="G197" s="180">
        <f t="shared" si="87"/>
        <v>0</v>
      </c>
      <c r="I197" s="1">
        <v>0</v>
      </c>
      <c r="J197" s="180">
        <f t="shared" ref="J197:N197" si="88">J137/J$125</f>
        <v>0</v>
      </c>
      <c r="K197" s="180">
        <f t="shared" si="88"/>
        <v>1.0548573173720468E-3</v>
      </c>
      <c r="L197" s="180">
        <f t="shared" si="88"/>
        <v>1.8657886053846948E-3</v>
      </c>
      <c r="M197" s="180">
        <f t="shared" si="88"/>
        <v>5.3558576574316979E-3</v>
      </c>
      <c r="N197" s="180">
        <f t="shared" si="88"/>
        <v>6.54089078245373E-3</v>
      </c>
    </row>
    <row r="198" spans="2:14" ht="16.5">
      <c r="B198" s="66" t="s">
        <v>141</v>
      </c>
      <c r="C198" s="180">
        <f t="shared" ref="C198:G198" si="89">C138/C$125</f>
        <v>1.7982944791433458E-2</v>
      </c>
      <c r="D198" s="180">
        <f t="shared" si="89"/>
        <v>3.857001875621098E-2</v>
      </c>
      <c r="E198" s="180">
        <f t="shared" si="89"/>
        <v>6.3782635763249745E-2</v>
      </c>
      <c r="F198" s="180">
        <f t="shared" si="89"/>
        <v>7.6483155675202988E-2</v>
      </c>
      <c r="G198" s="180">
        <f t="shared" si="89"/>
        <v>8.195023837737013E-2</v>
      </c>
      <c r="I198" s="66" t="s">
        <v>141</v>
      </c>
      <c r="J198" s="180">
        <f t="shared" ref="J198:N198" si="90">J138/J$125</f>
        <v>0</v>
      </c>
      <c r="K198" s="180">
        <f t="shared" si="90"/>
        <v>4.804777993672666E-2</v>
      </c>
      <c r="L198" s="180">
        <f t="shared" si="90"/>
        <v>0.10026348234648726</v>
      </c>
      <c r="M198" s="180">
        <f t="shared" si="90"/>
        <v>9.5761765536496651E-2</v>
      </c>
      <c r="N198" s="180">
        <f t="shared" si="90"/>
        <v>9.8155721954548247E-2</v>
      </c>
    </row>
    <row r="199" spans="2:14" ht="16.5">
      <c r="B199" s="66" t="s">
        <v>130</v>
      </c>
      <c r="C199" s="180">
        <f t="shared" ref="C199:G199" si="91">C139/C$125</f>
        <v>0</v>
      </c>
      <c r="D199" s="180">
        <f t="shared" si="91"/>
        <v>0</v>
      </c>
      <c r="E199" s="180">
        <f t="shared" si="91"/>
        <v>2.2879699453154999E-3</v>
      </c>
      <c r="F199" s="180">
        <f t="shared" si="91"/>
        <v>2.293231932887866E-2</v>
      </c>
      <c r="G199" s="180">
        <f t="shared" si="91"/>
        <v>8.1227486682107192E-2</v>
      </c>
      <c r="I199" s="66" t="s">
        <v>130</v>
      </c>
      <c r="J199" s="180">
        <f t="shared" ref="J199:N199" si="92">J139/J$125</f>
        <v>0</v>
      </c>
      <c r="K199" s="180">
        <f t="shared" si="92"/>
        <v>1.1321671356850358E-3</v>
      </c>
      <c r="L199" s="180">
        <f t="shared" si="92"/>
        <v>4.0840371173494665E-3</v>
      </c>
      <c r="M199" s="180">
        <f t="shared" si="92"/>
        <v>8.7306933030328309E-3</v>
      </c>
      <c r="N199" s="180">
        <f t="shared" si="92"/>
        <v>4.3721337111453352E-2</v>
      </c>
    </row>
    <row r="200" spans="2:14" ht="16.5">
      <c r="B200" s="66" t="s">
        <v>227</v>
      </c>
      <c r="C200" s="180">
        <f t="shared" ref="C200:G200" si="93">C140/C$125</f>
        <v>6.652985498165712E-3</v>
      </c>
      <c r="D200" s="180">
        <f t="shared" si="93"/>
        <v>1.3493991442985733E-2</v>
      </c>
      <c r="E200" s="180">
        <f t="shared" si="93"/>
        <v>1.9955238609440679E-2</v>
      </c>
      <c r="F200" s="180">
        <f t="shared" si="93"/>
        <v>1.3681773066843842E-2</v>
      </c>
      <c r="G200" s="180">
        <f t="shared" si="93"/>
        <v>9.9450668682902164E-3</v>
      </c>
      <c r="I200" s="66" t="s">
        <v>227</v>
      </c>
      <c r="J200" s="180">
        <f t="shared" ref="J200:N200" si="94">J140/J$125</f>
        <v>0</v>
      </c>
      <c r="K200" s="180">
        <f t="shared" si="94"/>
        <v>1.5058081136785336E-2</v>
      </c>
      <c r="L200" s="180">
        <f t="shared" si="94"/>
        <v>3.2608469576143204E-2</v>
      </c>
      <c r="M200" s="180">
        <f t="shared" si="94"/>
        <v>2.977192414420983E-2</v>
      </c>
      <c r="N200" s="180">
        <f t="shared" si="94"/>
        <v>2.7195089951394583E-2</v>
      </c>
    </row>
    <row r="201" spans="2:14" ht="16.5">
      <c r="B201" s="66" t="s">
        <v>185</v>
      </c>
      <c r="C201" s="180">
        <f t="shared" ref="C201:G201" si="95">C141/C$125</f>
        <v>3.5965889582866922E-2</v>
      </c>
      <c r="D201" s="180">
        <f t="shared" si="95"/>
        <v>7.7140037512421961E-2</v>
      </c>
      <c r="E201" s="180">
        <f t="shared" si="95"/>
        <v>0.12756527152649946</v>
      </c>
      <c r="F201" s="180">
        <f t="shared" si="95"/>
        <v>0.15296631135040598</v>
      </c>
      <c r="G201" s="180">
        <f t="shared" si="95"/>
        <v>0.16390047675474029</v>
      </c>
      <c r="I201" s="66" t="s">
        <v>185</v>
      </c>
      <c r="J201" s="180">
        <f t="shared" ref="J201:N201" si="96">J141/J$125</f>
        <v>0</v>
      </c>
      <c r="K201" s="180">
        <f t="shared" si="96"/>
        <v>9.6896733065746074E-2</v>
      </c>
      <c r="L201" s="180">
        <f t="shared" si="96"/>
        <v>0.21735926305129033</v>
      </c>
      <c r="M201" s="180">
        <f t="shared" si="96"/>
        <v>0.21097890663260921</v>
      </c>
      <c r="N201" s="180">
        <f t="shared" si="96"/>
        <v>0.21982939525608539</v>
      </c>
    </row>
    <row r="202" spans="2:14" ht="16.5">
      <c r="B202" s="66" t="s">
        <v>206</v>
      </c>
      <c r="C202" s="180">
        <f t="shared" ref="C202:G202" si="97">C142/C$125</f>
        <v>0</v>
      </c>
      <c r="D202" s="180">
        <f t="shared" si="97"/>
        <v>0</v>
      </c>
      <c r="E202" s="180">
        <f t="shared" si="97"/>
        <v>0</v>
      </c>
      <c r="F202" s="180">
        <f t="shared" si="97"/>
        <v>0</v>
      </c>
      <c r="G202" s="180">
        <f t="shared" si="97"/>
        <v>0</v>
      </c>
      <c r="I202" s="66" t="s">
        <v>206</v>
      </c>
      <c r="J202" s="180">
        <f t="shared" ref="J202:N202" si="98">J142/J$125</f>
        <v>0</v>
      </c>
      <c r="K202" s="180">
        <f t="shared" si="98"/>
        <v>0</v>
      </c>
      <c r="L202" s="180">
        <f t="shared" si="98"/>
        <v>0</v>
      </c>
      <c r="M202" s="180">
        <f t="shared" si="98"/>
        <v>0</v>
      </c>
      <c r="N202" s="180">
        <f t="shared" si="98"/>
        <v>0</v>
      </c>
    </row>
    <row r="203" spans="2:14" ht="16.5">
      <c r="B203" s="66" t="s">
        <v>163</v>
      </c>
      <c r="C203" s="180">
        <f t="shared" ref="C203:G203" si="99">C143/C$125</f>
        <v>1.2434452142150037E-2</v>
      </c>
      <c r="D203" s="180">
        <f t="shared" si="99"/>
        <v>2.498006327205337E-2</v>
      </c>
      <c r="E203" s="180">
        <f t="shared" si="99"/>
        <v>3.6210981805825021E-2</v>
      </c>
      <c r="F203" s="180">
        <f t="shared" si="99"/>
        <v>2.2489156893229213E-2</v>
      </c>
      <c r="G203" s="180">
        <f t="shared" si="99"/>
        <v>1.4837031873059242E-2</v>
      </c>
      <c r="I203" s="66" t="s">
        <v>163</v>
      </c>
      <c r="J203" s="180">
        <f t="shared" ref="J203:N203" si="100">J143/J$125</f>
        <v>0</v>
      </c>
      <c r="K203" s="180">
        <f t="shared" si="100"/>
        <v>2.4943717309163005E-2</v>
      </c>
      <c r="L203" s="180">
        <f t="shared" si="100"/>
        <v>5.3747006355465581E-2</v>
      </c>
      <c r="M203" s="180">
        <f t="shared" si="100"/>
        <v>4.8711214942286543E-2</v>
      </c>
      <c r="N203" s="180">
        <f t="shared" si="100"/>
        <v>4.3816012912740086E-2</v>
      </c>
    </row>
    <row r="204" spans="2:14" ht="16.5">
      <c r="B204" s="66" t="s">
        <v>1031</v>
      </c>
      <c r="C204" s="180">
        <f t="shared" ref="C204:G204" si="101">C144/C$125</f>
        <v>0</v>
      </c>
      <c r="D204" s="180">
        <f t="shared" si="101"/>
        <v>0</v>
      </c>
      <c r="E204" s="180">
        <f t="shared" si="101"/>
        <v>0</v>
      </c>
      <c r="F204" s="180">
        <f t="shared" si="101"/>
        <v>0</v>
      </c>
      <c r="G204" s="180">
        <f t="shared" si="101"/>
        <v>0</v>
      </c>
      <c r="I204" s="66" t="s">
        <v>1031</v>
      </c>
      <c r="J204" s="180">
        <f t="shared" ref="J204:N204" si="102">J144/J$125</f>
        <v>1</v>
      </c>
      <c r="K204" s="180">
        <f t="shared" si="102"/>
        <v>2.4706942401865096E-2</v>
      </c>
      <c r="L204" s="180">
        <f t="shared" si="102"/>
        <v>5.0655880603740142E-3</v>
      </c>
      <c r="M204" s="180">
        <f t="shared" si="102"/>
        <v>3.9747847546715946E-3</v>
      </c>
      <c r="N204" s="180">
        <f t="shared" si="102"/>
        <v>3.3203049683037307E-3</v>
      </c>
    </row>
    <row r="205" spans="2:14" ht="16.5">
      <c r="B205" s="66" t="s">
        <v>325</v>
      </c>
      <c r="C205" s="180">
        <f t="shared" ref="C205:G205" si="103">C145/C$125</f>
        <v>1.2523480998947332E-3</v>
      </c>
      <c r="D205" s="180">
        <f t="shared" si="103"/>
        <v>2.9545996448228991E-3</v>
      </c>
      <c r="E205" s="180">
        <f t="shared" si="103"/>
        <v>4.965830833090842E-3</v>
      </c>
      <c r="F205" s="180">
        <f t="shared" si="103"/>
        <v>3.2249802849350752E-3</v>
      </c>
      <c r="G205" s="180">
        <f t="shared" si="103"/>
        <v>2.231157221113369E-3</v>
      </c>
      <c r="I205" s="66" t="s">
        <v>325</v>
      </c>
      <c r="J205" s="180">
        <f t="shared" ref="J205:N205" si="104">J145/J$125</f>
        <v>0</v>
      </c>
      <c r="K205" s="180">
        <f t="shared" si="104"/>
        <v>3.1457901195877705E-3</v>
      </c>
      <c r="L205" s="180">
        <f t="shared" si="104"/>
        <v>7.3436261572494823E-3</v>
      </c>
      <c r="M205" s="180">
        <f t="shared" si="104"/>
        <v>6.2504652258757202E-3</v>
      </c>
      <c r="N205" s="180">
        <f t="shared" si="104"/>
        <v>5.3465879213183045E-3</v>
      </c>
    </row>
    <row r="206" spans="2:14" ht="16.5">
      <c r="B206" s="66" t="s">
        <v>248</v>
      </c>
      <c r="C206" s="180">
        <f t="shared" ref="C206:G206" si="105">C146/C$125</f>
        <v>0.10136621478543997</v>
      </c>
      <c r="D206" s="180">
        <f t="shared" si="105"/>
        <v>0.14911949594318477</v>
      </c>
      <c r="E206" s="180">
        <f t="shared" si="105"/>
        <v>0.15722999362470344</v>
      </c>
      <c r="F206" s="180">
        <f t="shared" si="105"/>
        <v>8.740677811387132E-2</v>
      </c>
      <c r="G206" s="180">
        <f t="shared" si="105"/>
        <v>5.7552189503131977E-2</v>
      </c>
      <c r="I206" s="66" t="s">
        <v>248</v>
      </c>
      <c r="J206" s="180">
        <f t="shared" ref="J206:N206" si="106">J146/J$125</f>
        <v>0</v>
      </c>
      <c r="K206" s="180">
        <f t="shared" si="106"/>
        <v>0.56521933443335703</v>
      </c>
      <c r="L206" s="180">
        <f t="shared" si="106"/>
        <v>0.28571389836221917</v>
      </c>
      <c r="M206" s="180">
        <f t="shared" si="106"/>
        <v>0.22208056505028426</v>
      </c>
      <c r="N206" s="180">
        <f t="shared" si="106"/>
        <v>0.18231002046217973</v>
      </c>
    </row>
    <row r="207" spans="2:14" ht="16.5">
      <c r="B207" s="66" t="s">
        <v>280</v>
      </c>
      <c r="C207" s="180">
        <f t="shared" ref="C207:G207" si="107">C147/C$125</f>
        <v>1.3434652958684739E-2</v>
      </c>
      <c r="D207" s="180">
        <f t="shared" si="107"/>
        <v>3.0408501582304431E-2</v>
      </c>
      <c r="E207" s="180">
        <f t="shared" si="107"/>
        <v>4.9524422130700116E-2</v>
      </c>
      <c r="F207" s="180">
        <f t="shared" si="107"/>
        <v>3.1957615367423572E-2</v>
      </c>
      <c r="G207" s="180">
        <f t="shared" si="107"/>
        <v>2.1876768601897485E-2</v>
      </c>
      <c r="I207" s="66" t="s">
        <v>280</v>
      </c>
      <c r="J207" s="180">
        <f t="shared" ref="J207:N207" si="108">J147/J$125</f>
        <v>0</v>
      </c>
      <c r="K207" s="180">
        <f t="shared" si="108"/>
        <v>3.3851060113538292E-2</v>
      </c>
      <c r="L207" s="180">
        <f t="shared" si="108"/>
        <v>6.7367856898176912E-2</v>
      </c>
      <c r="M207" s="180">
        <f t="shared" si="108"/>
        <v>5.3185497512998496E-2</v>
      </c>
      <c r="N207" s="180">
        <f t="shared" si="108"/>
        <v>4.4116893655039992E-2</v>
      </c>
    </row>
    <row r="208" spans="2:14" ht="16.5">
      <c r="B208" s="66" t="s">
        <v>281</v>
      </c>
      <c r="C208" s="180">
        <f t="shared" ref="C208:G208" si="109">C148/C$125</f>
        <v>0.70931250832374992</v>
      </c>
      <c r="D208" s="180">
        <f t="shared" si="109"/>
        <v>0.4546660795210003</v>
      </c>
      <c r="E208" s="180">
        <f t="shared" si="109"/>
        <v>0.21732578249499718</v>
      </c>
      <c r="F208" s="180">
        <f t="shared" si="109"/>
        <v>0.12274624927306188</v>
      </c>
      <c r="G208" s="180">
        <f t="shared" si="109"/>
        <v>8.3547621871098279E-2</v>
      </c>
      <c r="I208" s="66" t="s">
        <v>281</v>
      </c>
      <c r="J208" s="180">
        <f t="shared" ref="J208:N208" si="110">J148/J$125</f>
        <v>0</v>
      </c>
      <c r="K208" s="180">
        <f t="shared" si="110"/>
        <v>0</v>
      </c>
      <c r="L208" s="180">
        <f t="shared" si="110"/>
        <v>0</v>
      </c>
      <c r="M208" s="180">
        <f t="shared" si="110"/>
        <v>0</v>
      </c>
      <c r="N208" s="180">
        <f t="shared" si="110"/>
        <v>0</v>
      </c>
    </row>
    <row r="209" spans="1:26" ht="16.5">
      <c r="B209" s="66" t="s">
        <v>303</v>
      </c>
      <c r="C209" s="180">
        <f t="shared" ref="C209:G210" si="111">C149/C$125</f>
        <v>4.5433259328178127E-2</v>
      </c>
      <c r="D209" s="180">
        <f t="shared" si="111"/>
        <v>0.10350250938985961</v>
      </c>
      <c r="E209" s="180">
        <f t="shared" si="111"/>
        <v>0.16957560198784721</v>
      </c>
      <c r="F209" s="180">
        <f t="shared" si="111"/>
        <v>0.11004212181656177</v>
      </c>
      <c r="G209" s="180">
        <f t="shared" si="111"/>
        <v>7.5752793230387583E-2</v>
      </c>
      <c r="I209" s="66" t="s">
        <v>303</v>
      </c>
      <c r="J209" s="180">
        <f t="shared" ref="J209:N210" si="112">J149/J$125</f>
        <v>0</v>
      </c>
      <c r="K209" s="180">
        <f t="shared" si="112"/>
        <v>1.8478835905751011E-2</v>
      </c>
      <c r="L209" s="180">
        <f t="shared" si="112"/>
        <v>3.2445746855519562E-2</v>
      </c>
      <c r="M209" s="180">
        <f t="shared" si="112"/>
        <v>2.7491301797450917E-2</v>
      </c>
      <c r="N209" s="180">
        <f t="shared" si="112"/>
        <v>2.2402720489085766E-2</v>
      </c>
    </row>
    <row r="210" spans="1:26" ht="16.5">
      <c r="B210" s="66">
        <v>0</v>
      </c>
      <c r="C210" s="180">
        <f t="shared" si="111"/>
        <v>0</v>
      </c>
      <c r="D210" s="180">
        <f t="shared" si="111"/>
        <v>0</v>
      </c>
      <c r="E210" s="180">
        <f t="shared" si="111"/>
        <v>0</v>
      </c>
      <c r="F210" s="180">
        <f t="shared" si="111"/>
        <v>0</v>
      </c>
      <c r="G210" s="180">
        <f t="shared" si="111"/>
        <v>0</v>
      </c>
      <c r="I210" s="66" t="s">
        <v>1124</v>
      </c>
      <c r="J210" s="180">
        <f>J150/J$125</f>
        <v>0</v>
      </c>
      <c r="K210" s="180">
        <f>K150/K$125</f>
        <v>4.7707968800920736E-2</v>
      </c>
      <c r="L210" s="180">
        <f>L150/L$125</f>
        <v>8.527318078475099E-2</v>
      </c>
      <c r="M210" s="180">
        <f t="shared" si="112"/>
        <v>6.4813403977650841E-2</v>
      </c>
      <c r="N210" s="180">
        <f t="shared" si="112"/>
        <v>5.3923194561017594E-2</v>
      </c>
    </row>
    <row r="222" spans="1:26" s="9" customFormat="1" ht="16.5">
      <c r="A222" s="1"/>
      <c r="B222" s="1" t="s">
        <v>1656</v>
      </c>
      <c r="C222" s="1"/>
      <c r="D222" s="1"/>
    </row>
    <row r="223" spans="1:26" s="9" customFormat="1" ht="16.5">
      <c r="A223" s="1"/>
      <c r="B223" s="120" t="s">
        <v>6</v>
      </c>
      <c r="C223" s="117" t="s">
        <v>1107</v>
      </c>
    </row>
    <row r="224" spans="1:26" s="9" customFormat="1" ht="16.5">
      <c r="A224" s="1"/>
      <c r="B224" s="19"/>
      <c r="C224" s="10">
        <v>2023</v>
      </c>
      <c r="D224" s="9">
        <f>C224+1</f>
        <v>2024</v>
      </c>
      <c r="E224" s="9">
        <f t="shared" ref="E224:Y224" si="113">D224+1</f>
        <v>2025</v>
      </c>
      <c r="F224" s="9">
        <f t="shared" si="113"/>
        <v>2026</v>
      </c>
      <c r="G224" s="9">
        <f t="shared" si="113"/>
        <v>2027</v>
      </c>
      <c r="H224" s="9">
        <f t="shared" si="113"/>
        <v>2028</v>
      </c>
      <c r="I224" s="9">
        <f t="shared" si="113"/>
        <v>2029</v>
      </c>
      <c r="J224" s="9">
        <f t="shared" si="113"/>
        <v>2030</v>
      </c>
      <c r="K224" s="9">
        <f t="shared" si="113"/>
        <v>2031</v>
      </c>
      <c r="L224" s="9">
        <f t="shared" si="113"/>
        <v>2032</v>
      </c>
      <c r="M224" s="9">
        <f t="shared" si="113"/>
        <v>2033</v>
      </c>
      <c r="N224" s="9">
        <f t="shared" si="113"/>
        <v>2034</v>
      </c>
      <c r="O224" s="9">
        <f t="shared" si="113"/>
        <v>2035</v>
      </c>
      <c r="P224" s="9">
        <f t="shared" si="113"/>
        <v>2036</v>
      </c>
      <c r="Q224" s="9">
        <f t="shared" si="113"/>
        <v>2037</v>
      </c>
      <c r="R224" s="9">
        <f t="shared" si="113"/>
        <v>2038</v>
      </c>
      <c r="S224" s="9">
        <f t="shared" si="113"/>
        <v>2039</v>
      </c>
      <c r="T224" s="9">
        <f t="shared" si="113"/>
        <v>2040</v>
      </c>
      <c r="U224" s="9">
        <f t="shared" si="113"/>
        <v>2041</v>
      </c>
      <c r="V224" s="9">
        <f t="shared" si="113"/>
        <v>2042</v>
      </c>
      <c r="W224" s="9">
        <f t="shared" si="113"/>
        <v>2043</v>
      </c>
      <c r="X224" s="9">
        <f t="shared" si="113"/>
        <v>2044</v>
      </c>
      <c r="Y224" s="9">
        <f t="shared" si="113"/>
        <v>2045</v>
      </c>
      <c r="Z224" s="9">
        <f>Y224+1</f>
        <v>2046</v>
      </c>
    </row>
    <row r="225" spans="1:26" s="9" customFormat="1" ht="16.5">
      <c r="A225" s="1"/>
      <c r="B225" s="120" t="s">
        <v>60</v>
      </c>
      <c r="C225" s="117" t="s">
        <v>64</v>
      </c>
      <c r="D225" s="117" t="s">
        <v>65</v>
      </c>
      <c r="E225" s="117" t="s">
        <v>62</v>
      </c>
      <c r="F225" s="117" t="s">
        <v>73</v>
      </c>
      <c r="G225" s="117" t="s">
        <v>72</v>
      </c>
      <c r="H225" s="117" t="s">
        <v>71</v>
      </c>
      <c r="I225" s="117" t="s">
        <v>70</v>
      </c>
      <c r="J225" s="117" t="s">
        <v>63</v>
      </c>
      <c r="K225" s="117" t="s">
        <v>69</v>
      </c>
      <c r="L225" s="117" t="s">
        <v>68</v>
      </c>
      <c r="M225" s="117" t="s">
        <v>67</v>
      </c>
      <c r="N225" s="117" t="s">
        <v>66</v>
      </c>
      <c r="O225" s="117" t="s">
        <v>48</v>
      </c>
      <c r="P225" s="117" t="s">
        <v>46</v>
      </c>
      <c r="Q225" s="117" t="s">
        <v>59</v>
      </c>
      <c r="R225" s="117" t="s">
        <v>75</v>
      </c>
      <c r="S225" s="117" t="s">
        <v>76</v>
      </c>
      <c r="T225" s="117" t="s">
        <v>82</v>
      </c>
      <c r="U225" s="117" t="s">
        <v>84</v>
      </c>
      <c r="V225" s="117" t="s">
        <v>997</v>
      </c>
      <c r="W225" s="117" t="s">
        <v>998</v>
      </c>
      <c r="X225" s="117" t="s">
        <v>999</v>
      </c>
      <c r="Y225" s="117" t="s">
        <v>1000</v>
      </c>
      <c r="Z225" s="117" t="s">
        <v>1001</v>
      </c>
    </row>
    <row r="226" spans="1:26" s="9" customFormat="1" ht="16.5">
      <c r="A226" s="1"/>
      <c r="B226" s="121" t="s">
        <v>37</v>
      </c>
      <c r="C226" s="97">
        <v>0</v>
      </c>
      <c r="D226" s="97">
        <v>2.8405208427074244</v>
      </c>
      <c r="E226" s="97">
        <v>6.3882795747050789</v>
      </c>
      <c r="F226" s="97">
        <v>11.195792201266581</v>
      </c>
      <c r="G226" s="97">
        <v>14.750760257644698</v>
      </c>
      <c r="H226" s="97">
        <v>18.122873407274533</v>
      </c>
      <c r="I226" s="97">
        <v>21.037792123413286</v>
      </c>
      <c r="J226" s="97">
        <v>24.612806895322745</v>
      </c>
      <c r="K226" s="97">
        <v>28.243540493674143</v>
      </c>
      <c r="L226" s="97">
        <v>32.055003899228993</v>
      </c>
      <c r="M226" s="97">
        <v>36.43031348030491</v>
      </c>
      <c r="N226" s="97">
        <v>37.156270577908309</v>
      </c>
      <c r="O226" s="97">
        <v>38.055529461083353</v>
      </c>
      <c r="P226" s="97">
        <v>38.943119922526463</v>
      </c>
      <c r="Q226" s="97">
        <v>39.901876277107647</v>
      </c>
      <c r="R226" s="97">
        <v>40.978999101589238</v>
      </c>
      <c r="S226" s="97">
        <v>41.577599797399536</v>
      </c>
      <c r="T226" s="97">
        <v>42.207608764164398</v>
      </c>
      <c r="U226" s="97">
        <v>42.929507690292809</v>
      </c>
      <c r="V226" s="97">
        <v>43.68578460694674</v>
      </c>
      <c r="W226" s="97">
        <v>44.515233458694958</v>
      </c>
      <c r="X226" s="97">
        <v>45.499274863280064</v>
      </c>
      <c r="Y226" s="97">
        <v>45.907711458592217</v>
      </c>
      <c r="Z226" s="97">
        <v>46.264339521390241</v>
      </c>
    </row>
    <row r="227" spans="1:26" s="9" customFormat="1" ht="16.5">
      <c r="A227" s="1"/>
      <c r="B227" s="121" t="s">
        <v>35</v>
      </c>
      <c r="C227" s="97">
        <v>0</v>
      </c>
      <c r="D227" s="97">
        <v>3.1963023249398037</v>
      </c>
      <c r="E227" s="97">
        <v>7.4452240721365452</v>
      </c>
      <c r="F227" s="97">
        <v>13.792264550243704</v>
      </c>
      <c r="G227" s="97">
        <v>17.790153831422966</v>
      </c>
      <c r="H227" s="97">
        <v>21.340184812725461</v>
      </c>
      <c r="I227" s="97">
        <v>24.063613492323089</v>
      </c>
      <c r="J227" s="97">
        <v>27.508247067461951</v>
      </c>
      <c r="K227" s="97">
        <v>31.007498326164047</v>
      </c>
      <c r="L227" s="97">
        <v>34.686422334368771</v>
      </c>
      <c r="M227" s="97">
        <v>38.89246843906232</v>
      </c>
      <c r="N227" s="97">
        <v>39.71787166351303</v>
      </c>
      <c r="O227" s="97">
        <v>40.719999155407884</v>
      </c>
      <c r="P227" s="97">
        <v>41.7139963693187</v>
      </c>
      <c r="Q227" s="97">
        <v>42.782817182854998</v>
      </c>
      <c r="R227" s="97">
        <v>43.97378576871656</v>
      </c>
      <c r="S227" s="97">
        <v>44.69014129428718</v>
      </c>
      <c r="T227" s="97">
        <v>45.441946236625768</v>
      </c>
      <c r="U227" s="97">
        <v>46.289818819309765</v>
      </c>
      <c r="V227" s="97">
        <v>47.176388217625167</v>
      </c>
      <c r="W227" s="97">
        <v>48.140594285572227</v>
      </c>
      <c r="X227" s="97">
        <v>49.26400847729181</v>
      </c>
      <c r="Y227" s="97">
        <v>49.714705611350823</v>
      </c>
      <c r="Z227" s="97">
        <v>50.114066180596147</v>
      </c>
    </row>
  </sheetData>
  <phoneticPr fontId="91" type="noConversion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tabColor theme="7" tint="0.59999389629810485"/>
  </sheetPr>
  <dimension ref="A1:AR518"/>
  <sheetViews>
    <sheetView showGridLines="0" topLeftCell="J103" zoomScale="60" zoomScaleNormal="60" workbookViewId="0">
      <selection activeCell="G22" sqref="G22"/>
    </sheetView>
  </sheetViews>
  <sheetFormatPr defaultColWidth="9.26953125" defaultRowHeight="14.5"/>
  <cols>
    <col min="1" max="1" width="4.7265625" style="4" customWidth="1"/>
    <col min="2" max="2" width="32.1796875" style="4" customWidth="1"/>
    <col min="3" max="7" width="11.54296875" style="4" customWidth="1"/>
    <col min="8" max="8" width="10.26953125" style="4" customWidth="1"/>
    <col min="9" max="9" width="32.1796875" style="4" customWidth="1"/>
    <col min="10" max="14" width="11.54296875" style="4" customWidth="1"/>
    <col min="15" max="33" width="12" style="4" bestFit="1" customWidth="1"/>
    <col min="34" max="36" width="15.7265625" style="4" bestFit="1" customWidth="1"/>
    <col min="37" max="37" width="15.453125" style="4" bestFit="1" customWidth="1"/>
    <col min="38" max="54" width="15.7265625" style="4" bestFit="1" customWidth="1"/>
    <col min="55" max="16384" width="9.26953125" style="4"/>
  </cols>
  <sheetData>
    <row r="1" spans="1:44" ht="16.5">
      <c r="A1" s="5"/>
      <c r="B1" s="158" t="s">
        <v>92</v>
      </c>
      <c r="C1" s="158"/>
      <c r="D1" s="158"/>
      <c r="E1" s="158"/>
      <c r="F1" s="158"/>
      <c r="G1" s="158"/>
      <c r="H1" s="5"/>
      <c r="I1" s="157" t="s">
        <v>544</v>
      </c>
      <c r="J1" s="157"/>
      <c r="K1" s="157"/>
      <c r="L1" s="157"/>
      <c r="M1" s="157"/>
      <c r="N1" s="157"/>
      <c r="O1" s="21"/>
      <c r="P1" s="21"/>
      <c r="Q1" s="21"/>
      <c r="R1" s="21"/>
      <c r="S1" s="21"/>
      <c r="T1" s="21"/>
      <c r="U1" s="21"/>
      <c r="V1" s="21"/>
      <c r="AI1" s="21"/>
      <c r="AJ1" s="21"/>
      <c r="AK1" s="21"/>
      <c r="AL1" s="21"/>
      <c r="AM1" s="21"/>
      <c r="AN1" s="21"/>
      <c r="AO1" s="21"/>
      <c r="AP1" s="21"/>
      <c r="AQ1" s="21"/>
      <c r="AR1" s="21"/>
    </row>
    <row r="2" spans="1:44" ht="17.5">
      <c r="B2" s="57"/>
      <c r="C2" s="57"/>
      <c r="D2" s="57"/>
      <c r="E2" s="57"/>
      <c r="F2" s="57"/>
      <c r="G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</row>
    <row r="3" spans="1:44" ht="16.5">
      <c r="B3" s="73" t="s">
        <v>1002</v>
      </c>
      <c r="C3" s="61">
        <f>'Overall Potential'!D$3</f>
        <v>2023</v>
      </c>
      <c r="D3" s="61">
        <f>'Overall Potential'!E$3</f>
        <v>2024</v>
      </c>
      <c r="E3" s="61">
        <f>'Overall Potential'!F$3</f>
        <v>2027</v>
      </c>
      <c r="F3" s="61">
        <f>'Overall Potential'!G$3</f>
        <v>2032</v>
      </c>
      <c r="G3" s="61">
        <f>'Overall Potential'!H$3</f>
        <v>2042</v>
      </c>
      <c r="I3" s="73" t="s">
        <v>1003</v>
      </c>
      <c r="J3" s="61">
        <f>C3</f>
        <v>2023</v>
      </c>
      <c r="K3" s="61">
        <f t="shared" ref="K3:N3" si="0">D3</f>
        <v>2024</v>
      </c>
      <c r="L3" s="61">
        <f t="shared" si="0"/>
        <v>2027</v>
      </c>
      <c r="M3" s="61">
        <f t="shared" si="0"/>
        <v>2032</v>
      </c>
      <c r="N3" s="61">
        <f t="shared" si="0"/>
        <v>2042</v>
      </c>
      <c r="P3" s="21"/>
    </row>
    <row r="4" spans="1:44" ht="16.5">
      <c r="A4" s="114"/>
      <c r="B4" s="62" t="str">
        <f>'Overall Potential'!C9</f>
        <v>Baseline Forecast (Summer MW)</v>
      </c>
      <c r="C4" s="63">
        <f>'Overall Potential'!D9</f>
        <v>938.0842243674457</v>
      </c>
      <c r="D4" s="63">
        <f>'Overall Potential'!E9</f>
        <v>940.53147173183936</v>
      </c>
      <c r="E4" s="63">
        <f>'Overall Potential'!F9</f>
        <v>952.02575608536051</v>
      </c>
      <c r="F4" s="63">
        <f>'Overall Potential'!G9</f>
        <v>974.82770216552342</v>
      </c>
      <c r="G4" s="63">
        <f>'Overall Potential'!H9</f>
        <v>1023.8025775671668</v>
      </c>
      <c r="H4" s="114"/>
      <c r="I4" s="62" t="str">
        <f>B4</f>
        <v>Baseline Forecast (Summer MW)</v>
      </c>
      <c r="J4" s="63">
        <f>'Overall Potential'!D25</f>
        <v>462.31209134445646</v>
      </c>
      <c r="K4" s="63">
        <f>'Overall Potential'!E25</f>
        <v>463.22147409122363</v>
      </c>
      <c r="L4" s="63">
        <f>'Overall Potential'!F25</f>
        <v>467.84699842359976</v>
      </c>
      <c r="M4" s="63">
        <f>'Overall Potential'!G25</f>
        <v>474.93425245602293</v>
      </c>
      <c r="N4" s="63">
        <f>'Overall Potential'!H25</f>
        <v>492.52739543876419</v>
      </c>
      <c r="P4" s="21"/>
      <c r="AJ4"/>
      <c r="AK4"/>
    </row>
    <row r="5" spans="1:44" ht="16.5">
      <c r="A5" s="114"/>
      <c r="B5" s="64" t="s">
        <v>27</v>
      </c>
      <c r="C5" s="65">
        <f>SUM(C6:C36)</f>
        <v>0.51694342076708044</v>
      </c>
      <c r="D5" s="65">
        <f>SUM(D6:D36)</f>
        <v>15.572209492235993</v>
      </c>
      <c r="E5" s="65">
        <f>SUM(E6:E36)</f>
        <v>62.57801511698235</v>
      </c>
      <c r="F5" s="65">
        <f>SUM(F6:F36)</f>
        <v>95.929463808362229</v>
      </c>
      <c r="G5" s="65">
        <f>SUM(G6:G36)</f>
        <v>119.97198851607163</v>
      </c>
      <c r="H5" s="114"/>
      <c r="I5" s="64" t="str">
        <f>B5</f>
        <v>Achievable Potential (MW)</v>
      </c>
      <c r="J5" s="65">
        <f>SUM(J6:J36)</f>
        <v>0</v>
      </c>
      <c r="K5" s="65">
        <f>SUM(K6:K36)</f>
        <v>6.1709567429254983</v>
      </c>
      <c r="L5" s="65">
        <f>SUM(L6:L36)</f>
        <v>34.750743099044172</v>
      </c>
      <c r="M5" s="65">
        <f>SUM(M6:M36)</f>
        <v>40.632478810606628</v>
      </c>
      <c r="N5" s="65">
        <f>SUM(N6:N36)</f>
        <v>50.853839440998257</v>
      </c>
      <c r="P5" s="22"/>
      <c r="AJ5"/>
      <c r="AK5"/>
    </row>
    <row r="6" spans="1:44" ht="16.5">
      <c r="A6" s="114"/>
      <c r="B6" s="66" t="str">
        <f t="shared" ref="B6:B11" si="1">B148</f>
        <v>Ancillary Battery Storage</v>
      </c>
      <c r="C6" s="67" cm="1">
        <f t="array" ref="C6">SUMPRODUCT($J$186:$AG$329*($J$184:$AG$184=C$3)*($E$186:$E$329=$B6)*($D$186:$D$329=$B$1))</f>
        <v>0</v>
      </c>
      <c r="D6" s="67" cm="1">
        <f t="array" ref="D6">SUMPRODUCT($J$186:$AG$329*($J$184:$AG$184=D$3)*($E$186:$E$329=$B6)*($D$186:$D$329=$B$1))</f>
        <v>5.5214556298729803E-2</v>
      </c>
      <c r="E6" s="67" cm="1">
        <f t="array" ref="E6">SUMPRODUCT($J$186:$AG$329*($J$184:$AG$184=E$3)*($E$186:$E$329=$B6)*($D$186:$D$329=$B$1))</f>
        <v>0.34002290204688945</v>
      </c>
      <c r="F6" s="67" cm="1">
        <f t="array" ref="F6">SUMPRODUCT($J$186:$AG$329*($J$184:$AG$184=F$3)*($E$186:$E$329=$B6)*($D$186:$D$329=$B$1))</f>
        <v>1.2427583858698226</v>
      </c>
      <c r="G6" s="67" cm="1">
        <f t="array" ref="G6">SUMPRODUCT($J$186:$AG$329*($J$184:$AG$184=G$3)*($E$186:$E$329=$B6)*($D$186:$D$329=$B$1))</f>
        <v>3.2317462142857423</v>
      </c>
      <c r="H6" s="114"/>
      <c r="I6" s="66" t="str">
        <f>B6</f>
        <v>Ancillary Battery Storage</v>
      </c>
      <c r="J6" s="67" cm="1">
        <f t="array" ref="J6">SUMPRODUCT($J$186:$AG$329*($J$184:$AG$184=J$3)*($E$186:$E$329=$B6)*($D$186:$D$329=$I$1))</f>
        <v>0</v>
      </c>
      <c r="K6" s="67" cm="1">
        <f t="array" ref="K6">SUMPRODUCT($J$186:$AG$329*($J$184:$AG$184=K$3)*($E$186:$E$329=$B6)*($D$186:$D$329=$I$1))</f>
        <v>1.9375794415472727E-2</v>
      </c>
      <c r="L6" s="67" cm="1">
        <f t="array" ref="L6">SUMPRODUCT($J$186:$AG$329*($J$184:$AG$184=L$3)*($E$186:$E$329=$B6)*($D$186:$D$329=$I$1))</f>
        <v>0.18217193760267358</v>
      </c>
      <c r="M6" s="67" cm="1">
        <f t="array" ref="M6">SUMPRODUCT($J$186:$AG$329*($J$184:$AG$184=M$3)*($E$186:$E$329=$B6)*($D$186:$D$329=$I$1))</f>
        <v>0.67577800131865529</v>
      </c>
      <c r="N6" s="67" cm="1">
        <f t="array" ref="N6">SUMPRODUCT($J$186:$AG$329*($J$184:$AG$184=N$3)*($E$186:$E$329=$B6)*($D$186:$D$329=$I$1))</f>
        <v>1.8095757914075443</v>
      </c>
      <c r="P6" s="23"/>
      <c r="AJ6"/>
      <c r="AK6"/>
    </row>
    <row r="7" spans="1:44" ht="16.5">
      <c r="A7" s="114"/>
      <c r="B7" s="66" t="str">
        <f t="shared" si="1"/>
        <v>Ancillary Cooling</v>
      </c>
      <c r="C7" s="67" cm="1">
        <f t="array" ref="C7">SUMPRODUCT($J$186:$AG$329*($J$184:$AG$184=C$3)*($E$186:$E$329=$B7)*($D$186:$D$329=$B$1))</f>
        <v>0</v>
      </c>
      <c r="D7" s="67" cm="1">
        <f t="array" ref="D7">SUMPRODUCT($J$186:$AG$329*($J$184:$AG$184=D$3)*($E$186:$E$329=$B7)*($D$186:$D$329=$B$1))</f>
        <v>0.29040565129449775</v>
      </c>
      <c r="E7" s="67" cm="1">
        <f t="array" ref="E7">SUMPRODUCT($J$186:$AG$329*($J$184:$AG$184=E$3)*($E$186:$E$329=$B7)*($D$186:$D$329=$B$1))</f>
        <v>2.7844178049551918</v>
      </c>
      <c r="F7" s="67" cm="1">
        <f t="array" ref="F7">SUMPRODUCT($J$186:$AG$329*($J$184:$AG$184=F$3)*($E$186:$E$329=$B7)*($D$186:$D$329=$B$1))</f>
        <v>3.4404309736094558</v>
      </c>
      <c r="G7" s="67" cm="1">
        <f t="array" ref="G7">SUMPRODUCT($J$186:$AG$329*($J$184:$AG$184=G$3)*($E$186:$E$329=$B7)*($D$186:$D$329=$B$1))</f>
        <v>4.2979293261962832</v>
      </c>
      <c r="H7" s="114"/>
      <c r="I7" s="66" t="str">
        <f t="shared" ref="I7:I34" si="2">B7</f>
        <v>Ancillary Cooling</v>
      </c>
      <c r="J7" s="67" cm="1">
        <f t="array" ref="J7">SUMPRODUCT($J$186:$AG$329*($J$184:$AG$184=J$3)*($E$186:$E$329=$B7)*($D$186:$D$329=$I$1))</f>
        <v>0</v>
      </c>
      <c r="K7" s="67" cm="1">
        <f t="array" ref="K7">SUMPRODUCT($J$186:$AG$329*($J$184:$AG$184=K$3)*($E$186:$E$329=$B7)*($D$186:$D$329=$I$1))</f>
        <v>0.15887697908436987</v>
      </c>
      <c r="L7" s="67" cm="1">
        <f t="array" ref="L7">SUMPRODUCT($J$186:$AG$329*($J$184:$AG$184=L$3)*($E$186:$E$329=$B7)*($D$186:$D$329=$I$1))</f>
        <v>1.5376953033361971</v>
      </c>
      <c r="M7" s="67" cm="1">
        <f t="array" ref="M7">SUMPRODUCT($J$186:$AG$329*($J$184:$AG$184=M$3)*($E$186:$E$329=$B7)*($D$186:$D$329=$I$1))</f>
        <v>1.9329654969588252</v>
      </c>
      <c r="N7" s="67" cm="1">
        <f t="array" ref="N7">SUMPRODUCT($J$186:$AG$329*($J$184:$AG$184=N$3)*($E$186:$E$329=$B7)*($D$186:$D$329=$I$1))</f>
        <v>2.497516064222693</v>
      </c>
      <c r="P7" s="21"/>
      <c r="AJ7"/>
      <c r="AK7"/>
    </row>
    <row r="8" spans="1:44" ht="16.5">
      <c r="A8" s="114"/>
      <c r="B8" s="66" t="str">
        <f t="shared" si="1"/>
        <v>Ancillary DLC WH</v>
      </c>
      <c r="C8" s="67" cm="1">
        <f t="array" ref="C8">SUMPRODUCT($J$186:$AG$329*($J$184:$AG$184=C$3)*($E$186:$E$329=$B8)*($D$186:$D$329=$B$1))</f>
        <v>0</v>
      </c>
      <c r="D8" s="67" cm="1">
        <f t="array" ref="D8">SUMPRODUCT($J$186:$AG$329*($J$184:$AG$184=D$3)*($E$186:$E$329=$B8)*($D$186:$D$329=$B$1))</f>
        <v>0</v>
      </c>
      <c r="E8" s="67" cm="1">
        <f t="array" ref="E8">SUMPRODUCT($J$186:$AG$329*($J$184:$AG$184=E$3)*($E$186:$E$329=$B8)*($D$186:$D$329=$B$1))</f>
        <v>0</v>
      </c>
      <c r="F8" s="67" cm="1">
        <f t="array" ref="F8">SUMPRODUCT($J$186:$AG$329*($J$184:$AG$184=F$3)*($E$186:$E$329=$B8)*($D$186:$D$329=$B$1))</f>
        <v>0</v>
      </c>
      <c r="G8" s="67" cm="1">
        <f t="array" ref="G8">SUMPRODUCT($J$186:$AG$329*($J$184:$AG$184=G$3)*($E$186:$E$329=$B8)*($D$186:$D$329=$B$1))</f>
        <v>0</v>
      </c>
      <c r="H8" s="114"/>
      <c r="I8" s="66" t="str">
        <f t="shared" si="2"/>
        <v>Ancillary DLC WH</v>
      </c>
      <c r="J8" s="67" cm="1">
        <f t="array" ref="J8">SUMPRODUCT($J$186:$AG$329*($J$184:$AG$184=J$3)*($E$186:$E$329=$B8)*($D$186:$D$329=$I$1))</f>
        <v>0</v>
      </c>
      <c r="K8" s="67" cm="1">
        <f t="array" ref="K8">SUMPRODUCT($J$186:$AG$329*($J$184:$AG$184=K$3)*($E$186:$E$329=$B8)*($D$186:$D$329=$I$1))</f>
        <v>0.46262773034808741</v>
      </c>
      <c r="L8" s="67" cm="1">
        <f t="array" ref="L8">SUMPRODUCT($J$186:$AG$329*($J$184:$AG$184=L$3)*($E$186:$E$329=$B8)*($D$186:$D$329=$I$1))</f>
        <v>4.2749618753641494</v>
      </c>
      <c r="M8" s="67" cm="1">
        <f t="array" ref="M8">SUMPRODUCT($J$186:$AG$329*($J$184:$AG$184=M$3)*($E$186:$E$329=$B8)*($D$186:$D$329=$I$1))</f>
        <v>4.9624803659404266</v>
      </c>
      <c r="N8" s="67" cm="1">
        <f t="array" ref="N8">SUMPRODUCT($J$186:$AG$329*($J$184:$AG$184=N$3)*($E$186:$E$329=$B8)*($D$186:$D$329=$I$1))</f>
        <v>5.4178254482765871</v>
      </c>
      <c r="P8" s="21"/>
      <c r="AJ8"/>
      <c r="AK8"/>
    </row>
    <row r="9" spans="1:44" ht="16.5">
      <c r="A9" s="114"/>
      <c r="B9" s="66" t="str">
        <f t="shared" si="1"/>
        <v>Parent-Ancillary HPWH</v>
      </c>
      <c r="C9" s="67" cm="1">
        <f t="array" ref="C9">SUMPRODUCT($J$186:$AG$329*($J$184:$AG$184=C$3)*($E$186:$E$329=$B9)*($D$186:$D$329=$B$1))</f>
        <v>0</v>
      </c>
      <c r="D9" s="67" cm="1">
        <f t="array" ref="D9">SUMPRODUCT($J$186:$AG$329*($J$184:$AG$184=D$3)*($E$186:$E$329=$B9)*($D$186:$D$329=$B$1))</f>
        <v>1.9564295110000879E-2</v>
      </c>
      <c r="E9" s="67" cm="1">
        <f t="array" ref="E9">SUMPRODUCT($J$186:$AG$329*($J$184:$AG$184=E$3)*($E$186:$E$329=$B9)*($D$186:$D$329=$B$1))</f>
        <v>0.14840222174899442</v>
      </c>
      <c r="F9" s="67" cm="1">
        <f t="array" ref="F9">SUMPRODUCT($J$186:$AG$329*($J$184:$AG$184=F$3)*($E$186:$E$329=$B9)*($D$186:$D$329=$B$1))</f>
        <v>0.54563078542111354</v>
      </c>
      <c r="G9" s="67" cm="1">
        <f t="array" ref="G9">SUMPRODUCT($J$186:$AG$329*($J$184:$AG$184=G$3)*($E$186:$E$329=$B9)*($D$186:$D$329=$B$1))</f>
        <v>0.80877748064730193</v>
      </c>
      <c r="H9" s="114"/>
      <c r="I9" s="66" t="str">
        <f t="shared" si="2"/>
        <v>Parent-Ancillary HPWH</v>
      </c>
      <c r="J9" s="67" cm="1">
        <f t="array" ref="J9">SUMPRODUCT($J$186:$AG$329*($J$184:$AG$184=J$3)*($E$186:$E$329=$B9)*($D$186:$D$329=$I$1))</f>
        <v>0</v>
      </c>
      <c r="K9" s="67" cm="1">
        <f t="array" ref="K9">SUMPRODUCT($J$186:$AG$329*($J$184:$AG$184=K$3)*($E$186:$E$329=$B9)*($D$186:$D$329=$I$1))</f>
        <v>0</v>
      </c>
      <c r="L9" s="67" cm="1">
        <f t="array" ref="L9">SUMPRODUCT($J$186:$AG$329*($J$184:$AG$184=L$3)*($E$186:$E$329=$B9)*($D$186:$D$329=$I$1))</f>
        <v>0</v>
      </c>
      <c r="M9" s="67" cm="1">
        <f t="array" ref="M9">SUMPRODUCT($J$186:$AG$329*($J$184:$AG$184=M$3)*($E$186:$E$329=$B9)*($D$186:$D$329=$I$1))</f>
        <v>0</v>
      </c>
      <c r="N9" s="67" cm="1">
        <f t="array" ref="N9">SUMPRODUCT($J$186:$AG$329*($J$184:$AG$184=N$3)*($E$186:$E$329=$B9)*($D$186:$D$329=$I$1))</f>
        <v>0</v>
      </c>
      <c r="P9" s="21"/>
      <c r="AJ9"/>
      <c r="AK9"/>
    </row>
    <row r="10" spans="1:44" ht="16.5">
      <c r="A10" s="114"/>
      <c r="B10" s="66" t="str">
        <f t="shared" si="1"/>
        <v>Parent-Ancillary ERWH</v>
      </c>
      <c r="C10" s="67" cm="1">
        <f t="array" ref="C10">SUMPRODUCT($J$186:$AG$329*($J$184:$AG$184=C$3)*($E$186:$E$329=$B10)*($D$186:$D$329=$B$1))</f>
        <v>0</v>
      </c>
      <c r="D10" s="67" cm="1">
        <f t="array" ref="D10">SUMPRODUCT($J$186:$AG$329*($J$184:$AG$184=D$3)*($E$186:$E$329=$B10)*($D$186:$D$329=$B$1))</f>
        <v>0.82789733364699858</v>
      </c>
      <c r="E10" s="67" cm="1">
        <f t="array" ref="E10">SUMPRODUCT($J$186:$AG$329*($J$184:$AG$184=E$3)*($E$186:$E$329=$B10)*($D$186:$D$329=$B$1))</f>
        <v>5.466292542226471</v>
      </c>
      <c r="F10" s="67" cm="1">
        <f t="array" ref="F10">SUMPRODUCT($J$186:$AG$329*($J$184:$AG$184=F$3)*($E$186:$E$329=$B10)*($D$186:$D$329=$B$1))</f>
        <v>18.556768036289945</v>
      </c>
      <c r="G10" s="67" cm="1">
        <f t="array" ref="G10">SUMPRODUCT($J$186:$AG$329*($J$184:$AG$184=G$3)*($E$186:$E$329=$B10)*($D$186:$D$329=$B$1))</f>
        <v>23.52847776876942</v>
      </c>
      <c r="H10" s="114"/>
      <c r="I10" s="66" t="str">
        <f t="shared" si="2"/>
        <v>Parent-Ancillary ERWH</v>
      </c>
      <c r="J10" s="67" cm="1">
        <f t="array" ref="J10">SUMPRODUCT($J$186:$AG$329*($J$184:$AG$184=J$3)*($E$186:$E$329=$B10)*($D$186:$D$329=$I$1))</f>
        <v>0</v>
      </c>
      <c r="K10" s="67" cm="1">
        <f t="array" ref="K10">SUMPRODUCT($J$186:$AG$329*($J$184:$AG$184=K$3)*($E$186:$E$329=$B10)*($D$186:$D$329=$I$1))</f>
        <v>0</v>
      </c>
      <c r="L10" s="67" cm="1">
        <f t="array" ref="L10">SUMPRODUCT($J$186:$AG$329*($J$184:$AG$184=L$3)*($E$186:$E$329=$B10)*($D$186:$D$329=$I$1))</f>
        <v>0</v>
      </c>
      <c r="M10" s="67" cm="1">
        <f t="array" ref="M10">SUMPRODUCT($J$186:$AG$329*($J$184:$AG$184=M$3)*($E$186:$E$329=$B10)*($D$186:$D$329=$I$1))</f>
        <v>0</v>
      </c>
      <c r="N10" s="67" cm="1">
        <f t="array" ref="N10">SUMPRODUCT($J$186:$AG$329*($J$184:$AG$184=N$3)*($E$186:$E$329=$B10)*($D$186:$D$329=$I$1))</f>
        <v>0</v>
      </c>
      <c r="P10" s="21"/>
      <c r="AJ10"/>
      <c r="AK10"/>
    </row>
    <row r="11" spans="1:44" ht="16.5">
      <c r="A11" s="114"/>
      <c r="B11" s="66" t="str">
        <f t="shared" si="1"/>
        <v>Ancillary EV</v>
      </c>
      <c r="C11" s="67" cm="1">
        <f t="array" ref="C11">SUMPRODUCT($J$186:$AG$329*($J$184:$AG$184=C$3)*($E$186:$E$329=$B11)*($D$186:$D$329=$B$1))</f>
        <v>0</v>
      </c>
      <c r="D11" s="67" cm="1">
        <f t="array" ref="D11">SUMPRODUCT($J$186:$AG$329*($J$184:$AG$184=D$3)*($E$186:$E$329=$B11)*($D$186:$D$329=$B$1))</f>
        <v>5.7515773076711159E-3</v>
      </c>
      <c r="E11" s="67" cm="1">
        <f t="array" ref="E11">SUMPRODUCT($J$186:$AG$329*($J$184:$AG$184=E$3)*($E$186:$E$329=$B11)*($D$186:$D$329=$B$1))</f>
        <v>8.8619012019090962E-2</v>
      </c>
      <c r="F11" s="67" cm="1">
        <f t="array" ref="F11">SUMPRODUCT($J$186:$AG$329*($J$184:$AG$184=F$3)*($E$186:$E$329=$B11)*($D$186:$D$329=$B$1))</f>
        <v>0.24087013863704237</v>
      </c>
      <c r="G11" s="67" cm="1">
        <f t="array" ref="G11">SUMPRODUCT($J$186:$AG$329*($J$184:$AG$184=G$3)*($E$186:$E$329=$B11)*($D$186:$D$329=$B$1))</f>
        <v>1.4430408130159873</v>
      </c>
      <c r="H11" s="114"/>
      <c r="I11" s="66" t="str">
        <f t="shared" si="2"/>
        <v>Ancillary EV</v>
      </c>
      <c r="J11" s="67" cm="1">
        <f t="array" ref="J11">SUMPRODUCT($J$186:$AG$329*($J$184:$AG$184=J$3)*($E$186:$E$329=$B11)*($D$186:$D$329=$I$1))</f>
        <v>0</v>
      </c>
      <c r="K11" s="67" cm="1">
        <f t="array" ref="K11">SUMPRODUCT($J$186:$AG$329*($J$184:$AG$184=K$3)*($E$186:$E$329=$B11)*($D$186:$D$329=$I$1))</f>
        <v>4.747497586916811E-3</v>
      </c>
      <c r="L11" s="67" cm="1">
        <f t="array" ref="L11">SUMPRODUCT($J$186:$AG$329*($J$184:$AG$184=L$3)*($E$186:$E$329=$B11)*($D$186:$D$329=$I$1))</f>
        <v>7.3800294265357003E-2</v>
      </c>
      <c r="M11" s="67" cm="1">
        <f t="array" ref="M11">SUMPRODUCT($J$186:$AG$329*($J$184:$AG$184=M$3)*($E$186:$E$329=$B11)*($D$186:$D$329=$I$1))</f>
        <v>0.20385182270882921</v>
      </c>
      <c r="N11" s="67" cm="1">
        <f t="array" ref="N11">SUMPRODUCT($J$186:$AG$329*($J$184:$AG$184=N$3)*($E$186:$E$329=$B11)*($D$186:$D$329=$I$1))</f>
        <v>1.2600186062293122</v>
      </c>
      <c r="P11" s="21"/>
      <c r="AJ11"/>
      <c r="AK11"/>
    </row>
    <row r="12" spans="1:44" ht="16.5">
      <c r="A12" s="114"/>
      <c r="B12" s="66" t="str">
        <f t="shared" ref="B12:B34" si="3">B154</f>
        <v>Ancillary Heating</v>
      </c>
      <c r="C12" s="67" cm="1">
        <f t="array" ref="C12">SUMPRODUCT($J$186:$AG$329*($J$184:$AG$184=C$3)*($E$186:$E$329=$B12)*($D$186:$D$329=$B$1))</f>
        <v>0</v>
      </c>
      <c r="D12" s="67" cm="1">
        <f t="array" ref="D12">SUMPRODUCT($J$186:$AG$329*($J$184:$AG$184=D$3)*($E$186:$E$329=$B12)*($D$186:$D$329=$B$1))</f>
        <v>0</v>
      </c>
      <c r="E12" s="67" cm="1">
        <f t="array" ref="E12">SUMPRODUCT($J$186:$AG$329*($J$184:$AG$184=E$3)*($E$186:$E$329=$B12)*($D$186:$D$329=$B$1))</f>
        <v>0</v>
      </c>
      <c r="F12" s="67" cm="1">
        <f t="array" ref="F12">SUMPRODUCT($J$186:$AG$329*($J$184:$AG$184=F$3)*($E$186:$E$329=$B12)*($D$186:$D$329=$B$1))</f>
        <v>0</v>
      </c>
      <c r="G12" s="67" cm="1">
        <f t="array" ref="G12">SUMPRODUCT($J$186:$AG$329*($J$184:$AG$184=G$3)*($E$186:$E$329=$B12)*($D$186:$D$329=$B$1))</f>
        <v>0</v>
      </c>
      <c r="H12" s="114"/>
      <c r="I12" s="66" t="str">
        <f t="shared" si="2"/>
        <v>Ancillary Heating</v>
      </c>
      <c r="J12" s="67" cm="1">
        <f t="array" ref="J12">SUMPRODUCT($J$186:$AG$329*($J$184:$AG$184=J$3)*($E$186:$E$329=$B12)*($D$186:$D$329=$I$1))</f>
        <v>0</v>
      </c>
      <c r="K12" s="67" cm="1">
        <f t="array" ref="K12">SUMPRODUCT($J$186:$AG$329*($J$184:$AG$184=K$3)*($E$186:$E$329=$B12)*($D$186:$D$329=$I$1))</f>
        <v>0</v>
      </c>
      <c r="L12" s="67" cm="1">
        <f t="array" ref="L12">SUMPRODUCT($J$186:$AG$329*($J$184:$AG$184=L$3)*($E$186:$E$329=$B12)*($D$186:$D$329=$I$1))</f>
        <v>0</v>
      </c>
      <c r="M12" s="67" cm="1">
        <f t="array" ref="M12">SUMPRODUCT($J$186:$AG$329*($J$184:$AG$184=M$3)*($E$186:$E$329=$B12)*($D$186:$D$329=$I$1))</f>
        <v>0</v>
      </c>
      <c r="N12" s="67" cm="1">
        <f t="array" ref="N12">SUMPRODUCT($J$186:$AG$329*($J$184:$AG$184=N$3)*($E$186:$E$329=$B12)*($D$186:$D$329=$I$1))</f>
        <v>0</v>
      </c>
      <c r="P12" s="21"/>
      <c r="AJ12"/>
      <c r="AK12"/>
    </row>
    <row r="13" spans="1:44" ht="16.5">
      <c r="A13" s="114"/>
      <c r="B13" s="66" t="str">
        <f t="shared" si="3"/>
        <v>Ancillary Third Party</v>
      </c>
      <c r="C13" s="67" cm="1">
        <f t="array" ref="C13">SUMPRODUCT($J$186:$AG$329*($J$184:$AG$184=C$3)*($E$186:$E$329=$B13)*($D$186:$D$329=$B$1))</f>
        <v>0</v>
      </c>
      <c r="D13" s="67" cm="1">
        <f t="array" ref="D13">SUMPRODUCT($J$186:$AG$329*($J$184:$AG$184=D$3)*($E$186:$E$329=$B13)*($D$186:$D$329=$B$1))</f>
        <v>1.0415114473023701</v>
      </c>
      <c r="E13" s="67" cm="1">
        <f t="array" ref="E13">SUMPRODUCT($J$186:$AG$329*($J$184:$AG$184=E$3)*($E$186:$E$329=$B13)*($D$186:$D$329=$B$1))</f>
        <v>2.0832808713398649</v>
      </c>
      <c r="F13" s="67" cm="1">
        <f t="array" ref="F13">SUMPRODUCT($J$186:$AG$329*($J$184:$AG$184=F$3)*($E$186:$E$329=$B13)*($D$186:$D$329=$B$1))</f>
        <v>2.0927624087551031</v>
      </c>
      <c r="G13" s="67" cm="1">
        <f t="array" ref="G13">SUMPRODUCT($J$186:$AG$329*($J$184:$AG$184=G$3)*($E$186:$E$329=$B13)*($D$186:$D$329=$B$1))</f>
        <v>2.1186532642779792</v>
      </c>
      <c r="H13" s="114"/>
      <c r="I13" s="66" t="str">
        <f t="shared" si="2"/>
        <v>Ancillary Third Party</v>
      </c>
      <c r="J13" s="67" cm="1">
        <f t="array" ref="J13">SUMPRODUCT($J$186:$AG$329*($J$184:$AG$184=J$3)*($E$186:$E$329=$B13)*($D$186:$D$329=$I$1))</f>
        <v>0</v>
      </c>
      <c r="K13" s="67" cm="1">
        <f t="array" ref="K13">SUMPRODUCT($J$186:$AG$329*($J$184:$AG$184=K$3)*($E$186:$E$329=$B13)*($D$186:$D$329=$I$1))</f>
        <v>0.31032946254468885</v>
      </c>
      <c r="L13" s="67" cm="1">
        <f t="array" ref="L13">SUMPRODUCT($J$186:$AG$329*($J$184:$AG$184=L$3)*($E$186:$E$329=$B13)*($D$186:$D$329=$I$1))</f>
        <v>0.81048906651809183</v>
      </c>
      <c r="M13" s="67" cm="1">
        <f t="array" ref="M13">SUMPRODUCT($J$186:$AG$329*($J$184:$AG$184=M$3)*($E$186:$E$329=$B13)*($D$186:$D$329=$I$1))</f>
        <v>0.79212591885954642</v>
      </c>
      <c r="N13" s="67" cm="1">
        <f t="array" ref="N13">SUMPRODUCT($J$186:$AG$329*($J$184:$AG$184=N$3)*($E$186:$E$329=$B13)*($D$186:$D$329=$I$1))</f>
        <v>0.76282744029631733</v>
      </c>
      <c r="P13" s="21"/>
      <c r="AJ13"/>
      <c r="AK13"/>
    </row>
    <row r="14" spans="1:44" ht="16.5">
      <c r="A14" s="114"/>
      <c r="B14" s="66" t="str">
        <f t="shared" si="3"/>
        <v>Battery Energy Storage</v>
      </c>
      <c r="C14" s="67" cm="1">
        <f t="array" ref="C14">SUMPRODUCT($J$186:$AG$329*($J$184:$AG$184=C$3)*($E$186:$E$329=$B14)*($D$186:$D$329=$B$1))</f>
        <v>0</v>
      </c>
      <c r="D14" s="67" cm="1">
        <f t="array" ref="D14">SUMPRODUCT($J$186:$AG$329*($J$184:$AG$184=D$3)*($E$186:$E$329=$B14)*($D$186:$D$329=$B$1))</f>
        <v>5.5214556298729803E-2</v>
      </c>
      <c r="E14" s="67" cm="1">
        <f t="array" ref="E14">SUMPRODUCT($J$186:$AG$329*($J$184:$AG$184=E$3)*($E$186:$E$329=$B14)*($D$186:$D$329=$B$1))</f>
        <v>0.34002290204688945</v>
      </c>
      <c r="F14" s="67" cm="1">
        <f t="array" ref="F14">SUMPRODUCT($J$186:$AG$329*($J$184:$AG$184=F$3)*($E$186:$E$329=$B14)*($D$186:$D$329=$B$1))</f>
        <v>1.2427583858698226</v>
      </c>
      <c r="G14" s="67" cm="1">
        <f t="array" ref="G14">SUMPRODUCT($J$186:$AG$329*($J$184:$AG$184=G$3)*($E$186:$E$329=$B14)*($D$186:$D$329=$B$1))</f>
        <v>3.2317462142857423</v>
      </c>
      <c r="H14" s="114"/>
      <c r="I14" s="66" t="str">
        <f t="shared" si="2"/>
        <v>Battery Energy Storage</v>
      </c>
      <c r="J14" s="67" cm="1">
        <f t="array" ref="J14">SUMPRODUCT($J$186:$AG$329*($J$184:$AG$184=J$3)*($E$186:$E$329=$B14)*($D$186:$D$329=$I$1))</f>
        <v>0</v>
      </c>
      <c r="K14" s="67" cm="1">
        <f t="array" ref="K14">SUMPRODUCT($J$186:$AG$329*($J$184:$AG$184=K$3)*($E$186:$E$329=$B14)*($D$186:$D$329=$I$1))</f>
        <v>1.9375794415472727E-2</v>
      </c>
      <c r="L14" s="67" cm="1">
        <f t="array" ref="L14">SUMPRODUCT($J$186:$AG$329*($J$184:$AG$184=L$3)*($E$186:$E$329=$B14)*($D$186:$D$329=$I$1))</f>
        <v>0.18217193760267358</v>
      </c>
      <c r="M14" s="67" cm="1">
        <f t="array" ref="M14">SUMPRODUCT($J$186:$AG$329*($J$184:$AG$184=M$3)*($E$186:$E$329=$B14)*($D$186:$D$329=$I$1))</f>
        <v>0.67577800131865529</v>
      </c>
      <c r="N14" s="67" cm="1">
        <f t="array" ref="N14">SUMPRODUCT($J$186:$AG$329*($J$184:$AG$184=N$3)*($E$186:$E$329=$B14)*($D$186:$D$329=$I$1))</f>
        <v>1.8095757914075443</v>
      </c>
      <c r="P14" s="21"/>
      <c r="AJ14"/>
      <c r="AK14"/>
    </row>
    <row r="15" spans="1:44" ht="16.5">
      <c r="A15" s="114"/>
      <c r="B15" s="66" t="str">
        <f t="shared" si="3"/>
        <v>Behavioral</v>
      </c>
      <c r="C15" s="67" cm="1">
        <f t="array" ref="C15">SUMPRODUCT($J$186:$AG$329*($J$184:$AG$184=C$3)*($E$186:$E$329=$B15)*($D$186:$D$329=$B$1))</f>
        <v>0</v>
      </c>
      <c r="D15" s="67" cm="1">
        <f t="array" ref="D15">SUMPRODUCT($J$186:$AG$329*($J$184:$AG$184=D$3)*($E$186:$E$329=$B15)*($D$186:$D$329=$B$1))</f>
        <v>1.0057955592305705</v>
      </c>
      <c r="E15" s="67" cm="1">
        <f t="array" ref="E15">SUMPRODUCT($J$186:$AG$329*($J$184:$AG$184=E$3)*($E$186:$E$329=$B15)*($D$186:$D$329=$B$1))</f>
        <v>1.7070993449999339</v>
      </c>
      <c r="F15" s="67" cm="1">
        <f t="array" ref="F15">SUMPRODUCT($J$186:$AG$329*($J$184:$AG$184=F$3)*($E$186:$E$329=$B15)*($D$186:$D$329=$B$1))</f>
        <v>1.4224654041380711</v>
      </c>
      <c r="G15" s="67" cm="1">
        <f t="array" ref="G15">SUMPRODUCT($J$186:$AG$329*($J$184:$AG$184=G$3)*($E$186:$E$329=$B15)*($D$186:$D$329=$B$1))</f>
        <v>1.3925282550871632</v>
      </c>
      <c r="H15" s="114"/>
      <c r="I15" s="66" t="str">
        <f t="shared" si="2"/>
        <v>Behavioral</v>
      </c>
      <c r="J15" s="67" cm="1">
        <f t="array" ref="J15">SUMPRODUCT($J$186:$AG$329*($J$184:$AG$184=J$3)*($E$186:$E$329=$B15)*($D$186:$D$329=$I$1))</f>
        <v>0</v>
      </c>
      <c r="K15" s="67" cm="1">
        <f t="array" ref="K15">SUMPRODUCT($J$186:$AG$329*($J$184:$AG$184=K$3)*($E$186:$E$329=$B15)*($D$186:$D$329=$I$1))</f>
        <v>0.31282857314506635</v>
      </c>
      <c r="L15" s="67" cm="1">
        <f t="array" ref="L15">SUMPRODUCT($J$186:$AG$329*($J$184:$AG$184=L$3)*($E$186:$E$329=$B15)*($D$186:$D$329=$I$1))</f>
        <v>0.80407205547916405</v>
      </c>
      <c r="M15" s="67" cm="1">
        <f t="array" ref="M15">SUMPRODUCT($J$186:$AG$329*($J$184:$AG$184=M$3)*($E$186:$E$329=$B15)*($D$186:$D$329=$I$1))</f>
        <v>0.80963362349818835</v>
      </c>
      <c r="N15" s="67" cm="1">
        <f t="array" ref="N15">SUMPRODUCT($J$186:$AG$329*($J$184:$AG$184=N$3)*($E$186:$E$329=$B15)*($D$186:$D$329=$I$1))</f>
        <v>0.86617656159525691</v>
      </c>
      <c r="P15" s="23"/>
      <c r="AJ15"/>
      <c r="AK15"/>
    </row>
    <row r="16" spans="1:44" ht="16.5">
      <c r="A16" s="114"/>
      <c r="B16" s="66" t="str">
        <f t="shared" si="3"/>
        <v>DLC Central AC</v>
      </c>
      <c r="C16" s="67" cm="1">
        <f t="array" ref="C16">SUMPRODUCT($J$186:$AG$329*($J$184:$AG$184=C$3)*($E$186:$E$329=$B16)*($D$186:$D$329=$B$1))</f>
        <v>0</v>
      </c>
      <c r="D16" s="67" cm="1">
        <f t="array" ref="D16">SUMPRODUCT($J$186:$AG$329*($J$184:$AG$184=D$3)*($E$186:$E$329=$B16)*($D$186:$D$329=$B$1))</f>
        <v>0.57605445009183387</v>
      </c>
      <c r="E16" s="67" cm="1">
        <f t="array" ref="E16">SUMPRODUCT($J$186:$AG$329*($J$184:$AG$184=E$3)*($E$186:$E$329=$B16)*($D$186:$D$329=$B$1))</f>
        <v>5.1421316272973918</v>
      </c>
      <c r="F16" s="67" cm="1">
        <f t="array" ref="F16">SUMPRODUCT($J$186:$AG$329*($J$184:$AG$184=F$3)*($E$186:$E$329=$B16)*($D$186:$D$329=$B$1))</f>
        <v>6.2541622081024766</v>
      </c>
      <c r="G16" s="67" cm="1">
        <f t="array" ref="G16">SUMPRODUCT($J$186:$AG$329*($J$184:$AG$184=G$3)*($E$186:$E$329=$B16)*($D$186:$D$329=$B$1))</f>
        <v>7.690802547326018</v>
      </c>
      <c r="H16" s="114"/>
      <c r="I16" s="66" t="str">
        <f t="shared" ref="I16:I21" si="4">B16</f>
        <v>DLC Central AC</v>
      </c>
      <c r="J16" s="67" cm="1">
        <f t="array" ref="J16">SUMPRODUCT($J$186:$AG$329*($J$184:$AG$184=J$3)*($E$186:$E$329=$B16)*($D$186:$D$329=$I$1))</f>
        <v>0</v>
      </c>
      <c r="K16" s="67" cm="1">
        <f t="array" ref="K16">SUMPRODUCT($J$186:$AG$329*($J$184:$AG$184=K$3)*($E$186:$E$329=$B16)*($D$186:$D$329=$I$1))</f>
        <v>0.31508118558291554</v>
      </c>
      <c r="L16" s="67" cm="1">
        <f t="array" ref="L16">SUMPRODUCT($J$186:$AG$329*($J$184:$AG$184=L$3)*($E$186:$E$329=$B16)*($D$186:$D$329=$I$1))</f>
        <v>2.8326858292825401</v>
      </c>
      <c r="M16" s="67" cm="1">
        <f t="array" ref="M16">SUMPRODUCT($J$186:$AG$329*($J$184:$AG$184=M$3)*($E$186:$E$329=$B16)*($D$186:$D$329=$I$1))</f>
        <v>3.5016174793000046</v>
      </c>
      <c r="N16" s="67" cm="1">
        <f t="array" ref="N16">SUMPRODUCT($J$186:$AG$329*($J$184:$AG$184=N$3)*($E$186:$E$329=$B16)*($D$186:$D$329=$I$1))</f>
        <v>4.4460974795745862</v>
      </c>
      <c r="P16" s="21"/>
      <c r="AJ16" s="117"/>
      <c r="AK16" s="117"/>
    </row>
    <row r="17" spans="1:37" ht="16.5">
      <c r="A17" s="114"/>
      <c r="B17" s="66" t="str">
        <f t="shared" si="3"/>
        <v>DLC Electric Vehicle Charging</v>
      </c>
      <c r="C17" s="67" cm="1">
        <f t="array" ref="C17">SUMPRODUCT($J$186:$AG$329*($J$184:$AG$184=C$3)*($E$186:$E$329=$B17)*($D$186:$D$329=$B$1))</f>
        <v>0</v>
      </c>
      <c r="D17" s="67" cm="1">
        <f t="array" ref="D17">SUMPRODUCT($J$186:$AG$329*($J$184:$AG$184=D$3)*($E$186:$E$329=$B17)*($D$186:$D$329=$B$1))</f>
        <v>1.1503154615342232E-2</v>
      </c>
      <c r="E17" s="67" cm="1">
        <f t="array" ref="E17">SUMPRODUCT($J$186:$AG$329*($J$184:$AG$184=E$3)*($E$186:$E$329=$B17)*($D$186:$D$329=$B$1))</f>
        <v>0.17723802403818192</v>
      </c>
      <c r="F17" s="67" cm="1">
        <f t="array" ref="F17">SUMPRODUCT($J$186:$AG$329*($J$184:$AG$184=F$3)*($E$186:$E$329=$B17)*($D$186:$D$329=$B$1))</f>
        <v>0.48174027727408475</v>
      </c>
      <c r="G17" s="67" cm="1">
        <f t="array" ref="G17">SUMPRODUCT($J$186:$AG$329*($J$184:$AG$184=G$3)*($E$186:$E$329=$B17)*($D$186:$D$329=$B$1))</f>
        <v>2.8860816260319746</v>
      </c>
      <c r="H17" s="114"/>
      <c r="I17" s="66" t="str">
        <f t="shared" si="4"/>
        <v>DLC Electric Vehicle Charging</v>
      </c>
      <c r="J17" s="67" cm="1">
        <f t="array" ref="J17">SUMPRODUCT($J$186:$AG$329*($J$184:$AG$184=J$3)*($E$186:$E$329=$B17)*($D$186:$D$329=$I$1))</f>
        <v>0</v>
      </c>
      <c r="K17" s="67" cm="1">
        <f t="array" ref="K17">SUMPRODUCT($J$186:$AG$329*($J$184:$AG$184=K$3)*($E$186:$E$329=$B17)*($D$186:$D$329=$I$1))</f>
        <v>9.494995173833622E-3</v>
      </c>
      <c r="L17" s="67" cm="1">
        <f t="array" ref="L17">SUMPRODUCT($J$186:$AG$329*($J$184:$AG$184=L$3)*($E$186:$E$329=$B17)*($D$186:$D$329=$I$1))</f>
        <v>0.14760058853071401</v>
      </c>
      <c r="M17" s="67" cm="1">
        <f t="array" ref="M17">SUMPRODUCT($J$186:$AG$329*($J$184:$AG$184=M$3)*($E$186:$E$329=$B17)*($D$186:$D$329=$I$1))</f>
        <v>0.40770364541765841</v>
      </c>
      <c r="N17" s="67" cm="1">
        <f t="array" ref="N17">SUMPRODUCT($J$186:$AG$329*($J$184:$AG$184=N$3)*($E$186:$E$329=$B17)*($D$186:$D$329=$I$1))</f>
        <v>2.5200372124586243</v>
      </c>
      <c r="P17" s="21"/>
      <c r="AJ17" s="117"/>
      <c r="AK17" s="117"/>
    </row>
    <row r="18" spans="1:37" ht="16.5">
      <c r="A18" s="114"/>
      <c r="B18" s="66" t="str">
        <f t="shared" si="3"/>
        <v>DLC Smart Appliances</v>
      </c>
      <c r="C18" s="67" cm="1">
        <f t="array" ref="C18">SUMPRODUCT($J$186:$AG$329*($J$184:$AG$184=C$3)*($E$186:$E$329=$B18)*($D$186:$D$329=$B$1))</f>
        <v>0</v>
      </c>
      <c r="D18" s="67" cm="1">
        <f t="array" ref="D18">SUMPRODUCT($J$186:$AG$329*($J$184:$AG$184=D$3)*($E$186:$E$329=$B18)*($D$186:$D$329=$B$1))</f>
        <v>0.1820456925955726</v>
      </c>
      <c r="E18" s="67" cm="1">
        <f t="array" ref="E18">SUMPRODUCT($J$186:$AG$329*($J$184:$AG$184=E$3)*($E$186:$E$329=$B18)*($D$186:$D$329=$B$1))</f>
        <v>1.6856777106629792</v>
      </c>
      <c r="F18" s="67" cm="1">
        <f t="array" ref="F18">SUMPRODUCT($J$186:$AG$329*($J$184:$AG$184=F$3)*($E$186:$E$329=$B18)*($D$186:$D$329=$B$1))</f>
        <v>1.9605591536808546</v>
      </c>
      <c r="G18" s="67" cm="1">
        <f t="array" ref="G18">SUMPRODUCT($J$186:$AG$329*($J$184:$AG$184=G$3)*($E$186:$E$329=$B18)*($D$186:$D$329=$B$1))</f>
        <v>2.150455524003104</v>
      </c>
      <c r="H18" s="114"/>
      <c r="I18" s="66" t="str">
        <f t="shared" si="4"/>
        <v>DLC Smart Appliances</v>
      </c>
      <c r="J18" s="67" cm="1">
        <f t="array" ref="J18">SUMPRODUCT($J$186:$AG$329*($J$184:$AG$184=J$3)*($E$186:$E$329=$B18)*($D$186:$D$329=$I$1))</f>
        <v>0</v>
      </c>
      <c r="K18" s="67" cm="1">
        <f t="array" ref="K18">SUMPRODUCT($J$186:$AG$329*($J$184:$AG$184=K$3)*($E$186:$E$329=$B18)*($D$186:$D$329=$I$1))</f>
        <v>9.7234488997461316E-2</v>
      </c>
      <c r="L18" s="67" cm="1">
        <f t="array" ref="L18">SUMPRODUCT($J$186:$AG$329*($J$184:$AG$184=L$3)*($E$186:$E$329=$B18)*($D$186:$D$329=$I$1))</f>
        <v>0.90795445054125601</v>
      </c>
      <c r="M18" s="67" cm="1">
        <f t="array" ref="M18">SUMPRODUCT($J$186:$AG$329*($J$184:$AG$184=M$3)*($E$186:$E$329=$B18)*($D$186:$D$329=$I$1))</f>
        <v>1.0724711083841683</v>
      </c>
      <c r="N18" s="67" cm="1">
        <f t="array" ref="N18">SUMPRODUCT($J$186:$AG$329*($J$184:$AG$184=N$3)*($E$186:$E$329=$B18)*($D$186:$D$329=$I$1))</f>
        <v>1.212202112150639</v>
      </c>
      <c r="P18" s="25"/>
      <c r="AJ18" s="117"/>
      <c r="AK18" s="117"/>
    </row>
    <row r="19" spans="1:37" ht="16.5">
      <c r="A19" s="114"/>
      <c r="B19" s="66" t="str">
        <f t="shared" si="3"/>
        <v>DLC Smart Thermostats - Cooling</v>
      </c>
      <c r="C19" s="67" cm="1">
        <f t="array" ref="C19">SUMPRODUCT($J$186:$AG$329*($J$184:$AG$184=C$3)*($E$186:$E$329=$B19)*($D$186:$D$329=$B$1))</f>
        <v>0</v>
      </c>
      <c r="D19" s="67" cm="1">
        <f t="array" ref="D19">SUMPRODUCT($J$186:$AG$329*($J$184:$AG$184=D$3)*($E$186:$E$329=$B19)*($D$186:$D$329=$B$1))</f>
        <v>1.161622605177991</v>
      </c>
      <c r="E19" s="67" cm="1">
        <f t="array" ref="E19">SUMPRODUCT($J$186:$AG$329*($J$184:$AG$184=E$3)*($E$186:$E$329=$B19)*($D$186:$D$329=$B$1))</f>
        <v>11.137671219820767</v>
      </c>
      <c r="F19" s="67" cm="1">
        <f t="array" ref="F19">SUMPRODUCT($J$186:$AG$329*($J$184:$AG$184=F$3)*($E$186:$E$329=$B19)*($D$186:$D$329=$B$1))</f>
        <v>13.761723894437823</v>
      </c>
      <c r="G19" s="67" cm="1">
        <f t="array" ref="G19">SUMPRODUCT($J$186:$AG$329*($J$184:$AG$184=G$3)*($E$186:$E$329=$B19)*($D$186:$D$329=$B$1))</f>
        <v>17.191717304785133</v>
      </c>
      <c r="H19" s="114"/>
      <c r="I19" s="66" t="str">
        <f t="shared" si="4"/>
        <v>DLC Smart Thermostats - Cooling</v>
      </c>
      <c r="J19" s="67" cm="1">
        <f t="array" ref="J19">SUMPRODUCT($J$186:$AG$329*($J$184:$AG$184=J$3)*($E$186:$E$329=$B19)*($D$186:$D$329=$I$1))</f>
        <v>0</v>
      </c>
      <c r="K19" s="67" cm="1">
        <f t="array" ref="K19">SUMPRODUCT($J$186:$AG$329*($J$184:$AG$184=K$3)*($E$186:$E$329=$B19)*($D$186:$D$329=$I$1))</f>
        <v>0.63550791633747949</v>
      </c>
      <c r="L19" s="67" cm="1">
        <f t="array" ref="L19">SUMPRODUCT($J$186:$AG$329*($J$184:$AG$184=L$3)*($E$186:$E$329=$B19)*($D$186:$D$329=$I$1))</f>
        <v>6.1507812133447883</v>
      </c>
      <c r="M19" s="67" cm="1">
        <f t="array" ref="M19">SUMPRODUCT($J$186:$AG$329*($J$184:$AG$184=M$3)*($E$186:$E$329=$B19)*($D$186:$D$329=$I$1))</f>
        <v>7.731861987835301</v>
      </c>
      <c r="N19" s="67" cm="1">
        <f t="array" ref="N19">SUMPRODUCT($J$186:$AG$329*($J$184:$AG$184=N$3)*($E$186:$E$329=$B19)*($D$186:$D$329=$I$1))</f>
        <v>9.990064256890772</v>
      </c>
      <c r="P19" s="21"/>
      <c r="AJ19" s="117"/>
      <c r="AK19" s="117"/>
    </row>
    <row r="20" spans="1:37" ht="16.5">
      <c r="A20" s="114"/>
      <c r="B20" s="66" t="str">
        <f t="shared" si="3"/>
        <v>DLC Smart Thermostats - Heating</v>
      </c>
      <c r="C20" s="67" cm="1">
        <f t="array" ref="C20">SUMPRODUCT($J$186:$AG$329*($J$184:$AG$184=C$3)*($E$186:$E$329=$B20)*($D$186:$D$329=$B$1))</f>
        <v>0</v>
      </c>
      <c r="D20" s="67" cm="1">
        <f t="array" ref="D20">SUMPRODUCT($J$186:$AG$329*($J$184:$AG$184=D$3)*($E$186:$E$329=$B20)*($D$186:$D$329=$B$1))</f>
        <v>0</v>
      </c>
      <c r="E20" s="67" cm="1">
        <f t="array" ref="E20">SUMPRODUCT($J$186:$AG$329*($J$184:$AG$184=E$3)*($E$186:$E$329=$B20)*($D$186:$D$329=$B$1))</f>
        <v>0</v>
      </c>
      <c r="F20" s="67" cm="1">
        <f t="array" ref="F20">SUMPRODUCT($J$186:$AG$329*($J$184:$AG$184=F$3)*($E$186:$E$329=$B20)*($D$186:$D$329=$B$1))</f>
        <v>0</v>
      </c>
      <c r="G20" s="67" cm="1">
        <f t="array" ref="G20">SUMPRODUCT($J$186:$AG$329*($J$184:$AG$184=G$3)*($E$186:$E$329=$B20)*($D$186:$D$329=$B$1))</f>
        <v>0</v>
      </c>
      <c r="H20" s="114"/>
      <c r="I20" s="66" t="str">
        <f t="shared" si="4"/>
        <v>DLC Smart Thermostats - Heating</v>
      </c>
      <c r="J20" s="67" cm="1">
        <f t="array" ref="J20">SUMPRODUCT($J$186:$AG$329*($J$184:$AG$184=J$3)*($E$186:$E$329=$B20)*($D$186:$D$329=$I$1))</f>
        <v>0</v>
      </c>
      <c r="K20" s="67" cm="1">
        <f t="array" ref="K20">SUMPRODUCT($J$186:$AG$329*($J$184:$AG$184=K$3)*($E$186:$E$329=$B20)*($D$186:$D$329=$I$1))</f>
        <v>0</v>
      </c>
      <c r="L20" s="67" cm="1">
        <f t="array" ref="L20">SUMPRODUCT($J$186:$AG$329*($J$184:$AG$184=L$3)*($E$186:$E$329=$B20)*($D$186:$D$329=$I$1))</f>
        <v>0</v>
      </c>
      <c r="M20" s="67" cm="1">
        <f t="array" ref="M20">SUMPRODUCT($J$186:$AG$329*($J$184:$AG$184=M$3)*($E$186:$E$329=$B20)*($D$186:$D$329=$I$1))</f>
        <v>0</v>
      </c>
      <c r="N20" s="67" cm="1">
        <f t="array" ref="N20">SUMPRODUCT($J$186:$AG$329*($J$184:$AG$184=N$3)*($E$186:$E$329=$B20)*($D$186:$D$329=$I$1))</f>
        <v>0</v>
      </c>
      <c r="P20" s="21"/>
      <c r="AJ20" s="117"/>
      <c r="AK20" s="117"/>
    </row>
    <row r="21" spans="1:37" ht="16.5">
      <c r="A21" s="114"/>
      <c r="B21" s="66" t="str">
        <f t="shared" si="3"/>
        <v>DLC Water Heating</v>
      </c>
      <c r="C21" s="67" cm="1">
        <f t="array" ref="C21">SUMPRODUCT($J$186:$AG$329*($J$184:$AG$184=C$3)*($E$186:$E$329=$B21)*($D$186:$D$329=$B$1))</f>
        <v>0</v>
      </c>
      <c r="D21" s="67" cm="1">
        <f t="array" ref="D21">SUMPRODUCT($J$186:$AG$329*($J$184:$AG$184=D$3)*($E$186:$E$329=$B21)*($D$186:$D$329=$B$1))</f>
        <v>0</v>
      </c>
      <c r="E21" s="67" cm="1">
        <f t="array" ref="E21">SUMPRODUCT($J$186:$AG$329*($J$184:$AG$184=E$3)*($E$186:$E$329=$B21)*($D$186:$D$329=$B$1))</f>
        <v>0</v>
      </c>
      <c r="F21" s="67" cm="1">
        <f t="array" ref="F21">SUMPRODUCT($J$186:$AG$329*($J$184:$AG$184=F$3)*($E$186:$E$329=$B21)*($D$186:$D$329=$B$1))</f>
        <v>0</v>
      </c>
      <c r="G21" s="67" cm="1">
        <f t="array" ref="G21">SUMPRODUCT($J$186:$AG$329*($J$184:$AG$184=G$3)*($E$186:$E$329=$B21)*($D$186:$D$329=$B$1))</f>
        <v>0</v>
      </c>
      <c r="H21" s="114"/>
      <c r="I21" s="66" t="str">
        <f t="shared" si="4"/>
        <v>DLC Water Heating</v>
      </c>
      <c r="J21" s="67" cm="1">
        <f t="array" ref="J21">SUMPRODUCT($J$186:$AG$329*($J$184:$AG$184=J$3)*($E$186:$E$329=$B21)*($D$186:$D$329=$I$1))</f>
        <v>0</v>
      </c>
      <c r="K21" s="67" cm="1">
        <f t="array" ref="K21">SUMPRODUCT($J$186:$AG$329*($J$184:$AG$184=K$3)*($E$186:$E$329=$B21)*($D$186:$D$329=$I$1))</f>
        <v>0.46262773034808741</v>
      </c>
      <c r="L21" s="67" cm="1">
        <f t="array" ref="L21">SUMPRODUCT($J$186:$AG$329*($J$184:$AG$184=L$3)*($E$186:$E$329=$B21)*($D$186:$D$329=$I$1))</f>
        <v>4.2749618753641494</v>
      </c>
      <c r="M21" s="67" cm="1">
        <f t="array" ref="M21">SUMPRODUCT($J$186:$AG$329*($J$184:$AG$184=M$3)*($E$186:$E$329=$B21)*($D$186:$D$329=$I$1))</f>
        <v>4.9624803659404266</v>
      </c>
      <c r="N21" s="67" cm="1">
        <f t="array" ref="N21">SUMPRODUCT($J$186:$AG$329*($J$184:$AG$184=N$3)*($E$186:$E$329=$B21)*($D$186:$D$329=$I$1))</f>
        <v>5.4178254482765871</v>
      </c>
      <c r="P21" s="23"/>
    </row>
    <row r="22" spans="1:37" ht="16.5">
      <c r="A22" s="114"/>
      <c r="B22" s="66" t="str">
        <f t="shared" si="3"/>
        <v>Pilot-CTA-2045 HPWH</v>
      </c>
      <c r="C22" s="67" cm="1">
        <f t="array" ref="C22">SUMPRODUCT($J$186:$AG$329*($J$184:$AG$184=C$3)*($E$186:$E$329=$B22)*($D$186:$D$329=$B$1))</f>
        <v>0</v>
      </c>
      <c r="D22" s="67" cm="1">
        <f t="array" ref="D22">SUMPRODUCT($J$186:$AG$329*($J$184:$AG$184=D$3)*($E$186:$E$329=$B22)*($D$186:$D$329=$B$1))</f>
        <v>0</v>
      </c>
      <c r="E22" s="67" cm="1">
        <f t="array" ref="E22">SUMPRODUCT($J$186:$AG$329*($J$184:$AG$184=E$3)*($E$186:$E$329=$B22)*($D$186:$D$329=$B$1))</f>
        <v>0</v>
      </c>
      <c r="F22" s="67" cm="1">
        <f t="array" ref="F22">SUMPRODUCT($J$186:$AG$329*($J$184:$AG$184=F$3)*($E$186:$E$329=$B22)*($D$186:$D$329=$B$1))</f>
        <v>0</v>
      </c>
      <c r="G22" s="67" cm="1">
        <f t="array" ref="G22">SUMPRODUCT($J$186:$AG$329*($J$184:$AG$184=G$3)*($E$186:$E$329=$B22)*($D$186:$D$329=$B$1))</f>
        <v>0</v>
      </c>
      <c r="H22" s="114"/>
      <c r="I22" s="66" t="str">
        <f t="shared" si="2"/>
        <v>Pilot-CTA-2045 HPWH</v>
      </c>
      <c r="J22" s="67" cm="1">
        <f t="array" ref="J22">SUMPRODUCT($J$186:$AG$329*($J$184:$AG$184=J$3)*($E$186:$E$329=$B22)*($D$186:$D$329=$I$1))</f>
        <v>0</v>
      </c>
      <c r="K22" s="67" cm="1">
        <f t="array" ref="K22">SUMPRODUCT($J$186:$AG$329*($J$184:$AG$184=K$3)*($E$186:$E$329=$B22)*($D$186:$D$329=$I$1))</f>
        <v>0</v>
      </c>
      <c r="L22" s="67" cm="1">
        <f t="array" ref="L22">SUMPRODUCT($J$186:$AG$329*($J$184:$AG$184=L$3)*($E$186:$E$329=$B22)*($D$186:$D$329=$I$1))</f>
        <v>0</v>
      </c>
      <c r="M22" s="67" cm="1">
        <f t="array" ref="M22">SUMPRODUCT($J$186:$AG$329*($J$184:$AG$184=M$3)*($E$186:$E$329=$B22)*($D$186:$D$329=$I$1))</f>
        <v>0</v>
      </c>
      <c r="N22" s="67" cm="1">
        <f t="array" ref="N22">SUMPRODUCT($J$186:$AG$329*($J$184:$AG$184=N$3)*($E$186:$E$329=$B22)*($D$186:$D$329=$I$1))</f>
        <v>0</v>
      </c>
      <c r="P22" s="21"/>
      <c r="AJ22"/>
      <c r="AK22"/>
    </row>
    <row r="23" spans="1:37" ht="16.5">
      <c r="A23" s="114"/>
      <c r="B23" s="66" t="str">
        <f t="shared" si="3"/>
        <v>Parent-CTA-2045 HPWH</v>
      </c>
      <c r="C23" s="67" cm="1">
        <f t="array" ref="C23">SUMPRODUCT($J$186:$AG$329*($J$184:$AG$184=C$3)*($E$186:$E$329=$B23)*($D$186:$D$329=$B$1))</f>
        <v>0</v>
      </c>
      <c r="D23" s="67" cm="1">
        <f t="array" ref="D23">SUMPRODUCT($J$186:$AG$329*($J$184:$AG$184=D$3)*($E$186:$E$329=$B23)*($D$186:$D$329=$B$1))</f>
        <v>1.9564295110000879E-2</v>
      </c>
      <c r="E23" s="67" cm="1">
        <f t="array" ref="E23">SUMPRODUCT($J$186:$AG$329*($J$184:$AG$184=E$3)*($E$186:$E$329=$B23)*($D$186:$D$329=$B$1))</f>
        <v>0.14840222174899442</v>
      </c>
      <c r="F23" s="67" cm="1">
        <f t="array" ref="F23">SUMPRODUCT($J$186:$AG$329*($J$184:$AG$184=F$3)*($E$186:$E$329=$B23)*($D$186:$D$329=$B$1))</f>
        <v>0.54563078542111354</v>
      </c>
      <c r="G23" s="67" cm="1">
        <f t="array" ref="G23">SUMPRODUCT($J$186:$AG$329*($J$184:$AG$184=G$3)*($E$186:$E$329=$B23)*($D$186:$D$329=$B$1))</f>
        <v>0.80877748064730193</v>
      </c>
      <c r="H23" s="114"/>
      <c r="I23" s="66" t="str">
        <f>B23</f>
        <v>Parent-CTA-2045 HPWH</v>
      </c>
      <c r="J23" s="67" cm="1">
        <f t="array" ref="J23">SUMPRODUCT($J$186:$AG$329*($J$184:$AG$184=J$3)*($E$186:$E$329=$B23)*($D$186:$D$329=$I$1))</f>
        <v>0</v>
      </c>
      <c r="K23" s="67" cm="1">
        <f t="array" ref="K23">SUMPRODUCT($J$186:$AG$329*($J$184:$AG$184=K$3)*($E$186:$E$329=$B23)*($D$186:$D$329=$I$1))</f>
        <v>0</v>
      </c>
      <c r="L23" s="67" cm="1">
        <f t="array" ref="L23">SUMPRODUCT($J$186:$AG$329*($J$184:$AG$184=L$3)*($E$186:$E$329=$B23)*($D$186:$D$329=$I$1))</f>
        <v>0</v>
      </c>
      <c r="M23" s="67" cm="1">
        <f t="array" ref="M23">SUMPRODUCT($J$186:$AG$329*($J$184:$AG$184=M$3)*($E$186:$E$329=$B23)*($D$186:$D$329=$I$1))</f>
        <v>0</v>
      </c>
      <c r="N23" s="67" cm="1">
        <f t="array" ref="N23">SUMPRODUCT($J$186:$AG$329*($J$184:$AG$184=N$3)*($E$186:$E$329=$B23)*($D$186:$D$329=$I$1))</f>
        <v>0</v>
      </c>
      <c r="P23" s="21"/>
      <c r="AJ23"/>
      <c r="AK23"/>
    </row>
    <row r="24" spans="1:37" ht="16.5">
      <c r="A24" s="114"/>
      <c r="B24" s="66" t="str">
        <f t="shared" si="3"/>
        <v>Pilot-CTA-2045 ERWH</v>
      </c>
      <c r="C24" s="67" cm="1">
        <f t="array" ref="C24">SUMPRODUCT($J$186:$AG$329*($J$184:$AG$184=C$3)*($E$186:$E$329=$B24)*($D$186:$D$329=$B$1))</f>
        <v>0</v>
      </c>
      <c r="D24" s="67" cm="1">
        <f t="array" ref="D24">SUMPRODUCT($J$186:$AG$329*($J$184:$AG$184=D$3)*($E$186:$E$329=$B24)*($D$186:$D$329=$B$1))</f>
        <v>0</v>
      </c>
      <c r="E24" s="67" cm="1">
        <f t="array" ref="E24">SUMPRODUCT($J$186:$AG$329*($J$184:$AG$184=E$3)*($E$186:$E$329=$B24)*($D$186:$D$329=$B$1))</f>
        <v>0</v>
      </c>
      <c r="F24" s="67" cm="1">
        <f t="array" ref="F24">SUMPRODUCT($J$186:$AG$329*($J$184:$AG$184=F$3)*($E$186:$E$329=$B24)*($D$186:$D$329=$B$1))</f>
        <v>0</v>
      </c>
      <c r="G24" s="67" cm="1">
        <f t="array" ref="G24">SUMPRODUCT($J$186:$AG$329*($J$184:$AG$184=G$3)*($E$186:$E$329=$B24)*($D$186:$D$329=$B$1))</f>
        <v>0</v>
      </c>
      <c r="H24" s="114"/>
      <c r="I24" s="66" t="str">
        <f t="shared" ref="I24:I29" si="5">B24</f>
        <v>Pilot-CTA-2045 ERWH</v>
      </c>
      <c r="J24" s="67" cm="1">
        <f t="array" ref="J24">SUMPRODUCT($J$186:$AG$329*($J$184:$AG$184=J$3)*($E$186:$E$329=$B24)*($D$186:$D$329=$I$1))</f>
        <v>0</v>
      </c>
      <c r="K24" s="67" cm="1">
        <f t="array" ref="K24">SUMPRODUCT($J$186:$AG$329*($J$184:$AG$184=K$3)*($E$186:$E$329=$B24)*($D$186:$D$329=$I$1))</f>
        <v>0</v>
      </c>
      <c r="L24" s="67" cm="1">
        <f t="array" ref="L24">SUMPRODUCT($J$186:$AG$329*($J$184:$AG$184=L$3)*($E$186:$E$329=$B24)*($D$186:$D$329=$I$1))</f>
        <v>0</v>
      </c>
      <c r="M24" s="67" cm="1">
        <f t="array" ref="M24">SUMPRODUCT($J$186:$AG$329*($J$184:$AG$184=M$3)*($E$186:$E$329=$B24)*($D$186:$D$329=$I$1))</f>
        <v>0</v>
      </c>
      <c r="N24" s="67" cm="1">
        <f t="array" ref="N24">SUMPRODUCT($J$186:$AG$329*($J$184:$AG$184=N$3)*($E$186:$E$329=$B24)*($D$186:$D$329=$I$1))</f>
        <v>0</v>
      </c>
      <c r="P24" s="25"/>
      <c r="AJ24" s="117"/>
      <c r="AK24" s="117"/>
    </row>
    <row r="25" spans="1:37" ht="16.5">
      <c r="A25" s="114"/>
      <c r="B25" s="66" t="str">
        <f t="shared" si="3"/>
        <v>Parent-CTA-2045 ERWH</v>
      </c>
      <c r="C25" s="67" cm="1">
        <f t="array" ref="C25">SUMPRODUCT($J$186:$AG$329*($J$184:$AG$184=C$3)*($E$186:$E$329=$B25)*($D$186:$D$329=$B$1))</f>
        <v>0</v>
      </c>
      <c r="D25" s="67" cm="1">
        <f t="array" ref="D25">SUMPRODUCT($J$186:$AG$329*($J$184:$AG$184=D$3)*($E$186:$E$329=$B25)*($D$186:$D$329=$B$1))</f>
        <v>0.82789733364699858</v>
      </c>
      <c r="E25" s="67" cm="1">
        <f t="array" ref="E25">SUMPRODUCT($J$186:$AG$329*($J$184:$AG$184=E$3)*($E$186:$E$329=$B25)*($D$186:$D$329=$B$1))</f>
        <v>5.466292542226471</v>
      </c>
      <c r="F25" s="67" cm="1">
        <f t="array" ref="F25">SUMPRODUCT($J$186:$AG$329*($J$184:$AG$184=F$3)*($E$186:$E$329=$B25)*($D$186:$D$329=$B$1))</f>
        <v>18.556768036289945</v>
      </c>
      <c r="G25" s="67" cm="1">
        <f t="array" ref="G25">SUMPRODUCT($J$186:$AG$329*($J$184:$AG$184=G$3)*($E$186:$E$329=$B25)*($D$186:$D$329=$B$1))</f>
        <v>23.52847776876942</v>
      </c>
      <c r="H25" s="114"/>
      <c r="I25" s="66" t="str">
        <f t="shared" si="5"/>
        <v>Parent-CTA-2045 ERWH</v>
      </c>
      <c r="J25" s="67" cm="1">
        <f t="array" ref="J25">SUMPRODUCT($J$186:$AG$329*($J$184:$AG$184=J$3)*($E$186:$E$329=$B25)*($D$186:$D$329=$I$1))</f>
        <v>0</v>
      </c>
      <c r="K25" s="67" cm="1">
        <f t="array" ref="K25">SUMPRODUCT($J$186:$AG$329*($J$184:$AG$184=K$3)*($E$186:$E$329=$B25)*($D$186:$D$329=$I$1))</f>
        <v>0</v>
      </c>
      <c r="L25" s="67" cm="1">
        <f t="array" ref="L25">SUMPRODUCT($J$186:$AG$329*($J$184:$AG$184=L$3)*($E$186:$E$329=$B25)*($D$186:$D$329=$I$1))</f>
        <v>0</v>
      </c>
      <c r="M25" s="67" cm="1">
        <f t="array" ref="M25">SUMPRODUCT($J$186:$AG$329*($J$184:$AG$184=M$3)*($E$186:$E$329=$B25)*($D$186:$D$329=$I$1))</f>
        <v>0</v>
      </c>
      <c r="N25" s="67" cm="1">
        <f t="array" ref="N25">SUMPRODUCT($J$186:$AG$329*($J$184:$AG$184=N$3)*($E$186:$E$329=$B25)*($D$186:$D$329=$I$1))</f>
        <v>0</v>
      </c>
      <c r="P25" s="21"/>
      <c r="AJ25" s="117"/>
      <c r="AK25" s="117"/>
    </row>
    <row r="26" spans="1:37" ht="16.5">
      <c r="A26" s="114"/>
      <c r="B26" s="66" t="str">
        <f t="shared" si="3"/>
        <v>Electric Vehicle TOU Opt-in</v>
      </c>
      <c r="C26" s="67" cm="1">
        <f t="array" ref="C26">SUMPRODUCT($J$186:$AG$329*($J$184:$AG$184=C$3)*($E$186:$E$329=$B26)*($D$186:$D$329=$B$1))</f>
        <v>0.51694342076708044</v>
      </c>
      <c r="D26" s="67" cm="1">
        <f t="array" ref="D26">SUMPRODUCT($J$186:$AG$329*($J$184:$AG$184=D$3)*($E$186:$E$329=$B26)*($D$186:$D$329=$B$1))</f>
        <v>0.45823629836507773</v>
      </c>
      <c r="E26" s="67" cm="1">
        <f t="array" ref="E26">SUMPRODUCT($J$186:$AG$329*($J$184:$AG$184=E$3)*($E$186:$E$329=$B26)*($D$186:$D$329=$B$1))</f>
        <v>0.40290980470945992</v>
      </c>
      <c r="F26" s="67" cm="1">
        <f t="array" ref="F26">SUMPRODUCT($J$186:$AG$329*($J$184:$AG$184=F$3)*($E$186:$E$329=$B26)*($D$186:$D$329=$B$1))</f>
        <v>0.4049332649014652</v>
      </c>
      <c r="G26" s="67" cm="1">
        <f t="array" ref="G26">SUMPRODUCT($J$186:$AG$329*($J$184:$AG$184=G$3)*($E$186:$E$329=$B26)*($D$186:$D$329=$B$1))</f>
        <v>0.41055384909485104</v>
      </c>
      <c r="H26" s="114"/>
      <c r="I26" s="66" t="str">
        <f t="shared" si="5"/>
        <v>Electric Vehicle TOU Opt-in</v>
      </c>
      <c r="J26" s="67" cm="1">
        <f t="array" ref="J26">SUMPRODUCT($J$186:$AG$329*($J$184:$AG$184=J$3)*($E$186:$E$329=$B26)*($D$186:$D$329=$I$1))</f>
        <v>0</v>
      </c>
      <c r="K26" s="67" cm="1">
        <f t="array" ref="K26">SUMPRODUCT($J$186:$AG$329*($J$184:$AG$184=K$3)*($E$186:$E$329=$B26)*($D$186:$D$329=$I$1))</f>
        <v>0</v>
      </c>
      <c r="L26" s="67" cm="1">
        <f t="array" ref="L26">SUMPRODUCT($J$186:$AG$329*($J$184:$AG$184=L$3)*($E$186:$E$329=$B26)*($D$186:$D$329=$I$1))</f>
        <v>0</v>
      </c>
      <c r="M26" s="67" cm="1">
        <f t="array" ref="M26">SUMPRODUCT($J$186:$AG$329*($J$184:$AG$184=M$3)*($E$186:$E$329=$B26)*($D$186:$D$329=$I$1))</f>
        <v>0</v>
      </c>
      <c r="N26" s="67" cm="1">
        <f t="array" ref="N26">SUMPRODUCT($J$186:$AG$329*($J$184:$AG$184=N$3)*($E$186:$E$329=$B26)*($D$186:$D$329=$I$1))</f>
        <v>0</v>
      </c>
      <c r="P26" s="21"/>
      <c r="AJ26" s="117"/>
      <c r="AK26" s="117"/>
    </row>
    <row r="27" spans="1:37" ht="16.5">
      <c r="A27" s="114"/>
      <c r="B27" s="66" t="str">
        <f t="shared" si="3"/>
        <v>Thermal Energy Storage</v>
      </c>
      <c r="C27" s="67" cm="1">
        <f t="array" ref="C27">SUMPRODUCT($J$186:$AG$329*($J$184:$AG$184=C$3)*($E$186:$E$329=$B27)*($D$186:$D$329=$B$1))</f>
        <v>0</v>
      </c>
      <c r="D27" s="67" cm="1">
        <f t="array" ref="D27">SUMPRODUCT($J$186:$AG$329*($J$184:$AG$184=D$3)*($E$186:$E$329=$B27)*($D$186:$D$329=$B$1))</f>
        <v>4.1842854758379969E-2</v>
      </c>
      <c r="E27" s="67" cm="1">
        <f t="array" ref="E27">SUMPRODUCT($J$186:$AG$329*($J$184:$AG$184=E$3)*($E$186:$E$329=$B27)*($D$186:$D$329=$B$1))</f>
        <v>0.36393722620215985</v>
      </c>
      <c r="F27" s="67" cm="1">
        <f t="array" ref="F27">SUMPRODUCT($J$186:$AG$329*($J$184:$AG$184=F$3)*($E$186:$E$329=$B27)*($D$186:$D$329=$B$1))</f>
        <v>0.38631987120907829</v>
      </c>
      <c r="G27" s="67" cm="1">
        <f t="array" ref="G27">SUMPRODUCT($J$186:$AG$329*($J$184:$AG$184=G$3)*($E$186:$E$329=$B27)*($D$186:$D$329=$B$1))</f>
        <v>0.39429323197762112</v>
      </c>
      <c r="H27" s="114"/>
      <c r="I27" s="66" t="str">
        <f t="shared" si="5"/>
        <v>Thermal Energy Storage</v>
      </c>
      <c r="J27" s="67" cm="1">
        <f t="array" ref="J27">SUMPRODUCT($J$186:$AG$329*($J$184:$AG$184=J$3)*($E$186:$E$329=$B27)*($D$186:$D$329=$I$1))</f>
        <v>0</v>
      </c>
      <c r="K27" s="67" cm="1">
        <f t="array" ref="K27">SUMPRODUCT($J$186:$AG$329*($J$184:$AG$184=K$3)*($E$186:$E$329=$B27)*($D$186:$D$329=$I$1))</f>
        <v>1.650168647973442E-2</v>
      </c>
      <c r="L27" s="67" cm="1">
        <f t="array" ref="L27">SUMPRODUCT($J$186:$AG$329*($J$184:$AG$184=L$3)*($E$186:$E$329=$B27)*($D$186:$D$329=$I$1))</f>
        <v>0.22016454946773317</v>
      </c>
      <c r="M27" s="67" cm="1">
        <f t="array" ref="M27">SUMPRODUCT($J$186:$AG$329*($J$184:$AG$184=M$3)*($E$186:$E$329=$B27)*($D$186:$D$329=$I$1))</f>
        <v>0.25044952569781098</v>
      </c>
      <c r="N27" s="67" cm="1">
        <f t="array" ref="N27">SUMPRODUCT($J$186:$AG$329*($J$184:$AG$184=N$3)*($E$186:$E$329=$B27)*($D$186:$D$329=$I$1))</f>
        <v>0.26680936901106955</v>
      </c>
      <c r="P27" s="23"/>
    </row>
    <row r="28" spans="1:37" ht="16.5">
      <c r="A28" s="114"/>
      <c r="B28" s="66" t="str">
        <f t="shared" si="3"/>
        <v>Third Party Contracts</v>
      </c>
      <c r="C28" s="67" cm="1">
        <f t="array" ref="C28">SUMPRODUCT($J$186:$AG$329*($J$184:$AG$184=C$3)*($E$186:$E$329=$B28)*($D$186:$D$329=$B$1))</f>
        <v>0</v>
      </c>
      <c r="D28" s="67" cm="1">
        <f t="array" ref="D28">SUMPRODUCT($J$186:$AG$329*($J$184:$AG$184=D$3)*($E$186:$E$329=$B28)*($D$186:$D$329=$B$1))</f>
        <v>7.6102445945392567</v>
      </c>
      <c r="E28" s="67" cm="1">
        <f t="array" ref="E28">SUMPRODUCT($J$186:$AG$329*($J$184:$AG$184=E$3)*($E$186:$E$329=$B28)*($D$186:$D$329=$B$1))</f>
        <v>15.222374205377749</v>
      </c>
      <c r="F28" s="67" cm="1">
        <f t="array" ref="F28">SUMPRODUCT($J$186:$AG$329*($J$184:$AG$184=F$3)*($E$186:$E$329=$B28)*($D$186:$D$329=$B$1))</f>
        <v>15.291655075068745</v>
      </c>
      <c r="G28" s="67" cm="1">
        <f t="array" ref="G28">SUMPRODUCT($J$186:$AG$329*($J$184:$AG$184=G$3)*($E$186:$E$329=$B28)*($D$186:$D$329=$B$1))</f>
        <v>15.480837578824522</v>
      </c>
      <c r="H28" s="114"/>
      <c r="I28" s="66" t="str">
        <f t="shared" si="5"/>
        <v>Third Party Contracts</v>
      </c>
      <c r="J28" s="67" cm="1">
        <f t="array" ref="J28">SUMPRODUCT($J$186:$AG$329*($J$184:$AG$184=J$3)*($E$186:$E$329=$B28)*($D$186:$D$329=$I$1))</f>
        <v>0</v>
      </c>
      <c r="K28" s="67" cm="1">
        <f t="array" ref="K28">SUMPRODUCT($J$186:$AG$329*($J$184:$AG$184=K$3)*($E$186:$E$329=$B28)*($D$186:$D$329=$I$1))</f>
        <v>2.8728014806222943</v>
      </c>
      <c r="L28" s="67" cm="1">
        <f t="array" ref="L28">SUMPRODUCT($J$186:$AG$329*($J$184:$AG$184=L$3)*($E$186:$E$329=$B28)*($D$186:$D$329=$I$1))</f>
        <v>7.5029105236376283</v>
      </c>
      <c r="M28" s="67" cm="1">
        <f t="array" ref="M28">SUMPRODUCT($J$186:$AG$329*($J$184:$AG$184=M$3)*($E$186:$E$329=$B28)*($D$186:$D$329=$I$1))</f>
        <v>7.3329180345269371</v>
      </c>
      <c r="N28" s="67" cm="1">
        <f t="array" ref="N28">SUMPRODUCT($J$186:$AG$329*($J$184:$AG$184=N$3)*($E$186:$E$329=$B28)*($D$186:$D$329=$I$1))</f>
        <v>7.0616943102107035</v>
      </c>
      <c r="P28" s="23"/>
    </row>
    <row r="29" spans="1:37" ht="16.5">
      <c r="A29" s="114"/>
      <c r="B29" s="66" t="str">
        <f t="shared" si="3"/>
        <v>Time-of-Use Opt-Out</v>
      </c>
      <c r="C29" s="67" cm="1">
        <f t="array" ref="C29">SUMPRODUCT($J$186:$AG$329*($J$184:$AG$184=C$3)*($E$186:$E$329=$B29)*($D$186:$D$329=$B$1))</f>
        <v>0</v>
      </c>
      <c r="D29" s="67" cm="1">
        <f t="array" ref="D29">SUMPRODUCT($J$186:$AG$329*($J$184:$AG$184=D$3)*($E$186:$E$329=$B29)*($D$186:$D$329=$B$1))</f>
        <v>0</v>
      </c>
      <c r="E29" s="67" cm="1">
        <f t="array" ref="E29">SUMPRODUCT($J$186:$AG$329*($J$184:$AG$184=E$3)*($E$186:$E$329=$B29)*($D$186:$D$329=$B$1))</f>
        <v>0</v>
      </c>
      <c r="F29" s="67" cm="1">
        <f t="array" ref="F29">SUMPRODUCT($J$186:$AG$329*($J$184:$AG$184=F$3)*($E$186:$E$329=$B29)*($D$186:$D$329=$B$1))</f>
        <v>0</v>
      </c>
      <c r="G29" s="67" cm="1">
        <f t="array" ref="G29">SUMPRODUCT($J$186:$AG$329*($J$184:$AG$184=G$3)*($E$186:$E$329=$B29)*($D$186:$D$329=$B$1))</f>
        <v>0</v>
      </c>
      <c r="H29" s="114"/>
      <c r="I29" s="66" t="str">
        <f t="shared" si="5"/>
        <v>Time-of-Use Opt-Out</v>
      </c>
      <c r="J29" s="67" cm="1">
        <f t="array" ref="J29">SUMPRODUCT($J$186:$AG$329*($J$184:$AG$184=J$3)*($E$186:$E$329=$B29)*($D$186:$D$329=$I$1))</f>
        <v>0</v>
      </c>
      <c r="K29" s="67" cm="1">
        <f t="array" ref="K29">SUMPRODUCT($J$186:$AG$329*($J$184:$AG$184=K$3)*($E$186:$E$329=$B29)*($D$186:$D$329=$I$1))</f>
        <v>0</v>
      </c>
      <c r="L29" s="67" cm="1">
        <f t="array" ref="L29">SUMPRODUCT($J$186:$AG$329*($J$184:$AG$184=L$3)*($E$186:$E$329=$B29)*($D$186:$D$329=$I$1))</f>
        <v>0</v>
      </c>
      <c r="M29" s="67" cm="1">
        <f t="array" ref="M29">SUMPRODUCT($J$186:$AG$329*($J$184:$AG$184=M$3)*($E$186:$E$329=$B29)*($D$186:$D$329=$I$1))</f>
        <v>0</v>
      </c>
      <c r="N29" s="67" cm="1">
        <f t="array" ref="N29">SUMPRODUCT($J$186:$AG$329*($J$184:$AG$184=N$3)*($E$186:$E$329=$B29)*($D$186:$D$329=$I$1))</f>
        <v>0</v>
      </c>
      <c r="P29" s="23"/>
    </row>
    <row r="30" spans="1:37" ht="16.5">
      <c r="A30" s="114"/>
      <c r="B30" s="66" t="str">
        <f t="shared" si="3"/>
        <v>Variable Peak Pricing Rates</v>
      </c>
      <c r="C30" s="67" cm="1">
        <f t="array" ref="C30">SUMPRODUCT($J$186:$AG$329*($J$184:$AG$184=C$3)*($E$186:$E$329=$B30)*($D$186:$D$329=$B$1))</f>
        <v>0</v>
      </c>
      <c r="D30" s="67" cm="1">
        <f t="array" ref="D30">SUMPRODUCT($J$186:$AG$329*($J$184:$AG$184=D$3)*($E$186:$E$329=$B30)*($D$186:$D$329=$B$1))</f>
        <v>0.24218406408226106</v>
      </c>
      <c r="E30" s="67" cm="1">
        <f t="array" ref="E30">SUMPRODUCT($J$186:$AG$329*($J$184:$AG$184=E$3)*($E$186:$E$329=$B30)*($D$186:$D$329=$B$1))</f>
        <v>1.6967626786833154</v>
      </c>
      <c r="F30" s="67" cm="1">
        <f t="array" ref="F30">SUMPRODUCT($J$186:$AG$329*($J$184:$AG$184=F$3)*($E$186:$E$329=$B30)*($D$186:$D$329=$B$1))</f>
        <v>1.8538977111787556</v>
      </c>
      <c r="G30" s="67" cm="1">
        <f t="array" ref="G30">SUMPRODUCT($J$186:$AG$329*($J$184:$AG$184=G$3)*($E$186:$E$329=$B30)*($D$186:$D$329=$B$1))</f>
        <v>1.8555613370410706</v>
      </c>
      <c r="H30" s="114"/>
      <c r="I30" s="66" t="str">
        <f t="shared" si="2"/>
        <v>Variable Peak Pricing Rates</v>
      </c>
      <c r="J30" s="67" cm="1">
        <f t="array" ref="J30">SUMPRODUCT($J$186:$AG$329*($J$184:$AG$184=J$3)*($E$186:$E$329=$B30)*($D$186:$D$329=$I$1))</f>
        <v>0</v>
      </c>
      <c r="K30" s="67" cm="1">
        <f t="array" ref="K30">SUMPRODUCT($J$186:$AG$329*($J$184:$AG$184=K$3)*($E$186:$E$329=$B30)*($D$186:$D$329=$I$1))</f>
        <v>0.10054039068102105</v>
      </c>
      <c r="L30" s="67" cm="1">
        <f t="array" ref="L30">SUMPRODUCT($J$186:$AG$329*($J$184:$AG$184=L$3)*($E$186:$E$329=$B30)*($D$186:$D$329=$I$1))</f>
        <v>0.88392674442084962</v>
      </c>
      <c r="M30" s="67" cm="1">
        <f t="array" ref="M30">SUMPRODUCT($J$186:$AG$329*($J$184:$AG$184=M$3)*($E$186:$E$329=$B30)*($D$186:$D$329=$I$1))</f>
        <v>0.94679296273751778</v>
      </c>
      <c r="N30" s="67" cm="1">
        <f t="array" ref="N30">SUMPRODUCT($J$186:$AG$329*($J$184:$AG$184=N$3)*($E$186:$E$329=$B30)*($D$186:$D$329=$I$1))</f>
        <v>0.91452250007376334</v>
      </c>
      <c r="P30" s="25"/>
      <c r="AJ30"/>
      <c r="AK30"/>
    </row>
    <row r="31" spans="1:37" ht="16.5">
      <c r="A31" s="114"/>
      <c r="B31" s="66" t="str">
        <f t="shared" si="3"/>
        <v>Pilot-Time-of-Use Opt-in</v>
      </c>
      <c r="C31" s="67" cm="1">
        <f t="array" ref="C31">SUMPRODUCT($J$186:$AG$329*($J$184:$AG$184=C$3)*($E$186:$E$329=$B31)*($D$186:$D$329=$B$1))</f>
        <v>0</v>
      </c>
      <c r="D31" s="67" cm="1">
        <f t="array" ref="D31">SUMPRODUCT($J$186:$AG$329*($J$184:$AG$184=D$3)*($E$186:$E$329=$B31)*($D$186:$D$329=$B$1))</f>
        <v>0</v>
      </c>
      <c r="E31" s="67" cm="1">
        <f t="array" ref="E31">SUMPRODUCT($J$186:$AG$329*($J$184:$AG$184=E$3)*($E$186:$E$329=$B31)*($D$186:$D$329=$B$1))</f>
        <v>0</v>
      </c>
      <c r="F31" s="67" cm="1">
        <f t="array" ref="F31">SUMPRODUCT($J$186:$AG$329*($J$184:$AG$184=F$3)*($E$186:$E$329=$B31)*($D$186:$D$329=$B$1))</f>
        <v>0</v>
      </c>
      <c r="G31" s="67" cm="1">
        <f t="array" ref="G31">SUMPRODUCT($J$186:$AG$329*($J$184:$AG$184=G$3)*($E$186:$E$329=$B31)*($D$186:$D$329=$B$1))</f>
        <v>0</v>
      </c>
      <c r="H31" s="114"/>
      <c r="I31" s="66" t="str">
        <f t="shared" si="2"/>
        <v>Pilot-Time-of-Use Opt-in</v>
      </c>
      <c r="J31" s="67" cm="1">
        <f t="array" ref="J31">SUMPRODUCT($J$186:$AG$329*($J$184:$AG$184=J$3)*($E$186:$E$329=$B31)*($D$186:$D$329=$I$1))</f>
        <v>0</v>
      </c>
      <c r="K31" s="67" cm="1">
        <f t="array" ref="K31">SUMPRODUCT($J$186:$AG$329*($J$184:$AG$184=K$3)*($E$186:$E$329=$B31)*($D$186:$D$329=$I$1))</f>
        <v>0</v>
      </c>
      <c r="L31" s="67" cm="1">
        <f t="array" ref="L31">SUMPRODUCT($J$186:$AG$329*($J$184:$AG$184=L$3)*($E$186:$E$329=$B31)*($D$186:$D$329=$I$1))</f>
        <v>0</v>
      </c>
      <c r="M31" s="67" cm="1">
        <f t="array" ref="M31">SUMPRODUCT($J$186:$AG$329*($J$184:$AG$184=M$3)*($E$186:$E$329=$B31)*($D$186:$D$329=$I$1))</f>
        <v>0</v>
      </c>
      <c r="N31" s="67" cm="1">
        <f t="array" ref="N31">SUMPRODUCT($J$186:$AG$329*($J$184:$AG$184=N$3)*($E$186:$E$329=$B31)*($D$186:$D$329=$I$1))</f>
        <v>0</v>
      </c>
      <c r="P31" s="21"/>
      <c r="AJ31"/>
      <c r="AK31"/>
    </row>
    <row r="32" spans="1:37" ht="16.5">
      <c r="A32" s="114"/>
      <c r="B32" s="66" t="str">
        <f t="shared" si="3"/>
        <v>Parent-Time-of-Use Opt-in</v>
      </c>
      <c r="C32" s="67" cm="1">
        <f t="array" ref="C32">SUMPRODUCT($J$186:$AG$329*($J$184:$AG$184=C$3)*($E$186:$E$329=$B32)*($D$186:$D$329=$B$1))</f>
        <v>0</v>
      </c>
      <c r="D32" s="67" cm="1">
        <f t="array" ref="D32">SUMPRODUCT($J$186:$AG$329*($J$184:$AG$184=D$3)*($E$186:$E$329=$B32)*($D$186:$D$329=$B$1))</f>
        <v>0.47227188713623491</v>
      </c>
      <c r="E32" s="67" cm="1">
        <f t="array" ref="E32">SUMPRODUCT($J$186:$AG$329*($J$184:$AG$184=E$3)*($E$186:$E$329=$B32)*($D$186:$D$329=$B$1))</f>
        <v>3.6297960061586001</v>
      </c>
      <c r="F32" s="67" cm="1">
        <f t="array" ref="F32">SUMPRODUCT($J$186:$AG$329*($J$184:$AG$184=F$3)*($E$186:$E$329=$B32)*($D$186:$D$329=$B$1))</f>
        <v>3.4965279530556685</v>
      </c>
      <c r="G32" s="67" cm="1">
        <f t="array" ref="G32">SUMPRODUCT($J$186:$AG$329*($J$184:$AG$184=G$3)*($E$186:$E$329=$B32)*($D$186:$D$329=$B$1))</f>
        <v>3.4416141579495942</v>
      </c>
      <c r="H32" s="114"/>
      <c r="I32" s="66" t="str">
        <f t="shared" si="2"/>
        <v>Parent-Time-of-Use Opt-in</v>
      </c>
      <c r="J32" s="67" cm="1">
        <f t="array" ref="J32">SUMPRODUCT($J$186:$AG$329*($J$184:$AG$184=J$3)*($E$186:$E$329=$B32)*($D$186:$D$329=$I$1))</f>
        <v>0</v>
      </c>
      <c r="K32" s="67" cm="1">
        <f t="array" ref="K32">SUMPRODUCT($J$186:$AG$329*($J$184:$AG$184=K$3)*($E$186:$E$329=$B32)*($D$186:$D$329=$I$1))</f>
        <v>0.15555911800629327</v>
      </c>
      <c r="L32" s="67" cm="1">
        <f t="array" ref="L32">SUMPRODUCT($J$186:$AG$329*($J$184:$AG$184=L$3)*($E$186:$E$329=$B32)*($D$186:$D$329=$I$1))</f>
        <v>1.7285493119040787</v>
      </c>
      <c r="M32" s="67" cm="1">
        <f t="array" ref="M32">SUMPRODUCT($J$186:$AG$329*($J$184:$AG$184=M$3)*($E$186:$E$329=$B32)*($D$186:$D$329=$I$1))</f>
        <v>1.9217722776763562</v>
      </c>
      <c r="N32" s="67" cm="1">
        <f t="array" ref="N32">SUMPRODUCT($J$186:$AG$329*($J$184:$AG$184=N$3)*($E$186:$E$329=$B32)*($D$186:$D$329=$I$1))</f>
        <v>2.0134150255407643</v>
      </c>
      <c r="P32" s="21"/>
      <c r="AJ32"/>
      <c r="AK32"/>
    </row>
    <row r="33" spans="1:20" ht="16.5">
      <c r="A33" s="114"/>
      <c r="B33" s="66" t="str">
        <f t="shared" si="3"/>
        <v>Pilot-Peak Time Rebate</v>
      </c>
      <c r="C33" s="67" cm="1">
        <f t="array" ref="C33">SUMPRODUCT($J$186:$AG$329*($J$184:$AG$184=C$3)*($E$186:$E$329=$B33)*($D$186:$D$329=$B$1))</f>
        <v>0</v>
      </c>
      <c r="D33" s="67" cm="1">
        <f t="array" ref="D33">SUMPRODUCT($J$186:$AG$329*($J$184:$AG$184=D$3)*($E$186:$E$329=$B33)*($D$186:$D$329=$B$1))</f>
        <v>0</v>
      </c>
      <c r="E33" s="67" cm="1">
        <f t="array" ref="E33">SUMPRODUCT($J$186:$AG$329*($J$184:$AG$184=E$3)*($E$186:$E$329=$B33)*($D$186:$D$329=$B$1))</f>
        <v>0</v>
      </c>
      <c r="F33" s="67" cm="1">
        <f t="array" ref="F33">SUMPRODUCT($J$186:$AG$329*($J$184:$AG$184=F$3)*($E$186:$E$329=$B33)*($D$186:$D$329=$B$1))</f>
        <v>0</v>
      </c>
      <c r="G33" s="67" cm="1">
        <f t="array" ref="G33">SUMPRODUCT($J$186:$AG$329*($J$184:$AG$184=G$3)*($E$186:$E$329=$B33)*($D$186:$D$329=$B$1))</f>
        <v>0</v>
      </c>
      <c r="H33" s="114"/>
      <c r="I33" s="66" t="str">
        <f t="shared" si="2"/>
        <v>Pilot-Peak Time Rebate</v>
      </c>
      <c r="J33" s="67" cm="1">
        <f t="array" ref="J33">SUMPRODUCT($J$186:$AG$329*($J$184:$AG$184=J$3)*($E$186:$E$329=$B33)*($D$186:$D$329=$I$1))</f>
        <v>0</v>
      </c>
      <c r="K33" s="67" cm="1">
        <f t="array" ref="K33">SUMPRODUCT($J$186:$AG$329*($J$184:$AG$184=K$3)*($E$186:$E$329=$B33)*($D$186:$D$329=$I$1))</f>
        <v>0</v>
      </c>
      <c r="L33" s="67" cm="1">
        <f t="array" ref="L33">SUMPRODUCT($J$186:$AG$329*($J$184:$AG$184=L$3)*($E$186:$E$329=$B33)*($D$186:$D$329=$I$1))</f>
        <v>0</v>
      </c>
      <c r="M33" s="67" cm="1">
        <f t="array" ref="M33">SUMPRODUCT($J$186:$AG$329*($J$184:$AG$184=M$3)*($E$186:$E$329=$B33)*($D$186:$D$329=$I$1))</f>
        <v>0</v>
      </c>
      <c r="N33" s="67" cm="1">
        <f t="array" ref="N33">SUMPRODUCT($J$186:$AG$329*($J$184:$AG$184=N$3)*($E$186:$E$329=$B33)*($D$186:$D$329=$I$1))</f>
        <v>0</v>
      </c>
      <c r="P33" s="23"/>
    </row>
    <row r="34" spans="1:20" ht="16.5">
      <c r="A34" s="114"/>
      <c r="B34" s="66" t="str">
        <f t="shared" si="3"/>
        <v>Parent-Peak Time Rebate</v>
      </c>
      <c r="C34" s="67" cm="1">
        <f t="array" ref="C34">SUMPRODUCT($J$186:$AG$329*($J$184:$AG$184=C$3)*($E$186:$E$329=$B34)*($D$186:$D$329=$B$1))</f>
        <v>0</v>
      </c>
      <c r="D34" s="67" cm="1">
        <f t="array" ref="D34">SUMPRODUCT($J$186:$AG$329*($J$184:$AG$184=D$3)*($E$186:$E$329=$B34)*($D$186:$D$329=$B$1))</f>
        <v>0.66738728562747551</v>
      </c>
      <c r="E34" s="67" cm="1">
        <f t="array" ref="E34">SUMPRODUCT($J$186:$AG$329*($J$184:$AG$184=E$3)*($E$186:$E$329=$B34)*($D$186:$D$329=$B$1))</f>
        <v>4.5466642486729549</v>
      </c>
      <c r="F34" s="67" cm="1">
        <f t="array" ref="F34">SUMPRODUCT($J$186:$AG$329*($J$184:$AG$184=F$3)*($E$186:$E$329=$B34)*($D$186:$D$329=$B$1))</f>
        <v>4.1511010591518254</v>
      </c>
      <c r="G34" s="67" cm="1">
        <f t="array" ref="G34">SUMPRODUCT($J$186:$AG$329*($J$184:$AG$184=G$3)*($E$186:$E$329=$B34)*($D$186:$D$329=$B$1))</f>
        <v>4.0799167730554089</v>
      </c>
      <c r="H34" s="114"/>
      <c r="I34" s="66" t="str">
        <f t="shared" si="2"/>
        <v>Parent-Peak Time Rebate</v>
      </c>
      <c r="J34" s="67" cm="1">
        <f t="array" ref="J34">SUMPRODUCT($J$186:$AG$329*($J$184:$AG$184=J$3)*($E$186:$E$329=$B34)*($D$186:$D$329=$I$1))</f>
        <v>0</v>
      </c>
      <c r="K34" s="67" cm="1">
        <f t="array" ref="K34">SUMPRODUCT($J$186:$AG$329*($J$184:$AG$184=K$3)*($E$186:$E$329=$B34)*($D$186:$D$329=$I$1))</f>
        <v>0.21744591915630357</v>
      </c>
      <c r="L34" s="67" cm="1">
        <f t="array" ref="L34">SUMPRODUCT($J$186:$AG$329*($J$184:$AG$184=L$3)*($E$186:$E$329=$B34)*($D$186:$D$329=$I$1))</f>
        <v>2.2358455423821302</v>
      </c>
      <c r="M34" s="67" cm="1">
        <f t="array" ref="M34">SUMPRODUCT($J$186:$AG$329*($J$184:$AG$184=M$3)*($E$186:$E$329=$B34)*($D$186:$D$329=$I$1))</f>
        <v>2.4517981924873213</v>
      </c>
      <c r="N34" s="67" cm="1">
        <f t="array" ref="N34">SUMPRODUCT($J$186:$AG$329*($J$184:$AG$184=N$3)*($E$186:$E$329=$B34)*($D$186:$D$329=$I$1))</f>
        <v>2.5876560233754895</v>
      </c>
      <c r="P34" s="23"/>
    </row>
    <row r="35" spans="1:20" ht="16.5">
      <c r="A35" s="114"/>
      <c r="B35" s="66"/>
      <c r="C35" s="67"/>
      <c r="D35" s="67"/>
      <c r="E35" s="67"/>
      <c r="F35" s="67"/>
      <c r="G35" s="67"/>
      <c r="H35" s="114"/>
      <c r="I35" s="66"/>
      <c r="J35" s="67"/>
      <c r="K35" s="67"/>
      <c r="L35" s="67"/>
      <c r="M35" s="67"/>
      <c r="N35" s="67"/>
      <c r="P35" s="23"/>
    </row>
    <row r="36" spans="1:20" ht="16.5">
      <c r="A36" s="114"/>
      <c r="B36" s="66"/>
      <c r="C36" s="67"/>
      <c r="D36" s="67"/>
      <c r="E36" s="67"/>
      <c r="F36" s="67"/>
      <c r="G36" s="67"/>
      <c r="H36" s="114"/>
      <c r="I36" s="66"/>
      <c r="J36" s="67"/>
      <c r="K36" s="67"/>
      <c r="L36" s="67"/>
      <c r="M36" s="67"/>
      <c r="N36" s="67"/>
      <c r="P36" s="23"/>
    </row>
    <row r="37" spans="1:20" ht="16.5" customHeight="1">
      <c r="A37" s="114"/>
      <c r="B37" s="57"/>
      <c r="C37" s="57"/>
      <c r="D37" s="57"/>
      <c r="E37" s="57"/>
      <c r="F37" s="57"/>
      <c r="G37" s="57"/>
      <c r="H37" s="114"/>
      <c r="I37" s="57"/>
      <c r="J37" s="57"/>
      <c r="K37" s="57"/>
      <c r="L37" s="57"/>
      <c r="M37" s="57"/>
      <c r="N37" s="57"/>
      <c r="P37" s="23"/>
      <c r="T37" s="100"/>
    </row>
    <row r="38" spans="1:20" ht="16.5" customHeight="1">
      <c r="A38" s="6"/>
      <c r="B38" s="57"/>
      <c r="C38" s="57"/>
      <c r="D38" s="57"/>
      <c r="E38" s="57"/>
      <c r="F38" s="57"/>
      <c r="G38" s="57"/>
      <c r="H38" s="6"/>
      <c r="I38" s="57"/>
      <c r="J38" s="57"/>
      <c r="K38" s="57"/>
      <c r="L38" s="57"/>
      <c r="M38" s="57"/>
      <c r="N38" s="57"/>
      <c r="P38" s="23"/>
      <c r="T38" s="100"/>
    </row>
    <row r="39" spans="1:20" ht="34.9" customHeight="1">
      <c r="A39" s="6"/>
      <c r="B39" s="73" t="s">
        <v>80</v>
      </c>
      <c r="C39" s="136">
        <f>SUM(C40:C70)</f>
        <v>5.510629081473549E-4</v>
      </c>
      <c r="D39" s="136">
        <f>SUM(D40:D70)</f>
        <v>1.6556819160513835E-2</v>
      </c>
      <c r="E39" s="136">
        <f>SUM(E40:E70)</f>
        <v>6.5731430811596117E-2</v>
      </c>
      <c r="F39" s="136">
        <f>SUM(F40:F70)</f>
        <v>9.8406583640637688E-2</v>
      </c>
      <c r="G39" s="136">
        <f>SUM(G40:G70)</f>
        <v>0.11718273732144502</v>
      </c>
      <c r="H39" s="6"/>
      <c r="I39" s="73" t="s">
        <v>80</v>
      </c>
      <c r="J39" s="136">
        <f>SUM(J40:J70)</f>
        <v>0</v>
      </c>
      <c r="K39" s="136">
        <f>SUM(K40:K70)</f>
        <v>1.3321827868692961E-2</v>
      </c>
      <c r="L39" s="136">
        <f>SUM(L40:L70)</f>
        <v>7.4278008015731742E-2</v>
      </c>
      <c r="M39" s="136">
        <f>SUM(M40:M70)</f>
        <v>8.5553902672810558E-2</v>
      </c>
      <c r="N39" s="136">
        <f>SUM(N40:N70)</f>
        <v>0.10325078343245356</v>
      </c>
      <c r="P39" s="21"/>
    </row>
    <row r="40" spans="1:20" ht="16.5">
      <c r="A40" s="6"/>
      <c r="B40" s="70" t="str">
        <f>B6</f>
        <v>Ancillary Battery Storage</v>
      </c>
      <c r="C40" s="71">
        <f>IFERROR(C6/C$4,)</f>
        <v>0</v>
      </c>
      <c r="D40" s="71">
        <f>IFERROR(D6/D$4,)</f>
        <v>5.8705697744553902E-5</v>
      </c>
      <c r="E40" s="71">
        <f>IFERROR(E6/E$4,)</f>
        <v>3.5715725112840576E-4</v>
      </c>
      <c r="F40" s="71">
        <f>IFERROR(F6/F$4,)</f>
        <v>1.2748492714241774E-3</v>
      </c>
      <c r="G40" s="71">
        <f>IFERROR(G6/G$4,)</f>
        <v>3.1566107422441245E-3</v>
      </c>
      <c r="H40" s="6"/>
      <c r="I40" s="70" t="str">
        <f>I6</f>
        <v>Ancillary Battery Storage</v>
      </c>
      <c r="J40" s="71">
        <f>IFERROR(J6/J$4,)</f>
        <v>0</v>
      </c>
      <c r="K40" s="71">
        <f>IFERROR(K6/K$4,)</f>
        <v>4.1828359649097342E-5</v>
      </c>
      <c r="L40" s="71">
        <f>IFERROR(L6/L$4,)</f>
        <v>3.8938357671738401E-4</v>
      </c>
      <c r="M40" s="71">
        <f>IFERROR(M6/M$4,)</f>
        <v>1.4228874793174235E-3</v>
      </c>
      <c r="N40" s="71">
        <f>IFERROR(N6/N$4,)</f>
        <v>3.6740611957137895E-3</v>
      </c>
      <c r="P40" s="26"/>
    </row>
    <row r="41" spans="1:20" ht="16.5">
      <c r="A41" s="6"/>
      <c r="B41" s="68" t="str">
        <f t="shared" ref="B41:B70" si="6">B7</f>
        <v>Ancillary Cooling</v>
      </c>
      <c r="C41" s="71">
        <f t="shared" ref="C41:G41" si="7">IFERROR(C7/C$4,)</f>
        <v>0</v>
      </c>
      <c r="D41" s="71">
        <f t="shared" si="7"/>
        <v>3.0876760642550518E-4</v>
      </c>
      <c r="E41" s="71">
        <f t="shared" si="7"/>
        <v>2.9247294909377801E-3</v>
      </c>
      <c r="F41" s="71">
        <f t="shared" si="7"/>
        <v>3.5292708300828312E-3</v>
      </c>
      <c r="G41" s="71">
        <f t="shared" si="7"/>
        <v>4.1980059636197936E-3</v>
      </c>
      <c r="H41" s="6"/>
      <c r="I41" s="68" t="str">
        <f t="shared" ref="I41:I70" si="8">I7</f>
        <v>Ancillary Cooling</v>
      </c>
      <c r="J41" s="71">
        <f t="shared" ref="J41:N41" si="9">IFERROR(J7/J$4,)</f>
        <v>0</v>
      </c>
      <c r="K41" s="71">
        <f t="shared" si="9"/>
        <v>3.4298275872478605E-4</v>
      </c>
      <c r="L41" s="71">
        <f t="shared" si="9"/>
        <v>3.2867482499993115E-3</v>
      </c>
      <c r="M41" s="71">
        <f t="shared" si="9"/>
        <v>4.0699643939406333E-3</v>
      </c>
      <c r="N41" s="71">
        <f t="shared" si="9"/>
        <v>5.0708165420885881E-3</v>
      </c>
      <c r="P41" s="21"/>
    </row>
    <row r="42" spans="1:20" ht="16.5">
      <c r="A42" s="6"/>
      <c r="B42" s="70" t="str">
        <f t="shared" si="6"/>
        <v>Ancillary DLC WH</v>
      </c>
      <c r="C42" s="71">
        <f t="shared" ref="C42:G42" si="10">IFERROR(C8/C$4,)</f>
        <v>0</v>
      </c>
      <c r="D42" s="71">
        <f t="shared" si="10"/>
        <v>0</v>
      </c>
      <c r="E42" s="71">
        <f t="shared" si="10"/>
        <v>0</v>
      </c>
      <c r="F42" s="71">
        <f t="shared" si="10"/>
        <v>0</v>
      </c>
      <c r="G42" s="71">
        <f t="shared" si="10"/>
        <v>0</v>
      </c>
      <c r="H42" s="6"/>
      <c r="I42" s="70" t="str">
        <f t="shared" si="8"/>
        <v>Ancillary DLC WH</v>
      </c>
      <c r="J42" s="71">
        <f t="shared" ref="J42:N42" si="11">IFERROR(J8/J$4,)</f>
        <v>0</v>
      </c>
      <c r="K42" s="71">
        <f t="shared" si="11"/>
        <v>9.9871822923515994E-4</v>
      </c>
      <c r="L42" s="71">
        <f t="shared" si="11"/>
        <v>9.1375212190492622E-3</v>
      </c>
      <c r="M42" s="71">
        <f t="shared" si="11"/>
        <v>1.0448773362371738E-2</v>
      </c>
      <c r="N42" s="71">
        <f t="shared" si="11"/>
        <v>1.1000048928141671E-2</v>
      </c>
      <c r="P42" s="21"/>
      <c r="Q42" s="21"/>
      <c r="R42" s="21"/>
    </row>
    <row r="43" spans="1:20" ht="16.5">
      <c r="A43" s="6"/>
      <c r="B43" s="68" t="str">
        <f t="shared" si="6"/>
        <v>Parent-Ancillary HPWH</v>
      </c>
      <c r="C43" s="71">
        <f t="shared" ref="C43:G43" si="12">IFERROR(C9/C$4,)</f>
        <v>0</v>
      </c>
      <c r="D43" s="71">
        <f t="shared" si="12"/>
        <v>2.0801318932981939E-5</v>
      </c>
      <c r="E43" s="71">
        <f t="shared" si="12"/>
        <v>1.5588046940999818E-4</v>
      </c>
      <c r="F43" s="71">
        <f t="shared" si="12"/>
        <v>5.5972022974831986E-4</v>
      </c>
      <c r="G43" s="71">
        <f t="shared" si="12"/>
        <v>7.8997406176606528E-4</v>
      </c>
      <c r="H43" s="6"/>
      <c r="I43" s="68" t="str">
        <f t="shared" si="8"/>
        <v>Parent-Ancillary HPWH</v>
      </c>
      <c r="J43" s="71">
        <f t="shared" ref="J43:N43" si="13">IFERROR(J9/J$4,)</f>
        <v>0</v>
      </c>
      <c r="K43" s="71">
        <f t="shared" si="13"/>
        <v>0</v>
      </c>
      <c r="L43" s="71">
        <f t="shared" si="13"/>
        <v>0</v>
      </c>
      <c r="M43" s="71">
        <f t="shared" si="13"/>
        <v>0</v>
      </c>
      <c r="N43" s="71">
        <f t="shared" si="13"/>
        <v>0</v>
      </c>
      <c r="P43" s="21"/>
      <c r="Q43" s="21"/>
      <c r="R43" s="21"/>
    </row>
    <row r="44" spans="1:20" ht="16.5">
      <c r="A44" s="6"/>
      <c r="B44" s="70" t="str">
        <f t="shared" si="6"/>
        <v>Parent-Ancillary ERWH</v>
      </c>
      <c r="C44" s="71">
        <f t="shared" ref="C44:G44" si="14">IFERROR(C10/C$4,)</f>
        <v>0</v>
      </c>
      <c r="D44" s="71">
        <f t="shared" si="14"/>
        <v>8.8024415825507373E-4</v>
      </c>
      <c r="E44" s="71">
        <f t="shared" si="14"/>
        <v>5.7417485895584867E-3</v>
      </c>
      <c r="F44" s="71">
        <f t="shared" si="14"/>
        <v>1.9035946552469894E-2</v>
      </c>
      <c r="G44" s="71">
        <f t="shared" si="14"/>
        <v>2.2981459789522582E-2</v>
      </c>
      <c r="H44" s="6"/>
      <c r="I44" s="70" t="str">
        <f t="shared" si="8"/>
        <v>Parent-Ancillary ERWH</v>
      </c>
      <c r="J44" s="71">
        <f t="shared" ref="J44:N44" si="15">IFERROR(J10/J$4,)</f>
        <v>0</v>
      </c>
      <c r="K44" s="71">
        <f t="shared" si="15"/>
        <v>0</v>
      </c>
      <c r="L44" s="71">
        <f t="shared" si="15"/>
        <v>0</v>
      </c>
      <c r="M44" s="71">
        <f t="shared" si="15"/>
        <v>0</v>
      </c>
      <c r="N44" s="71">
        <f t="shared" si="15"/>
        <v>0</v>
      </c>
      <c r="P44" s="21"/>
      <c r="Q44" s="21"/>
      <c r="R44" s="21"/>
    </row>
    <row r="45" spans="1:20" ht="16.5">
      <c r="A45" s="6"/>
      <c r="B45" s="68" t="str">
        <f t="shared" si="6"/>
        <v>Ancillary EV</v>
      </c>
      <c r="C45" s="71">
        <f t="shared" ref="C45:G45" si="16">IFERROR(C11/C$4,)</f>
        <v>0</v>
      </c>
      <c r="D45" s="71">
        <f t="shared" si="16"/>
        <v>6.1152417335705944E-6</v>
      </c>
      <c r="E45" s="71">
        <f t="shared" si="16"/>
        <v>9.3084679119905241E-5</v>
      </c>
      <c r="F45" s="71">
        <f t="shared" si="16"/>
        <v>2.4708996072020037E-4</v>
      </c>
      <c r="G45" s="71">
        <f t="shared" si="16"/>
        <v>1.4094912873193232E-3</v>
      </c>
      <c r="H45" s="6"/>
      <c r="I45" s="68" t="str">
        <f t="shared" si="8"/>
        <v>Ancillary EV</v>
      </c>
      <c r="J45" s="71">
        <f t="shared" ref="J45:N45" si="17">IFERROR(J11/J$4,)</f>
        <v>0</v>
      </c>
      <c r="K45" s="71">
        <f t="shared" si="17"/>
        <v>1.0248871981228296E-5</v>
      </c>
      <c r="L45" s="71">
        <f t="shared" si="17"/>
        <v>1.5774450731548023E-4</v>
      </c>
      <c r="M45" s="71">
        <f t="shared" si="17"/>
        <v>4.2922114304169945E-4</v>
      </c>
      <c r="N45" s="71">
        <f t="shared" si="17"/>
        <v>2.5582711091772558E-3</v>
      </c>
      <c r="P45" s="21"/>
      <c r="Q45" s="21"/>
      <c r="R45" s="21"/>
    </row>
    <row r="46" spans="1:20" ht="16.5">
      <c r="A46" s="6"/>
      <c r="B46" s="70" t="str">
        <f t="shared" si="6"/>
        <v>Ancillary Heating</v>
      </c>
      <c r="C46" s="71">
        <f t="shared" ref="C46:G46" si="18">IFERROR(C12/C$4,)</f>
        <v>0</v>
      </c>
      <c r="D46" s="71">
        <f t="shared" si="18"/>
        <v>0</v>
      </c>
      <c r="E46" s="71">
        <f t="shared" si="18"/>
        <v>0</v>
      </c>
      <c r="F46" s="71">
        <f t="shared" si="18"/>
        <v>0</v>
      </c>
      <c r="G46" s="71">
        <f t="shared" si="18"/>
        <v>0</v>
      </c>
      <c r="H46" s="6"/>
      <c r="I46" s="70" t="str">
        <f t="shared" si="8"/>
        <v>Ancillary Heating</v>
      </c>
      <c r="J46" s="71">
        <f t="shared" ref="J46:N46" si="19">IFERROR(J12/J$4,)</f>
        <v>0</v>
      </c>
      <c r="K46" s="71">
        <f t="shared" si="19"/>
        <v>0</v>
      </c>
      <c r="L46" s="71">
        <f t="shared" si="19"/>
        <v>0</v>
      </c>
      <c r="M46" s="71">
        <f t="shared" si="19"/>
        <v>0</v>
      </c>
      <c r="N46" s="71">
        <f t="shared" si="19"/>
        <v>0</v>
      </c>
      <c r="P46" s="21"/>
      <c r="Q46" s="21"/>
      <c r="R46" s="21"/>
    </row>
    <row r="47" spans="1:20" ht="16.5">
      <c r="A47" s="6"/>
      <c r="B47" s="68" t="str">
        <f t="shared" si="6"/>
        <v>Ancillary Third Party</v>
      </c>
      <c r="C47" s="71">
        <f t="shared" ref="C47:G47" si="20">IFERROR(C13/C$4,)</f>
        <v>0</v>
      </c>
      <c r="D47" s="71">
        <f t="shared" si="20"/>
        <v>1.1073648023543457E-3</v>
      </c>
      <c r="E47" s="71">
        <f t="shared" si="20"/>
        <v>2.1882610402329007E-3</v>
      </c>
      <c r="F47" s="71">
        <f t="shared" si="20"/>
        <v>2.1468023570792587E-3</v>
      </c>
      <c r="G47" s="71">
        <f t="shared" si="20"/>
        <v>2.0693962983688468E-3</v>
      </c>
      <c r="H47" s="6"/>
      <c r="I47" s="68" t="str">
        <f t="shared" si="8"/>
        <v>Ancillary Third Party</v>
      </c>
      <c r="J47" s="71">
        <f t="shared" ref="J47:N47" si="21">IFERROR(J13/J$4,)</f>
        <v>0</v>
      </c>
      <c r="K47" s="71">
        <f t="shared" si="21"/>
        <v>6.6993755665907388E-4</v>
      </c>
      <c r="L47" s="71">
        <f t="shared" si="21"/>
        <v>1.7323806057301149E-3</v>
      </c>
      <c r="M47" s="71">
        <f t="shared" si="21"/>
        <v>1.6678643723067631E-3</v>
      </c>
      <c r="N47" s="71">
        <f t="shared" si="21"/>
        <v>1.5488020511361779E-3</v>
      </c>
      <c r="P47" s="21"/>
      <c r="Q47" s="21"/>
      <c r="R47" s="21"/>
    </row>
    <row r="48" spans="1:20" ht="16.5">
      <c r="A48" s="6"/>
      <c r="B48" s="70" t="str">
        <f t="shared" si="6"/>
        <v>Battery Energy Storage</v>
      </c>
      <c r="C48" s="71">
        <f t="shared" ref="C48:G48" si="22">IFERROR(C14/C$4,)</f>
        <v>0</v>
      </c>
      <c r="D48" s="71">
        <f t="shared" si="22"/>
        <v>5.8705697744553902E-5</v>
      </c>
      <c r="E48" s="71">
        <f t="shared" si="22"/>
        <v>3.5715725112840576E-4</v>
      </c>
      <c r="F48" s="71">
        <f t="shared" si="22"/>
        <v>1.2748492714241774E-3</v>
      </c>
      <c r="G48" s="71">
        <f t="shared" si="22"/>
        <v>3.1566107422441245E-3</v>
      </c>
      <c r="H48" s="6"/>
      <c r="I48" s="70" t="str">
        <f t="shared" si="8"/>
        <v>Battery Energy Storage</v>
      </c>
      <c r="J48" s="71">
        <f t="shared" ref="J48:N48" si="23">IFERROR(J14/J$4,)</f>
        <v>0</v>
      </c>
      <c r="K48" s="71">
        <f t="shared" si="23"/>
        <v>4.1828359649097342E-5</v>
      </c>
      <c r="L48" s="71">
        <f t="shared" si="23"/>
        <v>3.8938357671738401E-4</v>
      </c>
      <c r="M48" s="71">
        <f t="shared" si="23"/>
        <v>1.4228874793174235E-3</v>
      </c>
      <c r="N48" s="71">
        <f t="shared" si="23"/>
        <v>3.6740611957137895E-3</v>
      </c>
      <c r="P48" s="21"/>
      <c r="Q48" s="21"/>
      <c r="R48" s="21"/>
    </row>
    <row r="49" spans="1:27" ht="16.5">
      <c r="A49" s="6"/>
      <c r="B49" s="68" t="str">
        <f t="shared" si="6"/>
        <v>Behavioral</v>
      </c>
      <c r="C49" s="71">
        <f t="shared" ref="C49:G49" si="24">IFERROR(C15/C$4,)</f>
        <v>0</v>
      </c>
      <c r="D49" s="71">
        <f t="shared" si="24"/>
        <v>1.0693906471609693E-3</v>
      </c>
      <c r="E49" s="71">
        <f t="shared" si="24"/>
        <v>1.7931230684549589E-3</v>
      </c>
      <c r="F49" s="71">
        <f t="shared" si="24"/>
        <v>1.4591967390526002E-3</v>
      </c>
      <c r="G49" s="71">
        <f t="shared" si="24"/>
        <v>1.3601531052951524E-3</v>
      </c>
      <c r="H49" s="6"/>
      <c r="I49" s="68" t="str">
        <f t="shared" si="8"/>
        <v>Behavioral</v>
      </c>
      <c r="J49" s="71">
        <f t="shared" ref="J49:N49" si="25">IFERROR(J15/J$4,)</f>
        <v>0</v>
      </c>
      <c r="K49" s="71">
        <f t="shared" si="25"/>
        <v>6.7533262303694512E-4</v>
      </c>
      <c r="L49" s="71">
        <f t="shared" si="25"/>
        <v>1.7186645595429003E-3</v>
      </c>
      <c r="M49" s="71">
        <f t="shared" si="25"/>
        <v>1.7047278003457064E-3</v>
      </c>
      <c r="N49" s="71">
        <f t="shared" si="25"/>
        <v>1.7586363106231488E-3</v>
      </c>
      <c r="P49" s="21"/>
      <c r="Q49" s="21"/>
      <c r="R49" s="21"/>
    </row>
    <row r="50" spans="1:27" ht="16.5">
      <c r="A50" s="6" t="s">
        <v>50</v>
      </c>
      <c r="B50" s="70" t="str">
        <f t="shared" si="6"/>
        <v>DLC Central AC</v>
      </c>
      <c r="C50" s="71">
        <f t="shared" ref="C50:G50" si="26">IFERROR(C16/C$4,)</f>
        <v>0</v>
      </c>
      <c r="D50" s="71">
        <f t="shared" si="26"/>
        <v>6.1247759102746563E-4</v>
      </c>
      <c r="E50" s="71">
        <f t="shared" si="26"/>
        <v>5.4012526388375762E-3</v>
      </c>
      <c r="F50" s="71">
        <f t="shared" si="26"/>
        <v>6.4156590895080396E-3</v>
      </c>
      <c r="G50" s="71">
        <f t="shared" si="26"/>
        <v>7.5119976407965828E-3</v>
      </c>
      <c r="H50" s="6"/>
      <c r="I50" s="70" t="str">
        <f t="shared" si="8"/>
        <v>DLC Central AC</v>
      </c>
      <c r="J50" s="71">
        <f t="shared" ref="J50:N50" si="27">IFERROR(J16/J$4,)</f>
        <v>0</v>
      </c>
      <c r="K50" s="71">
        <f t="shared" si="27"/>
        <v>6.8019555052161861E-4</v>
      </c>
      <c r="L50" s="71">
        <f t="shared" si="27"/>
        <v>6.0547269488256056E-3</v>
      </c>
      <c r="M50" s="71">
        <f t="shared" si="27"/>
        <v>7.3728467913024252E-3</v>
      </c>
      <c r="N50" s="71">
        <f t="shared" si="27"/>
        <v>9.0271069604439258E-3</v>
      </c>
      <c r="P50" s="21"/>
      <c r="Q50" s="21"/>
      <c r="R50" s="21"/>
    </row>
    <row r="51" spans="1:27" ht="16.5">
      <c r="A51" s="6"/>
      <c r="B51" s="68" t="str">
        <f t="shared" si="6"/>
        <v>DLC Electric Vehicle Charging</v>
      </c>
      <c r="C51" s="71">
        <f t="shared" ref="C51:G51" si="28">IFERROR(C17/C$4,)</f>
        <v>0</v>
      </c>
      <c r="D51" s="71">
        <f t="shared" si="28"/>
        <v>1.2230483467141189E-5</v>
      </c>
      <c r="E51" s="71">
        <f t="shared" si="28"/>
        <v>1.8616935823981048E-4</v>
      </c>
      <c r="F51" s="71">
        <f t="shared" si="28"/>
        <v>4.9417992144040073E-4</v>
      </c>
      <c r="G51" s="71">
        <f t="shared" si="28"/>
        <v>2.8189825746386464E-3</v>
      </c>
      <c r="H51" s="6"/>
      <c r="I51" s="68" t="str">
        <f t="shared" si="8"/>
        <v>DLC Electric Vehicle Charging</v>
      </c>
      <c r="J51" s="71">
        <f t="shared" ref="J51:N51" si="29">IFERROR(J17/J$4,)</f>
        <v>0</v>
      </c>
      <c r="K51" s="71">
        <f t="shared" si="29"/>
        <v>2.0497743962456592E-5</v>
      </c>
      <c r="L51" s="71">
        <f t="shared" si="29"/>
        <v>3.1548901463096047E-4</v>
      </c>
      <c r="M51" s="71">
        <f t="shared" si="29"/>
        <v>8.5844228608339889E-4</v>
      </c>
      <c r="N51" s="71">
        <f t="shared" si="29"/>
        <v>5.1165422183545115E-3</v>
      </c>
      <c r="P51" s="21"/>
      <c r="Q51" s="21"/>
      <c r="R51" s="21"/>
    </row>
    <row r="52" spans="1:27" ht="16.5">
      <c r="A52" s="6"/>
      <c r="B52" s="70" t="str">
        <f t="shared" si="6"/>
        <v>DLC Smart Appliances</v>
      </c>
      <c r="C52" s="71">
        <f t="shared" ref="C52:G52" si="30">IFERROR(C18/C$4,)</f>
        <v>0</v>
      </c>
      <c r="D52" s="71">
        <f t="shared" si="30"/>
        <v>1.9355619462724024E-4</v>
      </c>
      <c r="E52" s="71">
        <f t="shared" si="30"/>
        <v>1.7706219604754455E-3</v>
      </c>
      <c r="F52" s="71">
        <f t="shared" si="30"/>
        <v>2.0111853092865395E-3</v>
      </c>
      <c r="G52" s="71">
        <f t="shared" si="30"/>
        <v>2.1004591814109031E-3</v>
      </c>
      <c r="H52" s="6"/>
      <c r="I52" s="70" t="str">
        <f t="shared" si="8"/>
        <v>DLC Smart Appliances</v>
      </c>
      <c r="J52" s="71">
        <f t="shared" ref="J52:N52" si="31">IFERROR(J18/J$4,)</f>
        <v>0</v>
      </c>
      <c r="K52" s="71">
        <f t="shared" si="31"/>
        <v>2.0990928623985301E-4</v>
      </c>
      <c r="L52" s="71">
        <f t="shared" si="31"/>
        <v>1.9407080810619471E-3</v>
      </c>
      <c r="M52" s="71">
        <f t="shared" si="31"/>
        <v>2.258146475723974E-3</v>
      </c>
      <c r="N52" s="71">
        <f t="shared" si="31"/>
        <v>2.4611871814171032E-3</v>
      </c>
      <c r="P52" s="21"/>
      <c r="Q52" s="21"/>
      <c r="R52" s="21"/>
    </row>
    <row r="53" spans="1:27" ht="16.5">
      <c r="A53" s="6"/>
      <c r="B53" s="68" t="str">
        <f t="shared" si="6"/>
        <v>DLC Smart Thermostats - Cooling</v>
      </c>
      <c r="C53" s="71">
        <f t="shared" ref="C53:G53" si="32">IFERROR(C19/C$4,)</f>
        <v>0</v>
      </c>
      <c r="D53" s="71">
        <f t="shared" si="32"/>
        <v>1.2350704257020207E-3</v>
      </c>
      <c r="E53" s="71">
        <f t="shared" si="32"/>
        <v>1.169891796375112E-2</v>
      </c>
      <c r="F53" s="71">
        <f t="shared" si="32"/>
        <v>1.4117083320331325E-2</v>
      </c>
      <c r="G53" s="71">
        <f t="shared" si="32"/>
        <v>1.6792023854479175E-2</v>
      </c>
      <c r="H53" s="6"/>
      <c r="I53" s="68" t="str">
        <f t="shared" si="8"/>
        <v>DLC Smart Thermostats - Cooling</v>
      </c>
      <c r="J53" s="71">
        <f t="shared" ref="J53:N53" si="33">IFERROR(J19/J$4,)</f>
        <v>0</v>
      </c>
      <c r="K53" s="71">
        <f t="shared" si="33"/>
        <v>1.3719310348991442E-3</v>
      </c>
      <c r="L53" s="71">
        <f t="shared" si="33"/>
        <v>1.3146992999997246E-2</v>
      </c>
      <c r="M53" s="71">
        <f t="shared" si="33"/>
        <v>1.6279857575762533E-2</v>
      </c>
      <c r="N53" s="71">
        <f t="shared" si="33"/>
        <v>2.0283266168354352E-2</v>
      </c>
      <c r="P53" s="21"/>
      <c r="Q53" s="21"/>
      <c r="R53" s="21"/>
    </row>
    <row r="54" spans="1:27" ht="16.5">
      <c r="A54" s="6"/>
      <c r="B54" s="70" t="str">
        <f t="shared" si="6"/>
        <v>DLC Smart Thermostats - Heating</v>
      </c>
      <c r="C54" s="71">
        <f t="shared" ref="C54:G54" si="34">IFERROR(C20/C$4,)</f>
        <v>0</v>
      </c>
      <c r="D54" s="71">
        <f t="shared" si="34"/>
        <v>0</v>
      </c>
      <c r="E54" s="71">
        <f t="shared" si="34"/>
        <v>0</v>
      </c>
      <c r="F54" s="71">
        <f t="shared" si="34"/>
        <v>0</v>
      </c>
      <c r="G54" s="71">
        <f t="shared" si="34"/>
        <v>0</v>
      </c>
      <c r="H54" s="6"/>
      <c r="I54" s="70" t="str">
        <f t="shared" si="8"/>
        <v>DLC Smart Thermostats - Heating</v>
      </c>
      <c r="J54" s="71">
        <f t="shared" ref="J54:N54" si="35">IFERROR(J20/J$4,)</f>
        <v>0</v>
      </c>
      <c r="K54" s="71">
        <f t="shared" si="35"/>
        <v>0</v>
      </c>
      <c r="L54" s="71">
        <f t="shared" si="35"/>
        <v>0</v>
      </c>
      <c r="M54" s="71">
        <f t="shared" si="35"/>
        <v>0</v>
      </c>
      <c r="N54" s="71">
        <f t="shared" si="35"/>
        <v>0</v>
      </c>
      <c r="P54" s="21"/>
      <c r="Q54" s="21"/>
      <c r="R54" s="21"/>
      <c r="Y54" s="112"/>
      <c r="Z54" s="113"/>
      <c r="AA54" s="113"/>
    </row>
    <row r="55" spans="1:27" ht="16.5">
      <c r="A55" s="6"/>
      <c r="B55" s="68" t="str">
        <f t="shared" si="6"/>
        <v>DLC Water Heating</v>
      </c>
      <c r="C55" s="71">
        <f t="shared" ref="C55:G55" si="36">IFERROR(C21/C$4,)</f>
        <v>0</v>
      </c>
      <c r="D55" s="71">
        <f t="shared" si="36"/>
        <v>0</v>
      </c>
      <c r="E55" s="71">
        <f t="shared" si="36"/>
        <v>0</v>
      </c>
      <c r="F55" s="71">
        <f t="shared" si="36"/>
        <v>0</v>
      </c>
      <c r="G55" s="71">
        <f t="shared" si="36"/>
        <v>0</v>
      </c>
      <c r="H55" s="6"/>
      <c r="I55" s="68" t="str">
        <f t="shared" si="8"/>
        <v>DLC Water Heating</v>
      </c>
      <c r="J55" s="71">
        <f t="shared" ref="J55:N55" si="37">IFERROR(J21/J$4,)</f>
        <v>0</v>
      </c>
      <c r="K55" s="71">
        <f t="shared" si="37"/>
        <v>9.9871822923515994E-4</v>
      </c>
      <c r="L55" s="71">
        <f t="shared" si="37"/>
        <v>9.1375212190492622E-3</v>
      </c>
      <c r="M55" s="71">
        <f t="shared" si="37"/>
        <v>1.0448773362371738E-2</v>
      </c>
      <c r="N55" s="71">
        <f t="shared" si="37"/>
        <v>1.1000048928141671E-2</v>
      </c>
      <c r="P55" s="21"/>
      <c r="Q55" s="21"/>
      <c r="R55" s="21"/>
      <c r="Y55" s="112"/>
      <c r="Z55" s="113"/>
      <c r="AA55" s="113"/>
    </row>
    <row r="56" spans="1:27" ht="16.5">
      <c r="A56" s="6" t="s">
        <v>50</v>
      </c>
      <c r="B56" s="70" t="str">
        <f t="shared" si="6"/>
        <v>Pilot-CTA-2045 HPWH</v>
      </c>
      <c r="C56" s="71">
        <f t="shared" ref="C56:G56" si="38">IFERROR(C22/C$4,)</f>
        <v>0</v>
      </c>
      <c r="D56" s="71">
        <f t="shared" si="38"/>
        <v>0</v>
      </c>
      <c r="E56" s="71">
        <f t="shared" si="38"/>
        <v>0</v>
      </c>
      <c r="F56" s="71">
        <f t="shared" si="38"/>
        <v>0</v>
      </c>
      <c r="G56" s="71">
        <f t="shared" si="38"/>
        <v>0</v>
      </c>
      <c r="H56" s="6"/>
      <c r="I56" s="70" t="str">
        <f t="shared" si="8"/>
        <v>Pilot-CTA-2045 HPWH</v>
      </c>
      <c r="J56" s="71">
        <f t="shared" ref="J56:N56" si="39">IFERROR(J22/J$4,)</f>
        <v>0</v>
      </c>
      <c r="K56" s="71">
        <f t="shared" si="39"/>
        <v>0</v>
      </c>
      <c r="L56" s="71">
        <f t="shared" si="39"/>
        <v>0</v>
      </c>
      <c r="M56" s="71">
        <f t="shared" si="39"/>
        <v>0</v>
      </c>
      <c r="N56" s="71">
        <f t="shared" si="39"/>
        <v>0</v>
      </c>
      <c r="P56" s="21"/>
      <c r="Q56" s="21"/>
      <c r="R56" s="21"/>
    </row>
    <row r="57" spans="1:27" ht="16.5">
      <c r="A57" s="6"/>
      <c r="B57" s="68" t="str">
        <f t="shared" si="6"/>
        <v>Parent-CTA-2045 HPWH</v>
      </c>
      <c r="C57" s="71">
        <f t="shared" ref="C57:G57" si="40">IFERROR(C23/C$4,)</f>
        <v>0</v>
      </c>
      <c r="D57" s="71">
        <f t="shared" si="40"/>
        <v>2.0801318932981939E-5</v>
      </c>
      <c r="E57" s="71">
        <f t="shared" si="40"/>
        <v>1.5588046940999818E-4</v>
      </c>
      <c r="F57" s="71">
        <f t="shared" si="40"/>
        <v>5.5972022974831986E-4</v>
      </c>
      <c r="G57" s="71">
        <f t="shared" si="40"/>
        <v>7.8997406176606528E-4</v>
      </c>
      <c r="H57" s="6"/>
      <c r="I57" s="68" t="str">
        <f t="shared" si="8"/>
        <v>Parent-CTA-2045 HPWH</v>
      </c>
      <c r="J57" s="71">
        <f t="shared" ref="J57:N57" si="41">IFERROR(J23/J$4,)</f>
        <v>0</v>
      </c>
      <c r="K57" s="71">
        <f t="shared" si="41"/>
        <v>0</v>
      </c>
      <c r="L57" s="71">
        <f t="shared" si="41"/>
        <v>0</v>
      </c>
      <c r="M57" s="71">
        <f t="shared" si="41"/>
        <v>0</v>
      </c>
      <c r="N57" s="71">
        <f t="shared" si="41"/>
        <v>0</v>
      </c>
      <c r="P57" s="21"/>
      <c r="Q57" s="21"/>
      <c r="R57" s="21"/>
    </row>
    <row r="58" spans="1:27" ht="16.5">
      <c r="A58" s="6"/>
      <c r="B58" s="70" t="str">
        <f t="shared" si="6"/>
        <v>Pilot-CTA-2045 ERWH</v>
      </c>
      <c r="C58" s="71">
        <f t="shared" ref="C58:G58" si="42">IFERROR(C24/C$4,)</f>
        <v>0</v>
      </c>
      <c r="D58" s="71">
        <f t="shared" si="42"/>
        <v>0</v>
      </c>
      <c r="E58" s="71">
        <f t="shared" si="42"/>
        <v>0</v>
      </c>
      <c r="F58" s="71">
        <f t="shared" si="42"/>
        <v>0</v>
      </c>
      <c r="G58" s="71">
        <f t="shared" si="42"/>
        <v>0</v>
      </c>
      <c r="H58" s="6"/>
      <c r="I58" s="70" t="str">
        <f t="shared" si="8"/>
        <v>Pilot-CTA-2045 ERWH</v>
      </c>
      <c r="J58" s="71">
        <f t="shared" ref="J58:N58" si="43">IFERROR(J24/J$4,)</f>
        <v>0</v>
      </c>
      <c r="K58" s="71">
        <f t="shared" si="43"/>
        <v>0</v>
      </c>
      <c r="L58" s="71">
        <f t="shared" si="43"/>
        <v>0</v>
      </c>
      <c r="M58" s="71">
        <f t="shared" si="43"/>
        <v>0</v>
      </c>
      <c r="N58" s="71">
        <f t="shared" si="43"/>
        <v>0</v>
      </c>
      <c r="P58" s="21"/>
      <c r="Q58" s="21"/>
      <c r="R58" s="21"/>
    </row>
    <row r="59" spans="1:27" ht="16.5">
      <c r="A59" s="6"/>
      <c r="B59" s="68" t="str">
        <f t="shared" si="6"/>
        <v>Parent-CTA-2045 ERWH</v>
      </c>
      <c r="C59" s="71">
        <f t="shared" ref="C59:G59" si="44">IFERROR(C25/C$4,)</f>
        <v>0</v>
      </c>
      <c r="D59" s="71">
        <f t="shared" si="44"/>
        <v>8.8024415825507373E-4</v>
      </c>
      <c r="E59" s="71">
        <f t="shared" si="44"/>
        <v>5.7417485895584867E-3</v>
      </c>
      <c r="F59" s="71">
        <f t="shared" si="44"/>
        <v>1.9035946552469894E-2</v>
      </c>
      <c r="G59" s="71">
        <f t="shared" si="44"/>
        <v>2.2981459789522582E-2</v>
      </c>
      <c r="H59" s="6"/>
      <c r="I59" s="68" t="str">
        <f t="shared" si="8"/>
        <v>Parent-CTA-2045 ERWH</v>
      </c>
      <c r="J59" s="71">
        <f t="shared" ref="J59:N59" si="45">IFERROR(J25/J$4,)</f>
        <v>0</v>
      </c>
      <c r="K59" s="71">
        <f t="shared" si="45"/>
        <v>0</v>
      </c>
      <c r="L59" s="71">
        <f t="shared" si="45"/>
        <v>0</v>
      </c>
      <c r="M59" s="71">
        <f t="shared" si="45"/>
        <v>0</v>
      </c>
      <c r="N59" s="71">
        <f t="shared" si="45"/>
        <v>0</v>
      </c>
      <c r="P59" s="21"/>
      <c r="Q59" s="21"/>
      <c r="R59" s="21"/>
    </row>
    <row r="60" spans="1:27" ht="16.5">
      <c r="A60" s="6"/>
      <c r="B60" s="70" t="str">
        <f t="shared" si="6"/>
        <v>Electric Vehicle TOU Opt-in</v>
      </c>
      <c r="C60" s="71">
        <f t="shared" ref="C60:G60" si="46">IFERROR(C26/C$4,)</f>
        <v>5.510629081473549E-4</v>
      </c>
      <c r="D60" s="71">
        <f t="shared" si="46"/>
        <v>4.8720995749489208E-4</v>
      </c>
      <c r="E60" s="71">
        <f t="shared" si="46"/>
        <v>4.2321313486957197E-4</v>
      </c>
      <c r="F60" s="71">
        <f t="shared" si="46"/>
        <v>4.1538957500071995E-4</v>
      </c>
      <c r="G60" s="71">
        <f t="shared" si="46"/>
        <v>4.0100880588759462E-4</v>
      </c>
      <c r="H60" s="6"/>
      <c r="I60" s="70" t="str">
        <f t="shared" si="8"/>
        <v>Electric Vehicle TOU Opt-in</v>
      </c>
      <c r="J60" s="71">
        <f t="shared" ref="J60:N60" si="47">IFERROR(J26/J$4,)</f>
        <v>0</v>
      </c>
      <c r="K60" s="71">
        <f t="shared" si="47"/>
        <v>0</v>
      </c>
      <c r="L60" s="71">
        <f t="shared" si="47"/>
        <v>0</v>
      </c>
      <c r="M60" s="71">
        <f t="shared" si="47"/>
        <v>0</v>
      </c>
      <c r="N60" s="71">
        <f t="shared" si="47"/>
        <v>0</v>
      </c>
      <c r="P60" s="21"/>
      <c r="Q60" s="21"/>
      <c r="R60" s="21"/>
      <c r="Y60" s="112"/>
      <c r="Z60" s="113"/>
      <c r="AA60" s="113"/>
    </row>
    <row r="61" spans="1:27" ht="16.5">
      <c r="A61" s="6"/>
      <c r="B61" s="68" t="str">
        <f t="shared" si="6"/>
        <v>Thermal Energy Storage</v>
      </c>
      <c r="C61" s="71">
        <f t="shared" ref="C61:G61" si="48">IFERROR(C27/C$4,)</f>
        <v>0</v>
      </c>
      <c r="D61" s="71">
        <f t="shared" si="48"/>
        <v>4.4488521666726362E-5</v>
      </c>
      <c r="E61" s="71">
        <f t="shared" si="48"/>
        <v>3.8227665992844053E-4</v>
      </c>
      <c r="F61" s="71">
        <f t="shared" si="48"/>
        <v>3.9629554058721455E-4</v>
      </c>
      <c r="G61" s="71">
        <f t="shared" si="48"/>
        <v>3.8512623489830335E-4</v>
      </c>
      <c r="H61" s="6"/>
      <c r="I61" s="68" t="str">
        <f t="shared" si="8"/>
        <v>Thermal Energy Storage</v>
      </c>
      <c r="J61" s="71">
        <f t="shared" ref="J61:N61" si="49">IFERROR(J27/J$4,)</f>
        <v>0</v>
      </c>
      <c r="K61" s="71">
        <f t="shared" si="49"/>
        <v>3.562375106229357E-5</v>
      </c>
      <c r="L61" s="71">
        <f t="shared" si="49"/>
        <v>4.7059092012895844E-4</v>
      </c>
      <c r="M61" s="71">
        <f t="shared" si="49"/>
        <v>5.2733515092386735E-4</v>
      </c>
      <c r="N61" s="71">
        <f t="shared" si="49"/>
        <v>5.4171477867415781E-4</v>
      </c>
      <c r="P61" s="21"/>
      <c r="Q61" s="21"/>
      <c r="R61" s="21"/>
      <c r="Y61" s="112"/>
      <c r="Z61" s="113"/>
      <c r="AA61" s="113"/>
    </row>
    <row r="62" spans="1:27" ht="16.5">
      <c r="A62" s="6"/>
      <c r="B62" s="70" t="str">
        <f t="shared" si="6"/>
        <v>Third Party Contracts</v>
      </c>
      <c r="C62" s="71">
        <f t="shared" ref="C62:G62" si="50">IFERROR(C28/C$4,)</f>
        <v>0</v>
      </c>
      <c r="D62" s="71">
        <f t="shared" si="50"/>
        <v>8.091430030008671E-3</v>
      </c>
      <c r="E62" s="71">
        <f t="shared" si="50"/>
        <v>1.5989456281068178E-2</v>
      </c>
      <c r="F62" s="71">
        <f t="shared" si="50"/>
        <v>1.5686520849888873E-2</v>
      </c>
      <c r="G62" s="71">
        <f t="shared" si="50"/>
        <v>1.5120920691185598E-2</v>
      </c>
      <c r="H62" s="6"/>
      <c r="I62" s="70" t="str">
        <f t="shared" si="8"/>
        <v>Third Party Contracts</v>
      </c>
      <c r="J62" s="71">
        <f t="shared" ref="J62:N62" si="51">IFERROR(J28/J$4,)</f>
        <v>0</v>
      </c>
      <c r="K62" s="71">
        <f t="shared" si="51"/>
        <v>6.2017882186017666E-3</v>
      </c>
      <c r="L62" s="71">
        <f t="shared" si="51"/>
        <v>1.6037103046334638E-2</v>
      </c>
      <c r="M62" s="71">
        <f t="shared" si="51"/>
        <v>1.543985929969525E-2</v>
      </c>
      <c r="N62" s="71">
        <f t="shared" si="51"/>
        <v>1.4337668068026648E-2</v>
      </c>
      <c r="P62" s="21"/>
      <c r="Q62" s="21"/>
      <c r="R62" s="21"/>
      <c r="Y62" s="112"/>
      <c r="Z62" s="113"/>
      <c r="AA62" s="113"/>
    </row>
    <row r="63" spans="1:27" ht="16.5">
      <c r="A63" s="6"/>
      <c r="B63" s="68" t="str">
        <f t="shared" si="6"/>
        <v>Time-of-Use Opt-Out</v>
      </c>
      <c r="C63" s="71">
        <f t="shared" ref="C63:G63" si="52">IFERROR(C29/C$4,)</f>
        <v>0</v>
      </c>
      <c r="D63" s="71">
        <f t="shared" si="52"/>
        <v>0</v>
      </c>
      <c r="E63" s="71">
        <f t="shared" si="52"/>
        <v>0</v>
      </c>
      <c r="F63" s="71">
        <f t="shared" si="52"/>
        <v>0</v>
      </c>
      <c r="G63" s="71">
        <f t="shared" si="52"/>
        <v>0</v>
      </c>
      <c r="H63" s="6"/>
      <c r="I63" s="68" t="str">
        <f t="shared" si="8"/>
        <v>Time-of-Use Opt-Out</v>
      </c>
      <c r="J63" s="71">
        <f t="shared" ref="J63:N63" si="53">IFERROR(J29/J$4,)</f>
        <v>0</v>
      </c>
      <c r="K63" s="71">
        <f t="shared" si="53"/>
        <v>0</v>
      </c>
      <c r="L63" s="71">
        <f t="shared" si="53"/>
        <v>0</v>
      </c>
      <c r="M63" s="71">
        <f t="shared" si="53"/>
        <v>0</v>
      </c>
      <c r="N63" s="71">
        <f t="shared" si="53"/>
        <v>0</v>
      </c>
      <c r="P63" s="21"/>
      <c r="Q63" s="21"/>
      <c r="R63" s="21"/>
      <c r="Y63" s="112"/>
      <c r="Z63" s="113"/>
      <c r="AA63" s="113"/>
    </row>
    <row r="64" spans="1:27" ht="16.5">
      <c r="A64" s="6"/>
      <c r="B64" s="70" t="str">
        <f t="shared" si="6"/>
        <v>Variable Peak Pricing Rates</v>
      </c>
      <c r="C64" s="71">
        <f t="shared" ref="C64:G64" si="54">IFERROR(C30/C$4,)</f>
        <v>0</v>
      </c>
      <c r="D64" s="71">
        <f t="shared" si="54"/>
        <v>2.5749703371043774E-4</v>
      </c>
      <c r="E64" s="71">
        <f t="shared" si="54"/>
        <v>1.7822655194332582E-3</v>
      </c>
      <c r="F64" s="71">
        <f t="shared" si="54"/>
        <v>1.9017696225296316E-3</v>
      </c>
      <c r="G64" s="71">
        <f t="shared" si="54"/>
        <v>1.8124210445439478E-3</v>
      </c>
      <c r="H64" s="6"/>
      <c r="I64" s="70" t="str">
        <f t="shared" si="8"/>
        <v>Variable Peak Pricing Rates</v>
      </c>
      <c r="J64" s="71">
        <f t="shared" ref="J64:N64" si="55">IFERROR(J30/J$4,)</f>
        <v>0</v>
      </c>
      <c r="K64" s="71">
        <f t="shared" si="55"/>
        <v>2.1704604882203998E-4</v>
      </c>
      <c r="L64" s="71">
        <f t="shared" si="55"/>
        <v>1.88935003836558E-3</v>
      </c>
      <c r="M64" s="71">
        <f t="shared" si="55"/>
        <v>1.9935242780266455E-3</v>
      </c>
      <c r="N64" s="71">
        <f t="shared" si="55"/>
        <v>1.8567951925985114E-3</v>
      </c>
      <c r="P64" s="21"/>
      <c r="Q64" s="21"/>
      <c r="R64" s="21"/>
      <c r="Y64" s="112"/>
      <c r="Z64" s="113"/>
      <c r="AA64" s="113"/>
    </row>
    <row r="65" spans="1:36" ht="16.5">
      <c r="A65" s="6"/>
      <c r="B65" s="68" t="str">
        <f t="shared" si="6"/>
        <v>Pilot-Time-of-Use Opt-in</v>
      </c>
      <c r="C65" s="71">
        <f t="shared" ref="C65:G65" si="56">IFERROR(C31/C$4,)</f>
        <v>0</v>
      </c>
      <c r="D65" s="71">
        <f t="shared" si="56"/>
        <v>0</v>
      </c>
      <c r="E65" s="71">
        <f t="shared" si="56"/>
        <v>0</v>
      </c>
      <c r="F65" s="71">
        <f t="shared" si="56"/>
        <v>0</v>
      </c>
      <c r="G65" s="71">
        <f t="shared" si="56"/>
        <v>0</v>
      </c>
      <c r="H65" s="6"/>
      <c r="I65" s="68" t="str">
        <f t="shared" si="8"/>
        <v>Pilot-Time-of-Use Opt-in</v>
      </c>
      <c r="J65" s="71">
        <f t="shared" ref="J65:N65" si="57">IFERROR(J31/J$4,)</f>
        <v>0</v>
      </c>
      <c r="K65" s="71">
        <f t="shared" si="57"/>
        <v>0</v>
      </c>
      <c r="L65" s="71">
        <f t="shared" si="57"/>
        <v>0</v>
      </c>
      <c r="M65" s="71">
        <f t="shared" si="57"/>
        <v>0</v>
      </c>
      <c r="N65" s="71">
        <f t="shared" si="57"/>
        <v>0</v>
      </c>
      <c r="P65" s="21"/>
      <c r="Q65" s="21"/>
      <c r="R65" s="21"/>
    </row>
    <row r="66" spans="1:36" ht="16.5">
      <c r="A66" s="6"/>
      <c r="B66" s="70" t="str">
        <f t="shared" si="6"/>
        <v>Parent-Time-of-Use Opt-in</v>
      </c>
      <c r="C66" s="71">
        <f t="shared" ref="C66:G66" si="58">IFERROR(C32/C$4,)</f>
        <v>0</v>
      </c>
      <c r="D66" s="71">
        <f t="shared" si="58"/>
        <v>5.0213299749196194E-4</v>
      </c>
      <c r="E66" s="71">
        <f t="shared" si="58"/>
        <v>3.8127077791298173E-3</v>
      </c>
      <c r="F66" s="71">
        <f t="shared" si="58"/>
        <v>3.5868163628180998E-3</v>
      </c>
      <c r="G66" s="71">
        <f t="shared" si="58"/>
        <v>3.3615994268424336E-3</v>
      </c>
      <c r="H66" s="6"/>
      <c r="I66" s="70" t="str">
        <f t="shared" si="8"/>
        <v>Parent-Time-of-Use Opt-in</v>
      </c>
      <c r="J66" s="71">
        <f t="shared" ref="J66:N66" si="59">IFERROR(J32/J$4,)</f>
        <v>0</v>
      </c>
      <c r="K66" s="71">
        <f t="shared" si="59"/>
        <v>3.3582017826673234E-4</v>
      </c>
      <c r="L66" s="71">
        <f t="shared" si="59"/>
        <v>3.6946893273407501E-3</v>
      </c>
      <c r="M66" s="71">
        <f t="shared" si="59"/>
        <v>4.0463964595905929E-3</v>
      </c>
      <c r="N66" s="71">
        <f t="shared" si="59"/>
        <v>4.0879249442503174E-3</v>
      </c>
      <c r="P66" s="21"/>
      <c r="Q66" s="21"/>
      <c r="R66" s="21"/>
      <c r="Y66" s="112"/>
      <c r="Z66" s="113"/>
      <c r="AA66" s="113"/>
    </row>
    <row r="67" spans="1:36" ht="16.5">
      <c r="A67" s="6"/>
      <c r="B67" s="68" t="str">
        <f t="shared" si="6"/>
        <v>Pilot-Peak Time Rebate</v>
      </c>
      <c r="C67" s="71">
        <f t="shared" ref="C67:G67" si="60">IFERROR(C33/C$4,)</f>
        <v>0</v>
      </c>
      <c r="D67" s="71">
        <f t="shared" si="60"/>
        <v>0</v>
      </c>
      <c r="E67" s="71">
        <f t="shared" si="60"/>
        <v>0</v>
      </c>
      <c r="F67" s="71">
        <f t="shared" si="60"/>
        <v>0</v>
      </c>
      <c r="G67" s="71">
        <f t="shared" si="60"/>
        <v>0</v>
      </c>
      <c r="H67" s="6"/>
      <c r="I67" s="68" t="str">
        <f t="shared" si="8"/>
        <v>Pilot-Peak Time Rebate</v>
      </c>
      <c r="J67" s="71">
        <f t="shared" ref="J67:N67" si="61">IFERROR(J33/J$4,)</f>
        <v>0</v>
      </c>
      <c r="K67" s="71">
        <f t="shared" si="61"/>
        <v>0</v>
      </c>
      <c r="L67" s="71">
        <f t="shared" si="61"/>
        <v>0</v>
      </c>
      <c r="M67" s="71">
        <f t="shared" si="61"/>
        <v>0</v>
      </c>
      <c r="N67" s="71">
        <f t="shared" si="61"/>
        <v>0</v>
      </c>
      <c r="P67" s="21"/>
      <c r="Q67" s="21"/>
      <c r="R67" s="21"/>
      <c r="Y67" s="112"/>
      <c r="Z67" s="113"/>
      <c r="AA67" s="113"/>
    </row>
    <row r="68" spans="1:36" ht="16.5">
      <c r="A68" s="6"/>
      <c r="B68" s="70" t="str">
        <f t="shared" si="6"/>
        <v>Parent-Peak Time Rebate</v>
      </c>
      <c r="C68" s="71">
        <f t="shared" ref="C68:G68" si="62">IFERROR(C34/C$4,)</f>
        <v>0</v>
      </c>
      <c r="D68" s="71">
        <f t="shared" si="62"/>
        <v>7.0958527777766739E-4</v>
      </c>
      <c r="E68" s="71">
        <f t="shared" si="62"/>
        <v>4.7757786169235657E-3</v>
      </c>
      <c r="F68" s="71">
        <f t="shared" si="62"/>
        <v>4.2582920550271542E-3</v>
      </c>
      <c r="G68" s="71">
        <f t="shared" si="62"/>
        <v>3.9850620250931577E-3</v>
      </c>
      <c r="H68" s="6"/>
      <c r="I68" s="70" t="str">
        <f t="shared" si="8"/>
        <v>Parent-Peak Time Rebate</v>
      </c>
      <c r="J68" s="71">
        <f t="shared" ref="J68:N68" si="63">IFERROR(J34/J$4,)</f>
        <v>0</v>
      </c>
      <c r="K68" s="71">
        <f t="shared" si="63"/>
        <v>4.6942106814651098E-4</v>
      </c>
      <c r="L68" s="71">
        <f t="shared" si="63"/>
        <v>4.7790101249249499E-3</v>
      </c>
      <c r="M68" s="71">
        <f t="shared" si="63"/>
        <v>5.1623949626887532E-3</v>
      </c>
      <c r="N68" s="71">
        <f t="shared" si="63"/>
        <v>5.2538316595979323E-3</v>
      </c>
      <c r="P68" s="21"/>
      <c r="Q68" s="21"/>
      <c r="R68" s="21"/>
      <c r="Y68" s="112"/>
      <c r="Z68" s="113"/>
      <c r="AA68" s="113"/>
    </row>
    <row r="69" spans="1:36" ht="16.5">
      <c r="A69" s="6"/>
      <c r="B69" s="68">
        <f t="shared" si="6"/>
        <v>0</v>
      </c>
      <c r="C69" s="71">
        <f t="shared" ref="C69:G69" si="64">IFERROR(C35/C$4,)</f>
        <v>0</v>
      </c>
      <c r="D69" s="71">
        <f t="shared" si="64"/>
        <v>0</v>
      </c>
      <c r="E69" s="71">
        <f t="shared" si="64"/>
        <v>0</v>
      </c>
      <c r="F69" s="71">
        <f t="shared" si="64"/>
        <v>0</v>
      </c>
      <c r="G69" s="71">
        <f t="shared" si="64"/>
        <v>0</v>
      </c>
      <c r="H69" s="6"/>
      <c r="I69" s="68">
        <f t="shared" si="8"/>
        <v>0</v>
      </c>
      <c r="J69" s="71">
        <f t="shared" ref="J69:N69" si="65">IFERROR(J35/J$4,)</f>
        <v>0</v>
      </c>
      <c r="K69" s="71">
        <f t="shared" si="65"/>
        <v>0</v>
      </c>
      <c r="L69" s="71">
        <f t="shared" si="65"/>
        <v>0</v>
      </c>
      <c r="M69" s="71">
        <f t="shared" si="65"/>
        <v>0</v>
      </c>
      <c r="N69" s="71">
        <f t="shared" si="65"/>
        <v>0</v>
      </c>
      <c r="P69" s="21"/>
      <c r="Q69" s="21"/>
      <c r="R69" s="21"/>
      <c r="Y69" s="112"/>
      <c r="Z69" s="113"/>
      <c r="AA69" s="113"/>
    </row>
    <row r="70" spans="1:36" ht="16.5">
      <c r="A70" s="6"/>
      <c r="B70" s="70">
        <f t="shared" si="6"/>
        <v>0</v>
      </c>
      <c r="C70" s="71">
        <f t="shared" ref="C70:G70" si="66">IFERROR(C36/C$4,)</f>
        <v>0</v>
      </c>
      <c r="D70" s="71">
        <f t="shared" si="66"/>
        <v>0</v>
      </c>
      <c r="E70" s="71">
        <f t="shared" si="66"/>
        <v>0</v>
      </c>
      <c r="F70" s="71">
        <f t="shared" si="66"/>
        <v>0</v>
      </c>
      <c r="G70" s="71">
        <f t="shared" si="66"/>
        <v>0</v>
      </c>
      <c r="H70" s="6"/>
      <c r="I70" s="70">
        <f t="shared" si="8"/>
        <v>0</v>
      </c>
      <c r="J70" s="71">
        <f t="shared" ref="J70:N70" si="67">IFERROR(J36/J$4,)</f>
        <v>0</v>
      </c>
      <c r="K70" s="71">
        <f t="shared" si="67"/>
        <v>0</v>
      </c>
      <c r="L70" s="71">
        <f t="shared" si="67"/>
        <v>0</v>
      </c>
      <c r="M70" s="71">
        <f t="shared" si="67"/>
        <v>0</v>
      </c>
      <c r="N70" s="71">
        <f t="shared" si="67"/>
        <v>0</v>
      </c>
      <c r="P70" s="21"/>
      <c r="Q70" s="21"/>
      <c r="R70" s="21"/>
      <c r="Y70" s="112"/>
      <c r="Z70" s="113"/>
      <c r="AA70" s="113"/>
    </row>
    <row r="71" spans="1:36" ht="17.5">
      <c r="A71" s="6"/>
      <c r="B71" s="57"/>
      <c r="C71" s="57"/>
      <c r="D71" s="57"/>
      <c r="E71" s="57"/>
      <c r="F71" s="57"/>
      <c r="G71" s="57"/>
      <c r="H71" s="6"/>
      <c r="I71" s="57"/>
      <c r="J71" s="57"/>
      <c r="K71" s="57"/>
      <c r="L71" s="57"/>
      <c r="M71" s="57"/>
      <c r="N71" s="57"/>
      <c r="P71" s="21"/>
      <c r="Q71" s="21"/>
      <c r="R71" s="21"/>
      <c r="Y71" s="112"/>
      <c r="Z71" s="113"/>
      <c r="AA71" s="113"/>
    </row>
    <row r="72" spans="1:36" ht="17.5">
      <c r="B72" s="57"/>
      <c r="C72" s="57"/>
      <c r="D72" s="57"/>
      <c r="E72" s="57"/>
      <c r="F72" s="57"/>
      <c r="G72" s="57"/>
      <c r="I72" s="57"/>
      <c r="J72" s="57"/>
      <c r="K72" s="57"/>
      <c r="L72" s="57"/>
      <c r="M72" s="57"/>
      <c r="N72" s="57"/>
      <c r="P72" s="57"/>
      <c r="Q72" s="57"/>
      <c r="R72" s="57"/>
      <c r="S72" s="57"/>
      <c r="T72" s="57"/>
      <c r="U72" s="57"/>
      <c r="V72" s="57"/>
      <c r="AI72" s="21"/>
      <c r="AJ72" s="21"/>
    </row>
    <row r="73" spans="1:36" ht="16.5">
      <c r="B73" s="73" t="s">
        <v>1006</v>
      </c>
      <c r="C73" s="61">
        <f>'Overall Potential'!D$3</f>
        <v>2023</v>
      </c>
      <c r="D73" s="61">
        <f>'Overall Potential'!E$3</f>
        <v>2024</v>
      </c>
      <c r="E73" s="61">
        <f>'Overall Potential'!F$3</f>
        <v>2027</v>
      </c>
      <c r="F73" s="61">
        <f>'Overall Potential'!G$3</f>
        <v>2032</v>
      </c>
      <c r="G73" s="61">
        <f>'Overall Potential'!H$3</f>
        <v>2042</v>
      </c>
      <c r="I73" s="73" t="s">
        <v>1007</v>
      </c>
      <c r="J73" s="61">
        <f>C73</f>
        <v>2023</v>
      </c>
      <c r="K73" s="61">
        <f t="shared" ref="K73:N73" si="68">D73</f>
        <v>2024</v>
      </c>
      <c r="L73" s="61">
        <f t="shared" si="68"/>
        <v>2027</v>
      </c>
      <c r="M73" s="61">
        <f t="shared" si="68"/>
        <v>2032</v>
      </c>
      <c r="N73" s="61">
        <f t="shared" si="68"/>
        <v>2042</v>
      </c>
      <c r="P73" s="21"/>
    </row>
    <row r="74" spans="1:36" ht="16.5">
      <c r="B74" s="62" t="str">
        <f>'Overall Potential'!C16</f>
        <v>Baseline Forecast (Winter MW)</v>
      </c>
      <c r="C74" s="63">
        <f>'Overall Potential'!D16</f>
        <v>907.95688184680205</v>
      </c>
      <c r="D74" s="63">
        <f>'Overall Potential'!E16</f>
        <v>910.14422214767967</v>
      </c>
      <c r="E74" s="63">
        <f>'Overall Potential'!F16</f>
        <v>920.90471179554584</v>
      </c>
      <c r="F74" s="63">
        <f>'Overall Potential'!G16</f>
        <v>942.32121728176037</v>
      </c>
      <c r="G74" s="63">
        <f>'Overall Potential'!H16</f>
        <v>988.39394494387659</v>
      </c>
      <c r="I74" s="62" t="str">
        <f>B74</f>
        <v>Baseline Forecast (Winter MW)</v>
      </c>
      <c r="J74" s="63">
        <f>'Overall Potential'!D32</f>
        <v>454.58651083668417</v>
      </c>
      <c r="K74" s="63">
        <f>'Overall Potential'!E32</f>
        <v>455.3739830592707</v>
      </c>
      <c r="L74" s="63">
        <f>'Overall Potential'!F32</f>
        <v>459.63340545526131</v>
      </c>
      <c r="M74" s="63">
        <f>'Overall Potential'!G32</f>
        <v>466.08511500217799</v>
      </c>
      <c r="N74" s="63">
        <f>'Overall Potential'!H32</f>
        <v>482.35056759295071</v>
      </c>
      <c r="P74" s="21"/>
    </row>
    <row r="75" spans="1:36" ht="16.5">
      <c r="A75" s="6"/>
      <c r="B75" s="64" t="s">
        <v>27</v>
      </c>
      <c r="C75" s="65">
        <f>SUM(C76:C106)</f>
        <v>0.51422322607878113</v>
      </c>
      <c r="D75" s="65">
        <f t="shared" ref="D75:G75" si="69">SUM(D76:D106)</f>
        <v>13.679402266856851</v>
      </c>
      <c r="E75" s="65">
        <f t="shared" si="69"/>
        <v>46.375779075067598</v>
      </c>
      <c r="F75" s="65">
        <f t="shared" si="69"/>
        <v>78.76508235799534</v>
      </c>
      <c r="G75" s="65">
        <f t="shared" si="69"/>
        <v>98.315002969104924</v>
      </c>
      <c r="H75" s="6"/>
      <c r="I75" s="64" t="str">
        <f t="shared" ref="I75" si="70">B75</f>
        <v>Achievable Potential (MW)</v>
      </c>
      <c r="J75" s="65">
        <f>SUM(J76:J106)</f>
        <v>0</v>
      </c>
      <c r="K75" s="65">
        <f>SUM(K76:K106)</f>
        <v>5.0811798596610389</v>
      </c>
      <c r="L75" s="65">
        <f>SUM(L76:L106)</f>
        <v>25.373450284667314</v>
      </c>
      <c r="M75" s="65">
        <f>SUM(M76:M106)</f>
        <v>29.279707127114026</v>
      </c>
      <c r="N75" s="65">
        <f>SUM(N76:N106)</f>
        <v>35.972038097668005</v>
      </c>
      <c r="P75" s="22"/>
    </row>
    <row r="76" spans="1:36" ht="16.5">
      <c r="A76" s="6"/>
      <c r="B76" s="66" t="str">
        <f>B6</f>
        <v>Ancillary Battery Storage</v>
      </c>
      <c r="C76" s="70" cm="1">
        <f t="array" ref="C76">SUMPRODUCT($J$375:$AG$518*($J$373:$AG$373=C$73)*($E$375:$E$518=$B76)*($D$375:$D$518=$B$1))</f>
        <v>0</v>
      </c>
      <c r="D76" s="70" cm="1">
        <f t="array" ref="D76">SUMPRODUCT($J$375:$AG$518*($J$373:$AG$373=D$73)*($E$375:$E$518=$B76)*($D$375:$D$518=$B$1))</f>
        <v>5.5214556298729803E-2</v>
      </c>
      <c r="E76" s="70" cm="1">
        <f t="array" ref="E76">SUMPRODUCT($J$375:$AG$518*($J$373:$AG$373=E$73)*($E$375:$E$518=$B76)*($D$375:$D$518=$B$1))</f>
        <v>0.34002290204688945</v>
      </c>
      <c r="F76" s="70" cm="1">
        <f t="array" ref="F76">SUMPRODUCT($J$375:$AG$518*($J$373:$AG$373=F$73)*($E$375:$E$518=$B76)*($D$375:$D$518=$B$1))</f>
        <v>1.2427583858698226</v>
      </c>
      <c r="G76" s="70" cm="1">
        <f t="array" ref="G76">SUMPRODUCT($J$375:$AG$518*($J$373:$AG$373=G$73)*($E$375:$E$518=$B76)*($D$375:$D$518=$B$1))</f>
        <v>3.2317462142857423</v>
      </c>
      <c r="H76" s="6"/>
      <c r="I76" s="66" t="str">
        <f>B76</f>
        <v>Ancillary Battery Storage</v>
      </c>
      <c r="J76" s="67" cm="1">
        <f t="array" ref="J76">SUMPRODUCT($J$375:$AG$518*($J$373:$AG$373=J$73)*($E$375:$E$518=$B76)*($D$375:$D$518=$I$1))</f>
        <v>0</v>
      </c>
      <c r="K76" s="67" cm="1">
        <f t="array" ref="K76">SUMPRODUCT($J$375:$AG$518*($J$373:$AG$373=K$73)*($E$375:$E$518=$B76)*($D$375:$D$518=$I$1))</f>
        <v>1.9375794415472727E-2</v>
      </c>
      <c r="L76" s="67" cm="1">
        <f t="array" ref="L76">SUMPRODUCT($J$375:$AG$518*($J$373:$AG$373=L$73)*($E$375:$E$518=$B76)*($D$375:$D$518=$I$1))</f>
        <v>0.18217193760267358</v>
      </c>
      <c r="M76" s="67" cm="1">
        <f t="array" ref="M76">SUMPRODUCT($J$375:$AG$518*($J$373:$AG$373=M$73)*($E$375:$E$518=$B76)*($D$375:$D$518=$I$1))</f>
        <v>0.67577800131865529</v>
      </c>
      <c r="N76" s="67" cm="1">
        <f t="array" ref="N76">SUMPRODUCT($J$375:$AG$518*($J$373:$AG$373=N$73)*($E$375:$E$518=$B76)*($D$375:$D$518=$I$1))</f>
        <v>1.8095757914075443</v>
      </c>
      <c r="P76" s="23"/>
    </row>
    <row r="77" spans="1:36" ht="16.5">
      <c r="A77" s="6"/>
      <c r="B77" s="66" t="str">
        <f t="shared" ref="B77:B104" si="71">B7</f>
        <v>Ancillary Cooling</v>
      </c>
      <c r="C77" s="70" cm="1">
        <f t="array" ref="C77">SUMPRODUCT($J$375:$AG$518*($J$373:$AG$373=C$73)*($E$375:$E$518=$B77)*($D$375:$D$518=$B$1))</f>
        <v>0</v>
      </c>
      <c r="D77" s="70" cm="1">
        <f t="array" ref="D77">SUMPRODUCT($J$375:$AG$518*($J$373:$AG$373=D$73)*($E$375:$E$518=$B77)*($D$375:$D$518=$B$1))</f>
        <v>0</v>
      </c>
      <c r="E77" s="70" cm="1">
        <f t="array" ref="E77">SUMPRODUCT($J$375:$AG$518*($J$373:$AG$373=E$73)*($E$375:$E$518=$B77)*($D$375:$D$518=$B$1))</f>
        <v>0</v>
      </c>
      <c r="F77" s="70" cm="1">
        <f t="array" ref="F77">SUMPRODUCT($J$375:$AG$518*($J$373:$AG$373=F$73)*($E$375:$E$518=$B77)*($D$375:$D$518=$B$1))</f>
        <v>0</v>
      </c>
      <c r="G77" s="70" cm="1">
        <f t="array" ref="G77">SUMPRODUCT($J$375:$AG$518*($J$373:$AG$373=G$73)*($E$375:$E$518=$B77)*($D$375:$D$518=$B$1))</f>
        <v>0</v>
      </c>
      <c r="H77" s="6"/>
      <c r="I77" s="66" t="str">
        <f t="shared" ref="I77:I104" si="72">B77</f>
        <v>Ancillary Cooling</v>
      </c>
      <c r="J77" s="67" cm="1">
        <f t="array" ref="J77">SUMPRODUCT($J$375:$AG$518*($J$373:$AG$373=J$73)*($E$375:$E$518=$B77)*($D$375:$D$518=$I$1))</f>
        <v>0</v>
      </c>
      <c r="K77" s="67" cm="1">
        <f t="array" ref="K77">SUMPRODUCT($J$375:$AG$518*($J$373:$AG$373=K$73)*($E$375:$E$518=$B77)*($D$375:$D$518=$I$1))</f>
        <v>0</v>
      </c>
      <c r="L77" s="67" cm="1">
        <f t="array" ref="L77">SUMPRODUCT($J$375:$AG$518*($J$373:$AG$373=L$73)*($E$375:$E$518=$B77)*($D$375:$D$518=$I$1))</f>
        <v>0</v>
      </c>
      <c r="M77" s="67" cm="1">
        <f t="array" ref="M77">SUMPRODUCT($J$375:$AG$518*($J$373:$AG$373=M$73)*($E$375:$E$518=$B77)*($D$375:$D$518=$I$1))</f>
        <v>0</v>
      </c>
      <c r="N77" s="67" cm="1">
        <f t="array" ref="N77">SUMPRODUCT($J$375:$AG$518*($J$373:$AG$373=N$73)*($E$375:$E$518=$B77)*($D$375:$D$518=$I$1))</f>
        <v>0</v>
      </c>
      <c r="P77" s="21"/>
    </row>
    <row r="78" spans="1:36" ht="16.5">
      <c r="A78" s="6"/>
      <c r="B78" s="66" t="str">
        <f t="shared" si="71"/>
        <v>Ancillary DLC WH</v>
      </c>
      <c r="C78" s="70" cm="1">
        <f t="array" ref="C78">SUMPRODUCT($J$375:$AG$518*($J$373:$AG$373=C$73)*($E$375:$E$518=$B78)*($D$375:$D$518=$B$1))</f>
        <v>0</v>
      </c>
      <c r="D78" s="70" cm="1">
        <f t="array" ref="D78">SUMPRODUCT($J$375:$AG$518*($J$373:$AG$373=D$73)*($E$375:$E$518=$B78)*($D$375:$D$518=$B$1))</f>
        <v>0</v>
      </c>
      <c r="E78" s="70" cm="1">
        <f t="array" ref="E78">SUMPRODUCT($J$375:$AG$518*($J$373:$AG$373=E$73)*($E$375:$E$518=$B78)*($D$375:$D$518=$B$1))</f>
        <v>0</v>
      </c>
      <c r="F78" s="70" cm="1">
        <f t="array" ref="F78">SUMPRODUCT($J$375:$AG$518*($J$373:$AG$373=F$73)*($E$375:$E$518=$B78)*($D$375:$D$518=$B$1))</f>
        <v>0</v>
      </c>
      <c r="G78" s="70" cm="1">
        <f t="array" ref="G78">SUMPRODUCT($J$375:$AG$518*($J$373:$AG$373=G$73)*($E$375:$E$518=$B78)*($D$375:$D$518=$B$1))</f>
        <v>0</v>
      </c>
      <c r="H78" s="6"/>
      <c r="I78" s="66" t="str">
        <f t="shared" si="72"/>
        <v>Ancillary DLC WH</v>
      </c>
      <c r="J78" s="67" cm="1">
        <f t="array" ref="J78">SUMPRODUCT($J$375:$AG$518*($J$373:$AG$373=J$73)*($E$375:$E$518=$B78)*($D$375:$D$518=$I$1))</f>
        <v>0</v>
      </c>
      <c r="K78" s="67" cm="1">
        <f t="array" ref="K78">SUMPRODUCT($J$375:$AG$518*($J$373:$AG$373=K$73)*($E$375:$E$518=$B78)*($D$375:$D$518=$I$1))</f>
        <v>0.46262773034808741</v>
      </c>
      <c r="L78" s="67" cm="1">
        <f t="array" ref="L78">SUMPRODUCT($J$375:$AG$518*($J$373:$AG$373=L$73)*($E$375:$E$518=$B78)*($D$375:$D$518=$I$1))</f>
        <v>4.2749618753641494</v>
      </c>
      <c r="M78" s="67" cm="1">
        <f t="array" ref="M78">SUMPRODUCT($J$375:$AG$518*($J$373:$AG$373=M$73)*($E$375:$E$518=$B78)*($D$375:$D$518=$I$1))</f>
        <v>4.9624803659404266</v>
      </c>
      <c r="N78" s="67" cm="1">
        <f t="array" ref="N78">SUMPRODUCT($J$375:$AG$518*($J$373:$AG$373=N$73)*($E$375:$E$518=$B78)*($D$375:$D$518=$I$1))</f>
        <v>5.4178254482765871</v>
      </c>
      <c r="P78" s="21"/>
    </row>
    <row r="79" spans="1:36" ht="16.5">
      <c r="A79" s="6"/>
      <c r="B79" s="66" t="str">
        <f t="shared" si="71"/>
        <v>Parent-Ancillary HPWH</v>
      </c>
      <c r="C79" s="70" cm="1">
        <f t="array" ref="C79">SUMPRODUCT($J$375:$AG$518*($J$373:$AG$373=C$73)*($E$375:$E$518=$B79)*($D$375:$D$518=$B$1))</f>
        <v>0</v>
      </c>
      <c r="D79" s="70" cm="1">
        <f t="array" ref="D79">SUMPRODUCT($J$375:$AG$518*($J$373:$AG$373=D$73)*($E$375:$E$518=$B79)*($D$375:$D$518=$B$1))</f>
        <v>2.893908561799588E-2</v>
      </c>
      <c r="E79" s="70" cm="1">
        <f t="array" ref="E79">SUMPRODUCT($J$375:$AG$518*($J$373:$AG$373=E$73)*($E$375:$E$518=$B79)*($D$375:$D$518=$B$1))</f>
        <v>0.21108066353412622</v>
      </c>
      <c r="F79" s="70" cm="1">
        <f t="array" ref="F79">SUMPRODUCT($J$375:$AG$518*($J$373:$AG$373=F$73)*($E$375:$E$518=$B79)*($D$375:$D$518=$B$1))</f>
        <v>0.76007058220419366</v>
      </c>
      <c r="G79" s="70" cm="1">
        <f t="array" ref="G79">SUMPRODUCT($J$375:$AG$518*($J$373:$AG$373=G$73)*($E$375:$E$518=$B79)*($D$375:$D$518=$B$1))</f>
        <v>1.0853876947837076</v>
      </c>
      <c r="H79" s="6"/>
      <c r="I79" s="66" t="str">
        <f t="shared" si="72"/>
        <v>Parent-Ancillary HPWH</v>
      </c>
      <c r="J79" s="67" cm="1">
        <f t="array" ref="J79">SUMPRODUCT($J$375:$AG$518*($J$373:$AG$373=J$73)*($E$375:$E$518=$B79)*($D$375:$D$518=$I$1))</f>
        <v>0</v>
      </c>
      <c r="K79" s="67" cm="1">
        <f t="array" ref="K79">SUMPRODUCT($J$375:$AG$518*($J$373:$AG$373=K$73)*($E$375:$E$518=$B79)*($D$375:$D$518=$I$1))</f>
        <v>0</v>
      </c>
      <c r="L79" s="67" cm="1">
        <f t="array" ref="L79">SUMPRODUCT($J$375:$AG$518*($J$373:$AG$373=L$73)*($E$375:$E$518=$B79)*($D$375:$D$518=$I$1))</f>
        <v>0</v>
      </c>
      <c r="M79" s="67" cm="1">
        <f t="array" ref="M79">SUMPRODUCT($J$375:$AG$518*($J$373:$AG$373=M$73)*($E$375:$E$518=$B79)*($D$375:$D$518=$I$1))</f>
        <v>0</v>
      </c>
      <c r="N79" s="67" cm="1">
        <f t="array" ref="N79">SUMPRODUCT($J$375:$AG$518*($J$373:$AG$373=N$73)*($E$375:$E$518=$B79)*($D$375:$D$518=$I$1))</f>
        <v>0</v>
      </c>
      <c r="P79" s="21"/>
    </row>
    <row r="80" spans="1:36" ht="16.5">
      <c r="A80" s="6"/>
      <c r="B80" s="66" t="str">
        <f t="shared" si="71"/>
        <v>Parent-Ancillary ERWH</v>
      </c>
      <c r="C80" s="70" cm="1">
        <f t="array" ref="C80">SUMPRODUCT($J$375:$AG$518*($J$373:$AG$373=C$73)*($E$375:$E$518=$B80)*($D$375:$D$518=$B$1))</f>
        <v>0</v>
      </c>
      <c r="D80" s="70" cm="1">
        <f t="array" ref="D80">SUMPRODUCT($J$375:$AG$518*($J$373:$AG$373=D$73)*($E$375:$E$518=$B80)*($D$375:$D$518=$B$1))</f>
        <v>0.88427063456746846</v>
      </c>
      <c r="E80" s="70" cm="1">
        <f t="array" ref="E80">SUMPRODUCT($J$375:$AG$518*($J$373:$AG$373=E$73)*($E$375:$E$518=$B80)*($D$375:$D$518=$B$1))</f>
        <v>5.8431959681714076</v>
      </c>
      <c r="F80" s="70" cm="1">
        <f t="array" ref="F80">SUMPRODUCT($J$375:$AG$518*($J$373:$AG$373=F$73)*($E$375:$E$518=$B80)*($D$375:$D$518=$B$1))</f>
        <v>19.846255964907392</v>
      </c>
      <c r="G80" s="70" cm="1">
        <f t="array" ref="G80">SUMPRODUCT($J$375:$AG$518*($J$373:$AG$373=G$73)*($E$375:$E$518=$B80)*($D$375:$D$518=$B$1))</f>
        <v>25.191814226889612</v>
      </c>
      <c r="H80" s="6"/>
      <c r="I80" s="66" t="str">
        <f t="shared" si="72"/>
        <v>Parent-Ancillary ERWH</v>
      </c>
      <c r="J80" s="67" cm="1">
        <f t="array" ref="J80">SUMPRODUCT($J$375:$AG$518*($J$373:$AG$373=J$73)*($E$375:$E$518=$B80)*($D$375:$D$518=$I$1))</f>
        <v>0</v>
      </c>
      <c r="K80" s="67" cm="1">
        <f t="array" ref="K80">SUMPRODUCT($J$375:$AG$518*($J$373:$AG$373=K$73)*($E$375:$E$518=$B80)*($D$375:$D$518=$I$1))</f>
        <v>0</v>
      </c>
      <c r="L80" s="67" cm="1">
        <f t="array" ref="L80">SUMPRODUCT($J$375:$AG$518*($J$373:$AG$373=L$73)*($E$375:$E$518=$B80)*($D$375:$D$518=$I$1))</f>
        <v>0</v>
      </c>
      <c r="M80" s="67" cm="1">
        <f t="array" ref="M80">SUMPRODUCT($J$375:$AG$518*($J$373:$AG$373=M$73)*($E$375:$E$518=$B80)*($D$375:$D$518=$I$1))</f>
        <v>0</v>
      </c>
      <c r="N80" s="67" cm="1">
        <f t="array" ref="N80">SUMPRODUCT($J$375:$AG$518*($J$373:$AG$373=N$73)*($E$375:$E$518=$B80)*($D$375:$D$518=$I$1))</f>
        <v>0</v>
      </c>
      <c r="P80" s="21"/>
    </row>
    <row r="81" spans="1:16" ht="16.5">
      <c r="A81" s="6"/>
      <c r="B81" s="66" t="str">
        <f t="shared" si="71"/>
        <v>Ancillary EV</v>
      </c>
      <c r="C81" s="70" cm="1">
        <f t="array" ref="C81">SUMPRODUCT($J$375:$AG$518*($J$373:$AG$373=C$73)*($E$375:$E$518=$B81)*($D$375:$D$518=$B$1))</f>
        <v>0</v>
      </c>
      <c r="D81" s="70" cm="1">
        <f t="array" ref="D81">SUMPRODUCT($J$375:$AG$518*($J$373:$AG$373=D$73)*($E$375:$E$518=$B81)*($D$375:$D$518=$B$1))</f>
        <v>5.7515773076711159E-3</v>
      </c>
      <c r="E81" s="70" cm="1">
        <f t="array" ref="E81">SUMPRODUCT($J$375:$AG$518*($J$373:$AG$373=E$73)*($E$375:$E$518=$B81)*($D$375:$D$518=$B$1))</f>
        <v>8.8619012019090962E-2</v>
      </c>
      <c r="F81" s="70" cm="1">
        <f t="array" ref="F81">SUMPRODUCT($J$375:$AG$518*($J$373:$AG$373=F$73)*($E$375:$E$518=$B81)*($D$375:$D$518=$B$1))</f>
        <v>0.24087013863704237</v>
      </c>
      <c r="G81" s="70" cm="1">
        <f t="array" ref="G81">SUMPRODUCT($J$375:$AG$518*($J$373:$AG$373=G$73)*($E$375:$E$518=$B81)*($D$375:$D$518=$B$1))</f>
        <v>1.4430408130159873</v>
      </c>
      <c r="H81" s="6"/>
      <c r="I81" s="66" t="str">
        <f t="shared" si="72"/>
        <v>Ancillary EV</v>
      </c>
      <c r="J81" s="67" cm="1">
        <f t="array" ref="J81">SUMPRODUCT($J$375:$AG$518*($J$373:$AG$373=J$73)*($E$375:$E$518=$B81)*($D$375:$D$518=$I$1))</f>
        <v>0</v>
      </c>
      <c r="K81" s="67" cm="1">
        <f t="array" ref="K81">SUMPRODUCT($J$375:$AG$518*($J$373:$AG$373=K$73)*($E$375:$E$518=$B81)*($D$375:$D$518=$I$1))</f>
        <v>4.747497586916811E-3</v>
      </c>
      <c r="L81" s="67" cm="1">
        <f t="array" ref="L81">SUMPRODUCT($J$375:$AG$518*($J$373:$AG$373=L$73)*($E$375:$E$518=$B81)*($D$375:$D$518=$I$1))</f>
        <v>7.3800294265357003E-2</v>
      </c>
      <c r="M81" s="67" cm="1">
        <f t="array" ref="M81">SUMPRODUCT($J$375:$AG$518*($J$373:$AG$373=M$73)*($E$375:$E$518=$B81)*($D$375:$D$518=$I$1))</f>
        <v>0.20385182270882921</v>
      </c>
      <c r="N81" s="67" cm="1">
        <f t="array" ref="N81">SUMPRODUCT($J$375:$AG$518*($J$373:$AG$373=N$73)*($E$375:$E$518=$B81)*($D$375:$D$518=$I$1))</f>
        <v>1.2600186062293122</v>
      </c>
      <c r="P81" s="21"/>
    </row>
    <row r="82" spans="1:16" ht="16.5">
      <c r="A82" s="6"/>
      <c r="B82" s="66" t="str">
        <f t="shared" si="71"/>
        <v>Ancillary Heating</v>
      </c>
      <c r="C82" s="70" cm="1">
        <f t="array" ref="C82">SUMPRODUCT($J$375:$AG$518*($J$373:$AG$373=C$73)*($E$375:$E$518=$B82)*($D$375:$D$518=$B$1))</f>
        <v>0</v>
      </c>
      <c r="D82" s="70" cm="1">
        <f t="array" ref="D82">SUMPRODUCT($J$375:$AG$518*($J$373:$AG$373=D$73)*($E$375:$E$518=$B82)*($D$375:$D$518=$B$1))</f>
        <v>0</v>
      </c>
      <c r="E82" s="70" cm="1">
        <f t="array" ref="E82">SUMPRODUCT($J$375:$AG$518*($J$373:$AG$373=E$73)*($E$375:$E$518=$B82)*($D$375:$D$518=$B$1))</f>
        <v>0.50935777951349981</v>
      </c>
      <c r="F82" s="70" cm="1">
        <f t="array" ref="F82">SUMPRODUCT($J$375:$AG$518*($J$373:$AG$373=F$73)*($E$375:$E$518=$B82)*($D$375:$D$518=$B$1))</f>
        <v>0.76156806281466904</v>
      </c>
      <c r="G82" s="70" cm="1">
        <f t="array" ref="G82">SUMPRODUCT($J$375:$AG$518*($J$373:$AG$373=G$73)*($E$375:$E$518=$B82)*($D$375:$D$518=$B$1))</f>
        <v>0.83513654530212766</v>
      </c>
      <c r="H82" s="6"/>
      <c r="I82" s="66" t="str">
        <f t="shared" si="72"/>
        <v>Ancillary Heating</v>
      </c>
      <c r="J82" s="67" cm="1">
        <f t="array" ref="J82">SUMPRODUCT($J$375:$AG$518*($J$373:$AG$373=J$73)*($E$375:$E$518=$B82)*($D$375:$D$518=$I$1))</f>
        <v>0</v>
      </c>
      <c r="K82" s="67" cm="1">
        <f t="array" ref="K82">SUMPRODUCT($J$375:$AG$518*($J$373:$AG$373=K$73)*($E$375:$E$518=$B82)*($D$375:$D$518=$I$1))</f>
        <v>0</v>
      </c>
      <c r="L82" s="67" cm="1">
        <f t="array" ref="L82">SUMPRODUCT($J$375:$AG$518*($J$373:$AG$373=L$73)*($E$375:$E$518=$B82)*($D$375:$D$518=$I$1))</f>
        <v>0.2766890119483027</v>
      </c>
      <c r="M82" s="67" cm="1">
        <f t="array" ref="M82">SUMPRODUCT($J$375:$AG$518*($J$373:$AG$373=M$73)*($E$375:$E$518=$B82)*($D$375:$D$518=$I$1))</f>
        <v>0.42030955166125977</v>
      </c>
      <c r="N82" s="67" cm="1">
        <f t="array" ref="N82">SUMPRODUCT($J$375:$AG$518*($J$373:$AG$373=N$73)*($E$375:$E$518=$B82)*($D$375:$D$518=$I$1))</f>
        <v>0.47531694187753992</v>
      </c>
      <c r="P82" s="21"/>
    </row>
    <row r="83" spans="1:16" ht="16.5">
      <c r="A83" s="6"/>
      <c r="B83" s="66" t="str">
        <f t="shared" si="71"/>
        <v>Ancillary Third Party</v>
      </c>
      <c r="C83" s="70" cm="1">
        <f t="array" ref="C83">SUMPRODUCT($J$375:$AG$518*($J$373:$AG$373=C$73)*($E$375:$E$518=$B83)*($D$375:$D$518=$B$1))</f>
        <v>0</v>
      </c>
      <c r="D83" s="70" cm="1">
        <f t="array" ref="D83">SUMPRODUCT($J$375:$AG$518*($J$373:$AG$373=D$73)*($E$375:$E$518=$B83)*($D$375:$D$518=$B$1))</f>
        <v>1.0632751901578072</v>
      </c>
      <c r="E83" s="70" cm="1">
        <f t="array" ref="E83">SUMPRODUCT($J$375:$AG$518*($J$373:$AG$373=E$73)*($E$375:$E$518=$B83)*($D$375:$D$518=$B$1))</f>
        <v>2.1264334536581315</v>
      </c>
      <c r="F83" s="70" cm="1">
        <f t="array" ref="F83">SUMPRODUCT($J$375:$AG$518*($J$373:$AG$373=F$73)*($E$375:$E$518=$B83)*($D$375:$D$518=$B$1))</f>
        <v>2.1353010556328993</v>
      </c>
      <c r="G83" s="70" cm="1">
        <f t="array" ref="G83">SUMPRODUCT($J$375:$AG$518*($J$373:$AG$373=G$73)*($E$375:$E$518=$B83)*($D$375:$D$518=$B$1))</f>
        <v>2.1599544344423447</v>
      </c>
      <c r="H83" s="6"/>
      <c r="I83" s="66" t="str">
        <f t="shared" si="72"/>
        <v>Ancillary Third Party</v>
      </c>
      <c r="J83" s="67" cm="1">
        <f t="array" ref="J83">SUMPRODUCT($J$375:$AG$518*($J$373:$AG$373=J$73)*($E$375:$E$518=$B83)*($D$375:$D$518=$I$1))</f>
        <v>0</v>
      </c>
      <c r="K83" s="67" cm="1">
        <f t="array" ref="K83">SUMPRODUCT($J$375:$AG$518*($J$373:$AG$373=K$73)*($E$375:$E$518=$B83)*($D$375:$D$518=$I$1))</f>
        <v>0.3163187764072749</v>
      </c>
      <c r="L83" s="67" cm="1">
        <f t="array" ref="L83">SUMPRODUCT($J$375:$AG$518*($J$373:$AG$373=L$73)*($E$375:$E$518=$B83)*($D$375:$D$518=$I$1))</f>
        <v>0.82442735952107071</v>
      </c>
      <c r="M83" s="67" cm="1">
        <f t="array" ref="M83">SUMPRODUCT($J$375:$AG$518*($J$373:$AG$373=M$73)*($E$375:$E$518=$B83)*($D$375:$D$518=$I$1))</f>
        <v>0.80575996753380541</v>
      </c>
      <c r="N83" s="67" cm="1">
        <f t="array" ref="N83">SUMPRODUCT($J$375:$AG$518*($J$373:$AG$373=N$73)*($E$375:$E$518=$B83)*($D$375:$D$518=$I$1))</f>
        <v>0.77596789043623227</v>
      </c>
      <c r="P83" s="21"/>
    </row>
    <row r="84" spans="1:16" ht="16.5">
      <c r="A84" s="6"/>
      <c r="B84" s="66" t="str">
        <f t="shared" si="71"/>
        <v>Battery Energy Storage</v>
      </c>
      <c r="C84" s="70" cm="1">
        <f t="array" ref="C84">SUMPRODUCT($J$375:$AG$518*($J$373:$AG$373=C$73)*($E$375:$E$518=$B84)*($D$375:$D$518=$B$1))</f>
        <v>0</v>
      </c>
      <c r="D84" s="70" cm="1">
        <f t="array" ref="D84">SUMPRODUCT($J$375:$AG$518*($J$373:$AG$373=D$73)*($E$375:$E$518=$B84)*($D$375:$D$518=$B$1))</f>
        <v>5.5214556298729803E-2</v>
      </c>
      <c r="E84" s="70" cm="1">
        <f t="array" ref="E84">SUMPRODUCT($J$375:$AG$518*($J$373:$AG$373=E$73)*($E$375:$E$518=$B84)*($D$375:$D$518=$B$1))</f>
        <v>0.34002290204688945</v>
      </c>
      <c r="F84" s="70" cm="1">
        <f t="array" ref="F84">SUMPRODUCT($J$375:$AG$518*($J$373:$AG$373=F$73)*($E$375:$E$518=$B84)*($D$375:$D$518=$B$1))</f>
        <v>1.2427583858698226</v>
      </c>
      <c r="G84" s="70" cm="1">
        <f t="array" ref="G84">SUMPRODUCT($J$375:$AG$518*($J$373:$AG$373=G$73)*($E$375:$E$518=$B84)*($D$375:$D$518=$B$1))</f>
        <v>3.2317462142857423</v>
      </c>
      <c r="H84" s="6"/>
      <c r="I84" s="66" t="str">
        <f t="shared" si="72"/>
        <v>Battery Energy Storage</v>
      </c>
      <c r="J84" s="67" cm="1">
        <f t="array" ref="J84">SUMPRODUCT($J$375:$AG$518*($J$373:$AG$373=J$73)*($E$375:$E$518=$B84)*($D$375:$D$518=$I$1))</f>
        <v>0</v>
      </c>
      <c r="K84" s="67" cm="1">
        <f t="array" ref="K84">SUMPRODUCT($J$375:$AG$518*($J$373:$AG$373=K$73)*($E$375:$E$518=$B84)*($D$375:$D$518=$I$1))</f>
        <v>1.9375794415472727E-2</v>
      </c>
      <c r="L84" s="67" cm="1">
        <f t="array" ref="L84">SUMPRODUCT($J$375:$AG$518*($J$373:$AG$373=L$73)*($E$375:$E$518=$B84)*($D$375:$D$518=$I$1))</f>
        <v>0.18217193760267358</v>
      </c>
      <c r="M84" s="67" cm="1">
        <f t="array" ref="M84">SUMPRODUCT($J$375:$AG$518*($J$373:$AG$373=M$73)*($E$375:$E$518=$B84)*($D$375:$D$518=$I$1))</f>
        <v>0.67577800131865529</v>
      </c>
      <c r="N84" s="67" cm="1">
        <f t="array" ref="N84">SUMPRODUCT($J$375:$AG$518*($J$373:$AG$373=N$73)*($E$375:$E$518=$B84)*($D$375:$D$518=$I$1))</f>
        <v>1.8095757914075443</v>
      </c>
      <c r="P84" s="21"/>
    </row>
    <row r="85" spans="1:16" ht="16.5">
      <c r="A85" s="114"/>
      <c r="B85" s="66" t="str">
        <f t="shared" si="71"/>
        <v>Behavioral</v>
      </c>
      <c r="C85" s="70" cm="1">
        <f t="array" ref="C85">SUMPRODUCT($J$375:$AG$518*($J$373:$AG$373=C$73)*($E$375:$E$518=$B85)*($D$375:$D$518=$B$1))</f>
        <v>0</v>
      </c>
      <c r="D85" s="70" cm="1">
        <f t="array" ref="D85">SUMPRODUCT($J$375:$AG$518*($J$373:$AG$373=D$73)*($E$375:$E$518=$B85)*($D$375:$D$518=$B$1))</f>
        <v>0.93417645963454932</v>
      </c>
      <c r="E85" s="70" cm="1">
        <f t="array" ref="E85">SUMPRODUCT($J$375:$AG$518*($J$373:$AG$373=E$73)*($E$375:$E$518=$B85)*($D$375:$D$518=$B$1))</f>
        <v>1.5855429144829987</v>
      </c>
      <c r="F85" s="70" cm="1">
        <f t="array" ref="F85">SUMPRODUCT($J$375:$AG$518*($J$373:$AG$373=F$73)*($E$375:$E$518=$B85)*($D$375:$D$518=$B$1))</f>
        <v>1.3211767371560916</v>
      </c>
      <c r="G85" s="70" cm="1">
        <f t="array" ref="G85">SUMPRODUCT($J$375:$AG$518*($J$373:$AG$373=G$73)*($E$375:$E$518=$B85)*($D$375:$D$518=$B$1))</f>
        <v>1.2933713052715807</v>
      </c>
      <c r="H85" s="114"/>
      <c r="I85" s="66" t="str">
        <f t="shared" si="72"/>
        <v>Behavioral</v>
      </c>
      <c r="J85" s="67" cm="1">
        <f t="array" ref="J85">SUMPRODUCT($J$375:$AG$518*($J$373:$AG$373=J$73)*($E$375:$E$518=$B85)*($D$375:$D$518=$I$1))</f>
        <v>0</v>
      </c>
      <c r="K85" s="67" cm="1">
        <f t="array" ref="K85">SUMPRODUCT($J$375:$AG$518*($J$373:$AG$373=K$73)*($E$375:$E$518=$B85)*($D$375:$D$518=$I$1))</f>
        <v>0.29850985765379878</v>
      </c>
      <c r="L85" s="67" cm="1">
        <f t="array" ref="L85">SUMPRODUCT($J$375:$AG$518*($J$373:$AG$373=L$73)*($E$375:$E$518=$B85)*($D$375:$D$518=$I$1))</f>
        <v>0.76726825945396582</v>
      </c>
      <c r="M85" s="67" cm="1">
        <f t="array" ref="M85">SUMPRODUCT($J$375:$AG$518*($J$373:$AG$373=M$73)*($E$375:$E$518=$B85)*($D$375:$D$518=$I$1))</f>
        <v>0.77257526469648585</v>
      </c>
      <c r="N85" s="67" cm="1">
        <f t="array" ref="N85">SUMPRODUCT($J$375:$AG$518*($J$373:$AG$373=N$73)*($E$375:$E$518=$B85)*($D$375:$D$518=$I$1))</f>
        <v>0.82653013279882037</v>
      </c>
      <c r="P85" s="23"/>
    </row>
    <row r="86" spans="1:16" ht="16.5">
      <c r="A86" s="6"/>
      <c r="B86" s="66" t="str">
        <f t="shared" si="71"/>
        <v>DLC Central AC</v>
      </c>
      <c r="C86" s="70" cm="1">
        <f t="array" ref="C86">SUMPRODUCT($J$375:$AG$518*($J$373:$AG$373=C$73)*($E$375:$E$518=$B86)*($D$375:$D$518=$B$1))</f>
        <v>0</v>
      </c>
      <c r="D86" s="70" cm="1">
        <f t="array" ref="D86">SUMPRODUCT($J$375:$AG$518*($J$373:$AG$373=D$73)*($E$375:$E$518=$B86)*($D$375:$D$518=$B$1))</f>
        <v>0</v>
      </c>
      <c r="E86" s="70" cm="1">
        <f t="array" ref="E86">SUMPRODUCT($J$375:$AG$518*($J$373:$AG$373=E$73)*($E$375:$E$518=$B86)*($D$375:$D$518=$B$1))</f>
        <v>0</v>
      </c>
      <c r="F86" s="70" cm="1">
        <f t="array" ref="F86">SUMPRODUCT($J$375:$AG$518*($J$373:$AG$373=F$73)*($E$375:$E$518=$B86)*($D$375:$D$518=$B$1))</f>
        <v>0</v>
      </c>
      <c r="G86" s="70" cm="1">
        <f t="array" ref="G86">SUMPRODUCT($J$375:$AG$518*($J$373:$AG$373=G$73)*($E$375:$E$518=$B86)*($D$375:$D$518=$B$1))</f>
        <v>0</v>
      </c>
      <c r="H86" s="6"/>
      <c r="I86" s="66" t="str">
        <f t="shared" si="72"/>
        <v>DLC Central AC</v>
      </c>
      <c r="J86" s="67" cm="1">
        <f t="array" ref="J86">SUMPRODUCT($J$375:$AG$518*($J$373:$AG$373=J$73)*($E$375:$E$518=$B86)*($D$375:$D$518=$I$1))</f>
        <v>0</v>
      </c>
      <c r="K86" s="67" cm="1">
        <f t="array" ref="K86">SUMPRODUCT($J$375:$AG$518*($J$373:$AG$373=K$73)*($E$375:$E$518=$B86)*($D$375:$D$518=$I$1))</f>
        <v>0</v>
      </c>
      <c r="L86" s="67" cm="1">
        <f t="array" ref="L86">SUMPRODUCT($J$375:$AG$518*($J$373:$AG$373=L$73)*($E$375:$E$518=$B86)*($D$375:$D$518=$I$1))</f>
        <v>0</v>
      </c>
      <c r="M86" s="67" cm="1">
        <f t="array" ref="M86">SUMPRODUCT($J$375:$AG$518*($J$373:$AG$373=M$73)*($E$375:$E$518=$B86)*($D$375:$D$518=$I$1))</f>
        <v>0</v>
      </c>
      <c r="N86" s="67" cm="1">
        <f t="array" ref="N86">SUMPRODUCT($J$375:$AG$518*($J$373:$AG$373=N$73)*($E$375:$E$518=$B86)*($D$375:$D$518=$I$1))</f>
        <v>0</v>
      </c>
      <c r="P86" s="21"/>
    </row>
    <row r="87" spans="1:16" ht="16.5">
      <c r="A87" s="6"/>
      <c r="B87" s="66" t="str">
        <f t="shared" si="71"/>
        <v>DLC Electric Vehicle Charging</v>
      </c>
      <c r="C87" s="70" cm="1">
        <f t="array" ref="C87">SUMPRODUCT($J$375:$AG$518*($J$373:$AG$373=C$73)*($E$375:$E$518=$B87)*($D$375:$D$518=$B$1))</f>
        <v>0</v>
      </c>
      <c r="D87" s="70" cm="1">
        <f t="array" ref="D87">SUMPRODUCT($J$375:$AG$518*($J$373:$AG$373=D$73)*($E$375:$E$518=$B87)*($D$375:$D$518=$B$1))</f>
        <v>1.1503154615342232E-2</v>
      </c>
      <c r="E87" s="70" cm="1">
        <f t="array" ref="E87">SUMPRODUCT($J$375:$AG$518*($J$373:$AG$373=E$73)*($E$375:$E$518=$B87)*($D$375:$D$518=$B$1))</f>
        <v>0.17723802403818192</v>
      </c>
      <c r="F87" s="70" cm="1">
        <f t="array" ref="F87">SUMPRODUCT($J$375:$AG$518*($J$373:$AG$373=F$73)*($E$375:$E$518=$B87)*($D$375:$D$518=$B$1))</f>
        <v>0.48174027727408475</v>
      </c>
      <c r="G87" s="70" cm="1">
        <f t="array" ref="G87">SUMPRODUCT($J$375:$AG$518*($J$373:$AG$373=G$73)*($E$375:$E$518=$B87)*($D$375:$D$518=$B$1))</f>
        <v>2.8860816260319746</v>
      </c>
      <c r="H87" s="6"/>
      <c r="I87" s="66" t="str">
        <f t="shared" si="72"/>
        <v>DLC Electric Vehicle Charging</v>
      </c>
      <c r="J87" s="67" cm="1">
        <f t="array" ref="J87">SUMPRODUCT($J$375:$AG$518*($J$373:$AG$373=J$73)*($E$375:$E$518=$B87)*($D$375:$D$518=$I$1))</f>
        <v>0</v>
      </c>
      <c r="K87" s="67" cm="1">
        <f t="array" ref="K87">SUMPRODUCT($J$375:$AG$518*($J$373:$AG$373=K$73)*($E$375:$E$518=$B87)*($D$375:$D$518=$I$1))</f>
        <v>9.494995173833622E-3</v>
      </c>
      <c r="L87" s="67" cm="1">
        <f t="array" ref="L87">SUMPRODUCT($J$375:$AG$518*($J$373:$AG$373=L$73)*($E$375:$E$518=$B87)*($D$375:$D$518=$I$1))</f>
        <v>0.14760058853071401</v>
      </c>
      <c r="M87" s="67" cm="1">
        <f t="array" ref="M87">SUMPRODUCT($J$375:$AG$518*($J$373:$AG$373=M$73)*($E$375:$E$518=$B87)*($D$375:$D$518=$I$1))</f>
        <v>0.40770364541765841</v>
      </c>
      <c r="N87" s="67" cm="1">
        <f t="array" ref="N87">SUMPRODUCT($J$375:$AG$518*($J$373:$AG$373=N$73)*($E$375:$E$518=$B87)*($D$375:$D$518=$I$1))</f>
        <v>2.5200372124586243</v>
      </c>
      <c r="P87" s="21"/>
    </row>
    <row r="88" spans="1:16" ht="16.5">
      <c r="A88" s="6"/>
      <c r="B88" s="66" t="str">
        <f t="shared" si="71"/>
        <v>DLC Smart Appliances</v>
      </c>
      <c r="C88" s="70" cm="1">
        <f t="array" ref="C88">SUMPRODUCT($J$375:$AG$518*($J$373:$AG$373=C$73)*($E$375:$E$518=$B88)*($D$375:$D$518=$B$1))</f>
        <v>0</v>
      </c>
      <c r="D88" s="70" cm="1">
        <f t="array" ref="D88">SUMPRODUCT($J$375:$AG$518*($J$373:$AG$373=D$73)*($E$375:$E$518=$B88)*($D$375:$D$518=$B$1))</f>
        <v>0.1820456925955726</v>
      </c>
      <c r="E88" s="70" cm="1">
        <f t="array" ref="E88">SUMPRODUCT($J$375:$AG$518*($J$373:$AG$373=E$73)*($E$375:$E$518=$B88)*($D$375:$D$518=$B$1))</f>
        <v>1.6856777106629792</v>
      </c>
      <c r="F88" s="70" cm="1">
        <f t="array" ref="F88">SUMPRODUCT($J$375:$AG$518*($J$373:$AG$373=F$73)*($E$375:$E$518=$B88)*($D$375:$D$518=$B$1))</f>
        <v>1.9605591536808546</v>
      </c>
      <c r="G88" s="70" cm="1">
        <f t="array" ref="G88">SUMPRODUCT($J$375:$AG$518*($J$373:$AG$373=G$73)*($E$375:$E$518=$B88)*($D$375:$D$518=$B$1))</f>
        <v>2.150455524003104</v>
      </c>
      <c r="H88" s="6"/>
      <c r="I88" s="66" t="str">
        <f t="shared" si="72"/>
        <v>DLC Smart Appliances</v>
      </c>
      <c r="J88" s="67" cm="1">
        <f t="array" ref="J88">SUMPRODUCT($J$375:$AG$518*($J$373:$AG$373=J$73)*($E$375:$E$518=$B88)*($D$375:$D$518=$I$1))</f>
        <v>0</v>
      </c>
      <c r="K88" s="67" cm="1">
        <f t="array" ref="K88">SUMPRODUCT($J$375:$AG$518*($J$373:$AG$373=K$73)*($E$375:$E$518=$B88)*($D$375:$D$518=$I$1))</f>
        <v>9.7234488997461316E-2</v>
      </c>
      <c r="L88" s="67" cm="1">
        <f t="array" ref="L88">SUMPRODUCT($J$375:$AG$518*($J$373:$AG$373=L$73)*($E$375:$E$518=$B88)*($D$375:$D$518=$I$1))</f>
        <v>0.90795445054125601</v>
      </c>
      <c r="M88" s="67" cm="1">
        <f t="array" ref="M88">SUMPRODUCT($J$375:$AG$518*($J$373:$AG$373=M$73)*($E$375:$E$518=$B88)*($D$375:$D$518=$I$1))</f>
        <v>1.0724711083841683</v>
      </c>
      <c r="N88" s="67" cm="1">
        <f t="array" ref="N88">SUMPRODUCT($J$375:$AG$518*($J$373:$AG$373=N$73)*($E$375:$E$518=$B88)*($D$375:$D$518=$I$1))</f>
        <v>1.212202112150639</v>
      </c>
      <c r="P88" s="25"/>
    </row>
    <row r="89" spans="1:16" ht="16.5">
      <c r="A89" s="6"/>
      <c r="B89" s="66" t="str">
        <f t="shared" si="71"/>
        <v>DLC Smart Thermostats - Cooling</v>
      </c>
      <c r="C89" s="70" cm="1">
        <f t="array" ref="C89">SUMPRODUCT($J$375:$AG$518*($J$373:$AG$373=C$73)*($E$375:$E$518=$B89)*($D$375:$D$518=$B$1))</f>
        <v>0</v>
      </c>
      <c r="D89" s="70" cm="1">
        <f t="array" ref="D89">SUMPRODUCT($J$375:$AG$518*($J$373:$AG$373=D$73)*($E$375:$E$518=$B89)*($D$375:$D$518=$B$1))</f>
        <v>0</v>
      </c>
      <c r="E89" s="70" cm="1">
        <f t="array" ref="E89">SUMPRODUCT($J$375:$AG$518*($J$373:$AG$373=E$73)*($E$375:$E$518=$B89)*($D$375:$D$518=$B$1))</f>
        <v>0</v>
      </c>
      <c r="F89" s="70" cm="1">
        <f t="array" ref="F89">SUMPRODUCT($J$375:$AG$518*($J$373:$AG$373=F$73)*($E$375:$E$518=$B89)*($D$375:$D$518=$B$1))</f>
        <v>0</v>
      </c>
      <c r="G89" s="70" cm="1">
        <f t="array" ref="G89">SUMPRODUCT($J$375:$AG$518*($J$373:$AG$373=G$73)*($E$375:$E$518=$B89)*($D$375:$D$518=$B$1))</f>
        <v>0</v>
      </c>
      <c r="H89" s="6"/>
      <c r="I89" s="66" t="str">
        <f t="shared" si="72"/>
        <v>DLC Smart Thermostats - Cooling</v>
      </c>
      <c r="J89" s="67" cm="1">
        <f t="array" ref="J89">SUMPRODUCT($J$375:$AG$518*($J$373:$AG$373=J$73)*($E$375:$E$518=$B89)*($D$375:$D$518=$I$1))</f>
        <v>0</v>
      </c>
      <c r="K89" s="67" cm="1">
        <f t="array" ref="K89">SUMPRODUCT($J$375:$AG$518*($J$373:$AG$373=K$73)*($E$375:$E$518=$B89)*($D$375:$D$518=$I$1))</f>
        <v>0</v>
      </c>
      <c r="L89" s="67" cm="1">
        <f t="array" ref="L89">SUMPRODUCT($J$375:$AG$518*($J$373:$AG$373=L$73)*($E$375:$E$518=$B89)*($D$375:$D$518=$I$1))</f>
        <v>0</v>
      </c>
      <c r="M89" s="67" cm="1">
        <f t="array" ref="M89">SUMPRODUCT($J$375:$AG$518*($J$373:$AG$373=M$73)*($E$375:$E$518=$B89)*($D$375:$D$518=$I$1))</f>
        <v>0</v>
      </c>
      <c r="N89" s="67" cm="1">
        <f t="array" ref="N89">SUMPRODUCT($J$375:$AG$518*($J$373:$AG$373=N$73)*($E$375:$E$518=$B89)*($D$375:$D$518=$I$1))</f>
        <v>0</v>
      </c>
      <c r="P89" s="21"/>
    </row>
    <row r="90" spans="1:16" ht="16.5">
      <c r="A90" s="6"/>
      <c r="B90" s="66" t="str">
        <f t="shared" si="71"/>
        <v>DLC Smart Thermostats - Heating</v>
      </c>
      <c r="C90" s="70" cm="1">
        <f t="array" ref="C90">SUMPRODUCT($J$375:$AG$518*($J$373:$AG$373=C$73)*($E$375:$E$518=$B90)*($D$375:$D$518=$B$1))</f>
        <v>0</v>
      </c>
      <c r="D90" s="70" cm="1">
        <f t="array" ref="D90">SUMPRODUCT($J$375:$AG$518*($J$373:$AG$373=D$73)*($E$375:$E$518=$B90)*($D$375:$D$518=$B$1))</f>
        <v>0</v>
      </c>
      <c r="E90" s="70" cm="1">
        <f t="array" ref="E90">SUMPRODUCT($J$375:$AG$518*($J$373:$AG$373=E$73)*($E$375:$E$518=$B90)*($D$375:$D$518=$B$1))</f>
        <v>2.0374311180539992</v>
      </c>
      <c r="F90" s="70" cm="1">
        <f t="array" ref="F90">SUMPRODUCT($J$375:$AG$518*($J$373:$AG$373=F$73)*($E$375:$E$518=$B90)*($D$375:$D$518=$B$1))</f>
        <v>3.0462722512586762</v>
      </c>
      <c r="G90" s="70" cm="1">
        <f t="array" ref="G90">SUMPRODUCT($J$375:$AG$518*($J$373:$AG$373=G$73)*($E$375:$E$518=$B90)*($D$375:$D$518=$B$1))</f>
        <v>3.3405461812085107</v>
      </c>
      <c r="H90" s="6"/>
      <c r="I90" s="66" t="str">
        <f t="shared" si="72"/>
        <v>DLC Smart Thermostats - Heating</v>
      </c>
      <c r="J90" s="67" cm="1">
        <f t="array" ref="J90">SUMPRODUCT($J$375:$AG$518*($J$373:$AG$373=J$73)*($E$375:$E$518=$B90)*($D$375:$D$518=$I$1))</f>
        <v>0</v>
      </c>
      <c r="K90" s="67" cm="1">
        <f t="array" ref="K90">SUMPRODUCT($J$375:$AG$518*($J$373:$AG$373=K$73)*($E$375:$E$518=$B90)*($D$375:$D$518=$I$1))</f>
        <v>0</v>
      </c>
      <c r="L90" s="67" cm="1">
        <f t="array" ref="L90">SUMPRODUCT($J$375:$AG$518*($J$373:$AG$373=L$73)*($E$375:$E$518=$B90)*($D$375:$D$518=$I$1))</f>
        <v>1.1067560477932108</v>
      </c>
      <c r="M90" s="67" cm="1">
        <f t="array" ref="M90">SUMPRODUCT($J$375:$AG$518*($J$373:$AG$373=M$73)*($E$375:$E$518=$B90)*($D$375:$D$518=$I$1))</f>
        <v>1.6812382066450391</v>
      </c>
      <c r="N90" s="67" cm="1">
        <f t="array" ref="N90">SUMPRODUCT($J$375:$AG$518*($J$373:$AG$373=N$73)*($E$375:$E$518=$B90)*($D$375:$D$518=$I$1))</f>
        <v>1.9012677675101597</v>
      </c>
      <c r="P90" s="21"/>
    </row>
    <row r="91" spans="1:16" ht="16.5">
      <c r="A91" s="6"/>
      <c r="B91" s="66" t="str">
        <f t="shared" si="71"/>
        <v>DLC Water Heating</v>
      </c>
      <c r="C91" s="70" cm="1">
        <f t="array" ref="C91">SUMPRODUCT($J$375:$AG$518*($J$373:$AG$373=C$73)*($E$375:$E$518=$B91)*($D$375:$D$518=$B$1))</f>
        <v>0</v>
      </c>
      <c r="D91" s="70" cm="1">
        <f t="array" ref="D91">SUMPRODUCT($J$375:$AG$518*($J$373:$AG$373=D$73)*($E$375:$E$518=$B91)*($D$375:$D$518=$B$1))</f>
        <v>0</v>
      </c>
      <c r="E91" s="70" cm="1">
        <f t="array" ref="E91">SUMPRODUCT($J$375:$AG$518*($J$373:$AG$373=E$73)*($E$375:$E$518=$B91)*($D$375:$D$518=$B$1))</f>
        <v>0</v>
      </c>
      <c r="F91" s="70" cm="1">
        <f t="array" ref="F91">SUMPRODUCT($J$375:$AG$518*($J$373:$AG$373=F$73)*($E$375:$E$518=$B91)*($D$375:$D$518=$B$1))</f>
        <v>0</v>
      </c>
      <c r="G91" s="70" cm="1">
        <f t="array" ref="G91">SUMPRODUCT($J$375:$AG$518*($J$373:$AG$373=G$73)*($E$375:$E$518=$B91)*($D$375:$D$518=$B$1))</f>
        <v>0</v>
      </c>
      <c r="H91" s="6"/>
      <c r="I91" s="66" t="str">
        <f t="shared" si="72"/>
        <v>DLC Water Heating</v>
      </c>
      <c r="J91" s="67" cm="1">
        <f t="array" ref="J91">SUMPRODUCT($J$375:$AG$518*($J$373:$AG$373=J$73)*($E$375:$E$518=$B91)*($D$375:$D$518=$I$1))</f>
        <v>0</v>
      </c>
      <c r="K91" s="67" cm="1">
        <f t="array" ref="K91">SUMPRODUCT($J$375:$AG$518*($J$373:$AG$373=K$73)*($E$375:$E$518=$B91)*($D$375:$D$518=$I$1))</f>
        <v>0.46262773034808741</v>
      </c>
      <c r="L91" s="67" cm="1">
        <f t="array" ref="L91">SUMPRODUCT($J$375:$AG$518*($J$373:$AG$373=L$73)*($E$375:$E$518=$B91)*($D$375:$D$518=$I$1))</f>
        <v>4.2749618753641494</v>
      </c>
      <c r="M91" s="67" cm="1">
        <f t="array" ref="M91">SUMPRODUCT($J$375:$AG$518*($J$373:$AG$373=M$73)*($E$375:$E$518=$B91)*($D$375:$D$518=$I$1))</f>
        <v>4.9624803659404266</v>
      </c>
      <c r="N91" s="67" cm="1">
        <f t="array" ref="N91">SUMPRODUCT($J$375:$AG$518*($J$373:$AG$373=N$73)*($E$375:$E$518=$B91)*($D$375:$D$518=$I$1))</f>
        <v>5.4178254482765871</v>
      </c>
      <c r="P91" s="23"/>
    </row>
    <row r="92" spans="1:16" ht="16.5">
      <c r="A92" s="6"/>
      <c r="B92" s="66" t="str">
        <f t="shared" si="71"/>
        <v>Pilot-CTA-2045 HPWH</v>
      </c>
      <c r="C92" s="70" cm="1">
        <f t="array" ref="C92">SUMPRODUCT($J$375:$AG$518*($J$373:$AG$373=C$73)*($E$375:$E$518=$B92)*($D$375:$D$518=$B$1))</f>
        <v>0</v>
      </c>
      <c r="D92" s="70" cm="1">
        <f t="array" ref="D92">SUMPRODUCT($J$375:$AG$518*($J$373:$AG$373=D$73)*($E$375:$E$518=$B92)*($D$375:$D$518=$B$1))</f>
        <v>0</v>
      </c>
      <c r="E92" s="70" cm="1">
        <f t="array" ref="E92">SUMPRODUCT($J$375:$AG$518*($J$373:$AG$373=E$73)*($E$375:$E$518=$B92)*($D$375:$D$518=$B$1))</f>
        <v>0</v>
      </c>
      <c r="F92" s="70" cm="1">
        <f t="array" ref="F92">SUMPRODUCT($J$375:$AG$518*($J$373:$AG$373=F$73)*($E$375:$E$518=$B92)*($D$375:$D$518=$B$1))</f>
        <v>0</v>
      </c>
      <c r="G92" s="70" cm="1">
        <f t="array" ref="G92">SUMPRODUCT($J$375:$AG$518*($J$373:$AG$373=G$73)*($E$375:$E$518=$B92)*($D$375:$D$518=$B$1))</f>
        <v>0</v>
      </c>
      <c r="H92" s="6"/>
      <c r="I92" s="66" t="str">
        <f t="shared" si="72"/>
        <v>Pilot-CTA-2045 HPWH</v>
      </c>
      <c r="J92" s="67" cm="1">
        <f t="array" ref="J92">SUMPRODUCT($J$375:$AG$518*($J$373:$AG$373=J$73)*($E$375:$E$518=$B92)*($D$375:$D$518=$I$1))</f>
        <v>0</v>
      </c>
      <c r="K92" s="67" cm="1">
        <f t="array" ref="K92">SUMPRODUCT($J$375:$AG$518*($J$373:$AG$373=K$73)*($E$375:$E$518=$B92)*($D$375:$D$518=$I$1))</f>
        <v>0</v>
      </c>
      <c r="L92" s="67" cm="1">
        <f t="array" ref="L92">SUMPRODUCT($J$375:$AG$518*($J$373:$AG$373=L$73)*($E$375:$E$518=$B92)*($D$375:$D$518=$I$1))</f>
        <v>0</v>
      </c>
      <c r="M92" s="67" cm="1">
        <f t="array" ref="M92">SUMPRODUCT($J$375:$AG$518*($J$373:$AG$373=M$73)*($E$375:$E$518=$B92)*($D$375:$D$518=$I$1))</f>
        <v>0</v>
      </c>
      <c r="N92" s="67" cm="1">
        <f t="array" ref="N92">SUMPRODUCT($J$375:$AG$518*($J$373:$AG$373=N$73)*($E$375:$E$518=$B92)*($D$375:$D$518=$I$1))</f>
        <v>0</v>
      </c>
      <c r="P92" s="21"/>
    </row>
    <row r="93" spans="1:16" ht="16.5">
      <c r="A93" s="6"/>
      <c r="B93" s="66" t="str">
        <f t="shared" si="71"/>
        <v>Parent-CTA-2045 HPWH</v>
      </c>
      <c r="C93" s="70" cm="1">
        <f t="array" ref="C93">SUMPRODUCT($J$375:$AG$518*($J$373:$AG$373=C$73)*($E$375:$E$518=$B93)*($D$375:$D$518=$B$1))</f>
        <v>0</v>
      </c>
      <c r="D93" s="70" cm="1">
        <f t="array" ref="D93">SUMPRODUCT($J$375:$AG$518*($J$373:$AG$373=D$73)*($E$375:$E$518=$B93)*($D$375:$D$518=$B$1))</f>
        <v>2.893908561799588E-2</v>
      </c>
      <c r="E93" s="70" cm="1">
        <f t="array" ref="E93">SUMPRODUCT($J$375:$AG$518*($J$373:$AG$373=E$73)*($E$375:$E$518=$B93)*($D$375:$D$518=$B$1))</f>
        <v>0.21108066353412622</v>
      </c>
      <c r="F93" s="70" cm="1">
        <f t="array" ref="F93">SUMPRODUCT($J$375:$AG$518*($J$373:$AG$373=F$73)*($E$375:$E$518=$B93)*($D$375:$D$518=$B$1))</f>
        <v>0.76007058220419366</v>
      </c>
      <c r="G93" s="70" cm="1">
        <f t="array" ref="G93">SUMPRODUCT($J$375:$AG$518*($J$373:$AG$373=G$73)*($E$375:$E$518=$B93)*($D$375:$D$518=$B$1))</f>
        <v>1.0853876947837076</v>
      </c>
      <c r="H93" s="6"/>
      <c r="I93" s="66" t="str">
        <f t="shared" si="72"/>
        <v>Parent-CTA-2045 HPWH</v>
      </c>
      <c r="J93" s="67" cm="1">
        <f t="array" ref="J93">SUMPRODUCT($J$375:$AG$518*($J$373:$AG$373=J$73)*($E$375:$E$518=$B93)*($D$375:$D$518=$I$1))</f>
        <v>0</v>
      </c>
      <c r="K93" s="67" cm="1">
        <f t="array" ref="K93">SUMPRODUCT($J$375:$AG$518*($J$373:$AG$373=K$73)*($E$375:$E$518=$B93)*($D$375:$D$518=$I$1))</f>
        <v>0</v>
      </c>
      <c r="L93" s="67" cm="1">
        <f t="array" ref="L93">SUMPRODUCT($J$375:$AG$518*($J$373:$AG$373=L$73)*($E$375:$E$518=$B93)*($D$375:$D$518=$I$1))</f>
        <v>0</v>
      </c>
      <c r="M93" s="67" cm="1">
        <f t="array" ref="M93">SUMPRODUCT($J$375:$AG$518*($J$373:$AG$373=M$73)*($E$375:$E$518=$B93)*($D$375:$D$518=$I$1))</f>
        <v>0</v>
      </c>
      <c r="N93" s="67" cm="1">
        <f t="array" ref="N93">SUMPRODUCT($J$375:$AG$518*($J$373:$AG$373=N$73)*($E$375:$E$518=$B93)*($D$375:$D$518=$I$1))</f>
        <v>0</v>
      </c>
      <c r="P93" s="21"/>
    </row>
    <row r="94" spans="1:16" ht="16.5">
      <c r="A94" s="6"/>
      <c r="B94" s="66" t="str">
        <f t="shared" si="71"/>
        <v>Pilot-CTA-2045 ERWH</v>
      </c>
      <c r="C94" s="70" cm="1">
        <f t="array" ref="C94">SUMPRODUCT($J$375:$AG$518*($J$373:$AG$373=C$73)*($E$375:$E$518=$B94)*($D$375:$D$518=$B$1))</f>
        <v>0</v>
      </c>
      <c r="D94" s="70" cm="1">
        <f t="array" ref="D94">SUMPRODUCT($J$375:$AG$518*($J$373:$AG$373=D$73)*($E$375:$E$518=$B94)*($D$375:$D$518=$B$1))</f>
        <v>0</v>
      </c>
      <c r="E94" s="70" cm="1">
        <f t="array" ref="E94">SUMPRODUCT($J$375:$AG$518*($J$373:$AG$373=E$73)*($E$375:$E$518=$B94)*($D$375:$D$518=$B$1))</f>
        <v>0</v>
      </c>
      <c r="F94" s="70" cm="1">
        <f t="array" ref="F94">SUMPRODUCT($J$375:$AG$518*($J$373:$AG$373=F$73)*($E$375:$E$518=$B94)*($D$375:$D$518=$B$1))</f>
        <v>0</v>
      </c>
      <c r="G94" s="70" cm="1">
        <f t="array" ref="G94">SUMPRODUCT($J$375:$AG$518*($J$373:$AG$373=G$73)*($E$375:$E$518=$B94)*($D$375:$D$518=$B$1))</f>
        <v>0</v>
      </c>
      <c r="H94" s="6"/>
      <c r="I94" s="66" t="str">
        <f t="shared" si="72"/>
        <v>Pilot-CTA-2045 ERWH</v>
      </c>
      <c r="J94" s="67" cm="1">
        <f t="array" ref="J94">SUMPRODUCT($J$375:$AG$518*($J$373:$AG$373=J$73)*($E$375:$E$518=$B94)*($D$375:$D$518=$I$1))</f>
        <v>0</v>
      </c>
      <c r="K94" s="67" cm="1">
        <f t="array" ref="K94">SUMPRODUCT($J$375:$AG$518*($J$373:$AG$373=K$73)*($E$375:$E$518=$B94)*($D$375:$D$518=$I$1))</f>
        <v>0</v>
      </c>
      <c r="L94" s="67" cm="1">
        <f t="array" ref="L94">SUMPRODUCT($J$375:$AG$518*($J$373:$AG$373=L$73)*($E$375:$E$518=$B94)*($D$375:$D$518=$I$1))</f>
        <v>0</v>
      </c>
      <c r="M94" s="67" cm="1">
        <f t="array" ref="M94">SUMPRODUCT($J$375:$AG$518*($J$373:$AG$373=M$73)*($E$375:$E$518=$B94)*($D$375:$D$518=$I$1))</f>
        <v>0</v>
      </c>
      <c r="N94" s="67" cm="1">
        <f t="array" ref="N94">SUMPRODUCT($J$375:$AG$518*($J$373:$AG$373=N$73)*($E$375:$E$518=$B94)*($D$375:$D$518=$I$1))</f>
        <v>0</v>
      </c>
      <c r="P94" s="25"/>
    </row>
    <row r="95" spans="1:16" ht="16.5">
      <c r="A95" s="6"/>
      <c r="B95" s="66" t="str">
        <f t="shared" si="71"/>
        <v>Parent-CTA-2045 ERWH</v>
      </c>
      <c r="C95" s="70" cm="1">
        <f t="array" ref="C95">SUMPRODUCT($J$375:$AG$518*($J$373:$AG$373=C$73)*($E$375:$E$518=$B95)*($D$375:$D$518=$B$1))</f>
        <v>0</v>
      </c>
      <c r="D95" s="70" cm="1">
        <f t="array" ref="D95">SUMPRODUCT($J$375:$AG$518*($J$373:$AG$373=D$73)*($E$375:$E$518=$B95)*($D$375:$D$518=$B$1))</f>
        <v>0.88427063456746846</v>
      </c>
      <c r="E95" s="70" cm="1">
        <f t="array" ref="E95">SUMPRODUCT($J$375:$AG$518*($J$373:$AG$373=E$73)*($E$375:$E$518=$B95)*($D$375:$D$518=$B$1))</f>
        <v>5.8431959681714076</v>
      </c>
      <c r="F95" s="70" cm="1">
        <f t="array" ref="F95">SUMPRODUCT($J$375:$AG$518*($J$373:$AG$373=F$73)*($E$375:$E$518=$B95)*($D$375:$D$518=$B$1))</f>
        <v>19.846255964907392</v>
      </c>
      <c r="G95" s="70" cm="1">
        <f t="array" ref="G95">SUMPRODUCT($J$375:$AG$518*($J$373:$AG$373=G$73)*($E$375:$E$518=$B95)*($D$375:$D$518=$B$1))</f>
        <v>25.191814226889612</v>
      </c>
      <c r="H95" s="6"/>
      <c r="I95" s="66" t="str">
        <f t="shared" si="72"/>
        <v>Parent-CTA-2045 ERWH</v>
      </c>
      <c r="J95" s="67" cm="1">
        <f t="array" ref="J95">SUMPRODUCT($J$375:$AG$518*($J$373:$AG$373=J$73)*($E$375:$E$518=$B95)*($D$375:$D$518=$I$1))</f>
        <v>0</v>
      </c>
      <c r="K95" s="67" cm="1">
        <f t="array" ref="K95">SUMPRODUCT($J$375:$AG$518*($J$373:$AG$373=K$73)*($E$375:$E$518=$B95)*($D$375:$D$518=$I$1))</f>
        <v>0</v>
      </c>
      <c r="L95" s="67" cm="1">
        <f t="array" ref="L95">SUMPRODUCT($J$375:$AG$518*($J$373:$AG$373=L$73)*($E$375:$E$518=$B95)*($D$375:$D$518=$I$1))</f>
        <v>0</v>
      </c>
      <c r="M95" s="67" cm="1">
        <f t="array" ref="M95">SUMPRODUCT($J$375:$AG$518*($J$373:$AG$373=M$73)*($E$375:$E$518=$B95)*($D$375:$D$518=$I$1))</f>
        <v>0</v>
      </c>
      <c r="N95" s="67" cm="1">
        <f t="array" ref="N95">SUMPRODUCT($J$375:$AG$518*($J$373:$AG$373=N$73)*($E$375:$E$518=$B95)*($D$375:$D$518=$I$1))</f>
        <v>0</v>
      </c>
      <c r="P95" s="21"/>
    </row>
    <row r="96" spans="1:16" ht="16.5">
      <c r="A96" s="6"/>
      <c r="B96" s="66" t="str">
        <f t="shared" si="71"/>
        <v>Electric Vehicle TOU Opt-in</v>
      </c>
      <c r="C96" s="70" cm="1">
        <f t="array" ref="C96">SUMPRODUCT($J$375:$AG$518*($J$373:$AG$373=C$73)*($E$375:$E$518=$B96)*($D$375:$D$518=$B$1))</f>
        <v>0.51422322607878113</v>
      </c>
      <c r="D96" s="70" cm="1">
        <f t="array" ref="D96">SUMPRODUCT($J$375:$AG$518*($J$373:$AG$373=D$73)*($E$375:$E$518=$B96)*($D$375:$D$518=$B$1))</f>
        <v>0.455825024916722</v>
      </c>
      <c r="E96" s="70" cm="1">
        <f t="array" ref="E96">SUMPRODUCT($J$375:$AG$518*($J$373:$AG$373=E$73)*($E$375:$E$518=$B96)*($D$375:$D$518=$B$1))</f>
        <v>0.4007896633814062</v>
      </c>
      <c r="F96" s="70" cm="1">
        <f t="array" ref="F96">SUMPRODUCT($J$375:$AG$518*($J$373:$AG$373=F$73)*($E$375:$E$518=$B96)*($D$375:$D$518=$B$1))</f>
        <v>0.40280247597554075</v>
      </c>
      <c r="G96" s="70" cm="1">
        <f t="array" ref="G96">SUMPRODUCT($J$375:$AG$518*($J$373:$AG$373=G$73)*($E$375:$E$518=$B96)*($D$375:$D$518=$B$1))</f>
        <v>0.40839348423729893</v>
      </c>
      <c r="H96" s="6"/>
      <c r="I96" s="66" t="str">
        <f t="shared" si="72"/>
        <v>Electric Vehicle TOU Opt-in</v>
      </c>
      <c r="J96" s="67" cm="1">
        <f t="array" ref="J96">SUMPRODUCT($J$375:$AG$518*($J$373:$AG$373=J$73)*($E$375:$E$518=$B96)*($D$375:$D$518=$I$1))</f>
        <v>0</v>
      </c>
      <c r="K96" s="67" cm="1">
        <f t="array" ref="K96">SUMPRODUCT($J$375:$AG$518*($J$373:$AG$373=K$73)*($E$375:$E$518=$B96)*($D$375:$D$518=$I$1))</f>
        <v>0</v>
      </c>
      <c r="L96" s="67" cm="1">
        <f t="array" ref="L96">SUMPRODUCT($J$375:$AG$518*($J$373:$AG$373=L$73)*($E$375:$E$518=$B96)*($D$375:$D$518=$I$1))</f>
        <v>0</v>
      </c>
      <c r="M96" s="67" cm="1">
        <f t="array" ref="M96">SUMPRODUCT($J$375:$AG$518*($J$373:$AG$373=M$73)*($E$375:$E$518=$B96)*($D$375:$D$518=$I$1))</f>
        <v>0</v>
      </c>
      <c r="N96" s="67" cm="1">
        <f t="array" ref="N96">SUMPRODUCT($J$375:$AG$518*($J$373:$AG$373=N$73)*($E$375:$E$518=$B96)*($D$375:$D$518=$I$1))</f>
        <v>0</v>
      </c>
      <c r="P96" s="21"/>
    </row>
    <row r="97" spans="1:20" ht="16.5">
      <c r="A97" s="6"/>
      <c r="B97" s="66" t="str">
        <f t="shared" si="71"/>
        <v>Thermal Energy Storage</v>
      </c>
      <c r="C97" s="70" cm="1">
        <f t="array" ref="C97">SUMPRODUCT($J$375:$AG$518*($J$373:$AG$373=C$73)*($E$375:$E$518=$B97)*($D$375:$D$518=$B$1))</f>
        <v>0</v>
      </c>
      <c r="D97" s="70" cm="1">
        <f t="array" ref="D97">SUMPRODUCT($J$375:$AG$518*($J$373:$AG$373=D$73)*($E$375:$E$518=$B97)*($D$375:$D$518=$B$1))</f>
        <v>0</v>
      </c>
      <c r="E97" s="70" cm="1">
        <f t="array" ref="E97">SUMPRODUCT($J$375:$AG$518*($J$373:$AG$373=E$73)*($E$375:$E$518=$B97)*($D$375:$D$518=$B$1))</f>
        <v>0</v>
      </c>
      <c r="F97" s="70" cm="1">
        <f t="array" ref="F97">SUMPRODUCT($J$375:$AG$518*($J$373:$AG$373=F$73)*($E$375:$E$518=$B97)*($D$375:$D$518=$B$1))</f>
        <v>0</v>
      </c>
      <c r="G97" s="70" cm="1">
        <f t="array" ref="G97">SUMPRODUCT($J$375:$AG$518*($J$373:$AG$373=G$73)*($E$375:$E$518=$B97)*($D$375:$D$518=$B$1))</f>
        <v>0</v>
      </c>
      <c r="H97" s="6"/>
      <c r="I97" s="66" t="str">
        <f t="shared" si="72"/>
        <v>Thermal Energy Storage</v>
      </c>
      <c r="J97" s="67" cm="1">
        <f t="array" ref="J97">SUMPRODUCT($J$375:$AG$518*($J$373:$AG$373=J$73)*($E$375:$E$518=$B97)*($D$375:$D$518=$I$1))</f>
        <v>0</v>
      </c>
      <c r="K97" s="67" cm="1">
        <f t="array" ref="K97">SUMPRODUCT($J$375:$AG$518*($J$373:$AG$373=K$73)*($E$375:$E$518=$B97)*($D$375:$D$518=$I$1))</f>
        <v>0</v>
      </c>
      <c r="L97" s="67" cm="1">
        <f t="array" ref="L97">SUMPRODUCT($J$375:$AG$518*($J$373:$AG$373=L$73)*($E$375:$E$518=$B97)*($D$375:$D$518=$I$1))</f>
        <v>0</v>
      </c>
      <c r="M97" s="67" cm="1">
        <f t="array" ref="M97">SUMPRODUCT($J$375:$AG$518*($J$373:$AG$373=M$73)*($E$375:$E$518=$B97)*($D$375:$D$518=$I$1))</f>
        <v>0</v>
      </c>
      <c r="N97" s="67" cm="1">
        <f t="array" ref="N97">SUMPRODUCT($J$375:$AG$518*($J$373:$AG$373=N$73)*($E$375:$E$518=$B97)*($D$375:$D$518=$I$1))</f>
        <v>0</v>
      </c>
      <c r="P97" s="21"/>
    </row>
    <row r="98" spans="1:20" ht="16.5">
      <c r="A98" s="6"/>
      <c r="B98" s="66" t="str">
        <f t="shared" si="71"/>
        <v>Third Party Contracts</v>
      </c>
      <c r="C98" s="70" cm="1">
        <f t="array" ref="C98">SUMPRODUCT($J$375:$AG$518*($J$373:$AG$373=C$73)*($E$375:$E$518=$B98)*($D$375:$D$518=$B$1))</f>
        <v>0</v>
      </c>
      <c r="D98" s="70" cm="1">
        <f t="array" ref="D98">SUMPRODUCT($J$375:$AG$518*($J$373:$AG$373=D$73)*($E$375:$E$518=$B98)*($D$375:$D$518=$B$1))</f>
        <v>7.7692706012639334</v>
      </c>
      <c r="E98" s="70" cm="1">
        <f t="array" ref="E98">SUMPRODUCT($J$375:$AG$518*($J$373:$AG$373=E$73)*($E$375:$E$518=$B98)*($D$375:$D$518=$B$1))</f>
        <v>15.537686828372525</v>
      </c>
      <c r="F98" s="70" cm="1">
        <f t="array" ref="F98">SUMPRODUCT($J$375:$AG$518*($J$373:$AG$373=F$73)*($E$375:$E$518=$B98)*($D$375:$D$518=$B$1))</f>
        <v>15.602481718692541</v>
      </c>
      <c r="G98" s="70" cm="1">
        <f t="array" ref="G98">SUMPRODUCT($J$375:$AG$518*($J$373:$AG$373=G$73)*($E$375:$E$518=$B98)*($D$375:$D$518=$B$1))</f>
        <v>15.782622074622058</v>
      </c>
      <c r="H98" s="6"/>
      <c r="I98" s="66" t="str">
        <f t="shared" si="72"/>
        <v>Third Party Contracts</v>
      </c>
      <c r="J98" s="67" cm="1">
        <f t="array" ref="J98">SUMPRODUCT($J$375:$AG$518*($J$373:$AG$373=J$73)*($E$375:$E$518=$B98)*($D$375:$D$518=$I$1))</f>
        <v>0</v>
      </c>
      <c r="K98" s="67" cm="1">
        <f t="array" ref="K98">SUMPRODUCT($J$375:$AG$518*($J$373:$AG$373=K$73)*($E$375:$E$518=$B98)*($D$375:$D$518=$I$1))</f>
        <v>2.9282461348013058</v>
      </c>
      <c r="L98" s="67" cm="1">
        <f t="array" ref="L98">SUMPRODUCT($J$375:$AG$518*($J$373:$AG$373=L$73)*($E$375:$E$518=$B98)*($D$375:$D$518=$I$1))</f>
        <v>7.631940969048653</v>
      </c>
      <c r="M98" s="67" cm="1">
        <f t="array" ref="M98">SUMPRODUCT($J$375:$AG$518*($J$373:$AG$373=M$73)*($E$375:$E$518=$B98)*($D$375:$D$518=$I$1))</f>
        <v>7.4591320101421168</v>
      </c>
      <c r="N98" s="67" cm="1">
        <f t="array" ref="N98">SUMPRODUCT($J$375:$AG$518*($J$373:$AG$373=N$73)*($E$375:$E$518=$B98)*($D$375:$D$518=$I$1))</f>
        <v>7.1833389143306068</v>
      </c>
      <c r="P98" s="21"/>
    </row>
    <row r="99" spans="1:20" ht="16.5">
      <c r="A99" s="6"/>
      <c r="B99" s="66" t="str">
        <f t="shared" si="71"/>
        <v>Time-of-Use Opt-Out</v>
      </c>
      <c r="C99" s="70" cm="1">
        <f t="array" ref="C99">SUMPRODUCT($J$375:$AG$518*($J$373:$AG$373=C$73)*($E$375:$E$518=$B99)*($D$375:$D$518=$B$1))</f>
        <v>0</v>
      </c>
      <c r="D99" s="70" cm="1">
        <f t="array" ref="D99">SUMPRODUCT($J$375:$AG$518*($J$373:$AG$373=D$73)*($E$375:$E$518=$B99)*($D$375:$D$518=$B$1))</f>
        <v>0</v>
      </c>
      <c r="E99" s="70" cm="1">
        <f t="array" ref="E99">SUMPRODUCT($J$375:$AG$518*($J$373:$AG$373=E$73)*($E$375:$E$518=$B99)*($D$375:$D$518=$B$1))</f>
        <v>0</v>
      </c>
      <c r="F99" s="70" cm="1">
        <f t="array" ref="F99">SUMPRODUCT($J$375:$AG$518*($J$373:$AG$373=F$73)*($E$375:$E$518=$B99)*($D$375:$D$518=$B$1))</f>
        <v>0</v>
      </c>
      <c r="G99" s="70" cm="1">
        <f t="array" ref="G99">SUMPRODUCT($J$375:$AG$518*($J$373:$AG$373=G$73)*($E$375:$E$518=$B99)*($D$375:$D$518=$B$1))</f>
        <v>0</v>
      </c>
      <c r="H99" s="6"/>
      <c r="I99" s="66" t="str">
        <f t="shared" si="72"/>
        <v>Time-of-Use Opt-Out</v>
      </c>
      <c r="J99" s="67" cm="1">
        <f t="array" ref="J99">SUMPRODUCT($J$375:$AG$518*($J$373:$AG$373=J$73)*($E$375:$E$518=$B99)*($D$375:$D$518=$I$1))</f>
        <v>0</v>
      </c>
      <c r="K99" s="67" cm="1">
        <f t="array" ref="K99">SUMPRODUCT($J$375:$AG$518*($J$373:$AG$373=K$73)*($E$375:$E$518=$B99)*($D$375:$D$518=$I$1))</f>
        <v>0</v>
      </c>
      <c r="L99" s="67" cm="1">
        <f t="array" ref="L99">SUMPRODUCT($J$375:$AG$518*($J$373:$AG$373=L$73)*($E$375:$E$518=$B99)*($D$375:$D$518=$I$1))</f>
        <v>0</v>
      </c>
      <c r="M99" s="67" cm="1">
        <f t="array" ref="M99">SUMPRODUCT($J$375:$AG$518*($J$373:$AG$373=M$73)*($E$375:$E$518=$B99)*($D$375:$D$518=$I$1))</f>
        <v>0</v>
      </c>
      <c r="N99" s="67" cm="1">
        <f t="array" ref="N99">SUMPRODUCT($J$375:$AG$518*($J$373:$AG$373=N$73)*($E$375:$E$518=$B99)*($D$375:$D$518=$I$1))</f>
        <v>0</v>
      </c>
      <c r="P99" s="23"/>
    </row>
    <row r="100" spans="1:20" ht="16.5">
      <c r="A100" s="6"/>
      <c r="B100" s="66" t="str">
        <f t="shared" si="71"/>
        <v>Variable Peak Pricing Rates</v>
      </c>
      <c r="C100" s="70" cm="1">
        <f t="array" ref="C100">SUMPRODUCT($J$375:$AG$518*($J$373:$AG$373=C$73)*($E$375:$E$518=$B100)*($D$375:$D$518=$B$1))</f>
        <v>0</v>
      </c>
      <c r="D100" s="70" cm="1">
        <f t="array" ref="D100">SUMPRODUCT($J$375:$AG$518*($J$373:$AG$373=D$73)*($E$375:$E$518=$B100)*($D$375:$D$518=$B$1))</f>
        <v>0.24885682005056103</v>
      </c>
      <c r="E100" s="70" cm="1">
        <f t="array" ref="E100">SUMPRODUCT($J$375:$AG$518*($J$373:$AG$373=E$73)*($E$375:$E$518=$B100)*($D$375:$D$518=$B$1))</f>
        <v>1.7441172830967298</v>
      </c>
      <c r="F100" s="70" cm="1">
        <f t="array" ref="F100">SUMPRODUCT($J$375:$AG$518*($J$373:$AG$373=F$73)*($E$375:$E$518=$B100)*($D$375:$D$518=$B$1))</f>
        <v>1.9051265140084985</v>
      </c>
      <c r="G100" s="70" cm="1">
        <f t="array" ref="G100">SUMPRODUCT($J$375:$AG$518*($J$373:$AG$373=G$73)*($E$375:$E$518=$B100)*($D$375:$D$518=$B$1))</f>
        <v>1.9055272894290018</v>
      </c>
      <c r="H100" s="6"/>
      <c r="I100" s="66" t="str">
        <f t="shared" si="72"/>
        <v>Variable Peak Pricing Rates</v>
      </c>
      <c r="J100" s="67" cm="1">
        <f t="array" ref="J100">SUMPRODUCT($J$375:$AG$518*($J$373:$AG$373=J$73)*($E$375:$E$518=$B100)*($D$375:$D$518=$I$1))</f>
        <v>0</v>
      </c>
      <c r="K100" s="67" cm="1">
        <f t="array" ref="K100">SUMPRODUCT($J$375:$AG$518*($J$373:$AG$373=K$73)*($E$375:$E$518=$B100)*($D$375:$D$518=$I$1))</f>
        <v>0.10260250149445238</v>
      </c>
      <c r="L100" s="67" cm="1">
        <f t="array" ref="L100">SUMPRODUCT($J$375:$AG$518*($J$373:$AG$373=L$73)*($E$375:$E$518=$B100)*($D$375:$D$518=$I$1))</f>
        <v>0.90032440503694233</v>
      </c>
      <c r="M100" s="67" cm="1">
        <f t="array" ref="M100">SUMPRODUCT($J$375:$AG$518*($J$373:$AG$373=M$73)*($E$375:$E$518=$B100)*($D$375:$D$518=$I$1))</f>
        <v>0.96436663462420125</v>
      </c>
      <c r="N100" s="67" cm="1">
        <f t="array" ref="N100">SUMPRODUCT($J$375:$AG$518*($J$373:$AG$373=N$73)*($E$375:$E$518=$B100)*($D$375:$D$518=$I$1))</f>
        <v>0.9314909904737958</v>
      </c>
      <c r="P100" s="25"/>
    </row>
    <row r="101" spans="1:20" ht="16.5">
      <c r="A101" s="6"/>
      <c r="B101" s="66" t="str">
        <f t="shared" si="71"/>
        <v>Pilot-Time-of-Use Opt-in</v>
      </c>
      <c r="C101" s="70" cm="1">
        <f t="array" ref="C101">SUMPRODUCT($J$375:$AG$518*($J$373:$AG$373=C$73)*($E$375:$E$518=$B101)*($D$375:$D$518=$B$1))</f>
        <v>0</v>
      </c>
      <c r="D101" s="70" cm="1">
        <f t="array" ref="D101">SUMPRODUCT($J$375:$AG$518*($J$373:$AG$373=D$73)*($E$375:$E$518=$B101)*($D$375:$D$518=$B$1))</f>
        <v>0</v>
      </c>
      <c r="E101" s="70" cm="1">
        <f t="array" ref="E101">SUMPRODUCT($J$375:$AG$518*($J$373:$AG$373=E$73)*($E$375:$E$518=$B101)*($D$375:$D$518=$B$1))</f>
        <v>0</v>
      </c>
      <c r="F101" s="70" cm="1">
        <f t="array" ref="F101">SUMPRODUCT($J$375:$AG$518*($J$373:$AG$373=F$73)*($E$375:$E$518=$B101)*($D$375:$D$518=$B$1))</f>
        <v>0</v>
      </c>
      <c r="G101" s="70" cm="1">
        <f t="array" ref="G101">SUMPRODUCT($J$375:$AG$518*($J$373:$AG$373=G$73)*($E$375:$E$518=$B101)*($D$375:$D$518=$B$1))</f>
        <v>0</v>
      </c>
      <c r="H101" s="6"/>
      <c r="I101" s="66" t="str">
        <f t="shared" si="72"/>
        <v>Pilot-Time-of-Use Opt-in</v>
      </c>
      <c r="J101" s="67" cm="1">
        <f t="array" ref="J101">SUMPRODUCT($J$375:$AG$518*($J$373:$AG$373=J$73)*($E$375:$E$518=$B101)*($D$375:$D$518=$I$1))</f>
        <v>0</v>
      </c>
      <c r="K101" s="67" cm="1">
        <f t="array" ref="K101">SUMPRODUCT($J$375:$AG$518*($J$373:$AG$373=K$73)*($E$375:$E$518=$B101)*($D$375:$D$518=$I$1))</f>
        <v>0</v>
      </c>
      <c r="L101" s="67" cm="1">
        <f t="array" ref="L101">SUMPRODUCT($J$375:$AG$518*($J$373:$AG$373=L$73)*($E$375:$E$518=$B101)*($D$375:$D$518=$I$1))</f>
        <v>0</v>
      </c>
      <c r="M101" s="67" cm="1">
        <f t="array" ref="M101">SUMPRODUCT($J$375:$AG$518*($J$373:$AG$373=M$73)*($E$375:$E$518=$B101)*($D$375:$D$518=$I$1))</f>
        <v>0</v>
      </c>
      <c r="N101" s="67" cm="1">
        <f t="array" ref="N101">SUMPRODUCT($J$375:$AG$518*($J$373:$AG$373=N$73)*($E$375:$E$518=$B101)*($D$375:$D$518=$I$1))</f>
        <v>0</v>
      </c>
      <c r="P101" s="21"/>
    </row>
    <row r="102" spans="1:20" ht="16.5">
      <c r="A102" s="6"/>
      <c r="B102" s="66" t="str">
        <f t="shared" si="71"/>
        <v>Parent-Time-of-Use Opt-in</v>
      </c>
      <c r="C102" s="70" cm="1">
        <f t="array" ref="C102">SUMPRODUCT($J$375:$AG$518*($J$373:$AG$373=C$73)*($E$375:$E$518=$B102)*($D$375:$D$518=$B$1))</f>
        <v>0</v>
      </c>
      <c r="D102" s="70" cm="1">
        <f t="array" ref="D102">SUMPRODUCT($J$375:$AG$518*($J$373:$AG$373=D$73)*($E$375:$E$518=$B102)*($D$375:$D$518=$B$1))</f>
        <v>0.44823958652128149</v>
      </c>
      <c r="E102" s="70" cm="1">
        <f t="array" ref="E102">SUMPRODUCT($J$375:$AG$518*($J$373:$AG$373=E$73)*($E$375:$E$518=$B102)*($D$375:$D$518=$B$1))</f>
        <v>3.4470076250911457</v>
      </c>
      <c r="F102" s="70" cm="1">
        <f t="array" ref="F102">SUMPRODUCT($J$375:$AG$518*($J$373:$AG$373=F$73)*($E$375:$E$518=$B102)*($D$375:$D$518=$B$1))</f>
        <v>3.3310793723203735</v>
      </c>
      <c r="G102" s="70" cm="1">
        <f t="array" ref="G102">SUMPRODUCT($J$375:$AG$518*($J$373:$AG$373=G$73)*($E$375:$E$518=$B102)*($D$375:$D$518=$B$1))</f>
        <v>3.2795630621313916</v>
      </c>
      <c r="H102" s="6"/>
      <c r="I102" s="66" t="str">
        <f t="shared" si="72"/>
        <v>Parent-Time-of-Use Opt-in</v>
      </c>
      <c r="J102" s="67" cm="1">
        <f t="array" ref="J102">SUMPRODUCT($J$375:$AG$518*($J$373:$AG$373=J$73)*($E$375:$E$518=$B102)*($D$375:$D$518=$I$1))</f>
        <v>0</v>
      </c>
      <c r="K102" s="67" cm="1">
        <f t="array" ref="K102">SUMPRODUCT($J$375:$AG$518*($J$373:$AG$373=K$73)*($E$375:$E$518=$B102)*($D$375:$D$518=$I$1))</f>
        <v>0.15101835914941972</v>
      </c>
      <c r="L102" s="67" cm="1">
        <f t="array" ref="L102">SUMPRODUCT($J$375:$AG$518*($J$373:$AG$373=L$73)*($E$375:$E$518=$B102)*($D$375:$D$518=$I$1))</f>
        <v>1.673762303128584</v>
      </c>
      <c r="M102" s="67" cm="1">
        <f t="array" ref="M102">SUMPRODUCT($J$375:$AG$518*($J$373:$AG$373=M$73)*($E$375:$E$518=$B102)*($D$375:$D$518=$I$1))</f>
        <v>1.8602498465592525</v>
      </c>
      <c r="N102" s="67" cm="1">
        <f t="array" ref="N102">SUMPRODUCT($J$375:$AG$518*($J$373:$AG$373=N$73)*($E$375:$E$518=$B102)*($D$375:$D$518=$I$1))</f>
        <v>1.946776198185072</v>
      </c>
      <c r="P102" s="21"/>
    </row>
    <row r="103" spans="1:20" ht="16.5">
      <c r="A103" s="6"/>
      <c r="B103" s="66" t="str">
        <f t="shared" si="71"/>
        <v>Pilot-Peak Time Rebate</v>
      </c>
      <c r="C103" s="70" cm="1">
        <f t="array" ref="C103">SUMPRODUCT($J$375:$AG$518*($J$373:$AG$373=C$73)*($E$375:$E$518=$B103)*($D$375:$D$518=$B$1))</f>
        <v>0</v>
      </c>
      <c r="D103" s="70" cm="1">
        <f t="array" ref="D103">SUMPRODUCT($J$375:$AG$518*($J$373:$AG$373=D$73)*($E$375:$E$518=$B103)*($D$375:$D$518=$B$1))</f>
        <v>0</v>
      </c>
      <c r="E103" s="70" cm="1">
        <f t="array" ref="E103">SUMPRODUCT($J$375:$AG$518*($J$373:$AG$373=E$73)*($E$375:$E$518=$B103)*($D$375:$D$518=$B$1))</f>
        <v>0</v>
      </c>
      <c r="F103" s="70" cm="1">
        <f t="array" ref="F103">SUMPRODUCT($J$375:$AG$518*($J$373:$AG$373=F$73)*($E$375:$E$518=$B103)*($D$375:$D$518=$B$1))</f>
        <v>0</v>
      </c>
      <c r="G103" s="70" cm="1">
        <f t="array" ref="G103">SUMPRODUCT($J$375:$AG$518*($J$373:$AG$373=G$73)*($E$375:$E$518=$B103)*($D$375:$D$518=$B$1))</f>
        <v>0</v>
      </c>
      <c r="H103" s="6"/>
      <c r="I103" s="66" t="str">
        <f t="shared" si="72"/>
        <v>Pilot-Peak Time Rebate</v>
      </c>
      <c r="J103" s="67" cm="1">
        <f t="array" ref="J103">SUMPRODUCT($J$375:$AG$518*($J$373:$AG$373=J$73)*($E$375:$E$518=$B103)*($D$375:$D$518=$I$1))</f>
        <v>0</v>
      </c>
      <c r="K103" s="67" cm="1">
        <f t="array" ref="K103">SUMPRODUCT($J$375:$AG$518*($J$373:$AG$373=K$73)*($E$375:$E$518=$B103)*($D$375:$D$518=$I$1))</f>
        <v>0</v>
      </c>
      <c r="L103" s="67" cm="1">
        <f t="array" ref="L103">SUMPRODUCT($J$375:$AG$518*($J$373:$AG$373=L$73)*($E$375:$E$518=$B103)*($D$375:$D$518=$I$1))</f>
        <v>0</v>
      </c>
      <c r="M103" s="67" cm="1">
        <f t="array" ref="M103">SUMPRODUCT($J$375:$AG$518*($J$373:$AG$373=M$73)*($E$375:$E$518=$B103)*($D$375:$D$518=$I$1))</f>
        <v>0</v>
      </c>
      <c r="N103" s="67" cm="1">
        <f t="array" ref="N103">SUMPRODUCT($J$375:$AG$518*($J$373:$AG$373=N$73)*($E$375:$E$518=$B103)*($D$375:$D$518=$I$1))</f>
        <v>0</v>
      </c>
      <c r="P103" s="21"/>
    </row>
    <row r="104" spans="1:20" ht="16.5">
      <c r="A104" s="6"/>
      <c r="B104" s="66" t="str">
        <f t="shared" si="71"/>
        <v>Parent-Peak Time Rebate</v>
      </c>
      <c r="C104" s="70" cm="1">
        <f t="array" ref="C104">SUMPRODUCT($J$375:$AG$518*($J$373:$AG$373=C$73)*($E$375:$E$518=$B104)*($D$375:$D$518=$B$1))</f>
        <v>0</v>
      </c>
      <c r="D104" s="70" cm="1">
        <f t="array" ref="D104">SUMPRODUCT($J$375:$AG$518*($J$373:$AG$373=D$73)*($E$375:$E$518=$B104)*($D$375:$D$518=$B$1))</f>
        <v>0.62360960682502198</v>
      </c>
      <c r="E104" s="70" cm="1">
        <f t="array" ref="E104">SUMPRODUCT($J$375:$AG$518*($J$373:$AG$373=E$73)*($E$375:$E$518=$B104)*($D$375:$D$518=$B$1))</f>
        <v>4.2472785951920677</v>
      </c>
      <c r="F104" s="70" cm="1">
        <f t="array" ref="F104">SUMPRODUCT($J$375:$AG$518*($J$373:$AG$373=F$73)*($E$375:$E$518=$B104)*($D$375:$D$518=$B$1))</f>
        <v>3.8779347345812432</v>
      </c>
      <c r="G104" s="70" cm="1">
        <f t="array" ref="G104">SUMPRODUCT($J$375:$AG$518*($J$373:$AG$373=G$73)*($E$375:$E$518=$B104)*($D$375:$D$518=$B$1))</f>
        <v>3.8124143574914364</v>
      </c>
      <c r="H104" s="6"/>
      <c r="I104" s="66" t="str">
        <f t="shared" si="72"/>
        <v>Parent-Peak Time Rebate</v>
      </c>
      <c r="J104" s="67" cm="1">
        <f t="array" ref="J104">SUMPRODUCT($J$375:$AG$518*($J$373:$AG$373=J$73)*($E$375:$E$518=$B104)*($D$375:$D$518=$I$1))</f>
        <v>0</v>
      </c>
      <c r="K104" s="67" cm="1">
        <f t="array" ref="K104">SUMPRODUCT($J$375:$AG$518*($J$373:$AG$373=K$73)*($E$375:$E$518=$B104)*($D$375:$D$518=$I$1))</f>
        <v>0.20900019886945498</v>
      </c>
      <c r="L104" s="67" cm="1">
        <f t="array" ref="L104">SUMPRODUCT($J$375:$AG$518*($J$373:$AG$373=L$73)*($E$375:$E$518=$B104)*($D$375:$D$518=$I$1))</f>
        <v>2.1486589694656102</v>
      </c>
      <c r="M104" s="67" cm="1">
        <f t="array" ref="M104">SUMPRODUCT($J$375:$AG$518*($J$373:$AG$373=M$73)*($E$375:$E$518=$B104)*($D$375:$D$518=$I$1))</f>
        <v>2.3555323342230454</v>
      </c>
      <c r="N104" s="67" cm="1">
        <f t="array" ref="N104">SUMPRODUCT($J$375:$AG$518*($J$373:$AG$373=N$73)*($E$375:$E$518=$B104)*($D$375:$D$518=$I$1))</f>
        <v>2.4842888518489383</v>
      </c>
      <c r="P104" s="21"/>
    </row>
    <row r="105" spans="1:20" ht="16.5">
      <c r="A105" s="6"/>
      <c r="B105" s="66"/>
      <c r="C105" s="67"/>
      <c r="D105" s="67"/>
      <c r="E105" s="67"/>
      <c r="F105" s="67"/>
      <c r="G105" s="67"/>
      <c r="H105" s="6"/>
      <c r="I105" s="66"/>
      <c r="J105" s="67"/>
      <c r="K105" s="67"/>
      <c r="L105" s="67"/>
      <c r="M105" s="67"/>
      <c r="N105" s="67"/>
      <c r="P105" s="23"/>
    </row>
    <row r="106" spans="1:20" ht="16.5">
      <c r="A106" s="6"/>
      <c r="B106" s="66"/>
      <c r="C106" s="67"/>
      <c r="D106" s="67"/>
      <c r="E106" s="67"/>
      <c r="F106" s="67"/>
      <c r="G106" s="67"/>
      <c r="H106" s="6"/>
      <c r="I106" s="66"/>
      <c r="J106" s="67"/>
      <c r="K106" s="67"/>
      <c r="L106" s="67"/>
      <c r="M106" s="67"/>
      <c r="N106" s="67"/>
      <c r="P106" s="23"/>
    </row>
    <row r="107" spans="1:20" ht="16.5" customHeight="1">
      <c r="A107" s="6"/>
      <c r="B107" s="57"/>
      <c r="C107" s="57"/>
      <c r="D107" s="57"/>
      <c r="E107" s="57"/>
      <c r="F107" s="57"/>
      <c r="G107" s="57"/>
      <c r="H107" s="6"/>
      <c r="I107" s="57"/>
      <c r="J107" s="57"/>
      <c r="K107" s="57"/>
      <c r="L107" s="57"/>
      <c r="M107" s="57"/>
      <c r="N107" s="57"/>
      <c r="P107" s="23"/>
      <c r="T107" s="100"/>
    </row>
    <row r="108" spans="1:20" ht="16.5" customHeight="1">
      <c r="A108" s="6"/>
      <c r="B108" s="57"/>
      <c r="C108" s="57"/>
      <c r="D108" s="57"/>
      <c r="E108" s="57"/>
      <c r="F108" s="57"/>
      <c r="G108" s="57"/>
      <c r="H108" s="6"/>
      <c r="I108" s="57"/>
      <c r="J108" s="57"/>
      <c r="K108" s="57"/>
      <c r="L108" s="57"/>
      <c r="M108" s="57"/>
      <c r="N108" s="57"/>
      <c r="P108" s="23"/>
      <c r="T108" s="100"/>
    </row>
    <row r="109" spans="1:20" ht="16.149999999999999" customHeight="1">
      <c r="A109" s="6"/>
      <c r="B109" s="57"/>
      <c r="C109" s="57"/>
      <c r="D109" s="57"/>
      <c r="E109" s="57"/>
      <c r="F109" s="57"/>
      <c r="G109" s="57"/>
      <c r="H109" s="6"/>
      <c r="I109" s="57"/>
      <c r="J109" s="57"/>
      <c r="K109" s="57"/>
      <c r="L109" s="57"/>
      <c r="M109" s="57"/>
      <c r="N109" s="57"/>
      <c r="P109" s="23"/>
      <c r="T109" s="100"/>
    </row>
    <row r="110" spans="1:20" ht="36" customHeight="1">
      <c r="A110" s="6"/>
      <c r="B110" s="73" t="s">
        <v>90</v>
      </c>
      <c r="C110" s="69">
        <f>SUM(C111:C141)</f>
        <v>5.663520331855859E-4</v>
      </c>
      <c r="D110" s="69">
        <f>SUM(D111:D141)</f>
        <v>1.5029928152021203E-2</v>
      </c>
      <c r="E110" s="69">
        <f>SUM(E111:E141)</f>
        <v>5.0358933428243442E-2</v>
      </c>
      <c r="F110" s="69">
        <f>SUM(F111:F141)</f>
        <v>8.3586234623054284E-2</v>
      </c>
      <c r="G110" s="69">
        <f>SUM(G111:G141)</f>
        <v>9.9469450892566424E-2</v>
      </c>
      <c r="H110" s="6"/>
      <c r="I110" s="73" t="s">
        <v>90</v>
      </c>
      <c r="J110" s="69">
        <f>SUM(J111:J141)</f>
        <v>0</v>
      </c>
      <c r="K110" s="69">
        <f>SUM(K111:K141)</f>
        <v>1.1158256836556432E-2</v>
      </c>
      <c r="L110" s="69">
        <f>SUM(L111:L141)</f>
        <v>5.5203668801085556E-2</v>
      </c>
      <c r="M110" s="69">
        <f>SUM(M111:M141)</f>
        <v>6.2820515362257814E-2</v>
      </c>
      <c r="N110" s="69">
        <f>SUM(N111:N141)</f>
        <v>7.4576543523473857E-2</v>
      </c>
      <c r="P110" s="21"/>
    </row>
    <row r="111" spans="1:20" ht="16.5">
      <c r="A111" s="6"/>
      <c r="B111" s="70" t="str">
        <f>B76</f>
        <v>Ancillary Battery Storage</v>
      </c>
      <c r="C111" s="71">
        <f>IFERROR(C76/C$74,)</f>
        <v>0</v>
      </c>
      <c r="D111" s="71">
        <f t="shared" ref="D111:G111" si="73">IFERROR(D76/D$74,)</f>
        <v>6.0665721931892579E-5</v>
      </c>
      <c r="E111" s="71">
        <f t="shared" si="73"/>
        <v>3.6922701957287784E-4</v>
      </c>
      <c r="F111" s="71">
        <f t="shared" si="73"/>
        <v>1.3188267048201564E-3</v>
      </c>
      <c r="G111" s="71">
        <f t="shared" si="73"/>
        <v>3.2696944683015521E-3</v>
      </c>
      <c r="H111" s="6"/>
      <c r="I111" s="70" t="str">
        <f>I76</f>
        <v>Ancillary Battery Storage</v>
      </c>
      <c r="J111" s="71">
        <f>IFERROR(J76/J$74,)</f>
        <v>0</v>
      </c>
      <c r="K111" s="71">
        <f t="shared" ref="K111:N111" si="74">IFERROR(K76/K$74,)</f>
        <v>4.2549190635141769E-5</v>
      </c>
      <c r="L111" s="71">
        <f t="shared" si="74"/>
        <v>3.9634181380318622E-4</v>
      </c>
      <c r="M111" s="71">
        <f t="shared" si="74"/>
        <v>1.4499025597835224E-3</v>
      </c>
      <c r="N111" s="71">
        <f t="shared" si="74"/>
        <v>3.7515780284820177E-3</v>
      </c>
      <c r="P111" s="26"/>
    </row>
    <row r="112" spans="1:20" ht="16.5">
      <c r="A112" s="6"/>
      <c r="B112" s="68" t="str">
        <f t="shared" ref="B112:B139" si="75">B77</f>
        <v>Ancillary Cooling</v>
      </c>
      <c r="C112" s="71">
        <f t="shared" ref="C112:G112" si="76">IFERROR(C77/C$74,)</f>
        <v>0</v>
      </c>
      <c r="D112" s="71">
        <f t="shared" si="76"/>
        <v>0</v>
      </c>
      <c r="E112" s="71">
        <f t="shared" si="76"/>
        <v>0</v>
      </c>
      <c r="F112" s="71">
        <f t="shared" si="76"/>
        <v>0</v>
      </c>
      <c r="G112" s="71">
        <f t="shared" si="76"/>
        <v>0</v>
      </c>
      <c r="H112" s="6"/>
      <c r="I112" s="68" t="str">
        <f t="shared" ref="I112:I139" si="77">I77</f>
        <v>Ancillary Cooling</v>
      </c>
      <c r="J112" s="71">
        <f t="shared" ref="J112:N112" si="78">IFERROR(J77/J$74,)</f>
        <v>0</v>
      </c>
      <c r="K112" s="71">
        <f t="shared" si="78"/>
        <v>0</v>
      </c>
      <c r="L112" s="71">
        <f t="shared" si="78"/>
        <v>0</v>
      </c>
      <c r="M112" s="71">
        <f t="shared" si="78"/>
        <v>0</v>
      </c>
      <c r="N112" s="71">
        <f t="shared" si="78"/>
        <v>0</v>
      </c>
      <c r="P112" s="21"/>
    </row>
    <row r="113" spans="1:18" ht="16.5">
      <c r="A113" s="6"/>
      <c r="B113" s="70" t="str">
        <f t="shared" si="75"/>
        <v>Ancillary DLC WH</v>
      </c>
      <c r="C113" s="71">
        <f t="shared" ref="C113:G113" si="79">IFERROR(C78/C$74,)</f>
        <v>0</v>
      </c>
      <c r="D113" s="71">
        <f t="shared" si="79"/>
        <v>0</v>
      </c>
      <c r="E113" s="71">
        <f t="shared" si="79"/>
        <v>0</v>
      </c>
      <c r="F113" s="71">
        <f t="shared" si="79"/>
        <v>0</v>
      </c>
      <c r="G113" s="71">
        <f t="shared" si="79"/>
        <v>0</v>
      </c>
      <c r="H113" s="6"/>
      <c r="I113" s="70" t="str">
        <f t="shared" si="77"/>
        <v>Ancillary DLC WH</v>
      </c>
      <c r="J113" s="71">
        <f t="shared" ref="J113:N113" si="80">IFERROR(J78/J$74,)</f>
        <v>0</v>
      </c>
      <c r="K113" s="71">
        <f t="shared" si="80"/>
        <v>1.0159292088671491E-3</v>
      </c>
      <c r="L113" s="71">
        <f t="shared" si="80"/>
        <v>9.300807610208078E-3</v>
      </c>
      <c r="M113" s="71">
        <f t="shared" si="80"/>
        <v>1.0647154792568815E-2</v>
      </c>
      <c r="N113" s="71">
        <f t="shared" si="80"/>
        <v>1.1232132420436206E-2</v>
      </c>
      <c r="P113" s="21"/>
      <c r="Q113" s="21"/>
      <c r="R113" s="21"/>
    </row>
    <row r="114" spans="1:18" ht="16.5">
      <c r="A114" s="6"/>
      <c r="B114" s="68" t="str">
        <f t="shared" si="75"/>
        <v>Parent-Ancillary HPWH</v>
      </c>
      <c r="C114" s="71">
        <f t="shared" ref="C114:G114" si="81">IFERROR(C79/C$74,)</f>
        <v>0</v>
      </c>
      <c r="D114" s="71">
        <f t="shared" si="81"/>
        <v>3.1796153745510713E-5</v>
      </c>
      <c r="E114" s="71">
        <f t="shared" si="81"/>
        <v>2.2921010266368274E-4</v>
      </c>
      <c r="F114" s="71">
        <f t="shared" si="81"/>
        <v>8.0659393873854315E-4</v>
      </c>
      <c r="G114" s="71">
        <f t="shared" si="81"/>
        <v>1.0981326831634309E-3</v>
      </c>
      <c r="H114" s="6"/>
      <c r="I114" s="68" t="str">
        <f t="shared" si="77"/>
        <v>Parent-Ancillary HPWH</v>
      </c>
      <c r="J114" s="71">
        <f t="shared" ref="J114:N114" si="82">IFERROR(J79/J$74,)</f>
        <v>0</v>
      </c>
      <c r="K114" s="71">
        <f t="shared" si="82"/>
        <v>0</v>
      </c>
      <c r="L114" s="71">
        <f t="shared" si="82"/>
        <v>0</v>
      </c>
      <c r="M114" s="71">
        <f t="shared" si="82"/>
        <v>0</v>
      </c>
      <c r="N114" s="71">
        <f t="shared" si="82"/>
        <v>0</v>
      </c>
      <c r="P114" s="21"/>
      <c r="Q114" s="21"/>
      <c r="R114" s="21"/>
    </row>
    <row r="115" spans="1:18" ht="16.5">
      <c r="A115" s="6"/>
      <c r="B115" s="70" t="str">
        <f t="shared" si="75"/>
        <v>Parent-Ancillary ERWH</v>
      </c>
      <c r="C115" s="71">
        <f t="shared" ref="C115:G115" si="83">IFERROR(C80/C$74,)</f>
        <v>0</v>
      </c>
      <c r="D115" s="71">
        <f t="shared" si="83"/>
        <v>9.7157199161342035E-4</v>
      </c>
      <c r="E115" s="71">
        <f t="shared" si="83"/>
        <v>6.345060344819564E-3</v>
      </c>
      <c r="F115" s="71">
        <f t="shared" si="83"/>
        <v>2.1061030571036404E-2</v>
      </c>
      <c r="G115" s="71">
        <f t="shared" si="83"/>
        <v>2.5487625005958595E-2</v>
      </c>
      <c r="H115" s="6"/>
      <c r="I115" s="70" t="str">
        <f t="shared" si="77"/>
        <v>Parent-Ancillary ERWH</v>
      </c>
      <c r="J115" s="71">
        <f t="shared" ref="J115:N115" si="84">IFERROR(J80/J$74,)</f>
        <v>0</v>
      </c>
      <c r="K115" s="71">
        <f t="shared" si="84"/>
        <v>0</v>
      </c>
      <c r="L115" s="71">
        <f t="shared" si="84"/>
        <v>0</v>
      </c>
      <c r="M115" s="71">
        <f t="shared" si="84"/>
        <v>0</v>
      </c>
      <c r="N115" s="71">
        <f t="shared" si="84"/>
        <v>0</v>
      </c>
      <c r="P115" s="21"/>
      <c r="Q115" s="21"/>
      <c r="R115" s="21"/>
    </row>
    <row r="116" spans="1:18" ht="16.5">
      <c r="A116" s="6"/>
      <c r="B116" s="68" t="str">
        <f t="shared" si="75"/>
        <v>Ancillary EV</v>
      </c>
      <c r="C116" s="71">
        <f t="shared" ref="C116:G116" si="85">IFERROR(C81/C$74,)</f>
        <v>0</v>
      </c>
      <c r="D116" s="71">
        <f t="shared" si="85"/>
        <v>6.319413086092049E-6</v>
      </c>
      <c r="E116" s="71">
        <f t="shared" si="85"/>
        <v>9.6230381801722892E-5</v>
      </c>
      <c r="F116" s="71">
        <f t="shared" si="85"/>
        <v>2.5561362115124759E-4</v>
      </c>
      <c r="G116" s="71">
        <f t="shared" si="85"/>
        <v>1.4599854849352873E-3</v>
      </c>
      <c r="H116" s="6"/>
      <c r="I116" s="68" t="str">
        <f t="shared" si="77"/>
        <v>Ancillary EV</v>
      </c>
      <c r="J116" s="71">
        <f t="shared" ref="J116:N116" si="86">IFERROR(J81/J$74,)</f>
        <v>0</v>
      </c>
      <c r="K116" s="71">
        <f t="shared" si="86"/>
        <v>1.0425491493875891E-5</v>
      </c>
      <c r="L116" s="71">
        <f t="shared" si="86"/>
        <v>1.6056338244662332E-4</v>
      </c>
      <c r="M116" s="71">
        <f t="shared" si="86"/>
        <v>4.373703775283118E-4</v>
      </c>
      <c r="N116" s="71">
        <f t="shared" si="86"/>
        <v>2.6122465502987141E-3</v>
      </c>
      <c r="P116" s="21"/>
      <c r="Q116" s="21"/>
      <c r="R116" s="21"/>
    </row>
    <row r="117" spans="1:18" ht="16.5">
      <c r="A117" s="6"/>
      <c r="B117" s="70" t="str">
        <f t="shared" si="75"/>
        <v>Ancillary Heating</v>
      </c>
      <c r="C117" s="71">
        <f t="shared" ref="C117:G117" si="87">IFERROR(C82/C$74,)</f>
        <v>0</v>
      </c>
      <c r="D117" s="71">
        <f t="shared" si="87"/>
        <v>0</v>
      </c>
      <c r="E117" s="71">
        <f t="shared" si="87"/>
        <v>5.5310584579415707E-4</v>
      </c>
      <c r="F117" s="71">
        <f t="shared" si="87"/>
        <v>8.0818307902639011E-4</v>
      </c>
      <c r="G117" s="71">
        <f t="shared" si="87"/>
        <v>8.4494300028269468E-4</v>
      </c>
      <c r="H117" s="6"/>
      <c r="I117" s="70" t="str">
        <f t="shared" si="77"/>
        <v>Ancillary Heating</v>
      </c>
      <c r="J117" s="71">
        <f t="shared" ref="J117:N117" si="88">IFERROR(J82/J$74,)</f>
        <v>0</v>
      </c>
      <c r="K117" s="71">
        <f t="shared" si="88"/>
        <v>0</v>
      </c>
      <c r="L117" s="71">
        <f t="shared" si="88"/>
        <v>6.019775948927071E-4</v>
      </c>
      <c r="M117" s="71">
        <f t="shared" si="88"/>
        <v>9.0178711598480393E-4</v>
      </c>
      <c r="N117" s="71">
        <f t="shared" si="88"/>
        <v>9.8541802127338567E-4</v>
      </c>
      <c r="P117" s="21"/>
      <c r="Q117" s="21"/>
      <c r="R117" s="21"/>
    </row>
    <row r="118" spans="1:18" ht="16.5">
      <c r="A118" s="6"/>
      <c r="B118" s="68" t="str">
        <f t="shared" si="75"/>
        <v>Ancillary Third Party</v>
      </c>
      <c r="C118" s="71">
        <f t="shared" ref="C118:G118" si="89">IFERROR(C83/C$74,)</f>
        <v>0</v>
      </c>
      <c r="D118" s="71">
        <f t="shared" si="89"/>
        <v>1.1682491239122326E-3</v>
      </c>
      <c r="E118" s="71">
        <f t="shared" si="89"/>
        <v>2.3090700117193346E-3</v>
      </c>
      <c r="F118" s="71">
        <f t="shared" si="89"/>
        <v>2.2660012493324025E-3</v>
      </c>
      <c r="G118" s="71">
        <f t="shared" si="89"/>
        <v>2.1853173478971403E-3</v>
      </c>
      <c r="H118" s="6"/>
      <c r="I118" s="68" t="str">
        <f t="shared" si="77"/>
        <v>Ancillary Third Party</v>
      </c>
      <c r="J118" s="71">
        <f t="shared" ref="J118:N118" si="90">IFERROR(J83/J$74,)</f>
        <v>0</v>
      </c>
      <c r="K118" s="71">
        <f t="shared" si="90"/>
        <v>6.9463515302784309E-4</v>
      </c>
      <c r="L118" s="71">
        <f t="shared" si="90"/>
        <v>1.7936628402900469E-3</v>
      </c>
      <c r="M118" s="71">
        <f t="shared" si="90"/>
        <v>1.7287828802042737E-3</v>
      </c>
      <c r="N118" s="71">
        <f t="shared" si="90"/>
        <v>1.6087218354660698E-3</v>
      </c>
      <c r="P118" s="21"/>
      <c r="Q118" s="21"/>
      <c r="R118" s="21"/>
    </row>
    <row r="119" spans="1:18" ht="16.5">
      <c r="A119" s="6"/>
      <c r="B119" s="70" t="str">
        <f t="shared" si="75"/>
        <v>Battery Energy Storage</v>
      </c>
      <c r="C119" s="71">
        <f t="shared" ref="C119:G119" si="91">IFERROR(C84/C$74,)</f>
        <v>0</v>
      </c>
      <c r="D119" s="71">
        <f t="shared" si="91"/>
        <v>6.0665721931892579E-5</v>
      </c>
      <c r="E119" s="71">
        <f t="shared" si="91"/>
        <v>3.6922701957287784E-4</v>
      </c>
      <c r="F119" s="71">
        <f t="shared" si="91"/>
        <v>1.3188267048201564E-3</v>
      </c>
      <c r="G119" s="71">
        <f t="shared" si="91"/>
        <v>3.2696944683015521E-3</v>
      </c>
      <c r="H119" s="6"/>
      <c r="I119" s="70" t="str">
        <f t="shared" si="77"/>
        <v>Battery Energy Storage</v>
      </c>
      <c r="J119" s="71">
        <f t="shared" ref="J119:N119" si="92">IFERROR(J84/J$74,)</f>
        <v>0</v>
      </c>
      <c r="K119" s="71">
        <f t="shared" si="92"/>
        <v>4.2549190635141769E-5</v>
      </c>
      <c r="L119" s="71">
        <f t="shared" si="92"/>
        <v>3.9634181380318622E-4</v>
      </c>
      <c r="M119" s="71">
        <f t="shared" si="92"/>
        <v>1.4499025597835224E-3</v>
      </c>
      <c r="N119" s="71">
        <f t="shared" si="92"/>
        <v>3.7515780284820177E-3</v>
      </c>
      <c r="P119" s="21"/>
      <c r="Q119" s="21"/>
      <c r="R119" s="21"/>
    </row>
    <row r="120" spans="1:18" ht="16.5">
      <c r="A120" s="6"/>
      <c r="B120" s="68" t="str">
        <f t="shared" si="75"/>
        <v>Behavioral</v>
      </c>
      <c r="C120" s="71">
        <f t="shared" ref="C120:G120" si="93">IFERROR(C85/C$74,)</f>
        <v>0</v>
      </c>
      <c r="D120" s="71">
        <f t="shared" si="93"/>
        <v>1.0264048673848201E-3</v>
      </c>
      <c r="E120" s="71">
        <f t="shared" si="93"/>
        <v>1.7217230992244202E-3</v>
      </c>
      <c r="F120" s="71">
        <f t="shared" si="93"/>
        <v>1.4020449852197808E-3</v>
      </c>
      <c r="G120" s="71">
        <f t="shared" si="93"/>
        <v>1.3085585073520675E-3</v>
      </c>
      <c r="H120" s="6"/>
      <c r="I120" s="68" t="str">
        <f t="shared" si="77"/>
        <v>Behavioral</v>
      </c>
      <c r="J120" s="71">
        <f t="shared" ref="J120:N120" si="94">IFERROR(J85/J$74,)</f>
        <v>0</v>
      </c>
      <c r="K120" s="71">
        <f t="shared" si="94"/>
        <v>6.5552681698757755E-4</v>
      </c>
      <c r="L120" s="71">
        <f t="shared" si="94"/>
        <v>1.6693048206406929E-3</v>
      </c>
      <c r="M120" s="71">
        <f t="shared" si="94"/>
        <v>1.657584076017694E-3</v>
      </c>
      <c r="N120" s="71">
        <f t="shared" si="94"/>
        <v>1.713546512287549E-3</v>
      </c>
      <c r="P120" s="21"/>
      <c r="Q120" s="21"/>
      <c r="R120" s="21"/>
    </row>
    <row r="121" spans="1:18" ht="16.5">
      <c r="A121" s="6" t="s">
        <v>50</v>
      </c>
      <c r="B121" s="70" t="str">
        <f t="shared" si="75"/>
        <v>DLC Central AC</v>
      </c>
      <c r="C121" s="71">
        <f t="shared" ref="C121:G121" si="95">IFERROR(C86/C$74,)</f>
        <v>0</v>
      </c>
      <c r="D121" s="71">
        <f t="shared" si="95"/>
        <v>0</v>
      </c>
      <c r="E121" s="71">
        <f t="shared" si="95"/>
        <v>0</v>
      </c>
      <c r="F121" s="71">
        <f t="shared" si="95"/>
        <v>0</v>
      </c>
      <c r="G121" s="71">
        <f t="shared" si="95"/>
        <v>0</v>
      </c>
      <c r="H121" s="6"/>
      <c r="I121" s="70" t="str">
        <f t="shared" si="77"/>
        <v>DLC Central AC</v>
      </c>
      <c r="J121" s="71">
        <f t="shared" ref="J121:N121" si="96">IFERROR(J86/J$74,)</f>
        <v>0</v>
      </c>
      <c r="K121" s="71">
        <f t="shared" si="96"/>
        <v>0</v>
      </c>
      <c r="L121" s="71">
        <f t="shared" si="96"/>
        <v>0</v>
      </c>
      <c r="M121" s="71">
        <f t="shared" si="96"/>
        <v>0</v>
      </c>
      <c r="N121" s="71">
        <f t="shared" si="96"/>
        <v>0</v>
      </c>
      <c r="P121" s="21"/>
      <c r="Q121" s="21"/>
      <c r="R121" s="21"/>
    </row>
    <row r="122" spans="1:18" ht="16.5">
      <c r="A122" s="6"/>
      <c r="B122" s="68" t="str">
        <f t="shared" si="75"/>
        <v>DLC Electric Vehicle Charging</v>
      </c>
      <c r="C122" s="71">
        <f t="shared" ref="C122:G122" si="97">IFERROR(C87/C$74,)</f>
        <v>0</v>
      </c>
      <c r="D122" s="71">
        <f t="shared" si="97"/>
        <v>1.2638826172184098E-5</v>
      </c>
      <c r="E122" s="71">
        <f t="shared" si="97"/>
        <v>1.9246076360344578E-4</v>
      </c>
      <c r="F122" s="71">
        <f t="shared" si="97"/>
        <v>5.1122724230249518E-4</v>
      </c>
      <c r="G122" s="71">
        <f t="shared" si="97"/>
        <v>2.9199709698705745E-3</v>
      </c>
      <c r="H122" s="6"/>
      <c r="I122" s="68" t="str">
        <f t="shared" si="77"/>
        <v>DLC Electric Vehicle Charging</v>
      </c>
      <c r="J122" s="71">
        <f t="shared" ref="J122:N122" si="98">IFERROR(J87/J$74,)</f>
        <v>0</v>
      </c>
      <c r="K122" s="71">
        <f t="shared" si="98"/>
        <v>2.0850982987751783E-5</v>
      </c>
      <c r="L122" s="71">
        <f t="shared" si="98"/>
        <v>3.2112676489324664E-4</v>
      </c>
      <c r="M122" s="71">
        <f t="shared" si="98"/>
        <v>8.7474075505662361E-4</v>
      </c>
      <c r="N122" s="71">
        <f t="shared" si="98"/>
        <v>5.2244931005974281E-3</v>
      </c>
      <c r="P122" s="21"/>
      <c r="Q122" s="21"/>
      <c r="R122" s="21"/>
    </row>
    <row r="123" spans="1:18" ht="16.5">
      <c r="A123" s="6"/>
      <c r="B123" s="70" t="str">
        <f t="shared" si="75"/>
        <v>DLC Smart Appliances</v>
      </c>
      <c r="C123" s="71">
        <f t="shared" ref="C123:G123" si="99">IFERROR(C88/C$74,)</f>
        <v>0</v>
      </c>
      <c r="D123" s="71">
        <f t="shared" si="99"/>
        <v>2.0001851153435542E-4</v>
      </c>
      <c r="E123" s="71">
        <f t="shared" si="99"/>
        <v>1.8304583406640491E-3</v>
      </c>
      <c r="F123" s="71">
        <f t="shared" si="99"/>
        <v>2.0805635251812805E-3</v>
      </c>
      <c r="G123" s="71">
        <f t="shared" si="99"/>
        <v>2.1757068980478348E-3</v>
      </c>
      <c r="H123" s="6"/>
      <c r="I123" s="70" t="str">
        <f t="shared" si="77"/>
        <v>DLC Smart Appliances</v>
      </c>
      <c r="J123" s="71">
        <f t="shared" ref="J123:N123" si="100">IFERROR(J88/J$74,)</f>
        <v>0</v>
      </c>
      <c r="K123" s="71">
        <f t="shared" si="100"/>
        <v>2.1352666734323608E-4</v>
      </c>
      <c r="L123" s="71">
        <f t="shared" si="100"/>
        <v>1.9753882980762423E-3</v>
      </c>
      <c r="M123" s="71">
        <f t="shared" si="100"/>
        <v>2.3010198649642708E-3</v>
      </c>
      <c r="N123" s="71">
        <f t="shared" si="100"/>
        <v>2.5131143064676571E-3</v>
      </c>
      <c r="P123" s="21"/>
      <c r="Q123" s="21"/>
      <c r="R123" s="21"/>
    </row>
    <row r="124" spans="1:18" ht="16.5">
      <c r="A124" s="6"/>
      <c r="B124" s="68" t="str">
        <f t="shared" si="75"/>
        <v>DLC Smart Thermostats - Cooling</v>
      </c>
      <c r="C124" s="71">
        <f t="shared" ref="C124:G124" si="101">IFERROR(C89/C$74,)</f>
        <v>0</v>
      </c>
      <c r="D124" s="71">
        <f t="shared" si="101"/>
        <v>0</v>
      </c>
      <c r="E124" s="71">
        <f t="shared" si="101"/>
        <v>0</v>
      </c>
      <c r="F124" s="71">
        <f t="shared" si="101"/>
        <v>0</v>
      </c>
      <c r="G124" s="71">
        <f t="shared" si="101"/>
        <v>0</v>
      </c>
      <c r="H124" s="6"/>
      <c r="I124" s="68" t="str">
        <f t="shared" si="77"/>
        <v>DLC Smart Thermostats - Cooling</v>
      </c>
      <c r="J124" s="71">
        <f t="shared" ref="J124:N124" si="102">IFERROR(J89/J$74,)</f>
        <v>0</v>
      </c>
      <c r="K124" s="71">
        <f t="shared" si="102"/>
        <v>0</v>
      </c>
      <c r="L124" s="71">
        <f t="shared" si="102"/>
        <v>0</v>
      </c>
      <c r="M124" s="71">
        <f t="shared" si="102"/>
        <v>0</v>
      </c>
      <c r="N124" s="71">
        <f t="shared" si="102"/>
        <v>0</v>
      </c>
      <c r="P124" s="21"/>
      <c r="Q124" s="21"/>
      <c r="R124" s="21"/>
    </row>
    <row r="125" spans="1:18" ht="16.5">
      <c r="A125" s="6"/>
      <c r="B125" s="70" t="str">
        <f t="shared" si="75"/>
        <v>DLC Smart Thermostats - Heating</v>
      </c>
      <c r="C125" s="71">
        <f t="shared" ref="C125:G125" si="103">IFERROR(C90/C$74,)</f>
        <v>0</v>
      </c>
      <c r="D125" s="71">
        <f t="shared" si="103"/>
        <v>0</v>
      </c>
      <c r="E125" s="71">
        <f t="shared" si="103"/>
        <v>2.2124233831766283E-3</v>
      </c>
      <c r="F125" s="71">
        <f t="shared" si="103"/>
        <v>3.2327323161055604E-3</v>
      </c>
      <c r="G125" s="71">
        <f t="shared" si="103"/>
        <v>3.3797720011307787E-3</v>
      </c>
      <c r="H125" s="6"/>
      <c r="I125" s="70" t="str">
        <f t="shared" si="77"/>
        <v>DLC Smart Thermostats - Heating</v>
      </c>
      <c r="J125" s="71">
        <f t="shared" ref="J125:N125" si="104">IFERROR(J90/J$74,)</f>
        <v>0</v>
      </c>
      <c r="K125" s="71">
        <f t="shared" si="104"/>
        <v>0</v>
      </c>
      <c r="L125" s="71">
        <f t="shared" si="104"/>
        <v>2.4079103795708284E-3</v>
      </c>
      <c r="M125" s="71">
        <f t="shared" si="104"/>
        <v>3.6071484639392157E-3</v>
      </c>
      <c r="N125" s="71">
        <f t="shared" si="104"/>
        <v>3.9416720850935427E-3</v>
      </c>
      <c r="O125" s="117"/>
      <c r="P125" s="21"/>
      <c r="Q125" s="21"/>
      <c r="R125" s="21"/>
    </row>
    <row r="126" spans="1:18" ht="16.5">
      <c r="A126" s="6"/>
      <c r="B126" s="68" t="str">
        <f t="shared" si="75"/>
        <v>DLC Water Heating</v>
      </c>
      <c r="C126" s="71">
        <f t="shared" ref="C126:G126" si="105">IFERROR(C91/C$74,)</f>
        <v>0</v>
      </c>
      <c r="D126" s="71">
        <f t="shared" si="105"/>
        <v>0</v>
      </c>
      <c r="E126" s="71">
        <f t="shared" si="105"/>
        <v>0</v>
      </c>
      <c r="F126" s="71">
        <f t="shared" si="105"/>
        <v>0</v>
      </c>
      <c r="G126" s="71">
        <f t="shared" si="105"/>
        <v>0</v>
      </c>
      <c r="H126" s="6"/>
      <c r="I126" s="68" t="str">
        <f t="shared" si="77"/>
        <v>DLC Water Heating</v>
      </c>
      <c r="J126" s="71">
        <f t="shared" ref="J126:N126" si="106">IFERROR(J91/J$74,)</f>
        <v>0</v>
      </c>
      <c r="K126" s="71">
        <f t="shared" si="106"/>
        <v>1.0159292088671491E-3</v>
      </c>
      <c r="L126" s="71">
        <f t="shared" si="106"/>
        <v>9.300807610208078E-3</v>
      </c>
      <c r="M126" s="71">
        <f t="shared" si="106"/>
        <v>1.0647154792568815E-2</v>
      </c>
      <c r="N126" s="71">
        <f t="shared" si="106"/>
        <v>1.1232132420436206E-2</v>
      </c>
      <c r="O126" s="117"/>
      <c r="P126" s="26"/>
      <c r="Q126" s="21"/>
      <c r="R126" s="21"/>
    </row>
    <row r="127" spans="1:18" ht="16.5">
      <c r="A127" s="6" t="s">
        <v>50</v>
      </c>
      <c r="B127" s="70" t="str">
        <f t="shared" si="75"/>
        <v>Pilot-CTA-2045 HPWH</v>
      </c>
      <c r="C127" s="71">
        <f t="shared" ref="C127:G127" si="107">IFERROR(C92/C$74,)</f>
        <v>0</v>
      </c>
      <c r="D127" s="71">
        <f t="shared" si="107"/>
        <v>0</v>
      </c>
      <c r="E127" s="71">
        <f t="shared" si="107"/>
        <v>0</v>
      </c>
      <c r="F127" s="71">
        <f t="shared" si="107"/>
        <v>0</v>
      </c>
      <c r="G127" s="71">
        <f t="shared" si="107"/>
        <v>0</v>
      </c>
      <c r="H127" s="6"/>
      <c r="I127" s="70" t="str">
        <f t="shared" si="77"/>
        <v>Pilot-CTA-2045 HPWH</v>
      </c>
      <c r="J127" s="71">
        <f t="shared" ref="J127:N127" si="108">IFERROR(J92/J$74,)</f>
        <v>0</v>
      </c>
      <c r="K127" s="71">
        <f t="shared" si="108"/>
        <v>0</v>
      </c>
      <c r="L127" s="71">
        <f t="shared" si="108"/>
        <v>0</v>
      </c>
      <c r="M127" s="71">
        <f t="shared" si="108"/>
        <v>0</v>
      </c>
      <c r="N127" s="71">
        <f t="shared" si="108"/>
        <v>0</v>
      </c>
      <c r="P127" s="21"/>
      <c r="Q127" s="21"/>
      <c r="R127" s="21"/>
    </row>
    <row r="128" spans="1:18" ht="16.5">
      <c r="A128" s="6"/>
      <c r="B128" s="68" t="str">
        <f t="shared" si="75"/>
        <v>Parent-CTA-2045 HPWH</v>
      </c>
      <c r="C128" s="71">
        <f t="shared" ref="C128:G128" si="109">IFERROR(C93/C$74,)</f>
        <v>0</v>
      </c>
      <c r="D128" s="71">
        <f t="shared" si="109"/>
        <v>3.1796153745510713E-5</v>
      </c>
      <c r="E128" s="71">
        <f t="shared" si="109"/>
        <v>2.2921010266368274E-4</v>
      </c>
      <c r="F128" s="71">
        <f t="shared" si="109"/>
        <v>8.0659393873854315E-4</v>
      </c>
      <c r="G128" s="71">
        <f t="shared" si="109"/>
        <v>1.0981326831634309E-3</v>
      </c>
      <c r="H128" s="6"/>
      <c r="I128" s="68" t="str">
        <f t="shared" si="77"/>
        <v>Parent-CTA-2045 HPWH</v>
      </c>
      <c r="J128" s="71">
        <f t="shared" ref="J128:N128" si="110">IFERROR(J93/J$74,)</f>
        <v>0</v>
      </c>
      <c r="K128" s="71">
        <f t="shared" si="110"/>
        <v>0</v>
      </c>
      <c r="L128" s="71">
        <f t="shared" si="110"/>
        <v>0</v>
      </c>
      <c r="M128" s="71">
        <f t="shared" si="110"/>
        <v>0</v>
      </c>
      <c r="N128" s="71">
        <f t="shared" si="110"/>
        <v>0</v>
      </c>
      <c r="P128" s="21"/>
      <c r="Q128" s="21"/>
      <c r="R128" s="21"/>
    </row>
    <row r="129" spans="1:22" ht="16.5">
      <c r="A129" s="6"/>
      <c r="B129" s="70" t="str">
        <f t="shared" si="75"/>
        <v>Pilot-CTA-2045 ERWH</v>
      </c>
      <c r="C129" s="71">
        <f t="shared" ref="C129:G129" si="111">IFERROR(C94/C$74,)</f>
        <v>0</v>
      </c>
      <c r="D129" s="71">
        <f t="shared" si="111"/>
        <v>0</v>
      </c>
      <c r="E129" s="71">
        <f t="shared" si="111"/>
        <v>0</v>
      </c>
      <c r="F129" s="71">
        <f t="shared" si="111"/>
        <v>0</v>
      </c>
      <c r="G129" s="71">
        <f t="shared" si="111"/>
        <v>0</v>
      </c>
      <c r="H129" s="6"/>
      <c r="I129" s="70" t="str">
        <f t="shared" si="77"/>
        <v>Pilot-CTA-2045 ERWH</v>
      </c>
      <c r="J129" s="71">
        <f t="shared" ref="J129:N129" si="112">IFERROR(J94/J$74,)</f>
        <v>0</v>
      </c>
      <c r="K129" s="71">
        <f t="shared" si="112"/>
        <v>0</v>
      </c>
      <c r="L129" s="71">
        <f t="shared" si="112"/>
        <v>0</v>
      </c>
      <c r="M129" s="71">
        <f t="shared" si="112"/>
        <v>0</v>
      </c>
      <c r="N129" s="71">
        <f t="shared" si="112"/>
        <v>0</v>
      </c>
      <c r="P129" s="21"/>
      <c r="Q129" s="21"/>
      <c r="R129" s="21"/>
    </row>
    <row r="130" spans="1:22" ht="16.5">
      <c r="A130" s="6"/>
      <c r="B130" s="68" t="str">
        <f t="shared" si="75"/>
        <v>Parent-CTA-2045 ERWH</v>
      </c>
      <c r="C130" s="71">
        <f t="shared" ref="C130:G130" si="113">IFERROR(C95/C$74,)</f>
        <v>0</v>
      </c>
      <c r="D130" s="71">
        <f t="shared" si="113"/>
        <v>9.7157199161342035E-4</v>
      </c>
      <c r="E130" s="71">
        <f t="shared" si="113"/>
        <v>6.345060344819564E-3</v>
      </c>
      <c r="F130" s="71">
        <f t="shared" si="113"/>
        <v>2.1061030571036404E-2</v>
      </c>
      <c r="G130" s="71">
        <f t="shared" si="113"/>
        <v>2.5487625005958595E-2</v>
      </c>
      <c r="H130" s="6"/>
      <c r="I130" s="68" t="str">
        <f t="shared" si="77"/>
        <v>Parent-CTA-2045 ERWH</v>
      </c>
      <c r="J130" s="71">
        <f t="shared" ref="J130:N130" si="114">IFERROR(J95/J$74,)</f>
        <v>0</v>
      </c>
      <c r="K130" s="71">
        <f t="shared" si="114"/>
        <v>0</v>
      </c>
      <c r="L130" s="71">
        <f t="shared" si="114"/>
        <v>0</v>
      </c>
      <c r="M130" s="71">
        <f t="shared" si="114"/>
        <v>0</v>
      </c>
      <c r="N130" s="71">
        <f t="shared" si="114"/>
        <v>0</v>
      </c>
      <c r="P130" s="21"/>
      <c r="Q130" s="21"/>
      <c r="R130" s="21"/>
    </row>
    <row r="131" spans="1:22" ht="16.5">
      <c r="A131" s="6"/>
      <c r="B131" s="70" t="str">
        <f t="shared" si="75"/>
        <v>Electric Vehicle TOU Opt-in</v>
      </c>
      <c r="C131" s="71">
        <f t="shared" ref="C131:G131" si="115">IFERROR(C96/C$74,)</f>
        <v>5.663520331855859E-4</v>
      </c>
      <c r="D131" s="71">
        <f t="shared" si="115"/>
        <v>5.0082724674239596E-4</v>
      </c>
      <c r="E131" s="71">
        <f t="shared" si="115"/>
        <v>4.3521295770108655E-4</v>
      </c>
      <c r="F131" s="71">
        <f t="shared" si="115"/>
        <v>4.2745771674066011E-4</v>
      </c>
      <c r="G131" s="71">
        <f t="shared" si="115"/>
        <v>4.1318897826765676E-4</v>
      </c>
      <c r="H131" s="6"/>
      <c r="I131" s="70" t="str">
        <f t="shared" si="77"/>
        <v>Electric Vehicle TOU Opt-in</v>
      </c>
      <c r="J131" s="71">
        <f t="shared" ref="J131:N131" si="116">IFERROR(J96/J$74,)</f>
        <v>0</v>
      </c>
      <c r="K131" s="71">
        <f t="shared" si="116"/>
        <v>0</v>
      </c>
      <c r="L131" s="71">
        <f t="shared" si="116"/>
        <v>0</v>
      </c>
      <c r="M131" s="71">
        <f t="shared" si="116"/>
        <v>0</v>
      </c>
      <c r="N131" s="71">
        <f t="shared" si="116"/>
        <v>0</v>
      </c>
      <c r="O131" s="117"/>
      <c r="P131" s="21"/>
      <c r="Q131" s="21"/>
      <c r="R131" s="21"/>
    </row>
    <row r="132" spans="1:22" ht="16.5">
      <c r="A132" s="6"/>
      <c r="B132" s="68" t="str">
        <f t="shared" si="75"/>
        <v>Thermal Energy Storage</v>
      </c>
      <c r="C132" s="71">
        <f t="shared" ref="C132:G132" si="117">IFERROR(C97/C$74,)</f>
        <v>0</v>
      </c>
      <c r="D132" s="71">
        <f t="shared" si="117"/>
        <v>0</v>
      </c>
      <c r="E132" s="71">
        <f t="shared" si="117"/>
        <v>0</v>
      </c>
      <c r="F132" s="71">
        <f t="shared" si="117"/>
        <v>0</v>
      </c>
      <c r="G132" s="71">
        <f t="shared" si="117"/>
        <v>0</v>
      </c>
      <c r="H132" s="6"/>
      <c r="I132" s="68" t="str">
        <f t="shared" si="77"/>
        <v>Thermal Energy Storage</v>
      </c>
      <c r="J132" s="71">
        <f t="shared" ref="J132:N132" si="118">IFERROR(J97/J$74,)</f>
        <v>0</v>
      </c>
      <c r="K132" s="71">
        <f t="shared" si="118"/>
        <v>0</v>
      </c>
      <c r="L132" s="71">
        <f t="shared" si="118"/>
        <v>0</v>
      </c>
      <c r="M132" s="71">
        <f t="shared" si="118"/>
        <v>0</v>
      </c>
      <c r="N132" s="71">
        <f t="shared" si="118"/>
        <v>0</v>
      </c>
      <c r="O132" s="117"/>
      <c r="P132" s="26"/>
      <c r="Q132" s="21"/>
      <c r="R132" s="21"/>
    </row>
    <row r="133" spans="1:22" ht="16.5">
      <c r="A133" s="6"/>
      <c r="B133" s="70" t="str">
        <f t="shared" si="75"/>
        <v>Third Party Contracts</v>
      </c>
      <c r="C133" s="71">
        <f t="shared" ref="C133:G133" si="119">IFERROR(C98/C$74,)</f>
        <v>0</v>
      </c>
      <c r="D133" s="71">
        <f t="shared" si="119"/>
        <v>8.5363071172727765E-3</v>
      </c>
      <c r="E133" s="71">
        <f t="shared" si="119"/>
        <v>1.687219820830075E-2</v>
      </c>
      <c r="F133" s="71">
        <f t="shared" si="119"/>
        <v>1.6557498051142039E-2</v>
      </c>
      <c r="G133" s="71">
        <f t="shared" si="119"/>
        <v>1.5967946946010714E-2</v>
      </c>
      <c r="H133" s="6"/>
      <c r="I133" s="70" t="str">
        <f t="shared" si="77"/>
        <v>Third Party Contracts</v>
      </c>
      <c r="J133" s="71">
        <f t="shared" ref="J133:N133" si="120">IFERROR(J98/J$74,)</f>
        <v>0</v>
      </c>
      <c r="K133" s="71">
        <f t="shared" si="120"/>
        <v>6.4304203659789902E-3</v>
      </c>
      <c r="L133" s="71">
        <f t="shared" si="120"/>
        <v>1.660440881464938E-2</v>
      </c>
      <c r="M133" s="71">
        <f t="shared" si="120"/>
        <v>1.600379795460162E-2</v>
      </c>
      <c r="N133" s="71">
        <f t="shared" si="120"/>
        <v>1.4892361276109312E-2</v>
      </c>
      <c r="O133" s="117"/>
      <c r="P133" s="21"/>
      <c r="Q133" s="21"/>
      <c r="R133" s="21"/>
    </row>
    <row r="134" spans="1:22" ht="16.5">
      <c r="A134" s="6"/>
      <c r="B134" s="68" t="str">
        <f t="shared" si="75"/>
        <v>Time-of-Use Opt-Out</v>
      </c>
      <c r="C134" s="71">
        <f t="shared" ref="C134:G134" si="121">IFERROR(C99/C$74,)</f>
        <v>0</v>
      </c>
      <c r="D134" s="71">
        <f t="shared" si="121"/>
        <v>0</v>
      </c>
      <c r="E134" s="71">
        <f t="shared" si="121"/>
        <v>0</v>
      </c>
      <c r="F134" s="71">
        <f t="shared" si="121"/>
        <v>0</v>
      </c>
      <c r="G134" s="71">
        <f t="shared" si="121"/>
        <v>0</v>
      </c>
      <c r="H134" s="6"/>
      <c r="I134" s="68" t="str">
        <f t="shared" si="77"/>
        <v>Time-of-Use Opt-Out</v>
      </c>
      <c r="J134" s="71">
        <f t="shared" ref="J134:N134" si="122">IFERROR(J99/J$74,)</f>
        <v>0</v>
      </c>
      <c r="K134" s="71">
        <f t="shared" si="122"/>
        <v>0</v>
      </c>
      <c r="L134" s="71">
        <f t="shared" si="122"/>
        <v>0</v>
      </c>
      <c r="M134" s="71">
        <f t="shared" si="122"/>
        <v>0</v>
      </c>
      <c r="N134" s="71">
        <f t="shared" si="122"/>
        <v>0</v>
      </c>
      <c r="O134" s="117"/>
      <c r="P134" s="26"/>
      <c r="Q134" s="21"/>
      <c r="R134" s="21"/>
    </row>
    <row r="135" spans="1:22" ht="16.5">
      <c r="A135" s="6"/>
      <c r="B135" s="70" t="str">
        <f t="shared" si="75"/>
        <v>Variable Peak Pricing Rates</v>
      </c>
      <c r="C135" s="71">
        <f t="shared" ref="C135:G135" si="123">IFERROR(C100/C$74,)</f>
        <v>0</v>
      </c>
      <c r="D135" s="71">
        <f t="shared" si="123"/>
        <v>2.7342569891102556E-4</v>
      </c>
      <c r="E135" s="71">
        <f t="shared" si="123"/>
        <v>1.8939172107134891E-3</v>
      </c>
      <c r="F135" s="71">
        <f t="shared" si="123"/>
        <v>2.0217378947531995E-3</v>
      </c>
      <c r="G135" s="71">
        <f t="shared" si="123"/>
        <v>1.9279026335366739E-3</v>
      </c>
      <c r="H135" s="6"/>
      <c r="I135" s="70" t="str">
        <f t="shared" si="77"/>
        <v>Variable Peak Pricing Rates</v>
      </c>
      <c r="J135" s="71">
        <f t="shared" ref="J135:N135" si="124">IFERROR(J100/J$74,)</f>
        <v>0</v>
      </c>
      <c r="K135" s="71">
        <f t="shared" si="124"/>
        <v>2.2531480785343376E-4</v>
      </c>
      <c r="L135" s="71">
        <f t="shared" si="124"/>
        <v>1.9587880131235933E-3</v>
      </c>
      <c r="M135" s="71">
        <f t="shared" si="124"/>
        <v>2.069078379857067E-3</v>
      </c>
      <c r="N135" s="71">
        <f t="shared" si="124"/>
        <v>1.9311493611838533E-3</v>
      </c>
      <c r="O135" s="117"/>
      <c r="P135" s="26"/>
      <c r="Q135" s="21"/>
      <c r="R135" s="21"/>
    </row>
    <row r="136" spans="1:22" ht="16.5">
      <c r="A136" s="6"/>
      <c r="B136" s="68" t="str">
        <f t="shared" si="75"/>
        <v>Pilot-Time-of-Use Opt-in</v>
      </c>
      <c r="C136" s="71">
        <f t="shared" ref="C136:G136" si="125">IFERROR(C101/C$74,)</f>
        <v>0</v>
      </c>
      <c r="D136" s="71">
        <f t="shared" si="125"/>
        <v>0</v>
      </c>
      <c r="E136" s="71">
        <f t="shared" si="125"/>
        <v>0</v>
      </c>
      <c r="F136" s="71">
        <f t="shared" si="125"/>
        <v>0</v>
      </c>
      <c r="G136" s="71">
        <f t="shared" si="125"/>
        <v>0</v>
      </c>
      <c r="H136" s="6"/>
      <c r="I136" s="68" t="str">
        <f t="shared" si="77"/>
        <v>Pilot-Time-of-Use Opt-in</v>
      </c>
      <c r="J136" s="71">
        <f t="shared" ref="J136:N136" si="126">IFERROR(J101/J$74,)</f>
        <v>0</v>
      </c>
      <c r="K136" s="71">
        <f t="shared" si="126"/>
        <v>0</v>
      </c>
      <c r="L136" s="71">
        <f t="shared" si="126"/>
        <v>0</v>
      </c>
      <c r="M136" s="71">
        <f t="shared" si="126"/>
        <v>0</v>
      </c>
      <c r="N136" s="71">
        <f t="shared" si="126"/>
        <v>0</v>
      </c>
      <c r="P136" s="21"/>
      <c r="Q136" s="21"/>
      <c r="R136" s="21"/>
    </row>
    <row r="137" spans="1:22" ht="16.5">
      <c r="A137" s="6"/>
      <c r="B137" s="70" t="str">
        <f t="shared" si="75"/>
        <v>Parent-Time-of-Use Opt-in</v>
      </c>
      <c r="C137" s="71">
        <f t="shared" ref="C137:G137" si="127">IFERROR(C102/C$74,)</f>
        <v>0</v>
      </c>
      <c r="D137" s="71">
        <f t="shared" si="127"/>
        <v>4.9249292102691638E-4</v>
      </c>
      <c r="E137" s="71">
        <f t="shared" si="127"/>
        <v>3.7430665528578933E-3</v>
      </c>
      <c r="F137" s="71">
        <f t="shared" si="127"/>
        <v>3.5349722697842626E-3</v>
      </c>
      <c r="G137" s="71">
        <f t="shared" si="127"/>
        <v>3.3180727977017437E-3</v>
      </c>
      <c r="H137" s="6"/>
      <c r="I137" s="70" t="str">
        <f t="shared" si="77"/>
        <v>Parent-Time-of-Use Opt-in</v>
      </c>
      <c r="J137" s="71">
        <f t="shared" ref="J137:N137" si="128">IFERROR(J102/J$74,)</f>
        <v>0</v>
      </c>
      <c r="K137" s="71">
        <f t="shared" si="128"/>
        <v>3.3163589657638263E-4</v>
      </c>
      <c r="L137" s="71">
        <f t="shared" si="128"/>
        <v>3.6415157890248269E-3</v>
      </c>
      <c r="M137" s="71">
        <f t="shared" si="128"/>
        <v>3.9912234625869994E-3</v>
      </c>
      <c r="N137" s="71">
        <f t="shared" si="128"/>
        <v>4.0360192958825971E-3</v>
      </c>
      <c r="O137" s="117"/>
      <c r="P137" s="21"/>
      <c r="Q137" s="21"/>
      <c r="R137" s="21"/>
    </row>
    <row r="138" spans="1:22" ht="16.5">
      <c r="A138" s="6"/>
      <c r="B138" s="68" t="str">
        <f t="shared" si="75"/>
        <v>Pilot-Peak Time Rebate</v>
      </c>
      <c r="C138" s="71">
        <f t="shared" ref="C138:G138" si="129">IFERROR(C103/C$74,)</f>
        <v>0</v>
      </c>
      <c r="D138" s="71">
        <f t="shared" si="129"/>
        <v>0</v>
      </c>
      <c r="E138" s="71">
        <f t="shared" si="129"/>
        <v>0</v>
      </c>
      <c r="F138" s="71">
        <f t="shared" si="129"/>
        <v>0</v>
      </c>
      <c r="G138" s="71">
        <f t="shared" si="129"/>
        <v>0</v>
      </c>
      <c r="H138" s="6"/>
      <c r="I138" s="68" t="str">
        <f t="shared" si="77"/>
        <v>Pilot-Peak Time Rebate</v>
      </c>
      <c r="J138" s="71">
        <f t="shared" ref="J138:N138" si="130">IFERROR(J103/J$74,)</f>
        <v>0</v>
      </c>
      <c r="K138" s="71">
        <f t="shared" si="130"/>
        <v>0</v>
      </c>
      <c r="L138" s="71">
        <f t="shared" si="130"/>
        <v>0</v>
      </c>
      <c r="M138" s="71">
        <f t="shared" si="130"/>
        <v>0</v>
      </c>
      <c r="N138" s="71">
        <f t="shared" si="130"/>
        <v>0</v>
      </c>
      <c r="O138" s="117"/>
      <c r="P138" s="26"/>
      <c r="Q138" s="21"/>
      <c r="R138" s="21"/>
    </row>
    <row r="139" spans="1:22" ht="16.5">
      <c r="A139" s="6"/>
      <c r="B139" s="70" t="str">
        <f t="shared" si="75"/>
        <v>Parent-Peak Time Rebate</v>
      </c>
      <c r="C139" s="71">
        <f t="shared" ref="C139:G139" si="131">IFERROR(C104/C$74,)</f>
        <v>0</v>
      </c>
      <c r="D139" s="71">
        <f t="shared" si="131"/>
        <v>6.8517669139675681E-4</v>
      </c>
      <c r="E139" s="71">
        <f t="shared" si="131"/>
        <v>4.6120717385742128E-3</v>
      </c>
      <c r="F139" s="71">
        <f t="shared" si="131"/>
        <v>4.1153002431247544E-3</v>
      </c>
      <c r="G139" s="71">
        <f t="shared" si="131"/>
        <v>3.8571810126861051E-3</v>
      </c>
      <c r="H139" s="6"/>
      <c r="I139" s="70" t="str">
        <f t="shared" si="77"/>
        <v>Parent-Peak Time Rebate</v>
      </c>
      <c r="J139" s="71">
        <f t="shared" ref="J139:N139" si="132">IFERROR(J104/J$74,)</f>
        <v>0</v>
      </c>
      <c r="K139" s="71">
        <f t="shared" si="132"/>
        <v>4.5896385530275641E-4</v>
      </c>
      <c r="L139" s="71">
        <f t="shared" si="132"/>
        <v>4.6747232554548331E-3</v>
      </c>
      <c r="M139" s="71">
        <f t="shared" si="132"/>
        <v>5.0538673268122674E-3</v>
      </c>
      <c r="N139" s="71">
        <f t="shared" si="132"/>
        <v>5.1503802809772931E-3</v>
      </c>
      <c r="O139" s="117"/>
      <c r="P139" s="21"/>
      <c r="Q139" s="21"/>
      <c r="R139" s="21"/>
    </row>
    <row r="140" spans="1:22" ht="16.5">
      <c r="A140" s="6"/>
      <c r="B140" s="68"/>
      <c r="C140" s="71"/>
      <c r="D140" s="71"/>
      <c r="E140" s="71"/>
      <c r="F140" s="71"/>
      <c r="G140" s="71"/>
      <c r="H140" s="6"/>
      <c r="I140" s="68"/>
      <c r="J140" s="71"/>
      <c r="K140" s="71"/>
      <c r="L140" s="71"/>
      <c r="M140" s="71"/>
      <c r="N140" s="71"/>
      <c r="O140" s="117"/>
      <c r="P140" s="26"/>
      <c r="Q140" s="21"/>
      <c r="R140" s="21"/>
    </row>
    <row r="141" spans="1:22" ht="16.5">
      <c r="A141" s="6"/>
      <c r="B141" s="70"/>
      <c r="C141" s="71"/>
      <c r="D141" s="71"/>
      <c r="E141" s="71"/>
      <c r="F141" s="71"/>
      <c r="G141" s="71"/>
      <c r="H141" s="6"/>
      <c r="I141" s="70"/>
      <c r="J141" s="71"/>
      <c r="K141" s="71"/>
      <c r="L141" s="71"/>
      <c r="M141" s="71"/>
      <c r="N141" s="71"/>
      <c r="O141" s="117"/>
      <c r="P141" s="26"/>
      <c r="Q141" s="21"/>
      <c r="R141" s="21"/>
    </row>
    <row r="142" spans="1:22" ht="16.5">
      <c r="B142" s="117"/>
      <c r="C142" s="117"/>
      <c r="D142" s="117"/>
      <c r="E142" s="117"/>
      <c r="F142" s="117"/>
      <c r="G142" s="117"/>
      <c r="I142" s="117"/>
      <c r="J142" s="117"/>
      <c r="K142" s="117"/>
      <c r="L142" s="117"/>
      <c r="M142" s="117"/>
      <c r="N142" s="117"/>
      <c r="O142" s="117"/>
      <c r="P142" s="21"/>
      <c r="Q142" s="21"/>
      <c r="R142" s="21"/>
      <c r="S142" s="21"/>
      <c r="T142" s="21"/>
      <c r="U142" s="21"/>
      <c r="V142" s="21"/>
    </row>
    <row r="143" spans="1:22">
      <c r="B143" s="120" t="s">
        <v>0</v>
      </c>
      <c r="C143" s="117" t="s">
        <v>36</v>
      </c>
      <c r="D143"/>
    </row>
    <row r="144" spans="1:22" ht="16.5">
      <c r="B144" s="21"/>
      <c r="C144" s="21"/>
      <c r="D144" s="21"/>
      <c r="E144"/>
      <c r="F144"/>
      <c r="G144"/>
      <c r="H144"/>
      <c r="I144"/>
      <c r="J144"/>
      <c r="K144"/>
      <c r="L144"/>
    </row>
    <row r="145" spans="1:40">
      <c r="A145" s="7"/>
      <c r="B145" s="120" t="s">
        <v>997</v>
      </c>
      <c r="C145" s="120" t="s">
        <v>61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40" ht="16.5">
      <c r="A146" s="7"/>
      <c r="B146"/>
      <c r="C146" s="117" t="s">
        <v>92</v>
      </c>
      <c r="D146"/>
      <c r="E146"/>
      <c r="F146"/>
      <c r="G146" s="117" t="s">
        <v>1119</v>
      </c>
      <c r="H146" s="117" t="s">
        <v>544</v>
      </c>
      <c r="I146"/>
      <c r="J146"/>
      <c r="K146"/>
      <c r="L146" s="117" t="s">
        <v>1120</v>
      </c>
      <c r="M146" t="s">
        <v>1121</v>
      </c>
      <c r="N146"/>
      <c r="P146" s="17" t="str">
        <f>C146</f>
        <v>WA</v>
      </c>
      <c r="U146" s="17" t="str">
        <f>H146</f>
        <v>ID</v>
      </c>
      <c r="Y146"/>
      <c r="Z146"/>
    </row>
    <row r="147" spans="1:40" ht="16.5">
      <c r="B147" s="120" t="s">
        <v>60</v>
      </c>
      <c r="C147" s="117" t="s">
        <v>270</v>
      </c>
      <c r="D147" s="117" t="s">
        <v>152</v>
      </c>
      <c r="E147" s="117" t="s">
        <v>259</v>
      </c>
      <c r="F147" s="117" t="s">
        <v>32</v>
      </c>
      <c r="G147"/>
      <c r="H147" s="117" t="s">
        <v>270</v>
      </c>
      <c r="I147" s="117" t="s">
        <v>152</v>
      </c>
      <c r="J147" s="117" t="s">
        <v>259</v>
      </c>
      <c r="K147" s="117" t="s">
        <v>32</v>
      </c>
      <c r="L147"/>
      <c r="M147" s="25" t="s">
        <v>1122</v>
      </c>
      <c r="N147" s="25"/>
      <c r="O147" s="10" t="s">
        <v>6</v>
      </c>
      <c r="P147" s="17" t="str">
        <f>C147</f>
        <v>Extra Large General Service</v>
      </c>
      <c r="Q147" s="17" t="str">
        <f>D147</f>
        <v>General Service</v>
      </c>
      <c r="R147" s="17" t="str">
        <f>E147</f>
        <v>Large General Service</v>
      </c>
      <c r="S147" s="17" t="str">
        <f>F147</f>
        <v>Residential</v>
      </c>
      <c r="U147" s="17" t="str">
        <f>H147</f>
        <v>Extra Large General Service</v>
      </c>
      <c r="V147" s="17" t="str">
        <f>I147</f>
        <v>General Service</v>
      </c>
      <c r="W147" s="17" t="str">
        <f>J147</f>
        <v>Large General Service</v>
      </c>
      <c r="X147" s="17" t="str">
        <f>K147</f>
        <v>Residential</v>
      </c>
      <c r="Y147" s="25"/>
      <c r="Z147" s="25" t="s">
        <v>1123</v>
      </c>
      <c r="AA147" s="25"/>
      <c r="AB147" s="25"/>
      <c r="AC147" s="25"/>
      <c r="AD147" s="21"/>
      <c r="AN147" s="21"/>
    </row>
    <row r="148" spans="1:40" ht="16.5">
      <c r="B148" s="121" t="s">
        <v>503</v>
      </c>
      <c r="C148" s="105">
        <v>1.6534646739130433E-3</v>
      </c>
      <c r="D148" s="105">
        <v>0.30145837506095058</v>
      </c>
      <c r="E148" s="105">
        <v>0.13653877036685441</v>
      </c>
      <c r="F148" s="105">
        <v>3.0042392175685104</v>
      </c>
      <c r="G148" s="105">
        <v>3.4438898276702283</v>
      </c>
      <c r="H148" s="105">
        <v>8.6610054347826084E-4</v>
      </c>
      <c r="I148" s="105">
        <v>0.22527020135172804</v>
      </c>
      <c r="J148" s="105">
        <v>6.4498503235035295E-2</v>
      </c>
      <c r="K148" s="105">
        <v>1.6377281439400315</v>
      </c>
      <c r="L148" s="105">
        <v>1.9283629490702732</v>
      </c>
      <c r="M148" s="25">
        <f>G148+L148</f>
        <v>5.3722527767405017</v>
      </c>
      <c r="N148" s="25"/>
      <c r="O148" s="17" t="str">
        <f>B148</f>
        <v>Ancillary Battery Storage</v>
      </c>
      <c r="P148" s="94">
        <f t="shared" ref="P148" si="133">C148/$M148</f>
        <v>3.0777864382551399E-4</v>
      </c>
      <c r="Q148" s="94">
        <f t="shared" ref="Q148" si="134">D148/$M148</f>
        <v>5.6113959560155684E-2</v>
      </c>
      <c r="R148" s="94">
        <f t="shared" ref="R148" si="135">E148/$M148</f>
        <v>2.5415552104697568E-2</v>
      </c>
      <c r="S148" s="94">
        <f t="shared" ref="S148" si="136">F148/$M148</f>
        <v>0.55921404714527745</v>
      </c>
      <c r="U148" s="94">
        <f>H148/$M148</f>
        <v>1.6121738486098351E-4</v>
      </c>
      <c r="V148" s="94">
        <f>I148/$M148</f>
        <v>4.193216713983549E-2</v>
      </c>
      <c r="W148" s="94">
        <f>J148/$M148</f>
        <v>1.200585786176807E-2</v>
      </c>
      <c r="X148" s="94">
        <f>K148/$M148</f>
        <v>0.30484942015957928</v>
      </c>
      <c r="Y148" s="25"/>
      <c r="Z148" s="220">
        <f t="shared" ref="Z148" si="137">SUM(P148:X148)</f>
        <v>1</v>
      </c>
      <c r="AA148" s="25"/>
      <c r="AB148" s="25"/>
      <c r="AC148" s="25"/>
      <c r="AD148" s="21"/>
      <c r="AN148" s="21"/>
    </row>
    <row r="149" spans="1:40" ht="16.5">
      <c r="B149" s="121" t="s">
        <v>397</v>
      </c>
      <c r="C149" s="105"/>
      <c r="D149" s="105">
        <v>0.39981759787285165</v>
      </c>
      <c r="E149" s="105"/>
      <c r="F149" s="105">
        <v>4.1802434914241253</v>
      </c>
      <c r="G149" s="105">
        <v>4.5800610892969766</v>
      </c>
      <c r="H149" s="105"/>
      <c r="I149" s="105">
        <v>0.25250939529072797</v>
      </c>
      <c r="J149" s="105"/>
      <c r="K149" s="105">
        <v>2.4089527362338807</v>
      </c>
      <c r="L149" s="105">
        <v>2.6614621315246088</v>
      </c>
      <c r="M149" s="25">
        <f>G149+L149</f>
        <v>7.2415232208215858</v>
      </c>
      <c r="N149" s="25"/>
      <c r="O149" s="17" t="str">
        <f t="shared" ref="O149:O176" si="138">B149</f>
        <v>Ancillary Cooling</v>
      </c>
      <c r="P149" s="94">
        <f t="shared" ref="P149:P176" si="139">C149/$M149</f>
        <v>0</v>
      </c>
      <c r="Q149" s="94">
        <f t="shared" ref="Q149:Q176" si="140">D149/$M149</f>
        <v>5.5211809129224944E-2</v>
      </c>
      <c r="R149" s="94">
        <f t="shared" ref="R149:R176" si="141">E149/$M149</f>
        <v>0</v>
      </c>
      <c r="S149" s="94">
        <f t="shared" ref="S149:S176" si="142">F149/$M149</f>
        <v>0.57726024814843535</v>
      </c>
      <c r="U149" s="94">
        <f t="shared" ref="U149:U176" si="143">H149/$M149</f>
        <v>0</v>
      </c>
      <c r="V149" s="94">
        <f t="shared" ref="V149:V176" si="144">I149/$M149</f>
        <v>3.4869652087103235E-2</v>
      </c>
      <c r="W149" s="94">
        <f t="shared" ref="W149:W176" si="145">J149/$M149</f>
        <v>0</v>
      </c>
      <c r="X149" s="94">
        <f t="shared" ref="X149:X176" si="146">K149/$M149</f>
        <v>0.33265829063523644</v>
      </c>
      <c r="Y149" s="25"/>
      <c r="Z149" s="220">
        <f t="shared" ref="Z149:Z176" si="147">SUM(P149:X149)</f>
        <v>1</v>
      </c>
      <c r="AA149" s="25"/>
      <c r="AB149" s="25"/>
      <c r="AC149" s="25"/>
      <c r="AD149" s="21"/>
      <c r="AN149" s="21"/>
    </row>
    <row r="150" spans="1:40" ht="16.5">
      <c r="B150" s="121" t="s">
        <v>439</v>
      </c>
      <c r="C150" s="105"/>
      <c r="D150" s="105">
        <v>0</v>
      </c>
      <c r="E150" s="105"/>
      <c r="F150" s="105">
        <v>0</v>
      </c>
      <c r="G150" s="105">
        <v>0</v>
      </c>
      <c r="H150" s="105"/>
      <c r="I150" s="105">
        <v>0.56041114304273654</v>
      </c>
      <c r="J150" s="105"/>
      <c r="K150" s="105">
        <v>5.2130601360243851</v>
      </c>
      <c r="L150" s="105">
        <v>5.7734712790671221</v>
      </c>
      <c r="M150" s="25">
        <f t="shared" ref="M150:M171" si="148">G150+L150</f>
        <v>5.7734712790671221</v>
      </c>
      <c r="N150" s="25"/>
      <c r="O150" s="17" t="str">
        <f t="shared" si="138"/>
        <v>Ancillary DLC WH</v>
      </c>
      <c r="P150" s="94">
        <f t="shared" si="139"/>
        <v>0</v>
      </c>
      <c r="Q150" s="94">
        <f t="shared" si="140"/>
        <v>0</v>
      </c>
      <c r="R150" s="94">
        <f t="shared" si="141"/>
        <v>0</v>
      </c>
      <c r="S150" s="94">
        <f t="shared" si="142"/>
        <v>0</v>
      </c>
      <c r="U150" s="94">
        <f t="shared" si="143"/>
        <v>0</v>
      </c>
      <c r="V150" s="94">
        <f t="shared" si="144"/>
        <v>9.7066585413634859E-2</v>
      </c>
      <c r="W150" s="94">
        <f t="shared" si="145"/>
        <v>0</v>
      </c>
      <c r="X150" s="94">
        <f t="shared" si="146"/>
        <v>0.90293341458636511</v>
      </c>
      <c r="Y150" s="25"/>
      <c r="Z150" s="220">
        <f t="shared" si="147"/>
        <v>1</v>
      </c>
      <c r="AA150" s="25"/>
      <c r="AB150" s="25"/>
      <c r="AC150" s="25"/>
      <c r="AD150" s="21"/>
    </row>
    <row r="151" spans="1:40" ht="16.5">
      <c r="B151" s="121" t="s">
        <v>1168</v>
      </c>
      <c r="C151" s="105"/>
      <c r="D151" s="105">
        <v>0.68030863609762204</v>
      </c>
      <c r="E151" s="105"/>
      <c r="F151" s="105">
        <v>0.1815599494174055</v>
      </c>
      <c r="G151" s="105">
        <v>0.86186858551502754</v>
      </c>
      <c r="H151" s="105"/>
      <c r="I151" s="105">
        <v>0</v>
      </c>
      <c r="J151" s="105"/>
      <c r="K151" s="105">
        <v>0</v>
      </c>
      <c r="L151" s="105">
        <v>0</v>
      </c>
      <c r="M151" s="25">
        <f t="shared" si="148"/>
        <v>0.86186858551502754</v>
      </c>
      <c r="N151" s="25"/>
      <c r="O151" s="17" t="str">
        <f t="shared" si="138"/>
        <v>Parent-Ancillary HPWH</v>
      </c>
      <c r="P151" s="94">
        <f t="shared" si="139"/>
        <v>0</v>
      </c>
      <c r="Q151" s="94">
        <f t="shared" si="140"/>
        <v>0.78934149304338486</v>
      </c>
      <c r="R151" s="94">
        <f t="shared" si="141"/>
        <v>0</v>
      </c>
      <c r="S151" s="94">
        <f t="shared" si="142"/>
        <v>0.21065850695661517</v>
      </c>
      <c r="U151" s="94">
        <f t="shared" si="143"/>
        <v>0</v>
      </c>
      <c r="V151" s="94">
        <f t="shared" si="144"/>
        <v>0</v>
      </c>
      <c r="W151" s="94">
        <f t="shared" si="145"/>
        <v>0</v>
      </c>
      <c r="X151" s="94">
        <f t="shared" si="146"/>
        <v>0</v>
      </c>
      <c r="Y151" s="25"/>
      <c r="Z151" s="220">
        <f t="shared" si="147"/>
        <v>1</v>
      </c>
      <c r="AA151" s="25"/>
      <c r="AB151" s="25"/>
      <c r="AC151" s="25"/>
      <c r="AD151" s="27"/>
      <c r="AN151" s="84"/>
    </row>
    <row r="152" spans="1:40" ht="16.5">
      <c r="A152" s="7"/>
      <c r="B152" s="121" t="s">
        <v>1231</v>
      </c>
      <c r="C152" s="105"/>
      <c r="D152" s="105">
        <v>2.2927579169061665</v>
      </c>
      <c r="E152" s="105"/>
      <c r="F152" s="105">
        <v>22.780214982464486</v>
      </c>
      <c r="G152" s="105">
        <v>25.072972899370651</v>
      </c>
      <c r="H152" s="105"/>
      <c r="I152" s="105">
        <v>0</v>
      </c>
      <c r="J152" s="105"/>
      <c r="K152" s="105">
        <v>0</v>
      </c>
      <c r="L152" s="105">
        <v>0</v>
      </c>
      <c r="M152" s="25">
        <f t="shared" si="148"/>
        <v>25.072972899370651</v>
      </c>
      <c r="N152" s="25"/>
      <c r="O152" s="17" t="str">
        <f t="shared" si="138"/>
        <v>Parent-Ancillary ERWH</v>
      </c>
      <c r="P152" s="94">
        <f t="shared" si="139"/>
        <v>0</v>
      </c>
      <c r="Q152" s="94">
        <f t="shared" si="140"/>
        <v>9.1443401072064986E-2</v>
      </c>
      <c r="R152" s="94">
        <f t="shared" si="141"/>
        <v>0</v>
      </c>
      <c r="S152" s="94">
        <f t="shared" si="142"/>
        <v>0.90855659892793506</v>
      </c>
      <c r="U152" s="94">
        <f t="shared" si="143"/>
        <v>0</v>
      </c>
      <c r="V152" s="94">
        <f t="shared" si="144"/>
        <v>0</v>
      </c>
      <c r="W152" s="94">
        <f t="shared" si="145"/>
        <v>0</v>
      </c>
      <c r="X152" s="94">
        <f t="shared" si="146"/>
        <v>0</v>
      </c>
      <c r="Y152" s="25"/>
      <c r="Z152" s="220">
        <f t="shared" si="147"/>
        <v>1</v>
      </c>
      <c r="AA152" s="25"/>
      <c r="AB152" s="25"/>
      <c r="AC152" s="25"/>
      <c r="AD152" s="21"/>
    </row>
    <row r="153" spans="1:40" ht="16.5">
      <c r="A153" s="7"/>
      <c r="B153" s="121" t="s">
        <v>461</v>
      </c>
      <c r="C153" s="105"/>
      <c r="D153" s="105"/>
      <c r="E153" s="105"/>
      <c r="F153" s="105">
        <v>1.5377672772975142</v>
      </c>
      <c r="G153" s="105">
        <v>1.5377672772975142</v>
      </c>
      <c r="H153" s="105"/>
      <c r="I153" s="105"/>
      <c r="J153" s="105"/>
      <c r="K153" s="105">
        <v>1.3427308250525491</v>
      </c>
      <c r="L153" s="105">
        <v>1.3427308250525491</v>
      </c>
      <c r="M153" s="25">
        <f t="shared" si="148"/>
        <v>2.8804981023500633</v>
      </c>
      <c r="N153" s="25"/>
      <c r="O153" s="17" t="str">
        <f t="shared" si="138"/>
        <v>Ancillary EV</v>
      </c>
      <c r="P153" s="94">
        <f t="shared" si="139"/>
        <v>0</v>
      </c>
      <c r="Q153" s="94">
        <f t="shared" si="140"/>
        <v>0</v>
      </c>
      <c r="R153" s="94">
        <f t="shared" si="141"/>
        <v>0</v>
      </c>
      <c r="S153" s="94">
        <f t="shared" si="142"/>
        <v>0.53385463994679316</v>
      </c>
      <c r="U153" s="94">
        <f t="shared" si="143"/>
        <v>0</v>
      </c>
      <c r="V153" s="94">
        <f t="shared" si="144"/>
        <v>0</v>
      </c>
      <c r="W153" s="94">
        <f t="shared" si="145"/>
        <v>0</v>
      </c>
      <c r="X153" s="94">
        <f t="shared" si="146"/>
        <v>0.46614536005320678</v>
      </c>
      <c r="Y153" s="25"/>
      <c r="Z153" s="220">
        <f t="shared" si="147"/>
        <v>1</v>
      </c>
      <c r="AA153" s="25"/>
      <c r="AB153" s="25"/>
      <c r="AC153" s="25"/>
      <c r="AD153" s="21"/>
    </row>
    <row r="154" spans="1:40" ht="16.5">
      <c r="A154" s="7"/>
      <c r="B154" s="121" t="s">
        <v>418</v>
      </c>
      <c r="C154" s="105"/>
      <c r="D154" s="105">
        <v>0</v>
      </c>
      <c r="E154" s="105"/>
      <c r="F154" s="105">
        <v>0</v>
      </c>
      <c r="G154" s="105">
        <v>0</v>
      </c>
      <c r="H154" s="105"/>
      <c r="I154" s="105">
        <v>0</v>
      </c>
      <c r="J154" s="105"/>
      <c r="K154" s="105">
        <v>0</v>
      </c>
      <c r="L154" s="105">
        <v>0</v>
      </c>
      <c r="M154" s="25">
        <f t="shared" si="148"/>
        <v>0</v>
      </c>
      <c r="N154" s="25"/>
      <c r="O154" s="17" t="str">
        <f t="shared" si="138"/>
        <v>Ancillary Heating</v>
      </c>
      <c r="P154" s="94" t="e">
        <f t="shared" si="139"/>
        <v>#DIV/0!</v>
      </c>
      <c r="Q154" s="94" t="e">
        <f t="shared" si="140"/>
        <v>#DIV/0!</v>
      </c>
      <c r="R154" s="94" t="e">
        <f t="shared" si="141"/>
        <v>#DIV/0!</v>
      </c>
      <c r="S154" s="94" t="e">
        <f t="shared" si="142"/>
        <v>#DIV/0!</v>
      </c>
      <c r="U154" s="94" t="e">
        <f t="shared" si="143"/>
        <v>#DIV/0!</v>
      </c>
      <c r="V154" s="94" t="e">
        <f t="shared" si="144"/>
        <v>#DIV/0!</v>
      </c>
      <c r="W154" s="94" t="e">
        <f t="shared" si="145"/>
        <v>#DIV/0!</v>
      </c>
      <c r="X154" s="94" t="e">
        <f t="shared" si="146"/>
        <v>#DIV/0!</v>
      </c>
      <c r="Y154" s="25"/>
      <c r="Z154" s="220" t="e">
        <f t="shared" si="147"/>
        <v>#DIV/0!</v>
      </c>
      <c r="AA154" s="25"/>
      <c r="AB154" s="25"/>
      <c r="AC154" s="25"/>
      <c r="AD154" s="21"/>
    </row>
    <row r="155" spans="1:40" ht="16.5">
      <c r="A155" s="7"/>
      <c r="B155" s="121" t="s">
        <v>472</v>
      </c>
      <c r="C155" s="105">
        <v>0.45106748071037606</v>
      </c>
      <c r="D155" s="105">
        <v>0.29632265641408378</v>
      </c>
      <c r="E155" s="105">
        <v>1.5103392578861743</v>
      </c>
      <c r="F155" s="105"/>
      <c r="G155" s="105">
        <v>2.2577293950106343</v>
      </c>
      <c r="H155" s="105">
        <v>0.23027236398198747</v>
      </c>
      <c r="I155" s="105">
        <v>0.10953547140966725</v>
      </c>
      <c r="J155" s="105">
        <v>0.47309438146290334</v>
      </c>
      <c r="K155" s="105"/>
      <c r="L155" s="105">
        <v>0.8129022168545581</v>
      </c>
      <c r="M155" s="25">
        <f t="shared" si="148"/>
        <v>3.0706316118651924</v>
      </c>
      <c r="N155" s="25"/>
      <c r="O155" s="17" t="str">
        <f t="shared" si="138"/>
        <v>Ancillary Third Party</v>
      </c>
      <c r="P155" s="94">
        <f t="shared" si="139"/>
        <v>0.14689729597240234</v>
      </c>
      <c r="Q155" s="94">
        <f t="shared" si="140"/>
        <v>9.6502183872877095E-2</v>
      </c>
      <c r="R155" s="94">
        <f t="shared" si="141"/>
        <v>0.49186599006213888</v>
      </c>
      <c r="S155" s="94">
        <f t="shared" si="142"/>
        <v>0</v>
      </c>
      <c r="U155" s="94">
        <f t="shared" si="143"/>
        <v>7.4991856102892537E-2</v>
      </c>
      <c r="V155" s="94">
        <f t="shared" si="144"/>
        <v>3.5671967612921227E-2</v>
      </c>
      <c r="W155" s="94">
        <f t="shared" si="145"/>
        <v>0.15407070637676781</v>
      </c>
      <c r="X155" s="94">
        <f t="shared" si="146"/>
        <v>0</v>
      </c>
      <c r="Y155" s="25"/>
      <c r="Z155" s="220">
        <f t="shared" si="147"/>
        <v>0.99999999999999989</v>
      </c>
      <c r="AA155" s="25"/>
      <c r="AB155" s="25"/>
      <c r="AC155" s="25"/>
      <c r="AD155" s="21"/>
    </row>
    <row r="156" spans="1:40" ht="16.5">
      <c r="A156" s="7"/>
      <c r="B156" s="121" t="s">
        <v>356</v>
      </c>
      <c r="C156" s="105">
        <v>1.6534646739130433E-3</v>
      </c>
      <c r="D156" s="105">
        <v>0.30145837506095058</v>
      </c>
      <c r="E156" s="105">
        <v>0.13653877036685441</v>
      </c>
      <c r="F156" s="105">
        <v>3.0042392175685104</v>
      </c>
      <c r="G156" s="105">
        <v>3.4438898276702283</v>
      </c>
      <c r="H156" s="105">
        <v>8.6610054347826084E-4</v>
      </c>
      <c r="I156" s="105">
        <v>0.22527020135172804</v>
      </c>
      <c r="J156" s="105">
        <v>6.4498503235035295E-2</v>
      </c>
      <c r="K156" s="105">
        <v>1.6377281439400315</v>
      </c>
      <c r="L156" s="105">
        <v>1.9283629490702732</v>
      </c>
      <c r="M156" s="25">
        <f t="shared" si="148"/>
        <v>5.3722527767405017</v>
      </c>
      <c r="N156" s="25"/>
      <c r="O156" s="17" t="str">
        <f t="shared" si="138"/>
        <v>Battery Energy Storage</v>
      </c>
      <c r="P156" s="94">
        <f t="shared" si="139"/>
        <v>3.0777864382551399E-4</v>
      </c>
      <c r="Q156" s="94">
        <f t="shared" si="140"/>
        <v>5.6113959560155684E-2</v>
      </c>
      <c r="R156" s="94">
        <f t="shared" si="141"/>
        <v>2.5415552104697568E-2</v>
      </c>
      <c r="S156" s="94">
        <f t="shared" si="142"/>
        <v>0.55921404714527745</v>
      </c>
      <c r="U156" s="94">
        <f t="shared" si="143"/>
        <v>1.6121738486098351E-4</v>
      </c>
      <c r="V156" s="94">
        <f t="shared" si="144"/>
        <v>4.193216713983549E-2</v>
      </c>
      <c r="W156" s="94">
        <f t="shared" si="145"/>
        <v>1.200585786176807E-2</v>
      </c>
      <c r="X156" s="94">
        <f t="shared" si="146"/>
        <v>0.30484942015957928</v>
      </c>
      <c r="Y156" s="25"/>
      <c r="Z156" s="220">
        <f t="shared" si="147"/>
        <v>1</v>
      </c>
      <c r="AA156" s="25"/>
      <c r="AB156" s="25"/>
      <c r="AC156" s="25"/>
      <c r="AD156" s="21"/>
    </row>
    <row r="157" spans="1:40" ht="16.5">
      <c r="A157" s="7"/>
      <c r="B157" s="121" t="s">
        <v>118</v>
      </c>
      <c r="C157" s="105"/>
      <c r="D157" s="105"/>
      <c r="E157" s="105"/>
      <c r="F157" s="105">
        <v>1.4839388907578466</v>
      </c>
      <c r="G157" s="105">
        <v>1.4839388907578466</v>
      </c>
      <c r="H157" s="105"/>
      <c r="I157" s="105"/>
      <c r="J157" s="105"/>
      <c r="K157" s="105">
        <v>0.92303555157209816</v>
      </c>
      <c r="L157" s="105">
        <v>0.92303555157209816</v>
      </c>
      <c r="M157" s="25">
        <f t="shared" si="148"/>
        <v>2.4069744423299446</v>
      </c>
      <c r="N157" s="25"/>
      <c r="O157" s="17" t="str">
        <f t="shared" si="138"/>
        <v>Behavioral</v>
      </c>
      <c r="P157" s="94">
        <f t="shared" si="139"/>
        <v>0</v>
      </c>
      <c r="Q157" s="94">
        <f t="shared" si="140"/>
        <v>0</v>
      </c>
      <c r="R157" s="94">
        <f t="shared" si="141"/>
        <v>0</v>
      </c>
      <c r="S157" s="94">
        <f t="shared" si="142"/>
        <v>0.61651626401209225</v>
      </c>
      <c r="U157" s="94">
        <f t="shared" si="143"/>
        <v>0</v>
      </c>
      <c r="V157" s="94">
        <f t="shared" si="144"/>
        <v>0</v>
      </c>
      <c r="W157" s="94">
        <f t="shared" si="145"/>
        <v>0</v>
      </c>
      <c r="X157" s="94">
        <f t="shared" si="146"/>
        <v>0.3834837359879078</v>
      </c>
      <c r="Y157" s="25"/>
      <c r="Z157" s="220">
        <f t="shared" si="147"/>
        <v>1</v>
      </c>
      <c r="AA157" s="25"/>
      <c r="AB157" s="25"/>
      <c r="AC157" s="25"/>
      <c r="AD157" s="21"/>
    </row>
    <row r="158" spans="1:40" ht="16.5">
      <c r="A158" s="7"/>
      <c r="B158" s="121" t="s">
        <v>141</v>
      </c>
      <c r="C158" s="105"/>
      <c r="D158" s="105">
        <v>0.76582272405938601</v>
      </c>
      <c r="E158" s="105"/>
      <c r="F158" s="105">
        <v>7.4298321643954504</v>
      </c>
      <c r="G158" s="105">
        <v>8.1956548884548361</v>
      </c>
      <c r="H158" s="105"/>
      <c r="I158" s="105">
        <v>0.48698697373644739</v>
      </c>
      <c r="J158" s="105"/>
      <c r="K158" s="105">
        <v>4.2509685671571873</v>
      </c>
      <c r="L158" s="105">
        <v>4.7379555408936351</v>
      </c>
      <c r="M158" s="25">
        <f t="shared" si="148"/>
        <v>12.933610429348471</v>
      </c>
      <c r="N158" s="25"/>
      <c r="O158" s="17" t="str">
        <f t="shared" si="138"/>
        <v>DLC Central AC</v>
      </c>
      <c r="P158" s="94">
        <f t="shared" si="139"/>
        <v>0</v>
      </c>
      <c r="Q158" s="94">
        <f t="shared" si="140"/>
        <v>5.9211828610641414E-2</v>
      </c>
      <c r="R158" s="94">
        <f t="shared" si="141"/>
        <v>0</v>
      </c>
      <c r="S158" s="94">
        <f t="shared" si="142"/>
        <v>0.57445925134221987</v>
      </c>
      <c r="U158" s="94">
        <f t="shared" si="143"/>
        <v>0</v>
      </c>
      <c r="V158" s="94">
        <f t="shared" si="144"/>
        <v>3.7652825280046667E-2</v>
      </c>
      <c r="W158" s="94">
        <f t="shared" si="145"/>
        <v>0</v>
      </c>
      <c r="X158" s="94">
        <f t="shared" si="146"/>
        <v>0.32867609476709198</v>
      </c>
      <c r="Y158" s="25"/>
      <c r="Z158" s="220">
        <f t="shared" si="147"/>
        <v>1</v>
      </c>
      <c r="AA158" s="25"/>
      <c r="AB158" s="25"/>
      <c r="AC158" s="25"/>
      <c r="AD158" s="21"/>
    </row>
    <row r="159" spans="1:40" ht="16.5">
      <c r="A159" s="7"/>
      <c r="B159" s="121" t="s">
        <v>130</v>
      </c>
      <c r="C159" s="105"/>
      <c r="D159" s="105"/>
      <c r="E159" s="105"/>
      <c r="F159" s="105">
        <v>3.0755345545950283</v>
      </c>
      <c r="G159" s="105">
        <v>3.0755345545950283</v>
      </c>
      <c r="H159" s="105"/>
      <c r="I159" s="105"/>
      <c r="J159" s="105"/>
      <c r="K159" s="105">
        <v>2.6854616501050983</v>
      </c>
      <c r="L159" s="105">
        <v>2.6854616501050983</v>
      </c>
      <c r="M159" s="25">
        <f t="shared" si="148"/>
        <v>5.7609962047001266</v>
      </c>
      <c r="N159" s="25"/>
      <c r="O159" s="17" t="str">
        <f t="shared" si="138"/>
        <v>DLC Electric Vehicle Charging</v>
      </c>
      <c r="P159" s="94">
        <f t="shared" si="139"/>
        <v>0</v>
      </c>
      <c r="Q159" s="94">
        <f t="shared" si="140"/>
        <v>0</v>
      </c>
      <c r="R159" s="94">
        <f t="shared" si="141"/>
        <v>0</v>
      </c>
      <c r="S159" s="94">
        <f t="shared" si="142"/>
        <v>0.53385463994679316</v>
      </c>
      <c r="U159" s="94">
        <f t="shared" si="143"/>
        <v>0</v>
      </c>
      <c r="V159" s="94">
        <f t="shared" si="144"/>
        <v>0</v>
      </c>
      <c r="W159" s="94">
        <f t="shared" si="145"/>
        <v>0</v>
      </c>
      <c r="X159" s="94">
        <f t="shared" si="146"/>
        <v>0.46614536005320678</v>
      </c>
      <c r="Y159" s="25"/>
      <c r="Z159" s="220">
        <f t="shared" si="147"/>
        <v>1</v>
      </c>
      <c r="AA159" s="25"/>
      <c r="AB159" s="25"/>
      <c r="AC159" s="25"/>
      <c r="AD159" s="21"/>
    </row>
    <row r="160" spans="1:40" ht="16.5">
      <c r="A160" s="7"/>
      <c r="B160" s="121" t="s">
        <v>227</v>
      </c>
      <c r="C160" s="105"/>
      <c r="D160" s="105">
        <v>0.20968149332807356</v>
      </c>
      <c r="E160" s="105"/>
      <c r="F160" s="105">
        <v>2.0819377777749781</v>
      </c>
      <c r="G160" s="105">
        <v>2.2916192711030519</v>
      </c>
      <c r="H160" s="105"/>
      <c r="I160" s="105">
        <v>0.15682987808101456</v>
      </c>
      <c r="J160" s="105"/>
      <c r="K160" s="105">
        <v>1.134945603750442</v>
      </c>
      <c r="L160" s="105">
        <v>1.2917754818314564</v>
      </c>
      <c r="M160" s="25">
        <f t="shared" si="148"/>
        <v>3.5833947529345083</v>
      </c>
      <c r="N160" s="25"/>
      <c r="O160" s="17" t="str">
        <f t="shared" si="138"/>
        <v>DLC Smart Appliances</v>
      </c>
      <c r="P160" s="94">
        <f t="shared" si="139"/>
        <v>0</v>
      </c>
      <c r="Q160" s="94">
        <f t="shared" si="140"/>
        <v>5.8514762616192789E-2</v>
      </c>
      <c r="R160" s="94">
        <f t="shared" si="141"/>
        <v>0</v>
      </c>
      <c r="S160" s="94">
        <f t="shared" si="142"/>
        <v>0.58099593299622954</v>
      </c>
      <c r="U160" s="94">
        <f t="shared" si="143"/>
        <v>0</v>
      </c>
      <c r="V160" s="94">
        <f t="shared" si="144"/>
        <v>4.3765727443950651E-2</v>
      </c>
      <c r="W160" s="94">
        <f t="shared" si="145"/>
        <v>0</v>
      </c>
      <c r="X160" s="94">
        <f t="shared" si="146"/>
        <v>0.31672357694362702</v>
      </c>
      <c r="Y160" s="25"/>
      <c r="Z160" s="220">
        <f t="shared" si="147"/>
        <v>1</v>
      </c>
      <c r="AA160" s="25"/>
      <c r="AB160" s="25"/>
      <c r="AC160" s="25"/>
      <c r="AD160" s="21"/>
    </row>
    <row r="161" spans="1:32" ht="16.5">
      <c r="A161" s="7"/>
      <c r="B161" s="121" t="s">
        <v>185</v>
      </c>
      <c r="C161" s="105"/>
      <c r="D161" s="105">
        <v>1.5992703914914066</v>
      </c>
      <c r="E161" s="105"/>
      <c r="F161" s="105">
        <v>16.720973965696501</v>
      </c>
      <c r="G161" s="105">
        <v>18.320244357187907</v>
      </c>
      <c r="H161" s="105"/>
      <c r="I161" s="105">
        <v>1.0100375811629119</v>
      </c>
      <c r="J161" s="105"/>
      <c r="K161" s="105">
        <v>9.6358109449355229</v>
      </c>
      <c r="L161" s="105">
        <v>10.645848526098435</v>
      </c>
      <c r="M161" s="25">
        <f t="shared" si="148"/>
        <v>28.966092883286343</v>
      </c>
      <c r="N161" s="25"/>
      <c r="O161" s="17" t="str">
        <f t="shared" si="138"/>
        <v>DLC Smart Thermostats - Cooling</v>
      </c>
      <c r="P161" s="94">
        <f t="shared" si="139"/>
        <v>0</v>
      </c>
      <c r="Q161" s="94">
        <f t="shared" si="140"/>
        <v>5.5211809129224944E-2</v>
      </c>
      <c r="R161" s="94">
        <f t="shared" si="141"/>
        <v>0</v>
      </c>
      <c r="S161" s="94">
        <f t="shared" si="142"/>
        <v>0.57726024814843535</v>
      </c>
      <c r="U161" s="94">
        <f t="shared" si="143"/>
        <v>0</v>
      </c>
      <c r="V161" s="94">
        <f t="shared" si="144"/>
        <v>3.4869652087103235E-2</v>
      </c>
      <c r="W161" s="94">
        <f t="shared" si="145"/>
        <v>0</v>
      </c>
      <c r="X161" s="94">
        <f t="shared" si="146"/>
        <v>0.33265829063523644</v>
      </c>
      <c r="Y161" s="25"/>
      <c r="Z161" s="220">
        <f t="shared" si="147"/>
        <v>1</v>
      </c>
      <c r="AA161" s="25"/>
      <c r="AB161" s="25"/>
      <c r="AC161" s="25"/>
      <c r="AD161" s="21"/>
    </row>
    <row r="162" spans="1:32" ht="16.5">
      <c r="A162" s="7"/>
      <c r="B162" s="121" t="s">
        <v>206</v>
      </c>
      <c r="C162" s="105"/>
      <c r="D162" s="105">
        <v>0</v>
      </c>
      <c r="E162" s="105"/>
      <c r="F162" s="105">
        <v>0</v>
      </c>
      <c r="G162" s="105">
        <v>0</v>
      </c>
      <c r="H162" s="105"/>
      <c r="I162" s="105">
        <v>0</v>
      </c>
      <c r="J162" s="105"/>
      <c r="K162" s="105">
        <v>0</v>
      </c>
      <c r="L162" s="105">
        <v>0</v>
      </c>
      <c r="M162" s="25">
        <f t="shared" si="148"/>
        <v>0</v>
      </c>
      <c r="N162" s="25"/>
      <c r="O162" s="17" t="str">
        <f t="shared" si="138"/>
        <v>DLC Smart Thermostats - Heating</v>
      </c>
      <c r="P162" s="94" t="e">
        <f t="shared" si="139"/>
        <v>#DIV/0!</v>
      </c>
      <c r="Q162" s="94" t="e">
        <f t="shared" si="140"/>
        <v>#DIV/0!</v>
      </c>
      <c r="R162" s="94" t="e">
        <f t="shared" si="141"/>
        <v>#DIV/0!</v>
      </c>
      <c r="S162" s="94" t="e">
        <f t="shared" si="142"/>
        <v>#DIV/0!</v>
      </c>
      <c r="U162" s="94" t="e">
        <f t="shared" si="143"/>
        <v>#DIV/0!</v>
      </c>
      <c r="V162" s="94" t="e">
        <f t="shared" si="144"/>
        <v>#DIV/0!</v>
      </c>
      <c r="W162" s="94" t="e">
        <f t="shared" si="145"/>
        <v>#DIV/0!</v>
      </c>
      <c r="X162" s="94" t="e">
        <f t="shared" si="146"/>
        <v>#DIV/0!</v>
      </c>
      <c r="Y162" s="25"/>
      <c r="Z162" s="220" t="e">
        <f t="shared" si="147"/>
        <v>#DIV/0!</v>
      </c>
      <c r="AA162" s="25"/>
      <c r="AB162" s="25"/>
      <c r="AC162" s="25"/>
      <c r="AD162" s="21"/>
    </row>
    <row r="163" spans="1:32" ht="16.5">
      <c r="A163" s="7"/>
      <c r="B163" s="121" t="s">
        <v>163</v>
      </c>
      <c r="C163" s="105"/>
      <c r="D163" s="105">
        <v>0</v>
      </c>
      <c r="E163" s="105"/>
      <c r="F163" s="105">
        <v>0</v>
      </c>
      <c r="G163" s="105">
        <v>0</v>
      </c>
      <c r="H163" s="105"/>
      <c r="I163" s="105">
        <v>0.56041114304273654</v>
      </c>
      <c r="J163" s="105"/>
      <c r="K163" s="105">
        <v>5.2130601360243851</v>
      </c>
      <c r="L163" s="105">
        <v>5.7734712790671221</v>
      </c>
      <c r="M163" s="25">
        <f t="shared" si="148"/>
        <v>5.7734712790671221</v>
      </c>
      <c r="N163" s="25"/>
      <c r="O163" s="17" t="str">
        <f t="shared" si="138"/>
        <v>DLC Water Heating</v>
      </c>
      <c r="P163" s="94">
        <f t="shared" si="139"/>
        <v>0</v>
      </c>
      <c r="Q163" s="94">
        <f t="shared" si="140"/>
        <v>0</v>
      </c>
      <c r="R163" s="94">
        <f t="shared" si="141"/>
        <v>0</v>
      </c>
      <c r="S163" s="94">
        <f t="shared" si="142"/>
        <v>0</v>
      </c>
      <c r="U163" s="94">
        <f t="shared" si="143"/>
        <v>0</v>
      </c>
      <c r="V163" s="94">
        <f t="shared" si="144"/>
        <v>9.7066585413634859E-2</v>
      </c>
      <c r="W163" s="94">
        <f t="shared" si="145"/>
        <v>0</v>
      </c>
      <c r="X163" s="94">
        <f t="shared" si="146"/>
        <v>0.90293341458636511</v>
      </c>
      <c r="Y163" s="25"/>
      <c r="Z163" s="220">
        <f t="shared" si="147"/>
        <v>1</v>
      </c>
      <c r="AA163" s="25"/>
      <c r="AB163" s="25"/>
      <c r="AC163" s="25"/>
      <c r="AD163" s="21"/>
    </row>
    <row r="164" spans="1:32" ht="16.5">
      <c r="A164" s="7"/>
      <c r="B164" s="121" t="s">
        <v>1126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25">
        <f t="shared" si="148"/>
        <v>0</v>
      </c>
      <c r="N164" s="25"/>
      <c r="O164" s="17" t="str">
        <f t="shared" si="138"/>
        <v>Pilot-CTA-2045 HPWH</v>
      </c>
      <c r="P164" s="94" t="e">
        <f t="shared" si="139"/>
        <v>#DIV/0!</v>
      </c>
      <c r="Q164" s="94" t="e">
        <f t="shared" si="140"/>
        <v>#DIV/0!</v>
      </c>
      <c r="R164" s="94" t="e">
        <f t="shared" si="141"/>
        <v>#DIV/0!</v>
      </c>
      <c r="S164" s="94" t="e">
        <f t="shared" si="142"/>
        <v>#DIV/0!</v>
      </c>
      <c r="U164" s="94" t="e">
        <f t="shared" si="143"/>
        <v>#DIV/0!</v>
      </c>
      <c r="V164" s="94" t="e">
        <f t="shared" si="144"/>
        <v>#DIV/0!</v>
      </c>
      <c r="W164" s="94" t="e">
        <f t="shared" si="145"/>
        <v>#DIV/0!</v>
      </c>
      <c r="X164" s="94" t="e">
        <f t="shared" si="146"/>
        <v>#DIV/0!</v>
      </c>
      <c r="Y164" s="25"/>
      <c r="Z164" s="220" t="e">
        <f t="shared" si="147"/>
        <v>#DIV/0!</v>
      </c>
      <c r="AA164" s="25"/>
      <c r="AB164" s="25"/>
      <c r="AC164" s="25"/>
      <c r="AD164" s="21"/>
    </row>
    <row r="165" spans="1:32" ht="16.5">
      <c r="A165" s="7"/>
      <c r="B165" s="121" t="s">
        <v>1147</v>
      </c>
      <c r="C165" s="105"/>
      <c r="D165" s="105">
        <v>0.68030863609762204</v>
      </c>
      <c r="E165" s="105"/>
      <c r="F165" s="105">
        <v>0.1815599494174055</v>
      </c>
      <c r="G165" s="105">
        <v>0.86186858551502754</v>
      </c>
      <c r="H165" s="105"/>
      <c r="I165" s="105">
        <v>0</v>
      </c>
      <c r="J165" s="105"/>
      <c r="K165" s="105">
        <v>0</v>
      </c>
      <c r="L165" s="105">
        <v>0</v>
      </c>
      <c r="M165" s="25">
        <f t="shared" si="148"/>
        <v>0.86186858551502754</v>
      </c>
      <c r="N165" s="25"/>
      <c r="O165" s="17" t="str">
        <f t="shared" si="138"/>
        <v>Parent-CTA-2045 HPWH</v>
      </c>
      <c r="P165" s="94">
        <f t="shared" si="139"/>
        <v>0</v>
      </c>
      <c r="Q165" s="94">
        <f t="shared" si="140"/>
        <v>0.78934149304338486</v>
      </c>
      <c r="R165" s="94">
        <f t="shared" si="141"/>
        <v>0</v>
      </c>
      <c r="S165" s="94">
        <f t="shared" si="142"/>
        <v>0.21065850695661517</v>
      </c>
      <c r="U165" s="94">
        <f t="shared" si="143"/>
        <v>0</v>
      </c>
      <c r="V165" s="94">
        <f t="shared" si="144"/>
        <v>0</v>
      </c>
      <c r="W165" s="94">
        <f t="shared" si="145"/>
        <v>0</v>
      </c>
      <c r="X165" s="94">
        <f t="shared" si="146"/>
        <v>0</v>
      </c>
      <c r="Y165" s="25"/>
      <c r="Z165" s="220">
        <f t="shared" si="147"/>
        <v>1</v>
      </c>
      <c r="AA165" s="25"/>
      <c r="AB165" s="25"/>
      <c r="AC165" s="25"/>
      <c r="AD165" s="21"/>
    </row>
    <row r="166" spans="1:32" ht="16.5">
      <c r="A166" s="7"/>
      <c r="B166" s="121" t="s">
        <v>1189</v>
      </c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25">
        <f t="shared" si="148"/>
        <v>0</v>
      </c>
      <c r="N166" s="25"/>
      <c r="O166" s="17" t="str">
        <f t="shared" si="138"/>
        <v>Pilot-CTA-2045 ERWH</v>
      </c>
      <c r="P166" s="94" t="e">
        <f t="shared" si="139"/>
        <v>#DIV/0!</v>
      </c>
      <c r="Q166" s="94" t="e">
        <f t="shared" si="140"/>
        <v>#DIV/0!</v>
      </c>
      <c r="R166" s="94" t="e">
        <f t="shared" si="141"/>
        <v>#DIV/0!</v>
      </c>
      <c r="S166" s="94" t="e">
        <f t="shared" si="142"/>
        <v>#DIV/0!</v>
      </c>
      <c r="U166" s="94" t="e">
        <f t="shared" si="143"/>
        <v>#DIV/0!</v>
      </c>
      <c r="V166" s="94" t="e">
        <f t="shared" si="144"/>
        <v>#DIV/0!</v>
      </c>
      <c r="W166" s="94" t="e">
        <f t="shared" si="145"/>
        <v>#DIV/0!</v>
      </c>
      <c r="X166" s="94" t="e">
        <f t="shared" si="146"/>
        <v>#DIV/0!</v>
      </c>
      <c r="Y166" s="25"/>
      <c r="Z166" s="220" t="e">
        <f t="shared" si="147"/>
        <v>#DIV/0!</v>
      </c>
      <c r="AA166" s="25"/>
      <c r="AB166" s="25"/>
      <c r="AC166" s="25"/>
      <c r="AD166" s="21"/>
    </row>
    <row r="167" spans="1:32" ht="16.5">
      <c r="B167" s="121" t="s">
        <v>1210</v>
      </c>
      <c r="C167" s="105"/>
      <c r="D167" s="105">
        <v>2.2927579169061665</v>
      </c>
      <c r="E167" s="105"/>
      <c r="F167" s="105">
        <v>22.780214982464486</v>
      </c>
      <c r="G167" s="105">
        <v>25.072972899370651</v>
      </c>
      <c r="H167" s="105"/>
      <c r="I167" s="105">
        <v>0</v>
      </c>
      <c r="J167" s="105"/>
      <c r="K167" s="105">
        <v>0</v>
      </c>
      <c r="L167" s="105">
        <v>0</v>
      </c>
      <c r="M167" s="25">
        <f t="shared" si="148"/>
        <v>25.072972899370651</v>
      </c>
      <c r="N167" s="25"/>
      <c r="O167" s="17" t="str">
        <f t="shared" si="138"/>
        <v>Parent-CTA-2045 ERWH</v>
      </c>
      <c r="P167" s="94">
        <f t="shared" si="139"/>
        <v>0</v>
      </c>
      <c r="Q167" s="94">
        <f t="shared" si="140"/>
        <v>9.1443401072064986E-2</v>
      </c>
      <c r="R167" s="94">
        <f t="shared" si="141"/>
        <v>0</v>
      </c>
      <c r="S167" s="94">
        <f t="shared" si="142"/>
        <v>0.90855659892793506</v>
      </c>
      <c r="U167" s="94">
        <f t="shared" si="143"/>
        <v>0</v>
      </c>
      <c r="V167" s="94">
        <f t="shared" si="144"/>
        <v>0</v>
      </c>
      <c r="W167" s="94">
        <f t="shared" si="145"/>
        <v>0</v>
      </c>
      <c r="X167" s="94">
        <f t="shared" si="146"/>
        <v>0</v>
      </c>
      <c r="Y167" s="25"/>
      <c r="Z167" s="220">
        <f t="shared" si="147"/>
        <v>1</v>
      </c>
      <c r="AA167" s="25"/>
      <c r="AB167" s="25"/>
      <c r="AC167" s="25"/>
      <c r="AD167" s="21"/>
    </row>
    <row r="168" spans="1:32" ht="16.5">
      <c r="B168" s="121" t="s">
        <v>283</v>
      </c>
      <c r="C168" s="105"/>
      <c r="D168" s="105">
        <v>3.0729443188559771E-2</v>
      </c>
      <c r="E168" s="105">
        <v>0.40677465857492173</v>
      </c>
      <c r="F168" s="105"/>
      <c r="G168" s="105">
        <v>0.43750410176348148</v>
      </c>
      <c r="H168" s="105"/>
      <c r="I168" s="105">
        <v>0</v>
      </c>
      <c r="J168" s="105">
        <v>0</v>
      </c>
      <c r="K168" s="105"/>
      <c r="L168" s="105">
        <v>0</v>
      </c>
      <c r="M168" s="25">
        <f t="shared" si="148"/>
        <v>0.43750410176348148</v>
      </c>
      <c r="N168" s="25"/>
      <c r="O168" s="17" t="str">
        <f t="shared" si="138"/>
        <v>Electric Vehicle TOU Opt-in</v>
      </c>
      <c r="P168" s="94">
        <f t="shared" si="139"/>
        <v>0</v>
      </c>
      <c r="Q168" s="94">
        <f t="shared" si="140"/>
        <v>7.0238068773975454E-2</v>
      </c>
      <c r="R168" s="94">
        <f t="shared" si="141"/>
        <v>0.92976193122602457</v>
      </c>
      <c r="S168" s="94">
        <f t="shared" si="142"/>
        <v>0</v>
      </c>
      <c r="U168" s="94">
        <f t="shared" si="143"/>
        <v>0</v>
      </c>
      <c r="V168" s="94">
        <f t="shared" si="144"/>
        <v>0</v>
      </c>
      <c r="W168" s="94">
        <f t="shared" si="145"/>
        <v>0</v>
      </c>
      <c r="X168" s="94">
        <f t="shared" si="146"/>
        <v>0</v>
      </c>
      <c r="Y168" s="25"/>
      <c r="Z168" s="220">
        <f t="shared" si="147"/>
        <v>1</v>
      </c>
      <c r="AA168" s="25"/>
      <c r="AB168" s="25"/>
      <c r="AC168" s="25"/>
      <c r="AD168" s="21"/>
    </row>
    <row r="169" spans="1:32" ht="16.5">
      <c r="B169" s="121" t="s">
        <v>325</v>
      </c>
      <c r="C169" s="105">
        <v>2.7914961636828647E-3</v>
      </c>
      <c r="D169" s="105">
        <v>0.18687016020237379</v>
      </c>
      <c r="E169" s="105">
        <v>0.23051442204146802</v>
      </c>
      <c r="F169" s="105"/>
      <c r="G169" s="105">
        <v>0.42017607840752469</v>
      </c>
      <c r="H169" s="105">
        <v>1.4622122762148334E-3</v>
      </c>
      <c r="I169" s="105">
        <v>0.17397055618594257</v>
      </c>
      <c r="J169" s="105">
        <v>0.10889094105518013</v>
      </c>
      <c r="K169" s="105"/>
      <c r="L169" s="105">
        <v>0.28432370951733754</v>
      </c>
      <c r="M169" s="25">
        <f t="shared" si="148"/>
        <v>0.70449978792486223</v>
      </c>
      <c r="N169" s="25"/>
      <c r="O169" s="17" t="str">
        <f t="shared" si="138"/>
        <v>Thermal Energy Storage</v>
      </c>
      <c r="P169" s="94">
        <f t="shared" si="139"/>
        <v>3.9623804173246806E-3</v>
      </c>
      <c r="Q169" s="94">
        <f t="shared" si="140"/>
        <v>0.26525225898620747</v>
      </c>
      <c r="R169" s="94">
        <f t="shared" si="141"/>
        <v>0.32720296867719328</v>
      </c>
      <c r="S169" s="94">
        <f t="shared" si="142"/>
        <v>0</v>
      </c>
      <c r="U169" s="94">
        <f t="shared" si="143"/>
        <v>2.0755325995510227E-3</v>
      </c>
      <c r="V169" s="94">
        <f t="shared" si="144"/>
        <v>0.24694195678664596</v>
      </c>
      <c r="W169" s="94">
        <f t="shared" si="145"/>
        <v>0.15456490253307753</v>
      </c>
      <c r="X169" s="94">
        <f t="shared" si="146"/>
        <v>0</v>
      </c>
      <c r="Y169" s="25"/>
      <c r="Z169" s="220">
        <f t="shared" si="147"/>
        <v>1</v>
      </c>
      <c r="AA169" s="25"/>
      <c r="AB169" s="25"/>
      <c r="AC169" s="25"/>
      <c r="AD169" s="21"/>
    </row>
    <row r="170" spans="1:32" ht="16.5">
      <c r="B170" s="121" t="s">
        <v>248</v>
      </c>
      <c r="C170" s="105">
        <v>3.2959156289061844</v>
      </c>
      <c r="D170" s="105">
        <v>2.1652070172207156</v>
      </c>
      <c r="E170" s="105">
        <v>11.035933597292241</v>
      </c>
      <c r="F170" s="105"/>
      <c r="G170" s="105">
        <v>16.497056243419141</v>
      </c>
      <c r="H170" s="105">
        <v>2.1316918566782448</v>
      </c>
      <c r="I170" s="105">
        <v>1.0139986769739551</v>
      </c>
      <c r="J170" s="105">
        <v>4.3795591575356774</v>
      </c>
      <c r="K170" s="105"/>
      <c r="L170" s="105">
        <v>7.5252496911878772</v>
      </c>
      <c r="M170" s="25">
        <f t="shared" si="148"/>
        <v>24.022305934607019</v>
      </c>
      <c r="N170" s="25"/>
      <c r="O170" s="17" t="str">
        <f t="shared" si="138"/>
        <v>Third Party Contracts</v>
      </c>
      <c r="P170" s="94">
        <f t="shared" si="139"/>
        <v>0.13720230014047161</v>
      </c>
      <c r="Q170" s="94">
        <f t="shared" si="140"/>
        <v>9.0133188009294096E-2</v>
      </c>
      <c r="R170" s="94">
        <f t="shared" si="141"/>
        <v>0.45940359045189127</v>
      </c>
      <c r="S170" s="94">
        <f t="shared" si="142"/>
        <v>0</v>
      </c>
      <c r="U170" s="94">
        <f t="shared" si="143"/>
        <v>8.8738019675591862E-2</v>
      </c>
      <c r="V170" s="94">
        <f t="shared" si="144"/>
        <v>4.2210713648150162E-2</v>
      </c>
      <c r="W170" s="94">
        <f t="shared" si="145"/>
        <v>0.18231218807460095</v>
      </c>
      <c r="X170" s="94">
        <f t="shared" si="146"/>
        <v>0</v>
      </c>
      <c r="Y170" s="25"/>
      <c r="Z170" s="220">
        <f t="shared" si="147"/>
        <v>0.99999999999999989</v>
      </c>
      <c r="AA170" s="25"/>
      <c r="AB170" s="25"/>
      <c r="AC170" s="25"/>
      <c r="AD170" s="21"/>
    </row>
    <row r="171" spans="1:32" ht="16.5">
      <c r="B171" s="121" t="s">
        <v>1314</v>
      </c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25">
        <f t="shared" si="148"/>
        <v>0</v>
      </c>
      <c r="N171"/>
      <c r="O171" s="17" t="str">
        <f t="shared" si="138"/>
        <v>Time-of-Use Opt-Out</v>
      </c>
      <c r="P171" s="94" t="e">
        <f t="shared" si="139"/>
        <v>#DIV/0!</v>
      </c>
      <c r="Q171" s="94" t="e">
        <f t="shared" si="140"/>
        <v>#DIV/0!</v>
      </c>
      <c r="R171" s="94" t="e">
        <f t="shared" si="141"/>
        <v>#DIV/0!</v>
      </c>
      <c r="S171" s="94" t="e">
        <f t="shared" si="142"/>
        <v>#DIV/0!</v>
      </c>
      <c r="U171" s="94" t="e">
        <f t="shared" si="143"/>
        <v>#DIV/0!</v>
      </c>
      <c r="V171" s="94" t="e">
        <f t="shared" si="144"/>
        <v>#DIV/0!</v>
      </c>
      <c r="W171" s="94" t="e">
        <f t="shared" si="145"/>
        <v>#DIV/0!</v>
      </c>
      <c r="X171" s="94" t="e">
        <f t="shared" si="146"/>
        <v>#DIV/0!</v>
      </c>
      <c r="Y171" s="25"/>
      <c r="Z171" s="220" t="e">
        <f t="shared" si="147"/>
        <v>#DIV/0!</v>
      </c>
      <c r="AA171"/>
      <c r="AB171"/>
      <c r="AC171"/>
      <c r="AD171"/>
    </row>
    <row r="172" spans="1:32" ht="16.5">
      <c r="B172" s="121" t="s">
        <v>303</v>
      </c>
      <c r="C172" s="105">
        <v>0.51367871916725916</v>
      </c>
      <c r="D172" s="105"/>
      <c r="E172" s="105">
        <v>1.4636884345423216</v>
      </c>
      <c r="F172" s="105"/>
      <c r="G172" s="105">
        <v>1.9773671537095807</v>
      </c>
      <c r="H172" s="105">
        <v>0.33223081713446545</v>
      </c>
      <c r="I172" s="105"/>
      <c r="J172" s="105">
        <v>0.64232427672078107</v>
      </c>
      <c r="K172" s="105"/>
      <c r="L172" s="105">
        <v>0.97455509385524652</v>
      </c>
      <c r="M172" s="25">
        <f t="shared" ref="M172:M178" si="149">G172+L172</f>
        <v>2.951922247564827</v>
      </c>
      <c r="N172"/>
      <c r="O172" s="17" t="str">
        <f t="shared" si="138"/>
        <v>Variable Peak Pricing Rates</v>
      </c>
      <c r="P172" s="94">
        <f t="shared" si="139"/>
        <v>0.17401498958552034</v>
      </c>
      <c r="Q172" s="94">
        <f t="shared" si="140"/>
        <v>0</v>
      </c>
      <c r="R172" s="94">
        <f t="shared" si="141"/>
        <v>0.49584247544114135</v>
      </c>
      <c r="S172" s="94">
        <f t="shared" si="142"/>
        <v>0</v>
      </c>
      <c r="U172" s="94">
        <f t="shared" si="143"/>
        <v>0.1125472791190681</v>
      </c>
      <c r="V172" s="94">
        <f t="shared" si="144"/>
        <v>0</v>
      </c>
      <c r="W172" s="94">
        <f t="shared" si="145"/>
        <v>0.21759525585427028</v>
      </c>
      <c r="X172" s="94">
        <f t="shared" si="146"/>
        <v>0</v>
      </c>
      <c r="Y172" s="25"/>
      <c r="Z172" s="220">
        <f t="shared" si="147"/>
        <v>1</v>
      </c>
      <c r="AA172"/>
      <c r="AB172"/>
      <c r="AC172"/>
      <c r="AD172"/>
      <c r="AE172" s="10"/>
      <c r="AF172" s="21"/>
    </row>
    <row r="173" spans="1:32" ht="16.5">
      <c r="B173" s="121" t="s">
        <v>1252</v>
      </c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25">
        <f t="shared" si="149"/>
        <v>0</v>
      </c>
      <c r="N173"/>
      <c r="O173" s="17" t="str">
        <f t="shared" si="138"/>
        <v>Pilot-Time-of-Use Opt-in</v>
      </c>
      <c r="P173" s="94" t="e">
        <f t="shared" si="139"/>
        <v>#DIV/0!</v>
      </c>
      <c r="Q173" s="94" t="e">
        <f t="shared" si="140"/>
        <v>#DIV/0!</v>
      </c>
      <c r="R173" s="94" t="e">
        <f t="shared" si="141"/>
        <v>#DIV/0!</v>
      </c>
      <c r="S173" s="94" t="e">
        <f t="shared" si="142"/>
        <v>#DIV/0!</v>
      </c>
      <c r="U173" s="94" t="e">
        <f t="shared" si="143"/>
        <v>#DIV/0!</v>
      </c>
      <c r="V173" s="94" t="e">
        <f t="shared" si="144"/>
        <v>#DIV/0!</v>
      </c>
      <c r="W173" s="94" t="e">
        <f t="shared" si="145"/>
        <v>#DIV/0!</v>
      </c>
      <c r="X173" s="94" t="e">
        <f t="shared" si="146"/>
        <v>#DIV/0!</v>
      </c>
      <c r="Y173" s="25"/>
      <c r="Z173" s="220" t="e">
        <f t="shared" si="147"/>
        <v>#DIV/0!</v>
      </c>
      <c r="AA173"/>
      <c r="AB173"/>
      <c r="AC173"/>
      <c r="AD173"/>
      <c r="AE173" s="10"/>
      <c r="AF173" s="21"/>
    </row>
    <row r="174" spans="1:32" ht="16.5">
      <c r="B174" s="121" t="s">
        <v>1273</v>
      </c>
      <c r="C174" s="105">
        <v>0.24001480146504217</v>
      </c>
      <c r="D174" s="105">
        <v>2.2583942811309828E-2</v>
      </c>
      <c r="E174" s="105">
        <v>0.62788774180408247</v>
      </c>
      <c r="F174" s="105">
        <v>2.7770477828343076</v>
      </c>
      <c r="G174" s="105">
        <v>3.6675342689147419</v>
      </c>
      <c r="H174" s="105">
        <v>0.15523382737047586</v>
      </c>
      <c r="I174" s="105">
        <v>1.380320654569764E-2</v>
      </c>
      <c r="J174" s="105">
        <v>0.24917434354599333</v>
      </c>
      <c r="K174" s="105">
        <v>1.7273715568310601</v>
      </c>
      <c r="L174" s="105">
        <v>2.1455829342932269</v>
      </c>
      <c r="M174" s="25">
        <f t="shared" si="149"/>
        <v>5.8131172032079688</v>
      </c>
      <c r="N174" s="117"/>
      <c r="O174" s="17" t="str">
        <f t="shared" si="138"/>
        <v>Parent-Time-of-Use Opt-in</v>
      </c>
      <c r="P174" s="94">
        <f t="shared" si="139"/>
        <v>4.1288484830925135E-2</v>
      </c>
      <c r="Q174" s="94">
        <f t="shared" si="140"/>
        <v>3.8849969855840648E-3</v>
      </c>
      <c r="R174" s="94">
        <f t="shared" si="141"/>
        <v>0.10801222818242553</v>
      </c>
      <c r="S174" s="94">
        <f t="shared" si="142"/>
        <v>0.47772093452748449</v>
      </c>
      <c r="U174" s="94">
        <f t="shared" si="143"/>
        <v>2.6704059447624773E-2</v>
      </c>
      <c r="V174" s="94">
        <f t="shared" si="144"/>
        <v>2.3744930754329777E-3</v>
      </c>
      <c r="W174" s="94">
        <f t="shared" si="145"/>
        <v>4.2864152714568782E-2</v>
      </c>
      <c r="X174" s="94">
        <f t="shared" si="146"/>
        <v>0.29715065023595433</v>
      </c>
      <c r="Y174" s="25"/>
      <c r="Z174" s="220">
        <f t="shared" si="147"/>
        <v>1</v>
      </c>
      <c r="AA174" s="117"/>
      <c r="AB174" s="117"/>
      <c r="AC174" s="117"/>
      <c r="AD174" s="117"/>
      <c r="AE174" s="10"/>
      <c r="AF174" s="21"/>
    </row>
    <row r="175" spans="1:32" ht="16.5">
      <c r="B175" s="121" t="s">
        <v>1355</v>
      </c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25">
        <f t="shared" si="149"/>
        <v>0</v>
      </c>
      <c r="N175" s="117"/>
      <c r="O175" s="17" t="str">
        <f t="shared" si="138"/>
        <v>Pilot-Peak Time Rebate</v>
      </c>
      <c r="P175" s="94" t="e">
        <f t="shared" si="139"/>
        <v>#DIV/0!</v>
      </c>
      <c r="Q175" s="94" t="e">
        <f t="shared" si="140"/>
        <v>#DIV/0!</v>
      </c>
      <c r="R175" s="94" t="e">
        <f t="shared" si="141"/>
        <v>#DIV/0!</v>
      </c>
      <c r="S175" s="94" t="e">
        <f t="shared" si="142"/>
        <v>#DIV/0!</v>
      </c>
      <c r="U175" s="94" t="e">
        <f t="shared" si="143"/>
        <v>#DIV/0!</v>
      </c>
      <c r="V175" s="94" t="e">
        <f t="shared" si="144"/>
        <v>#DIV/0!</v>
      </c>
      <c r="W175" s="94" t="e">
        <f t="shared" si="145"/>
        <v>#DIV/0!</v>
      </c>
      <c r="X175" s="94" t="e">
        <f t="shared" si="146"/>
        <v>#DIV/0!</v>
      </c>
      <c r="Y175" s="25"/>
      <c r="Z175" s="220" t="e">
        <f t="shared" si="147"/>
        <v>#DIV/0!</v>
      </c>
      <c r="AA175" s="117"/>
      <c r="AB175" s="117"/>
      <c r="AC175" s="117"/>
      <c r="AD175" s="117"/>
      <c r="AE175" s="10"/>
      <c r="AF175" s="21"/>
    </row>
    <row r="176" spans="1:32" ht="16.5">
      <c r="B176" s="121" t="s">
        <v>1376</v>
      </c>
      <c r="C176" s="105"/>
      <c r="D176" s="105">
        <v>0.37189783347587946</v>
      </c>
      <c r="E176" s="105"/>
      <c r="F176" s="105">
        <v>3.9758395632157328</v>
      </c>
      <c r="G176" s="105">
        <v>4.3477373966916124</v>
      </c>
      <c r="H176" s="105"/>
      <c r="I176" s="105">
        <v>0.2844785125349541</v>
      </c>
      <c r="J176" s="105"/>
      <c r="K176" s="105">
        <v>2.4730406939606655</v>
      </c>
      <c r="L176" s="105">
        <v>2.7575192064956195</v>
      </c>
      <c r="M176" s="25">
        <f t="shared" si="149"/>
        <v>7.1052566031872324</v>
      </c>
      <c r="N176" s="117"/>
      <c r="O176" s="17" t="str">
        <f t="shared" si="138"/>
        <v>Parent-Peak Time Rebate</v>
      </c>
      <c r="P176" s="94">
        <f t="shared" si="139"/>
        <v>0</v>
      </c>
      <c r="Q176" s="94">
        <f t="shared" si="140"/>
        <v>5.2341224848805011E-2</v>
      </c>
      <c r="R176" s="94">
        <f t="shared" si="141"/>
        <v>0</v>
      </c>
      <c r="S176" s="94">
        <f t="shared" si="142"/>
        <v>0.55956312139835673</v>
      </c>
      <c r="U176" s="94">
        <f t="shared" si="143"/>
        <v>0</v>
      </c>
      <c r="V176" s="94">
        <f t="shared" si="144"/>
        <v>4.0037753514397277E-2</v>
      </c>
      <c r="W176" s="94">
        <f t="shared" si="145"/>
        <v>0</v>
      </c>
      <c r="X176" s="94">
        <f t="shared" si="146"/>
        <v>0.34805790023844096</v>
      </c>
      <c r="Y176" s="25"/>
      <c r="Z176" s="220">
        <f t="shared" si="147"/>
        <v>1</v>
      </c>
      <c r="AA176" s="117"/>
      <c r="AB176" s="117"/>
      <c r="AC176" s="117"/>
      <c r="AD176" s="117"/>
      <c r="AE176" s="10"/>
      <c r="AF176" s="21"/>
    </row>
    <row r="177" spans="2:33" ht="16.5">
      <c r="B177" s="121" t="s">
        <v>28</v>
      </c>
      <c r="C177" s="105">
        <v>4.5067750557603707</v>
      </c>
      <c r="D177" s="105">
        <v>12.597253116194116</v>
      </c>
      <c r="E177" s="105">
        <v>15.548215652874918</v>
      </c>
      <c r="F177" s="105">
        <v>95.195143766892272</v>
      </c>
      <c r="G177" s="105">
        <v>127.84738759172167</v>
      </c>
      <c r="H177" s="105">
        <v>2.8526232785283447</v>
      </c>
      <c r="I177" s="105">
        <v>5.0735129407102475</v>
      </c>
      <c r="J177" s="105">
        <v>5.9820401067906053</v>
      </c>
      <c r="K177" s="105">
        <v>40.283894689527337</v>
      </c>
      <c r="L177" s="105">
        <v>54.192071015556543</v>
      </c>
      <c r="M177" s="25">
        <f t="shared" si="149"/>
        <v>182.03945860727822</v>
      </c>
      <c r="N177" s="117"/>
      <c r="O177" s="17"/>
      <c r="P177" s="94"/>
      <c r="Q177" s="94"/>
      <c r="R177" s="94"/>
      <c r="S177" s="94"/>
      <c r="U177" s="94"/>
      <c r="V177" s="94"/>
      <c r="W177" s="94"/>
      <c r="X177" s="94"/>
      <c r="Y177" s="25"/>
      <c r="Z177" s="220"/>
      <c r="AA177" s="117"/>
      <c r="AB177" s="117"/>
      <c r="AC177" s="117"/>
      <c r="AD177" s="117"/>
      <c r="AE177" s="10"/>
      <c r="AF177" s="21"/>
    </row>
    <row r="178" spans="2:33" ht="16.5">
      <c r="B178"/>
      <c r="C178"/>
      <c r="D178"/>
      <c r="E178"/>
      <c r="F178"/>
      <c r="G178"/>
      <c r="H178"/>
      <c r="I178"/>
      <c r="J178"/>
      <c r="K178"/>
      <c r="L178"/>
      <c r="M178" s="25">
        <f t="shared" si="149"/>
        <v>0</v>
      </c>
      <c r="N178" s="117"/>
      <c r="O178" s="17"/>
      <c r="P178" s="94"/>
      <c r="Q178" s="94"/>
      <c r="R178" s="94"/>
      <c r="S178" s="94"/>
      <c r="U178" s="94"/>
      <c r="V178" s="94"/>
      <c r="W178" s="94"/>
      <c r="X178" s="94"/>
      <c r="Y178" s="25"/>
      <c r="Z178" s="220"/>
      <c r="AA178" s="117"/>
      <c r="AB178" s="117"/>
      <c r="AC178" s="117"/>
      <c r="AD178" s="117"/>
      <c r="AE178" s="10"/>
      <c r="AF178" s="21"/>
    </row>
    <row r="179" spans="2:33" ht="16.5">
      <c r="B179"/>
      <c r="C179"/>
      <c r="D179"/>
      <c r="E179"/>
      <c r="F179"/>
      <c r="G179"/>
      <c r="H179"/>
      <c r="I179"/>
      <c r="J179"/>
      <c r="K179"/>
      <c r="L179"/>
      <c r="M179" s="117"/>
      <c r="N179" s="117"/>
      <c r="O179" s="121"/>
      <c r="P179" s="94"/>
      <c r="Q179" s="94"/>
      <c r="R179" s="121"/>
      <c r="S179" s="94"/>
      <c r="T179" s="94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0"/>
      <c r="AF179" s="21"/>
    </row>
    <row r="180" spans="2:33" ht="16.5">
      <c r="B180" s="121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17"/>
      <c r="N180" s="117"/>
      <c r="O180" s="121"/>
      <c r="P180" s="94"/>
      <c r="Q180" s="94"/>
      <c r="R180" s="121"/>
      <c r="S180" s="94"/>
      <c r="T180" s="94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0"/>
      <c r="AF180" s="21"/>
    </row>
    <row r="181" spans="2:33" ht="16.5">
      <c r="B181" s="121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17"/>
      <c r="N181" s="117"/>
      <c r="O181" s="121"/>
      <c r="P181" s="94"/>
      <c r="Q181" s="94"/>
      <c r="R181" s="121"/>
      <c r="S181" s="94"/>
      <c r="T181" s="94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0"/>
      <c r="AF181" s="21"/>
    </row>
    <row r="182" spans="2:33" ht="16.5">
      <c r="E182" s="40"/>
      <c r="F182" s="40"/>
      <c r="G182" s="120" t="s">
        <v>0</v>
      </c>
      <c r="H182" s="117" t="s">
        <v>35</v>
      </c>
      <c r="I182" s="21"/>
      <c r="R182" s="21"/>
      <c r="AC182"/>
      <c r="AD182"/>
      <c r="AE182" s="10"/>
      <c r="AF182" s="21"/>
    </row>
    <row r="183" spans="2:33" ht="16.5">
      <c r="B183"/>
      <c r="C183"/>
      <c r="D183"/>
      <c r="E183" s="40"/>
      <c r="F183" s="40"/>
      <c r="G183" s="120" t="s">
        <v>1</v>
      </c>
      <c r="H183" s="117" t="s">
        <v>119</v>
      </c>
      <c r="I183" s="21"/>
      <c r="R183" s="21"/>
      <c r="AC183"/>
      <c r="AD183"/>
      <c r="AE183" s="10"/>
      <c r="AF183" s="21"/>
    </row>
    <row r="184" spans="2:33" ht="16.5">
      <c r="B184" s="28" t="s">
        <v>49</v>
      </c>
      <c r="C184" s="28"/>
      <c r="D184" s="29"/>
      <c r="E184" s="29"/>
      <c r="F184" s="29"/>
      <c r="G184" s="21"/>
      <c r="H184" s="21"/>
      <c r="I184" s="21"/>
      <c r="J184" s="4">
        <v>2023</v>
      </c>
      <c r="K184" s="152">
        <v>2024</v>
      </c>
      <c r="L184" s="152">
        <v>2025</v>
      </c>
      <c r="M184" s="152">
        <v>2026</v>
      </c>
      <c r="N184" s="152">
        <v>2027</v>
      </c>
      <c r="O184" s="152">
        <v>2028</v>
      </c>
      <c r="P184" s="152">
        <v>2029</v>
      </c>
      <c r="Q184" s="152">
        <v>2030</v>
      </c>
      <c r="R184" s="152">
        <v>2031</v>
      </c>
      <c r="S184" s="152">
        <v>2032</v>
      </c>
      <c r="T184" s="152">
        <v>2033</v>
      </c>
      <c r="U184" s="152">
        <v>2034</v>
      </c>
      <c r="V184" s="152">
        <v>2035</v>
      </c>
      <c r="W184" s="152">
        <v>2036</v>
      </c>
      <c r="X184" s="152">
        <v>2037</v>
      </c>
      <c r="Y184" s="152">
        <v>2038</v>
      </c>
      <c r="Z184" s="152">
        <v>2039</v>
      </c>
      <c r="AA184" s="152">
        <v>2040</v>
      </c>
      <c r="AB184" s="152">
        <v>2041</v>
      </c>
      <c r="AC184" s="152">
        <v>2042</v>
      </c>
      <c r="AD184" s="152">
        <v>2043</v>
      </c>
      <c r="AE184" s="152">
        <v>2044</v>
      </c>
      <c r="AF184" s="152">
        <v>2045</v>
      </c>
      <c r="AG184" s="4">
        <v>2046</v>
      </c>
    </row>
    <row r="185" spans="2:33" ht="33">
      <c r="B185" s="30" t="s">
        <v>1032</v>
      </c>
      <c r="C185" s="30" t="s">
        <v>47</v>
      </c>
      <c r="D185" s="30" t="s">
        <v>8</v>
      </c>
      <c r="E185" s="30" t="s">
        <v>6</v>
      </c>
      <c r="F185" s="30" t="s">
        <v>101</v>
      </c>
      <c r="G185" s="120" t="s">
        <v>8</v>
      </c>
      <c r="H185" s="120" t="s">
        <v>2</v>
      </c>
      <c r="I185" s="120" t="s">
        <v>6</v>
      </c>
      <c r="J185" s="117" t="s">
        <v>64</v>
      </c>
      <c r="K185" s="117" t="s">
        <v>65</v>
      </c>
      <c r="L185" s="117" t="s">
        <v>62</v>
      </c>
      <c r="M185" s="117" t="s">
        <v>73</v>
      </c>
      <c r="N185" s="117" t="s">
        <v>72</v>
      </c>
      <c r="O185" s="117" t="s">
        <v>71</v>
      </c>
      <c r="P185" s="117" t="s">
        <v>70</v>
      </c>
      <c r="Q185" s="117" t="s">
        <v>63</v>
      </c>
      <c r="R185" s="117" t="s">
        <v>69</v>
      </c>
      <c r="S185" s="117" t="s">
        <v>68</v>
      </c>
      <c r="T185" s="117" t="s">
        <v>67</v>
      </c>
      <c r="U185" s="117" t="s">
        <v>66</v>
      </c>
      <c r="V185" s="117" t="s">
        <v>48</v>
      </c>
      <c r="W185" s="117" t="s">
        <v>46</v>
      </c>
      <c r="X185" s="117" t="s">
        <v>59</v>
      </c>
      <c r="Y185" s="117" t="s">
        <v>75</v>
      </c>
      <c r="Z185" s="117" t="s">
        <v>76</v>
      </c>
      <c r="AA185" s="117" t="s">
        <v>82</v>
      </c>
      <c r="AB185" s="117" t="s">
        <v>84</v>
      </c>
      <c r="AC185" s="117" t="s">
        <v>997</v>
      </c>
      <c r="AD185" s="117" t="s">
        <v>998</v>
      </c>
      <c r="AE185" s="117" t="s">
        <v>999</v>
      </c>
      <c r="AF185" s="117" t="s">
        <v>1000</v>
      </c>
      <c r="AG185" s="117" t="s">
        <v>1001</v>
      </c>
    </row>
    <row r="186" spans="2:33" ht="16.5">
      <c r="B186" s="39">
        <f>SUM(J186:AC186)</f>
        <v>27.137635333401366</v>
      </c>
      <c r="C186" s="40" t="str">
        <f>H186</f>
        <v>Residential</v>
      </c>
      <c r="D186" s="40" t="str">
        <f>G186</f>
        <v>WA</v>
      </c>
      <c r="E186" s="40" t="str">
        <f>I186</f>
        <v>Ancillary Battery Storage</v>
      </c>
      <c r="F186" s="40" t="s">
        <v>74</v>
      </c>
      <c r="G186" s="117" t="s">
        <v>92</v>
      </c>
      <c r="H186" s="117" t="s">
        <v>32</v>
      </c>
      <c r="I186" s="117" t="s">
        <v>503</v>
      </c>
      <c r="J186" s="97">
        <v>0</v>
      </c>
      <c r="K186" s="97">
        <v>4.7773369475534004E-2</v>
      </c>
      <c r="L186" s="97">
        <v>9.6556809944024435E-2</v>
      </c>
      <c r="M186" s="97">
        <v>0.19486647991069919</v>
      </c>
      <c r="N186" s="97">
        <v>0.29483591586129443</v>
      </c>
      <c r="O186" s="97">
        <v>0.39652268717088196</v>
      </c>
      <c r="P186" s="97">
        <v>0.55026122921033549</v>
      </c>
      <c r="Q186" s="97">
        <v>0.70680960021968753</v>
      </c>
      <c r="R186" s="97">
        <v>0.8662066240207893</v>
      </c>
      <c r="S186" s="97">
        <v>1.0799161823367032</v>
      </c>
      <c r="T186" s="97">
        <v>1.2975046953829059</v>
      </c>
      <c r="U186" s="97">
        <v>1.5190256331439855</v>
      </c>
      <c r="V186" s="97">
        <v>1.7973977629451392</v>
      </c>
      <c r="W186" s="97">
        <v>2.0807890893921375</v>
      </c>
      <c r="X186" s="97">
        <v>2.369268642784875</v>
      </c>
      <c r="Y186" s="97">
        <v>2.7172513275178893</v>
      </c>
      <c r="Z186" s="97">
        <v>2.7423822213899793</v>
      </c>
      <c r="AA186" s="97">
        <v>2.7677455419869781</v>
      </c>
      <c r="AB186" s="97">
        <v>2.7933434389412355</v>
      </c>
      <c r="AC186" s="97">
        <v>2.8191780817662901</v>
      </c>
      <c r="AD186" s="97">
        <v>2.8452516600407396</v>
      </c>
      <c r="AE186" s="97">
        <v>2.871566383593819</v>
      </c>
      <c r="AF186" s="97">
        <v>2.8981244826926886</v>
      </c>
      <c r="AG186" s="97">
        <v>2.9249282082314609</v>
      </c>
    </row>
    <row r="187" spans="2:33" ht="16.5">
      <c r="B187" s="39">
        <f t="shared" ref="B187:B250" si="150">SUM(J187:AC187)</f>
        <v>55.589267465844706</v>
      </c>
      <c r="C187" s="40" t="str">
        <f t="shared" ref="C187:C267" si="151">H187</f>
        <v>Residential</v>
      </c>
      <c r="D187" s="40" t="str">
        <f t="shared" ref="D187:D267" si="152">G187</f>
        <v>WA</v>
      </c>
      <c r="E187" s="40" t="str">
        <f t="shared" ref="E187:E267" si="153">I187</f>
        <v>Ancillary Cooling</v>
      </c>
      <c r="F187" s="40" t="s">
        <v>74</v>
      </c>
      <c r="G187" s="117" t="s">
        <v>92</v>
      </c>
      <c r="H187" s="117" t="s">
        <v>32</v>
      </c>
      <c r="I187" s="117" t="s">
        <v>397</v>
      </c>
      <c r="J187" s="97">
        <v>0</v>
      </c>
      <c r="K187" s="97">
        <v>0.25892278075216557</v>
      </c>
      <c r="L187" s="97">
        <v>0.79514556513019319</v>
      </c>
      <c r="M187" s="97">
        <v>1.8966542529572359</v>
      </c>
      <c r="N187" s="97">
        <v>2.4921685568180143</v>
      </c>
      <c r="O187" s="97">
        <v>2.8302756054653226</v>
      </c>
      <c r="P187" s="97">
        <v>2.8948346600223247</v>
      </c>
      <c r="Q187" s="97">
        <v>2.9612193018873123</v>
      </c>
      <c r="R187" s="97">
        <v>3.0294860649656452</v>
      </c>
      <c r="S187" s="97">
        <v>3.0996932899893777</v>
      </c>
      <c r="T187" s="97">
        <v>3.1719011828634676</v>
      </c>
      <c r="U187" s="97">
        <v>3.2461718749025228</v>
      </c>
      <c r="V187" s="97">
        <v>3.322569485019423</v>
      </c>
      <c r="W187" s="97">
        <v>3.4011601839291274</v>
      </c>
      <c r="X187" s="97">
        <v>3.4820122604330335</v>
      </c>
      <c r="Y187" s="97">
        <v>3.5651961898514077</v>
      </c>
      <c r="Z187" s="97">
        <v>3.6507847046735482</v>
      </c>
      <c r="AA187" s="97">
        <v>3.7388528674976356</v>
      </c>
      <c r="AB187" s="97">
        <v>3.8294781463345573</v>
      </c>
      <c r="AC187" s="97">
        <v>3.9227404923523994</v>
      </c>
      <c r="AD187" s="97">
        <v>4.0187224201407767</v>
      </c>
      <c r="AE187" s="97">
        <v>4.1175090905767631</v>
      </c>
      <c r="AF187" s="97">
        <v>4.1555904719067582</v>
      </c>
      <c r="AG187" s="97">
        <v>4.1940240544273539</v>
      </c>
    </row>
    <row r="188" spans="2:33" ht="16.5">
      <c r="B188" s="39">
        <f t="shared" si="150"/>
        <v>0</v>
      </c>
      <c r="C188" s="40" t="str">
        <f t="shared" si="151"/>
        <v>Residential</v>
      </c>
      <c r="D188" s="40" t="str">
        <f t="shared" si="152"/>
        <v>WA</v>
      </c>
      <c r="E188" s="40" t="str">
        <f t="shared" si="153"/>
        <v>Ancillary DLC WH</v>
      </c>
      <c r="F188" s="40" t="s">
        <v>74</v>
      </c>
      <c r="G188" s="117" t="s">
        <v>92</v>
      </c>
      <c r="H188" s="117" t="s">
        <v>32</v>
      </c>
      <c r="I188" s="117" t="s">
        <v>439</v>
      </c>
      <c r="J188" s="97">
        <v>0</v>
      </c>
      <c r="K188" s="97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</row>
    <row r="189" spans="2:33" ht="16.5">
      <c r="B189" s="39">
        <f t="shared" si="150"/>
        <v>2.1770541343787535</v>
      </c>
      <c r="C189" s="40" t="str">
        <f t="shared" si="151"/>
        <v>Residential</v>
      </c>
      <c r="D189" s="40" t="str">
        <f t="shared" si="152"/>
        <v>WA</v>
      </c>
      <c r="E189" s="40" t="str">
        <f t="shared" si="153"/>
        <v>Parent-Ancillary HPWH</v>
      </c>
      <c r="F189" s="40" t="s">
        <v>74</v>
      </c>
      <c r="G189" s="117" t="s">
        <v>92</v>
      </c>
      <c r="H189" s="117" t="s">
        <v>32</v>
      </c>
      <c r="I189" s="117" t="s">
        <v>1168</v>
      </c>
      <c r="J189" s="97">
        <v>0</v>
      </c>
      <c r="K189" s="97">
        <v>5.7743274868085146E-3</v>
      </c>
      <c r="L189" s="97">
        <v>1.4588426769433293E-2</v>
      </c>
      <c r="M189" s="97">
        <v>2.6497518261821663E-2</v>
      </c>
      <c r="N189" s="97">
        <v>3.8606286606784064E-2</v>
      </c>
      <c r="O189" s="97">
        <v>5.3918288816793891E-2</v>
      </c>
      <c r="P189" s="97">
        <v>6.9532782156132761E-2</v>
      </c>
      <c r="Q189" s="97">
        <v>9.0008176211671329E-2</v>
      </c>
      <c r="R189" s="97">
        <v>0.11085636192726323</v>
      </c>
      <c r="S189" s="97">
        <v>0.13208248352581023</v>
      </c>
      <c r="T189" s="97">
        <v>0.15682831479260814</v>
      </c>
      <c r="U189" s="97">
        <v>0.15827876425794776</v>
      </c>
      <c r="V189" s="97">
        <v>0.15974262841599951</v>
      </c>
      <c r="W189" s="97">
        <v>0.16122003133449883</v>
      </c>
      <c r="X189" s="97">
        <v>0.16271109822863969</v>
      </c>
      <c r="Y189" s="97">
        <v>0.16421595547168696</v>
      </c>
      <c r="Z189" s="97">
        <v>0.165734730605687</v>
      </c>
      <c r="AA189" s="97">
        <v>0.16726755235227728</v>
      </c>
      <c r="AB189" s="97">
        <v>0.16881455062359621</v>
      </c>
      <c r="AC189" s="97">
        <v>0.17037585653329332</v>
      </c>
      <c r="AD189" s="97">
        <v>0.17195160240764193</v>
      </c>
      <c r="AE189" s="97">
        <v>0.17354192179675398</v>
      </c>
      <c r="AF189" s="97">
        <v>0.17514694948589915</v>
      </c>
      <c r="AG189" s="97">
        <v>0.17676682150692824</v>
      </c>
    </row>
    <row r="190" spans="2:33" ht="16.5">
      <c r="B190" s="39">
        <f t="shared" si="150"/>
        <v>273.15364081532823</v>
      </c>
      <c r="C190" s="40" t="str">
        <f t="shared" si="151"/>
        <v>Residential</v>
      </c>
      <c r="D190" s="40" t="str">
        <f t="shared" si="152"/>
        <v>WA</v>
      </c>
      <c r="E190" s="40" t="str">
        <f t="shared" si="153"/>
        <v>Parent-Ancillary ERWH</v>
      </c>
      <c r="F190" s="40" t="s">
        <v>74</v>
      </c>
      <c r="G190" s="117" t="s">
        <v>92</v>
      </c>
      <c r="H190" s="117" t="s">
        <v>32</v>
      </c>
      <c r="I190" s="117" t="s">
        <v>1231</v>
      </c>
      <c r="J190" s="97">
        <v>0</v>
      </c>
      <c r="K190" s="97">
        <v>0.72450131182974176</v>
      </c>
      <c r="L190" s="97">
        <v>1.8304009178787051</v>
      </c>
      <c r="M190" s="97">
        <v>3.3246272894599591</v>
      </c>
      <c r="N190" s="97">
        <v>4.8439069926997336</v>
      </c>
      <c r="O190" s="97">
        <v>6.7650944752655118</v>
      </c>
      <c r="P190" s="97">
        <v>8.7242353334436711</v>
      </c>
      <c r="Q190" s="97">
        <v>11.293270409365149</v>
      </c>
      <c r="R190" s="97">
        <v>13.909079425172241</v>
      </c>
      <c r="S190" s="97">
        <v>16.572307823342737</v>
      </c>
      <c r="T190" s="97">
        <v>19.67715202486578</v>
      </c>
      <c r="U190" s="97">
        <v>19.859139025565334</v>
      </c>
      <c r="V190" s="97">
        <v>20.042809159493821</v>
      </c>
      <c r="W190" s="97">
        <v>20.22817799335354</v>
      </c>
      <c r="X190" s="97">
        <v>20.415261237817745</v>
      </c>
      <c r="Y190" s="97">
        <v>20.604074748862093</v>
      </c>
      <c r="Z190" s="97">
        <v>20.794634529108571</v>
      </c>
      <c r="AA190" s="97">
        <v>20.986956729181713</v>
      </c>
      <c r="AB190" s="97">
        <v>21.181057649077474</v>
      </c>
      <c r="AC190" s="97">
        <v>21.376953739544675</v>
      </c>
      <c r="AD190" s="97">
        <v>21.574661603479292</v>
      </c>
      <c r="AE190" s="97">
        <v>21.774197997331591</v>
      </c>
      <c r="AF190" s="97">
        <v>21.975579832526297</v>
      </c>
      <c r="AG190" s="97">
        <v>22.178824176895912</v>
      </c>
    </row>
    <row r="191" spans="2:33" ht="16.5">
      <c r="B191" s="39">
        <f t="shared" si="150"/>
        <v>8.3759217407553539</v>
      </c>
      <c r="C191" s="40" t="str">
        <f t="shared" si="151"/>
        <v>Residential</v>
      </c>
      <c r="D191" s="40" t="str">
        <f t="shared" si="152"/>
        <v>WA</v>
      </c>
      <c r="E191" s="40" t="str">
        <f t="shared" si="153"/>
        <v>Ancillary EV</v>
      </c>
      <c r="F191" s="40" t="s">
        <v>74</v>
      </c>
      <c r="G191" s="117" t="s">
        <v>92</v>
      </c>
      <c r="H191" s="117" t="s">
        <v>32</v>
      </c>
      <c r="I191" s="117" t="s">
        <v>461</v>
      </c>
      <c r="J191" s="97">
        <v>0</v>
      </c>
      <c r="K191" s="97">
        <v>5.7515773076711159E-3</v>
      </c>
      <c r="L191" s="97">
        <v>2.0664583022479133E-2</v>
      </c>
      <c r="M191" s="97">
        <v>5.7660586696704021E-2</v>
      </c>
      <c r="N191" s="97">
        <v>8.8619012019090962E-2</v>
      </c>
      <c r="O191" s="97">
        <v>0.11770223293263153</v>
      </c>
      <c r="P191" s="97">
        <v>0.14077783017958154</v>
      </c>
      <c r="Q191" s="97">
        <v>0.1683774128687468</v>
      </c>
      <c r="R191" s="97">
        <v>0.20138791120879512</v>
      </c>
      <c r="S191" s="97">
        <v>0.24087013863704237</v>
      </c>
      <c r="T191" s="97">
        <v>0.28809288173645947</v>
      </c>
      <c r="U191" s="97">
        <v>0.34457367350248108</v>
      </c>
      <c r="V191" s="97">
        <v>0.4121275602345732</v>
      </c>
      <c r="W191" s="97">
        <v>0.49292542920775023</v>
      </c>
      <c r="X191" s="97">
        <v>0.58956377152100448</v>
      </c>
      <c r="Y191" s="97">
        <v>0.70514812199631205</v>
      </c>
      <c r="Z191" s="97">
        <v>0.84339285752264148</v>
      </c>
      <c r="AA191" s="97">
        <v>1.0087405609284552</v>
      </c>
      <c r="AB191" s="97">
        <v>1.2065047862169471</v>
      </c>
      <c r="AC191" s="97">
        <v>1.4430408130159873</v>
      </c>
      <c r="AD191" s="97">
        <v>1.7259498775460325</v>
      </c>
      <c r="AE191" s="97">
        <v>2.0643234431985267</v>
      </c>
      <c r="AF191" s="97">
        <v>2.0834156386253206</v>
      </c>
      <c r="AG191" s="97">
        <v>2.1026844109966909</v>
      </c>
    </row>
    <row r="192" spans="2:33" ht="16.5">
      <c r="B192" s="39">
        <f t="shared" si="150"/>
        <v>0</v>
      </c>
      <c r="C192" s="40" t="str">
        <f t="shared" si="151"/>
        <v>Residential</v>
      </c>
      <c r="D192" s="40" t="str">
        <f t="shared" si="152"/>
        <v>WA</v>
      </c>
      <c r="E192" s="40" t="str">
        <f t="shared" si="153"/>
        <v>Ancillary Heating</v>
      </c>
      <c r="F192" s="40" t="s">
        <v>74</v>
      </c>
      <c r="G192" s="117" t="s">
        <v>92</v>
      </c>
      <c r="H192" s="117" t="s">
        <v>32</v>
      </c>
      <c r="I192" s="117" t="s">
        <v>418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0</v>
      </c>
      <c r="R192" s="97">
        <v>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</row>
    <row r="193" spans="1:33" ht="16.5">
      <c r="B193" s="39">
        <f t="shared" si="150"/>
        <v>27.137635333401366</v>
      </c>
      <c r="C193" s="40" t="str">
        <f t="shared" si="151"/>
        <v>Residential</v>
      </c>
      <c r="D193" s="40" t="str">
        <f t="shared" si="152"/>
        <v>WA</v>
      </c>
      <c r="E193" s="40" t="str">
        <f t="shared" si="153"/>
        <v>Battery Energy Storage</v>
      </c>
      <c r="F193" s="40" t="s">
        <v>74</v>
      </c>
      <c r="G193" s="117" t="s">
        <v>92</v>
      </c>
      <c r="H193" s="117" t="s">
        <v>32</v>
      </c>
      <c r="I193" s="117" t="s">
        <v>356</v>
      </c>
      <c r="J193" s="97">
        <v>0</v>
      </c>
      <c r="K193" s="97">
        <v>4.7773369475534004E-2</v>
      </c>
      <c r="L193" s="97">
        <v>9.6556809944024435E-2</v>
      </c>
      <c r="M193" s="97">
        <v>0.19486647991069919</v>
      </c>
      <c r="N193" s="97">
        <v>0.29483591586129443</v>
      </c>
      <c r="O193" s="97">
        <v>0.39652268717088196</v>
      </c>
      <c r="P193" s="97">
        <v>0.55026122921033549</v>
      </c>
      <c r="Q193" s="97">
        <v>0.70680960021968753</v>
      </c>
      <c r="R193" s="97">
        <v>0.8662066240207893</v>
      </c>
      <c r="S193" s="97">
        <v>1.0799161823367032</v>
      </c>
      <c r="T193" s="97">
        <v>1.2975046953829059</v>
      </c>
      <c r="U193" s="97">
        <v>1.5190256331439855</v>
      </c>
      <c r="V193" s="97">
        <v>1.7973977629451392</v>
      </c>
      <c r="W193" s="97">
        <v>2.0807890893921375</v>
      </c>
      <c r="X193" s="97">
        <v>2.369268642784875</v>
      </c>
      <c r="Y193" s="97">
        <v>2.7172513275178893</v>
      </c>
      <c r="Z193" s="97">
        <v>2.7423822213899793</v>
      </c>
      <c r="AA193" s="97">
        <v>2.7677455419869781</v>
      </c>
      <c r="AB193" s="97">
        <v>2.7933434389412355</v>
      </c>
      <c r="AC193" s="97">
        <v>2.8191780817662901</v>
      </c>
      <c r="AD193" s="97">
        <v>2.8452516600407396</v>
      </c>
      <c r="AE193" s="97">
        <v>2.871566383593819</v>
      </c>
      <c r="AF193" s="97">
        <v>2.8981244826926886</v>
      </c>
      <c r="AG193" s="97">
        <v>2.9249282082314609</v>
      </c>
    </row>
    <row r="194" spans="1:33" ht="16.5">
      <c r="B194" s="39">
        <f t="shared" si="150"/>
        <v>27.469332602064728</v>
      </c>
      <c r="C194" s="40" t="str">
        <f t="shared" ref="C194:C215" si="154">H194</f>
        <v>Residential</v>
      </c>
      <c r="D194" s="40" t="str">
        <f t="shared" ref="D194:D215" si="155">G194</f>
        <v>WA</v>
      </c>
      <c r="E194" s="40" t="str">
        <f t="shared" ref="E194:E215" si="156">I194</f>
        <v>Behavioral</v>
      </c>
      <c r="F194" s="40" t="s">
        <v>74</v>
      </c>
      <c r="G194" s="117" t="s">
        <v>92</v>
      </c>
      <c r="H194" s="117" t="s">
        <v>32</v>
      </c>
      <c r="I194" s="117" t="s">
        <v>118</v>
      </c>
      <c r="J194" s="97">
        <v>0</v>
      </c>
      <c r="K194" s="97">
        <v>1.0057955592305705</v>
      </c>
      <c r="L194" s="97">
        <v>1.5508195545520183</v>
      </c>
      <c r="M194" s="97">
        <v>1.7982182942124556</v>
      </c>
      <c r="N194" s="97">
        <v>1.7070993449999339</v>
      </c>
      <c r="O194" s="97">
        <v>1.6359187235048094</v>
      </c>
      <c r="P194" s="97">
        <v>1.592917414741174</v>
      </c>
      <c r="Q194" s="97">
        <v>1.5369886312290217</v>
      </c>
      <c r="R194" s="97">
        <v>1.4801751198831206</v>
      </c>
      <c r="S194" s="97">
        <v>1.4224654041380711</v>
      </c>
      <c r="T194" s="97">
        <v>1.3540243036461677</v>
      </c>
      <c r="U194" s="97">
        <v>1.3586945751440087</v>
      </c>
      <c r="V194" s="97">
        <v>1.363276287597468</v>
      </c>
      <c r="W194" s="97">
        <v>1.3677655602103596</v>
      </c>
      <c r="X194" s="97">
        <v>1.372158400742842</v>
      </c>
      <c r="Y194" s="97">
        <v>1.3764507028585664</v>
      </c>
      <c r="Z194" s="97">
        <v>1.3806382434309599</v>
      </c>
      <c r="AA194" s="97">
        <v>1.3847166798094459</v>
      </c>
      <c r="AB194" s="97">
        <v>1.388681547046575</v>
      </c>
      <c r="AC194" s="97">
        <v>1.3925282550871632</v>
      </c>
      <c r="AD194" s="97">
        <v>1.3962520859206971</v>
      </c>
      <c r="AE194" s="97">
        <v>1.3998481906984224</v>
      </c>
      <c r="AF194" s="97">
        <v>1.4090343670906209</v>
      </c>
      <c r="AG194" s="97">
        <v>1.4182808256171737</v>
      </c>
    </row>
    <row r="195" spans="1:33" ht="16.5">
      <c r="B195" s="39">
        <f t="shared" si="150"/>
        <v>100.31393219872369</v>
      </c>
      <c r="C195" s="40" t="str">
        <f t="shared" si="154"/>
        <v>Residential</v>
      </c>
      <c r="D195" s="40" t="str">
        <f t="shared" si="155"/>
        <v>WA</v>
      </c>
      <c r="E195" s="40" t="str">
        <f t="shared" si="156"/>
        <v>DLC Central AC</v>
      </c>
      <c r="F195" s="40" t="s">
        <v>74</v>
      </c>
      <c r="G195" s="117" t="s">
        <v>92</v>
      </c>
      <c r="H195" s="117" t="s">
        <v>32</v>
      </c>
      <c r="I195" s="117" t="s">
        <v>141</v>
      </c>
      <c r="J195" s="97">
        <v>0</v>
      </c>
      <c r="K195" s="97">
        <v>0.51335495883571136</v>
      </c>
      <c r="L195" s="97">
        <v>1.5483837659976112</v>
      </c>
      <c r="M195" s="97">
        <v>3.5570164244418705</v>
      </c>
      <c r="N195" s="97">
        <v>4.5798770305724901</v>
      </c>
      <c r="O195" s="97">
        <v>5.1433859068791685</v>
      </c>
      <c r="P195" s="97">
        <v>5.2535995995313245</v>
      </c>
      <c r="Q195" s="97">
        <v>5.3666409393806038</v>
      </c>
      <c r="R195" s="97">
        <v>5.4825836163316977</v>
      </c>
      <c r="S195" s="97">
        <v>5.6015029393561369</v>
      </c>
      <c r="T195" s="97">
        <v>5.7234758482413657</v>
      </c>
      <c r="U195" s="97">
        <v>5.8485809234604389</v>
      </c>
      <c r="V195" s="97">
        <v>5.9768983939747899</v>
      </c>
      <c r="W195" s="97">
        <v>6.1085101427693225</v>
      </c>
      <c r="X195" s="97">
        <v>6.2434997099051168</v>
      </c>
      <c r="Y195" s="97">
        <v>6.3819522928601042</v>
      </c>
      <c r="Z195" s="97">
        <v>6.5239547439122889</v>
      </c>
      <c r="AA195" s="97">
        <v>6.6695955643032256</v>
      </c>
      <c r="AB195" s="97">
        <v>6.8189648949017183</v>
      </c>
      <c r="AC195" s="97">
        <v>6.9721545030686904</v>
      </c>
      <c r="AD195" s="97">
        <v>7.1292577654040565</v>
      </c>
      <c r="AE195" s="97">
        <v>7.2903696460351162</v>
      </c>
      <c r="AF195" s="97">
        <v>7.3577956894074728</v>
      </c>
      <c r="AG195" s="97">
        <v>7.4258453323427549</v>
      </c>
    </row>
    <row r="196" spans="1:33" ht="16.5">
      <c r="B196" s="39">
        <f t="shared" si="150"/>
        <v>16.751843481510708</v>
      </c>
      <c r="C196" s="40" t="str">
        <f t="shared" si="154"/>
        <v>Residential</v>
      </c>
      <c r="D196" s="40" t="str">
        <f t="shared" si="155"/>
        <v>WA</v>
      </c>
      <c r="E196" s="40" t="str">
        <f t="shared" si="156"/>
        <v>DLC Electric Vehicle Charging</v>
      </c>
      <c r="F196" s="40" t="s">
        <v>74</v>
      </c>
      <c r="G196" s="117" t="s">
        <v>92</v>
      </c>
      <c r="H196" s="117" t="s">
        <v>32</v>
      </c>
      <c r="I196" s="117" t="s">
        <v>130</v>
      </c>
      <c r="J196" s="97">
        <v>0</v>
      </c>
      <c r="K196" s="97">
        <v>1.1503154615342232E-2</v>
      </c>
      <c r="L196" s="97">
        <v>4.1329166044958267E-2</v>
      </c>
      <c r="M196" s="97">
        <v>0.11532117339340804</v>
      </c>
      <c r="N196" s="97">
        <v>0.17723802403818192</v>
      </c>
      <c r="O196" s="97">
        <v>0.23540446586526306</v>
      </c>
      <c r="P196" s="97">
        <v>0.28155566035916307</v>
      </c>
      <c r="Q196" s="97">
        <v>0.3367548257374936</v>
      </c>
      <c r="R196" s="97">
        <v>0.40277582241759025</v>
      </c>
      <c r="S196" s="97">
        <v>0.48174027727408475</v>
      </c>
      <c r="T196" s="97">
        <v>0.57618576347291894</v>
      </c>
      <c r="U196" s="97">
        <v>0.68914734700496216</v>
      </c>
      <c r="V196" s="97">
        <v>0.8242551204691464</v>
      </c>
      <c r="W196" s="97">
        <v>0.98585085841550046</v>
      </c>
      <c r="X196" s="97">
        <v>1.179127543042009</v>
      </c>
      <c r="Y196" s="97">
        <v>1.4102962439926241</v>
      </c>
      <c r="Z196" s="97">
        <v>1.686785715045283</v>
      </c>
      <c r="AA196" s="97">
        <v>2.0174811218569104</v>
      </c>
      <c r="AB196" s="97">
        <v>2.4130095724338942</v>
      </c>
      <c r="AC196" s="97">
        <v>2.8860816260319746</v>
      </c>
      <c r="AD196" s="97">
        <v>3.4518997550920649</v>
      </c>
      <c r="AE196" s="97">
        <v>4.1286468863970534</v>
      </c>
      <c r="AF196" s="97">
        <v>4.1668312772506413</v>
      </c>
      <c r="AG196" s="97">
        <v>4.2053688219933818</v>
      </c>
    </row>
    <row r="197" spans="1:33" ht="16.5">
      <c r="B197" s="39">
        <f t="shared" si="150"/>
        <v>30.879556443509607</v>
      </c>
      <c r="C197" s="40" t="str">
        <f t="shared" si="154"/>
        <v>Residential</v>
      </c>
      <c r="D197" s="40" t="str">
        <f t="shared" si="155"/>
        <v>WA</v>
      </c>
      <c r="E197" s="40" t="str">
        <f t="shared" si="156"/>
        <v>DLC Smart Appliances</v>
      </c>
      <c r="F197" s="40" t="s">
        <v>74</v>
      </c>
      <c r="G197" s="117" t="s">
        <v>92</v>
      </c>
      <c r="H197" s="117" t="s">
        <v>32</v>
      </c>
      <c r="I197" s="117" t="s">
        <v>227</v>
      </c>
      <c r="J197" s="97">
        <v>0</v>
      </c>
      <c r="K197" s="97">
        <v>0.16553472523272536</v>
      </c>
      <c r="L197" s="97">
        <v>0.50185401968406718</v>
      </c>
      <c r="M197" s="97">
        <v>1.1816216175585024</v>
      </c>
      <c r="N197" s="97">
        <v>1.5324096726890784</v>
      </c>
      <c r="O197" s="97">
        <v>1.717438888808883</v>
      </c>
      <c r="P197" s="97">
        <v>1.7333228720125569</v>
      </c>
      <c r="Q197" s="97">
        <v>1.7493537605437266</v>
      </c>
      <c r="R197" s="97">
        <v>1.7655329130776676</v>
      </c>
      <c r="S197" s="97">
        <v>1.7818617008555597</v>
      </c>
      <c r="T197" s="97">
        <v>1.7983415078007079</v>
      </c>
      <c r="U197" s="97">
        <v>1.8149737306358316</v>
      </c>
      <c r="V197" s="97">
        <v>1.8317597790014437</v>
      </c>
      <c r="W197" s="97">
        <v>1.8487010755753228</v>
      </c>
      <c r="X197" s="97">
        <v>1.8657990561930895</v>
      </c>
      <c r="Y197" s="97">
        <v>1.8830551699698981</v>
      </c>
      <c r="Z197" s="97">
        <v>1.9004708794232559</v>
      </c>
      <c r="AA197" s="97">
        <v>1.9180476605969758</v>
      </c>
      <c r="AB197" s="97">
        <v>1.9357870031862767</v>
      </c>
      <c r="AC197" s="97">
        <v>1.9536904106640396</v>
      </c>
      <c r="AD197" s="97">
        <v>1.9717594004082331</v>
      </c>
      <c r="AE197" s="97">
        <v>1.9899955038305168</v>
      </c>
      <c r="AF197" s="97">
        <v>2.0084002665060332</v>
      </c>
      <c r="AG197" s="97">
        <v>2.0269752483044026</v>
      </c>
    </row>
    <row r="198" spans="1:33" ht="16.5">
      <c r="B198" s="39">
        <f t="shared" si="150"/>
        <v>222.35706986337883</v>
      </c>
      <c r="C198" s="40" t="str">
        <f t="shared" si="154"/>
        <v>Residential</v>
      </c>
      <c r="D198" s="40" t="str">
        <f t="shared" si="155"/>
        <v>WA</v>
      </c>
      <c r="E198" s="40" t="str">
        <f t="shared" si="156"/>
        <v>DLC Smart Thermostats - Cooling</v>
      </c>
      <c r="F198" s="40" t="s">
        <v>74</v>
      </c>
      <c r="G198" s="117" t="s">
        <v>92</v>
      </c>
      <c r="H198" s="117" t="s">
        <v>32</v>
      </c>
      <c r="I198" s="117" t="s">
        <v>185</v>
      </c>
      <c r="J198" s="97">
        <v>0</v>
      </c>
      <c r="K198" s="97">
        <v>1.0356911230086623</v>
      </c>
      <c r="L198" s="97">
        <v>3.1805822605207728</v>
      </c>
      <c r="M198" s="97">
        <v>7.5866170118289435</v>
      </c>
      <c r="N198" s="97">
        <v>9.9686742272720572</v>
      </c>
      <c r="O198" s="97">
        <v>11.321102421861291</v>
      </c>
      <c r="P198" s="97">
        <v>11.579338640089299</v>
      </c>
      <c r="Q198" s="97">
        <v>11.844877207549249</v>
      </c>
      <c r="R198" s="97">
        <v>12.117944259862581</v>
      </c>
      <c r="S198" s="97">
        <v>12.398773159957511</v>
      </c>
      <c r="T198" s="97">
        <v>12.68760473145387</v>
      </c>
      <c r="U198" s="97">
        <v>12.984687499610091</v>
      </c>
      <c r="V198" s="97">
        <v>13.290277940077692</v>
      </c>
      <c r="W198" s="97">
        <v>13.60464073571651</v>
      </c>
      <c r="X198" s="97">
        <v>13.928049041732134</v>
      </c>
      <c r="Y198" s="97">
        <v>14.260784759405631</v>
      </c>
      <c r="Z198" s="97">
        <v>14.603138818694193</v>
      </c>
      <c r="AA198" s="97">
        <v>14.955411469990542</v>
      </c>
      <c r="AB198" s="97">
        <v>15.317912585338229</v>
      </c>
      <c r="AC198" s="97">
        <v>15.690961969409598</v>
      </c>
      <c r="AD198" s="97">
        <v>16.074889680563107</v>
      </c>
      <c r="AE198" s="97">
        <v>16.470036362307052</v>
      </c>
      <c r="AF198" s="97">
        <v>16.622361887627033</v>
      </c>
      <c r="AG198" s="97">
        <v>16.776096217709416</v>
      </c>
    </row>
    <row r="199" spans="1:33" ht="16.5">
      <c r="B199" s="39">
        <f t="shared" si="150"/>
        <v>0</v>
      </c>
      <c r="C199" s="40" t="str">
        <f t="shared" si="154"/>
        <v>Residential</v>
      </c>
      <c r="D199" s="40" t="str">
        <f t="shared" si="155"/>
        <v>WA</v>
      </c>
      <c r="E199" s="40" t="str">
        <f t="shared" si="156"/>
        <v>DLC Smart Thermostats - Heating</v>
      </c>
      <c r="F199" s="40" t="s">
        <v>74</v>
      </c>
      <c r="G199" s="117" t="s">
        <v>92</v>
      </c>
      <c r="H199" s="117" t="s">
        <v>32</v>
      </c>
      <c r="I199" s="117" t="s">
        <v>206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0</v>
      </c>
      <c r="R199" s="97">
        <v>0</v>
      </c>
      <c r="S199" s="97">
        <v>0</v>
      </c>
      <c r="T199" s="97">
        <v>0</v>
      </c>
      <c r="U199" s="97">
        <v>0</v>
      </c>
      <c r="V199" s="97">
        <v>0</v>
      </c>
      <c r="W199" s="97">
        <v>0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</row>
    <row r="200" spans="1:33" ht="16.5">
      <c r="B200" s="39">
        <f t="shared" si="150"/>
        <v>0</v>
      </c>
      <c r="C200" s="40" t="str">
        <f t="shared" si="154"/>
        <v>Residential</v>
      </c>
      <c r="D200" s="40" t="str">
        <f t="shared" si="155"/>
        <v>WA</v>
      </c>
      <c r="E200" s="40" t="str">
        <f t="shared" si="156"/>
        <v>DLC Water Heating</v>
      </c>
      <c r="F200" s="40" t="s">
        <v>74</v>
      </c>
      <c r="G200" s="117" t="s">
        <v>92</v>
      </c>
      <c r="H200" s="117" t="s">
        <v>32</v>
      </c>
      <c r="I200" s="117" t="s">
        <v>163</v>
      </c>
      <c r="J200" s="97">
        <v>0</v>
      </c>
      <c r="K200" s="97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0</v>
      </c>
      <c r="R200" s="97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</row>
    <row r="201" spans="1:33" ht="16.5">
      <c r="B201" s="39">
        <f t="shared" si="150"/>
        <v>0</v>
      </c>
      <c r="C201" s="40" t="str">
        <f t="shared" si="154"/>
        <v>Residential</v>
      </c>
      <c r="D201" s="40" t="str">
        <f t="shared" si="155"/>
        <v>WA</v>
      </c>
      <c r="E201" s="40" t="str">
        <f t="shared" si="156"/>
        <v>Pilot-CTA-2045 HPWH</v>
      </c>
      <c r="F201" s="40" t="s">
        <v>74</v>
      </c>
      <c r="G201" s="117" t="s">
        <v>92</v>
      </c>
      <c r="H201" s="117" t="s">
        <v>32</v>
      </c>
      <c r="I201" s="117" t="s">
        <v>1126</v>
      </c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</row>
    <row r="202" spans="1:33" ht="16.5">
      <c r="B202" s="39">
        <f t="shared" si="150"/>
        <v>2.1770541343787535</v>
      </c>
      <c r="C202" s="40" t="str">
        <f t="shared" si="154"/>
        <v>Residential</v>
      </c>
      <c r="D202" s="40" t="str">
        <f t="shared" si="155"/>
        <v>WA</v>
      </c>
      <c r="E202" s="40" t="str">
        <f t="shared" si="156"/>
        <v>Parent-CTA-2045 HPWH</v>
      </c>
      <c r="F202" s="40" t="s">
        <v>74</v>
      </c>
      <c r="G202" s="117" t="s">
        <v>92</v>
      </c>
      <c r="H202" s="117" t="s">
        <v>32</v>
      </c>
      <c r="I202" s="117" t="s">
        <v>1147</v>
      </c>
      <c r="J202" s="97">
        <v>0</v>
      </c>
      <c r="K202" s="97">
        <v>5.7743274868085146E-3</v>
      </c>
      <c r="L202" s="97">
        <v>1.4588426769433293E-2</v>
      </c>
      <c r="M202" s="97">
        <v>2.6497518261821663E-2</v>
      </c>
      <c r="N202" s="97">
        <v>3.8606286606784064E-2</v>
      </c>
      <c r="O202" s="97">
        <v>5.3918288816793891E-2</v>
      </c>
      <c r="P202" s="97">
        <v>6.9532782156132761E-2</v>
      </c>
      <c r="Q202" s="97">
        <v>9.0008176211671329E-2</v>
      </c>
      <c r="R202" s="97">
        <v>0.11085636192726323</v>
      </c>
      <c r="S202" s="97">
        <v>0.13208248352581023</v>
      </c>
      <c r="T202" s="97">
        <v>0.15682831479260814</v>
      </c>
      <c r="U202" s="97">
        <v>0.15827876425794776</v>
      </c>
      <c r="V202" s="97">
        <v>0.15974262841599951</v>
      </c>
      <c r="W202" s="97">
        <v>0.16122003133449883</v>
      </c>
      <c r="X202" s="97">
        <v>0.16271109822863969</v>
      </c>
      <c r="Y202" s="97">
        <v>0.16421595547168696</v>
      </c>
      <c r="Z202" s="97">
        <v>0.165734730605687</v>
      </c>
      <c r="AA202" s="97">
        <v>0.16726755235227728</v>
      </c>
      <c r="AB202" s="97">
        <v>0.16881455062359621</v>
      </c>
      <c r="AC202" s="97">
        <v>0.17037585653329332</v>
      </c>
      <c r="AD202" s="97">
        <v>0.17195160240764193</v>
      </c>
      <c r="AE202" s="97">
        <v>0.17354192179675398</v>
      </c>
      <c r="AF202" s="97">
        <v>0.17514694948589915</v>
      </c>
      <c r="AG202" s="97">
        <v>0.17676682150692824</v>
      </c>
    </row>
    <row r="203" spans="1:33" ht="16.5">
      <c r="A203" s="7"/>
      <c r="B203" s="39">
        <f t="shared" si="150"/>
        <v>0</v>
      </c>
      <c r="C203" s="40" t="str">
        <f t="shared" si="154"/>
        <v>Residential</v>
      </c>
      <c r="D203" s="40" t="str">
        <f t="shared" si="155"/>
        <v>WA</v>
      </c>
      <c r="E203" s="40" t="str">
        <f t="shared" si="156"/>
        <v>Pilot-CTA-2045 ERWH</v>
      </c>
      <c r="F203" s="40" t="s">
        <v>74</v>
      </c>
      <c r="G203" s="117" t="s">
        <v>92</v>
      </c>
      <c r="H203" s="117" t="s">
        <v>32</v>
      </c>
      <c r="I203" s="117" t="s">
        <v>1189</v>
      </c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</row>
    <row r="204" spans="1:33" ht="16.5">
      <c r="B204" s="39">
        <f t="shared" si="150"/>
        <v>273.15364081532823</v>
      </c>
      <c r="C204" s="40" t="str">
        <f t="shared" si="154"/>
        <v>Residential</v>
      </c>
      <c r="D204" s="40" t="str">
        <f t="shared" si="155"/>
        <v>WA</v>
      </c>
      <c r="E204" s="40" t="str">
        <f t="shared" si="156"/>
        <v>Parent-CTA-2045 ERWH</v>
      </c>
      <c r="F204" s="40" t="s">
        <v>74</v>
      </c>
      <c r="G204" s="117" t="s">
        <v>92</v>
      </c>
      <c r="H204" s="117" t="s">
        <v>32</v>
      </c>
      <c r="I204" s="117" t="s">
        <v>1210</v>
      </c>
      <c r="J204" s="97">
        <v>0</v>
      </c>
      <c r="K204" s="97">
        <v>0.72450131182974176</v>
      </c>
      <c r="L204" s="97">
        <v>1.8304009178787051</v>
      </c>
      <c r="M204" s="97">
        <v>3.3246272894599591</v>
      </c>
      <c r="N204" s="97">
        <v>4.8439069926997336</v>
      </c>
      <c r="O204" s="97">
        <v>6.7650944752655118</v>
      </c>
      <c r="P204" s="97">
        <v>8.7242353334436711</v>
      </c>
      <c r="Q204" s="97">
        <v>11.293270409365149</v>
      </c>
      <c r="R204" s="97">
        <v>13.909079425172241</v>
      </c>
      <c r="S204" s="97">
        <v>16.572307823342737</v>
      </c>
      <c r="T204" s="97">
        <v>19.67715202486578</v>
      </c>
      <c r="U204" s="97">
        <v>19.859139025565334</v>
      </c>
      <c r="V204" s="97">
        <v>20.042809159493821</v>
      </c>
      <c r="W204" s="97">
        <v>20.22817799335354</v>
      </c>
      <c r="X204" s="97">
        <v>20.415261237817745</v>
      </c>
      <c r="Y204" s="97">
        <v>20.604074748862093</v>
      </c>
      <c r="Z204" s="97">
        <v>20.794634529108571</v>
      </c>
      <c r="AA204" s="97">
        <v>20.986956729181713</v>
      </c>
      <c r="AB204" s="97">
        <v>21.181057649077474</v>
      </c>
      <c r="AC204" s="97">
        <v>21.376953739544675</v>
      </c>
      <c r="AD204" s="97">
        <v>21.574661603479292</v>
      </c>
      <c r="AE204" s="97">
        <v>21.774197997331591</v>
      </c>
      <c r="AF204" s="97">
        <v>21.975579832526297</v>
      </c>
      <c r="AG204" s="97">
        <v>22.178824176895912</v>
      </c>
    </row>
    <row r="205" spans="1:33" ht="16.5">
      <c r="B205" s="39">
        <f t="shared" si="150"/>
        <v>0</v>
      </c>
      <c r="C205" s="40" t="str">
        <f t="shared" si="154"/>
        <v>Residential</v>
      </c>
      <c r="D205" s="40" t="str">
        <f t="shared" si="155"/>
        <v>WA</v>
      </c>
      <c r="E205" s="40" t="str">
        <f t="shared" si="156"/>
        <v>Time-of-Use Opt-Out</v>
      </c>
      <c r="F205" s="40" t="s">
        <v>74</v>
      </c>
      <c r="G205" s="117" t="s">
        <v>92</v>
      </c>
      <c r="H205" s="117" t="s">
        <v>32</v>
      </c>
      <c r="I205" s="117" t="s">
        <v>1314</v>
      </c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</row>
    <row r="206" spans="1:33" ht="16.5">
      <c r="B206" s="39">
        <f t="shared" si="150"/>
        <v>0</v>
      </c>
      <c r="C206" s="40" t="str">
        <f t="shared" si="154"/>
        <v>Residential</v>
      </c>
      <c r="D206" s="40" t="str">
        <f t="shared" si="155"/>
        <v>WA</v>
      </c>
      <c r="E206" s="40" t="str">
        <f t="shared" si="156"/>
        <v>Pilot-Time-of-Use Opt-in</v>
      </c>
      <c r="F206" s="40" t="s">
        <v>74</v>
      </c>
      <c r="G206" s="117" t="s">
        <v>92</v>
      </c>
      <c r="H206" s="117" t="s">
        <v>32</v>
      </c>
      <c r="I206" s="117" t="s">
        <v>1252</v>
      </c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</row>
    <row r="207" spans="1:33" ht="16.5">
      <c r="B207" s="39">
        <f t="shared" si="150"/>
        <v>46.757489261700947</v>
      </c>
      <c r="C207" s="40" t="str">
        <f t="shared" si="154"/>
        <v>Residential</v>
      </c>
      <c r="D207" s="40" t="str">
        <f t="shared" si="155"/>
        <v>WA</v>
      </c>
      <c r="E207" s="40" t="str">
        <f t="shared" si="156"/>
        <v>Parent-Time-of-Use Opt-in</v>
      </c>
      <c r="F207" s="40" t="s">
        <v>74</v>
      </c>
      <c r="G207" s="117" t="s">
        <v>92</v>
      </c>
      <c r="H207" s="117" t="s">
        <v>32</v>
      </c>
      <c r="I207" s="117" t="s">
        <v>1273</v>
      </c>
      <c r="J207" s="97">
        <v>0</v>
      </c>
      <c r="K207" s="97">
        <v>0.37644977770201743</v>
      </c>
      <c r="L207" s="97">
        <v>1.0883281731732926</v>
      </c>
      <c r="M207" s="97">
        <v>2.355633854377349</v>
      </c>
      <c r="N207" s="97">
        <v>2.8752038460424783</v>
      </c>
      <c r="O207" s="97">
        <v>3.0614633070813602</v>
      </c>
      <c r="P207" s="97">
        <v>2.9809905262244336</v>
      </c>
      <c r="Q207" s="97">
        <v>2.8763252295492308</v>
      </c>
      <c r="R207" s="97">
        <v>2.7700042504975979</v>
      </c>
      <c r="S207" s="97">
        <v>2.6620061117899172</v>
      </c>
      <c r="T207" s="97">
        <v>2.5339252268157959</v>
      </c>
      <c r="U207" s="97">
        <v>2.542665187193605</v>
      </c>
      <c r="V207" s="97">
        <v>2.5512394179046596</v>
      </c>
      <c r="W207" s="97">
        <v>2.559640656415096</v>
      </c>
      <c r="X207" s="97">
        <v>2.567861431635055</v>
      </c>
      <c r="Y207" s="97">
        <v>2.5758940589541224</v>
      </c>
      <c r="Z207" s="97">
        <v>2.5837306352003</v>
      </c>
      <c r="AA207" s="97">
        <v>2.5913630335240088</v>
      </c>
      <c r="AB207" s="97">
        <v>2.5987828982089205</v>
      </c>
      <c r="AC207" s="97">
        <v>2.6059816394117141</v>
      </c>
      <c r="AD207" s="97">
        <v>2.6129504278330713</v>
      </c>
      <c r="AE207" s="97">
        <v>2.6196801893225907</v>
      </c>
      <c r="AF207" s="97">
        <v>2.6368712279438991</v>
      </c>
      <c r="AG207" s="97">
        <v>2.6541750787359759</v>
      </c>
    </row>
    <row r="208" spans="1:33" ht="16.5">
      <c r="B208" s="39">
        <f t="shared" si="150"/>
        <v>0</v>
      </c>
      <c r="C208" s="40" t="str">
        <f t="shared" si="154"/>
        <v>Residential</v>
      </c>
      <c r="D208" s="40" t="str">
        <f t="shared" si="155"/>
        <v>WA</v>
      </c>
      <c r="E208" s="40" t="str">
        <f t="shared" si="156"/>
        <v>Pilot-Peak Time Rebate</v>
      </c>
      <c r="F208" s="40" t="s">
        <v>74</v>
      </c>
      <c r="G208" s="117" t="s">
        <v>92</v>
      </c>
      <c r="H208" s="117" t="s">
        <v>32</v>
      </c>
      <c r="I208" s="117" t="s">
        <v>1355</v>
      </c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</row>
    <row r="209" spans="1:33" ht="16.5">
      <c r="B209" s="39">
        <f t="shared" si="150"/>
        <v>67.384696003758989</v>
      </c>
      <c r="C209" s="40" t="str">
        <f t="shared" si="154"/>
        <v>Residential</v>
      </c>
      <c r="D209" s="40" t="str">
        <f t="shared" si="155"/>
        <v>WA</v>
      </c>
      <c r="E209" s="40" t="str">
        <f t="shared" si="156"/>
        <v>Parent-Peak Time Rebate</v>
      </c>
      <c r="F209" s="40" t="s">
        <v>74</v>
      </c>
      <c r="G209" s="117" t="s">
        <v>92</v>
      </c>
      <c r="H209" s="117" t="s">
        <v>32</v>
      </c>
      <c r="I209" s="117" t="s">
        <v>1376</v>
      </c>
      <c r="J209" s="97">
        <v>0</v>
      </c>
      <c r="K209" s="97">
        <v>0.61060334678571293</v>
      </c>
      <c r="L209" s="97">
        <v>1.7192429683194757</v>
      </c>
      <c r="M209" s="97">
        <v>3.5219566794069559</v>
      </c>
      <c r="N209" s="97">
        <v>4.1771704821263276</v>
      </c>
      <c r="O209" s="97">
        <v>4.3830311501534513</v>
      </c>
      <c r="P209" s="97">
        <v>4.2678200011517538</v>
      </c>
      <c r="Q209" s="97">
        <v>4.1179729477487799</v>
      </c>
      <c r="R209" s="97">
        <v>3.9657554895090517</v>
      </c>
      <c r="S209" s="97">
        <v>3.8111368778734165</v>
      </c>
      <c r="T209" s="97">
        <v>3.6277662304832354</v>
      </c>
      <c r="U209" s="97">
        <v>3.6402790437181474</v>
      </c>
      <c r="V209" s="97">
        <v>3.652554585354796</v>
      </c>
      <c r="W209" s="97">
        <v>3.6645824577797059</v>
      </c>
      <c r="X209" s="97">
        <v>3.6763519647942586</v>
      </c>
      <c r="Y209" s="97">
        <v>3.6878521045070571</v>
      </c>
      <c r="Z209" s="97">
        <v>3.6990715621167896</v>
      </c>
      <c r="AA209" s="97">
        <v>3.7099987025877574</v>
      </c>
      <c r="AB209" s="97">
        <v>3.7206215632206678</v>
      </c>
      <c r="AC209" s="97">
        <v>3.7309278461216437</v>
      </c>
      <c r="AD209" s="97">
        <v>3.7409049105728132</v>
      </c>
      <c r="AE209" s="97">
        <v>3.7505397653082713</v>
      </c>
      <c r="AF209" s="97">
        <v>3.7751518054416269</v>
      </c>
      <c r="AG209" s="97">
        <v>3.7999253563327482</v>
      </c>
    </row>
    <row r="210" spans="1:33" ht="16.5">
      <c r="B210" s="39">
        <f t="shared" si="150"/>
        <v>2.7170014820830173</v>
      </c>
      <c r="C210" s="40" t="str">
        <f t="shared" si="154"/>
        <v>General Service</v>
      </c>
      <c r="D210" s="40" t="str">
        <f t="shared" si="155"/>
        <v>WA</v>
      </c>
      <c r="E210" s="40" t="str">
        <f t="shared" si="156"/>
        <v>Ancillary Battery Storage</v>
      </c>
      <c r="F210" s="40" t="s">
        <v>74</v>
      </c>
      <c r="G210" s="117" t="s">
        <v>92</v>
      </c>
      <c r="H210" s="117" t="s">
        <v>152</v>
      </c>
      <c r="I210" s="117" t="s">
        <v>503</v>
      </c>
      <c r="J210" s="97">
        <v>0</v>
      </c>
      <c r="K210" s="97">
        <v>4.7627442554651076E-3</v>
      </c>
      <c r="L210" s="97">
        <v>9.6243408711817295E-3</v>
      </c>
      <c r="M210" s="97">
        <v>1.9408026268870691E-2</v>
      </c>
      <c r="N210" s="97">
        <v>2.9371668150732246E-2</v>
      </c>
      <c r="O210" s="97">
        <v>3.9528695572156942E-2</v>
      </c>
      <c r="P210" s="97">
        <v>5.4883138070817634E-2</v>
      </c>
      <c r="Q210" s="97">
        <v>7.0535852083974671E-2</v>
      </c>
      <c r="R210" s="97">
        <v>8.6490136379781743E-2</v>
      </c>
      <c r="S210" s="97">
        <v>0.10788793502590929</v>
      </c>
      <c r="T210" s="97">
        <v>0.12969939031165498</v>
      </c>
      <c r="U210" s="97">
        <v>0.15190721062880477</v>
      </c>
      <c r="V210" s="97">
        <v>0.17982162680852803</v>
      </c>
      <c r="W210" s="97">
        <v>0.20826216249153551</v>
      </c>
      <c r="X210" s="97">
        <v>0.23723641368396833</v>
      </c>
      <c r="Y210" s="97">
        <v>0.27219599420098028</v>
      </c>
      <c r="Z210" s="97">
        <v>0.27483049762250866</v>
      </c>
      <c r="AA210" s="97">
        <v>0.27749059015418309</v>
      </c>
      <c r="AB210" s="97">
        <v>0.28017652034476737</v>
      </c>
      <c r="AC210" s="97">
        <v>0.28288853915719603</v>
      </c>
      <c r="AD210" s="97">
        <v>0.28562689999202384</v>
      </c>
      <c r="AE210" s="97">
        <v>0.28839185871110218</v>
      </c>
      <c r="AF210" s="97">
        <v>0.29118367366148606</v>
      </c>
      <c r="AG210" s="97">
        <v>0.29400260569957293</v>
      </c>
    </row>
    <row r="211" spans="1:33" ht="16.5">
      <c r="A211" s="7"/>
      <c r="B211" s="39">
        <f t="shared" si="150"/>
        <v>5.9098270885589708</v>
      </c>
      <c r="C211" s="40" t="str">
        <f t="shared" si="154"/>
        <v>General Service</v>
      </c>
      <c r="D211" s="40" t="str">
        <f t="shared" si="155"/>
        <v>WA</v>
      </c>
      <c r="E211" s="40" t="str">
        <f t="shared" si="156"/>
        <v>Ancillary Cooling</v>
      </c>
      <c r="F211" s="40" t="s">
        <v>74</v>
      </c>
      <c r="G211" s="117" t="s">
        <v>92</v>
      </c>
      <c r="H211" s="117" t="s">
        <v>152</v>
      </c>
      <c r="I211" s="117" t="s">
        <v>397</v>
      </c>
      <c r="J211" s="97">
        <v>0</v>
      </c>
      <c r="K211" s="97">
        <v>3.1482870542332189E-2</v>
      </c>
      <c r="L211" s="97">
        <v>9.5518586443630427E-2</v>
      </c>
      <c r="M211" s="97">
        <v>0.22511893172745773</v>
      </c>
      <c r="N211" s="97">
        <v>0.29224924813717729</v>
      </c>
      <c r="O211" s="97">
        <v>0.32786302070292844</v>
      </c>
      <c r="P211" s="97">
        <v>0.33103516948938827</v>
      </c>
      <c r="Q211" s="97">
        <v>0.3342381295717855</v>
      </c>
      <c r="R211" s="97">
        <v>0.33747220022232882</v>
      </c>
      <c r="S211" s="97">
        <v>0.34073768362007828</v>
      </c>
      <c r="T211" s="97">
        <v>0.34403488487917933</v>
      </c>
      <c r="U211" s="97">
        <v>0.34736411207737228</v>
      </c>
      <c r="V211" s="97">
        <v>0.35072567628477708</v>
      </c>
      <c r="W211" s="97">
        <v>0.35411989159295892</v>
      </c>
      <c r="X211" s="97">
        <v>0.35754707514427592</v>
      </c>
      <c r="Y211" s="97">
        <v>0.36100754716151118</v>
      </c>
      <c r="Z211" s="97">
        <v>0.36450163097779353</v>
      </c>
      <c r="AA211" s="97">
        <v>0.3680296530668084</v>
      </c>
      <c r="AB211" s="97">
        <v>0.37159194307330246</v>
      </c>
      <c r="AC211" s="97">
        <v>0.37518883384388402</v>
      </c>
      <c r="AD211" s="97">
        <v>0.37882066145812282</v>
      </c>
      <c r="AE211" s="97">
        <v>0.38248776525995287</v>
      </c>
      <c r="AF211" s="97">
        <v>0.38619048788937832</v>
      </c>
      <c r="AG211" s="97">
        <v>0.38992917531448917</v>
      </c>
    </row>
    <row r="212" spans="1:33" ht="16.5">
      <c r="A212" s="7"/>
      <c r="B212" s="39">
        <f t="shared" si="150"/>
        <v>0</v>
      </c>
      <c r="C212" s="40" t="str">
        <f t="shared" si="154"/>
        <v>General Service</v>
      </c>
      <c r="D212" s="40" t="str">
        <f t="shared" si="155"/>
        <v>WA</v>
      </c>
      <c r="E212" s="40" t="str">
        <f t="shared" si="156"/>
        <v>Ancillary DLC WH</v>
      </c>
      <c r="F212" s="40" t="s">
        <v>74</v>
      </c>
      <c r="G212" s="117" t="s">
        <v>92</v>
      </c>
      <c r="H212" s="117" t="s">
        <v>152</v>
      </c>
      <c r="I212" s="117" t="s">
        <v>439</v>
      </c>
      <c r="J212" s="97">
        <v>0</v>
      </c>
      <c r="K212" s="97">
        <v>0</v>
      </c>
      <c r="L212" s="97">
        <v>0</v>
      </c>
      <c r="M212" s="97">
        <v>0</v>
      </c>
      <c r="N212" s="97">
        <v>0</v>
      </c>
      <c r="O212" s="97">
        <v>0</v>
      </c>
      <c r="P212" s="97">
        <v>0</v>
      </c>
      <c r="Q212" s="97">
        <v>0</v>
      </c>
      <c r="R212" s="97">
        <v>0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0</v>
      </c>
    </row>
    <row r="213" spans="1:33" ht="16.5">
      <c r="A213" s="7"/>
      <c r="B213" s="39">
        <f t="shared" si="150"/>
        <v>7.3496905056374739</v>
      </c>
      <c r="C213" s="40" t="str">
        <f t="shared" si="154"/>
        <v>General Service</v>
      </c>
      <c r="D213" s="40" t="str">
        <f t="shared" si="155"/>
        <v>WA</v>
      </c>
      <c r="E213" s="40" t="str">
        <f t="shared" si="156"/>
        <v>Parent-Ancillary HPWH</v>
      </c>
      <c r="F213" s="40" t="s">
        <v>74</v>
      </c>
      <c r="G213" s="117" t="s">
        <v>92</v>
      </c>
      <c r="H213" s="117" t="s">
        <v>152</v>
      </c>
      <c r="I213" s="117" t="s">
        <v>1168</v>
      </c>
      <c r="J213" s="97">
        <v>0</v>
      </c>
      <c r="K213" s="97">
        <v>1.3789967623192364E-2</v>
      </c>
      <c r="L213" s="97">
        <v>3.6844607596208959E-2</v>
      </c>
      <c r="M213" s="97">
        <v>7.2830402242753112E-2</v>
      </c>
      <c r="N213" s="97">
        <v>0.10979593514221037</v>
      </c>
      <c r="O213" s="97">
        <v>0.15775610649206634</v>
      </c>
      <c r="P213" s="97">
        <v>0.20733905088974944</v>
      </c>
      <c r="Q213" s="97">
        <v>0.27200957539904336</v>
      </c>
      <c r="R213" s="97">
        <v>0.34406581575258893</v>
      </c>
      <c r="S213" s="97">
        <v>0.41354830189530334</v>
      </c>
      <c r="T213" s="97">
        <v>0.49678853838971587</v>
      </c>
      <c r="U213" s="97">
        <v>0.52027794205680911</v>
      </c>
      <c r="V213" s="97">
        <v>0.52826627824881334</v>
      </c>
      <c r="W213" s="97">
        <v>0.55222391434852014</v>
      </c>
      <c r="X213" s="97">
        <v>0.56693540171984558</v>
      </c>
      <c r="Y213" s="97">
        <v>0.59050606186676402</v>
      </c>
      <c r="Z213" s="97">
        <v>0.59759346331897334</v>
      </c>
      <c r="AA213" s="97">
        <v>0.61232691041887699</v>
      </c>
      <c r="AB213" s="97">
        <v>0.61839060812203173</v>
      </c>
      <c r="AC213" s="97">
        <v>0.63840162411400858</v>
      </c>
      <c r="AD213" s="97">
        <v>0.66451427572009714</v>
      </c>
      <c r="AE213" s="97">
        <v>0.67598974474807372</v>
      </c>
      <c r="AF213" s="97">
        <v>0.6874291498328563</v>
      </c>
      <c r="AG213" s="97">
        <v>0.71717954897102787</v>
      </c>
    </row>
    <row r="214" spans="1:33" ht="16.5">
      <c r="A214" s="7"/>
      <c r="B214" s="39">
        <f t="shared" si="150"/>
        <v>30.622669364725805</v>
      </c>
      <c r="C214" s="40" t="str">
        <f t="shared" si="154"/>
        <v>General Service</v>
      </c>
      <c r="D214" s="40" t="str">
        <f t="shared" si="155"/>
        <v>WA</v>
      </c>
      <c r="E214" s="40" t="str">
        <f t="shared" si="156"/>
        <v>Parent-Ancillary ERWH</v>
      </c>
      <c r="F214" s="40" t="s">
        <v>74</v>
      </c>
      <c r="G214" s="117" t="s">
        <v>92</v>
      </c>
      <c r="H214" s="117" t="s">
        <v>152</v>
      </c>
      <c r="I214" s="117" t="s">
        <v>1231</v>
      </c>
      <c r="J214" s="97">
        <v>0</v>
      </c>
      <c r="K214" s="97">
        <v>0.10339602181725677</v>
      </c>
      <c r="L214" s="97">
        <v>0.25333887149614881</v>
      </c>
      <c r="M214" s="97">
        <v>0.43674483593803975</v>
      </c>
      <c r="N214" s="97">
        <v>0.62238554952673741</v>
      </c>
      <c r="O214" s="97">
        <v>0.8527106489961821</v>
      </c>
      <c r="P214" s="97">
        <v>1.0845567183708167</v>
      </c>
      <c r="Q214" s="97">
        <v>1.3902263331099871</v>
      </c>
      <c r="R214" s="97">
        <v>1.6765891023058932</v>
      </c>
      <c r="S214" s="97">
        <v>1.9844602129472089</v>
      </c>
      <c r="T214" s="97">
        <v>2.3345807821791049</v>
      </c>
      <c r="U214" s="97">
        <v>2.2809061009107219</v>
      </c>
      <c r="V214" s="97">
        <v>2.2909223080672914</v>
      </c>
      <c r="W214" s="97">
        <v>2.2361602397446401</v>
      </c>
      <c r="X214" s="97">
        <v>2.2195622784728148</v>
      </c>
      <c r="Y214" s="97">
        <v>2.1672201724489035</v>
      </c>
      <c r="Z214" s="97">
        <v>2.182594771453803</v>
      </c>
      <c r="AA214" s="97">
        <v>2.1671858788931568</v>
      </c>
      <c r="AB214" s="97">
        <v>2.1876045088223539</v>
      </c>
      <c r="AC214" s="97">
        <v>2.1515240292247468</v>
      </c>
      <c r="AD214" s="97">
        <v>2.090977547609937</v>
      </c>
      <c r="AE214" s="97">
        <v>2.0906325425832653</v>
      </c>
      <c r="AF214" s="97">
        <v>2.0908864394996995</v>
      </c>
      <c r="AG214" s="97">
        <v>2.0168444593465282</v>
      </c>
    </row>
    <row r="215" spans="1:33" ht="16.5">
      <c r="A215" s="7"/>
      <c r="B215" s="39">
        <f t="shared" si="150"/>
        <v>0</v>
      </c>
      <c r="C215" s="40" t="str">
        <f t="shared" si="154"/>
        <v>General Service</v>
      </c>
      <c r="D215" s="40" t="str">
        <f t="shared" si="155"/>
        <v>WA</v>
      </c>
      <c r="E215" s="40" t="str">
        <f t="shared" si="156"/>
        <v>Ancillary Heating</v>
      </c>
      <c r="F215" s="40" t="s">
        <v>74</v>
      </c>
      <c r="G215" s="117" t="s">
        <v>92</v>
      </c>
      <c r="H215" s="117" t="s">
        <v>152</v>
      </c>
      <c r="I215" s="117" t="s">
        <v>418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</row>
    <row r="216" spans="1:33" ht="16.5">
      <c r="B216" s="39">
        <f t="shared" si="150"/>
        <v>4.7323277532575867</v>
      </c>
      <c r="C216" s="40" t="str">
        <f t="shared" si="151"/>
        <v>General Service</v>
      </c>
      <c r="D216" s="40" t="str">
        <f t="shared" si="152"/>
        <v>WA</v>
      </c>
      <c r="E216" s="40" t="str">
        <f t="shared" si="153"/>
        <v>Ancillary Third Party</v>
      </c>
      <c r="F216" s="40" t="s">
        <v>74</v>
      </c>
      <c r="G216" s="117" t="s">
        <v>92</v>
      </c>
      <c r="H216" s="117" t="s">
        <v>152</v>
      </c>
      <c r="I216" s="117" t="s">
        <v>472</v>
      </c>
      <c r="J216" s="97">
        <v>0</v>
      </c>
      <c r="K216" s="97">
        <v>0.11913579390902382</v>
      </c>
      <c r="L216" s="97">
        <v>0.19238156242557267</v>
      </c>
      <c r="M216" s="97">
        <v>0.24278131544589632</v>
      </c>
      <c r="N216" s="97">
        <v>0.24484801113605195</v>
      </c>
      <c r="O216" s="97">
        <v>0.24693247977926103</v>
      </c>
      <c r="P216" s="97">
        <v>0.24903487412627945</v>
      </c>
      <c r="Q216" s="97">
        <v>0.2511553482407346</v>
      </c>
      <c r="R216" s="97">
        <v>0.25329405751040962</v>
      </c>
      <c r="S216" s="97">
        <v>0.25545115865862422</v>
      </c>
      <c r="T216" s="97">
        <v>0.25762680975571306</v>
      </c>
      <c r="U216" s="97">
        <v>0.25982117023060369</v>
      </c>
      <c r="V216" s="97">
        <v>0.26203440088249313</v>
      </c>
      <c r="W216" s="97">
        <v>0.2642666638926251</v>
      </c>
      <c r="X216" s="97">
        <v>0.26651812283616855</v>
      </c>
      <c r="Y216" s="97">
        <v>0.26878894269419867</v>
      </c>
      <c r="Z216" s="97">
        <v>0.27107928986577917</v>
      </c>
      <c r="AA216" s="97">
        <v>0.27338933218015127</v>
      </c>
      <c r="AB216" s="97">
        <v>0.27571923890902461</v>
      </c>
      <c r="AC216" s="97">
        <v>0.27806918077897624</v>
      </c>
      <c r="AD216" s="97">
        <v>0.28043932998395327</v>
      </c>
      <c r="AE216" s="97">
        <v>0.28282986019788647</v>
      </c>
      <c r="AF216" s="97">
        <v>0.28524094658740951</v>
      </c>
      <c r="AG216" s="97">
        <v>0.28767276582468843</v>
      </c>
    </row>
    <row r="217" spans="1:33" ht="16.5">
      <c r="B217" s="39">
        <f t="shared" si="150"/>
        <v>2.7170014820830173</v>
      </c>
      <c r="C217" s="40" t="str">
        <f t="shared" si="151"/>
        <v>General Service</v>
      </c>
      <c r="D217" s="40" t="str">
        <f t="shared" si="152"/>
        <v>WA</v>
      </c>
      <c r="E217" s="40" t="str">
        <f t="shared" si="153"/>
        <v>Battery Energy Storage</v>
      </c>
      <c r="F217" s="40" t="s">
        <v>74</v>
      </c>
      <c r="G217" s="117" t="s">
        <v>92</v>
      </c>
      <c r="H217" s="117" t="s">
        <v>152</v>
      </c>
      <c r="I217" s="117" t="s">
        <v>356</v>
      </c>
      <c r="J217" s="97">
        <v>0</v>
      </c>
      <c r="K217" s="97">
        <v>4.7627442554651076E-3</v>
      </c>
      <c r="L217" s="97">
        <v>9.6243408711817295E-3</v>
      </c>
      <c r="M217" s="97">
        <v>1.9408026268870691E-2</v>
      </c>
      <c r="N217" s="97">
        <v>2.9371668150732246E-2</v>
      </c>
      <c r="O217" s="97">
        <v>3.9528695572156942E-2</v>
      </c>
      <c r="P217" s="97">
        <v>5.4883138070817634E-2</v>
      </c>
      <c r="Q217" s="97">
        <v>7.0535852083974671E-2</v>
      </c>
      <c r="R217" s="97">
        <v>8.6490136379781743E-2</v>
      </c>
      <c r="S217" s="97">
        <v>0.10788793502590929</v>
      </c>
      <c r="T217" s="97">
        <v>0.12969939031165498</v>
      </c>
      <c r="U217" s="97">
        <v>0.15190721062880477</v>
      </c>
      <c r="V217" s="97">
        <v>0.17982162680852803</v>
      </c>
      <c r="W217" s="97">
        <v>0.20826216249153551</v>
      </c>
      <c r="X217" s="97">
        <v>0.23723641368396833</v>
      </c>
      <c r="Y217" s="97">
        <v>0.27219599420098028</v>
      </c>
      <c r="Z217" s="97">
        <v>0.27483049762250866</v>
      </c>
      <c r="AA217" s="97">
        <v>0.27749059015418309</v>
      </c>
      <c r="AB217" s="97">
        <v>0.28017652034476737</v>
      </c>
      <c r="AC217" s="97">
        <v>0.28288853915719603</v>
      </c>
      <c r="AD217" s="97">
        <v>0.28562689999202384</v>
      </c>
      <c r="AE217" s="97">
        <v>0.28839185871110218</v>
      </c>
      <c r="AF217" s="97">
        <v>0.29118367366148606</v>
      </c>
      <c r="AG217" s="97">
        <v>0.29400260569957293</v>
      </c>
    </row>
    <row r="218" spans="1:33" ht="16.5">
      <c r="B218" s="39">
        <f t="shared" si="150"/>
        <v>11.336095471884551</v>
      </c>
      <c r="C218" s="40" t="str">
        <f t="shared" si="151"/>
        <v>General Service</v>
      </c>
      <c r="D218" s="40" t="str">
        <f t="shared" si="152"/>
        <v>WA</v>
      </c>
      <c r="E218" s="40" t="str">
        <f t="shared" si="153"/>
        <v>DLC Central AC</v>
      </c>
      <c r="F218" s="40" t="s">
        <v>74</v>
      </c>
      <c r="G218" s="117" t="s">
        <v>92</v>
      </c>
      <c r="H218" s="117" t="s">
        <v>152</v>
      </c>
      <c r="I218" s="117" t="s">
        <v>141</v>
      </c>
      <c r="J218" s="97">
        <v>0</v>
      </c>
      <c r="K218" s="97">
        <v>6.2699491256122522E-2</v>
      </c>
      <c r="L218" s="97">
        <v>0.18861377818165606</v>
      </c>
      <c r="M218" s="97">
        <v>0.43691108824064251</v>
      </c>
      <c r="N218" s="97">
        <v>0.56225459672490197</v>
      </c>
      <c r="O218" s="97">
        <v>0.62799874985218795</v>
      </c>
      <c r="P218" s="97">
        <v>0.63407477961599257</v>
      </c>
      <c r="Q218" s="97">
        <v>0.6402098262682786</v>
      </c>
      <c r="R218" s="97">
        <v>0.64640446304408961</v>
      </c>
      <c r="S218" s="97">
        <v>0.65265926874634006</v>
      </c>
      <c r="T218" s="97">
        <v>0.65897482779989602</v>
      </c>
      <c r="U218" s="97">
        <v>0.66535173030618189</v>
      </c>
      <c r="V218" s="97">
        <v>0.67179057209831838</v>
      </c>
      <c r="W218" s="97">
        <v>0.67829195479679216</v>
      </c>
      <c r="X218" s="97">
        <v>0.68485648586567183</v>
      </c>
      <c r="Y218" s="97">
        <v>0.69148477866936442</v>
      </c>
      <c r="Z218" s="97">
        <v>0.69817745252992847</v>
      </c>
      <c r="AA218" s="97">
        <v>0.70493513278493924</v>
      </c>
      <c r="AB218" s="97">
        <v>0.71175845084591738</v>
      </c>
      <c r="AC218" s="97">
        <v>0.71864804425732787</v>
      </c>
      <c r="AD218" s="97">
        <v>0.72560455675614766</v>
      </c>
      <c r="AE218" s="97">
        <v>0.73262863833201441</v>
      </c>
      <c r="AF218" s="97">
        <v>0.73972094528795951</v>
      </c>
      <c r="AG218" s="97">
        <v>0.7468821403017305</v>
      </c>
    </row>
    <row r="219" spans="1:33" ht="16.5">
      <c r="B219" s="39">
        <f t="shared" si="150"/>
        <v>3.099366750819772</v>
      </c>
      <c r="C219" s="40" t="str">
        <f t="shared" si="151"/>
        <v>General Service</v>
      </c>
      <c r="D219" s="40" t="str">
        <f t="shared" si="152"/>
        <v>WA</v>
      </c>
      <c r="E219" s="40" t="str">
        <f t="shared" si="153"/>
        <v>DLC Smart Appliances</v>
      </c>
      <c r="F219" s="40" t="s">
        <v>74</v>
      </c>
      <c r="G219" s="117" t="s">
        <v>92</v>
      </c>
      <c r="H219" s="117" t="s">
        <v>152</v>
      </c>
      <c r="I219" s="117" t="s">
        <v>227</v>
      </c>
      <c r="J219" s="97">
        <v>0</v>
      </c>
      <c r="K219" s="97">
        <v>1.6510967362847229E-2</v>
      </c>
      <c r="L219" s="97">
        <v>5.0094042765112319E-2</v>
      </c>
      <c r="M219" s="97">
        <v>0.11806202136216468</v>
      </c>
      <c r="N219" s="97">
        <v>0.1532680379739009</v>
      </c>
      <c r="O219" s="97">
        <v>0.1719454274994312</v>
      </c>
      <c r="P219" s="97">
        <v>0.17360903835133587</v>
      </c>
      <c r="Q219" s="97">
        <v>0.17528880796808208</v>
      </c>
      <c r="R219" s="97">
        <v>0.17698489330084941</v>
      </c>
      <c r="S219" s="97">
        <v>0.17869745282529503</v>
      </c>
      <c r="T219" s="97">
        <v>0.18042664655636084</v>
      </c>
      <c r="U219" s="97">
        <v>0.18217263606322473</v>
      </c>
      <c r="V219" s="97">
        <v>0.18393558448439704</v>
      </c>
      <c r="W219" s="97">
        <v>0.18571565654296338</v>
      </c>
      <c r="X219" s="97">
        <v>0.18751301856197608</v>
      </c>
      <c r="Y219" s="97">
        <v>0.1893278384799944</v>
      </c>
      <c r="Z219" s="97">
        <v>0.19116028586677633</v>
      </c>
      <c r="AA219" s="97">
        <v>0.19301053193912238</v>
      </c>
      <c r="AB219" s="97">
        <v>0.19487874957687351</v>
      </c>
      <c r="AC219" s="97">
        <v>0.19676511333906424</v>
      </c>
      <c r="AD219" s="97">
        <v>0.19866979948023286</v>
      </c>
      <c r="AE219" s="97">
        <v>0.20059298596688999</v>
      </c>
      <c r="AF219" s="97">
        <v>0.20253485249414691</v>
      </c>
      <c r="AG219" s="97">
        <v>0.20449558050250596</v>
      </c>
    </row>
    <row r="220" spans="1:33" ht="16.5">
      <c r="B220" s="39">
        <f t="shared" si="150"/>
        <v>23.639308354235883</v>
      </c>
      <c r="C220" s="40" t="str">
        <f t="shared" si="151"/>
        <v>General Service</v>
      </c>
      <c r="D220" s="40" t="str">
        <f t="shared" si="152"/>
        <v>WA</v>
      </c>
      <c r="E220" s="40" t="str">
        <f t="shared" si="153"/>
        <v>DLC Smart Thermostats - Cooling</v>
      </c>
      <c r="F220" s="40" t="s">
        <v>74</v>
      </c>
      <c r="G220" s="117" t="s">
        <v>92</v>
      </c>
      <c r="H220" s="117" t="s">
        <v>152</v>
      </c>
      <c r="I220" s="117" t="s">
        <v>185</v>
      </c>
      <c r="J220" s="97">
        <v>0</v>
      </c>
      <c r="K220" s="97">
        <v>0.12593148216932876</v>
      </c>
      <c r="L220" s="97">
        <v>0.38207434577452171</v>
      </c>
      <c r="M220" s="97">
        <v>0.90047572690983091</v>
      </c>
      <c r="N220" s="97">
        <v>1.1689969925487091</v>
      </c>
      <c r="O220" s="97">
        <v>1.3114520828117138</v>
      </c>
      <c r="P220" s="97">
        <v>1.3241406779575531</v>
      </c>
      <c r="Q220" s="97">
        <v>1.336952518287142</v>
      </c>
      <c r="R220" s="97">
        <v>1.3498888008893153</v>
      </c>
      <c r="S220" s="97">
        <v>1.3629507344803131</v>
      </c>
      <c r="T220" s="97">
        <v>1.3761395395167173</v>
      </c>
      <c r="U220" s="97">
        <v>1.3894564483094891</v>
      </c>
      <c r="V220" s="97">
        <v>1.4029027051391083</v>
      </c>
      <c r="W220" s="97">
        <v>1.4164795663718357</v>
      </c>
      <c r="X220" s="97">
        <v>1.4301883005771037</v>
      </c>
      <c r="Y220" s="97">
        <v>1.4440301886460447</v>
      </c>
      <c r="Z220" s="97">
        <v>1.4580065239111741</v>
      </c>
      <c r="AA220" s="97">
        <v>1.4721186122672336</v>
      </c>
      <c r="AB220" s="97">
        <v>1.4863677722932098</v>
      </c>
      <c r="AC220" s="97">
        <v>1.5007553353755361</v>
      </c>
      <c r="AD220" s="97">
        <v>1.5152826458324913</v>
      </c>
      <c r="AE220" s="97">
        <v>1.5299510610398115</v>
      </c>
      <c r="AF220" s="97">
        <v>1.5447619515575133</v>
      </c>
      <c r="AG220" s="97">
        <v>1.5597167012579567</v>
      </c>
    </row>
    <row r="221" spans="1:33" ht="16.5">
      <c r="B221" s="39">
        <f t="shared" si="150"/>
        <v>0</v>
      </c>
      <c r="C221" s="40" t="str">
        <f t="shared" si="151"/>
        <v>General Service</v>
      </c>
      <c r="D221" s="40" t="str">
        <f t="shared" si="152"/>
        <v>WA</v>
      </c>
      <c r="E221" s="40" t="str">
        <f t="shared" si="153"/>
        <v>DLC Smart Thermostats - Heating</v>
      </c>
      <c r="F221" s="40" t="s">
        <v>74</v>
      </c>
      <c r="G221" s="117" t="s">
        <v>92</v>
      </c>
      <c r="H221" s="117" t="s">
        <v>152</v>
      </c>
      <c r="I221" s="117" t="s">
        <v>206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</row>
    <row r="222" spans="1:33" ht="16.5">
      <c r="B222" s="39">
        <f t="shared" si="150"/>
        <v>0</v>
      </c>
      <c r="C222" s="40" t="str">
        <f t="shared" si="151"/>
        <v>General Service</v>
      </c>
      <c r="D222" s="40" t="str">
        <f t="shared" si="152"/>
        <v>WA</v>
      </c>
      <c r="E222" s="40" t="str">
        <f t="shared" si="153"/>
        <v>DLC Water Heating</v>
      </c>
      <c r="F222" s="40" t="s">
        <v>74</v>
      </c>
      <c r="G222" s="117" t="s">
        <v>92</v>
      </c>
      <c r="H222" s="117" t="s">
        <v>152</v>
      </c>
      <c r="I222" s="117" t="s">
        <v>163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0</v>
      </c>
    </row>
    <row r="223" spans="1:33" ht="16.5">
      <c r="B223" s="39">
        <f t="shared" si="150"/>
        <v>0.53980778496112292</v>
      </c>
      <c r="C223" s="40" t="str">
        <f t="shared" si="151"/>
        <v>General Service</v>
      </c>
      <c r="D223" s="40" t="str">
        <f t="shared" si="152"/>
        <v>WA</v>
      </c>
      <c r="E223" s="40" t="str">
        <f t="shared" si="153"/>
        <v>Electric Vehicle TOU Opt-in</v>
      </c>
      <c r="F223" s="40" t="s">
        <v>74</v>
      </c>
      <c r="G223" s="117" t="s">
        <v>92</v>
      </c>
      <c r="H223" s="117" t="s">
        <v>152</v>
      </c>
      <c r="I223" s="117" t="s">
        <v>283</v>
      </c>
      <c r="J223" s="97">
        <v>2.8721912320826284E-2</v>
      </c>
      <c r="K223" s="97">
        <v>2.6838515115531068E-2</v>
      </c>
      <c r="L223" s="97">
        <v>2.5797627140995E-2</v>
      </c>
      <c r="M223" s="97">
        <v>2.5177064523250844E-2</v>
      </c>
      <c r="N223" s="97">
        <v>2.539138633234644E-2</v>
      </c>
      <c r="O223" s="97">
        <v>2.5607551243679839E-2</v>
      </c>
      <c r="P223" s="97">
        <v>2.5825575097908424E-2</v>
      </c>
      <c r="Q223" s="97">
        <v>2.6045473871837831E-2</v>
      </c>
      <c r="R223" s="97">
        <v>2.6267263679592142E-2</v>
      </c>
      <c r="S223" s="97">
        <v>2.6490960773794092E-2</v>
      </c>
      <c r="T223" s="97">
        <v>2.6716581546755484E-2</v>
      </c>
      <c r="U223" s="97">
        <v>2.6944142531677762E-2</v>
      </c>
      <c r="V223" s="97">
        <v>2.7173660403862921E-2</v>
      </c>
      <c r="W223" s="97">
        <v>2.7405151981934901E-2</v>
      </c>
      <c r="X223" s="97">
        <v>2.763863422907132E-2</v>
      </c>
      <c r="Y223" s="97">
        <v>2.7874124254246027E-2</v>
      </c>
      <c r="Z223" s="97">
        <v>2.8111639313482029E-2</v>
      </c>
      <c r="AA223" s="97">
        <v>2.8351196811115517E-2</v>
      </c>
      <c r="AB223" s="97">
        <v>2.8592814301070482E-2</v>
      </c>
      <c r="AC223" s="97">
        <v>2.883650948814449E-2</v>
      </c>
      <c r="AD223" s="97">
        <v>2.9082300229305275E-2</v>
      </c>
      <c r="AE223" s="97">
        <v>2.9330204534998811E-2</v>
      </c>
      <c r="AF223" s="97">
        <v>2.9580240570468271E-2</v>
      </c>
      <c r="AG223" s="97">
        <v>2.9832426657084552E-2</v>
      </c>
    </row>
    <row r="224" spans="1:33" ht="16.5">
      <c r="B224" s="39">
        <f t="shared" si="150"/>
        <v>2.9137757284766503</v>
      </c>
      <c r="C224" s="40" t="str">
        <f t="shared" si="151"/>
        <v>General Service</v>
      </c>
      <c r="D224" s="40" t="str">
        <f t="shared" si="152"/>
        <v>WA</v>
      </c>
      <c r="E224" s="40" t="str">
        <f t="shared" si="153"/>
        <v>Thermal Energy Storage</v>
      </c>
      <c r="F224" s="40" t="s">
        <v>74</v>
      </c>
      <c r="G224" s="117" t="s">
        <v>92</v>
      </c>
      <c r="H224" s="117" t="s">
        <v>152</v>
      </c>
      <c r="I224" s="117" t="s">
        <v>325</v>
      </c>
      <c r="J224" s="97">
        <v>0</v>
      </c>
      <c r="K224" s="97">
        <v>1.9535800389393607E-2</v>
      </c>
      <c r="L224" s="97">
        <v>5.7802898703249582E-2</v>
      </c>
      <c r="M224" s="97">
        <v>0.13042496079654606</v>
      </c>
      <c r="N224" s="97">
        <v>0.16398458194478152</v>
      </c>
      <c r="O224" s="97">
        <v>0.17860964909732077</v>
      </c>
      <c r="P224" s="97">
        <v>0.17627961897219205</v>
      </c>
      <c r="Q224" s="97">
        <v>0.17274522672599335</v>
      </c>
      <c r="R224" s="97">
        <v>0.16912599721927399</v>
      </c>
      <c r="S224" s="97">
        <v>0.16542061395023205</v>
      </c>
      <c r="T224" s="97">
        <v>0.1607979598562409</v>
      </c>
      <c r="U224" s="97">
        <v>0.16235400246963852</v>
      </c>
      <c r="V224" s="97">
        <v>0.16392515903030608</v>
      </c>
      <c r="W224" s="97">
        <v>0.16551157634103941</v>
      </c>
      <c r="X224" s="97">
        <v>0.16711340263053956</v>
      </c>
      <c r="Y224" s="97">
        <v>0.16873078756726317</v>
      </c>
      <c r="Z224" s="97">
        <v>0.17036388227340679</v>
      </c>
      <c r="AA224" s="97">
        <v>0.172012839339027</v>
      </c>
      <c r="AB224" s="97">
        <v>0.17367781283629805</v>
      </c>
      <c r="AC224" s="97">
        <v>0.17535895833390758</v>
      </c>
      <c r="AD224" s="97">
        <v>0.17705643291159251</v>
      </c>
      <c r="AE224" s="97">
        <v>0.17877039517481594</v>
      </c>
      <c r="AF224" s="97">
        <v>0.18050100526958654</v>
      </c>
      <c r="AG224" s="97">
        <v>0.18224842489742199</v>
      </c>
    </row>
    <row r="225" spans="1:33" ht="16.5">
      <c r="A225" s="7"/>
      <c r="B225" s="39">
        <f t="shared" si="150"/>
        <v>34.578757436701594</v>
      </c>
      <c r="C225" s="40" t="str">
        <f t="shared" si="151"/>
        <v>General Service</v>
      </c>
      <c r="D225" s="40" t="str">
        <f t="shared" si="152"/>
        <v>WA</v>
      </c>
      <c r="E225" s="40" t="str">
        <f t="shared" si="153"/>
        <v>Third Party Contracts</v>
      </c>
      <c r="F225" s="40" t="s">
        <v>74</v>
      </c>
      <c r="G225" s="117" t="s">
        <v>92</v>
      </c>
      <c r="H225" s="117" t="s">
        <v>152</v>
      </c>
      <c r="I225" s="117" t="s">
        <v>248</v>
      </c>
      <c r="J225" s="97">
        <v>0</v>
      </c>
      <c r="K225" s="97">
        <v>0.87051614647215059</v>
      </c>
      <c r="L225" s="97">
        <v>1.4057173824928535</v>
      </c>
      <c r="M225" s="97">
        <v>1.7739845282668918</v>
      </c>
      <c r="N225" s="97">
        <v>1.7890857158201368</v>
      </c>
      <c r="O225" s="97">
        <v>1.8043167689838406</v>
      </c>
      <c r="P225" s="97">
        <v>1.8196788038961094</v>
      </c>
      <c r="Q225" s="97">
        <v>1.8351729462881017</v>
      </c>
      <c r="R225" s="97">
        <v>1.8508003315664801</v>
      </c>
      <c r="S225" s="97">
        <v>1.8665621048965702</v>
      </c>
      <c r="T225" s="97">
        <v>1.8824594212862356</v>
      </c>
      <c r="U225" s="97">
        <v>1.8984934456704714</v>
      </c>
      <c r="V225" s="97">
        <v>1.9146653529967286</v>
      </c>
      <c r="W225" s="97">
        <v>1.9309763283109684</v>
      </c>
      <c r="X225" s="97">
        <v>1.9474275668444558</v>
      </c>
      <c r="Y225" s="97">
        <v>1.9640202741013053</v>
      </c>
      <c r="Z225" s="97">
        <v>1.9807556659467664</v>
      </c>
      <c r="AA225" s="97">
        <v>1.9976349686962862</v>
      </c>
      <c r="AB225" s="97">
        <v>2.014659419205318</v>
      </c>
      <c r="AC225" s="97">
        <v>2.0318302649599196</v>
      </c>
      <c r="AD225" s="97">
        <v>2.0491487641681108</v>
      </c>
      <c r="AE225" s="97">
        <v>2.066616185852038</v>
      </c>
      <c r="AF225" s="97">
        <v>2.0842338099409146</v>
      </c>
      <c r="AG225" s="97">
        <v>2.1020029273647629</v>
      </c>
    </row>
    <row r="226" spans="1:33" ht="16.5">
      <c r="B226" s="39">
        <f t="shared" si="150"/>
        <v>0</v>
      </c>
      <c r="C226" s="40" t="str">
        <f t="shared" si="151"/>
        <v>General Service</v>
      </c>
      <c r="D226" s="40" t="str">
        <f t="shared" si="152"/>
        <v>WA</v>
      </c>
      <c r="E226" s="40" t="str">
        <f t="shared" si="153"/>
        <v>Pilot-CTA-2045 HPWH</v>
      </c>
      <c r="F226" s="40" t="s">
        <v>74</v>
      </c>
      <c r="G226" s="117" t="s">
        <v>92</v>
      </c>
      <c r="H226" s="117" t="s">
        <v>152</v>
      </c>
      <c r="I226" s="117" t="s">
        <v>1126</v>
      </c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</row>
    <row r="227" spans="1:33" ht="16.5">
      <c r="B227" s="39">
        <f t="shared" si="150"/>
        <v>7.3496905056374739</v>
      </c>
      <c r="C227" s="40" t="str">
        <f t="shared" si="151"/>
        <v>General Service</v>
      </c>
      <c r="D227" s="40" t="str">
        <f t="shared" si="152"/>
        <v>WA</v>
      </c>
      <c r="E227" s="40" t="str">
        <f t="shared" si="153"/>
        <v>Parent-CTA-2045 HPWH</v>
      </c>
      <c r="F227" s="40" t="s">
        <v>74</v>
      </c>
      <c r="G227" s="117" t="s">
        <v>92</v>
      </c>
      <c r="H227" s="117" t="s">
        <v>152</v>
      </c>
      <c r="I227" s="117" t="s">
        <v>1147</v>
      </c>
      <c r="J227" s="97">
        <v>0</v>
      </c>
      <c r="K227" s="97">
        <v>1.3789967623192364E-2</v>
      </c>
      <c r="L227" s="97">
        <v>3.6844607596208959E-2</v>
      </c>
      <c r="M227" s="97">
        <v>7.2830402242753112E-2</v>
      </c>
      <c r="N227" s="97">
        <v>0.10979593514221037</v>
      </c>
      <c r="O227" s="97">
        <v>0.15775610649206634</v>
      </c>
      <c r="P227" s="97">
        <v>0.20733905088974944</v>
      </c>
      <c r="Q227" s="97">
        <v>0.27200957539904336</v>
      </c>
      <c r="R227" s="97">
        <v>0.34406581575258893</v>
      </c>
      <c r="S227" s="97">
        <v>0.41354830189530334</v>
      </c>
      <c r="T227" s="97">
        <v>0.49678853838971587</v>
      </c>
      <c r="U227" s="97">
        <v>0.52027794205680911</v>
      </c>
      <c r="V227" s="97">
        <v>0.52826627824881334</v>
      </c>
      <c r="W227" s="97">
        <v>0.55222391434852014</v>
      </c>
      <c r="X227" s="97">
        <v>0.56693540171984558</v>
      </c>
      <c r="Y227" s="97">
        <v>0.59050606186676402</v>
      </c>
      <c r="Z227" s="97">
        <v>0.59759346331897334</v>
      </c>
      <c r="AA227" s="97">
        <v>0.61232691041887699</v>
      </c>
      <c r="AB227" s="97">
        <v>0.61839060812203173</v>
      </c>
      <c r="AC227" s="97">
        <v>0.63840162411400858</v>
      </c>
      <c r="AD227" s="97">
        <v>0.66451427572009714</v>
      </c>
      <c r="AE227" s="97">
        <v>0.67598974474807372</v>
      </c>
      <c r="AF227" s="97">
        <v>0.6874291498328563</v>
      </c>
      <c r="AG227" s="97">
        <v>0.71717954897102787</v>
      </c>
    </row>
    <row r="228" spans="1:33" ht="16.5">
      <c r="B228" s="39">
        <f t="shared" si="150"/>
        <v>0</v>
      </c>
      <c r="C228" s="40" t="str">
        <f t="shared" si="151"/>
        <v>General Service</v>
      </c>
      <c r="D228" s="40" t="str">
        <f t="shared" si="152"/>
        <v>WA</v>
      </c>
      <c r="E228" s="40" t="str">
        <f t="shared" si="153"/>
        <v>Pilot-CTA-2045 ERWH</v>
      </c>
      <c r="F228" s="40" t="s">
        <v>74</v>
      </c>
      <c r="G228" s="117" t="s">
        <v>92</v>
      </c>
      <c r="H228" s="117" t="s">
        <v>152</v>
      </c>
      <c r="I228" s="117" t="s">
        <v>1189</v>
      </c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</row>
    <row r="229" spans="1:33" ht="16.5">
      <c r="B229" s="39">
        <f t="shared" si="150"/>
        <v>30.622669364725805</v>
      </c>
      <c r="C229" s="40" t="str">
        <f t="shared" si="151"/>
        <v>General Service</v>
      </c>
      <c r="D229" s="40" t="str">
        <f t="shared" si="152"/>
        <v>WA</v>
      </c>
      <c r="E229" s="40" t="str">
        <f t="shared" si="153"/>
        <v>Parent-CTA-2045 ERWH</v>
      </c>
      <c r="F229" s="40" t="s">
        <v>74</v>
      </c>
      <c r="G229" s="117" t="s">
        <v>92</v>
      </c>
      <c r="H229" s="117" t="s">
        <v>152</v>
      </c>
      <c r="I229" s="117" t="s">
        <v>1210</v>
      </c>
      <c r="J229" s="97">
        <v>0</v>
      </c>
      <c r="K229" s="97">
        <v>0.10339602181725677</v>
      </c>
      <c r="L229" s="97">
        <v>0.25333887149614881</v>
      </c>
      <c r="M229" s="97">
        <v>0.43674483593803975</v>
      </c>
      <c r="N229" s="97">
        <v>0.62238554952673741</v>
      </c>
      <c r="O229" s="97">
        <v>0.8527106489961821</v>
      </c>
      <c r="P229" s="97">
        <v>1.0845567183708167</v>
      </c>
      <c r="Q229" s="97">
        <v>1.3902263331099871</v>
      </c>
      <c r="R229" s="97">
        <v>1.6765891023058932</v>
      </c>
      <c r="S229" s="97">
        <v>1.9844602129472089</v>
      </c>
      <c r="T229" s="97">
        <v>2.3345807821791049</v>
      </c>
      <c r="U229" s="97">
        <v>2.2809061009107219</v>
      </c>
      <c r="V229" s="97">
        <v>2.2909223080672914</v>
      </c>
      <c r="W229" s="97">
        <v>2.2361602397446401</v>
      </c>
      <c r="X229" s="97">
        <v>2.2195622784728148</v>
      </c>
      <c r="Y229" s="97">
        <v>2.1672201724489035</v>
      </c>
      <c r="Z229" s="97">
        <v>2.182594771453803</v>
      </c>
      <c r="AA229" s="97">
        <v>2.1671858788931568</v>
      </c>
      <c r="AB229" s="97">
        <v>2.1876045088223539</v>
      </c>
      <c r="AC229" s="97">
        <v>2.1515240292247468</v>
      </c>
      <c r="AD229" s="97">
        <v>2.090977547609937</v>
      </c>
      <c r="AE229" s="97">
        <v>2.0906325425832653</v>
      </c>
      <c r="AF229" s="97">
        <v>2.0908864394996995</v>
      </c>
      <c r="AG229" s="97">
        <v>2.0168444593465282</v>
      </c>
    </row>
    <row r="230" spans="1:33" ht="16.5">
      <c r="B230" s="39">
        <f t="shared" si="150"/>
        <v>0</v>
      </c>
      <c r="C230" s="40" t="str">
        <f t="shared" si="151"/>
        <v>General Service</v>
      </c>
      <c r="D230" s="40" t="str">
        <f t="shared" si="152"/>
        <v>WA</v>
      </c>
      <c r="E230" s="40" t="str">
        <f t="shared" si="153"/>
        <v>Time-of-Use Opt-Out</v>
      </c>
      <c r="F230" s="40" t="s">
        <v>74</v>
      </c>
      <c r="G230" s="117" t="s">
        <v>92</v>
      </c>
      <c r="H230" s="117" t="s">
        <v>152</v>
      </c>
      <c r="I230" s="117" t="s">
        <v>1314</v>
      </c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</row>
    <row r="231" spans="1:33" ht="16.5">
      <c r="B231" s="39">
        <f t="shared" si="150"/>
        <v>0</v>
      </c>
      <c r="C231" s="40" t="str">
        <f t="shared" si="151"/>
        <v>General Service</v>
      </c>
      <c r="D231" s="40" t="str">
        <f t="shared" si="152"/>
        <v>WA</v>
      </c>
      <c r="E231" s="40" t="str">
        <f t="shared" si="153"/>
        <v>Pilot-Time-of-Use Opt-in</v>
      </c>
      <c r="F231" s="40" t="s">
        <v>74</v>
      </c>
      <c r="G231" s="117" t="s">
        <v>92</v>
      </c>
      <c r="H231" s="117" t="s">
        <v>152</v>
      </c>
      <c r="I231" s="117" t="s">
        <v>1252</v>
      </c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</row>
    <row r="232" spans="1:33" ht="16.5">
      <c r="B232" s="39">
        <f t="shared" si="150"/>
        <v>0.36053509899615027</v>
      </c>
      <c r="C232" s="40" t="str">
        <f t="shared" si="151"/>
        <v>General Service</v>
      </c>
      <c r="D232" s="40" t="str">
        <f t="shared" si="152"/>
        <v>WA</v>
      </c>
      <c r="E232" s="40" t="str">
        <f t="shared" si="153"/>
        <v>Parent-Time-of-Use Opt-in</v>
      </c>
      <c r="F232" s="40" t="s">
        <v>74</v>
      </c>
      <c r="G232" s="117" t="s">
        <v>92</v>
      </c>
      <c r="H232" s="117" t="s">
        <v>152</v>
      </c>
      <c r="I232" s="117" t="s">
        <v>1273</v>
      </c>
      <c r="J232" s="97">
        <v>0</v>
      </c>
      <c r="K232" s="97">
        <v>2.7818357199449807E-3</v>
      </c>
      <c r="L232" s="97">
        <v>7.7902084272210787E-3</v>
      </c>
      <c r="M232" s="97">
        <v>1.6821065202844959E-2</v>
      </c>
      <c r="N232" s="97">
        <v>2.099365389251813E-2</v>
      </c>
      <c r="O232" s="97">
        <v>2.2704410417742956E-2</v>
      </c>
      <c r="P232" s="97">
        <v>2.227705198428288E-2</v>
      </c>
      <c r="Q232" s="97">
        <v>2.1666230689724227E-2</v>
      </c>
      <c r="R232" s="97">
        <v>2.104340721617054E-2</v>
      </c>
      <c r="S232" s="97">
        <v>2.0408419722263118E-2</v>
      </c>
      <c r="T232" s="97">
        <v>1.9634776525669296E-2</v>
      </c>
      <c r="U232" s="97">
        <v>1.9802017573222128E-2</v>
      </c>
      <c r="V232" s="97">
        <v>1.9970696792946257E-2</v>
      </c>
      <c r="W232" s="97">
        <v>2.0140826545327308E-2</v>
      </c>
      <c r="X232" s="97">
        <v>2.0312419297087551E-2</v>
      </c>
      <c r="Y232" s="97">
        <v>2.0485487622099029E-2</v>
      </c>
      <c r="Z232" s="97">
        <v>2.0660044202304422E-2</v>
      </c>
      <c r="AA232" s="97">
        <v>2.0836101828645974E-2</v>
      </c>
      <c r="AB232" s="97">
        <v>2.1013673402002254E-2</v>
      </c>
      <c r="AC232" s="97">
        <v>2.1192771934133142E-2</v>
      </c>
      <c r="AD232" s="97">
        <v>2.1373410548632715E-2</v>
      </c>
      <c r="AE232" s="97">
        <v>2.1555602481890541E-2</v>
      </c>
      <c r="AF232" s="97">
        <v>2.1739361084061087E-2</v>
      </c>
      <c r="AG232" s="97">
        <v>2.192469982004152E-2</v>
      </c>
    </row>
    <row r="233" spans="1:33" ht="16.5">
      <c r="A233" s="7"/>
      <c r="B233" s="39">
        <f t="shared" si="150"/>
        <v>0</v>
      </c>
      <c r="C233" s="40" t="str">
        <f t="shared" si="151"/>
        <v>General Service</v>
      </c>
      <c r="D233" s="40" t="str">
        <f t="shared" si="152"/>
        <v>WA</v>
      </c>
      <c r="E233" s="40" t="str">
        <f t="shared" si="153"/>
        <v>Pilot-Peak Time Rebate</v>
      </c>
      <c r="F233" s="40" t="s">
        <v>74</v>
      </c>
      <c r="G233" s="117" t="s">
        <v>92</v>
      </c>
      <c r="H233" s="117" t="s">
        <v>152</v>
      </c>
      <c r="I233" s="117" t="s">
        <v>1355</v>
      </c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</row>
    <row r="234" spans="1:33" ht="16.5">
      <c r="A234" s="7"/>
      <c r="B234" s="39">
        <f t="shared" si="150"/>
        <v>6.0798156452362191</v>
      </c>
      <c r="C234" s="40" t="str">
        <f t="shared" si="151"/>
        <v>General Service</v>
      </c>
      <c r="D234" s="40" t="str">
        <f t="shared" si="152"/>
        <v>WA</v>
      </c>
      <c r="E234" s="40" t="str">
        <f t="shared" si="153"/>
        <v>Parent-Peak Time Rebate</v>
      </c>
      <c r="F234" s="40" t="s">
        <v>74</v>
      </c>
      <c r="G234" s="117" t="s">
        <v>92</v>
      </c>
      <c r="H234" s="117" t="s">
        <v>152</v>
      </c>
      <c r="I234" s="117" t="s">
        <v>1376</v>
      </c>
      <c r="J234" s="97">
        <v>0</v>
      </c>
      <c r="K234" s="97">
        <v>5.678393884176261E-2</v>
      </c>
      <c r="L234" s="97">
        <v>0.15359346111532068</v>
      </c>
      <c r="M234" s="97">
        <v>0.30838592395884262</v>
      </c>
      <c r="N234" s="97">
        <v>0.36949376654662763</v>
      </c>
      <c r="O234" s="97">
        <v>0.38997294174728753</v>
      </c>
      <c r="P234" s="97">
        <v>0.38050153790249963</v>
      </c>
      <c r="Q234" s="97">
        <v>0.36724333085694161</v>
      </c>
      <c r="R234" s="97">
        <v>0.35373200696960821</v>
      </c>
      <c r="S234" s="97">
        <v>0.33996418127840922</v>
      </c>
      <c r="T234" s="97">
        <v>0.32333286139135226</v>
      </c>
      <c r="U234" s="97">
        <v>0.32608687931341263</v>
      </c>
      <c r="V234" s="97">
        <v>0.32886458012907321</v>
      </c>
      <c r="W234" s="97">
        <v>0.33166616738285493</v>
      </c>
      <c r="X234" s="97">
        <v>0.33449184636871565</v>
      </c>
      <c r="Y234" s="97">
        <v>0.33734182414508673</v>
      </c>
      <c r="Z234" s="97">
        <v>0.34021630955003712</v>
      </c>
      <c r="AA234" s="97">
        <v>0.3431155132165703</v>
      </c>
      <c r="AB234" s="97">
        <v>0.34603964758805095</v>
      </c>
      <c r="AC234" s="97">
        <v>0.34898892693376526</v>
      </c>
      <c r="AD234" s="97">
        <v>0.35196356736461309</v>
      </c>
      <c r="AE234" s="97">
        <v>0.35496378684893776</v>
      </c>
      <c r="AF234" s="97">
        <v>0.35798980522849011</v>
      </c>
      <c r="AG234" s="97">
        <v>0.36104184423452951</v>
      </c>
    </row>
    <row r="235" spans="1:33" ht="16.5">
      <c r="A235" s="7"/>
      <c r="B235" s="39">
        <f t="shared" si="150"/>
        <v>1.3003179112190146</v>
      </c>
      <c r="C235" s="40" t="str">
        <f t="shared" si="151"/>
        <v>Large General Service</v>
      </c>
      <c r="D235" s="40" t="str">
        <f t="shared" si="152"/>
        <v>WA</v>
      </c>
      <c r="E235" s="40" t="str">
        <f t="shared" si="153"/>
        <v>Ancillary Battery Storage</v>
      </c>
      <c r="F235" s="40" t="s">
        <v>74</v>
      </c>
      <c r="G235" s="117" t="s">
        <v>92</v>
      </c>
      <c r="H235" s="117" t="s">
        <v>259</v>
      </c>
      <c r="I235" s="117" t="s">
        <v>503</v>
      </c>
      <c r="J235" s="97">
        <v>0</v>
      </c>
      <c r="K235" s="97">
        <v>2.64636527335569E-3</v>
      </c>
      <c r="L235" s="97">
        <v>5.269504257898721E-3</v>
      </c>
      <c r="M235" s="97">
        <v>1.0463401222835709E-2</v>
      </c>
      <c r="N235" s="97">
        <v>1.5628844019862784E-2</v>
      </c>
      <c r="O235" s="97">
        <v>2.0781313605940929E-2</v>
      </c>
      <c r="P235" s="97">
        <v>2.8540068537626227E-2</v>
      </c>
      <c r="Q235" s="97">
        <v>3.6281636943748023E-2</v>
      </c>
      <c r="R235" s="97">
        <v>4.4006914066856848E-2</v>
      </c>
      <c r="S235" s="97">
        <v>5.4302591782210204E-2</v>
      </c>
      <c r="T235" s="97">
        <v>6.4578230259689839E-2</v>
      </c>
      <c r="U235" s="97">
        <v>7.4834884347534006E-2</v>
      </c>
      <c r="V235" s="97">
        <v>8.7651546931716923E-2</v>
      </c>
      <c r="W235" s="97">
        <v>0.10044631050107193</v>
      </c>
      <c r="X235" s="97">
        <v>0.11322034032448994</v>
      </c>
      <c r="Y235" s="97">
        <v>0.12854566088713898</v>
      </c>
      <c r="Z235" s="97">
        <v>0.12843573345421508</v>
      </c>
      <c r="AA235" s="97">
        <v>0.1283295625955905</v>
      </c>
      <c r="AB235" s="97">
        <v>0.12822702009497633</v>
      </c>
      <c r="AC235" s="97">
        <v>0.12812798211225618</v>
      </c>
      <c r="AD235" s="97">
        <v>0.12803232903412232</v>
      </c>
      <c r="AE235" s="97">
        <v>0.12793994532980973</v>
      </c>
      <c r="AF235" s="97">
        <v>0.12785071941175413</v>
      </c>
      <c r="AG235" s="97">
        <v>0.12776454350100588</v>
      </c>
    </row>
    <row r="236" spans="1:33" ht="16.5">
      <c r="A236" s="7"/>
      <c r="B236" s="39">
        <f t="shared" si="150"/>
        <v>25.760986633315149</v>
      </c>
      <c r="C236" s="40" t="str">
        <f t="shared" si="151"/>
        <v>Large General Service</v>
      </c>
      <c r="D236" s="40" t="str">
        <f t="shared" si="152"/>
        <v>WA</v>
      </c>
      <c r="E236" s="40" t="str">
        <f t="shared" si="153"/>
        <v>Ancillary Third Party</v>
      </c>
      <c r="F236" s="40" t="s">
        <v>74</v>
      </c>
      <c r="G236" s="117" t="s">
        <v>92</v>
      </c>
      <c r="H236" s="117" t="s">
        <v>259</v>
      </c>
      <c r="I236" s="117" t="s">
        <v>472</v>
      </c>
      <c r="J236" s="97">
        <v>0</v>
      </c>
      <c r="K236" s="97">
        <v>0.70250788022364985</v>
      </c>
      <c r="L236" s="97">
        <v>1.1244514463535518</v>
      </c>
      <c r="M236" s="97">
        <v>1.4012701902787577</v>
      </c>
      <c r="N236" s="97">
        <v>1.401711920421987</v>
      </c>
      <c r="O236" s="97">
        <v>1.4022380894437465</v>
      </c>
      <c r="P236" s="97">
        <v>1.4028464021681259</v>
      </c>
      <c r="Q236" s="97">
        <v>1.4035346324546314</v>
      </c>
      <c r="R236" s="97">
        <v>1.4043006211385656</v>
      </c>
      <c r="S236" s="97">
        <v>1.4051422740328967</v>
      </c>
      <c r="T236" s="97">
        <v>1.4060575599897813</v>
      </c>
      <c r="U236" s="97">
        <v>1.4070445090199497</v>
      </c>
      <c r="V236" s="97">
        <v>1.4081012104682398</v>
      </c>
      <c r="W236" s="97">
        <v>1.40922581124359</v>
      </c>
      <c r="X236" s="97">
        <v>1.4104165141018845</v>
      </c>
      <c r="Y236" s="97">
        <v>1.4116715759800458</v>
      </c>
      <c r="Z236" s="97">
        <v>1.4129893063798706</v>
      </c>
      <c r="AA236" s="97">
        <v>1.4143680658001136</v>
      </c>
      <c r="AB236" s="97">
        <v>1.4158062642153717</v>
      </c>
      <c r="AC236" s="97">
        <v>1.417302359600386</v>
      </c>
      <c r="AD236" s="97">
        <v>1.4188548564983958</v>
      </c>
      <c r="AE236" s="97">
        <v>1.4204623046322329</v>
      </c>
      <c r="AF236" s="97">
        <v>1.4221232975568769</v>
      </c>
      <c r="AG236" s="97">
        <v>1.423836471352244</v>
      </c>
    </row>
    <row r="237" spans="1:33" ht="16.5">
      <c r="A237" s="7"/>
      <c r="B237" s="39">
        <f t="shared" si="150"/>
        <v>1.3003179112190146</v>
      </c>
      <c r="C237" s="40" t="str">
        <f t="shared" si="151"/>
        <v>Large General Service</v>
      </c>
      <c r="D237" s="40" t="str">
        <f t="shared" si="152"/>
        <v>WA</v>
      </c>
      <c r="E237" s="40" t="str">
        <f t="shared" si="153"/>
        <v>Battery Energy Storage</v>
      </c>
      <c r="F237" s="40" t="s">
        <v>74</v>
      </c>
      <c r="G237" s="117" t="s">
        <v>92</v>
      </c>
      <c r="H237" s="117" t="s">
        <v>259</v>
      </c>
      <c r="I237" s="117" t="s">
        <v>356</v>
      </c>
      <c r="J237" s="97">
        <v>0</v>
      </c>
      <c r="K237" s="97">
        <v>2.64636527335569E-3</v>
      </c>
      <c r="L237" s="97">
        <v>5.269504257898721E-3</v>
      </c>
      <c r="M237" s="97">
        <v>1.0463401222835709E-2</v>
      </c>
      <c r="N237" s="97">
        <v>1.5628844019862784E-2</v>
      </c>
      <c r="O237" s="97">
        <v>2.0781313605940929E-2</v>
      </c>
      <c r="P237" s="97">
        <v>2.8540068537626227E-2</v>
      </c>
      <c r="Q237" s="97">
        <v>3.6281636943748023E-2</v>
      </c>
      <c r="R237" s="97">
        <v>4.4006914066856848E-2</v>
      </c>
      <c r="S237" s="97">
        <v>5.4302591782210204E-2</v>
      </c>
      <c r="T237" s="97">
        <v>6.4578230259689839E-2</v>
      </c>
      <c r="U237" s="97">
        <v>7.4834884347534006E-2</v>
      </c>
      <c r="V237" s="97">
        <v>8.7651546931716923E-2</v>
      </c>
      <c r="W237" s="97">
        <v>0.10044631050107193</v>
      </c>
      <c r="X237" s="97">
        <v>0.11322034032448994</v>
      </c>
      <c r="Y237" s="97">
        <v>0.12854566088713898</v>
      </c>
      <c r="Z237" s="97">
        <v>0.12843573345421508</v>
      </c>
      <c r="AA237" s="97">
        <v>0.1283295625955905</v>
      </c>
      <c r="AB237" s="97">
        <v>0.12822702009497633</v>
      </c>
      <c r="AC237" s="97">
        <v>0.12812798211225618</v>
      </c>
      <c r="AD237" s="97">
        <v>0.12803232903412232</v>
      </c>
      <c r="AE237" s="97">
        <v>0.12793994532980973</v>
      </c>
      <c r="AF237" s="97">
        <v>0.12785071941175413</v>
      </c>
      <c r="AG237" s="97">
        <v>0.12776454350100588</v>
      </c>
    </row>
    <row r="238" spans="1:33" ht="16.5">
      <c r="B238" s="39">
        <f t="shared" si="150"/>
        <v>7.7654514798101495</v>
      </c>
      <c r="C238" s="40" t="str">
        <f t="shared" ref="C238:C259" si="157">H238</f>
        <v>Large General Service</v>
      </c>
      <c r="D238" s="40" t="str">
        <f t="shared" ref="D238:D259" si="158">G238</f>
        <v>WA</v>
      </c>
      <c r="E238" s="40" t="str">
        <f t="shared" ref="E238:E259" si="159">I238</f>
        <v>Electric Vehicle TOU Opt-in</v>
      </c>
      <c r="F238" s="40" t="s">
        <v>74</v>
      </c>
      <c r="G238" s="117" t="s">
        <v>92</v>
      </c>
      <c r="H238" s="117" t="s">
        <v>259</v>
      </c>
      <c r="I238" s="117" t="s">
        <v>283</v>
      </c>
      <c r="J238" s="97">
        <v>0.48822150844625412</v>
      </c>
      <c r="K238" s="97">
        <v>0.43139778324954664</v>
      </c>
      <c r="L238" s="97">
        <v>0.39976006545294435</v>
      </c>
      <c r="M238" s="97">
        <v>0.37739944866401343</v>
      </c>
      <c r="N238" s="97">
        <v>0.37751841837711347</v>
      </c>
      <c r="O238" s="97">
        <v>0.37766012973306295</v>
      </c>
      <c r="P238" s="97">
        <v>0.37782396457975342</v>
      </c>
      <c r="Q238" s="97">
        <v>0.37800932335815518</v>
      </c>
      <c r="R238" s="97">
        <v>0.37821562454760821</v>
      </c>
      <c r="S238" s="97">
        <v>0.3784423041276711</v>
      </c>
      <c r="T238" s="97">
        <v>0.3786888150560378</v>
      </c>
      <c r="U238" s="97">
        <v>0.37895462676203789</v>
      </c>
      <c r="V238" s="97">
        <v>0.37923922465525906</v>
      </c>
      <c r="W238" s="97">
        <v>0.37954210964883772</v>
      </c>
      <c r="X238" s="97">
        <v>0.37986279769698172</v>
      </c>
      <c r="Y238" s="97">
        <v>0.38020081934629907</v>
      </c>
      <c r="Z238" s="97">
        <v>0.38055571930052051</v>
      </c>
      <c r="AA238" s="97">
        <v>0.38092705599821808</v>
      </c>
      <c r="AB238" s="97">
        <v>0.38131440120312793</v>
      </c>
      <c r="AC238" s="97">
        <v>0.38171733960670656</v>
      </c>
      <c r="AD238" s="97">
        <v>0.38213546844254881</v>
      </c>
      <c r="AE238" s="97">
        <v>0.38256839711231888</v>
      </c>
      <c r="AF238" s="97">
        <v>0.38301574682284906</v>
      </c>
      <c r="AG238" s="97">
        <v>0.38347715023407014</v>
      </c>
    </row>
    <row r="239" spans="1:33" ht="16.5">
      <c r="B239" s="39">
        <f t="shared" si="150"/>
        <v>3.7048125926078068</v>
      </c>
      <c r="C239" s="40" t="str">
        <f t="shared" si="157"/>
        <v>Large General Service</v>
      </c>
      <c r="D239" s="40" t="str">
        <f t="shared" si="158"/>
        <v>WA</v>
      </c>
      <c r="E239" s="40" t="str">
        <f t="shared" si="159"/>
        <v>Thermal Energy Storage</v>
      </c>
      <c r="F239" s="40" t="s">
        <v>74</v>
      </c>
      <c r="G239" s="117" t="s">
        <v>92</v>
      </c>
      <c r="H239" s="117" t="s">
        <v>259</v>
      </c>
      <c r="I239" s="117" t="s">
        <v>325</v>
      </c>
      <c r="J239" s="97">
        <v>0</v>
      </c>
      <c r="K239" s="97">
        <v>2.2039902868986362E-2</v>
      </c>
      <c r="L239" s="97">
        <v>6.6025941683227424E-2</v>
      </c>
      <c r="M239" s="97">
        <v>0.15387339190477822</v>
      </c>
      <c r="N239" s="97">
        <v>0.1975950582573783</v>
      </c>
      <c r="O239" s="97">
        <v>0.21927803373471649</v>
      </c>
      <c r="P239" s="97">
        <v>0.21901529527935265</v>
      </c>
      <c r="Q239" s="97">
        <v>0.21876153219901867</v>
      </c>
      <c r="R239" s="97">
        <v>0.21851643815362934</v>
      </c>
      <c r="S239" s="97">
        <v>0.21827971725884626</v>
      </c>
      <c r="T239" s="97">
        <v>0.21805108372921109</v>
      </c>
      <c r="U239" s="97">
        <v>0.217830261533459</v>
      </c>
      <c r="V239" s="97">
        <v>0.21761698406159649</v>
      </c>
      <c r="W239" s="97">
        <v>0.21741099380334225</v>
      </c>
      <c r="X239" s="97">
        <v>0.21721204203754355</v>
      </c>
      <c r="Y239" s="97">
        <v>0.21701988853219265</v>
      </c>
      <c r="Z239" s="97">
        <v>0.2168343012546825</v>
      </c>
      <c r="AA239" s="97">
        <v>0.21665505609195154</v>
      </c>
      <c r="AB239" s="97">
        <v>0.21648193658018028</v>
      </c>
      <c r="AC239" s="97">
        <v>0.21631473364371359</v>
      </c>
      <c r="AD239" s="97">
        <v>0.21615324534289423</v>
      </c>
      <c r="AE239" s="97">
        <v>0.21599727663050247</v>
      </c>
      <c r="AF239" s="97">
        <v>0.21584663911650967</v>
      </c>
      <c r="AG239" s="97">
        <v>0.21570115084085975</v>
      </c>
    </row>
    <row r="240" spans="1:33" ht="16.5">
      <c r="B240" s="39">
        <f t="shared" si="150"/>
        <v>188.2335616991721</v>
      </c>
      <c r="C240" s="40" t="str">
        <f t="shared" si="157"/>
        <v>Large General Service</v>
      </c>
      <c r="D240" s="40" t="str">
        <f t="shared" si="158"/>
        <v>WA</v>
      </c>
      <c r="E240" s="40" t="str">
        <f t="shared" si="159"/>
        <v>Third Party Contracts</v>
      </c>
      <c r="F240" s="40" t="s">
        <v>74</v>
      </c>
      <c r="G240" s="117" t="s">
        <v>92</v>
      </c>
      <c r="H240" s="117" t="s">
        <v>259</v>
      </c>
      <c r="I240" s="117" t="s">
        <v>248</v>
      </c>
      <c r="J240" s="97">
        <v>0</v>
      </c>
      <c r="K240" s="97">
        <v>5.1331714230704426</v>
      </c>
      <c r="L240" s="97">
        <v>8.2162808326288257</v>
      </c>
      <c r="M240" s="97">
        <v>10.238974251006915</v>
      </c>
      <c r="N240" s="97">
        <v>10.242201939424039</v>
      </c>
      <c r="O240" s="97">
        <v>10.246046616277116</v>
      </c>
      <c r="P240" s="97">
        <v>10.250491510891084</v>
      </c>
      <c r="Q240" s="97">
        <v>10.255520357027379</v>
      </c>
      <c r="R240" s="97">
        <v>10.261117377834482</v>
      </c>
      <c r="S240" s="97">
        <v>10.267267271247706</v>
      </c>
      <c r="T240" s="97">
        <v>10.273955195824895</v>
      </c>
      <c r="U240" s="97">
        <v>10.281166757004931</v>
      </c>
      <c r="V240" s="97">
        <v>10.288887993776466</v>
      </c>
      <c r="W240" s="97">
        <v>10.297105365744672</v>
      </c>
      <c r="X240" s="97">
        <v>10.305805740584052</v>
      </c>
      <c r="Y240" s="97">
        <v>10.314976381865844</v>
      </c>
      <c r="Z240" s="97">
        <v>10.324604937248795</v>
      </c>
      <c r="AA240" s="97">
        <v>10.334679427022527</v>
      </c>
      <c r="AB240" s="97">
        <v>10.34518823299287</v>
      </c>
      <c r="AC240" s="97">
        <v>10.356120087699038</v>
      </c>
      <c r="AD240" s="97">
        <v>10.367464063952704</v>
      </c>
      <c r="AE240" s="97">
        <v>10.379209564689369</v>
      </c>
      <c r="AF240" s="97">
        <v>10.391346313122698</v>
      </c>
      <c r="AG240" s="97">
        <v>10.40386434319281</v>
      </c>
    </row>
    <row r="241" spans="1:33" ht="16.5">
      <c r="B241" s="39">
        <f t="shared" si="150"/>
        <v>23.376998417515122</v>
      </c>
      <c r="C241" s="40" t="str">
        <f t="shared" si="157"/>
        <v>Large General Service</v>
      </c>
      <c r="D241" s="40" t="str">
        <f t="shared" si="158"/>
        <v>WA</v>
      </c>
      <c r="E241" s="40" t="str">
        <f t="shared" si="159"/>
        <v>Variable Peak Pricing Rates</v>
      </c>
      <c r="F241" s="40" t="s">
        <v>74</v>
      </c>
      <c r="G241" s="117" t="s">
        <v>92</v>
      </c>
      <c r="H241" s="117" t="s">
        <v>259</v>
      </c>
      <c r="I241" s="117" t="s">
        <v>303</v>
      </c>
      <c r="J241" s="97">
        <v>0</v>
      </c>
      <c r="K241" s="97">
        <v>0.17804865265280537</v>
      </c>
      <c r="L241" s="97">
        <v>0.48087547431701361</v>
      </c>
      <c r="M241" s="97">
        <v>0.99717296096367503</v>
      </c>
      <c r="N241" s="97">
        <v>1.242544363267706</v>
      </c>
      <c r="O241" s="97">
        <v>1.358926256651811</v>
      </c>
      <c r="P241" s="97">
        <v>1.3595157800285034</v>
      </c>
      <c r="Q241" s="97">
        <v>1.3601827525020052</v>
      </c>
      <c r="R241" s="97">
        <v>1.3609250815991338</v>
      </c>
      <c r="S241" s="97">
        <v>1.3617407378173636</v>
      </c>
      <c r="T241" s="97">
        <v>1.3626277527462256</v>
      </c>
      <c r="U241" s="97">
        <v>1.3635842172447794</v>
      </c>
      <c r="V241" s="97">
        <v>1.3646082796735015</v>
      </c>
      <c r="W241" s="97">
        <v>1.3656981441789517</v>
      </c>
      <c r="X241" s="97">
        <v>1.3668520690296508</v>
      </c>
      <c r="Y241" s="97">
        <v>1.3680683650016374</v>
      </c>
      <c r="Z241" s="97">
        <v>1.3693453938122162</v>
      </c>
      <c r="AA241" s="97">
        <v>1.3706815666004746</v>
      </c>
      <c r="AB241" s="97">
        <v>1.3720753424531502</v>
      </c>
      <c r="AC241" s="97">
        <v>1.3735252269745146</v>
      </c>
      <c r="AD241" s="97">
        <v>1.3750297708989441</v>
      </c>
      <c r="AE241" s="97">
        <v>1.3765875687449167</v>
      </c>
      <c r="AF241" s="97">
        <v>1.3781972575091894</v>
      </c>
      <c r="AG241" s="97">
        <v>1.3798575153999555</v>
      </c>
    </row>
    <row r="242" spans="1:33" ht="16.5">
      <c r="B242" s="39">
        <f t="shared" si="150"/>
        <v>0</v>
      </c>
      <c r="C242" s="40" t="str">
        <f t="shared" si="157"/>
        <v>Large General Service</v>
      </c>
      <c r="D242" s="40" t="str">
        <f t="shared" si="158"/>
        <v>WA</v>
      </c>
      <c r="E242" s="40" t="str">
        <f t="shared" si="159"/>
        <v>Time-of-Use Opt-Out</v>
      </c>
      <c r="F242" s="40" t="s">
        <v>74</v>
      </c>
      <c r="G242" s="117" t="s">
        <v>92</v>
      </c>
      <c r="H242" s="117" t="s">
        <v>259</v>
      </c>
      <c r="I242" s="117" t="s">
        <v>1314</v>
      </c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</row>
    <row r="243" spans="1:33" ht="16.5">
      <c r="B243" s="39">
        <f t="shared" si="150"/>
        <v>9.9686757509391182</v>
      </c>
      <c r="C243" s="40" t="str">
        <f t="shared" si="157"/>
        <v>Large General Service</v>
      </c>
      <c r="D243" s="40" t="str">
        <f t="shared" si="158"/>
        <v>WA</v>
      </c>
      <c r="E243" s="40" t="str">
        <f t="shared" si="159"/>
        <v>Parent-Time-of-Use Opt-in</v>
      </c>
      <c r="F243" s="40" t="s">
        <v>74</v>
      </c>
      <c r="G243" s="117" t="s">
        <v>92</v>
      </c>
      <c r="H243" s="117" t="s">
        <v>259</v>
      </c>
      <c r="I243" s="117" t="s">
        <v>1273</v>
      </c>
      <c r="J243" s="97">
        <v>0</v>
      </c>
      <c r="K243" s="97">
        <v>6.658954146573387E-2</v>
      </c>
      <c r="L243" s="97">
        <v>0.18511805453176003</v>
      </c>
      <c r="M243" s="97">
        <v>0.40778140380462147</v>
      </c>
      <c r="N243" s="97">
        <v>0.52445565127193394</v>
      </c>
      <c r="O243" s="97">
        <v>0.58294724371049855</v>
      </c>
      <c r="P243" s="97">
        <v>0.58320013530477255</v>
      </c>
      <c r="Q243" s="97">
        <v>0.58348625073094484</v>
      </c>
      <c r="R243" s="97">
        <v>0.58380469236747889</v>
      </c>
      <c r="S243" s="97">
        <v>0.58415458960576161</v>
      </c>
      <c r="T243" s="97">
        <v>0.58453509804422843</v>
      </c>
      <c r="U243" s="97">
        <v>0.58494539870654161</v>
      </c>
      <c r="V243" s="97">
        <v>0.58538469728311182</v>
      </c>
      <c r="W243" s="97">
        <v>0.58585222339526122</v>
      </c>
      <c r="X243" s="97">
        <v>0.5863472298813539</v>
      </c>
      <c r="Y243" s="97">
        <v>0.58686899210423749</v>
      </c>
      <c r="Z243" s="97">
        <v>0.58741680727935963</v>
      </c>
      <c r="AA243" s="97">
        <v>0.58798999382294403</v>
      </c>
      <c r="AB243" s="97">
        <v>0.58858789071962281</v>
      </c>
      <c r="AC243" s="97">
        <v>0.589209856908951</v>
      </c>
      <c r="AD243" s="97">
        <v>0.58985527069023203</v>
      </c>
      <c r="AE243" s="97">
        <v>0.59052352914511352</v>
      </c>
      <c r="AF243" s="97">
        <v>0.59121404757742069</v>
      </c>
      <c r="AG243" s="97">
        <v>0.59192625896971163</v>
      </c>
    </row>
    <row r="244" spans="1:33" ht="16.5">
      <c r="B244" s="39">
        <f t="shared" si="150"/>
        <v>1.5673815574375E-2</v>
      </c>
      <c r="C244" s="40" t="str">
        <f t="shared" si="157"/>
        <v>Extra Large General Service</v>
      </c>
      <c r="D244" s="40" t="str">
        <f t="shared" si="158"/>
        <v>WA</v>
      </c>
      <c r="E244" s="40" t="str">
        <f t="shared" si="159"/>
        <v>Ancillary Battery Storage</v>
      </c>
      <c r="F244" s="40" t="s">
        <v>74</v>
      </c>
      <c r="G244" s="117" t="s">
        <v>92</v>
      </c>
      <c r="H244" s="117" t="s">
        <v>270</v>
      </c>
      <c r="I244" s="117" t="s">
        <v>503</v>
      </c>
      <c r="J244" s="97">
        <v>0</v>
      </c>
      <c r="K244" s="97">
        <v>3.2077294374999994E-5</v>
      </c>
      <c r="L244" s="97">
        <v>6.2719334999999997E-5</v>
      </c>
      <c r="M244" s="97">
        <v>1.2469023E-4</v>
      </c>
      <c r="N244" s="97">
        <v>1.86474015E-4</v>
      </c>
      <c r="O244" s="97">
        <v>2.4825780000000005E-4</v>
      </c>
      <c r="P244" s="97">
        <v>3.4135447499999998E-4</v>
      </c>
      <c r="Q244" s="97">
        <v>4.3445115000000008E-4</v>
      </c>
      <c r="R244" s="97">
        <v>5.2754782500000002E-4</v>
      </c>
      <c r="S244" s="97">
        <v>6.5167672500000004E-4</v>
      </c>
      <c r="T244" s="97">
        <v>7.7580562499999996E-4</v>
      </c>
      <c r="U244" s="97">
        <v>8.9993452499999998E-4</v>
      </c>
      <c r="V244" s="97">
        <v>1.05509565E-3</v>
      </c>
      <c r="W244" s="97">
        <v>1.210256775E-3</v>
      </c>
      <c r="X244" s="97">
        <v>1.3654178999999997E-3</v>
      </c>
      <c r="Y244" s="97">
        <v>1.5516112499999997E-3</v>
      </c>
      <c r="Z244" s="97">
        <v>1.5516112499999999E-3</v>
      </c>
      <c r="AA244" s="97">
        <v>1.5516112499999999E-3</v>
      </c>
      <c r="AB244" s="97">
        <v>1.5516112499999999E-3</v>
      </c>
      <c r="AC244" s="97">
        <v>1.5516112499999999E-3</v>
      </c>
      <c r="AD244" s="97">
        <v>1.5516112499999999E-3</v>
      </c>
      <c r="AE244" s="97">
        <v>1.5516112499999999E-3</v>
      </c>
      <c r="AF244" s="97">
        <v>1.5516112499999999E-3</v>
      </c>
      <c r="AG244" s="97">
        <v>1.5516112499999999E-3</v>
      </c>
    </row>
    <row r="245" spans="1:33" ht="16.5">
      <c r="B245" s="39">
        <f t="shared" si="150"/>
        <v>7.8876290084208076</v>
      </c>
      <c r="C245" s="40" t="str">
        <f t="shared" si="157"/>
        <v>Extra Large General Service</v>
      </c>
      <c r="D245" s="40" t="str">
        <f t="shared" si="158"/>
        <v>WA</v>
      </c>
      <c r="E245" s="40" t="str">
        <f t="shared" si="159"/>
        <v>Ancillary Third Party</v>
      </c>
      <c r="F245" s="40" t="s">
        <v>74</v>
      </c>
      <c r="G245" s="117" t="s">
        <v>92</v>
      </c>
      <c r="H245" s="117" t="s">
        <v>270</v>
      </c>
      <c r="I245" s="117" t="s">
        <v>472</v>
      </c>
      <c r="J245" s="97">
        <v>0</v>
      </c>
      <c r="K245" s="97">
        <v>0.2198677731696963</v>
      </c>
      <c r="L245" s="97">
        <v>0.35090629927389494</v>
      </c>
      <c r="M245" s="97">
        <v>0.43764016484040125</v>
      </c>
      <c r="N245" s="97">
        <v>0.4367209397818258</v>
      </c>
      <c r="O245" s="97">
        <v>0.43580467277808999</v>
      </c>
      <c r="P245" s="97">
        <v>0.43489135333848244</v>
      </c>
      <c r="Q245" s="97">
        <v>0.43398097101009792</v>
      </c>
      <c r="R245" s="97">
        <v>0.43307351537769939</v>
      </c>
      <c r="S245" s="97">
        <v>0.43216897606358212</v>
      </c>
      <c r="T245" s="97">
        <v>0.43126734272743827</v>
      </c>
      <c r="U245" s="97">
        <v>0.43036860506622249</v>
      </c>
      <c r="V245" s="97">
        <v>0.42947275281401559</v>
      </c>
      <c r="W245" s="97">
        <v>0.42857977574189215</v>
      </c>
      <c r="X245" s="97">
        <v>0.42768966365778577</v>
      </c>
      <c r="Y245" s="97">
        <v>0.42680240640635669</v>
      </c>
      <c r="Z245" s="97">
        <v>0.42591799386885831</v>
      </c>
      <c r="AA245" s="97">
        <v>0.42503641596300612</v>
      </c>
      <c r="AB245" s="97">
        <v>0.4241576626428446</v>
      </c>
      <c r="AC245" s="97">
        <v>0.4232817238986169</v>
      </c>
      <c r="AD245" s="97">
        <v>0.42240858975663398</v>
      </c>
      <c r="AE245" s="97">
        <v>0.42153825027914404</v>
      </c>
      <c r="AF245" s="97">
        <v>0.42067069556420289</v>
      </c>
      <c r="AG245" s="97">
        <v>0.41980591574554466</v>
      </c>
    </row>
    <row r="246" spans="1:33" ht="16.5">
      <c r="B246" s="39">
        <f t="shared" si="150"/>
        <v>1.5673815574375E-2</v>
      </c>
      <c r="C246" s="40" t="str">
        <f t="shared" si="157"/>
        <v>Extra Large General Service</v>
      </c>
      <c r="D246" s="40" t="str">
        <f t="shared" si="158"/>
        <v>WA</v>
      </c>
      <c r="E246" s="40" t="str">
        <f t="shared" si="159"/>
        <v>Battery Energy Storage</v>
      </c>
      <c r="F246" s="40" t="s">
        <v>74</v>
      </c>
      <c r="G246" s="117" t="s">
        <v>92</v>
      </c>
      <c r="H246" s="117" t="s">
        <v>270</v>
      </c>
      <c r="I246" s="117" t="s">
        <v>356</v>
      </c>
      <c r="J246" s="97">
        <v>0</v>
      </c>
      <c r="K246" s="97">
        <v>3.2077294374999994E-5</v>
      </c>
      <c r="L246" s="97">
        <v>6.2719334999999997E-5</v>
      </c>
      <c r="M246" s="97">
        <v>1.2469023E-4</v>
      </c>
      <c r="N246" s="97">
        <v>1.86474015E-4</v>
      </c>
      <c r="O246" s="97">
        <v>2.4825780000000005E-4</v>
      </c>
      <c r="P246" s="97">
        <v>3.4135447499999998E-4</v>
      </c>
      <c r="Q246" s="97">
        <v>4.3445115000000008E-4</v>
      </c>
      <c r="R246" s="97">
        <v>5.2754782500000002E-4</v>
      </c>
      <c r="S246" s="97">
        <v>6.5167672500000004E-4</v>
      </c>
      <c r="T246" s="97">
        <v>7.7580562499999996E-4</v>
      </c>
      <c r="U246" s="97">
        <v>8.9993452499999998E-4</v>
      </c>
      <c r="V246" s="97">
        <v>1.05509565E-3</v>
      </c>
      <c r="W246" s="97">
        <v>1.210256775E-3</v>
      </c>
      <c r="X246" s="97">
        <v>1.3654178999999997E-3</v>
      </c>
      <c r="Y246" s="97">
        <v>1.5516112499999997E-3</v>
      </c>
      <c r="Z246" s="97">
        <v>1.5516112499999999E-3</v>
      </c>
      <c r="AA246" s="97">
        <v>1.5516112499999999E-3</v>
      </c>
      <c r="AB246" s="97">
        <v>1.5516112499999999E-3</v>
      </c>
      <c r="AC246" s="97">
        <v>1.5516112499999999E-3</v>
      </c>
      <c r="AD246" s="97">
        <v>1.5516112499999999E-3</v>
      </c>
      <c r="AE246" s="97">
        <v>1.5516112499999999E-3</v>
      </c>
      <c r="AF246" s="97">
        <v>1.5516112499999999E-3</v>
      </c>
      <c r="AG246" s="97">
        <v>1.5516112499999999E-3</v>
      </c>
    </row>
    <row r="247" spans="1:33" ht="16.5">
      <c r="A247" s="7"/>
      <c r="B247" s="39">
        <f t="shared" si="150"/>
        <v>4.4537377500000017E-2</v>
      </c>
      <c r="C247" s="40" t="str">
        <f t="shared" si="157"/>
        <v>Extra Large General Service</v>
      </c>
      <c r="D247" s="40" t="str">
        <f t="shared" si="158"/>
        <v>WA</v>
      </c>
      <c r="E247" s="40" t="str">
        <f t="shared" si="159"/>
        <v>Thermal Energy Storage</v>
      </c>
      <c r="F247" s="40" t="s">
        <v>74</v>
      </c>
      <c r="G247" s="117" t="s">
        <v>92</v>
      </c>
      <c r="H247" s="117" t="s">
        <v>270</v>
      </c>
      <c r="I247" s="117" t="s">
        <v>325</v>
      </c>
      <c r="J247" s="97">
        <v>0</v>
      </c>
      <c r="K247" s="97">
        <v>2.6715149999999993E-4</v>
      </c>
      <c r="L247" s="97">
        <v>7.8586200000000013E-4</v>
      </c>
      <c r="M247" s="97">
        <v>1.8336779999999996E-3</v>
      </c>
      <c r="N247" s="97">
        <v>2.3575860000000005E-3</v>
      </c>
      <c r="O247" s="97">
        <v>2.6195400000000001E-3</v>
      </c>
      <c r="P247" s="97">
        <v>2.6195400000000001E-3</v>
      </c>
      <c r="Q247" s="97">
        <v>2.6195400000000001E-3</v>
      </c>
      <c r="R247" s="97">
        <v>2.6195400000000001E-3</v>
      </c>
      <c r="S247" s="97">
        <v>2.6195400000000001E-3</v>
      </c>
      <c r="T247" s="97">
        <v>2.6195400000000001E-3</v>
      </c>
      <c r="U247" s="97">
        <v>2.6195400000000001E-3</v>
      </c>
      <c r="V247" s="97">
        <v>2.6195400000000001E-3</v>
      </c>
      <c r="W247" s="97">
        <v>2.6195400000000001E-3</v>
      </c>
      <c r="X247" s="97">
        <v>2.6195400000000001E-3</v>
      </c>
      <c r="Y247" s="97">
        <v>2.6195400000000001E-3</v>
      </c>
      <c r="Z247" s="97">
        <v>2.6195400000000001E-3</v>
      </c>
      <c r="AA247" s="97">
        <v>2.6195400000000001E-3</v>
      </c>
      <c r="AB247" s="97">
        <v>2.6195400000000001E-3</v>
      </c>
      <c r="AC247" s="97">
        <v>2.6195400000000001E-3</v>
      </c>
      <c r="AD247" s="97">
        <v>2.6195400000000001E-3</v>
      </c>
      <c r="AE247" s="97">
        <v>2.6195400000000001E-3</v>
      </c>
      <c r="AF247" s="97">
        <v>2.6195400000000001E-3</v>
      </c>
      <c r="AG247" s="97">
        <v>2.6195400000000001E-3</v>
      </c>
    </row>
    <row r="248" spans="1:33" ht="16.5">
      <c r="B248" s="39">
        <f t="shared" si="150"/>
        <v>57.634302705497404</v>
      </c>
      <c r="C248" s="40" t="str">
        <f t="shared" si="157"/>
        <v>Extra Large General Service</v>
      </c>
      <c r="D248" s="40" t="str">
        <f t="shared" si="158"/>
        <v>WA</v>
      </c>
      <c r="E248" s="40" t="str">
        <f t="shared" si="159"/>
        <v>Third Party Contracts</v>
      </c>
      <c r="F248" s="40" t="s">
        <v>74</v>
      </c>
      <c r="G248" s="117" t="s">
        <v>92</v>
      </c>
      <c r="H248" s="117" t="s">
        <v>270</v>
      </c>
      <c r="I248" s="117" t="s">
        <v>248</v>
      </c>
      <c r="J248" s="97">
        <v>0</v>
      </c>
      <c r="K248" s="97">
        <v>1.6065570249966636</v>
      </c>
      <c r="L248" s="97">
        <v>2.5640455264853594</v>
      </c>
      <c r="M248" s="97">
        <v>3.197803257425949</v>
      </c>
      <c r="N248" s="97">
        <v>3.1910865501335728</v>
      </c>
      <c r="O248" s="97">
        <v>3.1843914571219734</v>
      </c>
      <c r="P248" s="97">
        <v>3.1777179017363233</v>
      </c>
      <c r="Q248" s="97">
        <v>3.1710658075980422</v>
      </c>
      <c r="R248" s="97">
        <v>3.1644350986037892</v>
      </c>
      <c r="S248" s="97">
        <v>3.1578256989244688</v>
      </c>
      <c r="T248" s="97">
        <v>3.1512375330042399</v>
      </c>
      <c r="U248" s="97">
        <v>3.1446705255595391</v>
      </c>
      <c r="V248" s="97">
        <v>3.138124601578077</v>
      </c>
      <c r="W248" s="97">
        <v>3.131599686317879</v>
      </c>
      <c r="X248" s="97">
        <v>3.125095705306292</v>
      </c>
      <c r="Y248" s="97">
        <v>3.1186125843390258</v>
      </c>
      <c r="Z248" s="97">
        <v>3.1121502494791717</v>
      </c>
      <c r="AA248" s="97">
        <v>3.105708627056246</v>
      </c>
      <c r="AB248" s="97">
        <v>3.0992876436652188</v>
      </c>
      <c r="AC248" s="97">
        <v>3.0928872261655633</v>
      </c>
      <c r="AD248" s="97">
        <v>3.0865073016802929</v>
      </c>
      <c r="AE248" s="97">
        <v>3.080147797595016</v>
      </c>
      <c r="AF248" s="97">
        <v>3.0738086415569827</v>
      </c>
      <c r="AG248" s="97">
        <v>3.0674897614741408</v>
      </c>
    </row>
    <row r="249" spans="1:33" ht="16.5">
      <c r="B249" s="39">
        <f t="shared" si="150"/>
        <v>8.3934182027281761</v>
      </c>
      <c r="C249" s="40" t="str">
        <f t="shared" si="157"/>
        <v>Extra Large General Service</v>
      </c>
      <c r="D249" s="40" t="str">
        <f t="shared" si="158"/>
        <v>WA</v>
      </c>
      <c r="E249" s="40" t="str">
        <f t="shared" si="159"/>
        <v>Variable Peak Pricing Rates</v>
      </c>
      <c r="F249" s="40" t="s">
        <v>74</v>
      </c>
      <c r="G249" s="117" t="s">
        <v>92</v>
      </c>
      <c r="H249" s="117" t="s">
        <v>270</v>
      </c>
      <c r="I249" s="117" t="s">
        <v>303</v>
      </c>
      <c r="J249" s="97">
        <v>0</v>
      </c>
      <c r="K249" s="97">
        <v>6.413541142945571E-2</v>
      </c>
      <c r="L249" s="97">
        <v>0.17397773377182776</v>
      </c>
      <c r="M249" s="97">
        <v>0.36433088837174527</v>
      </c>
      <c r="N249" s="97">
        <v>0.45421831541560942</v>
      </c>
      <c r="O249" s="97">
        <v>0.49629732954190786</v>
      </c>
      <c r="P249" s="97">
        <v>0.4952572351436389</v>
      </c>
      <c r="Q249" s="97">
        <v>0.49422048554763476</v>
      </c>
      <c r="R249" s="97">
        <v>0.49318706889295272</v>
      </c>
      <c r="S249" s="97">
        <v>0.49215697336139191</v>
      </c>
      <c r="T249" s="97">
        <v>0.49113018717733914</v>
      </c>
      <c r="U249" s="97">
        <v>0.49010669860761635</v>
      </c>
      <c r="V249" s="97">
        <v>0.48908649596132492</v>
      </c>
      <c r="W249" s="97">
        <v>0.48806956758969483</v>
      </c>
      <c r="X249" s="97">
        <v>0.48705590188593145</v>
      </c>
      <c r="Y249" s="97">
        <v>0.48604548728506469</v>
      </c>
      <c r="Z249" s="97">
        <v>0.48503831226379712</v>
      </c>
      <c r="AA249" s="97">
        <v>0.48403436534035421</v>
      </c>
      <c r="AB249" s="97">
        <v>0.4830336350743335</v>
      </c>
      <c r="AC249" s="97">
        <v>0.482036110066556</v>
      </c>
      <c r="AD249" s="97">
        <v>0.4810417789589162</v>
      </c>
      <c r="AE249" s="97">
        <v>0.48005063043423502</v>
      </c>
      <c r="AF249" s="97">
        <v>0.47906265321611097</v>
      </c>
      <c r="AG249" s="97">
        <v>0.47807783606877313</v>
      </c>
    </row>
    <row r="250" spans="1:33" ht="16.5">
      <c r="B250" s="39">
        <f t="shared" si="150"/>
        <v>0</v>
      </c>
      <c r="C250" s="40" t="str">
        <f t="shared" si="157"/>
        <v>Extra Large General Service</v>
      </c>
      <c r="D250" s="40" t="str">
        <f t="shared" si="158"/>
        <v>WA</v>
      </c>
      <c r="E250" s="40" t="str">
        <f t="shared" si="159"/>
        <v>Time-of-Use Opt-Out</v>
      </c>
      <c r="F250" s="40" t="s">
        <v>74</v>
      </c>
      <c r="G250" s="117" t="s">
        <v>92</v>
      </c>
      <c r="H250" s="117" t="s">
        <v>270</v>
      </c>
      <c r="I250" s="117" t="s">
        <v>1314</v>
      </c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</row>
    <row r="251" spans="1:33" ht="16.5">
      <c r="B251" s="39">
        <f t="shared" ref="B251:B290" si="160">SUM(J251:AC251)</f>
        <v>3.9003522229171432</v>
      </c>
      <c r="C251" s="40" t="str">
        <f t="shared" si="157"/>
        <v>Extra Large General Service</v>
      </c>
      <c r="D251" s="40" t="str">
        <f t="shared" si="158"/>
        <v>WA</v>
      </c>
      <c r="E251" s="40" t="str">
        <f t="shared" si="159"/>
        <v>Parent-Time-of-Use Opt-in</v>
      </c>
      <c r="F251" s="40" t="s">
        <v>74</v>
      </c>
      <c r="G251" s="117" t="s">
        <v>92</v>
      </c>
      <c r="H251" s="117" t="s">
        <v>270</v>
      </c>
      <c r="I251" s="117" t="s">
        <v>1273</v>
      </c>
      <c r="J251" s="97">
        <v>0</v>
      </c>
      <c r="K251" s="97">
        <v>2.6450732248538639E-2</v>
      </c>
      <c r="L251" s="97">
        <v>7.3672979496466867E-2</v>
      </c>
      <c r="M251" s="97">
        <v>0.16300905128055412</v>
      </c>
      <c r="N251" s="97">
        <v>0.20914285495167001</v>
      </c>
      <c r="O251" s="97">
        <v>0.23189340062741698</v>
      </c>
      <c r="P251" s="97">
        <v>0.23140741971913617</v>
      </c>
      <c r="Q251" s="97">
        <v>0.23092300165942503</v>
      </c>
      <c r="R251" s="97">
        <v>0.23044014090629458</v>
      </c>
      <c r="S251" s="97">
        <v>0.22995883193772682</v>
      </c>
      <c r="T251" s="97">
        <v>0.22947906925160275</v>
      </c>
      <c r="U251" s="97">
        <v>0.22900084736563089</v>
      </c>
      <c r="V251" s="97">
        <v>0.22852416081727497</v>
      </c>
      <c r="W251" s="97">
        <v>0.22804900416368293</v>
      </c>
      <c r="X251" s="97">
        <v>0.22757537198161568</v>
      </c>
      <c r="Y251" s="97">
        <v>0.22710325886737656</v>
      </c>
      <c r="Z251" s="97">
        <v>0.22663265943674024</v>
      </c>
      <c r="AA251" s="97">
        <v>0.22616356832488299</v>
      </c>
      <c r="AB251" s="97">
        <v>0.22569598018631187</v>
      </c>
      <c r="AC251" s="97">
        <v>0.22522988969479557</v>
      </c>
      <c r="AD251" s="97">
        <v>0.22476529154329425</v>
      </c>
      <c r="AE251" s="97">
        <v>0.2243021804438908</v>
      </c>
      <c r="AF251" s="97">
        <v>0.22384055112772122</v>
      </c>
      <c r="AG251" s="97">
        <v>0.22338039834490622</v>
      </c>
    </row>
    <row r="252" spans="1:33" ht="16.5">
      <c r="B252" s="39">
        <f t="shared" si="160"/>
        <v>14.550271344935787</v>
      </c>
      <c r="C252" s="40" t="str">
        <f t="shared" si="157"/>
        <v>Residential</v>
      </c>
      <c r="D252" s="40" t="str">
        <f t="shared" si="158"/>
        <v>ID</v>
      </c>
      <c r="E252" s="40" t="str">
        <f t="shared" si="159"/>
        <v>Ancillary Battery Storage</v>
      </c>
      <c r="F252" s="40" t="s">
        <v>74</v>
      </c>
      <c r="G252" s="117" t="s">
        <v>544</v>
      </c>
      <c r="H252" s="117" t="s">
        <v>32</v>
      </c>
      <c r="I252" s="117" t="s">
        <v>503</v>
      </c>
      <c r="J252" s="97">
        <v>0</v>
      </c>
      <c r="K252" s="97">
        <v>1.6248622808709562E-2</v>
      </c>
      <c r="L252" s="97">
        <v>4.9865656025707458E-2</v>
      </c>
      <c r="M252" s="97">
        <v>0.1009412454112241</v>
      </c>
      <c r="N252" s="97">
        <v>0.15329236811732738</v>
      </c>
      <c r="O252" s="97">
        <v>0.20691022417293173</v>
      </c>
      <c r="P252" s="97">
        <v>0.28803117449380666</v>
      </c>
      <c r="Q252" s="97">
        <v>0.37113310218057377</v>
      </c>
      <c r="R252" s="97">
        <v>0.45625267462868074</v>
      </c>
      <c r="S252" s="97">
        <v>0.57059852234984976</v>
      </c>
      <c r="T252" s="97">
        <v>0.6877113666326774</v>
      </c>
      <c r="U252" s="97">
        <v>0.80764226421192731</v>
      </c>
      <c r="V252" s="97">
        <v>0.95863835862946478</v>
      </c>
      <c r="W252" s="97">
        <v>1.1132567539797962</v>
      </c>
      <c r="X252" s="97">
        <v>1.2715640882661852</v>
      </c>
      <c r="Y252" s="97">
        <v>1.462885811656764</v>
      </c>
      <c r="Z252" s="97">
        <v>1.4810348354213978</v>
      </c>
      <c r="AA252" s="97">
        <v>1.4994090217113523</v>
      </c>
      <c r="AB252" s="97">
        <v>1.5180111639640865</v>
      </c>
      <c r="AC252" s="97">
        <v>1.5368440902733256</v>
      </c>
      <c r="AD252" s="97">
        <v>1.5559106638190205</v>
      </c>
      <c r="AE252" s="97">
        <v>1.5752137833026374</v>
      </c>
      <c r="AF252" s="97">
        <v>1.5947563833878489</v>
      </c>
      <c r="AG252" s="97">
        <v>1.6145414351466927</v>
      </c>
    </row>
    <row r="253" spans="1:33" ht="16.5">
      <c r="B253" s="39">
        <f t="shared" si="160"/>
        <v>31.173506964279362</v>
      </c>
      <c r="C253" s="40" t="str">
        <f t="shared" si="157"/>
        <v>Residential</v>
      </c>
      <c r="D253" s="40" t="str">
        <f t="shared" si="158"/>
        <v>ID</v>
      </c>
      <c r="E253" s="40" t="str">
        <f t="shared" si="159"/>
        <v>Ancillary Cooling</v>
      </c>
      <c r="F253" s="40" t="s">
        <v>74</v>
      </c>
      <c r="G253" s="117" t="s">
        <v>544</v>
      </c>
      <c r="H253" s="117" t="s">
        <v>32</v>
      </c>
      <c r="I253" s="117" t="s">
        <v>397</v>
      </c>
      <c r="J253" s="97">
        <v>0</v>
      </c>
      <c r="K253" s="97">
        <v>0.13966992506886944</v>
      </c>
      <c r="L253" s="97">
        <v>0.43008808482642702</v>
      </c>
      <c r="M253" s="97">
        <v>1.0295734416651969</v>
      </c>
      <c r="N253" s="97">
        <v>1.3586259162135321</v>
      </c>
      <c r="O253" s="97">
        <v>1.5494187267689934</v>
      </c>
      <c r="P253" s="97">
        <v>1.5906089140639328</v>
      </c>
      <c r="Q253" s="97">
        <v>1.6330851092781409</v>
      </c>
      <c r="R253" s="97">
        <v>1.6768907734822627</v>
      </c>
      <c r="S253" s="97">
        <v>1.7220708860198892</v>
      </c>
      <c r="T253" s="97">
        <v>1.7686719982418371</v>
      </c>
      <c r="U253" s="97">
        <v>1.816742289151823</v>
      </c>
      <c r="V253" s="97">
        <v>1.8663316230316354</v>
      </c>
      <c r="W253" s="97">
        <v>1.9174916091163696</v>
      </c>
      <c r="X253" s="97">
        <v>1.9702756633927991</v>
      </c>
      <c r="Y253" s="97">
        <v>2.0247390725965531</v>
      </c>
      <c r="Z253" s="97">
        <v>2.0809390604864912</v>
      </c>
      <c r="AA253" s="97">
        <v>2.1389348564774302</v>
      </c>
      <c r="AB253" s="97">
        <v>2.1987877667153133</v>
      </c>
      <c r="AC253" s="97">
        <v>2.2605612476818737</v>
      </c>
      <c r="AD253" s="97">
        <v>2.3243209824189752</v>
      </c>
      <c r="AE253" s="97">
        <v>2.3901349594660206</v>
      </c>
      <c r="AF253" s="97">
        <v>2.419787729240924</v>
      </c>
      <c r="AG253" s="97">
        <v>2.4498083806502264</v>
      </c>
    </row>
    <row r="254" spans="1:33" ht="16.5">
      <c r="B254" s="39">
        <f t="shared" si="160"/>
        <v>77.757819945266363</v>
      </c>
      <c r="C254" s="40" t="str">
        <f t="shared" si="157"/>
        <v>Residential</v>
      </c>
      <c r="D254" s="40" t="str">
        <f t="shared" si="158"/>
        <v>ID</v>
      </c>
      <c r="E254" s="40" t="str">
        <f t="shared" si="159"/>
        <v>Ancillary DLC WH</v>
      </c>
      <c r="F254" s="40" t="s">
        <v>74</v>
      </c>
      <c r="G254" s="117" t="s">
        <v>544</v>
      </c>
      <c r="H254" s="117" t="s">
        <v>32</v>
      </c>
      <c r="I254" s="117" t="s">
        <v>439</v>
      </c>
      <c r="J254" s="97">
        <v>0</v>
      </c>
      <c r="K254" s="97">
        <v>0.42000021907106272</v>
      </c>
      <c r="L254" s="97">
        <v>1.271135909401089</v>
      </c>
      <c r="M254" s="97">
        <v>2.9903944153996043</v>
      </c>
      <c r="N254" s="97">
        <v>3.8775410989774581</v>
      </c>
      <c r="O254" s="97">
        <v>4.3446991726946855</v>
      </c>
      <c r="P254" s="97">
        <v>4.3816528402977717</v>
      </c>
      <c r="Q254" s="97">
        <v>4.4189236513092833</v>
      </c>
      <c r="R254" s="97">
        <v>4.4565143544266919</v>
      </c>
      <c r="S254" s="97">
        <v>4.4944277224268401</v>
      </c>
      <c r="T254" s="97">
        <v>4.5326665523793475</v>
      </c>
      <c r="U254" s="97">
        <v>4.5712336658618842</v>
      </c>
      <c r="V254" s="97">
        <v>4.6101319091774187</v>
      </c>
      <c r="W254" s="97">
        <v>4.6493641535733845</v>
      </c>
      <c r="X254" s="97">
        <v>4.688933295462828</v>
      </c>
      <c r="Y254" s="97">
        <v>4.7288422566475523</v>
      </c>
      <c r="Z254" s="97">
        <v>4.7690939845432174</v>
      </c>
      <c r="AA254" s="97">
        <v>4.8096914524065353</v>
      </c>
      <c r="AB254" s="97">
        <v>4.8506376595644234</v>
      </c>
      <c r="AC254" s="97">
        <v>4.8919356316452829</v>
      </c>
      <c r="AD254" s="97">
        <v>4.9335884208123142</v>
      </c>
      <c r="AE254" s="97">
        <v>4.9755991059989411</v>
      </c>
      <c r="AF254" s="97">
        <v>5.037327961182652</v>
      </c>
      <c r="AG254" s="97">
        <v>5.0998226440548695</v>
      </c>
    </row>
    <row r="255" spans="1:33" ht="16.5">
      <c r="A255" s="7"/>
      <c r="B255" s="39">
        <f t="shared" si="160"/>
        <v>0</v>
      </c>
      <c r="C255" s="40" t="str">
        <f t="shared" si="157"/>
        <v>Residential</v>
      </c>
      <c r="D255" s="40" t="str">
        <f t="shared" si="158"/>
        <v>ID</v>
      </c>
      <c r="E255" s="40" t="str">
        <f t="shared" si="159"/>
        <v>Parent-Ancillary HPWH</v>
      </c>
      <c r="F255" s="40" t="s">
        <v>74</v>
      </c>
      <c r="G255" s="117" t="s">
        <v>544</v>
      </c>
      <c r="H255" s="117" t="s">
        <v>32</v>
      </c>
      <c r="I255" s="117" t="s">
        <v>1168</v>
      </c>
      <c r="J255" s="97">
        <v>0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</row>
    <row r="256" spans="1:33" ht="16.5">
      <c r="A256" s="7"/>
      <c r="B256" s="39">
        <f t="shared" si="160"/>
        <v>0</v>
      </c>
      <c r="C256" s="40" t="str">
        <f t="shared" si="157"/>
        <v>Residential</v>
      </c>
      <c r="D256" s="40" t="str">
        <f t="shared" si="158"/>
        <v>ID</v>
      </c>
      <c r="E256" s="40" t="str">
        <f t="shared" si="159"/>
        <v>Parent-Ancillary ERWH</v>
      </c>
      <c r="F256" s="40" t="s">
        <v>74</v>
      </c>
      <c r="G256" s="117" t="s">
        <v>544</v>
      </c>
      <c r="H256" s="117" t="s">
        <v>32</v>
      </c>
      <c r="I256" s="117" t="s">
        <v>1231</v>
      </c>
      <c r="J256" s="97">
        <v>0</v>
      </c>
      <c r="K256" s="97">
        <v>0</v>
      </c>
      <c r="L256" s="97">
        <v>0</v>
      </c>
      <c r="M256" s="97">
        <v>0</v>
      </c>
      <c r="N256" s="97">
        <v>0</v>
      </c>
      <c r="O256" s="97">
        <v>0</v>
      </c>
      <c r="P256" s="97">
        <v>0</v>
      </c>
      <c r="Q256" s="97">
        <v>0</v>
      </c>
      <c r="R256" s="97">
        <v>0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97">
        <v>0</v>
      </c>
      <c r="AA256" s="97">
        <v>0</v>
      </c>
      <c r="AB256" s="97">
        <v>0</v>
      </c>
      <c r="AC256" s="97">
        <v>0</v>
      </c>
      <c r="AD256" s="97">
        <v>0</v>
      </c>
      <c r="AE256" s="97">
        <v>0</v>
      </c>
      <c r="AF256" s="97">
        <v>0</v>
      </c>
      <c r="AG256" s="97">
        <v>0</v>
      </c>
    </row>
    <row r="257" spans="1:33" ht="16.5">
      <c r="A257" s="7"/>
      <c r="B257" s="39">
        <f t="shared" si="160"/>
        <v>7.2177385206181395</v>
      </c>
      <c r="C257" s="40" t="str">
        <f t="shared" si="157"/>
        <v>Residential</v>
      </c>
      <c r="D257" s="40" t="str">
        <f t="shared" si="158"/>
        <v>ID</v>
      </c>
      <c r="E257" s="40" t="str">
        <f t="shared" si="159"/>
        <v>Ancillary EV</v>
      </c>
      <c r="F257" s="40" t="s">
        <v>74</v>
      </c>
      <c r="G257" s="117" t="s">
        <v>544</v>
      </c>
      <c r="H257" s="117" t="s">
        <v>32</v>
      </c>
      <c r="I257" s="117" t="s">
        <v>461</v>
      </c>
      <c r="J257" s="97">
        <v>0</v>
      </c>
      <c r="K257" s="97">
        <v>4.747497586916811E-3</v>
      </c>
      <c r="L257" s="97">
        <v>1.7093709419694542E-2</v>
      </c>
      <c r="M257" s="97">
        <v>4.7841150862617414E-2</v>
      </c>
      <c r="N257" s="97">
        <v>7.3800294265357003E-2</v>
      </c>
      <c r="O257" s="97">
        <v>9.8376112184284908E-2</v>
      </c>
      <c r="P257" s="97">
        <v>0.11803094688703991</v>
      </c>
      <c r="Q257" s="97">
        <v>0.14161267520873524</v>
      </c>
      <c r="R257" s="97">
        <v>0.16990586205300306</v>
      </c>
      <c r="S257" s="97">
        <v>0.20385182270882921</v>
      </c>
      <c r="T257" s="97">
        <v>0.2445799404422459</v>
      </c>
      <c r="U257" s="97">
        <v>0.29344524111602005</v>
      </c>
      <c r="V257" s="97">
        <v>0.35207347494621211</v>
      </c>
      <c r="W257" s="97">
        <v>0.42241520526718113</v>
      </c>
      <c r="X257" s="97">
        <v>0.50681070384008642</v>
      </c>
      <c r="Y257" s="97">
        <v>0.60806781177400915</v>
      </c>
      <c r="Z257" s="97">
        <v>0.72955535649518888</v>
      </c>
      <c r="AA257" s="97">
        <v>0.8753152327501188</v>
      </c>
      <c r="AB257" s="97">
        <v>1.0501968765812868</v>
      </c>
      <c r="AC257" s="97">
        <v>1.2600186062293122</v>
      </c>
      <c r="AD257" s="97">
        <v>1.5117611977787784</v>
      </c>
      <c r="AE257" s="97">
        <v>1.8138001358160902</v>
      </c>
      <c r="AF257" s="97">
        <v>1.83630271360235</v>
      </c>
      <c r="AG257" s="97">
        <v>1.8590844654811831</v>
      </c>
    </row>
    <row r="258" spans="1:33" ht="16.5">
      <c r="A258" s="7"/>
      <c r="B258" s="39">
        <f t="shared" si="160"/>
        <v>0</v>
      </c>
      <c r="C258" s="40" t="str">
        <f t="shared" si="157"/>
        <v>Residential</v>
      </c>
      <c r="D258" s="40" t="str">
        <f t="shared" si="158"/>
        <v>ID</v>
      </c>
      <c r="E258" s="40" t="str">
        <f t="shared" si="159"/>
        <v>Ancillary Heating</v>
      </c>
      <c r="F258" s="40" t="s">
        <v>74</v>
      </c>
      <c r="G258" s="117" t="s">
        <v>544</v>
      </c>
      <c r="H258" s="117" t="s">
        <v>32</v>
      </c>
      <c r="I258" s="117" t="s">
        <v>418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97">
        <v>0</v>
      </c>
      <c r="S258" s="97">
        <v>0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</row>
    <row r="259" spans="1:33" ht="16.5">
      <c r="A259" s="7"/>
      <c r="B259" s="39">
        <f t="shared" si="160"/>
        <v>14.550271344935787</v>
      </c>
      <c r="C259" s="40" t="str">
        <f t="shared" si="157"/>
        <v>Residential</v>
      </c>
      <c r="D259" s="40" t="str">
        <f t="shared" si="158"/>
        <v>ID</v>
      </c>
      <c r="E259" s="40" t="str">
        <f t="shared" si="159"/>
        <v>Battery Energy Storage</v>
      </c>
      <c r="F259" s="40" t="s">
        <v>74</v>
      </c>
      <c r="G259" s="117" t="s">
        <v>544</v>
      </c>
      <c r="H259" s="117" t="s">
        <v>32</v>
      </c>
      <c r="I259" s="117" t="s">
        <v>356</v>
      </c>
      <c r="J259" s="97">
        <v>0</v>
      </c>
      <c r="K259" s="97">
        <v>1.6248622808709562E-2</v>
      </c>
      <c r="L259" s="97">
        <v>4.9865656025707458E-2</v>
      </c>
      <c r="M259" s="97">
        <v>0.1009412454112241</v>
      </c>
      <c r="N259" s="97">
        <v>0.15329236811732738</v>
      </c>
      <c r="O259" s="97">
        <v>0.20691022417293173</v>
      </c>
      <c r="P259" s="97">
        <v>0.28803117449380666</v>
      </c>
      <c r="Q259" s="97">
        <v>0.37113310218057377</v>
      </c>
      <c r="R259" s="97">
        <v>0.45625267462868074</v>
      </c>
      <c r="S259" s="97">
        <v>0.57059852234984976</v>
      </c>
      <c r="T259" s="97">
        <v>0.6877113666326774</v>
      </c>
      <c r="U259" s="97">
        <v>0.80764226421192731</v>
      </c>
      <c r="V259" s="97">
        <v>0.95863835862946478</v>
      </c>
      <c r="W259" s="97">
        <v>1.1132567539797962</v>
      </c>
      <c r="X259" s="97">
        <v>1.2715640882661852</v>
      </c>
      <c r="Y259" s="97">
        <v>1.462885811656764</v>
      </c>
      <c r="Z259" s="97">
        <v>1.4810348354213978</v>
      </c>
      <c r="AA259" s="97">
        <v>1.4994090217113523</v>
      </c>
      <c r="AB259" s="97">
        <v>1.5180111639640865</v>
      </c>
      <c r="AC259" s="97">
        <v>1.5368440902733256</v>
      </c>
      <c r="AD259" s="97">
        <v>1.5559106638190205</v>
      </c>
      <c r="AE259" s="97">
        <v>1.5752137833026374</v>
      </c>
      <c r="AF259" s="97">
        <v>1.5947563833878489</v>
      </c>
      <c r="AG259" s="97">
        <v>1.6145414351466927</v>
      </c>
    </row>
    <row r="260" spans="1:33" ht="16.5">
      <c r="B260" s="39">
        <f t="shared" si="160"/>
        <v>15.092208594416196</v>
      </c>
      <c r="C260" s="40" t="str">
        <f t="shared" si="151"/>
        <v>Residential</v>
      </c>
      <c r="D260" s="40" t="str">
        <f t="shared" si="152"/>
        <v>ID</v>
      </c>
      <c r="E260" s="40" t="str">
        <f t="shared" si="153"/>
        <v>Behavioral</v>
      </c>
      <c r="F260" s="40" t="s">
        <v>74</v>
      </c>
      <c r="G260" s="117" t="s">
        <v>544</v>
      </c>
      <c r="H260" s="117" t="s">
        <v>32</v>
      </c>
      <c r="I260" s="117" t="s">
        <v>118</v>
      </c>
      <c r="J260" s="97">
        <v>0</v>
      </c>
      <c r="K260" s="97">
        <v>0.31282857314506635</v>
      </c>
      <c r="L260" s="97">
        <v>0.73270239605004783</v>
      </c>
      <c r="M260" s="97">
        <v>0.84179705541970606</v>
      </c>
      <c r="N260" s="97">
        <v>0.80407205547916405</v>
      </c>
      <c r="O260" s="97">
        <v>0.78770313374440093</v>
      </c>
      <c r="P260" s="97">
        <v>0.79237707806003355</v>
      </c>
      <c r="Q260" s="97">
        <v>0.79813573962989537</v>
      </c>
      <c r="R260" s="97">
        <v>0.80388856558878841</v>
      </c>
      <c r="S260" s="97">
        <v>0.80963362349818835</v>
      </c>
      <c r="T260" s="97">
        <v>0.81536890759756953</v>
      </c>
      <c r="U260" s="97">
        <v>0.82109233666443393</v>
      </c>
      <c r="V260" s="97">
        <v>0.82680175182650351</v>
      </c>
      <c r="W260" s="97">
        <v>0.83249491432582901</v>
      </c>
      <c r="X260" s="97">
        <v>0.83816950323462702</v>
      </c>
      <c r="Y260" s="97">
        <v>0.84382311312273406</v>
      </c>
      <c r="Z260" s="97">
        <v>0.84945325167664953</v>
      </c>
      <c r="AA260" s="97">
        <v>0.85505733727021471</v>
      </c>
      <c r="AB260" s="97">
        <v>0.86063269648708784</v>
      </c>
      <c r="AC260" s="97">
        <v>0.86617656159525691</v>
      </c>
      <c r="AD260" s="97">
        <v>0.87168606797395998</v>
      </c>
      <c r="AE260" s="97">
        <v>0.87715825149349669</v>
      </c>
      <c r="AF260" s="97">
        <v>0.88542227331965218</v>
      </c>
      <c r="AG260" s="97">
        <v>0.89376415345316207</v>
      </c>
    </row>
    <row r="261" spans="1:33" ht="16.5">
      <c r="B261" s="39">
        <f t="shared" si="160"/>
        <v>55.915963818469642</v>
      </c>
      <c r="C261" s="40" t="str">
        <f t="shared" si="151"/>
        <v>Residential</v>
      </c>
      <c r="D261" s="40" t="str">
        <f t="shared" si="152"/>
        <v>ID</v>
      </c>
      <c r="E261" s="40" t="str">
        <f t="shared" si="153"/>
        <v>DLC Central AC</v>
      </c>
      <c r="F261" s="40" t="s">
        <v>74</v>
      </c>
      <c r="G261" s="117" t="s">
        <v>544</v>
      </c>
      <c r="H261" s="117" t="s">
        <v>32</v>
      </c>
      <c r="I261" s="117" t="s">
        <v>141</v>
      </c>
      <c r="J261" s="97">
        <v>0</v>
      </c>
      <c r="K261" s="97">
        <v>0.2768042360444693</v>
      </c>
      <c r="L261" s="97">
        <v>0.8364354839205429</v>
      </c>
      <c r="M261" s="97">
        <v>1.9247293339576077</v>
      </c>
      <c r="N261" s="97">
        <v>2.4860557426592429</v>
      </c>
      <c r="O261" s="97">
        <v>2.8018106678789398</v>
      </c>
      <c r="P261" s="97">
        <v>2.8720245867625898</v>
      </c>
      <c r="Q261" s="97">
        <v>2.9442368751284347</v>
      </c>
      <c r="R261" s="97">
        <v>3.0185051145244803</v>
      </c>
      <c r="S261" s="97">
        <v>3.0948883425871689</v>
      </c>
      <c r="T261" s="97">
        <v>3.1734470723793948</v>
      </c>
      <c r="U261" s="97">
        <v>3.2542433105218724</v>
      </c>
      <c r="V261" s="97">
        <v>3.3373405739626896</v>
      </c>
      <c r="W261" s="97">
        <v>3.4228039052176915</v>
      </c>
      <c r="X261" s="97">
        <v>3.5106998859013245</v>
      </c>
      <c r="Y261" s="97">
        <v>3.6010966483536491</v>
      </c>
      <c r="Z261" s="97">
        <v>3.6940638851544119</v>
      </c>
      <c r="AA261" s="97">
        <v>3.7896728562991737</v>
      </c>
      <c r="AB261" s="97">
        <v>3.8879963937956514</v>
      </c>
      <c r="AC261" s="97">
        <v>3.9891089034203042</v>
      </c>
      <c r="AD261" s="97">
        <v>4.0930863633560373</v>
      </c>
      <c r="AE261" s="97">
        <v>4.2000063194113073</v>
      </c>
      <c r="AF261" s="97">
        <v>4.2521129253372187</v>
      </c>
      <c r="AG261" s="97">
        <v>4.3048659822859729</v>
      </c>
    </row>
    <row r="262" spans="1:33" ht="16.5">
      <c r="B262" s="39">
        <f t="shared" si="160"/>
        <v>14.435477041236279</v>
      </c>
      <c r="C262" s="40" t="str">
        <f t="shared" si="151"/>
        <v>Residential</v>
      </c>
      <c r="D262" s="40" t="str">
        <f t="shared" si="152"/>
        <v>ID</v>
      </c>
      <c r="E262" s="40" t="str">
        <f t="shared" si="153"/>
        <v>DLC Electric Vehicle Charging</v>
      </c>
      <c r="F262" s="40" t="s">
        <v>74</v>
      </c>
      <c r="G262" s="117" t="s">
        <v>544</v>
      </c>
      <c r="H262" s="117" t="s">
        <v>32</v>
      </c>
      <c r="I262" s="117" t="s">
        <v>130</v>
      </c>
      <c r="J262" s="97">
        <v>0</v>
      </c>
      <c r="K262" s="97">
        <v>9.494995173833622E-3</v>
      </c>
      <c r="L262" s="97">
        <v>3.4187418839389083E-2</v>
      </c>
      <c r="M262" s="97">
        <v>9.5682301725234828E-2</v>
      </c>
      <c r="N262" s="97">
        <v>0.14760058853071401</v>
      </c>
      <c r="O262" s="97">
        <v>0.19675222436856982</v>
      </c>
      <c r="P262" s="97">
        <v>0.23606189377407982</v>
      </c>
      <c r="Q262" s="97">
        <v>0.28322535041747049</v>
      </c>
      <c r="R262" s="97">
        <v>0.33981172410600613</v>
      </c>
      <c r="S262" s="97">
        <v>0.40770364541765841</v>
      </c>
      <c r="T262" s="97">
        <v>0.4891598808844918</v>
      </c>
      <c r="U262" s="97">
        <v>0.5868904822320401</v>
      </c>
      <c r="V262" s="97">
        <v>0.70414694989242421</v>
      </c>
      <c r="W262" s="97">
        <v>0.84483041053436225</v>
      </c>
      <c r="X262" s="97">
        <v>1.0136214076801728</v>
      </c>
      <c r="Y262" s="97">
        <v>1.2161356235480183</v>
      </c>
      <c r="Z262" s="97">
        <v>1.4591107129903778</v>
      </c>
      <c r="AA262" s="97">
        <v>1.7506304655002376</v>
      </c>
      <c r="AB262" s="97">
        <v>2.1003937531625736</v>
      </c>
      <c r="AC262" s="97">
        <v>2.5200372124586243</v>
      </c>
      <c r="AD262" s="97">
        <v>3.0235223955575568</v>
      </c>
      <c r="AE262" s="97">
        <v>3.6276002716321805</v>
      </c>
      <c r="AF262" s="97">
        <v>3.6726054272047</v>
      </c>
      <c r="AG262" s="97">
        <v>3.7181689309623662</v>
      </c>
    </row>
    <row r="263" spans="1:33" ht="16.5">
      <c r="B263" s="39">
        <f t="shared" si="160"/>
        <v>16.428583138591449</v>
      </c>
      <c r="C263" s="40" t="str">
        <f t="shared" si="151"/>
        <v>Residential</v>
      </c>
      <c r="D263" s="40" t="str">
        <f t="shared" si="152"/>
        <v>ID</v>
      </c>
      <c r="E263" s="40" t="str">
        <f t="shared" si="153"/>
        <v>DLC Smart Appliances</v>
      </c>
      <c r="F263" s="40" t="s">
        <v>74</v>
      </c>
      <c r="G263" s="117" t="s">
        <v>544</v>
      </c>
      <c r="H263" s="117" t="s">
        <v>32</v>
      </c>
      <c r="I263" s="117" t="s">
        <v>227</v>
      </c>
      <c r="J263" s="97">
        <v>0</v>
      </c>
      <c r="K263" s="97">
        <v>8.5305269745725207E-2</v>
      </c>
      <c r="L263" s="97">
        <v>0.25917674719361455</v>
      </c>
      <c r="M263" s="97">
        <v>0.61208247686231032</v>
      </c>
      <c r="N263" s="97">
        <v>0.79673708328980952</v>
      </c>
      <c r="O263" s="97">
        <v>0.89617990844901063</v>
      </c>
      <c r="P263" s="97">
        <v>0.90729819965549108</v>
      </c>
      <c r="Q263" s="97">
        <v>0.9185544278969201</v>
      </c>
      <c r="R263" s="97">
        <v>0.92995030446375226</v>
      </c>
      <c r="S263" s="97">
        <v>0.94148756187725224</v>
      </c>
      <c r="T263" s="97">
        <v>0.95316795415289102</v>
      </c>
      <c r="U263" s="97">
        <v>0.96499325706700989</v>
      </c>
      <c r="V263" s="97">
        <v>0.9769652684267931</v>
      </c>
      <c r="W263" s="97">
        <v>0.9890858083435885</v>
      </c>
      <c r="X263" s="97">
        <v>1.0013567195096209</v>
      </c>
      <c r="Y263" s="97">
        <v>1.0137798674781378</v>
      </c>
      <c r="Z263" s="97">
        <v>1.0263571409470287</v>
      </c>
      <c r="AA263" s="97">
        <v>1.0390904520459672</v>
      </c>
      <c r="AB263" s="97">
        <v>1.051981736627112</v>
      </c>
      <c r="AC263" s="97">
        <v>1.0650329545594148</v>
      </c>
      <c r="AD263" s="97">
        <v>1.0782460900265813</v>
      </c>
      <c r="AE263" s="97">
        <v>1.091623151828728</v>
      </c>
      <c r="AF263" s="97">
        <v>1.1051661736877796</v>
      </c>
      <c r="AG263" s="97">
        <v>1.1188772145566581</v>
      </c>
    </row>
    <row r="264" spans="1:33" ht="16.5">
      <c r="B264" s="39">
        <f t="shared" si="160"/>
        <v>124.69402785711745</v>
      </c>
      <c r="C264" s="40" t="str">
        <f t="shared" si="151"/>
        <v>Residential</v>
      </c>
      <c r="D264" s="40" t="str">
        <f t="shared" si="152"/>
        <v>ID</v>
      </c>
      <c r="E264" s="40" t="str">
        <f t="shared" si="153"/>
        <v>DLC Smart Thermostats - Cooling</v>
      </c>
      <c r="F264" s="40" t="s">
        <v>74</v>
      </c>
      <c r="G264" s="117" t="s">
        <v>544</v>
      </c>
      <c r="H264" s="117" t="s">
        <v>32</v>
      </c>
      <c r="I264" s="117" t="s">
        <v>185</v>
      </c>
      <c r="J264" s="97">
        <v>0</v>
      </c>
      <c r="K264" s="97">
        <v>0.55867970027547775</v>
      </c>
      <c r="L264" s="97">
        <v>1.7203523393057081</v>
      </c>
      <c r="M264" s="97">
        <v>4.1182937666607877</v>
      </c>
      <c r="N264" s="97">
        <v>5.4345036648541285</v>
      </c>
      <c r="O264" s="97">
        <v>6.1976749070759736</v>
      </c>
      <c r="P264" s="97">
        <v>6.3624356562557312</v>
      </c>
      <c r="Q264" s="97">
        <v>6.5323404371125635</v>
      </c>
      <c r="R264" s="97">
        <v>6.7075630939290507</v>
      </c>
      <c r="S264" s="97">
        <v>6.8882835440795569</v>
      </c>
      <c r="T264" s="97">
        <v>7.0746879929673483</v>
      </c>
      <c r="U264" s="97">
        <v>7.266969156607292</v>
      </c>
      <c r="V264" s="97">
        <v>7.4653264921265414</v>
      </c>
      <c r="W264" s="97">
        <v>7.6699664364654785</v>
      </c>
      <c r="X264" s="97">
        <v>7.8811026535711965</v>
      </c>
      <c r="Y264" s="97">
        <v>8.0989562903862122</v>
      </c>
      <c r="Z264" s="97">
        <v>8.323756241945965</v>
      </c>
      <c r="AA264" s="97">
        <v>8.5557394259097208</v>
      </c>
      <c r="AB264" s="97">
        <v>8.7951510668612531</v>
      </c>
      <c r="AC264" s="97">
        <v>9.0422449907274949</v>
      </c>
      <c r="AD264" s="97">
        <v>9.2972839296759009</v>
      </c>
      <c r="AE264" s="97">
        <v>9.5605398378640825</v>
      </c>
      <c r="AF264" s="97">
        <v>9.679150916963696</v>
      </c>
      <c r="AG264" s="97">
        <v>9.7992335226009057</v>
      </c>
    </row>
    <row r="265" spans="1:33" ht="16.5">
      <c r="B265" s="39">
        <f t="shared" si="160"/>
        <v>0</v>
      </c>
      <c r="C265" s="40" t="str">
        <f t="shared" si="151"/>
        <v>Residential</v>
      </c>
      <c r="D265" s="40" t="str">
        <f t="shared" si="152"/>
        <v>ID</v>
      </c>
      <c r="E265" s="40" t="str">
        <f t="shared" si="153"/>
        <v>DLC Smart Thermostats - Heating</v>
      </c>
      <c r="F265" s="40" t="s">
        <v>74</v>
      </c>
      <c r="G265" s="117" t="s">
        <v>544</v>
      </c>
      <c r="H265" s="117" t="s">
        <v>32</v>
      </c>
      <c r="I265" s="117" t="s">
        <v>206</v>
      </c>
      <c r="J265" s="97">
        <v>0</v>
      </c>
      <c r="K265" s="97">
        <v>0</v>
      </c>
      <c r="L265" s="97">
        <v>0</v>
      </c>
      <c r="M265" s="97">
        <v>0</v>
      </c>
      <c r="N265" s="97">
        <v>0</v>
      </c>
      <c r="O265" s="97">
        <v>0</v>
      </c>
      <c r="P265" s="97">
        <v>0</v>
      </c>
      <c r="Q265" s="97">
        <v>0</v>
      </c>
      <c r="R265" s="97">
        <v>0</v>
      </c>
      <c r="S265" s="97">
        <v>0</v>
      </c>
      <c r="T265" s="97">
        <v>0</v>
      </c>
      <c r="U265" s="97">
        <v>0</v>
      </c>
      <c r="V265" s="97">
        <v>0</v>
      </c>
      <c r="W265" s="97">
        <v>0</v>
      </c>
      <c r="X265" s="97">
        <v>0</v>
      </c>
      <c r="Y265" s="97">
        <v>0</v>
      </c>
      <c r="Z265" s="97">
        <v>0</v>
      </c>
      <c r="AA265" s="97">
        <v>0</v>
      </c>
      <c r="AB265" s="97">
        <v>0</v>
      </c>
      <c r="AC265" s="97">
        <v>0</v>
      </c>
      <c r="AD265" s="97">
        <v>0</v>
      </c>
      <c r="AE265" s="97">
        <v>0</v>
      </c>
      <c r="AF265" s="97">
        <v>0</v>
      </c>
      <c r="AG265" s="97">
        <v>0</v>
      </c>
    </row>
    <row r="266" spans="1:33" ht="16.5">
      <c r="B266" s="39">
        <f t="shared" si="160"/>
        <v>77.757819945266363</v>
      </c>
      <c r="C266" s="40" t="str">
        <f t="shared" si="151"/>
        <v>Residential</v>
      </c>
      <c r="D266" s="40" t="str">
        <f t="shared" si="152"/>
        <v>ID</v>
      </c>
      <c r="E266" s="40" t="str">
        <f t="shared" si="153"/>
        <v>DLC Water Heating</v>
      </c>
      <c r="F266" s="40" t="s">
        <v>74</v>
      </c>
      <c r="G266" s="117" t="s">
        <v>544</v>
      </c>
      <c r="H266" s="117" t="s">
        <v>32</v>
      </c>
      <c r="I266" s="117" t="s">
        <v>163</v>
      </c>
      <c r="J266" s="97">
        <v>0</v>
      </c>
      <c r="K266" s="97">
        <v>0.42000021907106272</v>
      </c>
      <c r="L266" s="97">
        <v>1.271135909401089</v>
      </c>
      <c r="M266" s="97">
        <v>2.9903944153996043</v>
      </c>
      <c r="N266" s="97">
        <v>3.8775410989774581</v>
      </c>
      <c r="O266" s="97">
        <v>4.3446991726946855</v>
      </c>
      <c r="P266" s="97">
        <v>4.3816528402977717</v>
      </c>
      <c r="Q266" s="97">
        <v>4.4189236513092833</v>
      </c>
      <c r="R266" s="97">
        <v>4.4565143544266919</v>
      </c>
      <c r="S266" s="97">
        <v>4.4944277224268401</v>
      </c>
      <c r="T266" s="97">
        <v>4.5326665523793475</v>
      </c>
      <c r="U266" s="97">
        <v>4.5712336658618842</v>
      </c>
      <c r="V266" s="97">
        <v>4.6101319091774187</v>
      </c>
      <c r="W266" s="97">
        <v>4.6493641535733845</v>
      </c>
      <c r="X266" s="97">
        <v>4.688933295462828</v>
      </c>
      <c r="Y266" s="97">
        <v>4.7288422566475523</v>
      </c>
      <c r="Z266" s="97">
        <v>4.7690939845432174</v>
      </c>
      <c r="AA266" s="97">
        <v>4.8096914524065353</v>
      </c>
      <c r="AB266" s="97">
        <v>4.8506376595644234</v>
      </c>
      <c r="AC266" s="97">
        <v>4.8919356316452829</v>
      </c>
      <c r="AD266" s="97">
        <v>4.9335884208123142</v>
      </c>
      <c r="AE266" s="97">
        <v>4.9755991059989411</v>
      </c>
      <c r="AF266" s="97">
        <v>5.037327961182652</v>
      </c>
      <c r="AG266" s="97">
        <v>5.0998226440548695</v>
      </c>
    </row>
    <row r="267" spans="1:33" ht="16.5">
      <c r="B267" s="39">
        <f t="shared" si="160"/>
        <v>0</v>
      </c>
      <c r="C267" s="40" t="str">
        <f t="shared" si="151"/>
        <v>Residential</v>
      </c>
      <c r="D267" s="40" t="str">
        <f t="shared" si="152"/>
        <v>ID</v>
      </c>
      <c r="E267" s="40" t="str">
        <f t="shared" si="153"/>
        <v>Pilot-CTA-2045 HPWH</v>
      </c>
      <c r="F267" s="40" t="s">
        <v>74</v>
      </c>
      <c r="G267" s="117" t="s">
        <v>544</v>
      </c>
      <c r="H267" s="117" t="s">
        <v>32</v>
      </c>
      <c r="I267" s="117" t="s">
        <v>1126</v>
      </c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</row>
    <row r="268" spans="1:33" ht="16.5">
      <c r="B268" s="39">
        <f t="shared" si="160"/>
        <v>0</v>
      </c>
      <c r="C268" s="40" t="str">
        <f t="shared" ref="C268:C291" si="161">H268</f>
        <v>Residential</v>
      </c>
      <c r="D268" s="40" t="str">
        <f t="shared" ref="D268:D291" si="162">G268</f>
        <v>ID</v>
      </c>
      <c r="E268" s="40" t="str">
        <f t="shared" ref="E268:E291" si="163">I268</f>
        <v>Parent-CTA-2045 HPWH</v>
      </c>
      <c r="F268" s="40" t="s">
        <v>74</v>
      </c>
      <c r="G268" s="117" t="s">
        <v>544</v>
      </c>
      <c r="H268" s="117" t="s">
        <v>32</v>
      </c>
      <c r="I268" s="117" t="s">
        <v>1147</v>
      </c>
      <c r="J268" s="97">
        <v>0</v>
      </c>
      <c r="K268" s="97">
        <v>0</v>
      </c>
      <c r="L268" s="97">
        <v>0</v>
      </c>
      <c r="M268" s="97">
        <v>0</v>
      </c>
      <c r="N268" s="97">
        <v>0</v>
      </c>
      <c r="O268" s="97">
        <v>0</v>
      </c>
      <c r="P268" s="97">
        <v>0</v>
      </c>
      <c r="Q268" s="97">
        <v>0</v>
      </c>
      <c r="R268" s="97"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0</v>
      </c>
      <c r="X268" s="97">
        <v>0</v>
      </c>
      <c r="Y268" s="97">
        <v>0</v>
      </c>
      <c r="Z268" s="97">
        <v>0</v>
      </c>
      <c r="AA268" s="97">
        <v>0</v>
      </c>
      <c r="AB268" s="97">
        <v>0</v>
      </c>
      <c r="AC268" s="97">
        <v>0</v>
      </c>
      <c r="AD268" s="97">
        <v>0</v>
      </c>
      <c r="AE268" s="97">
        <v>0</v>
      </c>
      <c r="AF268" s="97">
        <v>0</v>
      </c>
      <c r="AG268" s="97">
        <v>0</v>
      </c>
    </row>
    <row r="269" spans="1:33" ht="16.5">
      <c r="A269" s="7"/>
      <c r="B269" s="39">
        <f t="shared" si="160"/>
        <v>0</v>
      </c>
      <c r="C269" s="40" t="str">
        <f t="shared" si="161"/>
        <v>Residential</v>
      </c>
      <c r="D269" s="40" t="str">
        <f t="shared" si="162"/>
        <v>ID</v>
      </c>
      <c r="E269" s="40" t="str">
        <f t="shared" si="163"/>
        <v>Pilot-CTA-2045 ERWH</v>
      </c>
      <c r="F269" s="40" t="s">
        <v>74</v>
      </c>
      <c r="G269" s="117" t="s">
        <v>544</v>
      </c>
      <c r="H269" s="117" t="s">
        <v>32</v>
      </c>
      <c r="I269" s="117" t="s">
        <v>1189</v>
      </c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</row>
    <row r="270" spans="1:33" ht="16.5">
      <c r="B270" s="39">
        <f t="shared" si="160"/>
        <v>0</v>
      </c>
      <c r="C270" s="40" t="str">
        <f t="shared" si="161"/>
        <v>Residential</v>
      </c>
      <c r="D270" s="40" t="str">
        <f t="shared" si="162"/>
        <v>ID</v>
      </c>
      <c r="E270" s="40" t="str">
        <f t="shared" si="163"/>
        <v>Parent-CTA-2045 ERWH</v>
      </c>
      <c r="F270" s="40" t="s">
        <v>74</v>
      </c>
      <c r="G270" s="117" t="s">
        <v>544</v>
      </c>
      <c r="H270" s="117" t="s">
        <v>32</v>
      </c>
      <c r="I270" s="117" t="s">
        <v>1210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R270" s="97">
        <v>0</v>
      </c>
      <c r="S270" s="97">
        <v>0</v>
      </c>
      <c r="T270" s="97">
        <v>0</v>
      </c>
      <c r="U270" s="97">
        <v>0</v>
      </c>
      <c r="V270" s="97">
        <v>0</v>
      </c>
      <c r="W270" s="97">
        <v>0</v>
      </c>
      <c r="X270" s="97">
        <v>0</v>
      </c>
      <c r="Y270" s="97">
        <v>0</v>
      </c>
      <c r="Z270" s="97">
        <v>0</v>
      </c>
      <c r="AA270" s="97">
        <v>0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</row>
    <row r="271" spans="1:33" ht="16.5">
      <c r="B271" s="39">
        <f t="shared" si="160"/>
        <v>0</v>
      </c>
      <c r="C271" s="40" t="str">
        <f t="shared" si="161"/>
        <v>Residential</v>
      </c>
      <c r="D271" s="40" t="str">
        <f t="shared" si="162"/>
        <v>ID</v>
      </c>
      <c r="E271" s="40" t="str">
        <f t="shared" si="163"/>
        <v>Time-of-Use Opt-Out</v>
      </c>
      <c r="F271" s="40" t="s">
        <v>74</v>
      </c>
      <c r="G271" s="117" t="s">
        <v>544</v>
      </c>
      <c r="H271" s="117" t="s">
        <v>32</v>
      </c>
      <c r="I271" s="117" t="s">
        <v>1314</v>
      </c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</row>
    <row r="272" spans="1:33" ht="16.5">
      <c r="B272" s="39">
        <f t="shared" si="160"/>
        <v>0</v>
      </c>
      <c r="C272" s="40" t="str">
        <f t="shared" ref="C272:C281" si="164">H272</f>
        <v>Residential</v>
      </c>
      <c r="D272" s="40" t="str">
        <f t="shared" ref="D272:D281" si="165">G272</f>
        <v>ID</v>
      </c>
      <c r="E272" s="40" t="str">
        <f t="shared" ref="E272:E281" si="166">I272</f>
        <v>Pilot-Time-of-Use Opt-in</v>
      </c>
      <c r="F272" s="40" t="s">
        <v>74</v>
      </c>
      <c r="G272" s="117" t="s">
        <v>544</v>
      </c>
      <c r="H272" s="117" t="s">
        <v>32</v>
      </c>
      <c r="I272" s="117" t="s">
        <v>1252</v>
      </c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</row>
    <row r="273" spans="1:33" ht="16.5">
      <c r="B273" s="39">
        <f t="shared" si="160"/>
        <v>26.295197476317643</v>
      </c>
      <c r="C273" s="40" t="str">
        <f t="shared" si="164"/>
        <v>Residential</v>
      </c>
      <c r="D273" s="40" t="str">
        <f t="shared" si="165"/>
        <v>ID</v>
      </c>
      <c r="E273" s="40" t="str">
        <f t="shared" si="166"/>
        <v>Parent-Time-of-Use Opt-in</v>
      </c>
      <c r="F273" s="40" t="s">
        <v>74</v>
      </c>
      <c r="G273" s="117" t="s">
        <v>544</v>
      </c>
      <c r="H273" s="117" t="s">
        <v>32</v>
      </c>
      <c r="I273" s="117" t="s">
        <v>1273</v>
      </c>
      <c r="J273" s="97">
        <v>0</v>
      </c>
      <c r="K273" s="97">
        <v>0.11708566988443331</v>
      </c>
      <c r="L273" s="97">
        <v>0.51419306510046681</v>
      </c>
      <c r="M273" s="97">
        <v>1.1027391105095397</v>
      </c>
      <c r="N273" s="97">
        <v>1.3542686154618979</v>
      </c>
      <c r="O273" s="97">
        <v>1.4741100558253957</v>
      </c>
      <c r="P273" s="97">
        <v>1.4828568895256631</v>
      </c>
      <c r="Q273" s="97">
        <v>1.4936336664160585</v>
      </c>
      <c r="R273" s="97">
        <v>1.5043995225262223</v>
      </c>
      <c r="S273" s="97">
        <v>1.5151508414847856</v>
      </c>
      <c r="T273" s="97">
        <v>1.5258838697053598</v>
      </c>
      <c r="U273" s="97">
        <v>1.5365947123817909</v>
      </c>
      <c r="V273" s="97">
        <v>1.5472793293938896</v>
      </c>
      <c r="W273" s="97">
        <v>1.5579335311231759</v>
      </c>
      <c r="X273" s="97">
        <v>1.5685529741782906</v>
      </c>
      <c r="Y273" s="97">
        <v>1.5791331570298639</v>
      </c>
      <c r="Z273" s="97">
        <v>1.5896694155547786</v>
      </c>
      <c r="AA273" s="97">
        <v>1.6001569184899405</v>
      </c>
      <c r="AB273" s="97">
        <v>1.6105906627958233</v>
      </c>
      <c r="AC273" s="97">
        <v>1.6209654689302668</v>
      </c>
      <c r="AD273" s="97">
        <v>1.6312759760332074</v>
      </c>
      <c r="AE273" s="97">
        <v>1.6415166370232506</v>
      </c>
      <c r="AF273" s="97">
        <v>1.6569819527667442</v>
      </c>
      <c r="AG273" s="97">
        <v>1.6725929727849622</v>
      </c>
    </row>
    <row r="274" spans="1:33" ht="16.5">
      <c r="B274" s="39">
        <f t="shared" si="160"/>
        <v>0</v>
      </c>
      <c r="C274" s="40" t="str">
        <f t="shared" si="164"/>
        <v>Residential</v>
      </c>
      <c r="D274" s="40" t="str">
        <f t="shared" si="165"/>
        <v>ID</v>
      </c>
      <c r="E274" s="40" t="str">
        <f t="shared" si="166"/>
        <v>Pilot-Peak Time Rebate</v>
      </c>
      <c r="F274" s="40" t="s">
        <v>74</v>
      </c>
      <c r="G274" s="117" t="s">
        <v>544</v>
      </c>
      <c r="H274" s="117" t="s">
        <v>32</v>
      </c>
      <c r="I274" s="117" t="s">
        <v>1355</v>
      </c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</row>
    <row r="275" spans="1:33" ht="16.5">
      <c r="B275" s="39">
        <f t="shared" si="160"/>
        <v>37.844110954301229</v>
      </c>
      <c r="C275" s="40" t="str">
        <f t="shared" si="164"/>
        <v>Residential</v>
      </c>
      <c r="D275" s="40" t="str">
        <f t="shared" si="165"/>
        <v>ID</v>
      </c>
      <c r="E275" s="40" t="str">
        <f t="shared" si="166"/>
        <v>Parent-Peak Time Rebate</v>
      </c>
      <c r="F275" s="40" t="s">
        <v>74</v>
      </c>
      <c r="G275" s="117" t="s">
        <v>544</v>
      </c>
      <c r="H275" s="117" t="s">
        <v>32</v>
      </c>
      <c r="I275" s="117" t="s">
        <v>1376</v>
      </c>
      <c r="J275" s="97">
        <v>0</v>
      </c>
      <c r="K275" s="97">
        <v>0.19075537697762035</v>
      </c>
      <c r="L275" s="97">
        <v>0.81227595988352164</v>
      </c>
      <c r="M275" s="97">
        <v>1.6487279500951735</v>
      </c>
      <c r="N275" s="97">
        <v>1.9675164573684121</v>
      </c>
      <c r="O275" s="97">
        <v>2.1104516518268519</v>
      </c>
      <c r="P275" s="97">
        <v>2.1229743054496497</v>
      </c>
      <c r="Q275" s="97">
        <v>2.1384031850640479</v>
      </c>
      <c r="R275" s="97">
        <v>2.1538164296323465</v>
      </c>
      <c r="S275" s="97">
        <v>2.1692088616734622</v>
      </c>
      <c r="T275" s="97">
        <v>2.1845751072585196</v>
      </c>
      <c r="U275" s="97">
        <v>2.1999095902773429</v>
      </c>
      <c r="V275" s="97">
        <v>2.2152065265767797</v>
      </c>
      <c r="W275" s="97">
        <v>2.2304599179701916</v>
      </c>
      <c r="X275" s="97">
        <v>2.245663546117616</v>
      </c>
      <c r="Y275" s="97">
        <v>2.2608109662763032</v>
      </c>
      <c r="Z275" s="97">
        <v>2.2758955009215338</v>
      </c>
      <c r="AA275" s="97">
        <v>2.290910233237879</v>
      </c>
      <c r="AB275" s="97">
        <v>2.305848000481288</v>
      </c>
      <c r="AC275" s="97">
        <v>2.3207013872126887</v>
      </c>
      <c r="AD275" s="97">
        <v>2.3354627184040622</v>
      </c>
      <c r="AE275" s="97">
        <v>2.3501240524183222</v>
      </c>
      <c r="AF275" s="97">
        <v>2.3722654122359952</v>
      </c>
      <c r="AG275" s="97">
        <v>2.394615373729001</v>
      </c>
    </row>
    <row r="276" spans="1:33" ht="16.5">
      <c r="B276" s="39">
        <f t="shared" si="160"/>
        <v>2.0083781498945767</v>
      </c>
      <c r="C276" s="40" t="str">
        <f t="shared" si="164"/>
        <v>General Service</v>
      </c>
      <c r="D276" s="40" t="str">
        <f t="shared" si="165"/>
        <v>ID</v>
      </c>
      <c r="E276" s="40" t="str">
        <f t="shared" si="166"/>
        <v>Ancillary Battery Storage</v>
      </c>
      <c r="F276" s="40" t="s">
        <v>74</v>
      </c>
      <c r="G276" s="117" t="s">
        <v>544</v>
      </c>
      <c r="H276" s="117" t="s">
        <v>152</v>
      </c>
      <c r="I276" s="117" t="s">
        <v>503</v>
      </c>
      <c r="J276" s="97">
        <v>0</v>
      </c>
      <c r="K276" s="97">
        <v>2.2714953301836171E-3</v>
      </c>
      <c r="L276" s="97">
        <v>6.9584616125288887E-3</v>
      </c>
      <c r="M276" s="97">
        <v>1.4052973550265163E-2</v>
      </c>
      <c r="N276" s="97">
        <v>2.1309346838580524E-2</v>
      </c>
      <c r="O276" s="97">
        <v>2.8732998539016924E-2</v>
      </c>
      <c r="P276" s="97">
        <v>3.9970654209490461E-2</v>
      </c>
      <c r="Q276" s="97">
        <v>5.1467602754839754E-2</v>
      </c>
      <c r="R276" s="97">
        <v>6.3228449392172467E-2</v>
      </c>
      <c r="S276" s="97">
        <v>7.9020719187553462E-2</v>
      </c>
      <c r="T276" s="97">
        <v>9.5174395891593003E-2</v>
      </c>
      <c r="U276" s="97">
        <v>0.11169581838128069</v>
      </c>
      <c r="V276" s="97">
        <v>0.13248813459969369</v>
      </c>
      <c r="W276" s="97">
        <v>0.15375249725776657</v>
      </c>
      <c r="X276" s="97">
        <v>0.17549716207553104</v>
      </c>
      <c r="Y276" s="97">
        <v>0.20176583042364163</v>
      </c>
      <c r="Z276" s="97">
        <v>0.20413061868158575</v>
      </c>
      <c r="AA276" s="97">
        <v>0.20652328281092822</v>
      </c>
      <c r="AB276" s="97">
        <v>0.20894415140946346</v>
      </c>
      <c r="AC276" s="97">
        <v>0.2113935569484616</v>
      </c>
      <c r="AD276" s="97">
        <v>0.21387183581832878</v>
      </c>
      <c r="AE276" s="97">
        <v>0.21637932837480503</v>
      </c>
      <c r="AF276" s="97">
        <v>0.21891637898570776</v>
      </c>
      <c r="AG276" s="97">
        <v>0.2214833360782251</v>
      </c>
    </row>
    <row r="277" spans="1:33" ht="16.5">
      <c r="A277" s="7"/>
      <c r="B277" s="39">
        <f t="shared" si="160"/>
        <v>3.6743404914722873</v>
      </c>
      <c r="C277" s="40" t="str">
        <f t="shared" si="164"/>
        <v>General Service</v>
      </c>
      <c r="D277" s="40" t="str">
        <f t="shared" si="165"/>
        <v>ID</v>
      </c>
      <c r="E277" s="40" t="str">
        <f t="shared" si="166"/>
        <v>Ancillary Cooling</v>
      </c>
      <c r="F277" s="40" t="s">
        <v>74</v>
      </c>
      <c r="G277" s="117" t="s">
        <v>544</v>
      </c>
      <c r="H277" s="117" t="s">
        <v>152</v>
      </c>
      <c r="I277" s="117" t="s">
        <v>397</v>
      </c>
      <c r="J277" s="97">
        <v>0</v>
      </c>
      <c r="K277" s="97">
        <v>1.9207054015500449E-2</v>
      </c>
      <c r="L277" s="97">
        <v>5.8315974064717647E-2</v>
      </c>
      <c r="M277" s="97">
        <v>0.13765355213447319</v>
      </c>
      <c r="N277" s="97">
        <v>0.17906938712266504</v>
      </c>
      <c r="O277" s="97">
        <v>0.20129612449470172</v>
      </c>
      <c r="P277" s="97">
        <v>0.20365373072487744</v>
      </c>
      <c r="Q277" s="97">
        <v>0.20603912816547648</v>
      </c>
      <c r="R277" s="97">
        <v>0.20845264441631883</v>
      </c>
      <c r="S277" s="97">
        <v>0.21089461093893597</v>
      </c>
      <c r="T277" s="97">
        <v>0.21336536310209273</v>
      </c>
      <c r="U277" s="97">
        <v>0.21586524022784506</v>
      </c>
      <c r="V277" s="97">
        <v>0.21839458563814093</v>
      </c>
      <c r="W277" s="97">
        <v>0.22095374670197102</v>
      </c>
      <c r="X277" s="97">
        <v>0.22354307488307432</v>
      </c>
      <c r="Y277" s="97">
        <v>0.22616292578820701</v>
      </c>
      <c r="Z277" s="97">
        <v>0.22881365921597957</v>
      </c>
      <c r="AA277" s="97">
        <v>0.2314956392062702</v>
      </c>
      <c r="AB277" s="97">
        <v>0.23420923409022021</v>
      </c>
      <c r="AC277" s="97">
        <v>0.23695481654081912</v>
      </c>
      <c r="AD277" s="97">
        <v>0.23973276362408591</v>
      </c>
      <c r="AE277" s="97">
        <v>0.24254345685085324</v>
      </c>
      <c r="AF277" s="97">
        <v>0.24538728222916309</v>
      </c>
      <c r="AG277" s="97">
        <v>0.24826463031727883</v>
      </c>
    </row>
    <row r="278" spans="1:33" ht="16.5">
      <c r="A278" s="7"/>
      <c r="B278" s="39">
        <f t="shared" si="160"/>
        <v>8.1547118370918117</v>
      </c>
      <c r="C278" s="40" t="str">
        <f t="shared" si="164"/>
        <v>General Service</v>
      </c>
      <c r="D278" s="40" t="str">
        <f t="shared" si="165"/>
        <v>ID</v>
      </c>
      <c r="E278" s="40" t="str">
        <f t="shared" si="166"/>
        <v>Ancillary DLC WH</v>
      </c>
      <c r="F278" s="40" t="s">
        <v>74</v>
      </c>
      <c r="G278" s="117" t="s">
        <v>544</v>
      </c>
      <c r="H278" s="117" t="s">
        <v>152</v>
      </c>
      <c r="I278" s="117" t="s">
        <v>439</v>
      </c>
      <c r="J278" s="97">
        <v>0</v>
      </c>
      <c r="K278" s="97">
        <v>4.2627511277024688E-2</v>
      </c>
      <c r="L278" s="97">
        <v>0.12942457703655602</v>
      </c>
      <c r="M278" s="97">
        <v>0.30550381860744058</v>
      </c>
      <c r="N278" s="97">
        <v>0.3974207763866911</v>
      </c>
      <c r="O278" s="97">
        <v>0.44675007473787687</v>
      </c>
      <c r="P278" s="97">
        <v>0.45198246936135705</v>
      </c>
      <c r="Q278" s="97">
        <v>0.45727654289378222</v>
      </c>
      <c r="R278" s="97">
        <v>0.46263302239954274</v>
      </c>
      <c r="S278" s="97">
        <v>0.46805264351358616</v>
      </c>
      <c r="T278" s="97">
        <v>0.47353615054244652</v>
      </c>
      <c r="U278" s="97">
        <v>0.4790842965664639</v>
      </c>
      <c r="V278" s="97">
        <v>0.48469784354320827</v>
      </c>
      <c r="W278" s="97">
        <v>0.49037756241212493</v>
      </c>
      <c r="X278" s="97">
        <v>0.49612423320041044</v>
      </c>
      <c r="Y278" s="97">
        <v>0.50193864513013897</v>
      </c>
      <c r="Z278" s="97">
        <v>0.50782159672664995</v>
      </c>
      <c r="AA278" s="97">
        <v>0.51377389592821443</v>
      </c>
      <c r="AB278" s="97">
        <v>0.51979636019699316</v>
      </c>
      <c r="AC278" s="97">
        <v>0.52588981663130396</v>
      </c>
      <c r="AD278" s="97">
        <v>0.53205510207921125</v>
      </c>
      <c r="AE278" s="97">
        <v>0.53829306325345416</v>
      </c>
      <c r="AF278" s="97">
        <v>0.5446045568477329</v>
      </c>
      <c r="AG278" s="97">
        <v>0.5509904496543595</v>
      </c>
    </row>
    <row r="279" spans="1:33" ht="16.5">
      <c r="A279" s="7"/>
      <c r="B279" s="39">
        <f t="shared" si="160"/>
        <v>0</v>
      </c>
      <c r="C279" s="40" t="str">
        <f t="shared" si="164"/>
        <v>General Service</v>
      </c>
      <c r="D279" s="40" t="str">
        <f t="shared" si="165"/>
        <v>ID</v>
      </c>
      <c r="E279" s="40" t="str">
        <f t="shared" si="166"/>
        <v>Parent-Ancillary HPWH</v>
      </c>
      <c r="F279" s="40" t="s">
        <v>74</v>
      </c>
      <c r="G279" s="117" t="s">
        <v>544</v>
      </c>
      <c r="H279" s="117" t="s">
        <v>152</v>
      </c>
      <c r="I279" s="117" t="s">
        <v>1168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R279" s="97">
        <v>0</v>
      </c>
      <c r="S279" s="97">
        <v>0</v>
      </c>
      <c r="T279" s="97">
        <v>0</v>
      </c>
      <c r="U279" s="97">
        <v>0</v>
      </c>
      <c r="V279" s="97">
        <v>0</v>
      </c>
      <c r="W279" s="97">
        <v>0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</row>
    <row r="280" spans="1:33" ht="16.5">
      <c r="A280" s="7"/>
      <c r="B280" s="39">
        <f t="shared" si="160"/>
        <v>0</v>
      </c>
      <c r="C280" s="40" t="str">
        <f t="shared" si="164"/>
        <v>General Service</v>
      </c>
      <c r="D280" s="40" t="str">
        <f t="shared" si="165"/>
        <v>ID</v>
      </c>
      <c r="E280" s="40" t="str">
        <f t="shared" si="166"/>
        <v>Parent-Ancillary ERWH</v>
      </c>
      <c r="F280" s="40" t="s">
        <v>74</v>
      </c>
      <c r="G280" s="117" t="s">
        <v>544</v>
      </c>
      <c r="H280" s="117" t="s">
        <v>152</v>
      </c>
      <c r="I280" s="117" t="s">
        <v>1231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R280" s="97"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</row>
    <row r="281" spans="1:33" ht="16.5">
      <c r="A281" s="7"/>
      <c r="B281" s="39">
        <f t="shared" si="160"/>
        <v>0</v>
      </c>
      <c r="C281" s="40" t="str">
        <f t="shared" si="164"/>
        <v>General Service</v>
      </c>
      <c r="D281" s="40" t="str">
        <f t="shared" si="165"/>
        <v>ID</v>
      </c>
      <c r="E281" s="40" t="str">
        <f t="shared" si="166"/>
        <v>Ancillary Heating</v>
      </c>
      <c r="F281" s="40" t="s">
        <v>74</v>
      </c>
      <c r="G281" s="117" t="s">
        <v>544</v>
      </c>
      <c r="H281" s="117" t="s">
        <v>152</v>
      </c>
      <c r="I281" s="117" t="s">
        <v>418</v>
      </c>
      <c r="J281" s="97">
        <v>0</v>
      </c>
      <c r="K281" s="97">
        <v>0</v>
      </c>
      <c r="L281" s="97">
        <v>0</v>
      </c>
      <c r="M281" s="97">
        <v>0</v>
      </c>
      <c r="N281" s="97">
        <v>0</v>
      </c>
      <c r="O281" s="97">
        <v>0</v>
      </c>
      <c r="P281" s="97">
        <v>0</v>
      </c>
      <c r="Q281" s="97">
        <v>0</v>
      </c>
      <c r="R281" s="97">
        <v>0</v>
      </c>
      <c r="S281" s="97">
        <v>0</v>
      </c>
      <c r="T281" s="97">
        <v>0</v>
      </c>
      <c r="U281" s="97">
        <v>0</v>
      </c>
      <c r="V281" s="97">
        <v>0</v>
      </c>
      <c r="W281" s="97">
        <v>0</v>
      </c>
      <c r="X281" s="97">
        <v>0</v>
      </c>
      <c r="Y281" s="97">
        <v>0</v>
      </c>
      <c r="Z281" s="97">
        <v>0</v>
      </c>
      <c r="AA281" s="97">
        <v>0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0</v>
      </c>
    </row>
    <row r="282" spans="1:33" ht="16.5">
      <c r="B282" s="39">
        <f t="shared" si="160"/>
        <v>1.9566021506251612</v>
      </c>
      <c r="C282" s="40" t="str">
        <f t="shared" si="161"/>
        <v>General Service</v>
      </c>
      <c r="D282" s="40" t="str">
        <f t="shared" si="162"/>
        <v>ID</v>
      </c>
      <c r="E282" s="40" t="str">
        <f t="shared" si="163"/>
        <v>Ancillary Third Party</v>
      </c>
      <c r="F282" s="40" t="s">
        <v>74</v>
      </c>
      <c r="G282" s="117" t="s">
        <v>544</v>
      </c>
      <c r="H282" s="117" t="s">
        <v>152</v>
      </c>
      <c r="I282" s="117" t="s">
        <v>472</v>
      </c>
      <c r="J282" s="97">
        <v>0</v>
      </c>
      <c r="K282" s="97">
        <v>3.7179535006164839E-2</v>
      </c>
      <c r="L282" s="97">
        <v>8.9892795446383844E-2</v>
      </c>
      <c r="M282" s="97">
        <v>0.11260067713655413</v>
      </c>
      <c r="N282" s="97">
        <v>0.11195889694175912</v>
      </c>
      <c r="O282" s="97">
        <v>0.11132101720135008</v>
      </c>
      <c r="P282" s="97">
        <v>0.11068701576385839</v>
      </c>
      <c r="Q282" s="97">
        <v>0.11005687061295211</v>
      </c>
      <c r="R282" s="97">
        <v>0.10943055986667161</v>
      </c>
      <c r="S282" s="97">
        <v>0.10880806177667</v>
      </c>
      <c r="T282" s="97">
        <v>0.10818935472745772</v>
      </c>
      <c r="U282" s="97">
        <v>0.10757441723565252</v>
      </c>
      <c r="V282" s="97">
        <v>0.10696322794923317</v>
      </c>
      <c r="W282" s="97">
        <v>0.10635576564679862</v>
      </c>
      <c r="X282" s="97">
        <v>0.10575200923683113</v>
      </c>
      <c r="Y282" s="97">
        <v>0.10515193775696398</v>
      </c>
      <c r="Z282" s="97">
        <v>0.10455553037325405</v>
      </c>
      <c r="AA282" s="97">
        <v>0.10396276637945834</v>
      </c>
      <c r="AB282" s="97">
        <v>0.1033736251963157</v>
      </c>
      <c r="AC282" s="97">
        <v>0.10278808637083175</v>
      </c>
      <c r="AD282" s="97">
        <v>0.10220612957556975</v>
      </c>
      <c r="AE282" s="97">
        <v>0.10162773460794462</v>
      </c>
      <c r="AF282" s="97">
        <v>0.10105288138952181</v>
      </c>
      <c r="AG282" s="97">
        <v>0.10048154996532054</v>
      </c>
    </row>
    <row r="283" spans="1:33" ht="16.5">
      <c r="B283" s="39">
        <f t="shared" si="160"/>
        <v>2.0083781498945767</v>
      </c>
      <c r="C283" s="40" t="str">
        <f t="shared" si="161"/>
        <v>General Service</v>
      </c>
      <c r="D283" s="40" t="str">
        <f t="shared" si="162"/>
        <v>ID</v>
      </c>
      <c r="E283" s="40" t="str">
        <f t="shared" si="163"/>
        <v>Battery Energy Storage</v>
      </c>
      <c r="F283" s="40" t="s">
        <v>74</v>
      </c>
      <c r="G283" s="117" t="s">
        <v>544</v>
      </c>
      <c r="H283" s="117" t="s">
        <v>152</v>
      </c>
      <c r="I283" s="117" t="s">
        <v>356</v>
      </c>
      <c r="J283" s="97">
        <v>0</v>
      </c>
      <c r="K283" s="97">
        <v>2.2714953301836171E-3</v>
      </c>
      <c r="L283" s="97">
        <v>6.9584616125288887E-3</v>
      </c>
      <c r="M283" s="97">
        <v>1.4052973550265163E-2</v>
      </c>
      <c r="N283" s="97">
        <v>2.1309346838580524E-2</v>
      </c>
      <c r="O283" s="97">
        <v>2.8732998539016924E-2</v>
      </c>
      <c r="P283" s="97">
        <v>3.9970654209490461E-2</v>
      </c>
      <c r="Q283" s="97">
        <v>5.1467602754839754E-2</v>
      </c>
      <c r="R283" s="97">
        <v>6.3228449392172467E-2</v>
      </c>
      <c r="S283" s="97">
        <v>7.9020719187553462E-2</v>
      </c>
      <c r="T283" s="97">
        <v>9.5174395891593003E-2</v>
      </c>
      <c r="U283" s="97">
        <v>0.11169581838128069</v>
      </c>
      <c r="V283" s="97">
        <v>0.13248813459969369</v>
      </c>
      <c r="W283" s="97">
        <v>0.15375249725776657</v>
      </c>
      <c r="X283" s="97">
        <v>0.17549716207553104</v>
      </c>
      <c r="Y283" s="97">
        <v>0.20176583042364163</v>
      </c>
      <c r="Z283" s="97">
        <v>0.20413061868158575</v>
      </c>
      <c r="AA283" s="97">
        <v>0.20652328281092822</v>
      </c>
      <c r="AB283" s="97">
        <v>0.20894415140946346</v>
      </c>
      <c r="AC283" s="97">
        <v>0.2113935569484616</v>
      </c>
      <c r="AD283" s="97">
        <v>0.21387183581832878</v>
      </c>
      <c r="AE283" s="97">
        <v>0.21637932837480503</v>
      </c>
      <c r="AF283" s="97">
        <v>0.21891637898570776</v>
      </c>
      <c r="AG283" s="97">
        <v>0.2214833360782251</v>
      </c>
    </row>
    <row r="284" spans="1:33" ht="16.5">
      <c r="B284" s="39">
        <f t="shared" si="160"/>
        <v>7.0946717702700823</v>
      </c>
      <c r="C284" s="40" t="str">
        <f t="shared" si="161"/>
        <v>General Service</v>
      </c>
      <c r="D284" s="40" t="str">
        <f t="shared" si="162"/>
        <v>ID</v>
      </c>
      <c r="E284" s="40" t="str">
        <f t="shared" si="163"/>
        <v>DLC Central AC</v>
      </c>
      <c r="F284" s="40" t="s">
        <v>74</v>
      </c>
      <c r="G284" s="117" t="s">
        <v>544</v>
      </c>
      <c r="H284" s="117" t="s">
        <v>152</v>
      </c>
      <c r="I284" s="117" t="s">
        <v>141</v>
      </c>
      <c r="J284" s="97">
        <v>0</v>
      </c>
      <c r="K284" s="97">
        <v>3.8276949538446216E-2</v>
      </c>
      <c r="L284" s="97">
        <v>0.11538263663875284</v>
      </c>
      <c r="M284" s="97">
        <v>0.26842617001259106</v>
      </c>
      <c r="N284" s="97">
        <v>0.34663008662329708</v>
      </c>
      <c r="O284" s="97">
        <v>0.38821759633808572</v>
      </c>
      <c r="P284" s="97">
        <v>0.39276445100847762</v>
      </c>
      <c r="Q284" s="97">
        <v>0.39736490351607046</v>
      </c>
      <c r="R284" s="97">
        <v>0.4020195856664443</v>
      </c>
      <c r="S284" s="97">
        <v>0.40672913671283539</v>
      </c>
      <c r="T284" s="97">
        <v>0.41149420344392934</v>
      </c>
      <c r="U284" s="97">
        <v>0.41631544027268746</v>
      </c>
      <c r="V284" s="97">
        <v>0.42119350932622096</v>
      </c>
      <c r="W284" s="97">
        <v>0.42612908053672527</v>
      </c>
      <c r="X284" s="97">
        <v>0.43112283173348442</v>
      </c>
      <c r="Y284" s="97">
        <v>0.43617544873596203</v>
      </c>
      <c r="Z284" s="97">
        <v>0.44128762544798783</v>
      </c>
      <c r="AA284" s="97">
        <v>0.44646006395305649</v>
      </c>
      <c r="AB284" s="97">
        <v>0.45169347461074716</v>
      </c>
      <c r="AC284" s="97">
        <v>0.45698857615428223</v>
      </c>
      <c r="AD284" s="97">
        <v>0.4623460957892348</v>
      </c>
      <c r="AE284" s="97">
        <v>0.46776676929339883</v>
      </c>
      <c r="AF284" s="97">
        <v>0.4732513411178394</v>
      </c>
      <c r="AG284" s="97">
        <v>0.47880056448913022</v>
      </c>
    </row>
    <row r="285" spans="1:33" ht="16.5">
      <c r="B285" s="39">
        <f t="shared" si="160"/>
        <v>2.2820789327156312</v>
      </c>
      <c r="C285" s="40" t="str">
        <f t="shared" si="161"/>
        <v>General Service</v>
      </c>
      <c r="D285" s="40" t="str">
        <f t="shared" si="162"/>
        <v>ID</v>
      </c>
      <c r="E285" s="40" t="str">
        <f t="shared" si="163"/>
        <v>DLC Smart Appliances</v>
      </c>
      <c r="F285" s="40" t="s">
        <v>74</v>
      </c>
      <c r="G285" s="117" t="s">
        <v>544</v>
      </c>
      <c r="H285" s="117" t="s">
        <v>152</v>
      </c>
      <c r="I285" s="117" t="s">
        <v>227</v>
      </c>
      <c r="J285" s="97">
        <v>0</v>
      </c>
      <c r="K285" s="97">
        <v>1.1929219251736114E-2</v>
      </c>
      <c r="L285" s="97">
        <v>3.6219195298516887E-2</v>
      </c>
      <c r="M285" s="97">
        <v>8.5494600206112492E-2</v>
      </c>
      <c r="N285" s="97">
        <v>0.11121736725144644</v>
      </c>
      <c r="O285" s="97">
        <v>0.12502206750104244</v>
      </c>
      <c r="P285" s="97">
        <v>0.12648634211631288</v>
      </c>
      <c r="Q285" s="97">
        <v>0.12796787744434768</v>
      </c>
      <c r="R285" s="97">
        <v>0.12946687695258516</v>
      </c>
      <c r="S285" s="97">
        <v>0.1309835465069161</v>
      </c>
      <c r="T285" s="97">
        <v>0.13251809439995643</v>
      </c>
      <c r="U285" s="97">
        <v>0.13407073137965322</v>
      </c>
      <c r="V285" s="97">
        <v>0.13564167067822769</v>
      </c>
      <c r="W285" s="97">
        <v>0.13723112804145987</v>
      </c>
      <c r="X285" s="97">
        <v>0.13883932175831787</v>
      </c>
      <c r="Y285" s="97">
        <v>0.14046647269093698</v>
      </c>
      <c r="Z285" s="97">
        <v>0.14211280430495163</v>
      </c>
      <c r="AA285" s="97">
        <v>0.14377854270018528</v>
      </c>
      <c r="AB285" s="97">
        <v>0.14546391664170202</v>
      </c>
      <c r="AC285" s="97">
        <v>0.14716915759122406</v>
      </c>
      <c r="AD285" s="97">
        <v>0.14889449973891974</v>
      </c>
      <c r="AE285" s="97">
        <v>0.15064018003556587</v>
      </c>
      <c r="AF285" s="97">
        <v>0.15240643822509001</v>
      </c>
      <c r="AG285" s="97">
        <v>0.15419351687749522</v>
      </c>
    </row>
    <row r="286" spans="1:33" ht="16.5">
      <c r="B286" s="39">
        <f t="shared" si="160"/>
        <v>14.697361965889149</v>
      </c>
      <c r="C286" s="40" t="str">
        <f t="shared" si="161"/>
        <v>General Service</v>
      </c>
      <c r="D286" s="40" t="str">
        <f t="shared" si="162"/>
        <v>ID</v>
      </c>
      <c r="E286" s="40" t="str">
        <f t="shared" si="163"/>
        <v>DLC Smart Thermostats - Cooling</v>
      </c>
      <c r="F286" s="40" t="s">
        <v>74</v>
      </c>
      <c r="G286" s="117" t="s">
        <v>544</v>
      </c>
      <c r="H286" s="117" t="s">
        <v>152</v>
      </c>
      <c r="I286" s="117" t="s">
        <v>185</v>
      </c>
      <c r="J286" s="97">
        <v>0</v>
      </c>
      <c r="K286" s="97">
        <v>7.6828216062001797E-2</v>
      </c>
      <c r="L286" s="97">
        <v>0.23326389625887059</v>
      </c>
      <c r="M286" s="97">
        <v>0.55061420853789278</v>
      </c>
      <c r="N286" s="97">
        <v>0.71627754849066017</v>
      </c>
      <c r="O286" s="97">
        <v>0.80518449797880687</v>
      </c>
      <c r="P286" s="97">
        <v>0.81461492289950976</v>
      </c>
      <c r="Q286" s="97">
        <v>0.82415651266190593</v>
      </c>
      <c r="R286" s="97">
        <v>0.83381057766527533</v>
      </c>
      <c r="S286" s="97">
        <v>0.84357844375574387</v>
      </c>
      <c r="T286" s="97">
        <v>0.8534614524083709</v>
      </c>
      <c r="U286" s="97">
        <v>0.86346096091138025</v>
      </c>
      <c r="V286" s="97">
        <v>0.87357834255256372</v>
      </c>
      <c r="W286" s="97">
        <v>0.88381498680788406</v>
      </c>
      <c r="X286" s="97">
        <v>0.89417229953229727</v>
      </c>
      <c r="Y286" s="97">
        <v>0.90465170315282806</v>
      </c>
      <c r="Z286" s="97">
        <v>0.91525463686391828</v>
      </c>
      <c r="AA286" s="97">
        <v>0.92598255682508079</v>
      </c>
      <c r="AB286" s="97">
        <v>0.93683693636088083</v>
      </c>
      <c r="AC286" s="97">
        <v>0.9478192661632765</v>
      </c>
      <c r="AD286" s="97">
        <v>0.95893105449634364</v>
      </c>
      <c r="AE286" s="97">
        <v>0.97017382740341296</v>
      </c>
      <c r="AF286" s="97">
        <v>0.98154912891665236</v>
      </c>
      <c r="AG286" s="97">
        <v>0.99305852126911531</v>
      </c>
    </row>
    <row r="287" spans="1:33" ht="16.5">
      <c r="A287" s="7"/>
      <c r="B287" s="39">
        <f t="shared" si="160"/>
        <v>0</v>
      </c>
      <c r="C287" s="40" t="str">
        <f t="shared" si="161"/>
        <v>General Service</v>
      </c>
      <c r="D287" s="40" t="str">
        <f t="shared" si="162"/>
        <v>ID</v>
      </c>
      <c r="E287" s="40" t="str">
        <f t="shared" si="163"/>
        <v>DLC Smart Thermostats - Heating</v>
      </c>
      <c r="F287" s="40" t="s">
        <v>74</v>
      </c>
      <c r="G287" s="117" t="s">
        <v>544</v>
      </c>
      <c r="H287" s="117" t="s">
        <v>152</v>
      </c>
      <c r="I287" s="117" t="s">
        <v>206</v>
      </c>
      <c r="J287" s="97">
        <v>0</v>
      </c>
      <c r="K287" s="97">
        <v>0</v>
      </c>
      <c r="L287" s="97">
        <v>0</v>
      </c>
      <c r="M287" s="97">
        <v>0</v>
      </c>
      <c r="N287" s="97">
        <v>0</v>
      </c>
      <c r="O287" s="97">
        <v>0</v>
      </c>
      <c r="P287" s="97">
        <v>0</v>
      </c>
      <c r="Q287" s="97">
        <v>0</v>
      </c>
      <c r="R287" s="97">
        <v>0</v>
      </c>
      <c r="S287" s="97">
        <v>0</v>
      </c>
      <c r="T287" s="97">
        <v>0</v>
      </c>
      <c r="U287" s="97">
        <v>0</v>
      </c>
      <c r="V287" s="97">
        <v>0</v>
      </c>
      <c r="W287" s="97">
        <v>0</v>
      </c>
      <c r="X287" s="97">
        <v>0</v>
      </c>
      <c r="Y287" s="97">
        <v>0</v>
      </c>
      <c r="Z287" s="97">
        <v>0</v>
      </c>
      <c r="AA287" s="97">
        <v>0</v>
      </c>
      <c r="AB287" s="97">
        <v>0</v>
      </c>
      <c r="AC287" s="97">
        <v>0</v>
      </c>
      <c r="AD287" s="97">
        <v>0</v>
      </c>
      <c r="AE287" s="97">
        <v>0</v>
      </c>
      <c r="AF287" s="97">
        <v>0</v>
      </c>
      <c r="AG287" s="97">
        <v>0</v>
      </c>
    </row>
    <row r="288" spans="1:33" ht="16.5">
      <c r="A288" s="7"/>
      <c r="B288" s="39">
        <f t="shared" si="160"/>
        <v>8.1547118370918117</v>
      </c>
      <c r="C288" s="40" t="str">
        <f t="shared" si="161"/>
        <v>General Service</v>
      </c>
      <c r="D288" s="40" t="str">
        <f t="shared" si="162"/>
        <v>ID</v>
      </c>
      <c r="E288" s="40" t="str">
        <f t="shared" si="163"/>
        <v>DLC Water Heating</v>
      </c>
      <c r="F288" s="40" t="s">
        <v>74</v>
      </c>
      <c r="G288" s="117" t="s">
        <v>544</v>
      </c>
      <c r="H288" s="117" t="s">
        <v>152</v>
      </c>
      <c r="I288" s="117" t="s">
        <v>163</v>
      </c>
      <c r="J288" s="97">
        <v>0</v>
      </c>
      <c r="K288" s="97">
        <v>4.2627511277024688E-2</v>
      </c>
      <c r="L288" s="97">
        <v>0.12942457703655602</v>
      </c>
      <c r="M288" s="97">
        <v>0.30550381860744058</v>
      </c>
      <c r="N288" s="97">
        <v>0.3974207763866911</v>
      </c>
      <c r="O288" s="97">
        <v>0.44675007473787687</v>
      </c>
      <c r="P288" s="97">
        <v>0.45198246936135705</v>
      </c>
      <c r="Q288" s="97">
        <v>0.45727654289378222</v>
      </c>
      <c r="R288" s="97">
        <v>0.46263302239954274</v>
      </c>
      <c r="S288" s="97">
        <v>0.46805264351358616</v>
      </c>
      <c r="T288" s="97">
        <v>0.47353615054244652</v>
      </c>
      <c r="U288" s="97">
        <v>0.4790842965664639</v>
      </c>
      <c r="V288" s="97">
        <v>0.48469784354320827</v>
      </c>
      <c r="W288" s="97">
        <v>0.49037756241212493</v>
      </c>
      <c r="X288" s="97">
        <v>0.49612423320041044</v>
      </c>
      <c r="Y288" s="97">
        <v>0.50193864513013897</v>
      </c>
      <c r="Z288" s="97">
        <v>0.50782159672664995</v>
      </c>
      <c r="AA288" s="97">
        <v>0.51377389592821443</v>
      </c>
      <c r="AB288" s="97">
        <v>0.51979636019699316</v>
      </c>
      <c r="AC288" s="97">
        <v>0.52588981663130396</v>
      </c>
      <c r="AD288" s="97">
        <v>0.53205510207921125</v>
      </c>
      <c r="AE288" s="97">
        <v>0.53829306325345416</v>
      </c>
      <c r="AF288" s="97">
        <v>0.5446045568477329</v>
      </c>
      <c r="AG288" s="97">
        <v>0.5509904496543595</v>
      </c>
    </row>
    <row r="289" spans="1:33" ht="16.5">
      <c r="A289" s="7"/>
      <c r="B289" s="39">
        <f t="shared" si="160"/>
        <v>0</v>
      </c>
      <c r="C289" s="40" t="str">
        <f t="shared" si="161"/>
        <v>General Service</v>
      </c>
      <c r="D289" s="40" t="str">
        <f t="shared" si="162"/>
        <v>ID</v>
      </c>
      <c r="E289" s="40" t="str">
        <f t="shared" si="163"/>
        <v>Electric Vehicle TOU Opt-in</v>
      </c>
      <c r="F289" s="40" t="s">
        <v>74</v>
      </c>
      <c r="G289" s="117" t="s">
        <v>544</v>
      </c>
      <c r="H289" s="117" t="s">
        <v>152</v>
      </c>
      <c r="I289" s="117" t="s">
        <v>283</v>
      </c>
      <c r="J289" s="97">
        <v>0</v>
      </c>
      <c r="K289" s="97">
        <v>0</v>
      </c>
      <c r="L289" s="97">
        <v>0</v>
      </c>
      <c r="M289" s="97">
        <v>0</v>
      </c>
      <c r="N289" s="97">
        <v>0</v>
      </c>
      <c r="O289" s="97">
        <v>0</v>
      </c>
      <c r="P289" s="97">
        <v>0</v>
      </c>
      <c r="Q289" s="97">
        <v>0</v>
      </c>
      <c r="R289" s="97">
        <v>0</v>
      </c>
      <c r="S289" s="97">
        <v>0</v>
      </c>
      <c r="T289" s="97">
        <v>0</v>
      </c>
      <c r="U289" s="97">
        <v>0</v>
      </c>
      <c r="V289" s="97">
        <v>0</v>
      </c>
      <c r="W289" s="97">
        <v>0</v>
      </c>
      <c r="X289" s="97">
        <v>0</v>
      </c>
      <c r="Y289" s="97">
        <v>0</v>
      </c>
      <c r="Z289" s="97">
        <v>0</v>
      </c>
      <c r="AA289" s="97">
        <v>0</v>
      </c>
      <c r="AB289" s="97">
        <v>0</v>
      </c>
      <c r="AC289" s="97">
        <v>0</v>
      </c>
      <c r="AD289" s="97">
        <v>0</v>
      </c>
      <c r="AE289" s="97">
        <v>0</v>
      </c>
      <c r="AF289" s="97">
        <v>0</v>
      </c>
      <c r="AG289" s="97">
        <v>0</v>
      </c>
    </row>
    <row r="290" spans="1:33" ht="16.5">
      <c r="A290" s="7"/>
      <c r="B290" s="39">
        <f t="shared" si="160"/>
        <v>2.5335271898489826</v>
      </c>
      <c r="C290" s="40" t="str">
        <f t="shared" si="161"/>
        <v>General Service</v>
      </c>
      <c r="D290" s="40" t="str">
        <f t="shared" si="162"/>
        <v>ID</v>
      </c>
      <c r="E290" s="40" t="str">
        <f t="shared" si="163"/>
        <v>Thermal Energy Storage</v>
      </c>
      <c r="F290" s="40" t="s">
        <v>74</v>
      </c>
      <c r="G290" s="117" t="s">
        <v>544</v>
      </c>
      <c r="H290" s="117" t="s">
        <v>152</v>
      </c>
      <c r="I290" s="117" t="s">
        <v>325</v>
      </c>
      <c r="J290" s="97">
        <v>0</v>
      </c>
      <c r="K290" s="97">
        <v>9.3788321748460926E-3</v>
      </c>
      <c r="L290" s="97">
        <v>4.2497832240786293E-2</v>
      </c>
      <c r="M290" s="97">
        <v>9.7275096343595754E-2</v>
      </c>
      <c r="N290" s="97">
        <v>0.12445442637686881</v>
      </c>
      <c r="O290" s="97">
        <v>0.13873153428494253</v>
      </c>
      <c r="P290" s="97">
        <v>0.14031063185889339</v>
      </c>
      <c r="Q290" s="97">
        <v>0.14195409118042773</v>
      </c>
      <c r="R290" s="97">
        <v>0.14361692342490481</v>
      </c>
      <c r="S290" s="97">
        <v>0.14529935695827109</v>
      </c>
      <c r="T290" s="97">
        <v>0.14700162283842619</v>
      </c>
      <c r="U290" s="97">
        <v>0.14872395484695569</v>
      </c>
      <c r="V290" s="97">
        <v>0.15046658952123743</v>
      </c>
      <c r="W290" s="97">
        <v>0.15222976618692674</v>
      </c>
      <c r="X290" s="97">
        <v>0.15401372699082411</v>
      </c>
      <c r="Y290" s="97">
        <v>0.1558187169341306</v>
      </c>
      <c r="Z290" s="97">
        <v>0.15764498390609541</v>
      </c>
      <c r="AA290" s="97">
        <v>0.15949277871805964</v>
      </c>
      <c r="AB290" s="97">
        <v>0.16136235513790165</v>
      </c>
      <c r="AC290" s="97">
        <v>0.1632539699248885</v>
      </c>
      <c r="AD290" s="97">
        <v>0.16516788286493822</v>
      </c>
      <c r="AE290" s="97">
        <v>0.16710435680629701</v>
      </c>
      <c r="AF290" s="97">
        <v>0.16906365769563877</v>
      </c>
      <c r="AG290" s="97">
        <v>0.17104605461458777</v>
      </c>
    </row>
    <row r="291" spans="1:33" ht="16.5">
      <c r="A291" s="7"/>
      <c r="B291" s="39">
        <f>SUM(J291:AC291)</f>
        <v>18.112780878790357</v>
      </c>
      <c r="C291" s="40" t="str">
        <f t="shared" si="161"/>
        <v>General Service</v>
      </c>
      <c r="D291" s="40" t="str">
        <f t="shared" si="162"/>
        <v>ID</v>
      </c>
      <c r="E291" s="40" t="str">
        <f t="shared" si="163"/>
        <v>Third Party Contracts</v>
      </c>
      <c r="F291" s="40" t="s">
        <v>74</v>
      </c>
      <c r="G291" s="117" t="s">
        <v>544</v>
      </c>
      <c r="H291" s="117" t="s">
        <v>152</v>
      </c>
      <c r="I291" s="117" t="s">
        <v>248</v>
      </c>
      <c r="J291" s="97">
        <v>0</v>
      </c>
      <c r="K291" s="97">
        <v>0.34418073726782467</v>
      </c>
      <c r="L291" s="97">
        <v>0.83216125770997396</v>
      </c>
      <c r="M291" s="97">
        <v>1.0423740928252443</v>
      </c>
      <c r="N291" s="97">
        <v>1.0364329647134534</v>
      </c>
      <c r="O291" s="97">
        <v>1.0305279441341002</v>
      </c>
      <c r="P291" s="97">
        <v>1.0246588260252114</v>
      </c>
      <c r="Q291" s="97">
        <v>1.0188254065758096</v>
      </c>
      <c r="R291" s="97">
        <v>1.0130274832188382</v>
      </c>
      <c r="S291" s="97">
        <v>1.0072648546241278</v>
      </c>
      <c r="T291" s="97">
        <v>1.0015373206914047</v>
      </c>
      <c r="U291" s="97">
        <v>0.99584468254334668</v>
      </c>
      <c r="V291" s="97">
        <v>0.99018674251867655</v>
      </c>
      <c r="W291" s="97">
        <v>0.98456330416530091</v>
      </c>
      <c r="X291" s="97">
        <v>0.97897417223349137</v>
      </c>
      <c r="Y291" s="97">
        <v>0.97341915266910417</v>
      </c>
      <c r="Z291" s="97">
        <v>0.9678980526068458</v>
      </c>
      <c r="AA291" s="97">
        <v>0.96241068036357869</v>
      </c>
      <c r="AB291" s="97">
        <v>0.95695684543166615</v>
      </c>
      <c r="AC291" s="97">
        <v>0.95153635847235951</v>
      </c>
      <c r="AD291" s="97">
        <v>0.94614903130922845</v>
      </c>
      <c r="AE291" s="97">
        <v>0.94079467692162777</v>
      </c>
      <c r="AF291" s="97">
        <v>0.93547310943820594</v>
      </c>
      <c r="AG291" s="97">
        <v>0.93018414413045636</v>
      </c>
    </row>
    <row r="292" spans="1:33" ht="16.5">
      <c r="A292" s="7"/>
      <c r="B292" s="39">
        <f t="shared" ref="B292:B329" si="167">SUM(J292:AC292)</f>
        <v>0</v>
      </c>
      <c r="C292" s="40" t="str">
        <f t="shared" ref="C292:C329" si="168">H292</f>
        <v>General Service</v>
      </c>
      <c r="D292" s="40" t="str">
        <f t="shared" ref="D292:D329" si="169">G292</f>
        <v>ID</v>
      </c>
      <c r="E292" s="40" t="str">
        <f t="shared" ref="E292:E329" si="170">I292</f>
        <v>Pilot-CTA-2045 HPWH</v>
      </c>
      <c r="F292" s="40" t="s">
        <v>74</v>
      </c>
      <c r="G292" s="117" t="s">
        <v>544</v>
      </c>
      <c r="H292" s="117" t="s">
        <v>152</v>
      </c>
      <c r="I292" s="117" t="s">
        <v>1126</v>
      </c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</row>
    <row r="293" spans="1:33" ht="16.5">
      <c r="A293" s="7"/>
      <c r="B293" s="39">
        <f t="shared" si="167"/>
        <v>0</v>
      </c>
      <c r="C293" s="40" t="str">
        <f t="shared" si="168"/>
        <v>General Service</v>
      </c>
      <c r="D293" s="40" t="str">
        <f t="shared" si="169"/>
        <v>ID</v>
      </c>
      <c r="E293" s="40" t="str">
        <f t="shared" si="170"/>
        <v>Parent-CTA-2045 HPWH</v>
      </c>
      <c r="F293" s="40" t="s">
        <v>74</v>
      </c>
      <c r="G293" s="117" t="s">
        <v>544</v>
      </c>
      <c r="H293" s="117" t="s">
        <v>152</v>
      </c>
      <c r="I293" s="117" t="s">
        <v>1147</v>
      </c>
      <c r="J293" s="97">
        <v>0</v>
      </c>
      <c r="K293" s="97">
        <v>0</v>
      </c>
      <c r="L293" s="97">
        <v>0</v>
      </c>
      <c r="M293" s="97">
        <v>0</v>
      </c>
      <c r="N293" s="97">
        <v>0</v>
      </c>
      <c r="O293" s="97">
        <v>0</v>
      </c>
      <c r="P293" s="97">
        <v>0</v>
      </c>
      <c r="Q293" s="97">
        <v>0</v>
      </c>
      <c r="R293" s="97">
        <v>0</v>
      </c>
      <c r="S293" s="97">
        <v>0</v>
      </c>
      <c r="T293" s="97">
        <v>0</v>
      </c>
      <c r="U293" s="97">
        <v>0</v>
      </c>
      <c r="V293" s="97">
        <v>0</v>
      </c>
      <c r="W293" s="97">
        <v>0</v>
      </c>
      <c r="X293" s="97">
        <v>0</v>
      </c>
      <c r="Y293" s="97">
        <v>0</v>
      </c>
      <c r="Z293" s="97">
        <v>0</v>
      </c>
      <c r="AA293" s="97">
        <v>0</v>
      </c>
      <c r="AB293" s="97">
        <v>0</v>
      </c>
      <c r="AC293" s="97">
        <v>0</v>
      </c>
      <c r="AD293" s="97">
        <v>0</v>
      </c>
      <c r="AE293" s="97">
        <v>0</v>
      </c>
      <c r="AF293" s="97">
        <v>0</v>
      </c>
      <c r="AG293" s="97">
        <v>0</v>
      </c>
    </row>
    <row r="294" spans="1:33" ht="16.5">
      <c r="A294" s="7"/>
      <c r="B294" s="39">
        <f t="shared" si="167"/>
        <v>0</v>
      </c>
      <c r="C294" s="40" t="str">
        <f t="shared" si="168"/>
        <v>General Service</v>
      </c>
      <c r="D294" s="40" t="str">
        <f t="shared" si="169"/>
        <v>ID</v>
      </c>
      <c r="E294" s="40" t="str">
        <f t="shared" si="170"/>
        <v>Pilot-CTA-2045 ERWH</v>
      </c>
      <c r="F294" s="40" t="s">
        <v>74</v>
      </c>
      <c r="G294" s="117" t="s">
        <v>544</v>
      </c>
      <c r="H294" s="117" t="s">
        <v>152</v>
      </c>
      <c r="I294" s="117" t="s">
        <v>1189</v>
      </c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</row>
    <row r="295" spans="1:33" ht="16.5">
      <c r="A295" s="7"/>
      <c r="B295" s="39">
        <f t="shared" si="167"/>
        <v>0</v>
      </c>
      <c r="C295" s="40" t="str">
        <f t="shared" si="168"/>
        <v>General Service</v>
      </c>
      <c r="D295" s="40" t="str">
        <f t="shared" si="169"/>
        <v>ID</v>
      </c>
      <c r="E295" s="40" t="str">
        <f t="shared" si="170"/>
        <v>Parent-CTA-2045 ERWH</v>
      </c>
      <c r="F295" s="40" t="s">
        <v>74</v>
      </c>
      <c r="G295" s="117" t="s">
        <v>544</v>
      </c>
      <c r="H295" s="117" t="s">
        <v>152</v>
      </c>
      <c r="I295" s="117" t="s">
        <v>1210</v>
      </c>
      <c r="J295" s="97">
        <v>0</v>
      </c>
      <c r="K295" s="97">
        <v>0</v>
      </c>
      <c r="L295" s="97">
        <v>0</v>
      </c>
      <c r="M295" s="97">
        <v>0</v>
      </c>
      <c r="N295" s="97">
        <v>0</v>
      </c>
      <c r="O295" s="97">
        <v>0</v>
      </c>
      <c r="P295" s="97">
        <v>0</v>
      </c>
      <c r="Q295" s="97">
        <v>0</v>
      </c>
      <c r="R295" s="97">
        <v>0</v>
      </c>
      <c r="S295" s="97">
        <v>0</v>
      </c>
      <c r="T295" s="97">
        <v>0</v>
      </c>
      <c r="U295" s="97">
        <v>0</v>
      </c>
      <c r="V295" s="97">
        <v>0</v>
      </c>
      <c r="W295" s="97">
        <v>0</v>
      </c>
      <c r="X295" s="97">
        <v>0</v>
      </c>
      <c r="Y295" s="97">
        <v>0</v>
      </c>
      <c r="Z295" s="97">
        <v>0</v>
      </c>
      <c r="AA295" s="97">
        <v>0</v>
      </c>
      <c r="AB295" s="97">
        <v>0</v>
      </c>
      <c r="AC295" s="97">
        <v>0</v>
      </c>
      <c r="AD295" s="97">
        <v>0</v>
      </c>
      <c r="AE295" s="97">
        <v>0</v>
      </c>
      <c r="AF295" s="97">
        <v>0</v>
      </c>
      <c r="AG295" s="97">
        <v>0</v>
      </c>
    </row>
    <row r="296" spans="1:33" ht="16.5">
      <c r="A296" s="7"/>
      <c r="B296" s="39">
        <f t="shared" si="167"/>
        <v>0</v>
      </c>
      <c r="C296" s="40" t="str">
        <f t="shared" si="168"/>
        <v>General Service</v>
      </c>
      <c r="D296" s="40" t="str">
        <f t="shared" si="169"/>
        <v>ID</v>
      </c>
      <c r="E296" s="40" t="str">
        <f t="shared" si="170"/>
        <v>Time-of-Use Opt-Out</v>
      </c>
      <c r="F296" s="40" t="s">
        <v>74</v>
      </c>
      <c r="G296" s="117" t="s">
        <v>544</v>
      </c>
      <c r="H296" s="117" t="s">
        <v>152</v>
      </c>
      <c r="I296" s="117" t="s">
        <v>1314</v>
      </c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</row>
    <row r="297" spans="1:33" ht="16.5">
      <c r="A297" s="7"/>
      <c r="B297" s="39">
        <f t="shared" si="167"/>
        <v>0</v>
      </c>
      <c r="C297" s="40" t="str">
        <f t="shared" si="168"/>
        <v>General Service</v>
      </c>
      <c r="D297" s="40" t="str">
        <f t="shared" si="169"/>
        <v>ID</v>
      </c>
      <c r="E297" s="40" t="str">
        <f t="shared" si="170"/>
        <v>Pilot-Time-of-Use Opt-in</v>
      </c>
      <c r="F297" s="40" t="s">
        <v>74</v>
      </c>
      <c r="G297" s="117" t="s">
        <v>544</v>
      </c>
      <c r="H297" s="117" t="s">
        <v>152</v>
      </c>
      <c r="I297" s="117" t="s">
        <v>1252</v>
      </c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</row>
    <row r="298" spans="1:33" ht="16.5">
      <c r="A298" s="7"/>
      <c r="B298" s="39">
        <f t="shared" si="167"/>
        <v>0.23116164238350898</v>
      </c>
      <c r="C298" s="40" t="str">
        <f t="shared" si="168"/>
        <v>General Service</v>
      </c>
      <c r="D298" s="40" t="str">
        <f t="shared" si="169"/>
        <v>ID</v>
      </c>
      <c r="E298" s="40" t="str">
        <f t="shared" si="170"/>
        <v>Parent-Time-of-Use Opt-in</v>
      </c>
      <c r="F298" s="40" t="s">
        <v>74</v>
      </c>
      <c r="G298" s="117" t="s">
        <v>544</v>
      </c>
      <c r="H298" s="117" t="s">
        <v>152</v>
      </c>
      <c r="I298" s="117" t="s">
        <v>1273</v>
      </c>
      <c r="J298" s="97">
        <v>0</v>
      </c>
      <c r="K298" s="97">
        <v>1.1380474475817094E-3</v>
      </c>
      <c r="L298" s="97">
        <v>4.7003008593253306E-3</v>
      </c>
      <c r="M298" s="97">
        <v>1.023604631774722E-2</v>
      </c>
      <c r="N298" s="97">
        <v>1.283010488704471E-2</v>
      </c>
      <c r="O298" s="97">
        <v>1.4033651906747307E-2</v>
      </c>
      <c r="P298" s="97">
        <v>1.3948319396930867E-2</v>
      </c>
      <c r="Q298" s="97">
        <v>1.3868911114300683E-2</v>
      </c>
      <c r="R298" s="97">
        <v>1.3789986027464047E-2</v>
      </c>
      <c r="S298" s="97">
        <v>1.3711541395784338E-2</v>
      </c>
      <c r="T298" s="97">
        <v>1.3633574495367074E-2</v>
      </c>
      <c r="U298" s="97">
        <v>1.3556082618965364E-2</v>
      </c>
      <c r="V298" s="97">
        <v>1.3479063075885924E-2</v>
      </c>
      <c r="W298" s="97">
        <v>1.3402513191895657E-2</v>
      </c>
      <c r="X298" s="97">
        <v>1.3326430309128841E-2</v>
      </c>
      <c r="Y298" s="97">
        <v>1.3250811785994807E-2</v>
      </c>
      <c r="Z298" s="97">
        <v>1.3175654997086327E-2</v>
      </c>
      <c r="AA298" s="97">
        <v>1.3100957333088392E-2</v>
      </c>
      <c r="AB298" s="97">
        <v>1.3026716200687721E-2</v>
      </c>
      <c r="AC298" s="97">
        <v>1.2952929022482665E-2</v>
      </c>
      <c r="AD298" s="97">
        <v>1.287959323689381E-2</v>
      </c>
      <c r="AE298" s="97">
        <v>1.2806706298075036E-2</v>
      </c>
      <c r="AF298" s="97">
        <v>1.2734265675825168E-2</v>
      </c>
      <c r="AG298" s="97">
        <v>1.2662268855500149E-2</v>
      </c>
    </row>
    <row r="299" spans="1:33" ht="16.5">
      <c r="A299" s="7"/>
      <c r="B299" s="39">
        <f t="shared" si="167"/>
        <v>0</v>
      </c>
      <c r="C299" s="40" t="str">
        <f t="shared" si="168"/>
        <v>General Service</v>
      </c>
      <c r="D299" s="40" t="str">
        <f t="shared" si="169"/>
        <v>ID</v>
      </c>
      <c r="E299" s="40" t="str">
        <f t="shared" si="170"/>
        <v>Pilot-Peak Time Rebate</v>
      </c>
      <c r="F299" s="40" t="s">
        <v>74</v>
      </c>
      <c r="G299" s="117" t="s">
        <v>544</v>
      </c>
      <c r="H299" s="117" t="s">
        <v>152</v>
      </c>
      <c r="I299" s="117" t="s">
        <v>1355</v>
      </c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</row>
    <row r="300" spans="1:33" ht="16.5">
      <c r="A300" s="7"/>
      <c r="B300" s="39">
        <f t="shared" si="167"/>
        <v>4.7906542931688163</v>
      </c>
      <c r="C300" s="40" t="str">
        <f t="shared" si="168"/>
        <v>General Service</v>
      </c>
      <c r="D300" s="40" t="str">
        <f t="shared" si="169"/>
        <v>ID</v>
      </c>
      <c r="E300" s="40" t="str">
        <f t="shared" si="170"/>
        <v>Parent-Peak Time Rebate</v>
      </c>
      <c r="F300" s="40" t="s">
        <v>74</v>
      </c>
      <c r="G300" s="117" t="s">
        <v>544</v>
      </c>
      <c r="H300" s="117" t="s">
        <v>152</v>
      </c>
      <c r="I300" s="117" t="s">
        <v>1376</v>
      </c>
      <c r="J300" s="97">
        <v>0</v>
      </c>
      <c r="K300" s="97">
        <v>2.6690542178683208E-2</v>
      </c>
      <c r="L300" s="97">
        <v>0.10688752613597188</v>
      </c>
      <c r="M300" s="97">
        <v>0.22030910602167478</v>
      </c>
      <c r="N300" s="97">
        <v>0.26832908501371794</v>
      </c>
      <c r="O300" s="97">
        <v>0.28922789836171514</v>
      </c>
      <c r="P300" s="97">
        <v>0.28746922979560408</v>
      </c>
      <c r="Q300" s="97">
        <v>0.28583265715932554</v>
      </c>
      <c r="R300" s="97">
        <v>0.28420604299321522</v>
      </c>
      <c r="S300" s="97">
        <v>0.28258933081385929</v>
      </c>
      <c r="T300" s="97">
        <v>0.28098246448289216</v>
      </c>
      <c r="U300" s="97">
        <v>0.27938538820504927</v>
      </c>
      <c r="V300" s="97">
        <v>0.27779804652622825</v>
      </c>
      <c r="W300" s="97">
        <v>0.27622038433156509</v>
      </c>
      <c r="X300" s="97">
        <v>0.27465234684352047</v>
      </c>
      <c r="Y300" s="97">
        <v>0.27309387961997778</v>
      </c>
      <c r="Z300" s="97">
        <v>0.27154492855235418</v>
      </c>
      <c r="AA300" s="97">
        <v>0.27000543986372111</v>
      </c>
      <c r="AB300" s="97">
        <v>0.26847536010693901</v>
      </c>
      <c r="AC300" s="97">
        <v>0.26695463616280091</v>
      </c>
      <c r="AD300" s="97">
        <v>0.26544321523818959</v>
      </c>
      <c r="AE300" s="97">
        <v>0.26394104486424458</v>
      </c>
      <c r="AF300" s="97">
        <v>0.26244807289454142</v>
      </c>
      <c r="AG300" s="97">
        <v>0.26096424750328184</v>
      </c>
    </row>
    <row r="301" spans="1:33" ht="16.5">
      <c r="A301" s="7"/>
      <c r="B301" s="39">
        <f t="shared" si="167"/>
        <v>0.61580858620087653</v>
      </c>
      <c r="C301" s="40" t="str">
        <f t="shared" si="168"/>
        <v>Large General Service</v>
      </c>
      <c r="D301" s="40" t="str">
        <f t="shared" si="169"/>
        <v>ID</v>
      </c>
      <c r="E301" s="40" t="str">
        <f t="shared" si="170"/>
        <v>Ancillary Battery Storage</v>
      </c>
      <c r="F301" s="40" t="s">
        <v>74</v>
      </c>
      <c r="G301" s="117" t="s">
        <v>544</v>
      </c>
      <c r="H301" s="117" t="s">
        <v>259</v>
      </c>
      <c r="I301" s="117" t="s">
        <v>503</v>
      </c>
      <c r="J301" s="97">
        <v>0</v>
      </c>
      <c r="K301" s="97">
        <v>8.3920077907954623E-4</v>
      </c>
      <c r="L301" s="97">
        <v>2.525935337261369E-3</v>
      </c>
      <c r="M301" s="97">
        <v>5.0093021111519316E-3</v>
      </c>
      <c r="N301" s="97">
        <v>7.4725457817656675E-3</v>
      </c>
      <c r="O301" s="97">
        <v>9.9231965838937133E-3</v>
      </c>
      <c r="P301" s="97">
        <v>1.3611601642157165E-2</v>
      </c>
      <c r="Q301" s="97">
        <v>1.7284358046797982E-2</v>
      </c>
      <c r="R301" s="97">
        <v>2.094275926163754E-2</v>
      </c>
      <c r="S301" s="97">
        <v>2.5817405306251959E-2</v>
      </c>
      <c r="T301" s="97">
        <v>3.0675225893158964E-2</v>
      </c>
      <c r="U301" s="97">
        <v>3.5517636807563611E-2</v>
      </c>
      <c r="V301" s="97">
        <v>4.1568554968545911E-2</v>
      </c>
      <c r="W301" s="97">
        <v>4.7602538479599006E-2</v>
      </c>
      <c r="X301" s="97">
        <v>5.3621039651561481E-2</v>
      </c>
      <c r="Y301" s="97">
        <v>6.0842248750293454E-2</v>
      </c>
      <c r="Z301" s="97">
        <v>6.0756367058167338E-2</v>
      </c>
      <c r="AA301" s="97">
        <v>6.0675093451939346E-2</v>
      </c>
      <c r="AB301" s="97">
        <v>6.0598180854293443E-2</v>
      </c>
      <c r="AC301" s="97">
        <v>6.0525395435757127E-2</v>
      </c>
      <c r="AD301" s="97">
        <v>6.0456515904375757E-2</v>
      </c>
      <c r="AE301" s="97">
        <v>6.0391332833473262E-2</v>
      </c>
      <c r="AF301" s="97">
        <v>6.0329648025457212E-2</v>
      </c>
      <c r="AG301" s="97">
        <v>6.0271273909735322E-2</v>
      </c>
    </row>
    <row r="302" spans="1:33" ht="16.5">
      <c r="A302" s="7"/>
      <c r="B302" s="39">
        <f t="shared" si="167"/>
        <v>8.3004465651716224</v>
      </c>
      <c r="C302" s="40" t="str">
        <f t="shared" si="168"/>
        <v>Large General Service</v>
      </c>
      <c r="D302" s="40" t="str">
        <f t="shared" si="169"/>
        <v>ID</v>
      </c>
      <c r="E302" s="40" t="str">
        <f t="shared" si="170"/>
        <v>Ancillary Third Party</v>
      </c>
      <c r="F302" s="40" t="s">
        <v>74</v>
      </c>
      <c r="G302" s="117" t="s">
        <v>544</v>
      </c>
      <c r="H302" s="117" t="s">
        <v>259</v>
      </c>
      <c r="I302" s="117" t="s">
        <v>472</v>
      </c>
      <c r="J302" s="97">
        <v>0</v>
      </c>
      <c r="K302" s="97">
        <v>0.15732223154021774</v>
      </c>
      <c r="L302" s="97">
        <v>0.3796349192743621</v>
      </c>
      <c r="M302" s="97">
        <v>0.47235113358301206</v>
      </c>
      <c r="N302" s="97">
        <v>0.46994677931656198</v>
      </c>
      <c r="O302" s="97">
        <v>0.46764889101002544</v>
      </c>
      <c r="P302" s="97">
        <v>0.46545175390547383</v>
      </c>
      <c r="Q302" s="97">
        <v>0.46334996121613092</v>
      </c>
      <c r="R302" s="97">
        <v>0.46133839752842509</v>
      </c>
      <c r="S302" s="97">
        <v>0.45941222309858015</v>
      </c>
      <c r="T302" s="97">
        <v>0.4575668589955354</v>
      </c>
      <c r="U302" s="97">
        <v>0.45579797304457981</v>
      </c>
      <c r="V302" s="97">
        <v>0.45410146652855038</v>
      </c>
      <c r="W302" s="97">
        <v>0.45247346160576124</v>
      </c>
      <c r="X302" s="97">
        <v>0.45091028940603944</v>
      </c>
      <c r="Y302" s="97">
        <v>0.44940847876831885</v>
      </c>
      <c r="Z302" s="97">
        <v>0.44796474558521759</v>
      </c>
      <c r="AA302" s="97">
        <v>0.44657598272188342</v>
      </c>
      <c r="AB302" s="97">
        <v>0.44523925047815999</v>
      </c>
      <c r="AC302" s="97">
        <v>0.44395176756478849</v>
      </c>
      <c r="AD302" s="97">
        <v>0.44271090256594586</v>
      </c>
      <c r="AE302" s="97">
        <v>0.44151416586190245</v>
      </c>
      <c r="AF302" s="97">
        <v>0.44035920198700784</v>
      </c>
      <c r="AG302" s="97">
        <v>0.43924378239953654</v>
      </c>
    </row>
    <row r="303" spans="1:33" ht="16.5">
      <c r="A303" s="7"/>
      <c r="B303" s="39">
        <f t="shared" si="167"/>
        <v>0.61580858620087653</v>
      </c>
      <c r="C303" s="40" t="str">
        <f t="shared" si="168"/>
        <v>Large General Service</v>
      </c>
      <c r="D303" s="40" t="str">
        <f t="shared" si="169"/>
        <v>ID</v>
      </c>
      <c r="E303" s="40" t="str">
        <f t="shared" si="170"/>
        <v>Battery Energy Storage</v>
      </c>
      <c r="F303" s="40" t="s">
        <v>74</v>
      </c>
      <c r="G303" s="117" t="s">
        <v>544</v>
      </c>
      <c r="H303" s="117" t="s">
        <v>259</v>
      </c>
      <c r="I303" s="117" t="s">
        <v>356</v>
      </c>
      <c r="J303" s="97">
        <v>0</v>
      </c>
      <c r="K303" s="97">
        <v>8.3920077907954623E-4</v>
      </c>
      <c r="L303" s="97">
        <v>2.525935337261369E-3</v>
      </c>
      <c r="M303" s="97">
        <v>5.0093021111519316E-3</v>
      </c>
      <c r="N303" s="97">
        <v>7.4725457817656675E-3</v>
      </c>
      <c r="O303" s="97">
        <v>9.9231965838937133E-3</v>
      </c>
      <c r="P303" s="97">
        <v>1.3611601642157165E-2</v>
      </c>
      <c r="Q303" s="97">
        <v>1.7284358046797982E-2</v>
      </c>
      <c r="R303" s="97">
        <v>2.094275926163754E-2</v>
      </c>
      <c r="S303" s="97">
        <v>2.5817405306251959E-2</v>
      </c>
      <c r="T303" s="97">
        <v>3.0675225893158964E-2</v>
      </c>
      <c r="U303" s="97">
        <v>3.5517636807563611E-2</v>
      </c>
      <c r="V303" s="97">
        <v>4.1568554968545911E-2</v>
      </c>
      <c r="W303" s="97">
        <v>4.7602538479599006E-2</v>
      </c>
      <c r="X303" s="97">
        <v>5.3621039651561481E-2</v>
      </c>
      <c r="Y303" s="97">
        <v>6.0842248750293454E-2</v>
      </c>
      <c r="Z303" s="97">
        <v>6.0756367058167338E-2</v>
      </c>
      <c r="AA303" s="97">
        <v>6.0675093451939346E-2</v>
      </c>
      <c r="AB303" s="97">
        <v>6.0598180854293443E-2</v>
      </c>
      <c r="AC303" s="97">
        <v>6.0525395435757127E-2</v>
      </c>
      <c r="AD303" s="97">
        <v>6.0456515904375757E-2</v>
      </c>
      <c r="AE303" s="97">
        <v>6.0391332833473262E-2</v>
      </c>
      <c r="AF303" s="97">
        <v>6.0329648025457212E-2</v>
      </c>
      <c r="AG303" s="97">
        <v>6.0271273909735322E-2</v>
      </c>
    </row>
    <row r="304" spans="1:33" ht="16.5">
      <c r="A304" s="7"/>
      <c r="B304" s="39">
        <f t="shared" si="167"/>
        <v>0</v>
      </c>
      <c r="C304" s="40" t="str">
        <f t="shared" si="168"/>
        <v>Large General Service</v>
      </c>
      <c r="D304" s="40" t="str">
        <f t="shared" si="169"/>
        <v>ID</v>
      </c>
      <c r="E304" s="40" t="str">
        <f t="shared" si="170"/>
        <v>Electric Vehicle TOU Opt-in</v>
      </c>
      <c r="F304" s="40" t="s">
        <v>74</v>
      </c>
      <c r="G304" s="117" t="s">
        <v>544</v>
      </c>
      <c r="H304" s="117" t="s">
        <v>259</v>
      </c>
      <c r="I304" s="117" t="s">
        <v>283</v>
      </c>
      <c r="J304" s="97">
        <v>0</v>
      </c>
      <c r="K304" s="97">
        <v>0</v>
      </c>
      <c r="L304" s="97">
        <v>0</v>
      </c>
      <c r="M304" s="97">
        <v>0</v>
      </c>
      <c r="N304" s="97">
        <v>0</v>
      </c>
      <c r="O304" s="97">
        <v>0</v>
      </c>
      <c r="P304" s="97">
        <v>0</v>
      </c>
      <c r="Q304" s="97">
        <v>0</v>
      </c>
      <c r="R304" s="97">
        <v>0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0</v>
      </c>
      <c r="Z304" s="97">
        <v>0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0</v>
      </c>
    </row>
    <row r="305" spans="1:33" ht="16.5">
      <c r="A305" s="7"/>
      <c r="B305" s="39">
        <f t="shared" si="167"/>
        <v>1.7562111313540842</v>
      </c>
      <c r="C305" s="40" t="str">
        <f t="shared" si="168"/>
        <v>Large General Service</v>
      </c>
      <c r="D305" s="40" t="str">
        <f t="shared" si="169"/>
        <v>ID</v>
      </c>
      <c r="E305" s="40" t="str">
        <f t="shared" si="170"/>
        <v>Thermal Energy Storage</v>
      </c>
      <c r="F305" s="40" t="s">
        <v>74</v>
      </c>
      <c r="G305" s="117" t="s">
        <v>544</v>
      </c>
      <c r="H305" s="117" t="s">
        <v>259</v>
      </c>
      <c r="I305" s="117" t="s">
        <v>325</v>
      </c>
      <c r="J305" s="97">
        <v>0</v>
      </c>
      <c r="K305" s="97">
        <v>6.9856403048883268E-3</v>
      </c>
      <c r="L305" s="97">
        <v>3.1649515990737051E-2</v>
      </c>
      <c r="M305" s="97">
        <v>7.366613307692875E-2</v>
      </c>
      <c r="N305" s="97">
        <v>9.4475197090864368E-2</v>
      </c>
      <c r="O305" s="97">
        <v>0.10470652031627178</v>
      </c>
      <c r="P305" s="97">
        <v>0.10445486313222166</v>
      </c>
      <c r="Q305" s="97">
        <v>0.10421670486522866</v>
      </c>
      <c r="R305" s="97">
        <v>0.103991321727523</v>
      </c>
      <c r="S305" s="97">
        <v>0.1037780287395399</v>
      </c>
      <c r="T305" s="97">
        <v>0.10357617764909302</v>
      </c>
      <c r="U305" s="97">
        <v>0.10338515496211817</v>
      </c>
      <c r="V305" s="97">
        <v>0.10320438007900493</v>
      </c>
      <c r="W305" s="97">
        <v>0.10303330353085506</v>
      </c>
      <c r="X305" s="97">
        <v>0.10287140531030932</v>
      </c>
      <c r="Y305" s="97">
        <v>0.1027181932918724</v>
      </c>
      <c r="Z305" s="97">
        <v>0.10257320173693744</v>
      </c>
      <c r="AA305" s="97">
        <v>0.10243598987896818</v>
      </c>
      <c r="AB305" s="97">
        <v>0.10230614058454129</v>
      </c>
      <c r="AC305" s="97">
        <v>0.10218325908618103</v>
      </c>
      <c r="AD305" s="97">
        <v>0.10206697178313734</v>
      </c>
      <c r="AE305" s="97">
        <v>0.10195692510646373</v>
      </c>
      <c r="AF305" s="97">
        <v>0.10185278444494791</v>
      </c>
      <c r="AG305" s="97">
        <v>0.10175423312863197</v>
      </c>
    </row>
    <row r="306" spans="1:33" ht="16.5">
      <c r="A306" s="7"/>
      <c r="B306" s="39">
        <f t="shared" si="167"/>
        <v>76.839417652190875</v>
      </c>
      <c r="C306" s="40" t="str">
        <f t="shared" si="168"/>
        <v>Large General Service</v>
      </c>
      <c r="D306" s="40" t="str">
        <f t="shared" si="169"/>
        <v>ID</v>
      </c>
      <c r="E306" s="40" t="str">
        <f t="shared" si="170"/>
        <v>Third Party Contracts</v>
      </c>
      <c r="F306" s="40" t="s">
        <v>74</v>
      </c>
      <c r="G306" s="117" t="s">
        <v>544</v>
      </c>
      <c r="H306" s="117" t="s">
        <v>259</v>
      </c>
      <c r="I306" s="117" t="s">
        <v>248</v>
      </c>
      <c r="J306" s="97">
        <v>0</v>
      </c>
      <c r="K306" s="97">
        <v>1.4563732879164097</v>
      </c>
      <c r="L306" s="97">
        <v>3.5143803274246297</v>
      </c>
      <c r="M306" s="97">
        <v>4.3726787163674024</v>
      </c>
      <c r="N306" s="97">
        <v>4.3504209763514883</v>
      </c>
      <c r="O306" s="97">
        <v>4.3291488197370569</v>
      </c>
      <c r="P306" s="97">
        <v>4.3088093435064447</v>
      </c>
      <c r="Q306" s="97">
        <v>4.2893524956119728</v>
      </c>
      <c r="R306" s="97">
        <v>4.2707309213243727</v>
      </c>
      <c r="S306" s="97">
        <v>4.2528998178621968</v>
      </c>
      <c r="T306" s="97">
        <v>4.2358167968559304</v>
      </c>
      <c r="U306" s="97">
        <v>4.219441754224504</v>
      </c>
      <c r="V306" s="97">
        <v>4.2037367470647888</v>
      </c>
      <c r="W306" s="97">
        <v>4.1886658771760636</v>
      </c>
      <c r="X306" s="97">
        <v>4.1741951808618785</v>
      </c>
      <c r="Y306" s="97">
        <v>4.1602925246710027</v>
      </c>
      <c r="Z306" s="97">
        <v>4.1469275067573736</v>
      </c>
      <c r="AA306" s="97">
        <v>4.1340713635561954</v>
      </c>
      <c r="AB306" s="97">
        <v>4.121696881489699</v>
      </c>
      <c r="AC306" s="97">
        <v>4.1097783134314794</v>
      </c>
      <c r="AD306" s="97">
        <v>4.0982912996729519</v>
      </c>
      <c r="AE306" s="97">
        <v>4.0872127931492734</v>
      </c>
      <c r="AF306" s="97">
        <v>4.0765209886952096</v>
      </c>
      <c r="AG306" s="97">
        <v>4.0661952561136916</v>
      </c>
    </row>
    <row r="307" spans="1:33" ht="16.5">
      <c r="A307" s="7"/>
      <c r="B307" s="39">
        <f t="shared" si="167"/>
        <v>10.595685669913248</v>
      </c>
      <c r="C307" s="40" t="str">
        <f t="shared" si="168"/>
        <v>Large General Service</v>
      </c>
      <c r="D307" s="40" t="str">
        <f t="shared" si="169"/>
        <v>ID</v>
      </c>
      <c r="E307" s="40" t="str">
        <f t="shared" si="170"/>
        <v>Variable Peak Pricing Rates</v>
      </c>
      <c r="F307" s="40" t="s">
        <v>74</v>
      </c>
      <c r="G307" s="117" t="s">
        <v>544</v>
      </c>
      <c r="H307" s="117" t="s">
        <v>259</v>
      </c>
      <c r="I307" s="117" t="s">
        <v>303</v>
      </c>
      <c r="J307" s="97">
        <v>0</v>
      </c>
      <c r="K307" s="97">
        <v>5.7735167686306765E-2</v>
      </c>
      <c r="L307" s="97">
        <v>0.22521907052985499</v>
      </c>
      <c r="M307" s="97">
        <v>0.46881367589465667</v>
      </c>
      <c r="N307" s="97">
        <v>0.58272787652425639</v>
      </c>
      <c r="O307" s="97">
        <v>0.63493088788847463</v>
      </c>
      <c r="P307" s="97">
        <v>0.63194781610230466</v>
      </c>
      <c r="Q307" s="97">
        <v>0.62909419424185353</v>
      </c>
      <c r="R307" s="97">
        <v>0.62636307706648542</v>
      </c>
      <c r="S307" s="97">
        <v>0.62374789361479777</v>
      </c>
      <c r="T307" s="97">
        <v>0.62124242703303534</v>
      </c>
      <c r="U307" s="97">
        <v>0.61884079549064497</v>
      </c>
      <c r="V307" s="97">
        <v>0.61653743412437578</v>
      </c>
      <c r="W307" s="97">
        <v>0.61432707795549701</v>
      </c>
      <c r="X307" s="97">
        <v>0.61220474572768335</v>
      </c>
      <c r="Y307" s="97">
        <v>0.61016572461594965</v>
      </c>
      <c r="Z307" s="97">
        <v>0.60820555575969337</v>
      </c>
      <c r="AA307" s="97">
        <v>0.60632002057542544</v>
      </c>
      <c r="AB307" s="97">
        <v>0.60450512780717081</v>
      </c>
      <c r="AC307" s="97">
        <v>0.60275710127478099</v>
      </c>
      <c r="AD307" s="97">
        <v>0.60107236828254984</v>
      </c>
      <c r="AE307" s="97">
        <v>0.59944754865253658</v>
      </c>
      <c r="AF307" s="97">
        <v>0.59787944434893803</v>
      </c>
      <c r="AG307" s="97">
        <v>0.59636502966164595</v>
      </c>
    </row>
    <row r="308" spans="1:33" ht="16.5">
      <c r="A308" s="7"/>
      <c r="B308" s="39">
        <f t="shared" si="167"/>
        <v>0</v>
      </c>
      <c r="C308" s="40" t="str">
        <f t="shared" si="168"/>
        <v>Large General Service</v>
      </c>
      <c r="D308" s="40" t="str">
        <f t="shared" si="169"/>
        <v>ID</v>
      </c>
      <c r="E308" s="40" t="str">
        <f t="shared" si="170"/>
        <v>Time-of-Use Opt-Out</v>
      </c>
      <c r="F308" s="40" t="s">
        <v>74</v>
      </c>
      <c r="G308" s="117" t="s">
        <v>544</v>
      </c>
      <c r="H308" s="117" t="s">
        <v>259</v>
      </c>
      <c r="I308" s="117" t="s">
        <v>1314</v>
      </c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</row>
    <row r="309" spans="1:33" ht="16.5">
      <c r="A309" s="7"/>
      <c r="B309" s="39">
        <f t="shared" si="167"/>
        <v>4.0884329504262986</v>
      </c>
      <c r="C309" s="40" t="str">
        <f t="shared" si="168"/>
        <v>Large General Service</v>
      </c>
      <c r="D309" s="40" t="str">
        <f t="shared" si="169"/>
        <v>ID</v>
      </c>
      <c r="E309" s="40" t="str">
        <f t="shared" si="170"/>
        <v>Parent-Time-of-Use Opt-in</v>
      </c>
      <c r="F309" s="40" t="s">
        <v>74</v>
      </c>
      <c r="G309" s="117" t="s">
        <v>544</v>
      </c>
      <c r="H309" s="117" t="s">
        <v>259</v>
      </c>
      <c r="I309" s="117" t="s">
        <v>1273</v>
      </c>
      <c r="J309" s="97">
        <v>0</v>
      </c>
      <c r="K309" s="97">
        <v>1.9681666691179905E-2</v>
      </c>
      <c r="L309" s="97">
        <v>7.9181233255069206E-2</v>
      </c>
      <c r="M309" s="97">
        <v>0.17414801733401541</v>
      </c>
      <c r="N309" s="97">
        <v>0.22276487809493498</v>
      </c>
      <c r="O309" s="97">
        <v>0.24630625514323934</v>
      </c>
      <c r="P309" s="97">
        <v>0.24514904377663146</v>
      </c>
      <c r="Q309" s="97">
        <v>0.24404204941322902</v>
      </c>
      <c r="R309" s="97">
        <v>0.24298257781300597</v>
      </c>
      <c r="S309" s="97">
        <v>0.24196807992861433</v>
      </c>
      <c r="T309" s="97">
        <v>0.24099614408030073</v>
      </c>
      <c r="U309" s="97">
        <v>0.24006448855255139</v>
      </c>
      <c r="V309" s="97">
        <v>0.23917095458973836</v>
      </c>
      <c r="W309" s="97">
        <v>0.23831349976926205</v>
      </c>
      <c r="X309" s="97">
        <v>0.23749019173184546</v>
      </c>
      <c r="Y309" s="97">
        <v>0.23669920224973137</v>
      </c>
      <c r="Z309" s="97">
        <v>0.23593880161457179</v>
      </c>
      <c r="AA309" s="97">
        <v>0.23520735332777903</v>
      </c>
      <c r="AB309" s="97">
        <v>0.23450330907703859</v>
      </c>
      <c r="AC309" s="97">
        <v>0.23382520398356013</v>
      </c>
      <c r="AD309" s="97">
        <v>0.23317165210547669</v>
      </c>
      <c r="AE309" s="97">
        <v>0.23254134218358471</v>
      </c>
      <c r="AF309" s="97">
        <v>0.23193303361636747</v>
      </c>
      <c r="AG309" s="97">
        <v>0.23134555265194118</v>
      </c>
    </row>
    <row r="310" spans="1:33" ht="16.5">
      <c r="A310" s="7"/>
      <c r="B310" s="39">
        <f t="shared" si="167"/>
        <v>8.2097669774999996E-3</v>
      </c>
      <c r="C310" s="40" t="str">
        <f t="shared" si="168"/>
        <v>Extra Large General Service</v>
      </c>
      <c r="D310" s="40" t="str">
        <f t="shared" si="169"/>
        <v>ID</v>
      </c>
      <c r="E310" s="40" t="str">
        <f t="shared" si="170"/>
        <v>Ancillary Battery Storage</v>
      </c>
      <c r="F310" s="40" t="s">
        <v>74</v>
      </c>
      <c r="G310" s="117" t="s">
        <v>544</v>
      </c>
      <c r="H310" s="117" t="s">
        <v>270</v>
      </c>
      <c r="I310" s="117" t="s">
        <v>503</v>
      </c>
      <c r="J310" s="97">
        <v>0</v>
      </c>
      <c r="K310" s="97">
        <v>1.6475497500000002E-5</v>
      </c>
      <c r="L310" s="97">
        <v>3.2852985000000004E-5</v>
      </c>
      <c r="M310" s="97">
        <v>6.531393E-5</v>
      </c>
      <c r="N310" s="97">
        <v>9.7676864999999991E-5</v>
      </c>
      <c r="O310" s="97">
        <v>1.3003980000000001E-4</v>
      </c>
      <c r="P310" s="97">
        <v>1.7880472499999999E-4</v>
      </c>
      <c r="Q310" s="97">
        <v>2.2756965000000006E-4</v>
      </c>
      <c r="R310" s="97">
        <v>2.7633457500000002E-4</v>
      </c>
      <c r="S310" s="97">
        <v>3.4135447500000004E-4</v>
      </c>
      <c r="T310" s="97">
        <v>4.06374375E-4</v>
      </c>
      <c r="U310" s="97">
        <v>4.7139427499999997E-4</v>
      </c>
      <c r="V310" s="97">
        <v>5.5266915000000004E-4</v>
      </c>
      <c r="W310" s="97">
        <v>6.3394402500000001E-4</v>
      </c>
      <c r="X310" s="97">
        <v>7.1521889999999998E-4</v>
      </c>
      <c r="Y310" s="97">
        <v>8.1274874999999989E-4</v>
      </c>
      <c r="Z310" s="97">
        <v>8.1274875E-4</v>
      </c>
      <c r="AA310" s="97">
        <v>8.1274875E-4</v>
      </c>
      <c r="AB310" s="97">
        <v>8.1274875E-4</v>
      </c>
      <c r="AC310" s="97">
        <v>8.1274875E-4</v>
      </c>
      <c r="AD310" s="97">
        <v>8.1274875E-4</v>
      </c>
      <c r="AE310" s="97">
        <v>8.1274875E-4</v>
      </c>
      <c r="AF310" s="97">
        <v>8.1274875E-4</v>
      </c>
      <c r="AG310" s="97">
        <v>8.1274875E-4</v>
      </c>
    </row>
    <row r="311" spans="1:33" ht="16.5">
      <c r="A311" s="7"/>
      <c r="B311" s="39">
        <f t="shared" si="167"/>
        <v>4.0816665834736217</v>
      </c>
      <c r="C311" s="40" t="str">
        <f t="shared" si="168"/>
        <v>Extra Large General Service</v>
      </c>
      <c r="D311" s="40" t="str">
        <f t="shared" si="169"/>
        <v>ID</v>
      </c>
      <c r="E311" s="40" t="str">
        <f t="shared" si="170"/>
        <v>Ancillary Third Party</v>
      </c>
      <c r="F311" s="40" t="s">
        <v>74</v>
      </c>
      <c r="G311" s="117" t="s">
        <v>544</v>
      </c>
      <c r="H311" s="117" t="s">
        <v>270</v>
      </c>
      <c r="I311" s="117" t="s">
        <v>472</v>
      </c>
      <c r="J311" s="97">
        <v>0</v>
      </c>
      <c r="K311" s="97">
        <v>0.11582769599830631</v>
      </c>
      <c r="L311" s="97">
        <v>0.18450095590889354</v>
      </c>
      <c r="M311" s="97">
        <v>0.22958944037073162</v>
      </c>
      <c r="N311" s="97">
        <v>0.22858339025977067</v>
      </c>
      <c r="O311" s="97">
        <v>0.22760165971619076</v>
      </c>
      <c r="P311" s="97">
        <v>0.22664362176999273</v>
      </c>
      <c r="Q311" s="97">
        <v>0.22570866562867009</v>
      </c>
      <c r="R311" s="97">
        <v>0.22479619625978195</v>
      </c>
      <c r="S311" s="97">
        <v>0.22390563398429625</v>
      </c>
      <c r="T311" s="97">
        <v>0.22303641408042774</v>
      </c>
      <c r="U311" s="97">
        <v>0.22218798639769599</v>
      </c>
      <c r="V311" s="97">
        <v>0.22135981498094337</v>
      </c>
      <c r="W311" s="97">
        <v>0.22055137770405367</v>
      </c>
      <c r="X311" s="97">
        <v>0.21976216591312228</v>
      </c>
      <c r="Y311" s="97">
        <v>0.2189916840788334</v>
      </c>
      <c r="Z311" s="97">
        <v>0.21823944945780688</v>
      </c>
      <c r="AA311" s="97">
        <v>0.21750499176268362</v>
      </c>
      <c r="AB311" s="97">
        <v>0.21678785284072369</v>
      </c>
      <c r="AC311" s="97">
        <v>0.21608758636069705</v>
      </c>
      <c r="AD311" s="97">
        <v>0.21540375750785401</v>
      </c>
      <c r="AE311" s="97">
        <v>0.21473594268676624</v>
      </c>
      <c r="AF311" s="97">
        <v>0.214083729231835</v>
      </c>
      <c r="AG311" s="97">
        <v>0.21344671512526975</v>
      </c>
    </row>
    <row r="312" spans="1:33" ht="16.5">
      <c r="A312" s="7"/>
      <c r="B312" s="39">
        <f t="shared" si="167"/>
        <v>8.2097669774999996E-3</v>
      </c>
      <c r="C312" s="40" t="str">
        <f t="shared" si="168"/>
        <v>Extra Large General Service</v>
      </c>
      <c r="D312" s="40" t="str">
        <f t="shared" si="169"/>
        <v>ID</v>
      </c>
      <c r="E312" s="40" t="str">
        <f t="shared" si="170"/>
        <v>Battery Energy Storage</v>
      </c>
      <c r="F312" s="40" t="s">
        <v>74</v>
      </c>
      <c r="G312" s="117" t="s">
        <v>544</v>
      </c>
      <c r="H312" s="117" t="s">
        <v>270</v>
      </c>
      <c r="I312" s="117" t="s">
        <v>356</v>
      </c>
      <c r="J312" s="97">
        <v>0</v>
      </c>
      <c r="K312" s="97">
        <v>1.6475497500000002E-5</v>
      </c>
      <c r="L312" s="97">
        <v>3.2852985000000004E-5</v>
      </c>
      <c r="M312" s="97">
        <v>6.531393E-5</v>
      </c>
      <c r="N312" s="97">
        <v>9.7676864999999991E-5</v>
      </c>
      <c r="O312" s="97">
        <v>1.3003980000000001E-4</v>
      </c>
      <c r="P312" s="97">
        <v>1.7880472499999999E-4</v>
      </c>
      <c r="Q312" s="97">
        <v>2.2756965000000006E-4</v>
      </c>
      <c r="R312" s="97">
        <v>2.7633457500000002E-4</v>
      </c>
      <c r="S312" s="97">
        <v>3.4135447500000004E-4</v>
      </c>
      <c r="T312" s="97">
        <v>4.06374375E-4</v>
      </c>
      <c r="U312" s="97">
        <v>4.7139427499999997E-4</v>
      </c>
      <c r="V312" s="97">
        <v>5.5266915000000004E-4</v>
      </c>
      <c r="W312" s="97">
        <v>6.3394402500000001E-4</v>
      </c>
      <c r="X312" s="97">
        <v>7.1521889999999998E-4</v>
      </c>
      <c r="Y312" s="97">
        <v>8.1274874999999989E-4</v>
      </c>
      <c r="Z312" s="97">
        <v>8.1274875E-4</v>
      </c>
      <c r="AA312" s="97">
        <v>8.1274875E-4</v>
      </c>
      <c r="AB312" s="97">
        <v>8.1274875E-4</v>
      </c>
      <c r="AC312" s="97">
        <v>8.1274875E-4</v>
      </c>
      <c r="AD312" s="97">
        <v>8.1274875E-4</v>
      </c>
      <c r="AE312" s="97">
        <v>8.1274875E-4</v>
      </c>
      <c r="AF312" s="97">
        <v>8.1274875E-4</v>
      </c>
      <c r="AG312" s="97">
        <v>8.1274875E-4</v>
      </c>
    </row>
    <row r="313" spans="1:33" ht="16.5">
      <c r="A313" s="7"/>
      <c r="B313" s="39">
        <f t="shared" si="167"/>
        <v>2.3326380000000001E-2</v>
      </c>
      <c r="C313" s="40" t="str">
        <f t="shared" si="168"/>
        <v>Extra Large General Service</v>
      </c>
      <c r="D313" s="40" t="str">
        <f t="shared" si="169"/>
        <v>ID</v>
      </c>
      <c r="E313" s="40" t="str">
        <f t="shared" si="170"/>
        <v>Thermal Energy Storage</v>
      </c>
      <c r="F313" s="40" t="s">
        <v>74</v>
      </c>
      <c r="G313" s="117" t="s">
        <v>544</v>
      </c>
      <c r="H313" s="117" t="s">
        <v>270</v>
      </c>
      <c r="I313" s="117" t="s">
        <v>325</v>
      </c>
      <c r="J313" s="97">
        <v>0</v>
      </c>
      <c r="K313" s="97">
        <v>1.3721400000000003E-4</v>
      </c>
      <c r="L313" s="97">
        <v>4.1164199999999999E-4</v>
      </c>
      <c r="M313" s="97">
        <v>9.6049799999999995E-4</v>
      </c>
      <c r="N313" s="97">
        <v>1.2349260000000001E-3</v>
      </c>
      <c r="O313" s="97">
        <v>1.3721399999999998E-3</v>
      </c>
      <c r="P313" s="97">
        <v>1.3721399999999998E-3</v>
      </c>
      <c r="Q313" s="97">
        <v>1.3721399999999998E-3</v>
      </c>
      <c r="R313" s="97">
        <v>1.3721399999999998E-3</v>
      </c>
      <c r="S313" s="97">
        <v>1.3721399999999998E-3</v>
      </c>
      <c r="T313" s="97">
        <v>1.3721399999999998E-3</v>
      </c>
      <c r="U313" s="97">
        <v>1.3721399999999998E-3</v>
      </c>
      <c r="V313" s="97">
        <v>1.3721399999999998E-3</v>
      </c>
      <c r="W313" s="97">
        <v>1.3721399999999998E-3</v>
      </c>
      <c r="X313" s="97">
        <v>1.3721399999999998E-3</v>
      </c>
      <c r="Y313" s="97">
        <v>1.3721399999999998E-3</v>
      </c>
      <c r="Z313" s="97">
        <v>1.3721399999999998E-3</v>
      </c>
      <c r="AA313" s="97">
        <v>1.3721399999999998E-3</v>
      </c>
      <c r="AB313" s="97">
        <v>1.3721399999999998E-3</v>
      </c>
      <c r="AC313" s="97">
        <v>1.3721399999999998E-3</v>
      </c>
      <c r="AD313" s="97">
        <v>1.3721399999999998E-3</v>
      </c>
      <c r="AE313" s="97">
        <v>1.3721399999999998E-3</v>
      </c>
      <c r="AF313" s="97">
        <v>1.3721399999999998E-3</v>
      </c>
      <c r="AG313" s="97">
        <v>1.3721399999999998E-3</v>
      </c>
    </row>
    <row r="314" spans="1:33" ht="16.5">
      <c r="A314" s="7"/>
      <c r="B314" s="39">
        <f t="shared" si="167"/>
        <v>37.785061425551859</v>
      </c>
      <c r="C314" s="40" t="str">
        <f t="shared" si="168"/>
        <v>Extra Large General Service</v>
      </c>
      <c r="D314" s="40" t="str">
        <f t="shared" si="169"/>
        <v>ID</v>
      </c>
      <c r="E314" s="40" t="str">
        <f t="shared" si="170"/>
        <v>Third Party Contracts</v>
      </c>
      <c r="F314" s="40" t="s">
        <v>74</v>
      </c>
      <c r="G314" s="117" t="s">
        <v>544</v>
      </c>
      <c r="H314" s="117" t="s">
        <v>270</v>
      </c>
      <c r="I314" s="117" t="s">
        <v>248</v>
      </c>
      <c r="J314" s="97">
        <v>0</v>
      </c>
      <c r="K314" s="97">
        <v>1.0722474554380599</v>
      </c>
      <c r="L314" s="97">
        <v>1.707973889958871</v>
      </c>
      <c r="M314" s="97">
        <v>2.1253698531356857</v>
      </c>
      <c r="N314" s="97">
        <v>2.1160565825726865</v>
      </c>
      <c r="O314" s="97">
        <v>2.1069684446432682</v>
      </c>
      <c r="P314" s="97">
        <v>2.098099635321196</v>
      </c>
      <c r="Q314" s="97">
        <v>2.0894445003395417</v>
      </c>
      <c r="R314" s="97">
        <v>2.0809975313264495</v>
      </c>
      <c r="S314" s="97">
        <v>2.0727533620406118</v>
      </c>
      <c r="T314" s="97">
        <v>2.0647067647038848</v>
      </c>
      <c r="U314" s="97">
        <v>2.0568526464285317</v>
      </c>
      <c r="V314" s="97">
        <v>2.049186045736652</v>
      </c>
      <c r="W314" s="97">
        <v>2.0417021291694173</v>
      </c>
      <c r="X314" s="97">
        <v>2.0343961879838117</v>
      </c>
      <c r="Y314" s="97">
        <v>2.0272636349345854</v>
      </c>
      <c r="Z314" s="97">
        <v>2.0203000011392636</v>
      </c>
      <c r="AA314" s="97">
        <v>2.0135009330240319</v>
      </c>
      <c r="AB314" s="97">
        <v>2.0068621893484409</v>
      </c>
      <c r="AC314" s="97">
        <v>2.0003796383068648</v>
      </c>
      <c r="AD314" s="97">
        <v>1.9940492547047703</v>
      </c>
      <c r="AE314" s="97">
        <v>1.9878671172078308</v>
      </c>
      <c r="AF314" s="97">
        <v>1.98182940566203</v>
      </c>
      <c r="AG314" s="97">
        <v>1.9759323984829118</v>
      </c>
    </row>
    <row r="315" spans="1:33" ht="16.5">
      <c r="A315" s="7"/>
      <c r="B315" s="39">
        <f t="shared" si="167"/>
        <v>5.4966156239961181</v>
      </c>
      <c r="C315" s="40" t="str">
        <f t="shared" si="168"/>
        <v>Extra Large General Service</v>
      </c>
      <c r="D315" s="40" t="str">
        <f t="shared" si="169"/>
        <v>ID</v>
      </c>
      <c r="E315" s="40" t="str">
        <f t="shared" si="170"/>
        <v>Variable Peak Pricing Rates</v>
      </c>
      <c r="F315" s="40" t="s">
        <v>74</v>
      </c>
      <c r="G315" s="117" t="s">
        <v>544</v>
      </c>
      <c r="H315" s="117" t="s">
        <v>270</v>
      </c>
      <c r="I315" s="117" t="s">
        <v>303</v>
      </c>
      <c r="J315" s="97">
        <v>0</v>
      </c>
      <c r="K315" s="97">
        <v>4.2805222994714294E-2</v>
      </c>
      <c r="L315" s="97">
        <v>0.11589085437332784</v>
      </c>
      <c r="M315" s="97">
        <v>0.24214681904312915</v>
      </c>
      <c r="N315" s="97">
        <v>0.30119886789659323</v>
      </c>
      <c r="O315" s="97">
        <v>0.32837759634319602</v>
      </c>
      <c r="P315" s="97">
        <v>0.32699536477963731</v>
      </c>
      <c r="Q315" s="97">
        <v>0.32564643502773361</v>
      </c>
      <c r="R315" s="97">
        <v>0.32432994859057002</v>
      </c>
      <c r="S315" s="97">
        <v>0.32304506912272002</v>
      </c>
      <c r="T315" s="97">
        <v>0.32179098185867311</v>
      </c>
      <c r="U315" s="97">
        <v>0.3205668930560085</v>
      </c>
      <c r="V315" s="97">
        <v>0.3193720294529378</v>
      </c>
      <c r="W315" s="97">
        <v>0.31820563773984423</v>
      </c>
      <c r="X315" s="97">
        <v>0.3170669840444586</v>
      </c>
      <c r="Y315" s="97">
        <v>0.31595535343031728</v>
      </c>
      <c r="Z315" s="97">
        <v>0.31487004940816371</v>
      </c>
      <c r="AA315" s="97">
        <v>0.31381039345995543</v>
      </c>
      <c r="AB315" s="97">
        <v>0.31277572457515468</v>
      </c>
      <c r="AC315" s="97">
        <v>0.31176539879898241</v>
      </c>
      <c r="AD315" s="97">
        <v>0.31077878879232984</v>
      </c>
      <c r="AE315" s="97">
        <v>0.3098152834030255</v>
      </c>
      <c r="AF315" s="97">
        <v>0.30887428724816407</v>
      </c>
      <c r="AG315" s="97">
        <v>0.30795522030721362</v>
      </c>
    </row>
    <row r="316" spans="1:33" ht="16.5">
      <c r="A316" s="7"/>
      <c r="B316" s="39">
        <f t="shared" si="167"/>
        <v>0</v>
      </c>
      <c r="C316" s="40" t="str">
        <f t="shared" si="168"/>
        <v>Extra Large General Service</v>
      </c>
      <c r="D316" s="40" t="str">
        <f t="shared" si="169"/>
        <v>ID</v>
      </c>
      <c r="E316" s="40" t="str">
        <f t="shared" si="170"/>
        <v>Time-of-Use Opt-Out</v>
      </c>
      <c r="F316" s="40" t="s">
        <v>74</v>
      </c>
      <c r="G316" s="117" t="s">
        <v>544</v>
      </c>
      <c r="H316" s="117" t="s">
        <v>270</v>
      </c>
      <c r="I316" s="117" t="s">
        <v>1314</v>
      </c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</row>
    <row r="317" spans="1:33" ht="16.5">
      <c r="A317" s="7"/>
      <c r="B317" s="39">
        <f t="shared" si="167"/>
        <v>2.5540061349199452</v>
      </c>
      <c r="C317" s="40" t="str">
        <f t="shared" si="168"/>
        <v>Extra Large General Service</v>
      </c>
      <c r="D317" s="40" t="str">
        <f t="shared" si="169"/>
        <v>ID</v>
      </c>
      <c r="E317" s="40" t="str">
        <f t="shared" si="170"/>
        <v>Parent-Time-of-Use Opt-in</v>
      </c>
      <c r="F317" s="40" t="s">
        <v>74</v>
      </c>
      <c r="G317" s="117" t="s">
        <v>544</v>
      </c>
      <c r="H317" s="117" t="s">
        <v>270</v>
      </c>
      <c r="I317" s="117" t="s">
        <v>1273</v>
      </c>
      <c r="J317" s="97">
        <v>0</v>
      </c>
      <c r="K317" s="97">
        <v>1.7653733983098354E-2</v>
      </c>
      <c r="L317" s="97">
        <v>4.9075386562235909E-2</v>
      </c>
      <c r="M317" s="97">
        <v>0.10834141299199723</v>
      </c>
      <c r="N317" s="97">
        <v>0.13868571346020098</v>
      </c>
      <c r="O317" s="97">
        <v>0.15343342180818828</v>
      </c>
      <c r="P317" s="97">
        <v>0.15278757836183318</v>
      </c>
      <c r="Q317" s="97">
        <v>0.15215729508453812</v>
      </c>
      <c r="R317" s="97">
        <v>0.15154217084626037</v>
      </c>
      <c r="S317" s="97">
        <v>0.15094181486717201</v>
      </c>
      <c r="T317" s="97">
        <v>0.15035584645059438</v>
      </c>
      <c r="U317" s="97">
        <v>0.14978389472282297</v>
      </c>
      <c r="V317" s="97">
        <v>0.14922559837966562</v>
      </c>
      <c r="W317" s="97">
        <v>0.14868060543952114</v>
      </c>
      <c r="X317" s="97">
        <v>0.1481485730028291</v>
      </c>
      <c r="Y317" s="97">
        <v>0.14762916701772597</v>
      </c>
      <c r="Z317" s="97">
        <v>0.14712206205174896</v>
      </c>
      <c r="AA317" s="97">
        <v>0.14662694106942997</v>
      </c>
      <c r="AB317" s="97">
        <v>0.14614349521562842</v>
      </c>
      <c r="AC317" s="97">
        <v>0.14567142360445456</v>
      </c>
      <c r="AD317" s="97">
        <v>0.14521043311363957</v>
      </c>
      <c r="AE317" s="97">
        <v>0.14476023818421113</v>
      </c>
      <c r="AF317" s="97">
        <v>0.14432056062533821</v>
      </c>
      <c r="AG317" s="97">
        <v>0.14389112942421134</v>
      </c>
    </row>
    <row r="318" spans="1:33" ht="16.5">
      <c r="A318" s="7"/>
      <c r="B318" s="39">
        <f t="shared" si="167"/>
        <v>0</v>
      </c>
      <c r="C318" s="40">
        <f t="shared" si="168"/>
        <v>0</v>
      </c>
      <c r="D318" s="40">
        <f t="shared" si="169"/>
        <v>0</v>
      </c>
      <c r="E318" s="40">
        <f t="shared" si="170"/>
        <v>0</v>
      </c>
      <c r="F318" s="40" t="s">
        <v>74</v>
      </c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ht="16.5">
      <c r="A319" s="7"/>
      <c r="B319" s="39">
        <f t="shared" si="167"/>
        <v>0</v>
      </c>
      <c r="C319" s="40">
        <f t="shared" si="168"/>
        <v>0</v>
      </c>
      <c r="D319" s="40">
        <f t="shared" si="169"/>
        <v>0</v>
      </c>
      <c r="E319" s="40">
        <f t="shared" si="170"/>
        <v>0</v>
      </c>
      <c r="F319" s="40" t="s">
        <v>74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ht="16.5">
      <c r="A320" s="7"/>
      <c r="B320" s="39">
        <f t="shared" si="167"/>
        <v>0</v>
      </c>
      <c r="C320" s="40">
        <f t="shared" si="168"/>
        <v>0</v>
      </c>
      <c r="D320" s="40">
        <f t="shared" si="169"/>
        <v>0</v>
      </c>
      <c r="E320" s="40">
        <f t="shared" si="170"/>
        <v>0</v>
      </c>
      <c r="F320" s="40" t="s">
        <v>74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40" ht="16.5">
      <c r="A321" s="7"/>
      <c r="B321" s="39">
        <f t="shared" si="167"/>
        <v>0</v>
      </c>
      <c r="C321" s="40">
        <f t="shared" si="168"/>
        <v>0</v>
      </c>
      <c r="D321" s="40">
        <f t="shared" si="169"/>
        <v>0</v>
      </c>
      <c r="E321" s="40">
        <f t="shared" si="170"/>
        <v>0</v>
      </c>
      <c r="F321" s="40" t="s">
        <v>74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40" ht="16.5">
      <c r="A322" s="7"/>
      <c r="B322" s="39">
        <f t="shared" si="167"/>
        <v>0</v>
      </c>
      <c r="C322" s="40">
        <f t="shared" si="168"/>
        <v>0</v>
      </c>
      <c r="D322" s="40">
        <f t="shared" si="169"/>
        <v>0</v>
      </c>
      <c r="E322" s="40">
        <f t="shared" si="170"/>
        <v>0</v>
      </c>
      <c r="F322" s="40" t="s">
        <v>74</v>
      </c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40" ht="16.5">
      <c r="A323" s="7"/>
      <c r="B323" s="39">
        <f t="shared" si="167"/>
        <v>0</v>
      </c>
      <c r="C323" s="40">
        <f t="shared" si="168"/>
        <v>0</v>
      </c>
      <c r="D323" s="40">
        <f t="shared" si="169"/>
        <v>0</v>
      </c>
      <c r="E323" s="40">
        <f t="shared" si="170"/>
        <v>0</v>
      </c>
      <c r="F323" s="40" t="s">
        <v>74</v>
      </c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40" ht="16.5">
      <c r="A324" s="7"/>
      <c r="B324" s="39">
        <f t="shared" si="167"/>
        <v>0</v>
      </c>
      <c r="C324" s="40">
        <f t="shared" si="168"/>
        <v>0</v>
      </c>
      <c r="D324" s="40">
        <f t="shared" si="169"/>
        <v>0</v>
      </c>
      <c r="E324" s="40">
        <f t="shared" si="170"/>
        <v>0</v>
      </c>
      <c r="F324" s="40" t="s">
        <v>74</v>
      </c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40" ht="16.5">
      <c r="A325" s="7"/>
      <c r="B325" s="39">
        <f t="shared" si="167"/>
        <v>0</v>
      </c>
      <c r="C325" s="40">
        <f t="shared" si="168"/>
        <v>0</v>
      </c>
      <c r="D325" s="40">
        <f t="shared" si="169"/>
        <v>0</v>
      </c>
      <c r="E325" s="40">
        <f t="shared" si="170"/>
        <v>0</v>
      </c>
      <c r="F325" s="40" t="s">
        <v>74</v>
      </c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40" ht="16.5">
      <c r="A326" s="7"/>
      <c r="B326" s="39">
        <f t="shared" si="167"/>
        <v>0</v>
      </c>
      <c r="C326" s="40">
        <f t="shared" si="168"/>
        <v>0</v>
      </c>
      <c r="D326" s="40">
        <f t="shared" si="169"/>
        <v>0</v>
      </c>
      <c r="E326" s="40">
        <f t="shared" si="170"/>
        <v>0</v>
      </c>
      <c r="F326" s="40" t="s">
        <v>74</v>
      </c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40" ht="16.5">
      <c r="A327" s="7"/>
      <c r="B327" s="39">
        <f t="shared" si="167"/>
        <v>0</v>
      </c>
      <c r="C327" s="40">
        <f t="shared" si="168"/>
        <v>0</v>
      </c>
      <c r="D327" s="40">
        <f t="shared" si="169"/>
        <v>0</v>
      </c>
      <c r="E327" s="40">
        <f t="shared" si="170"/>
        <v>0</v>
      </c>
      <c r="F327" s="40" t="s">
        <v>74</v>
      </c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40" ht="16.5">
      <c r="A328" s="7"/>
      <c r="B328" s="39">
        <f t="shared" si="167"/>
        <v>0</v>
      </c>
      <c r="C328" s="40">
        <f t="shared" si="168"/>
        <v>0</v>
      </c>
      <c r="D328" s="40">
        <f t="shared" si="169"/>
        <v>0</v>
      </c>
      <c r="E328" s="40">
        <f t="shared" si="170"/>
        <v>0</v>
      </c>
      <c r="F328" s="40" t="s">
        <v>74</v>
      </c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40" ht="16.5">
      <c r="A329" s="7"/>
      <c r="B329" s="39">
        <f t="shared" si="167"/>
        <v>0</v>
      </c>
      <c r="C329" s="40">
        <f t="shared" si="168"/>
        <v>0</v>
      </c>
      <c r="D329" s="40">
        <f t="shared" si="169"/>
        <v>0</v>
      </c>
      <c r="E329" s="40">
        <f t="shared" si="170"/>
        <v>0</v>
      </c>
      <c r="F329" s="40" t="s">
        <v>74</v>
      </c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40" ht="16.5">
      <c r="A330" s="7"/>
      <c r="B330" s="39"/>
      <c r="C330" s="40"/>
      <c r="D330" s="40"/>
      <c r="E330" s="40"/>
      <c r="F330" s="40"/>
      <c r="G330" s="117"/>
      <c r="H330" s="117"/>
      <c r="I330" s="11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</row>
    <row r="331" spans="1:40">
      <c r="B331" s="117"/>
      <c r="C331" s="117"/>
    </row>
    <row r="332" spans="1:40">
      <c r="B332" s="120" t="s">
        <v>0</v>
      </c>
      <c r="C332" s="117" t="s">
        <v>38</v>
      </c>
      <c r="D332" s="117"/>
    </row>
    <row r="333" spans="1:40" ht="16.5">
      <c r="B333" s="21"/>
      <c r="C333" s="21"/>
      <c r="D333" s="21"/>
      <c r="E333" s="117"/>
      <c r="F333" s="117"/>
      <c r="G333" s="117"/>
      <c r="H333" s="117"/>
      <c r="I333" s="117"/>
      <c r="J333" s="117"/>
      <c r="K333" s="117"/>
      <c r="L333" s="117"/>
    </row>
    <row r="334" spans="1:40" ht="16.5">
      <c r="B334" s="120" t="s">
        <v>997</v>
      </c>
      <c r="C334" s="120" t="s">
        <v>61</v>
      </c>
      <c r="D334"/>
      <c r="E334"/>
      <c r="F334"/>
      <c r="G334"/>
      <c r="H334"/>
      <c r="I334"/>
      <c r="J334"/>
      <c r="K334"/>
      <c r="L334"/>
      <c r="M334" s="25"/>
      <c r="N334" s="25"/>
      <c r="O334" s="25"/>
      <c r="P334" s="25"/>
      <c r="Q334" s="25"/>
      <c r="R334" s="25"/>
      <c r="T334" s="25"/>
      <c r="U334" s="25"/>
      <c r="V334" s="25"/>
      <c r="W334" s="25"/>
      <c r="X334" s="25"/>
      <c r="Y334" s="21"/>
      <c r="Z334" s="21"/>
      <c r="AA334" s="21"/>
      <c r="AB334" s="21"/>
      <c r="AC334" s="21"/>
      <c r="AD334" s="21"/>
      <c r="AE334" s="21"/>
      <c r="AJ334" s="21"/>
      <c r="AK334" s="21"/>
      <c r="AL334" s="21"/>
      <c r="AM334" s="21"/>
      <c r="AN334" s="21"/>
    </row>
    <row r="335" spans="1:40" ht="16.5">
      <c r="B335"/>
      <c r="C335" s="117" t="s">
        <v>92</v>
      </c>
      <c r="D335"/>
      <c r="E335"/>
      <c r="F335"/>
      <c r="G335" s="117" t="s">
        <v>1119</v>
      </c>
      <c r="H335" s="117" t="s">
        <v>544</v>
      </c>
      <c r="I335"/>
      <c r="J335"/>
      <c r="K335"/>
      <c r="L335" s="117" t="s">
        <v>1120</v>
      </c>
      <c r="M335" s="117" t="s">
        <v>1121</v>
      </c>
      <c r="N335" s="25"/>
      <c r="P335" s="17" t="str">
        <f>C335</f>
        <v>WA</v>
      </c>
      <c r="U335" s="17" t="str">
        <f>H335</f>
        <v>ID</v>
      </c>
      <c r="Y335" s="25"/>
      <c r="Z335" s="25"/>
      <c r="AA335" s="25"/>
      <c r="AB335" s="25"/>
      <c r="AC335" s="25"/>
      <c r="AD335" s="21"/>
      <c r="AE335" s="21"/>
      <c r="AJ335" s="21"/>
      <c r="AK335" s="21"/>
      <c r="AL335" s="21"/>
      <c r="AM335" s="21"/>
      <c r="AN335" s="21"/>
    </row>
    <row r="336" spans="1:40" ht="16.5">
      <c r="B336" s="120" t="s">
        <v>60</v>
      </c>
      <c r="C336" s="117" t="s">
        <v>270</v>
      </c>
      <c r="D336" s="117" t="s">
        <v>152</v>
      </c>
      <c r="E336" s="117" t="s">
        <v>259</v>
      </c>
      <c r="F336" s="117" t="s">
        <v>32</v>
      </c>
      <c r="G336"/>
      <c r="H336" s="117" t="s">
        <v>270</v>
      </c>
      <c r="I336" s="117" t="s">
        <v>152</v>
      </c>
      <c r="J336" s="117" t="s">
        <v>259</v>
      </c>
      <c r="K336" s="117" t="s">
        <v>32</v>
      </c>
      <c r="L336"/>
      <c r="M336" s="25" t="s">
        <v>1122</v>
      </c>
      <c r="N336" s="25"/>
      <c r="O336" s="10" t="s">
        <v>6</v>
      </c>
      <c r="P336" s="17" t="str">
        <f>C336</f>
        <v>Extra Large General Service</v>
      </c>
      <c r="Q336" s="17" t="str">
        <f>D336</f>
        <v>General Service</v>
      </c>
      <c r="R336" s="17" t="str">
        <f>E336</f>
        <v>Large General Service</v>
      </c>
      <c r="S336" s="17" t="str">
        <f>F336</f>
        <v>Residential</v>
      </c>
      <c r="U336" s="17" t="str">
        <f>H336</f>
        <v>Extra Large General Service</v>
      </c>
      <c r="V336" s="17" t="str">
        <f>I336</f>
        <v>General Service</v>
      </c>
      <c r="W336" s="17" t="str">
        <f>J336</f>
        <v>Large General Service</v>
      </c>
      <c r="X336" s="17" t="str">
        <f>K336</f>
        <v>Residential</v>
      </c>
      <c r="Y336" s="25"/>
      <c r="Z336" s="25" t="s">
        <v>1123</v>
      </c>
      <c r="AA336" s="25"/>
      <c r="AB336" s="25"/>
      <c r="AC336" s="25"/>
      <c r="AD336" s="21"/>
      <c r="AE336" s="21"/>
      <c r="AJ336" s="21"/>
      <c r="AK336" s="21"/>
      <c r="AL336" s="21"/>
      <c r="AM336" s="21"/>
      <c r="AN336" s="21"/>
    </row>
    <row r="337" spans="1:39" ht="16.5">
      <c r="B337" s="121" t="s">
        <v>503</v>
      </c>
      <c r="C337" s="105">
        <v>1.6534646739130433E-3</v>
      </c>
      <c r="D337" s="105">
        <v>0.30145837506095058</v>
      </c>
      <c r="E337" s="105">
        <v>0.13653877036685441</v>
      </c>
      <c r="F337" s="105">
        <v>3.0042392175685104</v>
      </c>
      <c r="G337" s="105">
        <v>3.4438898276702283</v>
      </c>
      <c r="H337" s="105">
        <v>8.6610054347826084E-4</v>
      </c>
      <c r="I337" s="105">
        <v>0.22527020135172804</v>
      </c>
      <c r="J337" s="105">
        <v>6.4498503235035295E-2</v>
      </c>
      <c r="K337" s="105">
        <v>1.6377281439400315</v>
      </c>
      <c r="L337" s="105">
        <v>1.9283629490702732</v>
      </c>
      <c r="M337" s="219">
        <f>G337+L337</f>
        <v>5.3722527767405017</v>
      </c>
      <c r="N337" s="25"/>
      <c r="O337" s="17" t="str">
        <f>B337</f>
        <v>Ancillary Battery Storage</v>
      </c>
      <c r="P337" s="94">
        <f t="shared" ref="P337:R337" si="171">C337/$M337</f>
        <v>3.0777864382551399E-4</v>
      </c>
      <c r="Q337" s="94">
        <f t="shared" si="171"/>
        <v>5.6113959560155684E-2</v>
      </c>
      <c r="R337" s="94">
        <f t="shared" si="171"/>
        <v>2.5415552104697568E-2</v>
      </c>
      <c r="S337" s="94">
        <f t="shared" ref="S337" si="172">F337/$M337</f>
        <v>0.55921404714527745</v>
      </c>
      <c r="U337" s="94">
        <f t="shared" ref="U337:X337" si="173">H337/$M337</f>
        <v>1.6121738486098351E-4</v>
      </c>
      <c r="V337" s="94">
        <f t="shared" si="173"/>
        <v>4.193216713983549E-2</v>
      </c>
      <c r="W337" s="94">
        <f t="shared" si="173"/>
        <v>1.200585786176807E-2</v>
      </c>
      <c r="X337" s="94">
        <f t="shared" si="173"/>
        <v>0.30484942015957928</v>
      </c>
      <c r="Y337" s="25"/>
      <c r="Z337" s="220">
        <f t="shared" ref="Z337" si="174">SUM(P337:X337)</f>
        <v>1</v>
      </c>
      <c r="AA337" s="25"/>
      <c r="AB337" s="25"/>
      <c r="AC337" s="25"/>
      <c r="AD337" s="21"/>
      <c r="AE337" s="21"/>
      <c r="AJ337" s="21"/>
      <c r="AK337" s="21"/>
      <c r="AL337" s="21"/>
      <c r="AM337" s="21"/>
    </row>
    <row r="338" spans="1:39" ht="16.5">
      <c r="B338" s="121" t="s">
        <v>397</v>
      </c>
      <c r="C338" s="105"/>
      <c r="D338" s="105">
        <v>0</v>
      </c>
      <c r="E338" s="105"/>
      <c r="F338" s="105">
        <v>0</v>
      </c>
      <c r="G338" s="105">
        <v>0</v>
      </c>
      <c r="H338" s="105"/>
      <c r="I338" s="105">
        <v>0</v>
      </c>
      <c r="J338" s="105"/>
      <c r="K338" s="105">
        <v>0</v>
      </c>
      <c r="L338" s="105">
        <v>0</v>
      </c>
      <c r="M338" s="219">
        <f>G338+L338</f>
        <v>0</v>
      </c>
      <c r="N338" s="25"/>
      <c r="O338" s="17" t="str">
        <f t="shared" ref="O338:O365" si="175">B338</f>
        <v>Ancillary Cooling</v>
      </c>
      <c r="P338" s="94" t="e">
        <f t="shared" ref="P338:P365" si="176">C338/$M338</f>
        <v>#DIV/0!</v>
      </c>
      <c r="Q338" s="94" t="e">
        <f t="shared" ref="Q338:Q365" si="177">D338/$M338</f>
        <v>#DIV/0!</v>
      </c>
      <c r="R338" s="94" t="e">
        <f t="shared" ref="R338:R365" si="178">E338/$M338</f>
        <v>#DIV/0!</v>
      </c>
      <c r="S338" s="94" t="e">
        <f t="shared" ref="S338:S365" si="179">F338/$M338</f>
        <v>#DIV/0!</v>
      </c>
      <c r="U338" s="94" t="e">
        <f t="shared" ref="U338:U365" si="180">H338/$M338</f>
        <v>#DIV/0!</v>
      </c>
      <c r="V338" s="94" t="e">
        <f t="shared" ref="V338:V365" si="181">I338/$M338</f>
        <v>#DIV/0!</v>
      </c>
      <c r="W338" s="94" t="e">
        <f t="shared" ref="W338:W365" si="182">J338/$M338</f>
        <v>#DIV/0!</v>
      </c>
      <c r="X338" s="94" t="e">
        <f t="shared" ref="X338:X365" si="183">K338/$M338</f>
        <v>#DIV/0!</v>
      </c>
      <c r="Y338" s="25"/>
      <c r="Z338" s="220" t="e">
        <f t="shared" ref="Z338:Z365" si="184">SUM(P338:X338)</f>
        <v>#DIV/0!</v>
      </c>
      <c r="AA338" s="25"/>
      <c r="AB338" s="25"/>
      <c r="AC338" s="25"/>
      <c r="AD338" s="21"/>
      <c r="AE338" s="21"/>
      <c r="AJ338" s="21"/>
    </row>
    <row r="339" spans="1:39" ht="16.5">
      <c r="A339" s="7"/>
      <c r="B339" s="121" t="s">
        <v>439</v>
      </c>
      <c r="C339" s="105"/>
      <c r="D339" s="105">
        <v>0</v>
      </c>
      <c r="E339" s="105"/>
      <c r="F339" s="105">
        <v>0</v>
      </c>
      <c r="G339" s="105">
        <v>0</v>
      </c>
      <c r="H339" s="105"/>
      <c r="I339" s="105">
        <v>0.56041114304273654</v>
      </c>
      <c r="J339" s="105"/>
      <c r="K339" s="105">
        <v>5.2130601360243851</v>
      </c>
      <c r="L339" s="105">
        <v>5.7734712790671221</v>
      </c>
      <c r="M339" s="219">
        <f t="shared" ref="M339:M367" si="185">G339+L339</f>
        <v>5.7734712790671221</v>
      </c>
      <c r="N339" s="25"/>
      <c r="O339" s="17" t="str">
        <f t="shared" si="175"/>
        <v>Ancillary DLC WH</v>
      </c>
      <c r="P339" s="94">
        <f t="shared" si="176"/>
        <v>0</v>
      </c>
      <c r="Q339" s="94">
        <f t="shared" si="177"/>
        <v>0</v>
      </c>
      <c r="R339" s="94">
        <f t="shared" si="178"/>
        <v>0</v>
      </c>
      <c r="S339" s="94">
        <f t="shared" si="179"/>
        <v>0</v>
      </c>
      <c r="U339" s="94">
        <f t="shared" si="180"/>
        <v>0</v>
      </c>
      <c r="V339" s="94">
        <f t="shared" si="181"/>
        <v>9.7066585413634859E-2</v>
      </c>
      <c r="W339" s="94">
        <f t="shared" si="182"/>
        <v>0</v>
      </c>
      <c r="X339" s="94">
        <f t="shared" si="183"/>
        <v>0.90293341458636511</v>
      </c>
      <c r="Y339" s="25"/>
      <c r="Z339" s="220">
        <f t="shared" si="184"/>
        <v>1</v>
      </c>
      <c r="AA339" s="25"/>
      <c r="AB339" s="25"/>
      <c r="AC339" s="25"/>
      <c r="AD339" s="21"/>
      <c r="AE339" s="21"/>
      <c r="AJ339" s="21"/>
    </row>
    <row r="340" spans="1:39" ht="16.5">
      <c r="A340" s="7"/>
      <c r="B340" s="121" t="s">
        <v>1168</v>
      </c>
      <c r="C340" s="105"/>
      <c r="D340" s="105">
        <v>0.68030863609762204</v>
      </c>
      <c r="E340" s="105"/>
      <c r="F340" s="105">
        <v>0.47632786729507565</v>
      </c>
      <c r="G340" s="105">
        <v>1.1566365033926977</v>
      </c>
      <c r="H340" s="105"/>
      <c r="I340" s="105">
        <v>0</v>
      </c>
      <c r="J340" s="105"/>
      <c r="K340" s="105">
        <v>0</v>
      </c>
      <c r="L340" s="105">
        <v>0</v>
      </c>
      <c r="M340" s="219">
        <f t="shared" si="185"/>
        <v>1.1566365033926977</v>
      </c>
      <c r="N340" s="25"/>
      <c r="O340" s="17" t="str">
        <f t="shared" si="175"/>
        <v>Parent-Ancillary HPWH</v>
      </c>
      <c r="P340" s="94">
        <f t="shared" si="176"/>
        <v>0</v>
      </c>
      <c r="Q340" s="94">
        <f t="shared" si="177"/>
        <v>0.58817842433825185</v>
      </c>
      <c r="R340" s="94">
        <f t="shared" si="178"/>
        <v>0</v>
      </c>
      <c r="S340" s="94">
        <f t="shared" si="179"/>
        <v>0.4118215756617481</v>
      </c>
      <c r="U340" s="94">
        <f t="shared" si="180"/>
        <v>0</v>
      </c>
      <c r="V340" s="94">
        <f t="shared" si="181"/>
        <v>0</v>
      </c>
      <c r="W340" s="94">
        <f t="shared" si="182"/>
        <v>0</v>
      </c>
      <c r="X340" s="94">
        <f t="shared" si="183"/>
        <v>0</v>
      </c>
      <c r="Y340" s="25"/>
      <c r="Z340" s="220">
        <f t="shared" si="184"/>
        <v>1</v>
      </c>
      <c r="AA340" s="25"/>
      <c r="AB340" s="25"/>
      <c r="AC340" s="25"/>
      <c r="AD340" s="21"/>
      <c r="AE340" s="21"/>
      <c r="AJ340" s="21"/>
    </row>
    <row r="341" spans="1:39" ht="16.5">
      <c r="A341" s="7"/>
      <c r="B341" s="121" t="s">
        <v>1231</v>
      </c>
      <c r="C341" s="105"/>
      <c r="D341" s="105">
        <v>2.2927579169061665</v>
      </c>
      <c r="E341" s="105"/>
      <c r="F341" s="105">
        <v>24.552738914817631</v>
      </c>
      <c r="G341" s="105">
        <v>26.845496831723796</v>
      </c>
      <c r="H341" s="105"/>
      <c r="I341" s="105">
        <v>0</v>
      </c>
      <c r="J341" s="105"/>
      <c r="K341" s="105">
        <v>0</v>
      </c>
      <c r="L341" s="105">
        <v>0</v>
      </c>
      <c r="M341" s="219">
        <f t="shared" si="185"/>
        <v>26.845496831723796</v>
      </c>
      <c r="N341" s="25"/>
      <c r="O341" s="17" t="str">
        <f t="shared" si="175"/>
        <v>Parent-Ancillary ERWH</v>
      </c>
      <c r="P341" s="94">
        <f t="shared" si="176"/>
        <v>0</v>
      </c>
      <c r="Q341" s="94">
        <f t="shared" si="177"/>
        <v>8.5405680188297875E-2</v>
      </c>
      <c r="R341" s="94">
        <f t="shared" si="178"/>
        <v>0</v>
      </c>
      <c r="S341" s="94">
        <f t="shared" si="179"/>
        <v>0.91459431981170214</v>
      </c>
      <c r="U341" s="94">
        <f t="shared" si="180"/>
        <v>0</v>
      </c>
      <c r="V341" s="94">
        <f t="shared" si="181"/>
        <v>0</v>
      </c>
      <c r="W341" s="94">
        <f t="shared" si="182"/>
        <v>0</v>
      </c>
      <c r="X341" s="94">
        <f t="shared" si="183"/>
        <v>0</v>
      </c>
      <c r="Y341" s="25"/>
      <c r="Z341" s="220">
        <f t="shared" si="184"/>
        <v>1</v>
      </c>
      <c r="AA341" s="25"/>
      <c r="AB341" s="25"/>
      <c r="AC341" s="25"/>
      <c r="AD341" s="21"/>
      <c r="AE341" s="21"/>
      <c r="AJ341" s="21"/>
    </row>
    <row r="342" spans="1:39" ht="16.5">
      <c r="A342" s="7"/>
      <c r="B342" s="121" t="s">
        <v>461</v>
      </c>
      <c r="C342" s="105"/>
      <c r="D342" s="105"/>
      <c r="E342" s="105"/>
      <c r="F342" s="105">
        <v>1.5377672772975142</v>
      </c>
      <c r="G342" s="105">
        <v>1.5377672772975142</v>
      </c>
      <c r="H342" s="105"/>
      <c r="I342" s="105"/>
      <c r="J342" s="105"/>
      <c r="K342" s="105">
        <v>1.3427308250525491</v>
      </c>
      <c r="L342" s="105">
        <v>1.3427308250525491</v>
      </c>
      <c r="M342" s="219">
        <f t="shared" si="185"/>
        <v>2.8804981023500633</v>
      </c>
      <c r="N342" s="25"/>
      <c r="O342" s="17" t="str">
        <f t="shared" si="175"/>
        <v>Ancillary EV</v>
      </c>
      <c r="P342" s="94">
        <f t="shared" si="176"/>
        <v>0</v>
      </c>
      <c r="Q342" s="94">
        <f t="shared" si="177"/>
        <v>0</v>
      </c>
      <c r="R342" s="94">
        <f t="shared" si="178"/>
        <v>0</v>
      </c>
      <c r="S342" s="94">
        <f t="shared" si="179"/>
        <v>0.53385463994679316</v>
      </c>
      <c r="U342" s="94">
        <f t="shared" si="180"/>
        <v>0</v>
      </c>
      <c r="V342" s="94">
        <f t="shared" si="181"/>
        <v>0</v>
      </c>
      <c r="W342" s="94">
        <f t="shared" si="182"/>
        <v>0</v>
      </c>
      <c r="X342" s="94">
        <f t="shared" si="183"/>
        <v>0.46614536005320678</v>
      </c>
      <c r="Y342" s="25"/>
      <c r="Z342" s="220">
        <f t="shared" si="184"/>
        <v>1</v>
      </c>
      <c r="AA342" s="25"/>
      <c r="AB342" s="25"/>
      <c r="AC342" s="25"/>
      <c r="AD342" s="21"/>
      <c r="AE342" s="21"/>
      <c r="AJ342" s="21"/>
    </row>
    <row r="343" spans="1:39" ht="16.5">
      <c r="A343" s="7"/>
      <c r="B343" s="121" t="s">
        <v>418</v>
      </c>
      <c r="C343" s="105"/>
      <c r="D343" s="105">
        <v>3.2338959360446319E-2</v>
      </c>
      <c r="E343" s="105"/>
      <c r="F343" s="105">
        <v>0.85761899599135205</v>
      </c>
      <c r="G343" s="105">
        <v>0.88995795535179834</v>
      </c>
      <c r="H343" s="105"/>
      <c r="I343" s="105">
        <v>2.301862858597193E-2</v>
      </c>
      <c r="J343" s="105"/>
      <c r="K343" s="105">
        <v>0.4834998516756861</v>
      </c>
      <c r="L343" s="105">
        <v>0.50651848026165802</v>
      </c>
      <c r="M343" s="219">
        <f t="shared" si="185"/>
        <v>1.3964764356134562</v>
      </c>
      <c r="N343" s="25"/>
      <c r="O343" s="17" t="str">
        <f t="shared" si="175"/>
        <v>Ancillary Heating</v>
      </c>
      <c r="P343" s="94">
        <f t="shared" si="176"/>
        <v>0</v>
      </c>
      <c r="Q343" s="94">
        <f t="shared" si="177"/>
        <v>2.3157540317706959E-2</v>
      </c>
      <c r="R343" s="94">
        <f t="shared" si="178"/>
        <v>0</v>
      </c>
      <c r="S343" s="94">
        <f t="shared" si="179"/>
        <v>0.61413066065422706</v>
      </c>
      <c r="U343" s="94">
        <f t="shared" si="180"/>
        <v>0</v>
      </c>
      <c r="V343" s="94">
        <f t="shared" si="181"/>
        <v>1.648336341304614E-2</v>
      </c>
      <c r="W343" s="94">
        <f t="shared" si="182"/>
        <v>0</v>
      </c>
      <c r="X343" s="94">
        <f t="shared" si="183"/>
        <v>0.34622843561501998</v>
      </c>
      <c r="Y343" s="25"/>
      <c r="Z343" s="220">
        <f t="shared" si="184"/>
        <v>1.0000000000000002</v>
      </c>
      <c r="AA343" s="25"/>
      <c r="AB343" s="25"/>
      <c r="AC343" s="25"/>
      <c r="AD343" s="21"/>
      <c r="AE343" s="21"/>
      <c r="AJ343" s="21"/>
    </row>
    <row r="344" spans="1:39" ht="16.5">
      <c r="A344" s="7"/>
      <c r="B344" s="121" t="s">
        <v>472</v>
      </c>
      <c r="C344" s="105">
        <v>0.50458659960821728</v>
      </c>
      <c r="D344" s="105">
        <v>0.29476338457964629</v>
      </c>
      <c r="E344" s="105">
        <v>1.5023917404949421</v>
      </c>
      <c r="F344" s="105"/>
      <c r="G344" s="105">
        <v>2.3017417246828056</v>
      </c>
      <c r="H344" s="105">
        <v>0.23804342442686754</v>
      </c>
      <c r="I344" s="105">
        <v>0.11070709437404136</v>
      </c>
      <c r="J344" s="105">
        <v>0.47815473528714758</v>
      </c>
      <c r="K344" s="105"/>
      <c r="L344" s="105">
        <v>0.82690525408805648</v>
      </c>
      <c r="M344" s="219">
        <f t="shared" si="185"/>
        <v>3.128646978770862</v>
      </c>
      <c r="N344" s="25"/>
      <c r="O344" s="17" t="str">
        <f t="shared" si="175"/>
        <v>Ancillary Third Party</v>
      </c>
      <c r="P344" s="94">
        <f t="shared" si="176"/>
        <v>0.16127949335033384</v>
      </c>
      <c r="Q344" s="94">
        <f t="shared" si="177"/>
        <v>9.4214331811717761E-2</v>
      </c>
      <c r="R344" s="94">
        <f t="shared" si="178"/>
        <v>0.48020494184523821</v>
      </c>
      <c r="S344" s="94">
        <f t="shared" si="179"/>
        <v>0</v>
      </c>
      <c r="U344" s="94">
        <f t="shared" si="180"/>
        <v>7.6085101976058236E-2</v>
      </c>
      <c r="V344" s="94">
        <f t="shared" si="181"/>
        <v>3.5384974759131944E-2</v>
      </c>
      <c r="W344" s="94">
        <f t="shared" si="182"/>
        <v>0.15283115625752003</v>
      </c>
      <c r="X344" s="94">
        <f t="shared" si="183"/>
        <v>0</v>
      </c>
      <c r="Y344" s="25"/>
      <c r="Z344" s="220">
        <f t="shared" si="184"/>
        <v>1</v>
      </c>
      <c r="AA344" s="25"/>
      <c r="AB344" s="25"/>
      <c r="AC344" s="25"/>
      <c r="AD344" s="21"/>
      <c r="AE344" s="21"/>
      <c r="AJ344" s="21"/>
    </row>
    <row r="345" spans="1:39" ht="16.5">
      <c r="A345" s="7"/>
      <c r="B345" s="121" t="s">
        <v>356</v>
      </c>
      <c r="C345" s="105">
        <v>1.6534646739130433E-3</v>
      </c>
      <c r="D345" s="105">
        <v>0.30145837506095058</v>
      </c>
      <c r="E345" s="105">
        <v>0.13653877036685441</v>
      </c>
      <c r="F345" s="105">
        <v>3.0042392175685104</v>
      </c>
      <c r="G345" s="105">
        <v>3.4438898276702283</v>
      </c>
      <c r="H345" s="105">
        <v>8.6610054347826084E-4</v>
      </c>
      <c r="I345" s="105">
        <v>0.22527020135172804</v>
      </c>
      <c r="J345" s="105">
        <v>6.4498503235035295E-2</v>
      </c>
      <c r="K345" s="105">
        <v>1.6377281439400315</v>
      </c>
      <c r="L345" s="105">
        <v>1.9283629490702732</v>
      </c>
      <c r="M345" s="219">
        <f t="shared" si="185"/>
        <v>5.3722527767405017</v>
      </c>
      <c r="N345" s="25"/>
      <c r="O345" s="17" t="str">
        <f t="shared" si="175"/>
        <v>Battery Energy Storage</v>
      </c>
      <c r="P345" s="94">
        <f t="shared" si="176"/>
        <v>3.0777864382551399E-4</v>
      </c>
      <c r="Q345" s="94">
        <f t="shared" si="177"/>
        <v>5.6113959560155684E-2</v>
      </c>
      <c r="R345" s="94">
        <f t="shared" si="178"/>
        <v>2.5415552104697568E-2</v>
      </c>
      <c r="S345" s="94">
        <f t="shared" si="179"/>
        <v>0.55921404714527745</v>
      </c>
      <c r="U345" s="94">
        <f t="shared" si="180"/>
        <v>1.6121738486098351E-4</v>
      </c>
      <c r="V345" s="94">
        <f t="shared" si="181"/>
        <v>4.193216713983549E-2</v>
      </c>
      <c r="W345" s="94">
        <f t="shared" si="182"/>
        <v>1.200585786176807E-2</v>
      </c>
      <c r="X345" s="94">
        <f t="shared" si="183"/>
        <v>0.30484942015957928</v>
      </c>
      <c r="Y345" s="25"/>
      <c r="Z345" s="220">
        <f t="shared" si="184"/>
        <v>1</v>
      </c>
      <c r="AA345" s="25"/>
      <c r="AB345" s="25"/>
      <c r="AC345" s="25"/>
      <c r="AD345" s="21"/>
      <c r="AE345" s="21"/>
      <c r="AJ345" s="21"/>
    </row>
    <row r="346" spans="1:39" ht="16.5">
      <c r="A346" s="7"/>
      <c r="B346" s="121" t="s">
        <v>118</v>
      </c>
      <c r="C346" s="105"/>
      <c r="D346" s="105"/>
      <c r="E346" s="105"/>
      <c r="F346" s="105">
        <v>1.378272916956075</v>
      </c>
      <c r="G346" s="105">
        <v>1.378272916956075</v>
      </c>
      <c r="H346" s="105"/>
      <c r="I346" s="105"/>
      <c r="J346" s="105"/>
      <c r="K346" s="105">
        <v>0.88078658652900721</v>
      </c>
      <c r="L346" s="105">
        <v>0.88078658652900721</v>
      </c>
      <c r="M346" s="219">
        <f t="shared" si="185"/>
        <v>2.2590595034850822</v>
      </c>
      <c r="N346" s="25"/>
      <c r="O346" s="17" t="str">
        <f t="shared" si="175"/>
        <v>Behavioral</v>
      </c>
      <c r="P346" s="94">
        <f t="shared" si="176"/>
        <v>0</v>
      </c>
      <c r="Q346" s="94">
        <f t="shared" si="177"/>
        <v>0</v>
      </c>
      <c r="R346" s="94">
        <f t="shared" si="178"/>
        <v>0</v>
      </c>
      <c r="S346" s="94">
        <f t="shared" si="179"/>
        <v>0.61010916924932446</v>
      </c>
      <c r="U346" s="94">
        <f t="shared" si="180"/>
        <v>0</v>
      </c>
      <c r="V346" s="94">
        <f t="shared" si="181"/>
        <v>0</v>
      </c>
      <c r="W346" s="94">
        <f t="shared" si="182"/>
        <v>0</v>
      </c>
      <c r="X346" s="94">
        <f t="shared" si="183"/>
        <v>0.38989083075067549</v>
      </c>
      <c r="Y346" s="25"/>
      <c r="Z346" s="220">
        <f t="shared" si="184"/>
        <v>1</v>
      </c>
      <c r="AA346" s="25"/>
      <c r="AB346" s="25"/>
      <c r="AC346" s="25"/>
      <c r="AD346" s="21"/>
      <c r="AE346" s="21"/>
      <c r="AJ346" s="21"/>
    </row>
    <row r="347" spans="1:39" ht="16.5">
      <c r="A347" s="7"/>
      <c r="B347" s="121" t="s">
        <v>141</v>
      </c>
      <c r="C347" s="105"/>
      <c r="D347" s="105">
        <v>0</v>
      </c>
      <c r="E347" s="105"/>
      <c r="F347" s="105">
        <v>0</v>
      </c>
      <c r="G347" s="105">
        <v>0</v>
      </c>
      <c r="H347" s="105"/>
      <c r="I347" s="105">
        <v>0</v>
      </c>
      <c r="J347" s="105"/>
      <c r="K347" s="105">
        <v>0</v>
      </c>
      <c r="L347" s="105">
        <v>0</v>
      </c>
      <c r="M347" s="219">
        <f t="shared" si="185"/>
        <v>0</v>
      </c>
      <c r="N347" s="25"/>
      <c r="O347" s="17" t="str">
        <f t="shared" si="175"/>
        <v>DLC Central AC</v>
      </c>
      <c r="P347" s="94" t="e">
        <f t="shared" si="176"/>
        <v>#DIV/0!</v>
      </c>
      <c r="Q347" s="94" t="e">
        <f t="shared" si="177"/>
        <v>#DIV/0!</v>
      </c>
      <c r="R347" s="94" t="e">
        <f t="shared" si="178"/>
        <v>#DIV/0!</v>
      </c>
      <c r="S347" s="94" t="e">
        <f t="shared" si="179"/>
        <v>#DIV/0!</v>
      </c>
      <c r="U347" s="94" t="e">
        <f t="shared" si="180"/>
        <v>#DIV/0!</v>
      </c>
      <c r="V347" s="94" t="e">
        <f t="shared" si="181"/>
        <v>#DIV/0!</v>
      </c>
      <c r="W347" s="94" t="e">
        <f t="shared" si="182"/>
        <v>#DIV/0!</v>
      </c>
      <c r="X347" s="94" t="e">
        <f t="shared" si="183"/>
        <v>#DIV/0!</v>
      </c>
      <c r="Y347" s="25"/>
      <c r="Z347" s="220" t="e">
        <f t="shared" si="184"/>
        <v>#DIV/0!</v>
      </c>
      <c r="AA347" s="25"/>
      <c r="AB347" s="25"/>
      <c r="AC347" s="25"/>
      <c r="AD347" s="21"/>
      <c r="AE347" s="21"/>
      <c r="AJ347" s="21"/>
    </row>
    <row r="348" spans="1:39" ht="16.5">
      <c r="A348" s="7"/>
      <c r="B348" s="121" t="s">
        <v>130</v>
      </c>
      <c r="C348" s="105"/>
      <c r="D348" s="105"/>
      <c r="E348" s="105"/>
      <c r="F348" s="105">
        <v>3.0755345545950283</v>
      </c>
      <c r="G348" s="105">
        <v>3.0755345545950283</v>
      </c>
      <c r="H348" s="105"/>
      <c r="I348" s="105"/>
      <c r="J348" s="105"/>
      <c r="K348" s="105">
        <v>2.6854616501050983</v>
      </c>
      <c r="L348" s="105">
        <v>2.6854616501050983</v>
      </c>
      <c r="M348" s="219">
        <f t="shared" si="185"/>
        <v>5.7609962047001266</v>
      </c>
      <c r="N348" s="25"/>
      <c r="O348" s="17" t="str">
        <f t="shared" si="175"/>
        <v>DLC Electric Vehicle Charging</v>
      </c>
      <c r="P348" s="94">
        <f t="shared" si="176"/>
        <v>0</v>
      </c>
      <c r="Q348" s="94">
        <f t="shared" si="177"/>
        <v>0</v>
      </c>
      <c r="R348" s="94">
        <f t="shared" si="178"/>
        <v>0</v>
      </c>
      <c r="S348" s="94">
        <f t="shared" si="179"/>
        <v>0.53385463994679316</v>
      </c>
      <c r="U348" s="94">
        <f t="shared" si="180"/>
        <v>0</v>
      </c>
      <c r="V348" s="94">
        <f t="shared" si="181"/>
        <v>0</v>
      </c>
      <c r="W348" s="94">
        <f t="shared" si="182"/>
        <v>0</v>
      </c>
      <c r="X348" s="94">
        <f t="shared" si="183"/>
        <v>0.46614536005320678</v>
      </c>
      <c r="Y348" s="25"/>
      <c r="Z348" s="220">
        <f t="shared" si="184"/>
        <v>1</v>
      </c>
      <c r="AA348" s="25"/>
      <c r="AB348" s="25"/>
      <c r="AC348" s="25"/>
      <c r="AD348" s="21"/>
      <c r="AE348" s="21"/>
      <c r="AJ348" s="21"/>
    </row>
    <row r="349" spans="1:39" ht="16.5">
      <c r="A349" s="7"/>
      <c r="B349" s="121" t="s">
        <v>227</v>
      </c>
      <c r="C349" s="105"/>
      <c r="D349" s="105">
        <v>0.20968149332807356</v>
      </c>
      <c r="E349" s="105"/>
      <c r="F349" s="105">
        <v>2.0819377777749781</v>
      </c>
      <c r="G349" s="105">
        <v>2.2916192711030519</v>
      </c>
      <c r="H349" s="105"/>
      <c r="I349" s="105">
        <v>0.15682987808101456</v>
      </c>
      <c r="J349" s="105"/>
      <c r="K349" s="105">
        <v>1.134945603750442</v>
      </c>
      <c r="L349" s="105">
        <v>1.2917754818314564</v>
      </c>
      <c r="M349" s="219">
        <f t="shared" si="185"/>
        <v>3.5833947529345083</v>
      </c>
      <c r="N349" s="25"/>
      <c r="O349" s="17" t="str">
        <f t="shared" si="175"/>
        <v>DLC Smart Appliances</v>
      </c>
      <c r="P349" s="94">
        <f t="shared" si="176"/>
        <v>0</v>
      </c>
      <c r="Q349" s="94">
        <f t="shared" si="177"/>
        <v>5.8514762616192789E-2</v>
      </c>
      <c r="R349" s="94">
        <f t="shared" si="178"/>
        <v>0</v>
      </c>
      <c r="S349" s="94">
        <f t="shared" si="179"/>
        <v>0.58099593299622954</v>
      </c>
      <c r="U349" s="94">
        <f t="shared" si="180"/>
        <v>0</v>
      </c>
      <c r="V349" s="94">
        <f t="shared" si="181"/>
        <v>4.3765727443950651E-2</v>
      </c>
      <c r="W349" s="94">
        <f t="shared" si="182"/>
        <v>0</v>
      </c>
      <c r="X349" s="94">
        <f t="shared" si="183"/>
        <v>0.31672357694362702</v>
      </c>
      <c r="Y349" s="25"/>
      <c r="Z349" s="220">
        <f t="shared" si="184"/>
        <v>1</v>
      </c>
      <c r="AA349" s="25"/>
      <c r="AB349" s="25"/>
      <c r="AC349" s="25"/>
      <c r="AD349" s="21"/>
      <c r="AE349" s="21"/>
      <c r="AJ349" s="21"/>
    </row>
    <row r="350" spans="1:39" ht="16.5">
      <c r="A350" s="7"/>
      <c r="B350" s="121" t="s">
        <v>185</v>
      </c>
      <c r="C350" s="105"/>
      <c r="D350" s="105">
        <v>0</v>
      </c>
      <c r="E350" s="105"/>
      <c r="F350" s="105">
        <v>0</v>
      </c>
      <c r="G350" s="105">
        <v>0</v>
      </c>
      <c r="H350" s="105"/>
      <c r="I350" s="105">
        <v>0</v>
      </c>
      <c r="J350" s="105"/>
      <c r="K350" s="105">
        <v>0</v>
      </c>
      <c r="L350" s="105">
        <v>0</v>
      </c>
      <c r="M350" s="219">
        <f t="shared" si="185"/>
        <v>0</v>
      </c>
      <c r="N350" s="25"/>
      <c r="O350" s="17" t="str">
        <f t="shared" si="175"/>
        <v>DLC Smart Thermostats - Cooling</v>
      </c>
      <c r="P350" s="94" t="e">
        <f t="shared" si="176"/>
        <v>#DIV/0!</v>
      </c>
      <c r="Q350" s="94" t="e">
        <f t="shared" si="177"/>
        <v>#DIV/0!</v>
      </c>
      <c r="R350" s="94" t="e">
        <f t="shared" si="178"/>
        <v>#DIV/0!</v>
      </c>
      <c r="S350" s="94" t="e">
        <f t="shared" si="179"/>
        <v>#DIV/0!</v>
      </c>
      <c r="U350" s="94" t="e">
        <f t="shared" si="180"/>
        <v>#DIV/0!</v>
      </c>
      <c r="V350" s="94" t="e">
        <f t="shared" si="181"/>
        <v>#DIV/0!</v>
      </c>
      <c r="W350" s="94" t="e">
        <f t="shared" si="182"/>
        <v>#DIV/0!</v>
      </c>
      <c r="X350" s="94" t="e">
        <f t="shared" si="183"/>
        <v>#DIV/0!</v>
      </c>
      <c r="Y350" s="25"/>
      <c r="Z350" s="220" t="e">
        <f t="shared" si="184"/>
        <v>#DIV/0!</v>
      </c>
      <c r="AA350" s="25"/>
      <c r="AB350" s="25"/>
      <c r="AC350" s="25"/>
      <c r="AD350" s="21"/>
      <c r="AE350" s="21"/>
      <c r="AJ350" s="21"/>
    </row>
    <row r="351" spans="1:39" ht="16.5">
      <c r="A351" s="7"/>
      <c r="B351" s="121" t="s">
        <v>206</v>
      </c>
      <c r="C351" s="105"/>
      <c r="D351" s="105">
        <v>0.12935583744178528</v>
      </c>
      <c r="E351" s="105"/>
      <c r="F351" s="105">
        <v>3.4304759839654082</v>
      </c>
      <c r="G351" s="105">
        <v>3.5598318214071933</v>
      </c>
      <c r="H351" s="105"/>
      <c r="I351" s="105">
        <v>9.207451434388772E-2</v>
      </c>
      <c r="J351" s="105"/>
      <c r="K351" s="105">
        <v>1.9339994067027444</v>
      </c>
      <c r="L351" s="105">
        <v>2.0260739210466321</v>
      </c>
      <c r="M351" s="219">
        <f t="shared" si="185"/>
        <v>5.585905742453825</v>
      </c>
      <c r="N351" s="25"/>
      <c r="O351" s="17" t="str">
        <f t="shared" si="175"/>
        <v>DLC Smart Thermostats - Heating</v>
      </c>
      <c r="P351" s="94">
        <f t="shared" si="176"/>
        <v>0</v>
      </c>
      <c r="Q351" s="94">
        <f t="shared" si="177"/>
        <v>2.3157540317706959E-2</v>
      </c>
      <c r="R351" s="94">
        <f t="shared" si="178"/>
        <v>0</v>
      </c>
      <c r="S351" s="94">
        <f t="shared" si="179"/>
        <v>0.61413066065422706</v>
      </c>
      <c r="U351" s="94">
        <f t="shared" si="180"/>
        <v>0</v>
      </c>
      <c r="V351" s="94">
        <f t="shared" si="181"/>
        <v>1.648336341304614E-2</v>
      </c>
      <c r="W351" s="94">
        <f t="shared" si="182"/>
        <v>0</v>
      </c>
      <c r="X351" s="94">
        <f t="shared" si="183"/>
        <v>0.34622843561501998</v>
      </c>
      <c r="Y351" s="25"/>
      <c r="Z351" s="220">
        <f t="shared" si="184"/>
        <v>1.0000000000000002</v>
      </c>
      <c r="AA351" s="25"/>
      <c r="AB351" s="25"/>
      <c r="AC351" s="25"/>
      <c r="AD351" s="21"/>
      <c r="AE351" s="21"/>
      <c r="AJ351" s="21"/>
    </row>
    <row r="352" spans="1:39" ht="16.5">
      <c r="A352" s="7"/>
      <c r="B352" s="121" t="s">
        <v>163</v>
      </c>
      <c r="C352" s="105"/>
      <c r="D352" s="105">
        <v>0</v>
      </c>
      <c r="E352" s="105"/>
      <c r="F352" s="105">
        <v>0</v>
      </c>
      <c r="G352" s="105">
        <v>0</v>
      </c>
      <c r="H352" s="105"/>
      <c r="I352" s="105">
        <v>0.56041114304273654</v>
      </c>
      <c r="J352" s="105"/>
      <c r="K352" s="105">
        <v>5.2130601360243851</v>
      </c>
      <c r="L352" s="105">
        <v>5.7734712790671221</v>
      </c>
      <c r="M352" s="219">
        <f t="shared" si="185"/>
        <v>5.7734712790671221</v>
      </c>
      <c r="N352" s="25"/>
      <c r="O352" s="17" t="str">
        <f t="shared" si="175"/>
        <v>DLC Water Heating</v>
      </c>
      <c r="P352" s="94">
        <f t="shared" si="176"/>
        <v>0</v>
      </c>
      <c r="Q352" s="94">
        <f t="shared" si="177"/>
        <v>0</v>
      </c>
      <c r="R352" s="94">
        <f t="shared" si="178"/>
        <v>0</v>
      </c>
      <c r="S352" s="94">
        <f t="shared" si="179"/>
        <v>0</v>
      </c>
      <c r="U352" s="94">
        <f t="shared" si="180"/>
        <v>0</v>
      </c>
      <c r="V352" s="94">
        <f t="shared" si="181"/>
        <v>9.7066585413634859E-2</v>
      </c>
      <c r="W352" s="94">
        <f t="shared" si="182"/>
        <v>0</v>
      </c>
      <c r="X352" s="94">
        <f t="shared" si="183"/>
        <v>0.90293341458636511</v>
      </c>
      <c r="Y352" s="25"/>
      <c r="Z352" s="220">
        <f t="shared" si="184"/>
        <v>1</v>
      </c>
      <c r="AA352" s="25"/>
      <c r="AB352" s="25"/>
      <c r="AC352" s="25"/>
      <c r="AD352" s="21"/>
      <c r="AE352" s="21"/>
    </row>
    <row r="353" spans="1:32" ht="16.5">
      <c r="A353" s="7"/>
      <c r="B353" s="121" t="s">
        <v>1126</v>
      </c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219">
        <f t="shared" si="185"/>
        <v>0</v>
      </c>
      <c r="N353" s="25"/>
      <c r="O353" s="17" t="str">
        <f t="shared" si="175"/>
        <v>Pilot-CTA-2045 HPWH</v>
      </c>
      <c r="P353" s="94" t="e">
        <f t="shared" si="176"/>
        <v>#DIV/0!</v>
      </c>
      <c r="Q353" s="94" t="e">
        <f t="shared" si="177"/>
        <v>#DIV/0!</v>
      </c>
      <c r="R353" s="94" t="e">
        <f t="shared" si="178"/>
        <v>#DIV/0!</v>
      </c>
      <c r="S353" s="94" t="e">
        <f t="shared" si="179"/>
        <v>#DIV/0!</v>
      </c>
      <c r="U353" s="94" t="e">
        <f t="shared" si="180"/>
        <v>#DIV/0!</v>
      </c>
      <c r="V353" s="94" t="e">
        <f t="shared" si="181"/>
        <v>#DIV/0!</v>
      </c>
      <c r="W353" s="94" t="e">
        <f t="shared" si="182"/>
        <v>#DIV/0!</v>
      </c>
      <c r="X353" s="94" t="e">
        <f t="shared" si="183"/>
        <v>#DIV/0!</v>
      </c>
      <c r="Y353" s="25"/>
      <c r="Z353" s="220" t="e">
        <f t="shared" si="184"/>
        <v>#DIV/0!</v>
      </c>
      <c r="AA353" s="25"/>
      <c r="AB353" s="25"/>
      <c r="AC353" s="25"/>
      <c r="AD353" s="21"/>
      <c r="AE353" s="21"/>
    </row>
    <row r="354" spans="1:32" ht="16.5">
      <c r="B354" s="121" t="s">
        <v>1147</v>
      </c>
      <c r="C354" s="105"/>
      <c r="D354" s="105">
        <v>0.68030863609762204</v>
      </c>
      <c r="E354" s="105"/>
      <c r="F354" s="105">
        <v>0.47632786729507565</v>
      </c>
      <c r="G354" s="105">
        <v>1.1566365033926977</v>
      </c>
      <c r="H354" s="105"/>
      <c r="I354" s="105">
        <v>0</v>
      </c>
      <c r="J354" s="105"/>
      <c r="K354" s="105">
        <v>0</v>
      </c>
      <c r="L354" s="105">
        <v>0</v>
      </c>
      <c r="M354" s="219">
        <f t="shared" si="185"/>
        <v>1.1566365033926977</v>
      </c>
      <c r="N354" s="25"/>
      <c r="O354" s="17" t="str">
        <f t="shared" si="175"/>
        <v>Parent-CTA-2045 HPWH</v>
      </c>
      <c r="P354" s="94">
        <f t="shared" si="176"/>
        <v>0</v>
      </c>
      <c r="Q354" s="94">
        <f t="shared" si="177"/>
        <v>0.58817842433825185</v>
      </c>
      <c r="R354" s="94">
        <f t="shared" si="178"/>
        <v>0</v>
      </c>
      <c r="S354" s="94">
        <f t="shared" si="179"/>
        <v>0.4118215756617481</v>
      </c>
      <c r="U354" s="94">
        <f t="shared" si="180"/>
        <v>0</v>
      </c>
      <c r="V354" s="94">
        <f t="shared" si="181"/>
        <v>0</v>
      </c>
      <c r="W354" s="94">
        <f t="shared" si="182"/>
        <v>0</v>
      </c>
      <c r="X354" s="94">
        <f t="shared" si="183"/>
        <v>0</v>
      </c>
      <c r="Y354" s="25"/>
      <c r="Z354" s="220">
        <f t="shared" si="184"/>
        <v>1</v>
      </c>
      <c r="AA354" s="25"/>
      <c r="AB354" s="25"/>
      <c r="AC354" s="25"/>
      <c r="AD354" s="21"/>
      <c r="AE354" s="21"/>
    </row>
    <row r="355" spans="1:32" ht="16.5">
      <c r="B355" s="121" t="s">
        <v>1189</v>
      </c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219">
        <f t="shared" si="185"/>
        <v>0</v>
      </c>
      <c r="N355"/>
      <c r="O355" s="17" t="str">
        <f t="shared" si="175"/>
        <v>Pilot-CTA-2045 ERWH</v>
      </c>
      <c r="P355" s="94" t="e">
        <f t="shared" si="176"/>
        <v>#DIV/0!</v>
      </c>
      <c r="Q355" s="94" t="e">
        <f t="shared" si="177"/>
        <v>#DIV/0!</v>
      </c>
      <c r="R355" s="94" t="e">
        <f t="shared" si="178"/>
        <v>#DIV/0!</v>
      </c>
      <c r="S355" s="94" t="e">
        <f t="shared" si="179"/>
        <v>#DIV/0!</v>
      </c>
      <c r="U355" s="94" t="e">
        <f t="shared" si="180"/>
        <v>#DIV/0!</v>
      </c>
      <c r="V355" s="94" t="e">
        <f t="shared" si="181"/>
        <v>#DIV/0!</v>
      </c>
      <c r="W355" s="94" t="e">
        <f t="shared" si="182"/>
        <v>#DIV/0!</v>
      </c>
      <c r="X355" s="94" t="e">
        <f t="shared" si="183"/>
        <v>#DIV/0!</v>
      </c>
      <c r="Y355" s="25"/>
      <c r="Z355" s="220" t="e">
        <f t="shared" si="184"/>
        <v>#DIV/0!</v>
      </c>
      <c r="AA355"/>
      <c r="AB355"/>
      <c r="AC355"/>
      <c r="AD355"/>
      <c r="AE355" s="10"/>
      <c r="AF355" s="21"/>
    </row>
    <row r="356" spans="1:32" ht="16.5">
      <c r="B356" s="121" t="s">
        <v>1210</v>
      </c>
      <c r="C356" s="105"/>
      <c r="D356" s="105">
        <v>2.2927579169061665</v>
      </c>
      <c r="E356" s="105"/>
      <c r="F356" s="105">
        <v>24.552738914817631</v>
      </c>
      <c r="G356" s="105">
        <v>26.845496831723796</v>
      </c>
      <c r="H356" s="105"/>
      <c r="I356" s="105">
        <v>0</v>
      </c>
      <c r="J356" s="105"/>
      <c r="K356" s="105">
        <v>0</v>
      </c>
      <c r="L356" s="105">
        <v>0</v>
      </c>
      <c r="M356" s="219">
        <f t="shared" si="185"/>
        <v>26.845496831723796</v>
      </c>
      <c r="N356" s="117"/>
      <c r="O356" s="17" t="str">
        <f t="shared" si="175"/>
        <v>Parent-CTA-2045 ERWH</v>
      </c>
      <c r="P356" s="94">
        <f t="shared" si="176"/>
        <v>0</v>
      </c>
      <c r="Q356" s="94">
        <f t="shared" si="177"/>
        <v>8.5405680188297875E-2</v>
      </c>
      <c r="R356" s="94">
        <f t="shared" si="178"/>
        <v>0</v>
      </c>
      <c r="S356" s="94">
        <f t="shared" si="179"/>
        <v>0.91459431981170214</v>
      </c>
      <c r="U356" s="94">
        <f t="shared" si="180"/>
        <v>0</v>
      </c>
      <c r="V356" s="94">
        <f t="shared" si="181"/>
        <v>0</v>
      </c>
      <c r="W356" s="94">
        <f t="shared" si="182"/>
        <v>0</v>
      </c>
      <c r="X356" s="94">
        <f t="shared" si="183"/>
        <v>0</v>
      </c>
      <c r="Y356" s="25"/>
      <c r="Z356" s="220">
        <f t="shared" si="184"/>
        <v>1</v>
      </c>
      <c r="AA356" s="117"/>
      <c r="AB356" s="117"/>
      <c r="AC356" s="117"/>
      <c r="AD356" s="117"/>
      <c r="AE356" s="10"/>
      <c r="AF356" s="21"/>
    </row>
    <row r="357" spans="1:32" ht="16.5">
      <c r="B357" s="121" t="s">
        <v>283</v>
      </c>
      <c r="C357" s="105"/>
      <c r="D357" s="105">
        <v>3.0567742575344049E-2</v>
      </c>
      <c r="E357" s="105">
        <v>0.40463418009867441</v>
      </c>
      <c r="F357" s="105"/>
      <c r="G357" s="105">
        <v>0.43520192267401847</v>
      </c>
      <c r="H357" s="105"/>
      <c r="I357" s="105">
        <v>0</v>
      </c>
      <c r="J357" s="105">
        <v>0</v>
      </c>
      <c r="K357" s="105"/>
      <c r="L357" s="105">
        <v>0</v>
      </c>
      <c r="M357" s="219">
        <f t="shared" si="185"/>
        <v>0.43520192267401847</v>
      </c>
      <c r="N357" s="117"/>
      <c r="O357" s="17" t="str">
        <f t="shared" si="175"/>
        <v>Electric Vehicle TOU Opt-in</v>
      </c>
      <c r="P357" s="94">
        <f t="shared" si="176"/>
        <v>0</v>
      </c>
      <c r="Q357" s="94">
        <f t="shared" si="177"/>
        <v>7.023806877397544E-2</v>
      </c>
      <c r="R357" s="94">
        <f t="shared" si="178"/>
        <v>0.92976193122602457</v>
      </c>
      <c r="S357" s="94">
        <f t="shared" si="179"/>
        <v>0</v>
      </c>
      <c r="U357" s="94">
        <f t="shared" si="180"/>
        <v>0</v>
      </c>
      <c r="V357" s="94">
        <f t="shared" si="181"/>
        <v>0</v>
      </c>
      <c r="W357" s="94">
        <f t="shared" si="182"/>
        <v>0</v>
      </c>
      <c r="X357" s="94">
        <f t="shared" si="183"/>
        <v>0</v>
      </c>
      <c r="Y357" s="25"/>
      <c r="Z357" s="220">
        <f t="shared" si="184"/>
        <v>1</v>
      </c>
      <c r="AA357" s="117"/>
      <c r="AB357" s="117"/>
      <c r="AC357" s="117"/>
      <c r="AD357" s="117"/>
      <c r="AE357" s="10"/>
      <c r="AF357" s="21"/>
    </row>
    <row r="358" spans="1:32" ht="16.5">
      <c r="B358" s="121" t="s">
        <v>325</v>
      </c>
      <c r="C358" s="105">
        <v>0</v>
      </c>
      <c r="D358" s="105">
        <v>0</v>
      </c>
      <c r="E358" s="105">
        <v>0</v>
      </c>
      <c r="F358" s="105"/>
      <c r="G358" s="105">
        <v>0</v>
      </c>
      <c r="H358" s="105">
        <v>0</v>
      </c>
      <c r="I358" s="105">
        <v>0</v>
      </c>
      <c r="J358" s="105">
        <v>0</v>
      </c>
      <c r="K358" s="105"/>
      <c r="L358" s="105">
        <v>0</v>
      </c>
      <c r="M358" s="219">
        <f t="shared" si="185"/>
        <v>0</v>
      </c>
      <c r="N358" s="117"/>
      <c r="O358" s="17" t="str">
        <f t="shared" si="175"/>
        <v>Thermal Energy Storage</v>
      </c>
      <c r="P358" s="94" t="e">
        <f t="shared" si="176"/>
        <v>#DIV/0!</v>
      </c>
      <c r="Q358" s="94" t="e">
        <f t="shared" si="177"/>
        <v>#DIV/0!</v>
      </c>
      <c r="R358" s="94" t="e">
        <f t="shared" si="178"/>
        <v>#DIV/0!</v>
      </c>
      <c r="S358" s="94" t="e">
        <f t="shared" si="179"/>
        <v>#DIV/0!</v>
      </c>
      <c r="U358" s="94" t="e">
        <f t="shared" si="180"/>
        <v>#DIV/0!</v>
      </c>
      <c r="V358" s="94" t="e">
        <f t="shared" si="181"/>
        <v>#DIV/0!</v>
      </c>
      <c r="W358" s="94" t="e">
        <f t="shared" si="182"/>
        <v>#DIV/0!</v>
      </c>
      <c r="X358" s="94" t="e">
        <f t="shared" si="183"/>
        <v>#DIV/0!</v>
      </c>
      <c r="Y358" s="25"/>
      <c r="Z358" s="220" t="e">
        <f t="shared" si="184"/>
        <v>#DIV/0!</v>
      </c>
      <c r="AA358" s="117"/>
      <c r="AB358" s="117"/>
      <c r="AC358" s="117"/>
      <c r="AD358" s="117"/>
      <c r="AE358" s="10"/>
      <c r="AF358" s="21"/>
    </row>
    <row r="359" spans="1:32" ht="16.5">
      <c r="B359" s="121" t="s">
        <v>248</v>
      </c>
      <c r="C359" s="105">
        <v>3.6869757428893144</v>
      </c>
      <c r="D359" s="105">
        <v>2.1538135370240448</v>
      </c>
      <c r="E359" s="105">
        <v>10.977861694747828</v>
      </c>
      <c r="F359" s="105"/>
      <c r="G359" s="105">
        <v>16.818650974661189</v>
      </c>
      <c r="H359" s="105">
        <v>2.2036306077365397</v>
      </c>
      <c r="I359" s="105">
        <v>1.0248446990022386</v>
      </c>
      <c r="J359" s="105">
        <v>4.4264041842358663</v>
      </c>
      <c r="K359" s="105"/>
      <c r="L359" s="105">
        <v>7.6548794909746452</v>
      </c>
      <c r="M359" s="219">
        <f t="shared" si="185"/>
        <v>24.473530465635832</v>
      </c>
      <c r="N359" s="117"/>
      <c r="O359" s="17" t="str">
        <f t="shared" si="175"/>
        <v>Third Party Contracts</v>
      </c>
      <c r="P359" s="94">
        <f t="shared" si="176"/>
        <v>0.15065156815304315</v>
      </c>
      <c r="Q359" s="94">
        <f t="shared" si="177"/>
        <v>8.8005837165516118E-2</v>
      </c>
      <c r="R359" s="94">
        <f t="shared" si="178"/>
        <v>0.44856060755771382</v>
      </c>
      <c r="S359" s="94">
        <f t="shared" si="179"/>
        <v>0</v>
      </c>
      <c r="U359" s="94">
        <f t="shared" si="180"/>
        <v>9.0041386175596413E-2</v>
      </c>
      <c r="V359" s="94">
        <f t="shared" si="181"/>
        <v>4.187563786276198E-2</v>
      </c>
      <c r="W359" s="94">
        <f t="shared" si="182"/>
        <v>0.18086496308536851</v>
      </c>
      <c r="X359" s="94">
        <f t="shared" si="183"/>
        <v>0</v>
      </c>
      <c r="Y359" s="25"/>
      <c r="Z359" s="220">
        <f t="shared" si="184"/>
        <v>0.99999999999999989</v>
      </c>
      <c r="AA359" s="117"/>
      <c r="AB359" s="117"/>
      <c r="AC359" s="117"/>
      <c r="AD359" s="117"/>
      <c r="AE359" s="10"/>
      <c r="AF359" s="21"/>
    </row>
    <row r="360" spans="1:32" ht="16.5">
      <c r="B360" s="121" t="s">
        <v>1314</v>
      </c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219">
        <f t="shared" si="185"/>
        <v>0</v>
      </c>
      <c r="N360" s="117"/>
      <c r="O360" s="17" t="str">
        <f t="shared" si="175"/>
        <v>Time-of-Use Opt-Out</v>
      </c>
      <c r="P360" s="94" t="e">
        <f t="shared" si="176"/>
        <v>#DIV/0!</v>
      </c>
      <c r="Q360" s="94" t="e">
        <f t="shared" si="177"/>
        <v>#DIV/0!</v>
      </c>
      <c r="R360" s="94" t="e">
        <f t="shared" si="178"/>
        <v>#DIV/0!</v>
      </c>
      <c r="S360" s="94" t="e">
        <f t="shared" si="179"/>
        <v>#DIV/0!</v>
      </c>
      <c r="U360" s="94" t="e">
        <f t="shared" si="180"/>
        <v>#DIV/0!</v>
      </c>
      <c r="V360" s="94" t="e">
        <f t="shared" si="181"/>
        <v>#DIV/0!</v>
      </c>
      <c r="W360" s="94" t="e">
        <f t="shared" si="182"/>
        <v>#DIV/0!</v>
      </c>
      <c r="X360" s="94" t="e">
        <f t="shared" si="183"/>
        <v>#DIV/0!</v>
      </c>
      <c r="Y360" s="25"/>
      <c r="Z360" s="220" t="e">
        <f t="shared" si="184"/>
        <v>#DIV/0!</v>
      </c>
      <c r="AA360" s="117"/>
      <c r="AB360" s="117"/>
      <c r="AC360" s="117"/>
      <c r="AD360" s="117"/>
      <c r="AE360" s="10"/>
      <c r="AF360" s="21"/>
    </row>
    <row r="361" spans="1:32" ht="16.5">
      <c r="B361" s="121" t="s">
        <v>303</v>
      </c>
      <c r="C361" s="105">
        <v>0.57462665627659659</v>
      </c>
      <c r="D361" s="105"/>
      <c r="E361" s="105">
        <v>1.4559863972496201</v>
      </c>
      <c r="F361" s="105"/>
      <c r="G361" s="105">
        <v>2.0306130535262166</v>
      </c>
      <c r="H361" s="105">
        <v>0.34344269561157953</v>
      </c>
      <c r="I361" s="105"/>
      <c r="J361" s="105">
        <v>0.649194762267572</v>
      </c>
      <c r="K361" s="105"/>
      <c r="L361" s="105">
        <v>0.99263745787915147</v>
      </c>
      <c r="M361" s="219">
        <f t="shared" si="185"/>
        <v>3.0232505114053678</v>
      </c>
      <c r="N361" s="117"/>
      <c r="O361" s="17" t="str">
        <f t="shared" si="175"/>
        <v>Variable Peak Pricing Rates</v>
      </c>
      <c r="P361" s="94">
        <f t="shared" si="176"/>
        <v>0.19006915044214431</v>
      </c>
      <c r="Q361" s="94">
        <f t="shared" si="177"/>
        <v>0</v>
      </c>
      <c r="R361" s="94">
        <f t="shared" si="178"/>
        <v>0.48159634531006829</v>
      </c>
      <c r="S361" s="94">
        <f t="shared" si="179"/>
        <v>0</v>
      </c>
      <c r="U361" s="94">
        <f t="shared" si="180"/>
        <v>0.11360047548687227</v>
      </c>
      <c r="V361" s="94">
        <f t="shared" si="181"/>
        <v>0</v>
      </c>
      <c r="W361" s="94">
        <f t="shared" si="182"/>
        <v>0.21473402876091524</v>
      </c>
      <c r="X361" s="94">
        <f t="shared" si="183"/>
        <v>0</v>
      </c>
      <c r="Y361" s="25"/>
      <c r="Z361" s="220">
        <f t="shared" si="184"/>
        <v>1</v>
      </c>
      <c r="AA361" s="117"/>
      <c r="AB361" s="117"/>
      <c r="AC361" s="117"/>
      <c r="AD361" s="117"/>
      <c r="AE361" s="10"/>
      <c r="AF361" s="21"/>
    </row>
    <row r="362" spans="1:32" ht="16.5">
      <c r="B362" s="121" t="s">
        <v>1252</v>
      </c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219">
        <f>G362+L362</f>
        <v>0</v>
      </c>
      <c r="N362"/>
      <c r="O362" s="17" t="str">
        <f t="shared" si="175"/>
        <v>Pilot-Time-of-Use Opt-in</v>
      </c>
      <c r="P362" s="94" t="e">
        <f t="shared" si="176"/>
        <v>#DIV/0!</v>
      </c>
      <c r="Q362" s="94" t="e">
        <f t="shared" si="177"/>
        <v>#DIV/0!</v>
      </c>
      <c r="R362" s="94" t="e">
        <f t="shared" si="178"/>
        <v>#DIV/0!</v>
      </c>
      <c r="S362" s="94" t="e">
        <f t="shared" si="179"/>
        <v>#DIV/0!</v>
      </c>
      <c r="U362" s="94" t="e">
        <f t="shared" si="180"/>
        <v>#DIV/0!</v>
      </c>
      <c r="V362" s="94" t="e">
        <f t="shared" si="181"/>
        <v>#DIV/0!</v>
      </c>
      <c r="W362" s="94" t="e">
        <f t="shared" si="182"/>
        <v>#DIV/0!</v>
      </c>
      <c r="X362" s="94" t="e">
        <f t="shared" si="183"/>
        <v>#DIV/0!</v>
      </c>
      <c r="Y362" s="25"/>
      <c r="Z362" s="220" t="e">
        <f t="shared" si="184"/>
        <v>#DIV/0!</v>
      </c>
      <c r="AA362"/>
      <c r="AB362"/>
      <c r="AC362"/>
      <c r="AD362"/>
      <c r="AE362" s="10"/>
      <c r="AF362" s="21"/>
    </row>
    <row r="363" spans="1:32" ht="16.5">
      <c r="B363" s="121" t="s">
        <v>1273</v>
      </c>
      <c r="C363" s="105">
        <v>0.26849253760469788</v>
      </c>
      <c r="D363" s="105">
        <v>2.2465104426279237E-2</v>
      </c>
      <c r="E363" s="105">
        <v>0.62458374985546994</v>
      </c>
      <c r="F363" s="105">
        <v>2.579304155994405</v>
      </c>
      <c r="G363" s="105">
        <v>3.494845547880852</v>
      </c>
      <c r="H363" s="105">
        <v>0.1604725431013849</v>
      </c>
      <c r="I363" s="105">
        <v>1.3950849620245188E-2</v>
      </c>
      <c r="J363" s="105">
        <v>0.25183958412307972</v>
      </c>
      <c r="K363" s="105">
        <v>1.6483067143158527</v>
      </c>
      <c r="L363" s="105">
        <v>2.0745696911605624</v>
      </c>
      <c r="M363" s="219">
        <f t="shared" si="185"/>
        <v>5.5694152390414144</v>
      </c>
      <c r="N363" s="117"/>
      <c r="O363" s="17" t="str">
        <f t="shared" si="175"/>
        <v>Parent-Time-of-Use Opt-in</v>
      </c>
      <c r="P363" s="94">
        <f t="shared" si="176"/>
        <v>4.8208389225959339E-2</v>
      </c>
      <c r="Q363" s="94">
        <f t="shared" si="177"/>
        <v>4.0336558618936525E-3</v>
      </c>
      <c r="R363" s="94">
        <f t="shared" si="178"/>
        <v>0.11214530126559046</v>
      </c>
      <c r="S363" s="94">
        <f t="shared" si="179"/>
        <v>0.4631193842243202</v>
      </c>
      <c r="U363" s="94">
        <f t="shared" si="180"/>
        <v>2.8813176287606955E-2</v>
      </c>
      <c r="V363" s="94">
        <f t="shared" si="181"/>
        <v>2.5049038402542153E-3</v>
      </c>
      <c r="W363" s="94">
        <f t="shared" si="182"/>
        <v>4.5218317060953306E-2</v>
      </c>
      <c r="X363" s="94">
        <f t="shared" si="183"/>
        <v>0.29595687223342187</v>
      </c>
      <c r="Y363" s="25"/>
      <c r="Z363" s="220">
        <f t="shared" si="184"/>
        <v>1</v>
      </c>
      <c r="AA363" s="117"/>
      <c r="AB363" s="117"/>
      <c r="AC363" s="117"/>
      <c r="AD363" s="117"/>
      <c r="AE363" s="10"/>
      <c r="AF363" s="21"/>
    </row>
    <row r="364" spans="1:32" ht="16.5">
      <c r="B364" s="121" t="s">
        <v>1355</v>
      </c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219">
        <f t="shared" si="185"/>
        <v>0</v>
      </c>
      <c r="N364" s="117"/>
      <c r="O364" s="17" t="str">
        <f t="shared" si="175"/>
        <v>Pilot-Peak Time Rebate</v>
      </c>
      <c r="P364" s="94" t="e">
        <f t="shared" si="176"/>
        <v>#DIV/0!</v>
      </c>
      <c r="Q364" s="94" t="e">
        <f t="shared" si="177"/>
        <v>#DIV/0!</v>
      </c>
      <c r="R364" s="94" t="e">
        <f t="shared" si="178"/>
        <v>#DIV/0!</v>
      </c>
      <c r="S364" s="94" t="e">
        <f t="shared" si="179"/>
        <v>#DIV/0!</v>
      </c>
      <c r="U364" s="94" t="e">
        <f t="shared" si="180"/>
        <v>#DIV/0!</v>
      </c>
      <c r="V364" s="94" t="e">
        <f t="shared" si="181"/>
        <v>#DIV/0!</v>
      </c>
      <c r="W364" s="94" t="e">
        <f t="shared" si="182"/>
        <v>#DIV/0!</v>
      </c>
      <c r="X364" s="94" t="e">
        <f t="shared" si="183"/>
        <v>#DIV/0!</v>
      </c>
      <c r="Y364" s="25"/>
      <c r="Z364" s="220" t="e">
        <f t="shared" si="184"/>
        <v>#DIV/0!</v>
      </c>
      <c r="AA364" s="117"/>
      <c r="AB364" s="117"/>
      <c r="AC364" s="117"/>
      <c r="AD364" s="117"/>
      <c r="AE364" s="10"/>
      <c r="AF364" s="21"/>
    </row>
    <row r="365" spans="1:32" ht="16.5">
      <c r="B365" s="121" t="s">
        <v>1376</v>
      </c>
      <c r="C365" s="105"/>
      <c r="D365" s="105">
        <v>0.3699408794446058</v>
      </c>
      <c r="E365" s="105"/>
      <c r="F365" s="105">
        <v>3.6927342670722703</v>
      </c>
      <c r="G365" s="105">
        <v>4.0626751465168764</v>
      </c>
      <c r="H365" s="105"/>
      <c r="I365" s="105">
        <v>0.28752137667629124</v>
      </c>
      <c r="J365" s="105"/>
      <c r="K365" s="105">
        <v>2.3598452599913755</v>
      </c>
      <c r="L365" s="105">
        <v>2.6473666366676669</v>
      </c>
      <c r="M365" s="219">
        <f t="shared" si="185"/>
        <v>6.7100417831845434</v>
      </c>
      <c r="N365" s="117"/>
      <c r="O365" s="17" t="str">
        <f t="shared" si="175"/>
        <v>Parent-Peak Time Rebate</v>
      </c>
      <c r="P365" s="94">
        <f t="shared" si="176"/>
        <v>0</v>
      </c>
      <c r="Q365" s="94">
        <f t="shared" si="177"/>
        <v>5.513242560898543E-2</v>
      </c>
      <c r="R365" s="94">
        <f t="shared" si="178"/>
        <v>0</v>
      </c>
      <c r="S365" s="94">
        <f t="shared" si="179"/>
        <v>0.55032954881537588</v>
      </c>
      <c r="U365" s="94">
        <f t="shared" si="180"/>
        <v>0</v>
      </c>
      <c r="V365" s="94">
        <f t="shared" si="181"/>
        <v>4.2849416734903757E-2</v>
      </c>
      <c r="W365" s="94">
        <f t="shared" si="182"/>
        <v>0</v>
      </c>
      <c r="X365" s="94">
        <f t="shared" si="183"/>
        <v>0.35168860884073483</v>
      </c>
      <c r="Y365" s="25"/>
      <c r="Z365" s="220">
        <f t="shared" si="184"/>
        <v>0.99999999999999989</v>
      </c>
      <c r="AA365" s="117"/>
      <c r="AB365" s="117"/>
      <c r="AC365" s="117"/>
      <c r="AD365" s="117"/>
      <c r="AE365" s="10"/>
      <c r="AF365" s="21"/>
    </row>
    <row r="366" spans="1:32" ht="16.5">
      <c r="B366" s="121" t="s">
        <v>28</v>
      </c>
      <c r="C366" s="105">
        <v>5.0379884657266523</v>
      </c>
      <c r="D366" s="105">
        <v>9.7919767943097042</v>
      </c>
      <c r="E366" s="105">
        <v>15.238535303180244</v>
      </c>
      <c r="F366" s="105">
        <v>74.700257929009467</v>
      </c>
      <c r="G366" s="105">
        <v>104.76875849222607</v>
      </c>
      <c r="H366" s="105">
        <v>2.9473214719633281</v>
      </c>
      <c r="I366" s="105">
        <v>3.28030972947262</v>
      </c>
      <c r="J366" s="105">
        <v>5.9345902723837369</v>
      </c>
      <c r="K366" s="105">
        <v>26.171152458051587</v>
      </c>
      <c r="L366" s="105">
        <v>38.333373931871272</v>
      </c>
      <c r="M366" s="219">
        <f t="shared" si="185"/>
        <v>143.10213242409733</v>
      </c>
      <c r="N366" s="117"/>
      <c r="O366" s="17"/>
      <c r="P366" s="94"/>
      <c r="Q366" s="94"/>
      <c r="R366" s="94"/>
      <c r="S366" s="94"/>
      <c r="U366" s="94"/>
      <c r="V366" s="94"/>
      <c r="W366" s="94"/>
      <c r="X366" s="94"/>
      <c r="Y366" s="25"/>
      <c r="Z366" s="220"/>
      <c r="AA366" s="117"/>
      <c r="AB366" s="117"/>
      <c r="AC366" s="117"/>
      <c r="AD366" s="117"/>
      <c r="AE366" s="10"/>
      <c r="AF366" s="21"/>
    </row>
    <row r="367" spans="1:32" ht="16.5">
      <c r="B367"/>
      <c r="C367"/>
      <c r="D367"/>
      <c r="E367"/>
      <c r="F367"/>
      <c r="G367"/>
      <c r="H367"/>
      <c r="I367"/>
      <c r="J367"/>
      <c r="K367"/>
      <c r="L367"/>
      <c r="M367" s="219">
        <f t="shared" si="185"/>
        <v>0</v>
      </c>
      <c r="N367" s="117"/>
      <c r="O367" s="17"/>
      <c r="P367" s="94"/>
      <c r="Q367" s="94"/>
      <c r="R367" s="94"/>
      <c r="S367" s="94"/>
      <c r="U367" s="94"/>
      <c r="V367" s="94"/>
      <c r="W367" s="94"/>
      <c r="X367" s="94"/>
      <c r="Y367" s="25"/>
      <c r="Z367" s="220"/>
      <c r="AA367" s="117"/>
      <c r="AB367" s="117"/>
      <c r="AC367" s="117"/>
      <c r="AD367" s="117"/>
      <c r="AE367" s="10"/>
      <c r="AF367" s="21"/>
    </row>
    <row r="368" spans="1:32" ht="16.5">
      <c r="B368"/>
      <c r="C368"/>
      <c r="D368"/>
      <c r="E368"/>
      <c r="F368"/>
      <c r="G368"/>
      <c r="H368"/>
      <c r="I368"/>
      <c r="J368"/>
      <c r="K368"/>
      <c r="L368"/>
      <c r="M368" s="117"/>
      <c r="N368" s="117"/>
      <c r="O368" s="121"/>
      <c r="P368" s="94"/>
      <c r="Q368" s="94"/>
      <c r="R368" s="121"/>
      <c r="S368" s="94"/>
      <c r="T368" s="94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0"/>
      <c r="AF368" s="21"/>
    </row>
    <row r="369" spans="2:33" ht="16.5">
      <c r="B369" s="1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117"/>
      <c r="N369" s="117"/>
      <c r="O369" s="121"/>
      <c r="P369" s="94"/>
      <c r="Q369" s="94"/>
      <c r="R369" s="121"/>
      <c r="S369" s="94"/>
      <c r="T369" s="94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0"/>
      <c r="AF369" s="21"/>
    </row>
    <row r="370" spans="2:33" ht="16.5">
      <c r="B370" s="1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117"/>
      <c r="N370" s="117"/>
      <c r="O370" s="121"/>
      <c r="P370" s="94"/>
      <c r="Q370" s="94"/>
      <c r="R370" s="121"/>
      <c r="S370" s="94"/>
      <c r="T370" s="94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0"/>
      <c r="AF370" s="21"/>
    </row>
    <row r="371" spans="2:33" ht="16.5">
      <c r="E371" s="40"/>
      <c r="F371" s="40"/>
      <c r="G371" s="120" t="s">
        <v>0</v>
      </c>
      <c r="H371" s="117" t="s">
        <v>37</v>
      </c>
      <c r="I371" s="21"/>
      <c r="R371" s="21"/>
      <c r="AC371" s="117"/>
      <c r="AD371" s="117"/>
      <c r="AE371" s="10"/>
      <c r="AF371" s="21"/>
    </row>
    <row r="372" spans="2:33" ht="16.5">
      <c r="B372"/>
      <c r="C372"/>
      <c r="D372"/>
      <c r="E372" s="40"/>
      <c r="F372" s="40"/>
      <c r="G372" s="120" t="s">
        <v>1</v>
      </c>
      <c r="H372" s="117" t="s">
        <v>119</v>
      </c>
      <c r="I372" s="21"/>
      <c r="R372" s="21"/>
      <c r="AC372" s="117"/>
      <c r="AD372" s="117"/>
      <c r="AE372" s="10"/>
      <c r="AF372" s="21"/>
    </row>
    <row r="373" spans="2:33" ht="16.5">
      <c r="B373" s="28" t="s">
        <v>49</v>
      </c>
      <c r="C373" s="28"/>
      <c r="D373" s="29"/>
      <c r="E373" s="29"/>
      <c r="F373" s="29"/>
      <c r="G373" s="21"/>
      <c r="H373" s="21"/>
      <c r="I373" s="21"/>
      <c r="J373" s="4">
        <v>2023</v>
      </c>
      <c r="K373" s="152">
        <v>2024</v>
      </c>
      <c r="L373" s="152">
        <v>2025</v>
      </c>
      <c r="M373" s="152">
        <v>2026</v>
      </c>
      <c r="N373" s="152">
        <v>2027</v>
      </c>
      <c r="O373" s="152">
        <v>2028</v>
      </c>
      <c r="P373" s="152">
        <v>2029</v>
      </c>
      <c r="Q373" s="152">
        <v>2030</v>
      </c>
      <c r="R373" s="152">
        <v>2031</v>
      </c>
      <c r="S373" s="152">
        <v>2032</v>
      </c>
      <c r="T373" s="152">
        <v>2033</v>
      </c>
      <c r="U373" s="152">
        <v>2034</v>
      </c>
      <c r="V373" s="152">
        <v>2035</v>
      </c>
      <c r="W373" s="152">
        <v>2036</v>
      </c>
      <c r="X373" s="152">
        <v>2037</v>
      </c>
      <c r="Y373" s="152">
        <v>2038</v>
      </c>
      <c r="Z373" s="152">
        <v>2039</v>
      </c>
      <c r="AA373" s="152">
        <v>2040</v>
      </c>
      <c r="AB373" s="152">
        <v>2041</v>
      </c>
      <c r="AC373" s="152">
        <v>2042</v>
      </c>
      <c r="AD373" s="152">
        <v>2043</v>
      </c>
      <c r="AE373" s="152">
        <v>2044</v>
      </c>
      <c r="AF373" s="152">
        <v>2045</v>
      </c>
      <c r="AG373" s="4">
        <v>2046</v>
      </c>
    </row>
    <row r="374" spans="2:33" ht="33">
      <c r="B374" s="30" t="s">
        <v>1032</v>
      </c>
      <c r="C374" s="30" t="s">
        <v>47</v>
      </c>
      <c r="D374" s="30" t="s">
        <v>8</v>
      </c>
      <c r="E374" s="30" t="s">
        <v>6</v>
      </c>
      <c r="F374" s="30" t="s">
        <v>101</v>
      </c>
      <c r="G374" s="120" t="s">
        <v>8</v>
      </c>
      <c r="H374" s="120" t="s">
        <v>2</v>
      </c>
      <c r="I374" s="120" t="s">
        <v>6</v>
      </c>
      <c r="J374" s="117" t="s">
        <v>64</v>
      </c>
      <c r="K374" s="117" t="s">
        <v>65</v>
      </c>
      <c r="L374" s="117" t="s">
        <v>62</v>
      </c>
      <c r="M374" s="117" t="s">
        <v>73</v>
      </c>
      <c r="N374" s="117" t="s">
        <v>72</v>
      </c>
      <c r="O374" s="117" t="s">
        <v>71</v>
      </c>
      <c r="P374" s="117" t="s">
        <v>70</v>
      </c>
      <c r="Q374" s="117" t="s">
        <v>63</v>
      </c>
      <c r="R374" s="117" t="s">
        <v>69</v>
      </c>
      <c r="S374" s="117" t="s">
        <v>68</v>
      </c>
      <c r="T374" s="117" t="s">
        <v>67</v>
      </c>
      <c r="U374" s="117" t="s">
        <v>66</v>
      </c>
      <c r="V374" s="117" t="s">
        <v>48</v>
      </c>
      <c r="W374" s="117" t="s">
        <v>46</v>
      </c>
      <c r="X374" s="117" t="s">
        <v>59</v>
      </c>
      <c r="Y374" s="117" t="s">
        <v>75</v>
      </c>
      <c r="Z374" s="117" t="s">
        <v>76</v>
      </c>
      <c r="AA374" s="117" t="s">
        <v>82</v>
      </c>
      <c r="AB374" s="117" t="s">
        <v>84</v>
      </c>
      <c r="AC374" s="117" t="s">
        <v>997</v>
      </c>
      <c r="AD374" s="117" t="s">
        <v>998</v>
      </c>
      <c r="AE374" s="117" t="s">
        <v>999</v>
      </c>
      <c r="AF374" s="117" t="s">
        <v>1000</v>
      </c>
      <c r="AG374" s="117" t="s">
        <v>1001</v>
      </c>
    </row>
    <row r="375" spans="2:33" ht="16.5">
      <c r="B375" s="39">
        <f>SUM(J375:AC375)</f>
        <v>27.137635333401366</v>
      </c>
      <c r="C375" s="40" t="str">
        <f>H375</f>
        <v>Residential</v>
      </c>
      <c r="D375" s="40" t="str">
        <f>IF(ISBLANK(G375),D374,G375)</f>
        <v>WA</v>
      </c>
      <c r="E375" s="40" t="str">
        <f>I375</f>
        <v>Ancillary Battery Storage</v>
      </c>
      <c r="F375" s="40" t="s">
        <v>74</v>
      </c>
      <c r="G375" s="117" t="s">
        <v>92</v>
      </c>
      <c r="H375" s="117" t="s">
        <v>32</v>
      </c>
      <c r="I375" s="117" t="s">
        <v>503</v>
      </c>
      <c r="J375" s="97">
        <v>0</v>
      </c>
      <c r="K375" s="97">
        <v>4.7773369475534004E-2</v>
      </c>
      <c r="L375" s="97">
        <v>9.6556809944024435E-2</v>
      </c>
      <c r="M375" s="97">
        <v>0.19486647991069919</v>
      </c>
      <c r="N375" s="97">
        <v>0.29483591586129443</v>
      </c>
      <c r="O375" s="97">
        <v>0.39652268717088196</v>
      </c>
      <c r="P375" s="97">
        <v>0.55026122921033549</v>
      </c>
      <c r="Q375" s="97">
        <v>0.70680960021968753</v>
      </c>
      <c r="R375" s="97">
        <v>0.8662066240207893</v>
      </c>
      <c r="S375" s="97">
        <v>1.0799161823367032</v>
      </c>
      <c r="T375" s="97">
        <v>1.2975046953829059</v>
      </c>
      <c r="U375" s="97">
        <v>1.5190256331439855</v>
      </c>
      <c r="V375" s="97">
        <v>1.7973977629451392</v>
      </c>
      <c r="W375" s="97">
        <v>2.0807890893921375</v>
      </c>
      <c r="X375" s="97">
        <v>2.369268642784875</v>
      </c>
      <c r="Y375" s="97">
        <v>2.7172513275178893</v>
      </c>
      <c r="Z375" s="97">
        <v>2.7423822213899793</v>
      </c>
      <c r="AA375" s="97">
        <v>2.7677455419869781</v>
      </c>
      <c r="AB375" s="97">
        <v>2.7933434389412355</v>
      </c>
      <c r="AC375" s="97">
        <v>2.8191780817662901</v>
      </c>
      <c r="AD375" s="97">
        <v>2.8452516600407396</v>
      </c>
      <c r="AE375" s="97">
        <v>2.871566383593819</v>
      </c>
      <c r="AF375" s="97">
        <v>2.8981244826926886</v>
      </c>
      <c r="AG375" s="97">
        <v>2.9249282082314609</v>
      </c>
    </row>
    <row r="376" spans="2:33" ht="16.5">
      <c r="B376" s="39">
        <f t="shared" ref="B376:B439" si="186">SUM(J376:AC376)</f>
        <v>0</v>
      </c>
      <c r="C376" s="40" t="str">
        <f t="shared" ref="C376:C439" si="187">H376</f>
        <v>Residential</v>
      </c>
      <c r="D376" s="40" t="str">
        <f t="shared" ref="D376:D439" si="188">IF(ISBLANK(G376),D375,G376)</f>
        <v>WA</v>
      </c>
      <c r="E376" s="40" t="str">
        <f t="shared" ref="E376:E439" si="189">I376</f>
        <v>Ancillary Cooling</v>
      </c>
      <c r="F376" s="40" t="s">
        <v>74</v>
      </c>
      <c r="G376" s="117" t="s">
        <v>92</v>
      </c>
      <c r="H376" s="117" t="s">
        <v>32</v>
      </c>
      <c r="I376" s="117" t="s">
        <v>397</v>
      </c>
      <c r="J376" s="97">
        <v>0</v>
      </c>
      <c r="K376" s="97">
        <v>0</v>
      </c>
      <c r="L376" s="97">
        <v>0</v>
      </c>
      <c r="M376" s="97">
        <v>0</v>
      </c>
      <c r="N376" s="97">
        <v>0</v>
      </c>
      <c r="O376" s="97">
        <v>0</v>
      </c>
      <c r="P376" s="97">
        <v>0</v>
      </c>
      <c r="Q376" s="97">
        <v>0</v>
      </c>
      <c r="R376" s="97">
        <v>0</v>
      </c>
      <c r="S376" s="97">
        <v>0</v>
      </c>
      <c r="T376" s="97">
        <v>0</v>
      </c>
      <c r="U376" s="97">
        <v>0</v>
      </c>
      <c r="V376" s="97">
        <v>0</v>
      </c>
      <c r="W376" s="97">
        <v>0</v>
      </c>
      <c r="X376" s="97">
        <v>0</v>
      </c>
      <c r="Y376" s="97">
        <v>0</v>
      </c>
      <c r="Z376" s="97">
        <v>0</v>
      </c>
      <c r="AA376" s="97">
        <v>0</v>
      </c>
      <c r="AB376" s="97">
        <v>0</v>
      </c>
      <c r="AC376" s="97">
        <v>0</v>
      </c>
      <c r="AD376" s="97">
        <v>0</v>
      </c>
      <c r="AE376" s="97">
        <v>0</v>
      </c>
      <c r="AF376" s="97">
        <v>0</v>
      </c>
      <c r="AG376" s="97">
        <v>0</v>
      </c>
    </row>
    <row r="377" spans="2:33" ht="16.5">
      <c r="B377" s="39">
        <f t="shared" si="186"/>
        <v>0</v>
      </c>
      <c r="C377" s="40" t="str">
        <f t="shared" si="187"/>
        <v>Residential</v>
      </c>
      <c r="D377" s="40" t="str">
        <f t="shared" si="188"/>
        <v>WA</v>
      </c>
      <c r="E377" s="40" t="str">
        <f t="shared" si="189"/>
        <v>Ancillary DLC WH</v>
      </c>
      <c r="F377" s="40" t="s">
        <v>74</v>
      </c>
      <c r="G377" s="117" t="s">
        <v>92</v>
      </c>
      <c r="H377" s="117" t="s">
        <v>32</v>
      </c>
      <c r="I377" s="117" t="s">
        <v>439</v>
      </c>
      <c r="J377" s="97">
        <v>0</v>
      </c>
      <c r="K377" s="97">
        <v>0</v>
      </c>
      <c r="L377" s="97">
        <v>0</v>
      </c>
      <c r="M377" s="97">
        <v>0</v>
      </c>
      <c r="N377" s="97">
        <v>0</v>
      </c>
      <c r="O377" s="97">
        <v>0</v>
      </c>
      <c r="P377" s="97">
        <v>0</v>
      </c>
      <c r="Q377" s="97">
        <v>0</v>
      </c>
      <c r="R377" s="97">
        <v>0</v>
      </c>
      <c r="S377" s="97">
        <v>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</row>
    <row r="378" spans="2:33" ht="16.5">
      <c r="B378" s="39">
        <f t="shared" si="186"/>
        <v>5.7115655525466122</v>
      </c>
      <c r="C378" s="40" t="str">
        <f t="shared" si="187"/>
        <v>Residential</v>
      </c>
      <c r="D378" s="40" t="str">
        <f t="shared" si="188"/>
        <v>WA</v>
      </c>
      <c r="E378" s="40" t="str">
        <f t="shared" si="189"/>
        <v>Parent-Ancillary HPWH</v>
      </c>
      <c r="F378" s="40" t="s">
        <v>74</v>
      </c>
      <c r="G378" s="117" t="s">
        <v>92</v>
      </c>
      <c r="H378" s="117" t="s">
        <v>32</v>
      </c>
      <c r="I378" s="117" t="s">
        <v>1168</v>
      </c>
      <c r="J378" s="97">
        <v>0</v>
      </c>
      <c r="K378" s="97">
        <v>1.5149117994803514E-2</v>
      </c>
      <c r="L378" s="97">
        <v>3.827316670098381E-2</v>
      </c>
      <c r="M378" s="97">
        <v>6.9517018498661542E-2</v>
      </c>
      <c r="N378" s="97">
        <v>0.10128472839191585</v>
      </c>
      <c r="O378" s="97">
        <v>0.14145621654288279</v>
      </c>
      <c r="P378" s="97">
        <v>0.18242129906844237</v>
      </c>
      <c r="Q378" s="97">
        <v>0.23613909759062005</v>
      </c>
      <c r="R378" s="97">
        <v>0.29083492599740823</v>
      </c>
      <c r="S378" s="97">
        <v>0.34652228030889032</v>
      </c>
      <c r="T378" s="97">
        <v>0.4114436964559014</v>
      </c>
      <c r="U378" s="97">
        <v>0.41524899328849818</v>
      </c>
      <c r="V378" s="97">
        <v>0.41908948396197521</v>
      </c>
      <c r="W378" s="97">
        <v>0.42296549397168515</v>
      </c>
      <c r="X378" s="97">
        <v>0.42687735182337228</v>
      </c>
      <c r="Y378" s="97">
        <v>0.43082538906101392</v>
      </c>
      <c r="Z378" s="97">
        <v>0.43480994029491993</v>
      </c>
      <c r="AA378" s="97">
        <v>0.43883134323009215</v>
      </c>
      <c r="AB378" s="97">
        <v>0.4428899386948465</v>
      </c>
      <c r="AC378" s="97">
        <v>0.44698607066969898</v>
      </c>
      <c r="AD378" s="97">
        <v>0.45112008631651934</v>
      </c>
      <c r="AE378" s="97">
        <v>0.4552923360079546</v>
      </c>
      <c r="AF378" s="97">
        <v>0.4595031733571236</v>
      </c>
      <c r="AG378" s="97">
        <v>0.46375295524758819</v>
      </c>
    </row>
    <row r="379" spans="2:33" ht="16.5">
      <c r="B379" s="39">
        <f t="shared" si="186"/>
        <v>294.40767050412899</v>
      </c>
      <c r="C379" s="40" t="str">
        <f t="shared" si="187"/>
        <v>Residential</v>
      </c>
      <c r="D379" s="40" t="str">
        <f t="shared" si="188"/>
        <v>WA</v>
      </c>
      <c r="E379" s="40" t="str">
        <f t="shared" si="189"/>
        <v>Parent-Ancillary ERWH</v>
      </c>
      <c r="F379" s="40" t="s">
        <v>74</v>
      </c>
      <c r="G379" s="117" t="s">
        <v>92</v>
      </c>
      <c r="H379" s="117" t="s">
        <v>32</v>
      </c>
      <c r="I379" s="117" t="s">
        <v>1231</v>
      </c>
      <c r="J379" s="97">
        <v>0</v>
      </c>
      <c r="K379" s="97">
        <v>0.78087461275021164</v>
      </c>
      <c r="L379" s="97">
        <v>1.9728240440537055</v>
      </c>
      <c r="M379" s="97">
        <v>3.583315868178746</v>
      </c>
      <c r="N379" s="97">
        <v>5.2208104186446702</v>
      </c>
      <c r="O379" s="97">
        <v>7.2914851116694566</v>
      </c>
      <c r="P379" s="97">
        <v>9.4030663248067228</v>
      </c>
      <c r="Q379" s="97">
        <v>12.171997501736501</v>
      </c>
      <c r="R379" s="97">
        <v>14.991342089378726</v>
      </c>
      <c r="S379" s="97">
        <v>17.861795751960184</v>
      </c>
      <c r="T379" s="97">
        <v>21.208227254466287</v>
      </c>
      <c r="U379" s="97">
        <v>21.404374626978203</v>
      </c>
      <c r="V379" s="97">
        <v>21.602336096976046</v>
      </c>
      <c r="W379" s="97">
        <v>21.802128442404104</v>
      </c>
      <c r="X379" s="97">
        <v>22.003768596379931</v>
      </c>
      <c r="Y379" s="97">
        <v>22.207273648629464</v>
      </c>
      <c r="Z379" s="97">
        <v>22.412660846935466</v>
      </c>
      <c r="AA379" s="97">
        <v>22.619947598599314</v>
      </c>
      <c r="AB379" s="97">
        <v>22.829151471916354</v>
      </c>
      <c r="AC379" s="97">
        <v>23.040290197664866</v>
      </c>
      <c r="AD379" s="97">
        <v>23.253381670608807</v>
      </c>
      <c r="AE379" s="97">
        <v>23.468443951014454</v>
      </c>
      <c r="AF379" s="97">
        <v>23.685495266181082</v>
      </c>
      <c r="AG379" s="97">
        <v>23.904554011985798</v>
      </c>
    </row>
    <row r="380" spans="2:33" ht="16.5">
      <c r="B380" s="39">
        <f t="shared" si="186"/>
        <v>8.3759217407553539</v>
      </c>
      <c r="C380" s="40" t="str">
        <f t="shared" si="187"/>
        <v>Residential</v>
      </c>
      <c r="D380" s="40" t="str">
        <f t="shared" si="188"/>
        <v>WA</v>
      </c>
      <c r="E380" s="40" t="str">
        <f t="shared" si="189"/>
        <v>Ancillary EV</v>
      </c>
      <c r="F380" s="40" t="s">
        <v>74</v>
      </c>
      <c r="G380" s="117" t="s">
        <v>92</v>
      </c>
      <c r="H380" s="117" t="s">
        <v>32</v>
      </c>
      <c r="I380" s="117" t="s">
        <v>461</v>
      </c>
      <c r="J380" s="97">
        <v>0</v>
      </c>
      <c r="K380" s="97">
        <v>5.7515773076711159E-3</v>
      </c>
      <c r="L380" s="97">
        <v>2.0664583022479133E-2</v>
      </c>
      <c r="M380" s="97">
        <v>5.7660586696704021E-2</v>
      </c>
      <c r="N380" s="97">
        <v>8.8619012019090962E-2</v>
      </c>
      <c r="O380" s="97">
        <v>0.11770223293263153</v>
      </c>
      <c r="P380" s="97">
        <v>0.14077783017958154</v>
      </c>
      <c r="Q380" s="97">
        <v>0.1683774128687468</v>
      </c>
      <c r="R380" s="97">
        <v>0.20138791120879512</v>
      </c>
      <c r="S380" s="97">
        <v>0.24087013863704237</v>
      </c>
      <c r="T380" s="97">
        <v>0.28809288173645947</v>
      </c>
      <c r="U380" s="97">
        <v>0.34457367350248108</v>
      </c>
      <c r="V380" s="97">
        <v>0.4121275602345732</v>
      </c>
      <c r="W380" s="97">
        <v>0.49292542920775023</v>
      </c>
      <c r="X380" s="97">
        <v>0.58956377152100448</v>
      </c>
      <c r="Y380" s="97">
        <v>0.70514812199631205</v>
      </c>
      <c r="Z380" s="97">
        <v>0.84339285752264148</v>
      </c>
      <c r="AA380" s="97">
        <v>1.0087405609284552</v>
      </c>
      <c r="AB380" s="97">
        <v>1.2065047862169471</v>
      </c>
      <c r="AC380" s="97">
        <v>1.4430408130159873</v>
      </c>
      <c r="AD380" s="97">
        <v>1.7259498775460325</v>
      </c>
      <c r="AE380" s="97">
        <v>2.0643234431985267</v>
      </c>
      <c r="AF380" s="97">
        <v>2.0834156386253206</v>
      </c>
      <c r="AG380" s="97">
        <v>2.1026844109966909</v>
      </c>
    </row>
    <row r="381" spans="2:33" ht="16.5">
      <c r="B381" s="39">
        <f t="shared" si="186"/>
        <v>12.025133627217372</v>
      </c>
      <c r="C381" s="40" t="str">
        <f t="shared" si="187"/>
        <v>Residential</v>
      </c>
      <c r="D381" s="40" t="str">
        <f t="shared" si="188"/>
        <v>WA</v>
      </c>
      <c r="E381" s="40" t="str">
        <f t="shared" si="189"/>
        <v>Ancillary Heating</v>
      </c>
      <c r="F381" s="40" t="s">
        <v>74</v>
      </c>
      <c r="G381" s="117" t="s">
        <v>92</v>
      </c>
      <c r="H381" s="117" t="s">
        <v>32</v>
      </c>
      <c r="I381" s="117" t="s">
        <v>418</v>
      </c>
      <c r="J381" s="97">
        <v>0</v>
      </c>
      <c r="K381" s="97">
        <v>0</v>
      </c>
      <c r="L381" s="97">
        <v>6.8910087049712146E-2</v>
      </c>
      <c r="M381" s="97">
        <v>0.20860671714664944</v>
      </c>
      <c r="N381" s="97">
        <v>0.49097238014294781</v>
      </c>
      <c r="O381" s="97">
        <v>0.63672286852099025</v>
      </c>
      <c r="P381" s="97">
        <v>0.71401299169130339</v>
      </c>
      <c r="Q381" s="97">
        <v>0.72061664463123132</v>
      </c>
      <c r="R381" s="97">
        <v>0.72728137241525703</v>
      </c>
      <c r="S381" s="97">
        <v>0.7340077399029532</v>
      </c>
      <c r="T381" s="97">
        <v>0.74079631717807903</v>
      </c>
      <c r="U381" s="97">
        <v>0.74764767959689593</v>
      </c>
      <c r="V381" s="97">
        <v>0.75456240783693218</v>
      </c>
      <c r="W381" s="97">
        <v>0.76154108794619535</v>
      </c>
      <c r="X381" s="97">
        <v>0.76858431139284411</v>
      </c>
      <c r="Y381" s="97">
        <v>0.77569267511531603</v>
      </c>
      <c r="Z381" s="97">
        <v>0.78286678157292022</v>
      </c>
      <c r="AA381" s="97">
        <v>0.79010723879689904</v>
      </c>
      <c r="AB381" s="97">
        <v>0.79741466044195997</v>
      </c>
      <c r="AC381" s="97">
        <v>0.80478966583828482</v>
      </c>
      <c r="AD381" s="97">
        <v>0.81223288004402083</v>
      </c>
      <c r="AE381" s="97">
        <v>0.81974493389825664</v>
      </c>
      <c r="AF381" s="97">
        <v>0.8273264640744874</v>
      </c>
      <c r="AG381" s="97">
        <v>0.83497811313457615</v>
      </c>
    </row>
    <row r="382" spans="2:33" ht="16.5">
      <c r="B382" s="39">
        <f t="shared" si="186"/>
        <v>27.137635333401366</v>
      </c>
      <c r="C382" s="40" t="str">
        <f t="shared" si="187"/>
        <v>Residential</v>
      </c>
      <c r="D382" s="40" t="str">
        <f t="shared" si="188"/>
        <v>WA</v>
      </c>
      <c r="E382" s="40" t="str">
        <f t="shared" si="189"/>
        <v>Battery Energy Storage</v>
      </c>
      <c r="F382" s="40" t="s">
        <v>74</v>
      </c>
      <c r="G382" s="117" t="s">
        <v>92</v>
      </c>
      <c r="H382" s="117" t="s">
        <v>32</v>
      </c>
      <c r="I382" s="117" t="s">
        <v>356</v>
      </c>
      <c r="J382" s="97">
        <v>0</v>
      </c>
      <c r="K382" s="97">
        <v>4.7773369475534004E-2</v>
      </c>
      <c r="L382" s="97">
        <v>9.6556809944024435E-2</v>
      </c>
      <c r="M382" s="97">
        <v>0.19486647991069919</v>
      </c>
      <c r="N382" s="97">
        <v>0.29483591586129443</v>
      </c>
      <c r="O382" s="97">
        <v>0.39652268717088196</v>
      </c>
      <c r="P382" s="97">
        <v>0.55026122921033549</v>
      </c>
      <c r="Q382" s="97">
        <v>0.70680960021968753</v>
      </c>
      <c r="R382" s="97">
        <v>0.8662066240207893</v>
      </c>
      <c r="S382" s="97">
        <v>1.0799161823367032</v>
      </c>
      <c r="T382" s="97">
        <v>1.2975046953829059</v>
      </c>
      <c r="U382" s="97">
        <v>1.5190256331439855</v>
      </c>
      <c r="V382" s="97">
        <v>1.7973977629451392</v>
      </c>
      <c r="W382" s="97">
        <v>2.0807890893921375</v>
      </c>
      <c r="X382" s="97">
        <v>2.369268642784875</v>
      </c>
      <c r="Y382" s="97">
        <v>2.7172513275178893</v>
      </c>
      <c r="Z382" s="97">
        <v>2.7423822213899793</v>
      </c>
      <c r="AA382" s="97">
        <v>2.7677455419869781</v>
      </c>
      <c r="AB382" s="97">
        <v>2.7933434389412355</v>
      </c>
      <c r="AC382" s="97">
        <v>2.8191780817662901</v>
      </c>
      <c r="AD382" s="97">
        <v>2.8452516600407396</v>
      </c>
      <c r="AE382" s="97">
        <v>2.871566383593819</v>
      </c>
      <c r="AF382" s="97">
        <v>2.8981244826926886</v>
      </c>
      <c r="AG382" s="97">
        <v>2.9249282082314609</v>
      </c>
    </row>
    <row r="383" spans="2:33" ht="16.5">
      <c r="B383" s="39">
        <f t="shared" si="186"/>
        <v>25.513339806701321</v>
      </c>
      <c r="C383" s="40" t="str">
        <f t="shared" si="187"/>
        <v>Residential</v>
      </c>
      <c r="D383" s="40" t="str">
        <f t="shared" si="188"/>
        <v>WA</v>
      </c>
      <c r="E383" s="40" t="str">
        <f t="shared" si="189"/>
        <v>Behavioral</v>
      </c>
      <c r="F383" s="40" t="s">
        <v>74</v>
      </c>
      <c r="G383" s="117" t="s">
        <v>92</v>
      </c>
      <c r="H383" s="117" t="s">
        <v>32</v>
      </c>
      <c r="I383" s="117" t="s">
        <v>118</v>
      </c>
      <c r="J383" s="97">
        <v>0</v>
      </c>
      <c r="K383" s="97">
        <v>0.93417645963454932</v>
      </c>
      <c r="L383" s="97">
        <v>1.4403912482092411</v>
      </c>
      <c r="M383" s="97">
        <v>1.6701736096573654</v>
      </c>
      <c r="N383" s="97">
        <v>1.5855429144829987</v>
      </c>
      <c r="O383" s="97">
        <v>1.5194308101168084</v>
      </c>
      <c r="P383" s="97">
        <v>1.4794914705444651</v>
      </c>
      <c r="Q383" s="97">
        <v>1.4275451754017241</v>
      </c>
      <c r="R383" s="97">
        <v>1.3747771507256925</v>
      </c>
      <c r="S383" s="97">
        <v>1.3211767371560916</v>
      </c>
      <c r="T383" s="97">
        <v>1.2576090823138595</v>
      </c>
      <c r="U383" s="97">
        <v>1.2619468005045449</v>
      </c>
      <c r="V383" s="97">
        <v>1.2662022656232317</v>
      </c>
      <c r="W383" s="97">
        <v>1.2703718732113325</v>
      </c>
      <c r="X383" s="97">
        <v>1.2744519153021057</v>
      </c>
      <c r="Y383" s="97">
        <v>1.2784385779567076</v>
      </c>
      <c r="Z383" s="97">
        <v>1.2823279387622848</v>
      </c>
      <c r="AA383" s="97">
        <v>1.2861159642928535</v>
      </c>
      <c r="AB383" s="97">
        <v>1.2897985075338834</v>
      </c>
      <c r="AC383" s="97">
        <v>1.2933713052715807</v>
      </c>
      <c r="AD383" s="97">
        <v>1.2968299754480621</v>
      </c>
      <c r="AE383" s="97">
        <v>1.3001700144837289</v>
      </c>
      <c r="AF383" s="97">
        <v>1.3087020761545987</v>
      </c>
      <c r="AG383" s="97">
        <v>1.3172901274849318</v>
      </c>
    </row>
    <row r="384" spans="2:33" ht="16.5">
      <c r="B384" s="39">
        <f t="shared" si="186"/>
        <v>0</v>
      </c>
      <c r="C384" s="40" t="str">
        <f t="shared" si="187"/>
        <v>Residential</v>
      </c>
      <c r="D384" s="40" t="str">
        <f t="shared" si="188"/>
        <v>WA</v>
      </c>
      <c r="E384" s="40" t="str">
        <f t="shared" si="189"/>
        <v>DLC Central AC</v>
      </c>
      <c r="F384" s="40" t="s">
        <v>74</v>
      </c>
      <c r="G384" s="117" t="s">
        <v>92</v>
      </c>
      <c r="H384" s="117" t="s">
        <v>32</v>
      </c>
      <c r="I384" s="117" t="s">
        <v>141</v>
      </c>
      <c r="J384" s="97">
        <v>0</v>
      </c>
      <c r="K384" s="97">
        <v>0</v>
      </c>
      <c r="L384" s="97">
        <v>0</v>
      </c>
      <c r="M384" s="97">
        <v>0</v>
      </c>
      <c r="N384" s="97">
        <v>0</v>
      </c>
      <c r="O384" s="97">
        <v>0</v>
      </c>
      <c r="P384" s="97">
        <v>0</v>
      </c>
      <c r="Q384" s="97">
        <v>0</v>
      </c>
      <c r="R384" s="97">
        <v>0</v>
      </c>
      <c r="S384" s="97">
        <v>0</v>
      </c>
      <c r="T384" s="97">
        <v>0</v>
      </c>
      <c r="U384" s="97">
        <v>0</v>
      </c>
      <c r="V384" s="97">
        <v>0</v>
      </c>
      <c r="W384" s="97">
        <v>0</v>
      </c>
      <c r="X384" s="97">
        <v>0</v>
      </c>
      <c r="Y384" s="97">
        <v>0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0</v>
      </c>
      <c r="AF384" s="97">
        <v>0</v>
      </c>
      <c r="AG384" s="97">
        <v>0</v>
      </c>
    </row>
    <row r="385" spans="2:33" ht="16.5">
      <c r="B385" s="39">
        <f t="shared" si="186"/>
        <v>16.751843481510708</v>
      </c>
      <c r="C385" s="40" t="str">
        <f t="shared" si="187"/>
        <v>Residential</v>
      </c>
      <c r="D385" s="40" t="str">
        <f t="shared" si="188"/>
        <v>WA</v>
      </c>
      <c r="E385" s="40" t="str">
        <f t="shared" si="189"/>
        <v>DLC Electric Vehicle Charging</v>
      </c>
      <c r="F385" s="40" t="s">
        <v>74</v>
      </c>
      <c r="G385" s="117" t="s">
        <v>92</v>
      </c>
      <c r="H385" s="117" t="s">
        <v>32</v>
      </c>
      <c r="I385" s="117" t="s">
        <v>130</v>
      </c>
      <c r="J385" s="97">
        <v>0</v>
      </c>
      <c r="K385" s="97">
        <v>1.1503154615342232E-2</v>
      </c>
      <c r="L385" s="97">
        <v>4.1329166044958267E-2</v>
      </c>
      <c r="M385" s="97">
        <v>0.11532117339340804</v>
      </c>
      <c r="N385" s="97">
        <v>0.17723802403818192</v>
      </c>
      <c r="O385" s="97">
        <v>0.23540446586526306</v>
      </c>
      <c r="P385" s="97">
        <v>0.28155566035916307</v>
      </c>
      <c r="Q385" s="97">
        <v>0.3367548257374936</v>
      </c>
      <c r="R385" s="97">
        <v>0.40277582241759025</v>
      </c>
      <c r="S385" s="97">
        <v>0.48174027727408475</v>
      </c>
      <c r="T385" s="97">
        <v>0.57618576347291894</v>
      </c>
      <c r="U385" s="97">
        <v>0.68914734700496216</v>
      </c>
      <c r="V385" s="97">
        <v>0.8242551204691464</v>
      </c>
      <c r="W385" s="97">
        <v>0.98585085841550046</v>
      </c>
      <c r="X385" s="97">
        <v>1.179127543042009</v>
      </c>
      <c r="Y385" s="97">
        <v>1.4102962439926241</v>
      </c>
      <c r="Z385" s="97">
        <v>1.686785715045283</v>
      </c>
      <c r="AA385" s="97">
        <v>2.0174811218569104</v>
      </c>
      <c r="AB385" s="97">
        <v>2.4130095724338942</v>
      </c>
      <c r="AC385" s="97">
        <v>2.8860816260319746</v>
      </c>
      <c r="AD385" s="97">
        <v>3.4518997550920649</v>
      </c>
      <c r="AE385" s="97">
        <v>4.1286468863970534</v>
      </c>
      <c r="AF385" s="97">
        <v>4.1668312772506413</v>
      </c>
      <c r="AG385" s="97">
        <v>4.2053688219933818</v>
      </c>
    </row>
    <row r="386" spans="2:33" ht="16.5">
      <c r="B386" s="39">
        <f t="shared" si="186"/>
        <v>30.879556443509607</v>
      </c>
      <c r="C386" s="40" t="str">
        <f t="shared" si="187"/>
        <v>Residential</v>
      </c>
      <c r="D386" s="40" t="str">
        <f t="shared" si="188"/>
        <v>WA</v>
      </c>
      <c r="E386" s="40" t="str">
        <f t="shared" si="189"/>
        <v>DLC Smart Appliances</v>
      </c>
      <c r="F386" s="40" t="s">
        <v>74</v>
      </c>
      <c r="G386" s="117" t="s">
        <v>92</v>
      </c>
      <c r="H386" s="117" t="s">
        <v>32</v>
      </c>
      <c r="I386" s="117" t="s">
        <v>227</v>
      </c>
      <c r="J386" s="97">
        <v>0</v>
      </c>
      <c r="K386" s="97">
        <v>0.16553472523272536</v>
      </c>
      <c r="L386" s="97">
        <v>0.50185401968406718</v>
      </c>
      <c r="M386" s="97">
        <v>1.1816216175585024</v>
      </c>
      <c r="N386" s="97">
        <v>1.5324096726890784</v>
      </c>
      <c r="O386" s="97">
        <v>1.717438888808883</v>
      </c>
      <c r="P386" s="97">
        <v>1.7333228720125569</v>
      </c>
      <c r="Q386" s="97">
        <v>1.7493537605437266</v>
      </c>
      <c r="R386" s="97">
        <v>1.7655329130776676</v>
      </c>
      <c r="S386" s="97">
        <v>1.7818617008555597</v>
      </c>
      <c r="T386" s="97">
        <v>1.7983415078007079</v>
      </c>
      <c r="U386" s="97">
        <v>1.8149737306358316</v>
      </c>
      <c r="V386" s="97">
        <v>1.8317597790014437</v>
      </c>
      <c r="W386" s="97">
        <v>1.8487010755753228</v>
      </c>
      <c r="X386" s="97">
        <v>1.8657990561930895</v>
      </c>
      <c r="Y386" s="97">
        <v>1.8830551699698981</v>
      </c>
      <c r="Z386" s="97">
        <v>1.9004708794232559</v>
      </c>
      <c r="AA386" s="97">
        <v>1.9180476605969758</v>
      </c>
      <c r="AB386" s="97">
        <v>1.9357870031862767</v>
      </c>
      <c r="AC386" s="97">
        <v>1.9536904106640396</v>
      </c>
      <c r="AD386" s="97">
        <v>1.9717594004082331</v>
      </c>
      <c r="AE386" s="97">
        <v>1.9899955038305168</v>
      </c>
      <c r="AF386" s="97">
        <v>2.0084002665060332</v>
      </c>
      <c r="AG386" s="97">
        <v>2.0269752483044026</v>
      </c>
    </row>
    <row r="387" spans="2:33" ht="16.5">
      <c r="B387" s="39">
        <f t="shared" si="186"/>
        <v>0</v>
      </c>
      <c r="C387" s="40" t="str">
        <f t="shared" si="187"/>
        <v>Residential</v>
      </c>
      <c r="D387" s="40" t="str">
        <f t="shared" si="188"/>
        <v>WA</v>
      </c>
      <c r="E387" s="40" t="str">
        <f t="shared" si="189"/>
        <v>DLC Smart Thermostats - Cooling</v>
      </c>
      <c r="F387" s="40" t="s">
        <v>74</v>
      </c>
      <c r="G387" s="117" t="s">
        <v>92</v>
      </c>
      <c r="H387" s="117" t="s">
        <v>32</v>
      </c>
      <c r="I387" s="117" t="s">
        <v>185</v>
      </c>
      <c r="J387" s="97">
        <v>0</v>
      </c>
      <c r="K387" s="97">
        <v>0</v>
      </c>
      <c r="L387" s="97">
        <v>0</v>
      </c>
      <c r="M387" s="97">
        <v>0</v>
      </c>
      <c r="N387" s="97">
        <v>0</v>
      </c>
      <c r="O387" s="97">
        <v>0</v>
      </c>
      <c r="P387" s="97">
        <v>0</v>
      </c>
      <c r="Q387" s="97">
        <v>0</v>
      </c>
      <c r="R387" s="97">
        <v>0</v>
      </c>
      <c r="S387" s="97">
        <v>0</v>
      </c>
      <c r="T387" s="97">
        <v>0</v>
      </c>
      <c r="U387" s="97">
        <v>0</v>
      </c>
      <c r="V387" s="97">
        <v>0</v>
      </c>
      <c r="W387" s="97">
        <v>0</v>
      </c>
      <c r="X387" s="97">
        <v>0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</row>
    <row r="388" spans="2:33" ht="16.5">
      <c r="B388" s="39">
        <f t="shared" si="186"/>
        <v>48.100534508869487</v>
      </c>
      <c r="C388" s="40" t="str">
        <f t="shared" si="187"/>
        <v>Residential</v>
      </c>
      <c r="D388" s="40" t="str">
        <f t="shared" si="188"/>
        <v>WA</v>
      </c>
      <c r="E388" s="40" t="str">
        <f t="shared" si="189"/>
        <v>DLC Smart Thermostats - Heating</v>
      </c>
      <c r="F388" s="40" t="s">
        <v>74</v>
      </c>
      <c r="G388" s="117" t="s">
        <v>92</v>
      </c>
      <c r="H388" s="117" t="s">
        <v>32</v>
      </c>
      <c r="I388" s="117" t="s">
        <v>206</v>
      </c>
      <c r="J388" s="97">
        <v>0</v>
      </c>
      <c r="K388" s="97">
        <v>0</v>
      </c>
      <c r="L388" s="97">
        <v>0.27564034819884858</v>
      </c>
      <c r="M388" s="97">
        <v>0.83442686858659776</v>
      </c>
      <c r="N388" s="97">
        <v>1.9638895205717912</v>
      </c>
      <c r="O388" s="97">
        <v>2.546891474083961</v>
      </c>
      <c r="P388" s="97">
        <v>2.8560519667652136</v>
      </c>
      <c r="Q388" s="97">
        <v>2.8824665785249253</v>
      </c>
      <c r="R388" s="97">
        <v>2.9091254896610281</v>
      </c>
      <c r="S388" s="97">
        <v>2.9360309596118128</v>
      </c>
      <c r="T388" s="97">
        <v>2.9631852687123161</v>
      </c>
      <c r="U388" s="97">
        <v>2.9905907183875837</v>
      </c>
      <c r="V388" s="97">
        <v>3.0182496313477287</v>
      </c>
      <c r="W388" s="97">
        <v>3.0461643517847814</v>
      </c>
      <c r="X388" s="97">
        <v>3.0743372455713764</v>
      </c>
      <c r="Y388" s="97">
        <v>3.1027707004612641</v>
      </c>
      <c r="Z388" s="97">
        <v>3.1314671262916809</v>
      </c>
      <c r="AA388" s="97">
        <v>3.1604289551875961</v>
      </c>
      <c r="AB388" s="97">
        <v>3.1896586417678399</v>
      </c>
      <c r="AC388" s="97">
        <v>3.2191586633531393</v>
      </c>
      <c r="AD388" s="97">
        <v>3.2489315201760833</v>
      </c>
      <c r="AE388" s="97">
        <v>3.2789797355930266</v>
      </c>
      <c r="AF388" s="97">
        <v>3.3093058562979496</v>
      </c>
      <c r="AG388" s="97">
        <v>3.3399124525383046</v>
      </c>
    </row>
    <row r="389" spans="2:33" ht="16.5">
      <c r="B389" s="39">
        <f t="shared" si="186"/>
        <v>0</v>
      </c>
      <c r="C389" s="40" t="str">
        <f t="shared" si="187"/>
        <v>Residential</v>
      </c>
      <c r="D389" s="40" t="str">
        <f t="shared" si="188"/>
        <v>WA</v>
      </c>
      <c r="E389" s="40" t="str">
        <f t="shared" si="189"/>
        <v>DLC Water Heating</v>
      </c>
      <c r="F389" s="40" t="s">
        <v>74</v>
      </c>
      <c r="G389" s="117" t="s">
        <v>92</v>
      </c>
      <c r="H389" s="117" t="s">
        <v>32</v>
      </c>
      <c r="I389" s="117" t="s">
        <v>163</v>
      </c>
      <c r="J389" s="97">
        <v>0</v>
      </c>
      <c r="K389" s="97">
        <v>0</v>
      </c>
      <c r="L389" s="97">
        <v>0</v>
      </c>
      <c r="M389" s="97">
        <v>0</v>
      </c>
      <c r="N389" s="97">
        <v>0</v>
      </c>
      <c r="O389" s="97">
        <v>0</v>
      </c>
      <c r="P389" s="97">
        <v>0</v>
      </c>
      <c r="Q389" s="97">
        <v>0</v>
      </c>
      <c r="R389" s="97">
        <v>0</v>
      </c>
      <c r="S389" s="97">
        <v>0</v>
      </c>
      <c r="T389" s="97">
        <v>0</v>
      </c>
      <c r="U389" s="97">
        <v>0</v>
      </c>
      <c r="V389" s="97">
        <v>0</v>
      </c>
      <c r="W389" s="97">
        <v>0</v>
      </c>
      <c r="X389" s="97">
        <v>0</v>
      </c>
      <c r="Y389" s="97">
        <v>0</v>
      </c>
      <c r="Z389" s="97">
        <v>0</v>
      </c>
      <c r="AA389" s="97">
        <v>0</v>
      </c>
      <c r="AB389" s="97">
        <v>0</v>
      </c>
      <c r="AC389" s="97">
        <v>0</v>
      </c>
      <c r="AD389" s="97">
        <v>0</v>
      </c>
      <c r="AE389" s="97">
        <v>0</v>
      </c>
      <c r="AF389" s="97">
        <v>0</v>
      </c>
      <c r="AG389" s="97">
        <v>0</v>
      </c>
    </row>
    <row r="390" spans="2:33" ht="16.5">
      <c r="B390" s="39">
        <f t="shared" si="186"/>
        <v>0</v>
      </c>
      <c r="C390" s="40" t="str">
        <f t="shared" si="187"/>
        <v>Residential</v>
      </c>
      <c r="D390" s="40" t="str">
        <f t="shared" si="188"/>
        <v>WA</v>
      </c>
      <c r="E390" s="40" t="str">
        <f t="shared" si="189"/>
        <v>Pilot-CTA-2045 HPWH</v>
      </c>
      <c r="F390" s="40" t="s">
        <v>74</v>
      </c>
      <c r="G390" s="117" t="s">
        <v>92</v>
      </c>
      <c r="H390" s="117" t="s">
        <v>32</v>
      </c>
      <c r="I390" s="117" t="s">
        <v>1126</v>
      </c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</row>
    <row r="391" spans="2:33" ht="16.5">
      <c r="B391" s="39">
        <f t="shared" si="186"/>
        <v>5.7115655525466122</v>
      </c>
      <c r="C391" s="40" t="str">
        <f t="shared" si="187"/>
        <v>Residential</v>
      </c>
      <c r="D391" s="40" t="str">
        <f t="shared" si="188"/>
        <v>WA</v>
      </c>
      <c r="E391" s="40" t="str">
        <f t="shared" si="189"/>
        <v>Parent-CTA-2045 HPWH</v>
      </c>
      <c r="F391" s="40" t="s">
        <v>74</v>
      </c>
      <c r="G391" s="117" t="s">
        <v>92</v>
      </c>
      <c r="H391" s="117" t="s">
        <v>32</v>
      </c>
      <c r="I391" s="117" t="s">
        <v>1147</v>
      </c>
      <c r="J391" s="97">
        <v>0</v>
      </c>
      <c r="K391" s="97">
        <v>1.5149117994803514E-2</v>
      </c>
      <c r="L391" s="97">
        <v>3.827316670098381E-2</v>
      </c>
      <c r="M391" s="97">
        <v>6.9517018498661542E-2</v>
      </c>
      <c r="N391" s="97">
        <v>0.10128472839191585</v>
      </c>
      <c r="O391" s="97">
        <v>0.14145621654288279</v>
      </c>
      <c r="P391" s="97">
        <v>0.18242129906844237</v>
      </c>
      <c r="Q391" s="97">
        <v>0.23613909759062005</v>
      </c>
      <c r="R391" s="97">
        <v>0.29083492599740823</v>
      </c>
      <c r="S391" s="97">
        <v>0.34652228030889032</v>
      </c>
      <c r="T391" s="97">
        <v>0.4114436964559014</v>
      </c>
      <c r="U391" s="97">
        <v>0.41524899328849818</v>
      </c>
      <c r="V391" s="97">
        <v>0.41908948396197521</v>
      </c>
      <c r="W391" s="97">
        <v>0.42296549397168515</v>
      </c>
      <c r="X391" s="97">
        <v>0.42687735182337228</v>
      </c>
      <c r="Y391" s="97">
        <v>0.43082538906101392</v>
      </c>
      <c r="Z391" s="97">
        <v>0.43480994029491993</v>
      </c>
      <c r="AA391" s="97">
        <v>0.43883134323009215</v>
      </c>
      <c r="AB391" s="97">
        <v>0.4428899386948465</v>
      </c>
      <c r="AC391" s="97">
        <v>0.44698607066969898</v>
      </c>
      <c r="AD391" s="97">
        <v>0.45112008631651934</v>
      </c>
      <c r="AE391" s="97">
        <v>0.4552923360079546</v>
      </c>
      <c r="AF391" s="97">
        <v>0.4595031733571236</v>
      </c>
      <c r="AG391" s="97">
        <v>0.46375295524758819</v>
      </c>
    </row>
    <row r="392" spans="2:33" ht="16.5">
      <c r="B392" s="39">
        <f t="shared" si="186"/>
        <v>0</v>
      </c>
      <c r="C392" s="40" t="str">
        <f t="shared" si="187"/>
        <v>Residential</v>
      </c>
      <c r="D392" s="40" t="str">
        <f t="shared" si="188"/>
        <v>WA</v>
      </c>
      <c r="E392" s="40" t="str">
        <f t="shared" si="189"/>
        <v>Pilot-CTA-2045 ERWH</v>
      </c>
      <c r="F392" s="40" t="s">
        <v>74</v>
      </c>
      <c r="G392" s="117" t="s">
        <v>92</v>
      </c>
      <c r="H392" s="117" t="s">
        <v>32</v>
      </c>
      <c r="I392" s="117" t="s">
        <v>1189</v>
      </c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</row>
    <row r="393" spans="2:33" ht="16.5">
      <c r="B393" s="39">
        <f t="shared" si="186"/>
        <v>294.40767050412899</v>
      </c>
      <c r="C393" s="40" t="str">
        <f t="shared" si="187"/>
        <v>Residential</v>
      </c>
      <c r="D393" s="40" t="str">
        <f t="shared" si="188"/>
        <v>WA</v>
      </c>
      <c r="E393" s="40" t="str">
        <f t="shared" si="189"/>
        <v>Parent-CTA-2045 ERWH</v>
      </c>
      <c r="F393" s="40" t="s">
        <v>74</v>
      </c>
      <c r="G393" s="117" t="s">
        <v>92</v>
      </c>
      <c r="H393" s="117" t="s">
        <v>32</v>
      </c>
      <c r="I393" s="117" t="s">
        <v>1210</v>
      </c>
      <c r="J393" s="97">
        <v>0</v>
      </c>
      <c r="K393" s="97">
        <v>0.78087461275021164</v>
      </c>
      <c r="L393" s="97">
        <v>1.9728240440537055</v>
      </c>
      <c r="M393" s="97">
        <v>3.583315868178746</v>
      </c>
      <c r="N393" s="97">
        <v>5.2208104186446702</v>
      </c>
      <c r="O393" s="97">
        <v>7.2914851116694566</v>
      </c>
      <c r="P393" s="97">
        <v>9.4030663248067228</v>
      </c>
      <c r="Q393" s="97">
        <v>12.171997501736501</v>
      </c>
      <c r="R393" s="97">
        <v>14.991342089378726</v>
      </c>
      <c r="S393" s="97">
        <v>17.861795751960184</v>
      </c>
      <c r="T393" s="97">
        <v>21.208227254466287</v>
      </c>
      <c r="U393" s="97">
        <v>21.404374626978203</v>
      </c>
      <c r="V393" s="97">
        <v>21.602336096976046</v>
      </c>
      <c r="W393" s="97">
        <v>21.802128442404104</v>
      </c>
      <c r="X393" s="97">
        <v>22.003768596379931</v>
      </c>
      <c r="Y393" s="97">
        <v>22.207273648629464</v>
      </c>
      <c r="Z393" s="97">
        <v>22.412660846935466</v>
      </c>
      <c r="AA393" s="97">
        <v>22.619947598599314</v>
      </c>
      <c r="AB393" s="97">
        <v>22.829151471916354</v>
      </c>
      <c r="AC393" s="97">
        <v>23.040290197664866</v>
      </c>
      <c r="AD393" s="97">
        <v>23.253381670608807</v>
      </c>
      <c r="AE393" s="97">
        <v>23.468443951014454</v>
      </c>
      <c r="AF393" s="97">
        <v>23.685495266181082</v>
      </c>
      <c r="AG393" s="97">
        <v>23.904554011985798</v>
      </c>
    </row>
    <row r="394" spans="2:33" ht="16.5">
      <c r="B394" s="39">
        <f t="shared" si="186"/>
        <v>0</v>
      </c>
      <c r="C394" s="40" t="str">
        <f t="shared" si="187"/>
        <v>Residential</v>
      </c>
      <c r="D394" s="40" t="str">
        <f t="shared" si="188"/>
        <v>WA</v>
      </c>
      <c r="E394" s="40" t="str">
        <f t="shared" si="189"/>
        <v>Time-of-Use Opt-Out</v>
      </c>
      <c r="F394" s="40" t="s">
        <v>74</v>
      </c>
      <c r="G394" s="117" t="s">
        <v>92</v>
      </c>
      <c r="H394" s="117" t="s">
        <v>32</v>
      </c>
      <c r="I394" s="117" t="s">
        <v>1314</v>
      </c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</row>
    <row r="395" spans="2:33" ht="16.5">
      <c r="B395" s="39">
        <f t="shared" si="186"/>
        <v>0</v>
      </c>
      <c r="C395" s="40" t="str">
        <f t="shared" si="187"/>
        <v>Residential</v>
      </c>
      <c r="D395" s="40" t="str">
        <f t="shared" si="188"/>
        <v>WA</v>
      </c>
      <c r="E395" s="40" t="str">
        <f t="shared" si="189"/>
        <v>Pilot-Time-of-Use Opt-in</v>
      </c>
      <c r="F395" s="40" t="s">
        <v>74</v>
      </c>
      <c r="G395" s="117" t="s">
        <v>92</v>
      </c>
      <c r="H395" s="117" t="s">
        <v>32</v>
      </c>
      <c r="I395" s="117" t="s">
        <v>1252</v>
      </c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</row>
    <row r="396" spans="2:33" ht="16.5">
      <c r="B396" s="39">
        <f t="shared" si="186"/>
        <v>43.428055909603607</v>
      </c>
      <c r="C396" s="40" t="str">
        <f t="shared" si="187"/>
        <v>Residential</v>
      </c>
      <c r="D396" s="40" t="str">
        <f t="shared" si="188"/>
        <v>WA</v>
      </c>
      <c r="E396" s="40" t="str">
        <f t="shared" si="189"/>
        <v>Parent-Time-of-Use Opt-in</v>
      </c>
      <c r="F396" s="40" t="s">
        <v>74</v>
      </c>
      <c r="G396" s="117" t="s">
        <v>92</v>
      </c>
      <c r="H396" s="117" t="s">
        <v>32</v>
      </c>
      <c r="I396" s="117" t="s">
        <v>1273</v>
      </c>
      <c r="J396" s="97">
        <v>0</v>
      </c>
      <c r="K396" s="97">
        <v>0.34964413725679039</v>
      </c>
      <c r="L396" s="97">
        <v>1.0108322217224017</v>
      </c>
      <c r="M396" s="97">
        <v>2.187897604122405</v>
      </c>
      <c r="N396" s="97">
        <v>2.6704708774796551</v>
      </c>
      <c r="O396" s="97">
        <v>2.8434674693714013</v>
      </c>
      <c r="P396" s="97">
        <v>2.7687248670324345</v>
      </c>
      <c r="Q396" s="97">
        <v>2.6715124112830382</v>
      </c>
      <c r="R396" s="97">
        <v>2.5727621683695423</v>
      </c>
      <c r="S396" s="97">
        <v>2.4724541903324928</v>
      </c>
      <c r="T396" s="97">
        <v>2.3534934864658781</v>
      </c>
      <c r="U396" s="97">
        <v>2.3616111055666558</v>
      </c>
      <c r="V396" s="97">
        <v>2.3695747960167002</v>
      </c>
      <c r="W396" s="97">
        <v>2.3773778124211766</v>
      </c>
      <c r="X396" s="97">
        <v>2.3850132156797743</v>
      </c>
      <c r="Y396" s="97">
        <v>2.3924738683756663</v>
      </c>
      <c r="Z396" s="97">
        <v>2.3997524300934292</v>
      </c>
      <c r="AA396" s="97">
        <v>2.4068413526673331</v>
      </c>
      <c r="AB396" s="97">
        <v>2.4137328753616876</v>
      </c>
      <c r="AC396" s="97">
        <v>2.4204190199851499</v>
      </c>
      <c r="AD396" s="97">
        <v>2.426891585941183</v>
      </c>
      <c r="AE396" s="97">
        <v>2.4331421452171393</v>
      </c>
      <c r="AF396" s="97">
        <v>2.4491090715465615</v>
      </c>
      <c r="AG396" s="97">
        <v>2.4651807770961001</v>
      </c>
    </row>
    <row r="397" spans="2:33" ht="16.5">
      <c r="B397" s="39">
        <f t="shared" si="186"/>
        <v>0</v>
      </c>
      <c r="C397" s="40" t="str">
        <f t="shared" si="187"/>
        <v>Residential</v>
      </c>
      <c r="D397" s="40" t="str">
        <f t="shared" si="188"/>
        <v>WA</v>
      </c>
      <c r="E397" s="40" t="str">
        <f t="shared" si="189"/>
        <v>Pilot-Peak Time Rebate</v>
      </c>
      <c r="F397" s="40" t="s">
        <v>74</v>
      </c>
      <c r="G397" s="117" t="s">
        <v>92</v>
      </c>
      <c r="H397" s="117" t="s">
        <v>32</v>
      </c>
      <c r="I397" s="117" t="s">
        <v>1355</v>
      </c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</row>
    <row r="398" spans="2:33" ht="16.5">
      <c r="B398" s="39">
        <f t="shared" si="186"/>
        <v>62.586473134259819</v>
      </c>
      <c r="C398" s="40" t="str">
        <f t="shared" si="187"/>
        <v>Residential</v>
      </c>
      <c r="D398" s="40" t="str">
        <f t="shared" si="188"/>
        <v>WA</v>
      </c>
      <c r="E398" s="40" t="str">
        <f t="shared" si="189"/>
        <v>Parent-Peak Time Rebate</v>
      </c>
      <c r="F398" s="40" t="s">
        <v>74</v>
      </c>
      <c r="G398" s="117" t="s">
        <v>92</v>
      </c>
      <c r="H398" s="117" t="s">
        <v>32</v>
      </c>
      <c r="I398" s="117" t="s">
        <v>1376</v>
      </c>
      <c r="J398" s="97">
        <v>0</v>
      </c>
      <c r="K398" s="97">
        <v>0.5671244692884172</v>
      </c>
      <c r="L398" s="97">
        <v>1.596821833877377</v>
      </c>
      <c r="M398" s="97">
        <v>3.2711707578740743</v>
      </c>
      <c r="N398" s="97">
        <v>3.8797291322979133</v>
      </c>
      <c r="O398" s="97">
        <v>4.0709311994284327</v>
      </c>
      <c r="P398" s="97">
        <v>3.9639238237275811</v>
      </c>
      <c r="Q398" s="97">
        <v>3.8247468423321314</v>
      </c>
      <c r="R398" s="97">
        <v>3.6833682441389355</v>
      </c>
      <c r="S398" s="97">
        <v>3.5397594700836157</v>
      </c>
      <c r="T398" s="97">
        <v>3.3694459897667022</v>
      </c>
      <c r="U398" s="97">
        <v>3.3810678103848009</v>
      </c>
      <c r="V398" s="97">
        <v>3.3924692546653787</v>
      </c>
      <c r="W398" s="97">
        <v>3.4036406653717801</v>
      </c>
      <c r="X398" s="97">
        <v>3.4145721079433784</v>
      </c>
      <c r="Y398" s="97">
        <v>3.4252533638940639</v>
      </c>
      <c r="Z398" s="97">
        <v>3.4356739241090026</v>
      </c>
      <c r="AA398" s="97">
        <v>3.445822982041717</v>
      </c>
      <c r="AB398" s="97">
        <v>3.4556894268138878</v>
      </c>
      <c r="AC398" s="97">
        <v>3.4652618362206185</v>
      </c>
      <c r="AD398" s="97">
        <v>3.4745284696442824</v>
      </c>
      <c r="AE398" s="97">
        <v>3.4834772608804947</v>
      </c>
      <c r="AF398" s="97">
        <v>3.506336765782017</v>
      </c>
      <c r="AG398" s="97">
        <v>3.5293462808386842</v>
      </c>
    </row>
    <row r="399" spans="2:33" ht="16.5">
      <c r="B399" s="39">
        <f t="shared" si="186"/>
        <v>2.7170014820830173</v>
      </c>
      <c r="C399" s="40" t="str">
        <f t="shared" si="187"/>
        <v>General Service</v>
      </c>
      <c r="D399" s="40" t="str">
        <f t="shared" si="188"/>
        <v>WA</v>
      </c>
      <c r="E399" s="40" t="str">
        <f t="shared" si="189"/>
        <v>Ancillary Battery Storage</v>
      </c>
      <c r="F399" s="40" t="s">
        <v>74</v>
      </c>
      <c r="G399" s="117" t="s">
        <v>92</v>
      </c>
      <c r="H399" s="117" t="s">
        <v>152</v>
      </c>
      <c r="I399" s="117" t="s">
        <v>503</v>
      </c>
      <c r="J399" s="97">
        <v>0</v>
      </c>
      <c r="K399" s="97">
        <v>4.7627442554651076E-3</v>
      </c>
      <c r="L399" s="97">
        <v>9.6243408711817295E-3</v>
      </c>
      <c r="M399" s="97">
        <v>1.9408026268870691E-2</v>
      </c>
      <c r="N399" s="97">
        <v>2.9371668150732246E-2</v>
      </c>
      <c r="O399" s="97">
        <v>3.9528695572156942E-2</v>
      </c>
      <c r="P399" s="97">
        <v>5.4883138070817634E-2</v>
      </c>
      <c r="Q399" s="97">
        <v>7.0535852083974671E-2</v>
      </c>
      <c r="R399" s="97">
        <v>8.6490136379781743E-2</v>
      </c>
      <c r="S399" s="97">
        <v>0.10788793502590929</v>
      </c>
      <c r="T399" s="97">
        <v>0.12969939031165498</v>
      </c>
      <c r="U399" s="97">
        <v>0.15190721062880477</v>
      </c>
      <c r="V399" s="97">
        <v>0.17982162680852803</v>
      </c>
      <c r="W399" s="97">
        <v>0.20826216249153551</v>
      </c>
      <c r="X399" s="97">
        <v>0.23723641368396833</v>
      </c>
      <c r="Y399" s="97">
        <v>0.27219599420098028</v>
      </c>
      <c r="Z399" s="97">
        <v>0.27483049762250866</v>
      </c>
      <c r="AA399" s="97">
        <v>0.27749059015418309</v>
      </c>
      <c r="AB399" s="97">
        <v>0.28017652034476737</v>
      </c>
      <c r="AC399" s="97">
        <v>0.28288853915719603</v>
      </c>
      <c r="AD399" s="97">
        <v>0.28562689999202384</v>
      </c>
      <c r="AE399" s="97">
        <v>0.28839185871110218</v>
      </c>
      <c r="AF399" s="97">
        <v>0.29118367366148606</v>
      </c>
      <c r="AG399" s="97">
        <v>0.29400260569957293</v>
      </c>
    </row>
    <row r="400" spans="2:33" ht="16.5">
      <c r="B400" s="39">
        <f t="shared" si="186"/>
        <v>0</v>
      </c>
      <c r="C400" s="40" t="str">
        <f t="shared" si="187"/>
        <v>General Service</v>
      </c>
      <c r="D400" s="40" t="str">
        <f t="shared" si="188"/>
        <v>WA</v>
      </c>
      <c r="E400" s="40" t="str">
        <f t="shared" si="189"/>
        <v>Ancillary Cooling</v>
      </c>
      <c r="F400" s="40" t="s">
        <v>74</v>
      </c>
      <c r="G400" s="117" t="s">
        <v>92</v>
      </c>
      <c r="H400" s="117" t="s">
        <v>152</v>
      </c>
      <c r="I400" s="117" t="s">
        <v>397</v>
      </c>
      <c r="J400" s="97">
        <v>0</v>
      </c>
      <c r="K400" s="97">
        <v>0</v>
      </c>
      <c r="L400" s="97">
        <v>0</v>
      </c>
      <c r="M400" s="97">
        <v>0</v>
      </c>
      <c r="N400" s="97">
        <v>0</v>
      </c>
      <c r="O400" s="97">
        <v>0</v>
      </c>
      <c r="P400" s="97">
        <v>0</v>
      </c>
      <c r="Q400" s="97">
        <v>0</v>
      </c>
      <c r="R400" s="97">
        <v>0</v>
      </c>
      <c r="S400" s="97">
        <v>0</v>
      </c>
      <c r="T400" s="97">
        <v>0</v>
      </c>
      <c r="U400" s="97">
        <v>0</v>
      </c>
      <c r="V400" s="97">
        <v>0</v>
      </c>
      <c r="W400" s="97">
        <v>0</v>
      </c>
      <c r="X400" s="97">
        <v>0</v>
      </c>
      <c r="Y400" s="97">
        <v>0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0</v>
      </c>
      <c r="AF400" s="97">
        <v>0</v>
      </c>
      <c r="AG400" s="97">
        <v>0</v>
      </c>
    </row>
    <row r="401" spans="2:33" ht="16.5">
      <c r="B401" s="39">
        <f t="shared" si="186"/>
        <v>0</v>
      </c>
      <c r="C401" s="40" t="str">
        <f t="shared" si="187"/>
        <v>General Service</v>
      </c>
      <c r="D401" s="40" t="str">
        <f t="shared" si="188"/>
        <v>WA</v>
      </c>
      <c r="E401" s="40" t="str">
        <f t="shared" si="189"/>
        <v>Ancillary DLC WH</v>
      </c>
      <c r="F401" s="40" t="s">
        <v>74</v>
      </c>
      <c r="G401" s="117" t="s">
        <v>92</v>
      </c>
      <c r="H401" s="117" t="s">
        <v>152</v>
      </c>
      <c r="I401" s="117" t="s">
        <v>439</v>
      </c>
      <c r="J401" s="97">
        <v>0</v>
      </c>
      <c r="K401" s="97">
        <v>0</v>
      </c>
      <c r="L401" s="97">
        <v>0</v>
      </c>
      <c r="M401" s="97">
        <v>0</v>
      </c>
      <c r="N401" s="97">
        <v>0</v>
      </c>
      <c r="O401" s="97">
        <v>0</v>
      </c>
      <c r="P401" s="97">
        <v>0</v>
      </c>
      <c r="Q401" s="97">
        <v>0</v>
      </c>
      <c r="R401" s="97">
        <v>0</v>
      </c>
      <c r="S401" s="97">
        <v>0</v>
      </c>
      <c r="T401" s="97">
        <v>0</v>
      </c>
      <c r="U401" s="97">
        <v>0</v>
      </c>
      <c r="V401" s="97">
        <v>0</v>
      </c>
      <c r="W401" s="97">
        <v>0</v>
      </c>
      <c r="X401" s="97">
        <v>0</v>
      </c>
      <c r="Y401" s="97">
        <v>0</v>
      </c>
      <c r="Z401" s="97">
        <v>0</v>
      </c>
      <c r="AA401" s="97">
        <v>0</v>
      </c>
      <c r="AB401" s="97">
        <v>0</v>
      </c>
      <c r="AC401" s="97">
        <v>0</v>
      </c>
      <c r="AD401" s="97">
        <v>0</v>
      </c>
      <c r="AE401" s="97">
        <v>0</v>
      </c>
      <c r="AF401" s="97">
        <v>0</v>
      </c>
      <c r="AG401" s="97">
        <v>0</v>
      </c>
    </row>
    <row r="402" spans="2:33" ht="16.5">
      <c r="B402" s="39">
        <f t="shared" si="186"/>
        <v>7.3496905056374739</v>
      </c>
      <c r="C402" s="40" t="str">
        <f t="shared" si="187"/>
        <v>General Service</v>
      </c>
      <c r="D402" s="40" t="str">
        <f t="shared" si="188"/>
        <v>WA</v>
      </c>
      <c r="E402" s="40" t="str">
        <f t="shared" si="189"/>
        <v>Parent-Ancillary HPWH</v>
      </c>
      <c r="F402" s="40" t="s">
        <v>74</v>
      </c>
      <c r="G402" s="117" t="s">
        <v>92</v>
      </c>
      <c r="H402" s="117" t="s">
        <v>152</v>
      </c>
      <c r="I402" s="117" t="s">
        <v>1168</v>
      </c>
      <c r="J402" s="97">
        <v>0</v>
      </c>
      <c r="K402" s="97">
        <v>1.3789967623192364E-2</v>
      </c>
      <c r="L402" s="97">
        <v>3.6844607596208959E-2</v>
      </c>
      <c r="M402" s="97">
        <v>7.2830402242753112E-2</v>
      </c>
      <c r="N402" s="97">
        <v>0.10979593514221037</v>
      </c>
      <c r="O402" s="97">
        <v>0.15775610649206634</v>
      </c>
      <c r="P402" s="97">
        <v>0.20733905088974944</v>
      </c>
      <c r="Q402" s="97">
        <v>0.27200957539904336</v>
      </c>
      <c r="R402" s="97">
        <v>0.34406581575258893</v>
      </c>
      <c r="S402" s="97">
        <v>0.41354830189530334</v>
      </c>
      <c r="T402" s="97">
        <v>0.49678853838971587</v>
      </c>
      <c r="U402" s="97">
        <v>0.52027794205680911</v>
      </c>
      <c r="V402" s="97">
        <v>0.52826627824881334</v>
      </c>
      <c r="W402" s="97">
        <v>0.55222391434852014</v>
      </c>
      <c r="X402" s="97">
        <v>0.56693540171984558</v>
      </c>
      <c r="Y402" s="97">
        <v>0.59050606186676402</v>
      </c>
      <c r="Z402" s="97">
        <v>0.59759346331897334</v>
      </c>
      <c r="AA402" s="97">
        <v>0.61232691041887699</v>
      </c>
      <c r="AB402" s="97">
        <v>0.61839060812203173</v>
      </c>
      <c r="AC402" s="97">
        <v>0.63840162411400858</v>
      </c>
      <c r="AD402" s="97">
        <v>0.66451427572009714</v>
      </c>
      <c r="AE402" s="97">
        <v>0.67598974474807372</v>
      </c>
      <c r="AF402" s="97">
        <v>0.6874291498328563</v>
      </c>
      <c r="AG402" s="97">
        <v>0.71717954897102787</v>
      </c>
    </row>
    <row r="403" spans="2:33" ht="16.5">
      <c r="B403" s="39">
        <f t="shared" si="186"/>
        <v>30.622669364725805</v>
      </c>
      <c r="C403" s="40" t="str">
        <f t="shared" si="187"/>
        <v>General Service</v>
      </c>
      <c r="D403" s="40" t="str">
        <f t="shared" si="188"/>
        <v>WA</v>
      </c>
      <c r="E403" s="40" t="str">
        <f t="shared" si="189"/>
        <v>Parent-Ancillary ERWH</v>
      </c>
      <c r="F403" s="40" t="s">
        <v>74</v>
      </c>
      <c r="G403" s="117" t="s">
        <v>92</v>
      </c>
      <c r="H403" s="117" t="s">
        <v>152</v>
      </c>
      <c r="I403" s="117" t="s">
        <v>1231</v>
      </c>
      <c r="J403" s="97">
        <v>0</v>
      </c>
      <c r="K403" s="97">
        <v>0.10339602181725677</v>
      </c>
      <c r="L403" s="97">
        <v>0.25333887149614881</v>
      </c>
      <c r="M403" s="97">
        <v>0.43674483593803975</v>
      </c>
      <c r="N403" s="97">
        <v>0.62238554952673741</v>
      </c>
      <c r="O403" s="97">
        <v>0.8527106489961821</v>
      </c>
      <c r="P403" s="97">
        <v>1.0845567183708167</v>
      </c>
      <c r="Q403" s="97">
        <v>1.3902263331099871</v>
      </c>
      <c r="R403" s="97">
        <v>1.6765891023058932</v>
      </c>
      <c r="S403" s="97">
        <v>1.9844602129472089</v>
      </c>
      <c r="T403" s="97">
        <v>2.3345807821791049</v>
      </c>
      <c r="U403" s="97">
        <v>2.2809061009107219</v>
      </c>
      <c r="V403" s="97">
        <v>2.2909223080672914</v>
      </c>
      <c r="W403" s="97">
        <v>2.2361602397446401</v>
      </c>
      <c r="X403" s="97">
        <v>2.2195622784728148</v>
      </c>
      <c r="Y403" s="97">
        <v>2.1672201724489035</v>
      </c>
      <c r="Z403" s="97">
        <v>2.182594771453803</v>
      </c>
      <c r="AA403" s="97">
        <v>2.1671858788931568</v>
      </c>
      <c r="AB403" s="97">
        <v>2.1876045088223539</v>
      </c>
      <c r="AC403" s="97">
        <v>2.1515240292247468</v>
      </c>
      <c r="AD403" s="97">
        <v>2.090977547609937</v>
      </c>
      <c r="AE403" s="97">
        <v>2.0906325425832653</v>
      </c>
      <c r="AF403" s="97">
        <v>2.0908864394996995</v>
      </c>
      <c r="AG403" s="97">
        <v>2.0168444593465282</v>
      </c>
    </row>
    <row r="404" spans="2:33" ht="16.5">
      <c r="B404" s="39">
        <f t="shared" si="186"/>
        <v>0.4520052445169479</v>
      </c>
      <c r="C404" s="40" t="str">
        <f t="shared" si="187"/>
        <v>General Service</v>
      </c>
      <c r="D404" s="40" t="str">
        <f t="shared" si="188"/>
        <v>WA</v>
      </c>
      <c r="E404" s="40" t="str">
        <f t="shared" si="189"/>
        <v>Ancillary Heating</v>
      </c>
      <c r="F404" s="40" t="s">
        <v>74</v>
      </c>
      <c r="G404" s="117" t="s">
        <v>92</v>
      </c>
      <c r="H404" s="117" t="s">
        <v>152</v>
      </c>
      <c r="I404" s="117" t="s">
        <v>418</v>
      </c>
      <c r="J404" s="97">
        <v>0</v>
      </c>
      <c r="K404" s="97">
        <v>0</v>
      </c>
      <c r="L404" s="97">
        <v>2.5753174294162215E-3</v>
      </c>
      <c r="M404" s="97">
        <v>7.8036785021831081E-3</v>
      </c>
      <c r="N404" s="97">
        <v>1.8385399370551978E-2</v>
      </c>
      <c r="O404" s="97">
        <v>2.3867068540363044E-2</v>
      </c>
      <c r="P404" s="97">
        <v>2.677554202204039E-2</v>
      </c>
      <c r="Q404" s="97">
        <v>2.7034611148784325E-2</v>
      </c>
      <c r="R404" s="97">
        <v>2.7296196631497353E-2</v>
      </c>
      <c r="S404" s="97">
        <v>2.7560322911715795E-2</v>
      </c>
      <c r="T404" s="97">
        <v>2.782701466837828E-2</v>
      </c>
      <c r="U404" s="97">
        <v>2.8096296820131615E-2</v>
      </c>
      <c r="V404" s="97">
        <v>2.8368194527659148E-2</v>
      </c>
      <c r="W404" s="97">
        <v>2.8642733196031635E-2</v>
      </c>
      <c r="X404" s="97">
        <v>2.8919938477081013E-2</v>
      </c>
      <c r="Y404" s="97">
        <v>2.9199836271797189E-2</v>
      </c>
      <c r="Z404" s="97">
        <v>2.948245273274817E-2</v>
      </c>
      <c r="AA404" s="97">
        <v>2.9767814266523619E-2</v>
      </c>
      <c r="AB404" s="97">
        <v>3.0055947536202193E-2</v>
      </c>
      <c r="AC404" s="97">
        <v>3.0346879463842825E-2</v>
      </c>
      <c r="AD404" s="97">
        <v>3.0640637233000277E-2</v>
      </c>
      <c r="AE404" s="97">
        <v>3.0937248291264974E-2</v>
      </c>
      <c r="AF404" s="97">
        <v>3.1236740352827697E-2</v>
      </c>
      <c r="AG404" s="97">
        <v>3.1539141401069004E-2</v>
      </c>
    </row>
    <row r="405" spans="2:33" ht="16.5">
      <c r="B405" s="39">
        <f t="shared" si="186"/>
        <v>4.7074258930141726</v>
      </c>
      <c r="C405" s="40" t="str">
        <f t="shared" si="187"/>
        <v>General Service</v>
      </c>
      <c r="D405" s="40" t="str">
        <f t="shared" si="188"/>
        <v>WA</v>
      </c>
      <c r="E405" s="40" t="str">
        <f t="shared" si="189"/>
        <v>Ancillary Third Party</v>
      </c>
      <c r="F405" s="40" t="s">
        <v>74</v>
      </c>
      <c r="G405" s="117" t="s">
        <v>92</v>
      </c>
      <c r="H405" s="117" t="s">
        <v>152</v>
      </c>
      <c r="I405" s="117" t="s">
        <v>472</v>
      </c>
      <c r="J405" s="97">
        <v>0</v>
      </c>
      <c r="K405" s="97">
        <v>0.11850889250984056</v>
      </c>
      <c r="L405" s="97">
        <v>0.19136923635039038</v>
      </c>
      <c r="M405" s="97">
        <v>0.24150378212568524</v>
      </c>
      <c r="N405" s="97">
        <v>0.24355960270956648</v>
      </c>
      <c r="O405" s="97">
        <v>0.24563310272390171</v>
      </c>
      <c r="P405" s="97">
        <v>0.24772443411566092</v>
      </c>
      <c r="Q405" s="97">
        <v>0.24983375013777731</v>
      </c>
      <c r="R405" s="97">
        <v>0.25196120536037209</v>
      </c>
      <c r="S405" s="97">
        <v>0.25410695568207492</v>
      </c>
      <c r="T405" s="97">
        <v>0.25627115834144287</v>
      </c>
      <c r="U405" s="97">
        <v>0.25845397192847647</v>
      </c>
      <c r="V405" s="97">
        <v>0.26065555639623555</v>
      </c>
      <c r="W405" s="97">
        <v>0.26287607307255406</v>
      </c>
      <c r="X405" s="97">
        <v>0.26511568467185609</v>
      </c>
      <c r="Y405" s="97">
        <v>0.26737455530707427</v>
      </c>
      <c r="Z405" s="97">
        <v>0.2696528505016681</v>
      </c>
      <c r="AA405" s="97">
        <v>0.27195073720174884</v>
      </c>
      <c r="AB405" s="97">
        <v>0.27426838378830593</v>
      </c>
      <c r="AC405" s="97">
        <v>0.27660596008954008</v>
      </c>
      <c r="AD405" s="97">
        <v>0.27896363739330154</v>
      </c>
      <c r="AE405" s="97">
        <v>0.28134158845963586</v>
      </c>
      <c r="AF405" s="97">
        <v>0.28373998753343654</v>
      </c>
      <c r="AG405" s="97">
        <v>0.28615901035720798</v>
      </c>
    </row>
    <row r="406" spans="2:33" ht="16.5">
      <c r="B406" s="39">
        <f t="shared" si="186"/>
        <v>2.7170014820830173</v>
      </c>
      <c r="C406" s="40" t="str">
        <f t="shared" si="187"/>
        <v>General Service</v>
      </c>
      <c r="D406" s="40" t="str">
        <f t="shared" si="188"/>
        <v>WA</v>
      </c>
      <c r="E406" s="40" t="str">
        <f t="shared" si="189"/>
        <v>Battery Energy Storage</v>
      </c>
      <c r="F406" s="40" t="s">
        <v>74</v>
      </c>
      <c r="G406" s="117" t="s">
        <v>92</v>
      </c>
      <c r="H406" s="117" t="s">
        <v>152</v>
      </c>
      <c r="I406" s="117" t="s">
        <v>356</v>
      </c>
      <c r="J406" s="97">
        <v>0</v>
      </c>
      <c r="K406" s="97">
        <v>4.7627442554651076E-3</v>
      </c>
      <c r="L406" s="97">
        <v>9.6243408711817295E-3</v>
      </c>
      <c r="M406" s="97">
        <v>1.9408026268870691E-2</v>
      </c>
      <c r="N406" s="97">
        <v>2.9371668150732246E-2</v>
      </c>
      <c r="O406" s="97">
        <v>3.9528695572156942E-2</v>
      </c>
      <c r="P406" s="97">
        <v>5.4883138070817634E-2</v>
      </c>
      <c r="Q406" s="97">
        <v>7.0535852083974671E-2</v>
      </c>
      <c r="R406" s="97">
        <v>8.6490136379781743E-2</v>
      </c>
      <c r="S406" s="97">
        <v>0.10788793502590929</v>
      </c>
      <c r="T406" s="97">
        <v>0.12969939031165498</v>
      </c>
      <c r="U406" s="97">
        <v>0.15190721062880477</v>
      </c>
      <c r="V406" s="97">
        <v>0.17982162680852803</v>
      </c>
      <c r="W406" s="97">
        <v>0.20826216249153551</v>
      </c>
      <c r="X406" s="97">
        <v>0.23723641368396833</v>
      </c>
      <c r="Y406" s="97">
        <v>0.27219599420098028</v>
      </c>
      <c r="Z406" s="97">
        <v>0.27483049762250866</v>
      </c>
      <c r="AA406" s="97">
        <v>0.27749059015418309</v>
      </c>
      <c r="AB406" s="97">
        <v>0.28017652034476737</v>
      </c>
      <c r="AC406" s="97">
        <v>0.28288853915719603</v>
      </c>
      <c r="AD406" s="97">
        <v>0.28562689999202384</v>
      </c>
      <c r="AE406" s="97">
        <v>0.28839185871110218</v>
      </c>
      <c r="AF406" s="97">
        <v>0.29118367366148606</v>
      </c>
      <c r="AG406" s="97">
        <v>0.29400260569957293</v>
      </c>
    </row>
    <row r="407" spans="2:33" ht="16.5">
      <c r="B407" s="39">
        <f t="shared" si="186"/>
        <v>0</v>
      </c>
      <c r="C407" s="40" t="str">
        <f t="shared" si="187"/>
        <v>General Service</v>
      </c>
      <c r="D407" s="40" t="str">
        <f t="shared" si="188"/>
        <v>WA</v>
      </c>
      <c r="E407" s="40" t="str">
        <f t="shared" si="189"/>
        <v>DLC Central AC</v>
      </c>
      <c r="F407" s="40" t="s">
        <v>74</v>
      </c>
      <c r="G407" s="117" t="s">
        <v>92</v>
      </c>
      <c r="H407" s="117" t="s">
        <v>152</v>
      </c>
      <c r="I407" s="117" t="s">
        <v>141</v>
      </c>
      <c r="J407" s="97">
        <v>0</v>
      </c>
      <c r="K407" s="97">
        <v>0</v>
      </c>
      <c r="L407" s="97">
        <v>0</v>
      </c>
      <c r="M407" s="97">
        <v>0</v>
      </c>
      <c r="N407" s="97">
        <v>0</v>
      </c>
      <c r="O407" s="97">
        <v>0</v>
      </c>
      <c r="P407" s="97">
        <v>0</v>
      </c>
      <c r="Q407" s="97">
        <v>0</v>
      </c>
      <c r="R407" s="97">
        <v>0</v>
      </c>
      <c r="S407" s="97">
        <v>0</v>
      </c>
      <c r="T407" s="97">
        <v>0</v>
      </c>
      <c r="U407" s="97">
        <v>0</v>
      </c>
      <c r="V407" s="97">
        <v>0</v>
      </c>
      <c r="W407" s="97">
        <v>0</v>
      </c>
      <c r="X407" s="97">
        <v>0</v>
      </c>
      <c r="Y407" s="97">
        <v>0</v>
      </c>
      <c r="Z407" s="97">
        <v>0</v>
      </c>
      <c r="AA407" s="97">
        <v>0</v>
      </c>
      <c r="AB407" s="97">
        <v>0</v>
      </c>
      <c r="AC407" s="97">
        <v>0</v>
      </c>
      <c r="AD407" s="97">
        <v>0</v>
      </c>
      <c r="AE407" s="97">
        <v>0</v>
      </c>
      <c r="AF407" s="97">
        <v>0</v>
      </c>
      <c r="AG407" s="97">
        <v>0</v>
      </c>
    </row>
    <row r="408" spans="2:33" ht="16.5">
      <c r="B408" s="39">
        <f t="shared" si="186"/>
        <v>3.099366750819772</v>
      </c>
      <c r="C408" s="40" t="str">
        <f t="shared" si="187"/>
        <v>General Service</v>
      </c>
      <c r="D408" s="40" t="str">
        <f t="shared" si="188"/>
        <v>WA</v>
      </c>
      <c r="E408" s="40" t="str">
        <f t="shared" si="189"/>
        <v>DLC Smart Appliances</v>
      </c>
      <c r="F408" s="40" t="s">
        <v>74</v>
      </c>
      <c r="G408" s="117" t="s">
        <v>92</v>
      </c>
      <c r="H408" s="117" t="s">
        <v>152</v>
      </c>
      <c r="I408" s="117" t="s">
        <v>227</v>
      </c>
      <c r="J408" s="97">
        <v>0</v>
      </c>
      <c r="K408" s="97">
        <v>1.6510967362847229E-2</v>
      </c>
      <c r="L408" s="97">
        <v>5.0094042765112319E-2</v>
      </c>
      <c r="M408" s="97">
        <v>0.11806202136216468</v>
      </c>
      <c r="N408" s="97">
        <v>0.1532680379739009</v>
      </c>
      <c r="O408" s="97">
        <v>0.1719454274994312</v>
      </c>
      <c r="P408" s="97">
        <v>0.17360903835133587</v>
      </c>
      <c r="Q408" s="97">
        <v>0.17528880796808208</v>
      </c>
      <c r="R408" s="97">
        <v>0.17698489330084941</v>
      </c>
      <c r="S408" s="97">
        <v>0.17869745282529503</v>
      </c>
      <c r="T408" s="97">
        <v>0.18042664655636084</v>
      </c>
      <c r="U408" s="97">
        <v>0.18217263606322473</v>
      </c>
      <c r="V408" s="97">
        <v>0.18393558448439704</v>
      </c>
      <c r="W408" s="97">
        <v>0.18571565654296338</v>
      </c>
      <c r="X408" s="97">
        <v>0.18751301856197608</v>
      </c>
      <c r="Y408" s="97">
        <v>0.1893278384799944</v>
      </c>
      <c r="Z408" s="97">
        <v>0.19116028586677633</v>
      </c>
      <c r="AA408" s="97">
        <v>0.19301053193912238</v>
      </c>
      <c r="AB408" s="97">
        <v>0.19487874957687351</v>
      </c>
      <c r="AC408" s="97">
        <v>0.19676511333906424</v>
      </c>
      <c r="AD408" s="97">
        <v>0.19866979948023286</v>
      </c>
      <c r="AE408" s="97">
        <v>0.20059298596688999</v>
      </c>
      <c r="AF408" s="97">
        <v>0.20253485249414691</v>
      </c>
      <c r="AG408" s="97">
        <v>0.20449558050250596</v>
      </c>
    </row>
    <row r="409" spans="2:33" ht="16.5">
      <c r="B409" s="39">
        <f t="shared" si="186"/>
        <v>0</v>
      </c>
      <c r="C409" s="40" t="str">
        <f t="shared" si="187"/>
        <v>General Service</v>
      </c>
      <c r="D409" s="40" t="str">
        <f t="shared" si="188"/>
        <v>WA</v>
      </c>
      <c r="E409" s="40" t="str">
        <f t="shared" si="189"/>
        <v>DLC Smart Thermostats - Cooling</v>
      </c>
      <c r="F409" s="40" t="s">
        <v>74</v>
      </c>
      <c r="G409" s="117" t="s">
        <v>92</v>
      </c>
      <c r="H409" s="117" t="s">
        <v>152</v>
      </c>
      <c r="I409" s="117" t="s">
        <v>185</v>
      </c>
      <c r="J409" s="97">
        <v>0</v>
      </c>
      <c r="K409" s="97">
        <v>0</v>
      </c>
      <c r="L409" s="97">
        <v>0</v>
      </c>
      <c r="M409" s="97">
        <v>0</v>
      </c>
      <c r="N409" s="97">
        <v>0</v>
      </c>
      <c r="O409" s="97">
        <v>0</v>
      </c>
      <c r="P409" s="97">
        <v>0</v>
      </c>
      <c r="Q409" s="97">
        <v>0</v>
      </c>
      <c r="R409" s="97">
        <v>0</v>
      </c>
      <c r="S409" s="97">
        <v>0</v>
      </c>
      <c r="T409" s="97">
        <v>0</v>
      </c>
      <c r="U409" s="97">
        <v>0</v>
      </c>
      <c r="V409" s="97">
        <v>0</v>
      </c>
      <c r="W409" s="97">
        <v>0</v>
      </c>
      <c r="X409" s="97">
        <v>0</v>
      </c>
      <c r="Y409" s="97">
        <v>0</v>
      </c>
      <c r="Z409" s="97">
        <v>0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0</v>
      </c>
    </row>
    <row r="410" spans="2:33" ht="16.5">
      <c r="B410" s="39">
        <f t="shared" si="186"/>
        <v>1.8080209780677916</v>
      </c>
      <c r="C410" s="40" t="str">
        <f t="shared" si="187"/>
        <v>General Service</v>
      </c>
      <c r="D410" s="40" t="str">
        <f t="shared" si="188"/>
        <v>WA</v>
      </c>
      <c r="E410" s="40" t="str">
        <f t="shared" si="189"/>
        <v>DLC Smart Thermostats - Heating</v>
      </c>
      <c r="F410" s="40" t="s">
        <v>74</v>
      </c>
      <c r="G410" s="117" t="s">
        <v>92</v>
      </c>
      <c r="H410" s="117" t="s">
        <v>152</v>
      </c>
      <c r="I410" s="117" t="s">
        <v>206</v>
      </c>
      <c r="J410" s="97">
        <v>0</v>
      </c>
      <c r="K410" s="97">
        <v>0</v>
      </c>
      <c r="L410" s="97">
        <v>1.0301269717664886E-2</v>
      </c>
      <c r="M410" s="97">
        <v>3.1214714008732432E-2</v>
      </c>
      <c r="N410" s="97">
        <v>7.3541597482207913E-2</v>
      </c>
      <c r="O410" s="97">
        <v>9.5468274161452177E-2</v>
      </c>
      <c r="P410" s="97">
        <v>0.10710216808816156</v>
      </c>
      <c r="Q410" s="97">
        <v>0.1081384445951373</v>
      </c>
      <c r="R410" s="97">
        <v>0.10918478652598941</v>
      </c>
      <c r="S410" s="97">
        <v>0.11024129164686318</v>
      </c>
      <c r="T410" s="97">
        <v>0.11130805867351312</v>
      </c>
      <c r="U410" s="97">
        <v>0.11238518728052646</v>
      </c>
      <c r="V410" s="97">
        <v>0.11347277811063659</v>
      </c>
      <c r="W410" s="97">
        <v>0.11457093278412654</v>
      </c>
      <c r="X410" s="97">
        <v>0.11567975390832405</v>
      </c>
      <c r="Y410" s="97">
        <v>0.11679934508718876</v>
      </c>
      <c r="Z410" s="97">
        <v>0.11792981093099268</v>
      </c>
      <c r="AA410" s="97">
        <v>0.11907125706609448</v>
      </c>
      <c r="AB410" s="97">
        <v>0.12022379014480877</v>
      </c>
      <c r="AC410" s="97">
        <v>0.1213875178553713</v>
      </c>
      <c r="AD410" s="97">
        <v>0.12256254893200111</v>
      </c>
      <c r="AE410" s="97">
        <v>0.1237489931650599</v>
      </c>
      <c r="AF410" s="97">
        <v>0.12494696141131079</v>
      </c>
      <c r="AG410" s="97">
        <v>0.12615656560427602</v>
      </c>
    </row>
    <row r="411" spans="2:33" ht="16.5">
      <c r="B411" s="39">
        <f t="shared" si="186"/>
        <v>0</v>
      </c>
      <c r="C411" s="40" t="str">
        <f t="shared" si="187"/>
        <v>General Service</v>
      </c>
      <c r="D411" s="40" t="str">
        <f t="shared" si="188"/>
        <v>WA</v>
      </c>
      <c r="E411" s="40" t="str">
        <f t="shared" si="189"/>
        <v>DLC Water Heating</v>
      </c>
      <c r="F411" s="40" t="s">
        <v>74</v>
      </c>
      <c r="G411" s="117" t="s">
        <v>92</v>
      </c>
      <c r="H411" s="117" t="s">
        <v>152</v>
      </c>
      <c r="I411" s="117" t="s">
        <v>163</v>
      </c>
      <c r="J411" s="97">
        <v>0</v>
      </c>
      <c r="K411" s="97">
        <v>0</v>
      </c>
      <c r="L411" s="97">
        <v>0</v>
      </c>
      <c r="M411" s="97">
        <v>0</v>
      </c>
      <c r="N411" s="97">
        <v>0</v>
      </c>
      <c r="O411" s="97">
        <v>0</v>
      </c>
      <c r="P411" s="97">
        <v>0</v>
      </c>
      <c r="Q411" s="97">
        <v>0</v>
      </c>
      <c r="R411" s="97">
        <v>0</v>
      </c>
      <c r="S411" s="97">
        <v>0</v>
      </c>
      <c r="T411" s="97">
        <v>0</v>
      </c>
      <c r="U411" s="97">
        <v>0</v>
      </c>
      <c r="V411" s="97">
        <v>0</v>
      </c>
      <c r="W411" s="97">
        <v>0</v>
      </c>
      <c r="X411" s="97">
        <v>0</v>
      </c>
      <c r="Y411" s="97">
        <v>0</v>
      </c>
      <c r="Z411" s="97">
        <v>0</v>
      </c>
      <c r="AA411" s="97">
        <v>0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</row>
    <row r="412" spans="2:33" ht="16.5">
      <c r="B412" s="39">
        <f t="shared" si="186"/>
        <v>0.53696727628964369</v>
      </c>
      <c r="C412" s="40" t="str">
        <f t="shared" si="187"/>
        <v>General Service</v>
      </c>
      <c r="D412" s="40" t="str">
        <f t="shared" si="188"/>
        <v>WA</v>
      </c>
      <c r="E412" s="40" t="str">
        <f t="shared" si="189"/>
        <v>Electric Vehicle TOU Opt-in</v>
      </c>
      <c r="F412" s="40" t="s">
        <v>74</v>
      </c>
      <c r="G412" s="117" t="s">
        <v>92</v>
      </c>
      <c r="H412" s="117" t="s">
        <v>152</v>
      </c>
      <c r="I412" s="117" t="s">
        <v>283</v>
      </c>
      <c r="J412" s="97">
        <v>2.8570775484193407E-2</v>
      </c>
      <c r="K412" s="97">
        <v>2.6697288854926504E-2</v>
      </c>
      <c r="L412" s="97">
        <v>2.5661878110249069E-2</v>
      </c>
      <c r="M412" s="97">
        <v>2.504458093910647E-2</v>
      </c>
      <c r="N412" s="97">
        <v>2.5257774970918776E-2</v>
      </c>
      <c r="O412" s="97">
        <v>2.547280240642797E-2</v>
      </c>
      <c r="P412" s="97">
        <v>2.5689679002936717E-2</v>
      </c>
      <c r="Q412" s="97">
        <v>2.5908420653179515E-2</v>
      </c>
      <c r="R412" s="97">
        <v>2.6129043386486726E-2</v>
      </c>
      <c r="S412" s="97">
        <v>2.635156336995859E-2</v>
      </c>
      <c r="T412" s="97">
        <v>2.6575996909649329E-2</v>
      </c>
      <c r="U412" s="97">
        <v>2.6802360451761459E-2</v>
      </c>
      <c r="V412" s="97">
        <v>2.7030670583850301E-2</v>
      </c>
      <c r="W412" s="97">
        <v>2.7260944036038941E-2</v>
      </c>
      <c r="X412" s="97">
        <v>2.7493197682243509E-2</v>
      </c>
      <c r="Y412" s="97">
        <v>2.7727448541409142E-2</v>
      </c>
      <c r="Z412" s="97">
        <v>2.7963713778756383E-2</v>
      </c>
      <c r="AA412" s="97">
        <v>2.8202010707038518E-2</v>
      </c>
      <c r="AB412" s="97">
        <v>2.8442356787809476E-2</v>
      </c>
      <c r="AC412" s="97">
        <v>2.8684769632702854E-2</v>
      </c>
      <c r="AD412" s="97">
        <v>2.8929267004721732E-2</v>
      </c>
      <c r="AE412" s="97">
        <v>2.9175866819539743E-2</v>
      </c>
      <c r="AF412" s="97">
        <v>2.9424587146813206E-2</v>
      </c>
      <c r="AG412" s="97">
        <v>2.9675446211504624E-2</v>
      </c>
    </row>
    <row r="413" spans="2:33" ht="16.5">
      <c r="B413" s="39">
        <f t="shared" si="186"/>
        <v>0</v>
      </c>
      <c r="C413" s="40" t="str">
        <f t="shared" si="187"/>
        <v>General Service</v>
      </c>
      <c r="D413" s="40" t="str">
        <f t="shared" si="188"/>
        <v>WA</v>
      </c>
      <c r="E413" s="40" t="str">
        <f t="shared" si="189"/>
        <v>Thermal Energy Storage</v>
      </c>
      <c r="F413" s="40" t="s">
        <v>74</v>
      </c>
      <c r="G413" s="117" t="s">
        <v>92</v>
      </c>
      <c r="H413" s="117" t="s">
        <v>152</v>
      </c>
      <c r="I413" s="117" t="s">
        <v>325</v>
      </c>
      <c r="J413" s="97">
        <v>0</v>
      </c>
      <c r="K413" s="97">
        <v>0</v>
      </c>
      <c r="L413" s="97">
        <v>0</v>
      </c>
      <c r="M413" s="97">
        <v>0</v>
      </c>
      <c r="N413" s="97">
        <v>0</v>
      </c>
      <c r="O413" s="97">
        <v>0</v>
      </c>
      <c r="P413" s="97">
        <v>0</v>
      </c>
      <c r="Q413" s="97">
        <v>0</v>
      </c>
      <c r="R413" s="97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0</v>
      </c>
      <c r="X413" s="97">
        <v>0</v>
      </c>
      <c r="Y413" s="97">
        <v>0</v>
      </c>
      <c r="Z413" s="97">
        <v>0</v>
      </c>
      <c r="AA413" s="97">
        <v>0</v>
      </c>
      <c r="AB413" s="97">
        <v>0</v>
      </c>
      <c r="AC413" s="97">
        <v>0</v>
      </c>
      <c r="AD413" s="97">
        <v>0</v>
      </c>
      <c r="AE413" s="97">
        <v>0</v>
      </c>
      <c r="AF413" s="97">
        <v>0</v>
      </c>
      <c r="AG413" s="97">
        <v>0</v>
      </c>
    </row>
    <row r="414" spans="2:33" ht="16.5">
      <c r="B414" s="39">
        <f t="shared" si="186"/>
        <v>34.396801445913134</v>
      </c>
      <c r="C414" s="40" t="str">
        <f t="shared" si="187"/>
        <v>General Service</v>
      </c>
      <c r="D414" s="40" t="str">
        <f t="shared" si="188"/>
        <v>WA</v>
      </c>
      <c r="E414" s="40" t="str">
        <f t="shared" si="189"/>
        <v>Third Party Contracts</v>
      </c>
      <c r="F414" s="40" t="s">
        <v>74</v>
      </c>
      <c r="G414" s="117" t="s">
        <v>92</v>
      </c>
      <c r="H414" s="117" t="s">
        <v>152</v>
      </c>
      <c r="I414" s="117" t="s">
        <v>248</v>
      </c>
      <c r="J414" s="97">
        <v>0</v>
      </c>
      <c r="K414" s="97">
        <v>0.86593542583120087</v>
      </c>
      <c r="L414" s="97">
        <v>1.39832039318321</v>
      </c>
      <c r="M414" s="97">
        <v>1.7646496898744166</v>
      </c>
      <c r="N414" s="97">
        <v>1.7796714138567582</v>
      </c>
      <c r="O414" s="97">
        <v>1.7948223200870674</v>
      </c>
      <c r="P414" s="97">
        <v>1.8101035188302488</v>
      </c>
      <c r="Q414" s="97">
        <v>1.8255161298937796</v>
      </c>
      <c r="R414" s="97">
        <v>1.8410612827097288</v>
      </c>
      <c r="S414" s="97">
        <v>1.8567401164174768</v>
      </c>
      <c r="T414" s="97">
        <v>1.8725537799471497</v>
      </c>
      <c r="U414" s="97">
        <v>1.8885034321037688</v>
      </c>
      <c r="V414" s="97">
        <v>1.9045902416521236</v>
      </c>
      <c r="W414" s="97">
        <v>1.9208153874023761</v>
      </c>
      <c r="X414" s="97">
        <v>1.9371800582963949</v>
      </c>
      <c r="Y414" s="97">
        <v>1.953685453494842</v>
      </c>
      <c r="Z414" s="97">
        <v>1.9703327824649941</v>
      </c>
      <c r="AA414" s="97">
        <v>1.9871232650693362</v>
      </c>
      <c r="AB414" s="97">
        <v>2.0040581316548951</v>
      </c>
      <c r="AC414" s="97">
        <v>2.0211386231433637</v>
      </c>
      <c r="AD414" s="97">
        <v>2.0383659911219802</v>
      </c>
      <c r="AE414" s="97">
        <v>2.0557414979352004</v>
      </c>
      <c r="AF414" s="97">
        <v>2.073266416777154</v>
      </c>
      <c r="AG414" s="97">
        <v>2.0909420317848961</v>
      </c>
    </row>
    <row r="415" spans="2:33" ht="16.5">
      <c r="B415" s="39">
        <f t="shared" si="186"/>
        <v>0</v>
      </c>
      <c r="C415" s="40" t="str">
        <f t="shared" si="187"/>
        <v>General Service</v>
      </c>
      <c r="D415" s="40" t="str">
        <f t="shared" si="188"/>
        <v>WA</v>
      </c>
      <c r="E415" s="40" t="str">
        <f t="shared" si="189"/>
        <v>Pilot-CTA-2045 HPWH</v>
      </c>
      <c r="F415" s="40" t="s">
        <v>74</v>
      </c>
      <c r="G415" s="117" t="s">
        <v>92</v>
      </c>
      <c r="H415" s="117" t="s">
        <v>152</v>
      </c>
      <c r="I415" s="117" t="s">
        <v>1126</v>
      </c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</row>
    <row r="416" spans="2:33" ht="16.5">
      <c r="B416" s="39">
        <f t="shared" si="186"/>
        <v>7.3496905056374739</v>
      </c>
      <c r="C416" s="40" t="str">
        <f t="shared" si="187"/>
        <v>General Service</v>
      </c>
      <c r="D416" s="40" t="str">
        <f t="shared" si="188"/>
        <v>WA</v>
      </c>
      <c r="E416" s="40" t="str">
        <f t="shared" si="189"/>
        <v>Parent-CTA-2045 HPWH</v>
      </c>
      <c r="F416" s="40" t="s">
        <v>74</v>
      </c>
      <c r="G416" s="117" t="s">
        <v>92</v>
      </c>
      <c r="H416" s="117" t="s">
        <v>152</v>
      </c>
      <c r="I416" s="117" t="s">
        <v>1147</v>
      </c>
      <c r="J416" s="97">
        <v>0</v>
      </c>
      <c r="K416" s="97">
        <v>1.3789967623192364E-2</v>
      </c>
      <c r="L416" s="97">
        <v>3.6844607596208959E-2</v>
      </c>
      <c r="M416" s="97">
        <v>7.2830402242753112E-2</v>
      </c>
      <c r="N416" s="97">
        <v>0.10979593514221037</v>
      </c>
      <c r="O416" s="97">
        <v>0.15775610649206634</v>
      </c>
      <c r="P416" s="97">
        <v>0.20733905088974944</v>
      </c>
      <c r="Q416" s="97">
        <v>0.27200957539904336</v>
      </c>
      <c r="R416" s="97">
        <v>0.34406581575258893</v>
      </c>
      <c r="S416" s="97">
        <v>0.41354830189530334</v>
      </c>
      <c r="T416" s="97">
        <v>0.49678853838971587</v>
      </c>
      <c r="U416" s="97">
        <v>0.52027794205680911</v>
      </c>
      <c r="V416" s="97">
        <v>0.52826627824881334</v>
      </c>
      <c r="W416" s="97">
        <v>0.55222391434852014</v>
      </c>
      <c r="X416" s="97">
        <v>0.56693540171984558</v>
      </c>
      <c r="Y416" s="97">
        <v>0.59050606186676402</v>
      </c>
      <c r="Z416" s="97">
        <v>0.59759346331897334</v>
      </c>
      <c r="AA416" s="97">
        <v>0.61232691041887699</v>
      </c>
      <c r="AB416" s="97">
        <v>0.61839060812203173</v>
      </c>
      <c r="AC416" s="97">
        <v>0.63840162411400858</v>
      </c>
      <c r="AD416" s="97">
        <v>0.66451427572009714</v>
      </c>
      <c r="AE416" s="97">
        <v>0.67598974474807372</v>
      </c>
      <c r="AF416" s="97">
        <v>0.6874291498328563</v>
      </c>
      <c r="AG416" s="97">
        <v>0.71717954897102787</v>
      </c>
    </row>
    <row r="417" spans="2:33" ht="16.5">
      <c r="B417" s="39">
        <f t="shared" si="186"/>
        <v>0</v>
      </c>
      <c r="C417" s="40" t="str">
        <f t="shared" si="187"/>
        <v>General Service</v>
      </c>
      <c r="D417" s="40" t="str">
        <f t="shared" si="188"/>
        <v>WA</v>
      </c>
      <c r="E417" s="40" t="str">
        <f t="shared" si="189"/>
        <v>Pilot-CTA-2045 ERWH</v>
      </c>
      <c r="F417" s="40" t="s">
        <v>74</v>
      </c>
      <c r="G417" s="117" t="s">
        <v>92</v>
      </c>
      <c r="H417" s="117" t="s">
        <v>152</v>
      </c>
      <c r="I417" s="117" t="s">
        <v>1189</v>
      </c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</row>
    <row r="418" spans="2:33" ht="16.5">
      <c r="B418" s="39">
        <f t="shared" si="186"/>
        <v>30.622669364725805</v>
      </c>
      <c r="C418" s="40" t="str">
        <f t="shared" si="187"/>
        <v>General Service</v>
      </c>
      <c r="D418" s="40" t="str">
        <f t="shared" si="188"/>
        <v>WA</v>
      </c>
      <c r="E418" s="40" t="str">
        <f t="shared" si="189"/>
        <v>Parent-CTA-2045 ERWH</v>
      </c>
      <c r="F418" s="40" t="s">
        <v>74</v>
      </c>
      <c r="G418" s="117" t="s">
        <v>92</v>
      </c>
      <c r="H418" s="117" t="s">
        <v>152</v>
      </c>
      <c r="I418" s="117" t="s">
        <v>1210</v>
      </c>
      <c r="J418" s="97">
        <v>0</v>
      </c>
      <c r="K418" s="97">
        <v>0.10339602181725677</v>
      </c>
      <c r="L418" s="97">
        <v>0.25333887149614881</v>
      </c>
      <c r="M418" s="97">
        <v>0.43674483593803975</v>
      </c>
      <c r="N418" s="97">
        <v>0.62238554952673741</v>
      </c>
      <c r="O418" s="97">
        <v>0.8527106489961821</v>
      </c>
      <c r="P418" s="97">
        <v>1.0845567183708167</v>
      </c>
      <c r="Q418" s="97">
        <v>1.3902263331099871</v>
      </c>
      <c r="R418" s="97">
        <v>1.6765891023058932</v>
      </c>
      <c r="S418" s="97">
        <v>1.9844602129472089</v>
      </c>
      <c r="T418" s="97">
        <v>2.3345807821791049</v>
      </c>
      <c r="U418" s="97">
        <v>2.2809061009107219</v>
      </c>
      <c r="V418" s="97">
        <v>2.2909223080672914</v>
      </c>
      <c r="W418" s="97">
        <v>2.2361602397446401</v>
      </c>
      <c r="X418" s="97">
        <v>2.2195622784728148</v>
      </c>
      <c r="Y418" s="97">
        <v>2.1672201724489035</v>
      </c>
      <c r="Z418" s="97">
        <v>2.182594771453803</v>
      </c>
      <c r="AA418" s="97">
        <v>2.1671858788931568</v>
      </c>
      <c r="AB418" s="97">
        <v>2.1876045088223539</v>
      </c>
      <c r="AC418" s="97">
        <v>2.1515240292247468</v>
      </c>
      <c r="AD418" s="97">
        <v>2.090977547609937</v>
      </c>
      <c r="AE418" s="97">
        <v>2.0906325425832653</v>
      </c>
      <c r="AF418" s="97">
        <v>2.0908864394996995</v>
      </c>
      <c r="AG418" s="97">
        <v>2.0168444593465282</v>
      </c>
    </row>
    <row r="419" spans="2:33" ht="16.5">
      <c r="B419" s="39">
        <f t="shared" si="186"/>
        <v>0</v>
      </c>
      <c r="C419" s="40" t="str">
        <f t="shared" si="187"/>
        <v>General Service</v>
      </c>
      <c r="D419" s="40" t="str">
        <f t="shared" si="188"/>
        <v>WA</v>
      </c>
      <c r="E419" s="40" t="str">
        <f t="shared" si="189"/>
        <v>Time-of-Use Opt-Out</v>
      </c>
      <c r="F419" s="40" t="s">
        <v>74</v>
      </c>
      <c r="G419" s="117" t="s">
        <v>92</v>
      </c>
      <c r="H419" s="117" t="s">
        <v>152</v>
      </c>
      <c r="I419" s="117" t="s">
        <v>1314</v>
      </c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</row>
    <row r="420" spans="2:33" ht="16.5">
      <c r="B420" s="39">
        <f t="shared" si="186"/>
        <v>0</v>
      </c>
      <c r="C420" s="40" t="str">
        <f t="shared" si="187"/>
        <v>General Service</v>
      </c>
      <c r="D420" s="40" t="str">
        <f t="shared" si="188"/>
        <v>WA</v>
      </c>
      <c r="E420" s="40" t="str">
        <f t="shared" si="189"/>
        <v>Pilot-Time-of-Use Opt-in</v>
      </c>
      <c r="F420" s="40" t="s">
        <v>74</v>
      </c>
      <c r="G420" s="117" t="s">
        <v>92</v>
      </c>
      <c r="H420" s="117" t="s">
        <v>152</v>
      </c>
      <c r="I420" s="117" t="s">
        <v>1252</v>
      </c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</row>
    <row r="421" spans="2:33" ht="16.5">
      <c r="B421" s="39">
        <f t="shared" si="186"/>
        <v>0.35863793651794534</v>
      </c>
      <c r="C421" s="40" t="str">
        <f t="shared" si="187"/>
        <v>General Service</v>
      </c>
      <c r="D421" s="40" t="str">
        <f t="shared" si="188"/>
        <v>WA</v>
      </c>
      <c r="E421" s="40" t="str">
        <f t="shared" si="189"/>
        <v>Parent-Time-of-Use Opt-in</v>
      </c>
      <c r="F421" s="40" t="s">
        <v>74</v>
      </c>
      <c r="G421" s="117" t="s">
        <v>92</v>
      </c>
      <c r="H421" s="117" t="s">
        <v>152</v>
      </c>
      <c r="I421" s="117" t="s">
        <v>1273</v>
      </c>
      <c r="J421" s="97">
        <v>0</v>
      </c>
      <c r="K421" s="97">
        <v>2.7671974936998678E-3</v>
      </c>
      <c r="L421" s="97">
        <v>7.7492157716747261E-3</v>
      </c>
      <c r="M421" s="97">
        <v>1.6732551507964401E-2</v>
      </c>
      <c r="N421" s="97">
        <v>2.0883183725934621E-2</v>
      </c>
      <c r="O421" s="97">
        <v>2.2584938123216741E-2</v>
      </c>
      <c r="P421" s="97">
        <v>2.2159828481585708E-2</v>
      </c>
      <c r="Q421" s="97">
        <v>2.1552221374062246E-2</v>
      </c>
      <c r="R421" s="97">
        <v>2.0932675243901366E-2</v>
      </c>
      <c r="S421" s="97">
        <v>2.0301029101365633E-2</v>
      </c>
      <c r="T421" s="97">
        <v>1.9531456872752963E-2</v>
      </c>
      <c r="U421" s="97">
        <v>1.9697817885487776E-2</v>
      </c>
      <c r="V421" s="97">
        <v>1.9865609502625076E-2</v>
      </c>
      <c r="W421" s="97">
        <v>2.0034844019608675E-2</v>
      </c>
      <c r="X421" s="97">
        <v>2.0205533837560047E-2</v>
      </c>
      <c r="Y421" s="97">
        <v>2.0377691464186557E-2</v>
      </c>
      <c r="Z421" s="97">
        <v>2.0551329514697583E-2</v>
      </c>
      <c r="AA421" s="97">
        <v>2.0726460712728472E-2</v>
      </c>
      <c r="AB421" s="97">
        <v>2.0903097891272419E-2</v>
      </c>
      <c r="AC421" s="97">
        <v>2.1081253993620437E-2</v>
      </c>
      <c r="AD421" s="97">
        <v>2.126094207430931E-2</v>
      </c>
      <c r="AE421" s="97">
        <v>2.144217530007771E-2</v>
      </c>
      <c r="AF421" s="97">
        <v>2.1624966950830608E-2</v>
      </c>
      <c r="AG421" s="97">
        <v>2.1809330420611891E-2</v>
      </c>
    </row>
    <row r="422" spans="2:33" ht="16.5">
      <c r="B422" s="39">
        <f t="shared" si="186"/>
        <v>0</v>
      </c>
      <c r="C422" s="40" t="str">
        <f t="shared" si="187"/>
        <v>General Service</v>
      </c>
      <c r="D422" s="40" t="str">
        <f t="shared" si="188"/>
        <v>WA</v>
      </c>
      <c r="E422" s="40" t="str">
        <f t="shared" si="189"/>
        <v>Pilot-Peak Time Rebate</v>
      </c>
      <c r="F422" s="40" t="s">
        <v>74</v>
      </c>
      <c r="G422" s="117" t="s">
        <v>92</v>
      </c>
      <c r="H422" s="117" t="s">
        <v>152</v>
      </c>
      <c r="I422" s="117" t="s">
        <v>1355</v>
      </c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</row>
    <row r="423" spans="2:33" ht="16.5">
      <c r="B423" s="39">
        <f t="shared" si="186"/>
        <v>6.0478232035886208</v>
      </c>
      <c r="C423" s="40" t="str">
        <f t="shared" si="187"/>
        <v>General Service</v>
      </c>
      <c r="D423" s="40" t="str">
        <f t="shared" si="188"/>
        <v>WA</v>
      </c>
      <c r="E423" s="40" t="str">
        <f t="shared" si="189"/>
        <v>Parent-Peak Time Rebate</v>
      </c>
      <c r="F423" s="40" t="s">
        <v>74</v>
      </c>
      <c r="G423" s="117" t="s">
        <v>92</v>
      </c>
      <c r="H423" s="117" t="s">
        <v>152</v>
      </c>
      <c r="I423" s="117" t="s">
        <v>1376</v>
      </c>
      <c r="J423" s="97">
        <v>0</v>
      </c>
      <c r="K423" s="97">
        <v>5.6485137536604731E-2</v>
      </c>
      <c r="L423" s="97">
        <v>0.15278524091113824</v>
      </c>
      <c r="M423" s="97">
        <v>0.30676317431429961</v>
      </c>
      <c r="N423" s="97">
        <v>0.3675494628941548</v>
      </c>
      <c r="O423" s="97">
        <v>0.38792087515333284</v>
      </c>
      <c r="P423" s="97">
        <v>0.3784993105392892</v>
      </c>
      <c r="Q423" s="97">
        <v>0.36531086916427236</v>
      </c>
      <c r="R423" s="97">
        <v>0.35187064286710784</v>
      </c>
      <c r="S423" s="97">
        <v>0.33817526449762741</v>
      </c>
      <c r="T423" s="97">
        <v>0.32163145985150143</v>
      </c>
      <c r="U423" s="97">
        <v>0.32437098592663605</v>
      </c>
      <c r="V423" s="97">
        <v>0.32713407027422503</v>
      </c>
      <c r="W423" s="97">
        <v>0.32992091536772317</v>
      </c>
      <c r="X423" s="97">
        <v>0.33273172542081597</v>
      </c>
      <c r="Y423" s="97">
        <v>0.33556670640237807</v>
      </c>
      <c r="Z423" s="97">
        <v>0.33842606605155712</v>
      </c>
      <c r="AA423" s="97">
        <v>0.34131001389299009</v>
      </c>
      <c r="AB423" s="97">
        <v>0.34421876125214862</v>
      </c>
      <c r="AC423" s="97">
        <v>0.34715252127081808</v>
      </c>
      <c r="AD423" s="97">
        <v>0.35011150892270693</v>
      </c>
      <c r="AE423" s="97">
        <v>0.35309594102919273</v>
      </c>
      <c r="AF423" s="97">
        <v>0.3561060362752026</v>
      </c>
      <c r="AG423" s="97">
        <v>0.3591420152252297</v>
      </c>
    </row>
    <row r="424" spans="2:33" ht="16.5">
      <c r="B424" s="39">
        <f t="shared" si="186"/>
        <v>1.3003179112190146</v>
      </c>
      <c r="C424" s="40" t="str">
        <f t="shared" si="187"/>
        <v>Large General Service</v>
      </c>
      <c r="D424" s="40" t="str">
        <f t="shared" si="188"/>
        <v>WA</v>
      </c>
      <c r="E424" s="40" t="str">
        <f t="shared" si="189"/>
        <v>Ancillary Battery Storage</v>
      </c>
      <c r="F424" s="40" t="s">
        <v>74</v>
      </c>
      <c r="G424" s="117" t="s">
        <v>92</v>
      </c>
      <c r="H424" s="117" t="s">
        <v>259</v>
      </c>
      <c r="I424" s="117" t="s">
        <v>503</v>
      </c>
      <c r="J424" s="97">
        <v>0</v>
      </c>
      <c r="K424" s="97">
        <v>2.64636527335569E-3</v>
      </c>
      <c r="L424" s="97">
        <v>5.269504257898721E-3</v>
      </c>
      <c r="M424" s="97">
        <v>1.0463401222835709E-2</v>
      </c>
      <c r="N424" s="97">
        <v>1.5628844019862784E-2</v>
      </c>
      <c r="O424" s="97">
        <v>2.0781313605940929E-2</v>
      </c>
      <c r="P424" s="97">
        <v>2.8540068537626227E-2</v>
      </c>
      <c r="Q424" s="97">
        <v>3.6281636943748023E-2</v>
      </c>
      <c r="R424" s="97">
        <v>4.4006914066856848E-2</v>
      </c>
      <c r="S424" s="97">
        <v>5.4302591782210204E-2</v>
      </c>
      <c r="T424" s="97">
        <v>6.4578230259689839E-2</v>
      </c>
      <c r="U424" s="97">
        <v>7.4834884347534006E-2</v>
      </c>
      <c r="V424" s="97">
        <v>8.7651546931716923E-2</v>
      </c>
      <c r="W424" s="97">
        <v>0.10044631050107193</v>
      </c>
      <c r="X424" s="97">
        <v>0.11322034032448994</v>
      </c>
      <c r="Y424" s="97">
        <v>0.12854566088713898</v>
      </c>
      <c r="Z424" s="97">
        <v>0.12843573345421508</v>
      </c>
      <c r="AA424" s="97">
        <v>0.1283295625955905</v>
      </c>
      <c r="AB424" s="97">
        <v>0.12822702009497633</v>
      </c>
      <c r="AC424" s="97">
        <v>0.12812798211225618</v>
      </c>
      <c r="AD424" s="97">
        <v>0.12803232903412232</v>
      </c>
      <c r="AE424" s="97">
        <v>0.12793994532980973</v>
      </c>
      <c r="AF424" s="97">
        <v>0.12785071941175413</v>
      </c>
      <c r="AG424" s="97">
        <v>0.12776454350100588</v>
      </c>
    </row>
    <row r="425" spans="2:33" ht="16.5">
      <c r="B425" s="39">
        <f t="shared" si="186"/>
        <v>25.625430407642959</v>
      </c>
      <c r="C425" s="40" t="str">
        <f t="shared" si="187"/>
        <v>Large General Service</v>
      </c>
      <c r="D425" s="40" t="str">
        <f t="shared" si="188"/>
        <v>WA</v>
      </c>
      <c r="E425" s="40" t="str">
        <f t="shared" si="189"/>
        <v>Ancillary Third Party</v>
      </c>
      <c r="F425" s="40" t="s">
        <v>74</v>
      </c>
      <c r="G425" s="117" t="s">
        <v>92</v>
      </c>
      <c r="H425" s="117" t="s">
        <v>259</v>
      </c>
      <c r="I425" s="117" t="s">
        <v>472</v>
      </c>
      <c r="J425" s="97">
        <v>0</v>
      </c>
      <c r="K425" s="97">
        <v>0.69881123156249469</v>
      </c>
      <c r="L425" s="97">
        <v>1.118534499297565</v>
      </c>
      <c r="M425" s="97">
        <v>1.393896602424965</v>
      </c>
      <c r="N425" s="97">
        <v>1.3943360081513612</v>
      </c>
      <c r="O425" s="97">
        <v>1.394859408432634</v>
      </c>
      <c r="P425" s="97">
        <v>1.3954645201702611</v>
      </c>
      <c r="Q425" s="97">
        <v>1.3961491289378645</v>
      </c>
      <c r="R425" s="97">
        <v>1.3969110869324313</v>
      </c>
      <c r="S425" s="97">
        <v>1.397748310986699</v>
      </c>
      <c r="T425" s="97">
        <v>1.3986587806408739</v>
      </c>
      <c r="U425" s="97">
        <v>1.3996405362719164</v>
      </c>
      <c r="V425" s="97">
        <v>1.4006916772786742</v>
      </c>
      <c r="W425" s="97">
        <v>1.4018103603211882</v>
      </c>
      <c r="X425" s="97">
        <v>1.4029947976125745</v>
      </c>
      <c r="Y425" s="97">
        <v>1.4042432552618835</v>
      </c>
      <c r="Z425" s="97">
        <v>1.4055540516664391</v>
      </c>
      <c r="AA425" s="97">
        <v>1.4069255559521723</v>
      </c>
      <c r="AB425" s="97">
        <v>1.4083561864605132</v>
      </c>
      <c r="AC425" s="97">
        <v>1.4098444092804536</v>
      </c>
      <c r="AD425" s="97">
        <v>1.4113887368244376</v>
      </c>
      <c r="AE425" s="97">
        <v>1.412987726446763</v>
      </c>
      <c r="AF425" s="97">
        <v>1.4146399791032283</v>
      </c>
      <c r="AG425" s="97">
        <v>1.4163441380507975</v>
      </c>
    </row>
    <row r="426" spans="2:33" ht="16.5">
      <c r="B426" s="39">
        <f t="shared" si="186"/>
        <v>1.3003179112190146</v>
      </c>
      <c r="C426" s="40" t="str">
        <f t="shared" si="187"/>
        <v>Large General Service</v>
      </c>
      <c r="D426" s="40" t="str">
        <f t="shared" si="188"/>
        <v>WA</v>
      </c>
      <c r="E426" s="40" t="str">
        <f t="shared" si="189"/>
        <v>Battery Energy Storage</v>
      </c>
      <c r="F426" s="40" t="s">
        <v>74</v>
      </c>
      <c r="G426" s="117" t="s">
        <v>92</v>
      </c>
      <c r="H426" s="117" t="s">
        <v>259</v>
      </c>
      <c r="I426" s="117" t="s">
        <v>356</v>
      </c>
      <c r="J426" s="97">
        <v>0</v>
      </c>
      <c r="K426" s="97">
        <v>2.64636527335569E-3</v>
      </c>
      <c r="L426" s="97">
        <v>5.269504257898721E-3</v>
      </c>
      <c r="M426" s="97">
        <v>1.0463401222835709E-2</v>
      </c>
      <c r="N426" s="97">
        <v>1.5628844019862784E-2</v>
      </c>
      <c r="O426" s="97">
        <v>2.0781313605940929E-2</v>
      </c>
      <c r="P426" s="97">
        <v>2.8540068537626227E-2</v>
      </c>
      <c r="Q426" s="97">
        <v>3.6281636943748023E-2</v>
      </c>
      <c r="R426" s="97">
        <v>4.4006914066856848E-2</v>
      </c>
      <c r="S426" s="97">
        <v>5.4302591782210204E-2</v>
      </c>
      <c r="T426" s="97">
        <v>6.4578230259689839E-2</v>
      </c>
      <c r="U426" s="97">
        <v>7.4834884347534006E-2</v>
      </c>
      <c r="V426" s="97">
        <v>8.7651546931716923E-2</v>
      </c>
      <c r="W426" s="97">
        <v>0.10044631050107193</v>
      </c>
      <c r="X426" s="97">
        <v>0.11322034032448994</v>
      </c>
      <c r="Y426" s="97">
        <v>0.12854566088713898</v>
      </c>
      <c r="Z426" s="97">
        <v>0.12843573345421508</v>
      </c>
      <c r="AA426" s="97">
        <v>0.1283295625955905</v>
      </c>
      <c r="AB426" s="97">
        <v>0.12822702009497633</v>
      </c>
      <c r="AC426" s="97">
        <v>0.12812798211225618</v>
      </c>
      <c r="AD426" s="97">
        <v>0.12803232903412232</v>
      </c>
      <c r="AE426" s="97">
        <v>0.12793994532980973</v>
      </c>
      <c r="AF426" s="97">
        <v>0.12785071941175413</v>
      </c>
      <c r="AG426" s="97">
        <v>0.12776454350100588</v>
      </c>
    </row>
    <row r="427" spans="2:33" ht="16.5">
      <c r="B427" s="39">
        <f t="shared" si="186"/>
        <v>7.7245890971604796</v>
      </c>
      <c r="C427" s="40" t="str">
        <f t="shared" si="187"/>
        <v>Large General Service</v>
      </c>
      <c r="D427" s="40" t="str">
        <f t="shared" si="188"/>
        <v>WA</v>
      </c>
      <c r="E427" s="40" t="str">
        <f t="shared" si="189"/>
        <v>Electric Vehicle TOU Opt-in</v>
      </c>
      <c r="F427" s="40" t="s">
        <v>74</v>
      </c>
      <c r="G427" s="117" t="s">
        <v>92</v>
      </c>
      <c r="H427" s="117" t="s">
        <v>259</v>
      </c>
      <c r="I427" s="117" t="s">
        <v>283</v>
      </c>
      <c r="J427" s="97">
        <v>0.48565245059458767</v>
      </c>
      <c r="K427" s="97">
        <v>0.4291277360617955</v>
      </c>
      <c r="L427" s="97">
        <v>0.39765649828687999</v>
      </c>
      <c r="M427" s="97">
        <v>0.37541354472485711</v>
      </c>
      <c r="N427" s="97">
        <v>0.3755318884104874</v>
      </c>
      <c r="O427" s="97">
        <v>0.3756728540707529</v>
      </c>
      <c r="P427" s="97">
        <v>0.37583582680630739</v>
      </c>
      <c r="Q427" s="97">
        <v>0.37602021021304538</v>
      </c>
      <c r="R427" s="97">
        <v>0.37622542583031154</v>
      </c>
      <c r="S427" s="97">
        <v>0.37645091260558217</v>
      </c>
      <c r="T427" s="97">
        <v>0.37669612637512828</v>
      </c>
      <c r="U427" s="97">
        <v>0.37696053936018192</v>
      </c>
      <c r="V427" s="97">
        <v>0.37724363967814384</v>
      </c>
      <c r="W427" s="97">
        <v>0.3775449308683822</v>
      </c>
      <c r="X427" s="97">
        <v>0.37786393143219021</v>
      </c>
      <c r="Y427" s="97">
        <v>0.37820017438647435</v>
      </c>
      <c r="Z427" s="97">
        <v>0.37855320683076815</v>
      </c>
      <c r="AA427" s="97">
        <v>0.37892258952717239</v>
      </c>
      <c r="AB427" s="97">
        <v>0.37930789649283492</v>
      </c>
      <c r="AC427" s="97">
        <v>0.3797087146045961</v>
      </c>
      <c r="AD427" s="97">
        <v>0.38012464321543771</v>
      </c>
      <c r="AE427" s="97">
        <v>0.3805552937823814</v>
      </c>
      <c r="AF427" s="97">
        <v>0.38100028950549719</v>
      </c>
      <c r="AG427" s="97">
        <v>0.38145926497768684</v>
      </c>
    </row>
    <row r="428" spans="2:33" ht="16.5">
      <c r="B428" s="39">
        <f t="shared" si="186"/>
        <v>0</v>
      </c>
      <c r="C428" s="40" t="str">
        <f t="shared" si="187"/>
        <v>Large General Service</v>
      </c>
      <c r="D428" s="40" t="str">
        <f t="shared" si="188"/>
        <v>WA</v>
      </c>
      <c r="E428" s="40" t="str">
        <f t="shared" si="189"/>
        <v>Thermal Energy Storage</v>
      </c>
      <c r="F428" s="40" t="s">
        <v>74</v>
      </c>
      <c r="G428" s="117" t="s">
        <v>92</v>
      </c>
      <c r="H428" s="117" t="s">
        <v>259</v>
      </c>
      <c r="I428" s="117" t="s">
        <v>325</v>
      </c>
      <c r="J428" s="97">
        <v>0</v>
      </c>
      <c r="K428" s="97">
        <v>0</v>
      </c>
      <c r="L428" s="97">
        <v>0</v>
      </c>
      <c r="M428" s="97">
        <v>0</v>
      </c>
      <c r="N428" s="97">
        <v>0</v>
      </c>
      <c r="O428" s="97">
        <v>0</v>
      </c>
      <c r="P428" s="97">
        <v>0</v>
      </c>
      <c r="Q428" s="97">
        <v>0</v>
      </c>
      <c r="R428" s="97">
        <v>0</v>
      </c>
      <c r="S428" s="97">
        <v>0</v>
      </c>
      <c r="T428" s="97">
        <v>0</v>
      </c>
      <c r="U428" s="97">
        <v>0</v>
      </c>
      <c r="V428" s="97">
        <v>0</v>
      </c>
      <c r="W428" s="97">
        <v>0</v>
      </c>
      <c r="X428" s="97">
        <v>0</v>
      </c>
      <c r="Y428" s="97">
        <v>0</v>
      </c>
      <c r="Z428" s="97">
        <v>0</v>
      </c>
      <c r="AA428" s="97">
        <v>0</v>
      </c>
      <c r="AB428" s="97">
        <v>0</v>
      </c>
      <c r="AC428" s="97">
        <v>0</v>
      </c>
      <c r="AD428" s="97">
        <v>0</v>
      </c>
      <c r="AE428" s="97">
        <v>0</v>
      </c>
      <c r="AF428" s="97">
        <v>0</v>
      </c>
      <c r="AG428" s="97">
        <v>0</v>
      </c>
    </row>
    <row r="429" spans="2:33" ht="16.5">
      <c r="B429" s="39">
        <f t="shared" si="186"/>
        <v>187.24306271200311</v>
      </c>
      <c r="C429" s="40" t="str">
        <f t="shared" si="187"/>
        <v>Large General Service</v>
      </c>
      <c r="D429" s="40" t="str">
        <f t="shared" si="188"/>
        <v>WA</v>
      </c>
      <c r="E429" s="40" t="str">
        <f t="shared" si="189"/>
        <v>Third Party Contracts</v>
      </c>
      <c r="F429" s="40" t="s">
        <v>74</v>
      </c>
      <c r="G429" s="117" t="s">
        <v>92</v>
      </c>
      <c r="H429" s="117" t="s">
        <v>259</v>
      </c>
      <c r="I429" s="117" t="s">
        <v>248</v>
      </c>
      <c r="J429" s="97">
        <v>0</v>
      </c>
      <c r="K429" s="97">
        <v>5.1061602936543116</v>
      </c>
      <c r="L429" s="97">
        <v>8.1730461524285936</v>
      </c>
      <c r="M429" s="97">
        <v>10.185096007755698</v>
      </c>
      <c r="N429" s="97">
        <v>10.188306711836557</v>
      </c>
      <c r="O429" s="97">
        <v>10.192131157714376</v>
      </c>
      <c r="P429" s="97">
        <v>10.196552662962636</v>
      </c>
      <c r="Q429" s="97">
        <v>10.201555046936926</v>
      </c>
      <c r="R429" s="97">
        <v>10.207122615804691</v>
      </c>
      <c r="S429" s="97">
        <v>10.213240148021844</v>
      </c>
      <c r="T429" s="97">
        <v>10.219892880243005</v>
      </c>
      <c r="U429" s="97">
        <v>10.227066493652298</v>
      </c>
      <c r="V429" s="97">
        <v>10.234747100702268</v>
      </c>
      <c r="W429" s="97">
        <v>10.242921232248635</v>
      </c>
      <c r="X429" s="97">
        <v>10.251575825069187</v>
      </c>
      <c r="Y429" s="97">
        <v>10.260698209755189</v>
      </c>
      <c r="Z429" s="97">
        <v>10.270276098964326</v>
      </c>
      <c r="AA429" s="97">
        <v>10.280297576024344</v>
      </c>
      <c r="AB429" s="97">
        <v>10.290751083876883</v>
      </c>
      <c r="AC429" s="97">
        <v>10.301625414351362</v>
      </c>
      <c r="AD429" s="97">
        <v>10.312909697759139</v>
      </c>
      <c r="AE429" s="97">
        <v>10.324593392798251</v>
      </c>
      <c r="AF429" s="97">
        <v>10.336666276759582</v>
      </c>
      <c r="AG429" s="97">
        <v>10.349118436025392</v>
      </c>
    </row>
    <row r="430" spans="2:33" ht="16.5">
      <c r="B430" s="39">
        <f t="shared" si="186"/>
        <v>23.25398691496169</v>
      </c>
      <c r="C430" s="40" t="str">
        <f t="shared" si="187"/>
        <v>Large General Service</v>
      </c>
      <c r="D430" s="40" t="str">
        <f t="shared" si="188"/>
        <v>WA</v>
      </c>
      <c r="E430" s="40" t="str">
        <f t="shared" si="189"/>
        <v>Variable Peak Pricing Rates</v>
      </c>
      <c r="F430" s="40" t="s">
        <v>74</v>
      </c>
      <c r="G430" s="117" t="s">
        <v>92</v>
      </c>
      <c r="H430" s="117" t="s">
        <v>259</v>
      </c>
      <c r="I430" s="117" t="s">
        <v>303</v>
      </c>
      <c r="J430" s="97">
        <v>0</v>
      </c>
      <c r="K430" s="97">
        <v>0.17711174741376384</v>
      </c>
      <c r="L430" s="97">
        <v>0.47834507184273756</v>
      </c>
      <c r="M430" s="97">
        <v>0.99192576275443489</v>
      </c>
      <c r="N430" s="97">
        <v>1.2360060025087676</v>
      </c>
      <c r="O430" s="97">
        <v>1.3517754857228621</v>
      </c>
      <c r="P430" s="97">
        <v>1.3523619069837456</v>
      </c>
      <c r="Q430" s="97">
        <v>1.3530253697985368</v>
      </c>
      <c r="R430" s="97">
        <v>1.3537637927048021</v>
      </c>
      <c r="S430" s="97">
        <v>1.3545751568794093</v>
      </c>
      <c r="T430" s="97">
        <v>1.3554575042698116</v>
      </c>
      <c r="U430" s="97">
        <v>1.3564089357811102</v>
      </c>
      <c r="V430" s="97">
        <v>1.3574276095172462</v>
      </c>
      <c r="W430" s="97">
        <v>1.3585117390746928</v>
      </c>
      <c r="X430" s="97">
        <v>1.3596595918870926</v>
      </c>
      <c r="Y430" s="97">
        <v>1.3608694876193055</v>
      </c>
      <c r="Z430" s="97">
        <v>1.3621397966094011</v>
      </c>
      <c r="AA430" s="97">
        <v>1.3634689383571716</v>
      </c>
      <c r="AB430" s="97">
        <v>1.3648553800577552</v>
      </c>
      <c r="AC430" s="97">
        <v>1.3662976351790435</v>
      </c>
      <c r="AD430" s="97">
        <v>1.3677942620815566</v>
      </c>
      <c r="AE430" s="97">
        <v>1.3693438626795218</v>
      </c>
      <c r="AF430" s="97">
        <v>1.370945081141919</v>
      </c>
      <c r="AG430" s="97">
        <v>1.3725966026323091</v>
      </c>
    </row>
    <row r="431" spans="2:33" ht="16.5">
      <c r="B431" s="39">
        <f t="shared" si="186"/>
        <v>0</v>
      </c>
      <c r="C431" s="40" t="str">
        <f t="shared" si="187"/>
        <v>Large General Service</v>
      </c>
      <c r="D431" s="40" t="str">
        <f t="shared" si="188"/>
        <v>WA</v>
      </c>
      <c r="E431" s="40" t="str">
        <f t="shared" si="189"/>
        <v>Time-of-Use Opt-Out</v>
      </c>
      <c r="F431" s="40" t="s">
        <v>74</v>
      </c>
      <c r="G431" s="117" t="s">
        <v>92</v>
      </c>
      <c r="H431" s="117" t="s">
        <v>259</v>
      </c>
      <c r="I431" s="117" t="s">
        <v>1314</v>
      </c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</row>
    <row r="432" spans="2:33" ht="16.5">
      <c r="B432" s="39">
        <f t="shared" si="186"/>
        <v>9.9162198384780798</v>
      </c>
      <c r="C432" s="40" t="str">
        <f t="shared" si="187"/>
        <v>Large General Service</v>
      </c>
      <c r="D432" s="40" t="str">
        <f t="shared" si="188"/>
        <v>WA</v>
      </c>
      <c r="E432" s="40" t="str">
        <f t="shared" si="189"/>
        <v>Parent-Time-of-Use Opt-in</v>
      </c>
      <c r="F432" s="40" t="s">
        <v>74</v>
      </c>
      <c r="G432" s="117" t="s">
        <v>92</v>
      </c>
      <c r="H432" s="117" t="s">
        <v>259</v>
      </c>
      <c r="I432" s="117" t="s">
        <v>1273</v>
      </c>
      <c r="J432" s="97">
        <v>0</v>
      </c>
      <c r="K432" s="97">
        <v>6.6239142351025196E-2</v>
      </c>
      <c r="L432" s="97">
        <v>0.18414394957478417</v>
      </c>
      <c r="M432" s="97">
        <v>0.40563562776017559</v>
      </c>
      <c r="N432" s="97">
        <v>0.52169592666857068</v>
      </c>
      <c r="O432" s="97">
        <v>0.5798797320018747</v>
      </c>
      <c r="P432" s="97">
        <v>0.58013129286178999</v>
      </c>
      <c r="Q432" s="97">
        <v>0.58041590272733201</v>
      </c>
      <c r="R432" s="97">
        <v>0.58073266870031459</v>
      </c>
      <c r="S432" s="97">
        <v>0.58108072475333283</v>
      </c>
      <c r="T432" s="97">
        <v>0.5814592309281249</v>
      </c>
      <c r="U432" s="97">
        <v>0.58186737255786813</v>
      </c>
      <c r="V432" s="97">
        <v>0.58230435951268933</v>
      </c>
      <c r="W432" s="97">
        <v>0.58276942546769983</v>
      </c>
      <c r="X432" s="97">
        <v>0.58326182719288455</v>
      </c>
      <c r="Y432" s="97">
        <v>0.58378084386418505</v>
      </c>
      <c r="Z432" s="97">
        <v>0.58432577639515382</v>
      </c>
      <c r="AA432" s="97">
        <v>0.58489594678855861</v>
      </c>
      <c r="AB432" s="97">
        <v>0.58549069750734428</v>
      </c>
      <c r="AC432" s="97">
        <v>0.58610939086437297</v>
      </c>
      <c r="AD432" s="97">
        <v>0.58675140843038343</v>
      </c>
      <c r="AE432" s="97">
        <v>0.58741615045962459</v>
      </c>
      <c r="AF432" s="97">
        <v>0.58810303533263641</v>
      </c>
      <c r="AG432" s="97">
        <v>0.58881149901566476</v>
      </c>
    </row>
    <row r="433" spans="2:33" ht="16.5">
      <c r="B433" s="39">
        <f t="shared" si="186"/>
        <v>1.5673815574375E-2</v>
      </c>
      <c r="C433" s="40" t="str">
        <f t="shared" si="187"/>
        <v>Extra Large General Service</v>
      </c>
      <c r="D433" s="40" t="str">
        <f t="shared" si="188"/>
        <v>WA</v>
      </c>
      <c r="E433" s="40" t="str">
        <f t="shared" si="189"/>
        <v>Ancillary Battery Storage</v>
      </c>
      <c r="F433" s="40" t="s">
        <v>74</v>
      </c>
      <c r="G433" s="117" t="s">
        <v>92</v>
      </c>
      <c r="H433" s="117" t="s">
        <v>270</v>
      </c>
      <c r="I433" s="117" t="s">
        <v>503</v>
      </c>
      <c r="J433" s="97">
        <v>0</v>
      </c>
      <c r="K433" s="97">
        <v>3.2077294374999994E-5</v>
      </c>
      <c r="L433" s="97">
        <v>6.2719334999999997E-5</v>
      </c>
      <c r="M433" s="97">
        <v>1.2469023E-4</v>
      </c>
      <c r="N433" s="97">
        <v>1.86474015E-4</v>
      </c>
      <c r="O433" s="97">
        <v>2.4825780000000005E-4</v>
      </c>
      <c r="P433" s="97">
        <v>3.4135447499999998E-4</v>
      </c>
      <c r="Q433" s="97">
        <v>4.3445115000000008E-4</v>
      </c>
      <c r="R433" s="97">
        <v>5.2754782500000002E-4</v>
      </c>
      <c r="S433" s="97">
        <v>6.5167672500000004E-4</v>
      </c>
      <c r="T433" s="97">
        <v>7.7580562499999996E-4</v>
      </c>
      <c r="U433" s="97">
        <v>8.9993452499999998E-4</v>
      </c>
      <c r="V433" s="97">
        <v>1.05509565E-3</v>
      </c>
      <c r="W433" s="97">
        <v>1.210256775E-3</v>
      </c>
      <c r="X433" s="97">
        <v>1.3654178999999997E-3</v>
      </c>
      <c r="Y433" s="97">
        <v>1.5516112499999997E-3</v>
      </c>
      <c r="Z433" s="97">
        <v>1.5516112499999999E-3</v>
      </c>
      <c r="AA433" s="97">
        <v>1.5516112499999999E-3</v>
      </c>
      <c r="AB433" s="97">
        <v>1.5516112499999999E-3</v>
      </c>
      <c r="AC433" s="97">
        <v>1.5516112499999999E-3</v>
      </c>
      <c r="AD433" s="97">
        <v>1.5516112499999999E-3</v>
      </c>
      <c r="AE433" s="97">
        <v>1.5516112499999999E-3</v>
      </c>
      <c r="AF433" s="97">
        <v>1.5516112499999999E-3</v>
      </c>
      <c r="AG433" s="97">
        <v>1.5516112499999999E-3</v>
      </c>
    </row>
    <row r="434" spans="2:33" ht="16.5">
      <c r="B434" s="39">
        <f t="shared" si="186"/>
        <v>8.8234955312278132</v>
      </c>
      <c r="C434" s="40" t="str">
        <f t="shared" si="187"/>
        <v>Extra Large General Service</v>
      </c>
      <c r="D434" s="40" t="str">
        <f t="shared" si="188"/>
        <v>WA</v>
      </c>
      <c r="E434" s="40" t="str">
        <f t="shared" si="189"/>
        <v>Ancillary Third Party</v>
      </c>
      <c r="F434" s="40" t="s">
        <v>74</v>
      </c>
      <c r="G434" s="117" t="s">
        <v>92</v>
      </c>
      <c r="H434" s="117" t="s">
        <v>270</v>
      </c>
      <c r="I434" s="117" t="s">
        <v>472</v>
      </c>
      <c r="J434" s="97">
        <v>0</v>
      </c>
      <c r="K434" s="97">
        <v>0.24595506608547191</v>
      </c>
      <c r="L434" s="97">
        <v>0.39254130236315454</v>
      </c>
      <c r="M434" s="97">
        <v>0.48956613383217468</v>
      </c>
      <c r="N434" s="97">
        <v>0.48853784279720397</v>
      </c>
      <c r="O434" s="97">
        <v>0.48751286079003242</v>
      </c>
      <c r="P434" s="97">
        <v>0.48649117607522691</v>
      </c>
      <c r="Q434" s="97">
        <v>0.48547277695964558</v>
      </c>
      <c r="R434" s="97">
        <v>0.48445765179228445</v>
      </c>
      <c r="S434" s="97">
        <v>0.48344578896412504</v>
      </c>
      <c r="T434" s="97">
        <v>0.48243717690798266</v>
      </c>
      <c r="U434" s="97">
        <v>0.48143180409835656</v>
      </c>
      <c r="V434" s="97">
        <v>0.48042965905127727</v>
      </c>
      <c r="W434" s="97">
        <v>0.47943073032415817</v>
      </c>
      <c r="X434" s="97">
        <v>0.47843500651564491</v>
      </c>
      <c r="Y434" s="97">
        <v>0.4774424762654676</v>
      </c>
      <c r="Z434" s="97">
        <v>0.47645312825429115</v>
      </c>
      <c r="AA434" s="97">
        <v>0.47546695120356886</v>
      </c>
      <c r="AB434" s="97">
        <v>0.47448393387539345</v>
      </c>
      <c r="AC434" s="97">
        <v>0.4735040650723511</v>
      </c>
      <c r="AD434" s="97">
        <v>0.4725273336373757</v>
      </c>
      <c r="AE434" s="97">
        <v>0.47155372845360177</v>
      </c>
      <c r="AF434" s="97">
        <v>0.47058323844422062</v>
      </c>
      <c r="AG434" s="97">
        <v>0.46961585257233418</v>
      </c>
    </row>
    <row r="435" spans="2:33" ht="16.5">
      <c r="B435" s="39">
        <f t="shared" si="186"/>
        <v>1.5673815574375E-2</v>
      </c>
      <c r="C435" s="40" t="str">
        <f t="shared" si="187"/>
        <v>Extra Large General Service</v>
      </c>
      <c r="D435" s="40" t="str">
        <f t="shared" si="188"/>
        <v>WA</v>
      </c>
      <c r="E435" s="40" t="str">
        <f t="shared" si="189"/>
        <v>Battery Energy Storage</v>
      </c>
      <c r="F435" s="40" t="s">
        <v>74</v>
      </c>
      <c r="G435" s="117" t="s">
        <v>92</v>
      </c>
      <c r="H435" s="117" t="s">
        <v>270</v>
      </c>
      <c r="I435" s="117" t="s">
        <v>356</v>
      </c>
      <c r="J435" s="97">
        <v>0</v>
      </c>
      <c r="K435" s="97">
        <v>3.2077294374999994E-5</v>
      </c>
      <c r="L435" s="97">
        <v>6.2719334999999997E-5</v>
      </c>
      <c r="M435" s="97">
        <v>1.2469023E-4</v>
      </c>
      <c r="N435" s="97">
        <v>1.86474015E-4</v>
      </c>
      <c r="O435" s="97">
        <v>2.4825780000000005E-4</v>
      </c>
      <c r="P435" s="97">
        <v>3.4135447499999998E-4</v>
      </c>
      <c r="Q435" s="97">
        <v>4.3445115000000008E-4</v>
      </c>
      <c r="R435" s="97">
        <v>5.2754782500000002E-4</v>
      </c>
      <c r="S435" s="97">
        <v>6.5167672500000004E-4</v>
      </c>
      <c r="T435" s="97">
        <v>7.7580562499999996E-4</v>
      </c>
      <c r="U435" s="97">
        <v>8.9993452499999998E-4</v>
      </c>
      <c r="V435" s="97">
        <v>1.05509565E-3</v>
      </c>
      <c r="W435" s="97">
        <v>1.210256775E-3</v>
      </c>
      <c r="X435" s="97">
        <v>1.3654178999999997E-3</v>
      </c>
      <c r="Y435" s="97">
        <v>1.5516112499999997E-3</v>
      </c>
      <c r="Z435" s="97">
        <v>1.5516112499999999E-3</v>
      </c>
      <c r="AA435" s="97">
        <v>1.5516112499999999E-3</v>
      </c>
      <c r="AB435" s="97">
        <v>1.5516112499999999E-3</v>
      </c>
      <c r="AC435" s="97">
        <v>1.5516112499999999E-3</v>
      </c>
      <c r="AD435" s="97">
        <v>1.5516112499999999E-3</v>
      </c>
      <c r="AE435" s="97">
        <v>1.5516112499999999E-3</v>
      </c>
      <c r="AF435" s="97">
        <v>1.5516112499999999E-3</v>
      </c>
      <c r="AG435" s="97">
        <v>1.5516112499999999E-3</v>
      </c>
    </row>
    <row r="436" spans="2:33" ht="16.5">
      <c r="B436" s="39">
        <f t="shared" si="186"/>
        <v>0</v>
      </c>
      <c r="C436" s="40" t="str">
        <f t="shared" si="187"/>
        <v>Extra Large General Service</v>
      </c>
      <c r="D436" s="40" t="str">
        <f t="shared" si="188"/>
        <v>WA</v>
      </c>
      <c r="E436" s="40" t="str">
        <f t="shared" si="189"/>
        <v>Thermal Energy Storage</v>
      </c>
      <c r="F436" s="40" t="s">
        <v>74</v>
      </c>
      <c r="G436" s="117" t="s">
        <v>92</v>
      </c>
      <c r="H436" s="117" t="s">
        <v>270</v>
      </c>
      <c r="I436" s="117" t="s">
        <v>325</v>
      </c>
      <c r="J436" s="97">
        <v>0</v>
      </c>
      <c r="K436" s="97">
        <v>0</v>
      </c>
      <c r="L436" s="97">
        <v>0</v>
      </c>
      <c r="M436" s="97">
        <v>0</v>
      </c>
      <c r="N436" s="97">
        <v>0</v>
      </c>
      <c r="O436" s="97">
        <v>0</v>
      </c>
      <c r="P436" s="97">
        <v>0</v>
      </c>
      <c r="Q436" s="97">
        <v>0</v>
      </c>
      <c r="R436" s="97">
        <v>0</v>
      </c>
      <c r="S436" s="97">
        <v>0</v>
      </c>
      <c r="T436" s="97">
        <v>0</v>
      </c>
      <c r="U436" s="97">
        <v>0</v>
      </c>
      <c r="V436" s="97">
        <v>0</v>
      </c>
      <c r="W436" s="97">
        <v>0</v>
      </c>
      <c r="X436" s="97">
        <v>0</v>
      </c>
      <c r="Y436" s="97">
        <v>0</v>
      </c>
      <c r="Z436" s="97">
        <v>0</v>
      </c>
      <c r="AA436" s="97">
        <v>0</v>
      </c>
      <c r="AB436" s="97">
        <v>0</v>
      </c>
      <c r="AC436" s="97">
        <v>0</v>
      </c>
      <c r="AD436" s="97">
        <v>0</v>
      </c>
      <c r="AE436" s="97">
        <v>0</v>
      </c>
      <c r="AF436" s="97">
        <v>0</v>
      </c>
      <c r="AG436" s="97">
        <v>0</v>
      </c>
    </row>
    <row r="437" spans="2:33" ht="16.5">
      <c r="B437" s="39">
        <f t="shared" si="186"/>
        <v>64.472607905934183</v>
      </c>
      <c r="C437" s="40" t="str">
        <f t="shared" si="187"/>
        <v>Extra Large General Service</v>
      </c>
      <c r="D437" s="40" t="str">
        <f t="shared" si="188"/>
        <v>WA</v>
      </c>
      <c r="E437" s="40" t="str">
        <f t="shared" si="189"/>
        <v>Third Party Contracts</v>
      </c>
      <c r="F437" s="40" t="s">
        <v>74</v>
      </c>
      <c r="G437" s="117" t="s">
        <v>92</v>
      </c>
      <c r="H437" s="117" t="s">
        <v>270</v>
      </c>
      <c r="I437" s="117" t="s">
        <v>248</v>
      </c>
      <c r="J437" s="97">
        <v>0</v>
      </c>
      <c r="K437" s="97">
        <v>1.7971748817784208</v>
      </c>
      <c r="L437" s="97">
        <v>2.8682693139668571</v>
      </c>
      <c r="M437" s="97">
        <v>3.577222346730621</v>
      </c>
      <c r="N437" s="97">
        <v>3.5697087026792116</v>
      </c>
      <c r="O437" s="97">
        <v>3.5622192374411856</v>
      </c>
      <c r="P437" s="97">
        <v>3.5547538652666297</v>
      </c>
      <c r="Q437" s="97">
        <v>3.5473125007146504</v>
      </c>
      <c r="R437" s="97">
        <v>3.5398950586522506</v>
      </c>
      <c r="S437" s="97">
        <v>3.5325014542532207</v>
      </c>
      <c r="T437" s="97">
        <v>3.5251316029970243</v>
      </c>
      <c r="U437" s="97">
        <v>3.5177854206677082</v>
      </c>
      <c r="V437" s="97">
        <v>3.5104628233527833</v>
      </c>
      <c r="W437" s="97">
        <v>3.5031637274421445</v>
      </c>
      <c r="X437" s="97">
        <v>3.4958880496269664</v>
      </c>
      <c r="Y437" s="97">
        <v>3.4886357068986231</v>
      </c>
      <c r="Z437" s="97">
        <v>3.4814066165476008</v>
      </c>
      <c r="AA437" s="97">
        <v>3.4742006961624168</v>
      </c>
      <c r="AB437" s="97">
        <v>3.467017863628544</v>
      </c>
      <c r="AC437" s="97">
        <v>3.4598580371273329</v>
      </c>
      <c r="AD437" s="97">
        <v>3.4527211351349534</v>
      </c>
      <c r="AE437" s="97">
        <v>3.4456070764213189</v>
      </c>
      <c r="AF437" s="97">
        <v>3.4385157800490349</v>
      </c>
      <c r="AG437" s="97">
        <v>3.4314471653723304</v>
      </c>
    </row>
    <row r="438" spans="2:33" ht="16.5">
      <c r="B438" s="39">
        <f t="shared" si="186"/>
        <v>9.3892965711790914</v>
      </c>
      <c r="C438" s="40" t="str">
        <f t="shared" si="187"/>
        <v>Extra Large General Service</v>
      </c>
      <c r="D438" s="40" t="str">
        <f t="shared" si="188"/>
        <v>WA</v>
      </c>
      <c r="E438" s="40" t="str">
        <f t="shared" si="189"/>
        <v>Variable Peak Pricing Rates</v>
      </c>
      <c r="F438" s="40" t="s">
        <v>74</v>
      </c>
      <c r="G438" s="117" t="s">
        <v>92</v>
      </c>
      <c r="H438" s="117" t="s">
        <v>270</v>
      </c>
      <c r="I438" s="117" t="s">
        <v>303</v>
      </c>
      <c r="J438" s="97">
        <v>0</v>
      </c>
      <c r="K438" s="97">
        <v>7.1745072636797205E-2</v>
      </c>
      <c r="L438" s="97">
        <v>0.19462017734733783</v>
      </c>
      <c r="M438" s="97">
        <v>0.40755871783578812</v>
      </c>
      <c r="N438" s="97">
        <v>0.50811128058796207</v>
      </c>
      <c r="O438" s="97">
        <v>0.55518296622448027</v>
      </c>
      <c r="P438" s="97">
        <v>0.55401946471276065</v>
      </c>
      <c r="Q438" s="97">
        <v>0.55285970486381519</v>
      </c>
      <c r="R438" s="97">
        <v>0.55170367340940096</v>
      </c>
      <c r="S438" s="97">
        <v>0.55055135712908909</v>
      </c>
      <c r="T438" s="97">
        <v>0.5494027428500905</v>
      </c>
      <c r="U438" s="97">
        <v>0.54825781744708646</v>
      </c>
      <c r="V438" s="97">
        <v>0.54711656784205442</v>
      </c>
      <c r="W438" s="97">
        <v>0.54597898100409881</v>
      </c>
      <c r="X438" s="97">
        <v>0.54484504394927968</v>
      </c>
      <c r="Y438" s="97">
        <v>0.54371474374044404</v>
      </c>
      <c r="Z438" s="97">
        <v>0.54258806748705646</v>
      </c>
      <c r="AA438" s="97">
        <v>0.5414650023450307</v>
      </c>
      <c r="AB438" s="97">
        <v>0.54034553551656173</v>
      </c>
      <c r="AC438" s="97">
        <v>0.53922965424995828</v>
      </c>
      <c r="AD438" s="97">
        <v>0.53811734583947735</v>
      </c>
      <c r="AE438" s="97">
        <v>0.53700859762515707</v>
      </c>
      <c r="AF438" s="97">
        <v>0.53590339699265199</v>
      </c>
      <c r="AG438" s="97">
        <v>0.53480173137306786</v>
      </c>
    </row>
    <row r="439" spans="2:33" ht="16.5">
      <c r="B439" s="39">
        <f t="shared" si="186"/>
        <v>0</v>
      </c>
      <c r="C439" s="40" t="str">
        <f t="shared" si="187"/>
        <v>Extra Large General Service</v>
      </c>
      <c r="D439" s="40" t="str">
        <f t="shared" si="188"/>
        <v>WA</v>
      </c>
      <c r="E439" s="40" t="str">
        <f t="shared" si="189"/>
        <v>Time-of-Use Opt-Out</v>
      </c>
      <c r="F439" s="40" t="s">
        <v>74</v>
      </c>
      <c r="G439" s="117" t="s">
        <v>92</v>
      </c>
      <c r="H439" s="117" t="s">
        <v>270</v>
      </c>
      <c r="I439" s="117" t="s">
        <v>1314</v>
      </c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</row>
    <row r="440" spans="2:33" ht="16.5">
      <c r="B440" s="39">
        <f t="shared" ref="B440:B480" si="190">SUM(J440:AC440)</f>
        <v>4.3631286882766442</v>
      </c>
      <c r="C440" s="40" t="str">
        <f t="shared" ref="C440:C480" si="191">H440</f>
        <v>Extra Large General Service</v>
      </c>
      <c r="D440" s="40" t="str">
        <f t="shared" ref="D440:D480" si="192">IF(ISBLANK(G440),D439,G440)</f>
        <v>WA</v>
      </c>
      <c r="E440" s="40" t="str">
        <f t="shared" ref="E440:E480" si="193">I440</f>
        <v>Parent-Time-of-Use Opt-in</v>
      </c>
      <c r="F440" s="40" t="s">
        <v>74</v>
      </c>
      <c r="G440" s="117" t="s">
        <v>92</v>
      </c>
      <c r="H440" s="117" t="s">
        <v>270</v>
      </c>
      <c r="I440" s="117" t="s">
        <v>1273</v>
      </c>
      <c r="J440" s="97">
        <v>0</v>
      </c>
      <c r="K440" s="97">
        <v>2.9589109419766044E-2</v>
      </c>
      <c r="L440" s="97">
        <v>8.2414272358058302E-2</v>
      </c>
      <c r="M440" s="97">
        <v>0.18235006159495074</v>
      </c>
      <c r="N440" s="97">
        <v>0.23395763721698554</v>
      </c>
      <c r="O440" s="97">
        <v>0.25940753323626314</v>
      </c>
      <c r="P440" s="97">
        <v>0.25886389073382043</v>
      </c>
      <c r="Q440" s="97">
        <v>0.2583219965117996</v>
      </c>
      <c r="R440" s="97">
        <v>0.2577818443706551</v>
      </c>
      <c r="S440" s="97">
        <v>0.25724342813318207</v>
      </c>
      <c r="T440" s="97">
        <v>0.25670674164443541</v>
      </c>
      <c r="U440" s="97">
        <v>0.25617177877165032</v>
      </c>
      <c r="V440" s="97">
        <v>0.25563853340416093</v>
      </c>
      <c r="W440" s="97">
        <v>0.25510699945332144</v>
      </c>
      <c r="X440" s="97">
        <v>0.2545771708524257</v>
      </c>
      <c r="Y440" s="97">
        <v>0.25404904155662894</v>
      </c>
      <c r="Z440" s="97">
        <v>0.2535226055428681</v>
      </c>
      <c r="AA440" s="97">
        <v>0.25299785680978337</v>
      </c>
      <c r="AB440" s="97">
        <v>0.25247478937763962</v>
      </c>
      <c r="AC440" s="97">
        <v>0.2519533972882485</v>
      </c>
      <c r="AD440" s="97">
        <v>0.25143367460489058</v>
      </c>
      <c r="AE440" s="97">
        <v>0.25091561541223761</v>
      </c>
      <c r="AF440" s="97">
        <v>0.2503992138162755</v>
      </c>
      <c r="AG440" s="97">
        <v>0.249884463944227</v>
      </c>
    </row>
    <row r="441" spans="2:33" ht="16.5">
      <c r="B441" s="39">
        <f t="shared" si="190"/>
        <v>14.550271344935787</v>
      </c>
      <c r="C441" s="40" t="str">
        <f t="shared" si="191"/>
        <v>Residential</v>
      </c>
      <c r="D441" s="40" t="str">
        <f t="shared" si="192"/>
        <v>ID</v>
      </c>
      <c r="E441" s="40" t="str">
        <f t="shared" si="193"/>
        <v>Ancillary Battery Storage</v>
      </c>
      <c r="F441" s="40" t="s">
        <v>74</v>
      </c>
      <c r="G441" s="117" t="s">
        <v>544</v>
      </c>
      <c r="H441" s="117" t="s">
        <v>32</v>
      </c>
      <c r="I441" s="117" t="s">
        <v>503</v>
      </c>
      <c r="J441" s="97">
        <v>0</v>
      </c>
      <c r="K441" s="97">
        <v>1.6248622808709562E-2</v>
      </c>
      <c r="L441" s="97">
        <v>4.9865656025707458E-2</v>
      </c>
      <c r="M441" s="97">
        <v>0.1009412454112241</v>
      </c>
      <c r="N441" s="97">
        <v>0.15329236811732738</v>
      </c>
      <c r="O441" s="97">
        <v>0.20691022417293173</v>
      </c>
      <c r="P441" s="97">
        <v>0.28803117449380666</v>
      </c>
      <c r="Q441" s="97">
        <v>0.37113310218057377</v>
      </c>
      <c r="R441" s="97">
        <v>0.45625267462868074</v>
      </c>
      <c r="S441" s="97">
        <v>0.57059852234984976</v>
      </c>
      <c r="T441" s="97">
        <v>0.6877113666326774</v>
      </c>
      <c r="U441" s="97">
        <v>0.80764226421192731</v>
      </c>
      <c r="V441" s="97">
        <v>0.95863835862946478</v>
      </c>
      <c r="W441" s="97">
        <v>1.1132567539797962</v>
      </c>
      <c r="X441" s="97">
        <v>1.2715640882661852</v>
      </c>
      <c r="Y441" s="97">
        <v>1.462885811656764</v>
      </c>
      <c r="Z441" s="97">
        <v>1.4810348354213978</v>
      </c>
      <c r="AA441" s="97">
        <v>1.4994090217113523</v>
      </c>
      <c r="AB441" s="97">
        <v>1.5180111639640865</v>
      </c>
      <c r="AC441" s="97">
        <v>1.5368440902733256</v>
      </c>
      <c r="AD441" s="97">
        <v>1.5559106638190205</v>
      </c>
      <c r="AE441" s="97">
        <v>1.5752137833026374</v>
      </c>
      <c r="AF441" s="97">
        <v>1.5947563833878489</v>
      </c>
      <c r="AG441" s="97">
        <v>1.6145414351466927</v>
      </c>
    </row>
    <row r="442" spans="2:33" ht="16.5">
      <c r="B442" s="39">
        <f t="shared" si="190"/>
        <v>0</v>
      </c>
      <c r="C442" s="40" t="str">
        <f t="shared" si="191"/>
        <v>Residential</v>
      </c>
      <c r="D442" s="40" t="str">
        <f t="shared" si="192"/>
        <v>ID</v>
      </c>
      <c r="E442" s="40" t="str">
        <f t="shared" si="193"/>
        <v>Ancillary Cooling</v>
      </c>
      <c r="F442" s="40" t="s">
        <v>74</v>
      </c>
      <c r="G442" s="117" t="s">
        <v>544</v>
      </c>
      <c r="H442" s="117" t="s">
        <v>32</v>
      </c>
      <c r="I442" s="117" t="s">
        <v>397</v>
      </c>
      <c r="J442" s="97">
        <v>0</v>
      </c>
      <c r="K442" s="97">
        <v>0</v>
      </c>
      <c r="L442" s="97">
        <v>0</v>
      </c>
      <c r="M442" s="97">
        <v>0</v>
      </c>
      <c r="N442" s="97">
        <v>0</v>
      </c>
      <c r="O442" s="97">
        <v>0</v>
      </c>
      <c r="P442" s="97">
        <v>0</v>
      </c>
      <c r="Q442" s="97">
        <v>0</v>
      </c>
      <c r="R442" s="97">
        <v>0</v>
      </c>
      <c r="S442" s="97">
        <v>0</v>
      </c>
      <c r="T442" s="97">
        <v>0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97">
        <v>0</v>
      </c>
      <c r="AA442" s="97">
        <v>0</v>
      </c>
      <c r="AB442" s="97">
        <v>0</v>
      </c>
      <c r="AC442" s="97">
        <v>0</v>
      </c>
      <c r="AD442" s="97">
        <v>0</v>
      </c>
      <c r="AE442" s="97">
        <v>0</v>
      </c>
      <c r="AF442" s="97">
        <v>0</v>
      </c>
      <c r="AG442" s="97">
        <v>0</v>
      </c>
    </row>
    <row r="443" spans="2:33" ht="16.5">
      <c r="B443" s="39">
        <f t="shared" si="190"/>
        <v>77.757819945266363</v>
      </c>
      <c r="C443" s="40" t="str">
        <f t="shared" si="191"/>
        <v>Residential</v>
      </c>
      <c r="D443" s="40" t="str">
        <f t="shared" si="192"/>
        <v>ID</v>
      </c>
      <c r="E443" s="40" t="str">
        <f t="shared" si="193"/>
        <v>Ancillary DLC WH</v>
      </c>
      <c r="F443" s="40" t="s">
        <v>74</v>
      </c>
      <c r="G443" s="117" t="s">
        <v>544</v>
      </c>
      <c r="H443" s="117" t="s">
        <v>32</v>
      </c>
      <c r="I443" s="117" t="s">
        <v>439</v>
      </c>
      <c r="J443" s="97">
        <v>0</v>
      </c>
      <c r="K443" s="97">
        <v>0.42000021907106272</v>
      </c>
      <c r="L443" s="97">
        <v>1.271135909401089</v>
      </c>
      <c r="M443" s="97">
        <v>2.9903944153996043</v>
      </c>
      <c r="N443" s="97">
        <v>3.8775410989774581</v>
      </c>
      <c r="O443" s="97">
        <v>4.3446991726946855</v>
      </c>
      <c r="P443" s="97">
        <v>4.3816528402977717</v>
      </c>
      <c r="Q443" s="97">
        <v>4.4189236513092833</v>
      </c>
      <c r="R443" s="97">
        <v>4.4565143544266919</v>
      </c>
      <c r="S443" s="97">
        <v>4.4944277224268401</v>
      </c>
      <c r="T443" s="97">
        <v>4.5326665523793475</v>
      </c>
      <c r="U443" s="97">
        <v>4.5712336658618842</v>
      </c>
      <c r="V443" s="97">
        <v>4.6101319091774187</v>
      </c>
      <c r="W443" s="97">
        <v>4.6493641535733845</v>
      </c>
      <c r="X443" s="97">
        <v>4.688933295462828</v>
      </c>
      <c r="Y443" s="97">
        <v>4.7288422566475523</v>
      </c>
      <c r="Z443" s="97">
        <v>4.7690939845432174</v>
      </c>
      <c r="AA443" s="97">
        <v>4.8096914524065353</v>
      </c>
      <c r="AB443" s="97">
        <v>4.8506376595644234</v>
      </c>
      <c r="AC443" s="97">
        <v>4.8919356316452829</v>
      </c>
      <c r="AD443" s="97">
        <v>4.9335884208123142</v>
      </c>
      <c r="AE443" s="97">
        <v>4.9755991059989411</v>
      </c>
      <c r="AF443" s="97">
        <v>5.037327961182652</v>
      </c>
      <c r="AG443" s="97">
        <v>5.0998226440548695</v>
      </c>
    </row>
    <row r="444" spans="2:33" ht="16.5">
      <c r="B444" s="39">
        <f t="shared" si="190"/>
        <v>0</v>
      </c>
      <c r="C444" s="40" t="str">
        <f t="shared" si="191"/>
        <v>Residential</v>
      </c>
      <c r="D444" s="40" t="str">
        <f t="shared" si="192"/>
        <v>ID</v>
      </c>
      <c r="E444" s="40" t="str">
        <f t="shared" si="193"/>
        <v>Parent-Ancillary HPWH</v>
      </c>
      <c r="F444" s="40" t="s">
        <v>74</v>
      </c>
      <c r="G444" s="117" t="s">
        <v>544</v>
      </c>
      <c r="H444" s="117" t="s">
        <v>32</v>
      </c>
      <c r="I444" s="117" t="s">
        <v>1168</v>
      </c>
      <c r="J444" s="97">
        <v>0</v>
      </c>
      <c r="K444" s="97">
        <v>0</v>
      </c>
      <c r="L444" s="97">
        <v>0</v>
      </c>
      <c r="M444" s="97">
        <v>0</v>
      </c>
      <c r="N444" s="97">
        <v>0</v>
      </c>
      <c r="O444" s="97">
        <v>0</v>
      </c>
      <c r="P444" s="97">
        <v>0</v>
      </c>
      <c r="Q444" s="97">
        <v>0</v>
      </c>
      <c r="R444" s="97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97">
        <v>0</v>
      </c>
      <c r="AA444" s="97">
        <v>0</v>
      </c>
      <c r="AB444" s="97">
        <v>0</v>
      </c>
      <c r="AC444" s="97">
        <v>0</v>
      </c>
      <c r="AD444" s="97">
        <v>0</v>
      </c>
      <c r="AE444" s="97">
        <v>0</v>
      </c>
      <c r="AF444" s="97">
        <v>0</v>
      </c>
      <c r="AG444" s="97">
        <v>0</v>
      </c>
    </row>
    <row r="445" spans="2:33" ht="16.5">
      <c r="B445" s="39">
        <f t="shared" si="190"/>
        <v>0</v>
      </c>
      <c r="C445" s="40" t="str">
        <f t="shared" si="191"/>
        <v>Residential</v>
      </c>
      <c r="D445" s="40" t="str">
        <f t="shared" si="192"/>
        <v>ID</v>
      </c>
      <c r="E445" s="40" t="str">
        <f t="shared" si="193"/>
        <v>Parent-Ancillary ERWH</v>
      </c>
      <c r="F445" s="40" t="s">
        <v>74</v>
      </c>
      <c r="G445" s="117" t="s">
        <v>544</v>
      </c>
      <c r="H445" s="117" t="s">
        <v>32</v>
      </c>
      <c r="I445" s="117" t="s">
        <v>1231</v>
      </c>
      <c r="J445" s="97">
        <v>0</v>
      </c>
      <c r="K445" s="97">
        <v>0</v>
      </c>
      <c r="L445" s="97">
        <v>0</v>
      </c>
      <c r="M445" s="97">
        <v>0</v>
      </c>
      <c r="N445" s="97">
        <v>0</v>
      </c>
      <c r="O445" s="97">
        <v>0</v>
      </c>
      <c r="P445" s="97">
        <v>0</v>
      </c>
      <c r="Q445" s="97">
        <v>0</v>
      </c>
      <c r="R445" s="97">
        <v>0</v>
      </c>
      <c r="S445" s="97">
        <v>0</v>
      </c>
      <c r="T445" s="97">
        <v>0</v>
      </c>
      <c r="U445" s="97">
        <v>0</v>
      </c>
      <c r="V445" s="97">
        <v>0</v>
      </c>
      <c r="W445" s="97">
        <v>0</v>
      </c>
      <c r="X445" s="97">
        <v>0</v>
      </c>
      <c r="Y445" s="97">
        <v>0</v>
      </c>
      <c r="Z445" s="97">
        <v>0</v>
      </c>
      <c r="AA445" s="97">
        <v>0</v>
      </c>
      <c r="AB445" s="97">
        <v>0</v>
      </c>
      <c r="AC445" s="97">
        <v>0</v>
      </c>
      <c r="AD445" s="97">
        <v>0</v>
      </c>
      <c r="AE445" s="97">
        <v>0</v>
      </c>
      <c r="AF445" s="97">
        <v>0</v>
      </c>
      <c r="AG445" s="97">
        <v>0</v>
      </c>
    </row>
    <row r="446" spans="2:33" ht="16.5">
      <c r="B446" s="39">
        <f t="shared" si="190"/>
        <v>7.2177385206181395</v>
      </c>
      <c r="C446" s="40" t="str">
        <f t="shared" si="191"/>
        <v>Residential</v>
      </c>
      <c r="D446" s="40" t="str">
        <f t="shared" si="192"/>
        <v>ID</v>
      </c>
      <c r="E446" s="40" t="str">
        <f t="shared" si="193"/>
        <v>Ancillary EV</v>
      </c>
      <c r="F446" s="40" t="s">
        <v>74</v>
      </c>
      <c r="G446" s="117" t="s">
        <v>544</v>
      </c>
      <c r="H446" s="117" t="s">
        <v>32</v>
      </c>
      <c r="I446" s="117" t="s">
        <v>461</v>
      </c>
      <c r="J446" s="97">
        <v>0</v>
      </c>
      <c r="K446" s="97">
        <v>4.747497586916811E-3</v>
      </c>
      <c r="L446" s="97">
        <v>1.7093709419694542E-2</v>
      </c>
      <c r="M446" s="97">
        <v>4.7841150862617414E-2</v>
      </c>
      <c r="N446" s="97">
        <v>7.3800294265357003E-2</v>
      </c>
      <c r="O446" s="97">
        <v>9.8376112184284908E-2</v>
      </c>
      <c r="P446" s="97">
        <v>0.11803094688703991</v>
      </c>
      <c r="Q446" s="97">
        <v>0.14161267520873524</v>
      </c>
      <c r="R446" s="97">
        <v>0.16990586205300306</v>
      </c>
      <c r="S446" s="97">
        <v>0.20385182270882921</v>
      </c>
      <c r="T446" s="97">
        <v>0.2445799404422459</v>
      </c>
      <c r="U446" s="97">
        <v>0.29344524111602005</v>
      </c>
      <c r="V446" s="97">
        <v>0.35207347494621211</v>
      </c>
      <c r="W446" s="97">
        <v>0.42241520526718113</v>
      </c>
      <c r="X446" s="97">
        <v>0.50681070384008642</v>
      </c>
      <c r="Y446" s="97">
        <v>0.60806781177400915</v>
      </c>
      <c r="Z446" s="97">
        <v>0.72955535649518888</v>
      </c>
      <c r="AA446" s="97">
        <v>0.8753152327501188</v>
      </c>
      <c r="AB446" s="97">
        <v>1.0501968765812868</v>
      </c>
      <c r="AC446" s="97">
        <v>1.2600186062293122</v>
      </c>
      <c r="AD446" s="97">
        <v>1.5117611977787784</v>
      </c>
      <c r="AE446" s="97">
        <v>1.8138001358160902</v>
      </c>
      <c r="AF446" s="97">
        <v>1.83630271360235</v>
      </c>
      <c r="AG446" s="97">
        <v>1.8590844654811831</v>
      </c>
    </row>
    <row r="447" spans="2:33" ht="16.5">
      <c r="B447" s="39">
        <f t="shared" si="190"/>
        <v>6.6262086012468604</v>
      </c>
      <c r="C447" s="40" t="str">
        <f t="shared" si="191"/>
        <v>Residential</v>
      </c>
      <c r="D447" s="40" t="str">
        <f t="shared" si="192"/>
        <v>ID</v>
      </c>
      <c r="E447" s="40" t="str">
        <f t="shared" si="193"/>
        <v>Ancillary Heating</v>
      </c>
      <c r="F447" s="40" t="s">
        <v>74</v>
      </c>
      <c r="G447" s="117" t="s">
        <v>544</v>
      </c>
      <c r="H447" s="117" t="s">
        <v>32</v>
      </c>
      <c r="I447" s="117" t="s">
        <v>418</v>
      </c>
      <c r="J447" s="97">
        <v>0</v>
      </c>
      <c r="K447" s="97">
        <v>0</v>
      </c>
      <c r="L447" s="97">
        <v>3.6804089526935521E-2</v>
      </c>
      <c r="M447" s="97">
        <v>0.11175178256433121</v>
      </c>
      <c r="N447" s="97">
        <v>0.26399266500871033</v>
      </c>
      <c r="O447" s="97">
        <v>0.34360463289180987</v>
      </c>
      <c r="P447" s="97">
        <v>0.38651944508126934</v>
      </c>
      <c r="Q447" s="97">
        <v>0.39131472748702884</v>
      </c>
      <c r="R447" s="97">
        <v>0.39616950168199488</v>
      </c>
      <c r="S447" s="97">
        <v>0.40108450574010834</v>
      </c>
      <c r="T447" s="97">
        <v>0.40606048689208868</v>
      </c>
      <c r="U447" s="97">
        <v>0.41109820163903588</v>
      </c>
      <c r="V447" s="97">
        <v>0.41619841586744183</v>
      </c>
      <c r="W447" s="97">
        <v>0.4213619049656282</v>
      </c>
      <c r="X447" s="97">
        <v>0.42658945394162889</v>
      </c>
      <c r="Y447" s="97">
        <v>0.43188185754253638</v>
      </c>
      <c r="Z447" s="97">
        <v>0.43723992037532611</v>
      </c>
      <c r="AA447" s="97">
        <v>0.44266445702918228</v>
      </c>
      <c r="AB447" s="97">
        <v>0.44815629219934</v>
      </c>
      <c r="AC447" s="97">
        <v>0.45371626081246386</v>
      </c>
      <c r="AD447" s="97">
        <v>0.45934520815358298</v>
      </c>
      <c r="AE447" s="97">
        <v>0.46504398999459928</v>
      </c>
      <c r="AF447" s="97">
        <v>0.47081347272439172</v>
      </c>
      <c r="AG447" s="97">
        <v>0.47665453348053333</v>
      </c>
    </row>
    <row r="448" spans="2:33" ht="16.5">
      <c r="B448" s="39">
        <f t="shared" si="190"/>
        <v>14.550271344935787</v>
      </c>
      <c r="C448" s="40" t="str">
        <f t="shared" si="191"/>
        <v>Residential</v>
      </c>
      <c r="D448" s="40" t="str">
        <f t="shared" si="192"/>
        <v>ID</v>
      </c>
      <c r="E448" s="40" t="str">
        <f t="shared" si="193"/>
        <v>Battery Energy Storage</v>
      </c>
      <c r="F448" s="40" t="s">
        <v>74</v>
      </c>
      <c r="G448" s="117" t="s">
        <v>544</v>
      </c>
      <c r="H448" s="117" t="s">
        <v>32</v>
      </c>
      <c r="I448" s="117" t="s">
        <v>356</v>
      </c>
      <c r="J448" s="97">
        <v>0</v>
      </c>
      <c r="K448" s="97">
        <v>1.6248622808709562E-2</v>
      </c>
      <c r="L448" s="97">
        <v>4.9865656025707458E-2</v>
      </c>
      <c r="M448" s="97">
        <v>0.1009412454112241</v>
      </c>
      <c r="N448" s="97">
        <v>0.15329236811732738</v>
      </c>
      <c r="O448" s="97">
        <v>0.20691022417293173</v>
      </c>
      <c r="P448" s="97">
        <v>0.28803117449380666</v>
      </c>
      <c r="Q448" s="97">
        <v>0.37113310218057377</v>
      </c>
      <c r="R448" s="97">
        <v>0.45625267462868074</v>
      </c>
      <c r="S448" s="97">
        <v>0.57059852234984976</v>
      </c>
      <c r="T448" s="97">
        <v>0.6877113666326774</v>
      </c>
      <c r="U448" s="97">
        <v>0.80764226421192731</v>
      </c>
      <c r="V448" s="97">
        <v>0.95863835862946478</v>
      </c>
      <c r="W448" s="97">
        <v>1.1132567539797962</v>
      </c>
      <c r="X448" s="97">
        <v>1.2715640882661852</v>
      </c>
      <c r="Y448" s="97">
        <v>1.462885811656764</v>
      </c>
      <c r="Z448" s="97">
        <v>1.4810348354213978</v>
      </c>
      <c r="AA448" s="97">
        <v>1.4994090217113523</v>
      </c>
      <c r="AB448" s="97">
        <v>1.5180111639640865</v>
      </c>
      <c r="AC448" s="97">
        <v>1.5368440902733256</v>
      </c>
      <c r="AD448" s="97">
        <v>1.5559106638190205</v>
      </c>
      <c r="AE448" s="97">
        <v>1.5752137833026374</v>
      </c>
      <c r="AF448" s="97">
        <v>1.5947563833878489</v>
      </c>
      <c r="AG448" s="97">
        <v>1.6145414351466927</v>
      </c>
    </row>
    <row r="449" spans="2:33" ht="16.5">
      <c r="B449" s="39">
        <f t="shared" si="190"/>
        <v>14.401411590722756</v>
      </c>
      <c r="C449" s="40" t="str">
        <f t="shared" si="191"/>
        <v>Residential</v>
      </c>
      <c r="D449" s="40" t="str">
        <f t="shared" si="192"/>
        <v>ID</v>
      </c>
      <c r="E449" s="40" t="str">
        <f t="shared" si="193"/>
        <v>Behavioral</v>
      </c>
      <c r="F449" s="40" t="s">
        <v>74</v>
      </c>
      <c r="G449" s="117" t="s">
        <v>544</v>
      </c>
      <c r="H449" s="117" t="s">
        <v>32</v>
      </c>
      <c r="I449" s="117" t="s">
        <v>118</v>
      </c>
      <c r="J449" s="97">
        <v>0</v>
      </c>
      <c r="K449" s="97">
        <v>0.29850985765379878</v>
      </c>
      <c r="L449" s="97">
        <v>0.69916531520307046</v>
      </c>
      <c r="M449" s="97">
        <v>0.80326651961614948</v>
      </c>
      <c r="N449" s="97">
        <v>0.76726825945396582</v>
      </c>
      <c r="O449" s="97">
        <v>0.75164857213491643</v>
      </c>
      <c r="P449" s="97">
        <v>0.75610858177634488</v>
      </c>
      <c r="Q449" s="97">
        <v>0.76160365925028994</v>
      </c>
      <c r="R449" s="97">
        <v>0.76709316821947182</v>
      </c>
      <c r="S449" s="97">
        <v>0.77257526469648585</v>
      </c>
      <c r="T449" s="97">
        <v>0.77804803472800244</v>
      </c>
      <c r="U449" s="97">
        <v>0.78350949235274747</v>
      </c>
      <c r="V449" s="97">
        <v>0.788957577513835</v>
      </c>
      <c r="W449" s="97">
        <v>0.79439015392521517</v>
      </c>
      <c r="X449" s="97">
        <v>0.79980500689206235</v>
      </c>
      <c r="Y449" s="97">
        <v>0.80519984108499387</v>
      </c>
      <c r="Z449" s="97">
        <v>0.81057227826809297</v>
      </c>
      <c r="AA449" s="97">
        <v>0.81591985498078379</v>
      </c>
      <c r="AB449" s="97">
        <v>0.82124002017370523</v>
      </c>
      <c r="AC449" s="97">
        <v>0.82653013279882037</v>
      </c>
      <c r="AD449" s="97">
        <v>0.83178745935411114</v>
      </c>
      <c r="AE449" s="97">
        <v>0.83700917138332154</v>
      </c>
      <c r="AF449" s="97">
        <v>0.84489493435622509</v>
      </c>
      <c r="AG449" s="97">
        <v>0.8528549919244458</v>
      </c>
    </row>
    <row r="450" spans="2:33" ht="16.5">
      <c r="B450" s="39">
        <f t="shared" si="190"/>
        <v>0</v>
      </c>
      <c r="C450" s="40" t="str">
        <f t="shared" si="191"/>
        <v>Residential</v>
      </c>
      <c r="D450" s="40" t="str">
        <f t="shared" si="192"/>
        <v>ID</v>
      </c>
      <c r="E450" s="40" t="str">
        <f t="shared" si="193"/>
        <v>DLC Central AC</v>
      </c>
      <c r="F450" s="40" t="s">
        <v>74</v>
      </c>
      <c r="G450" s="117" t="s">
        <v>544</v>
      </c>
      <c r="H450" s="117" t="s">
        <v>32</v>
      </c>
      <c r="I450" s="117" t="s">
        <v>141</v>
      </c>
      <c r="J450" s="97">
        <v>0</v>
      </c>
      <c r="K450" s="97">
        <v>0</v>
      </c>
      <c r="L450" s="97">
        <v>0</v>
      </c>
      <c r="M450" s="97">
        <v>0</v>
      </c>
      <c r="N450" s="97">
        <v>0</v>
      </c>
      <c r="O450" s="97">
        <v>0</v>
      </c>
      <c r="P450" s="97">
        <v>0</v>
      </c>
      <c r="Q450" s="97">
        <v>0</v>
      </c>
      <c r="R450" s="97">
        <v>0</v>
      </c>
      <c r="S450" s="97">
        <v>0</v>
      </c>
      <c r="T450" s="97">
        <v>0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97">
        <v>0</v>
      </c>
      <c r="AA450" s="97">
        <v>0</v>
      </c>
      <c r="AB450" s="97">
        <v>0</v>
      </c>
      <c r="AC450" s="97">
        <v>0</v>
      </c>
      <c r="AD450" s="97">
        <v>0</v>
      </c>
      <c r="AE450" s="97">
        <v>0</v>
      </c>
      <c r="AF450" s="97">
        <v>0</v>
      </c>
      <c r="AG450" s="97">
        <v>0</v>
      </c>
    </row>
    <row r="451" spans="2:33" ht="16.5">
      <c r="B451" s="39">
        <f t="shared" si="190"/>
        <v>14.435477041236279</v>
      </c>
      <c r="C451" s="40" t="str">
        <f t="shared" si="191"/>
        <v>Residential</v>
      </c>
      <c r="D451" s="40" t="str">
        <f t="shared" si="192"/>
        <v>ID</v>
      </c>
      <c r="E451" s="40" t="str">
        <f t="shared" si="193"/>
        <v>DLC Electric Vehicle Charging</v>
      </c>
      <c r="F451" s="40" t="s">
        <v>74</v>
      </c>
      <c r="G451" s="117" t="s">
        <v>544</v>
      </c>
      <c r="H451" s="117" t="s">
        <v>32</v>
      </c>
      <c r="I451" s="117" t="s">
        <v>130</v>
      </c>
      <c r="J451" s="97">
        <v>0</v>
      </c>
      <c r="K451" s="97">
        <v>9.494995173833622E-3</v>
      </c>
      <c r="L451" s="97">
        <v>3.4187418839389083E-2</v>
      </c>
      <c r="M451" s="97">
        <v>9.5682301725234828E-2</v>
      </c>
      <c r="N451" s="97">
        <v>0.14760058853071401</v>
      </c>
      <c r="O451" s="97">
        <v>0.19675222436856982</v>
      </c>
      <c r="P451" s="97">
        <v>0.23606189377407982</v>
      </c>
      <c r="Q451" s="97">
        <v>0.28322535041747049</v>
      </c>
      <c r="R451" s="97">
        <v>0.33981172410600613</v>
      </c>
      <c r="S451" s="97">
        <v>0.40770364541765841</v>
      </c>
      <c r="T451" s="97">
        <v>0.4891598808844918</v>
      </c>
      <c r="U451" s="97">
        <v>0.5868904822320401</v>
      </c>
      <c r="V451" s="97">
        <v>0.70414694989242421</v>
      </c>
      <c r="W451" s="97">
        <v>0.84483041053436225</v>
      </c>
      <c r="X451" s="97">
        <v>1.0136214076801728</v>
      </c>
      <c r="Y451" s="97">
        <v>1.2161356235480183</v>
      </c>
      <c r="Z451" s="97">
        <v>1.4591107129903778</v>
      </c>
      <c r="AA451" s="97">
        <v>1.7506304655002376</v>
      </c>
      <c r="AB451" s="97">
        <v>2.1003937531625736</v>
      </c>
      <c r="AC451" s="97">
        <v>2.5200372124586243</v>
      </c>
      <c r="AD451" s="97">
        <v>3.0235223955575568</v>
      </c>
      <c r="AE451" s="97">
        <v>3.6276002716321805</v>
      </c>
      <c r="AF451" s="97">
        <v>3.6726054272047</v>
      </c>
      <c r="AG451" s="97">
        <v>3.7181689309623662</v>
      </c>
    </row>
    <row r="452" spans="2:33" ht="16.5">
      <c r="B452" s="39">
        <f t="shared" si="190"/>
        <v>16.428583138591449</v>
      </c>
      <c r="C452" s="40" t="str">
        <f t="shared" si="191"/>
        <v>Residential</v>
      </c>
      <c r="D452" s="40" t="str">
        <f t="shared" si="192"/>
        <v>ID</v>
      </c>
      <c r="E452" s="40" t="str">
        <f t="shared" si="193"/>
        <v>DLC Smart Appliances</v>
      </c>
      <c r="F452" s="40" t="s">
        <v>74</v>
      </c>
      <c r="G452" s="117" t="s">
        <v>544</v>
      </c>
      <c r="H452" s="117" t="s">
        <v>32</v>
      </c>
      <c r="I452" s="117" t="s">
        <v>227</v>
      </c>
      <c r="J452" s="97">
        <v>0</v>
      </c>
      <c r="K452" s="97">
        <v>8.5305269745725207E-2</v>
      </c>
      <c r="L452" s="97">
        <v>0.25917674719361455</v>
      </c>
      <c r="M452" s="97">
        <v>0.61208247686231032</v>
      </c>
      <c r="N452" s="97">
        <v>0.79673708328980952</v>
      </c>
      <c r="O452" s="97">
        <v>0.89617990844901063</v>
      </c>
      <c r="P452" s="97">
        <v>0.90729819965549108</v>
      </c>
      <c r="Q452" s="97">
        <v>0.9185544278969201</v>
      </c>
      <c r="R452" s="97">
        <v>0.92995030446375226</v>
      </c>
      <c r="S452" s="97">
        <v>0.94148756187725224</v>
      </c>
      <c r="T452" s="97">
        <v>0.95316795415289102</v>
      </c>
      <c r="U452" s="97">
        <v>0.96499325706700989</v>
      </c>
      <c r="V452" s="97">
        <v>0.9769652684267931</v>
      </c>
      <c r="W452" s="97">
        <v>0.9890858083435885</v>
      </c>
      <c r="X452" s="97">
        <v>1.0013567195096209</v>
      </c>
      <c r="Y452" s="97">
        <v>1.0137798674781378</v>
      </c>
      <c r="Z452" s="97">
        <v>1.0263571409470287</v>
      </c>
      <c r="AA452" s="97">
        <v>1.0390904520459672</v>
      </c>
      <c r="AB452" s="97">
        <v>1.051981736627112</v>
      </c>
      <c r="AC452" s="97">
        <v>1.0650329545594148</v>
      </c>
      <c r="AD452" s="97">
        <v>1.0782460900265813</v>
      </c>
      <c r="AE452" s="97">
        <v>1.091623151828728</v>
      </c>
      <c r="AF452" s="97">
        <v>1.1051661736877796</v>
      </c>
      <c r="AG452" s="97">
        <v>1.1188772145566581</v>
      </c>
    </row>
    <row r="453" spans="2:33" ht="16.5">
      <c r="B453" s="39">
        <f t="shared" si="190"/>
        <v>0</v>
      </c>
      <c r="C453" s="40" t="str">
        <f t="shared" si="191"/>
        <v>Residential</v>
      </c>
      <c r="D453" s="40" t="str">
        <f t="shared" si="192"/>
        <v>ID</v>
      </c>
      <c r="E453" s="40" t="str">
        <f t="shared" si="193"/>
        <v>DLC Smart Thermostats - Cooling</v>
      </c>
      <c r="F453" s="40" t="s">
        <v>74</v>
      </c>
      <c r="G453" s="117" t="s">
        <v>544</v>
      </c>
      <c r="H453" s="117" t="s">
        <v>32</v>
      </c>
      <c r="I453" s="117" t="s">
        <v>185</v>
      </c>
      <c r="J453" s="97">
        <v>0</v>
      </c>
      <c r="K453" s="97">
        <v>0</v>
      </c>
      <c r="L453" s="97">
        <v>0</v>
      </c>
      <c r="M453" s="97">
        <v>0</v>
      </c>
      <c r="N453" s="97">
        <v>0</v>
      </c>
      <c r="O453" s="97">
        <v>0</v>
      </c>
      <c r="P453" s="97">
        <v>0</v>
      </c>
      <c r="Q453" s="97">
        <v>0</v>
      </c>
      <c r="R453" s="97">
        <v>0</v>
      </c>
      <c r="S453" s="97">
        <v>0</v>
      </c>
      <c r="T453" s="97">
        <v>0</v>
      </c>
      <c r="U453" s="97">
        <v>0</v>
      </c>
      <c r="V453" s="97">
        <v>0</v>
      </c>
      <c r="W453" s="97">
        <v>0</v>
      </c>
      <c r="X453" s="97">
        <v>0</v>
      </c>
      <c r="Y453" s="97">
        <v>0</v>
      </c>
      <c r="Z453" s="97">
        <v>0</v>
      </c>
      <c r="AA453" s="97">
        <v>0</v>
      </c>
      <c r="AB453" s="97">
        <v>0</v>
      </c>
      <c r="AC453" s="97">
        <v>0</v>
      </c>
      <c r="AD453" s="97">
        <v>0</v>
      </c>
      <c r="AE453" s="97">
        <v>0</v>
      </c>
      <c r="AF453" s="97">
        <v>0</v>
      </c>
      <c r="AG453" s="97">
        <v>0</v>
      </c>
    </row>
    <row r="454" spans="2:33" ht="16.5">
      <c r="B454" s="39">
        <f t="shared" si="190"/>
        <v>26.504834404987442</v>
      </c>
      <c r="C454" s="40" t="str">
        <f t="shared" si="191"/>
        <v>Residential</v>
      </c>
      <c r="D454" s="40" t="str">
        <f t="shared" si="192"/>
        <v>ID</v>
      </c>
      <c r="E454" s="40" t="str">
        <f t="shared" si="193"/>
        <v>DLC Smart Thermostats - Heating</v>
      </c>
      <c r="F454" s="40" t="s">
        <v>74</v>
      </c>
      <c r="G454" s="117" t="s">
        <v>544</v>
      </c>
      <c r="H454" s="117" t="s">
        <v>32</v>
      </c>
      <c r="I454" s="117" t="s">
        <v>206</v>
      </c>
      <c r="J454" s="97">
        <v>0</v>
      </c>
      <c r="K454" s="97">
        <v>0</v>
      </c>
      <c r="L454" s="97">
        <v>0.14721635810774208</v>
      </c>
      <c r="M454" s="97">
        <v>0.44700713025732486</v>
      </c>
      <c r="N454" s="97">
        <v>1.0559706600348413</v>
      </c>
      <c r="O454" s="97">
        <v>1.3744185315672395</v>
      </c>
      <c r="P454" s="97">
        <v>1.5460777803250774</v>
      </c>
      <c r="Q454" s="97">
        <v>1.5652589099481153</v>
      </c>
      <c r="R454" s="97">
        <v>1.5846780067279795</v>
      </c>
      <c r="S454" s="97">
        <v>1.6043380229604334</v>
      </c>
      <c r="T454" s="97">
        <v>1.6242419475683547</v>
      </c>
      <c r="U454" s="97">
        <v>1.6443928065561435</v>
      </c>
      <c r="V454" s="97">
        <v>1.6647936634697673</v>
      </c>
      <c r="W454" s="97">
        <v>1.6854476198625128</v>
      </c>
      <c r="X454" s="97">
        <v>1.7063578157665156</v>
      </c>
      <c r="Y454" s="97">
        <v>1.7275274301701455</v>
      </c>
      <c r="Z454" s="97">
        <v>1.7489596815013044</v>
      </c>
      <c r="AA454" s="97">
        <v>1.7706578281167291</v>
      </c>
      <c r="AB454" s="97">
        <v>1.79262516879736</v>
      </c>
      <c r="AC454" s="97">
        <v>1.8148650432498554</v>
      </c>
      <c r="AD454" s="97">
        <v>1.8373808326143319</v>
      </c>
      <c r="AE454" s="97">
        <v>1.8601759599783971</v>
      </c>
      <c r="AF454" s="97">
        <v>1.8832538908975669</v>
      </c>
      <c r="AG454" s="97">
        <v>1.9066181339221333</v>
      </c>
    </row>
    <row r="455" spans="2:33" ht="16.5">
      <c r="B455" s="39">
        <f t="shared" si="190"/>
        <v>77.757819945266363</v>
      </c>
      <c r="C455" s="40" t="str">
        <f t="shared" si="191"/>
        <v>Residential</v>
      </c>
      <c r="D455" s="40" t="str">
        <f t="shared" si="192"/>
        <v>ID</v>
      </c>
      <c r="E455" s="40" t="str">
        <f t="shared" si="193"/>
        <v>DLC Water Heating</v>
      </c>
      <c r="F455" s="40" t="s">
        <v>74</v>
      </c>
      <c r="G455" s="117" t="s">
        <v>544</v>
      </c>
      <c r="H455" s="117" t="s">
        <v>32</v>
      </c>
      <c r="I455" s="117" t="s">
        <v>163</v>
      </c>
      <c r="J455" s="97">
        <v>0</v>
      </c>
      <c r="K455" s="97">
        <v>0.42000021907106272</v>
      </c>
      <c r="L455" s="97">
        <v>1.271135909401089</v>
      </c>
      <c r="M455" s="97">
        <v>2.9903944153996043</v>
      </c>
      <c r="N455" s="97">
        <v>3.8775410989774581</v>
      </c>
      <c r="O455" s="97">
        <v>4.3446991726946855</v>
      </c>
      <c r="P455" s="97">
        <v>4.3816528402977717</v>
      </c>
      <c r="Q455" s="97">
        <v>4.4189236513092833</v>
      </c>
      <c r="R455" s="97">
        <v>4.4565143544266919</v>
      </c>
      <c r="S455" s="97">
        <v>4.4944277224268401</v>
      </c>
      <c r="T455" s="97">
        <v>4.5326665523793475</v>
      </c>
      <c r="U455" s="97">
        <v>4.5712336658618842</v>
      </c>
      <c r="V455" s="97">
        <v>4.6101319091774187</v>
      </c>
      <c r="W455" s="97">
        <v>4.6493641535733845</v>
      </c>
      <c r="X455" s="97">
        <v>4.688933295462828</v>
      </c>
      <c r="Y455" s="97">
        <v>4.7288422566475523</v>
      </c>
      <c r="Z455" s="97">
        <v>4.7690939845432174</v>
      </c>
      <c r="AA455" s="97">
        <v>4.8096914524065353</v>
      </c>
      <c r="AB455" s="97">
        <v>4.8506376595644234</v>
      </c>
      <c r="AC455" s="97">
        <v>4.8919356316452829</v>
      </c>
      <c r="AD455" s="97">
        <v>4.9335884208123142</v>
      </c>
      <c r="AE455" s="97">
        <v>4.9755991059989411</v>
      </c>
      <c r="AF455" s="97">
        <v>5.037327961182652</v>
      </c>
      <c r="AG455" s="97">
        <v>5.0998226440548695</v>
      </c>
    </row>
    <row r="456" spans="2:33" ht="16.5">
      <c r="B456" s="39">
        <f t="shared" si="190"/>
        <v>0</v>
      </c>
      <c r="C456" s="40" t="str">
        <f t="shared" si="191"/>
        <v>Residential</v>
      </c>
      <c r="D456" s="40" t="str">
        <f t="shared" si="192"/>
        <v>ID</v>
      </c>
      <c r="E456" s="40" t="str">
        <f t="shared" si="193"/>
        <v>Pilot-CTA-2045 HPWH</v>
      </c>
      <c r="F456" s="40" t="s">
        <v>74</v>
      </c>
      <c r="G456" s="117" t="s">
        <v>544</v>
      </c>
      <c r="H456" s="117" t="s">
        <v>32</v>
      </c>
      <c r="I456" s="117" t="s">
        <v>1126</v>
      </c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</row>
    <row r="457" spans="2:33" ht="16.5">
      <c r="B457" s="39">
        <f t="shared" si="190"/>
        <v>0</v>
      </c>
      <c r="C457" s="40" t="str">
        <f t="shared" si="191"/>
        <v>Residential</v>
      </c>
      <c r="D457" s="40" t="str">
        <f t="shared" si="192"/>
        <v>ID</v>
      </c>
      <c r="E457" s="40" t="str">
        <f t="shared" si="193"/>
        <v>Parent-CTA-2045 HPWH</v>
      </c>
      <c r="F457" s="40" t="s">
        <v>74</v>
      </c>
      <c r="G457" s="117" t="s">
        <v>544</v>
      </c>
      <c r="H457" s="117" t="s">
        <v>32</v>
      </c>
      <c r="I457" s="117" t="s">
        <v>1147</v>
      </c>
      <c r="J457" s="97">
        <v>0</v>
      </c>
      <c r="K457" s="97">
        <v>0</v>
      </c>
      <c r="L457" s="97">
        <v>0</v>
      </c>
      <c r="M457" s="97">
        <v>0</v>
      </c>
      <c r="N457" s="97">
        <v>0</v>
      </c>
      <c r="O457" s="97">
        <v>0</v>
      </c>
      <c r="P457" s="97">
        <v>0</v>
      </c>
      <c r="Q457" s="97">
        <v>0</v>
      </c>
      <c r="R457" s="97">
        <v>0</v>
      </c>
      <c r="S457" s="97">
        <v>0</v>
      </c>
      <c r="T457" s="97">
        <v>0</v>
      </c>
      <c r="U457" s="97">
        <v>0</v>
      </c>
      <c r="V457" s="97">
        <v>0</v>
      </c>
      <c r="W457" s="97">
        <v>0</v>
      </c>
      <c r="X457" s="97">
        <v>0</v>
      </c>
      <c r="Y457" s="97">
        <v>0</v>
      </c>
      <c r="Z457" s="97">
        <v>0</v>
      </c>
      <c r="AA457" s="97">
        <v>0</v>
      </c>
      <c r="AB457" s="97">
        <v>0</v>
      </c>
      <c r="AC457" s="97">
        <v>0</v>
      </c>
      <c r="AD457" s="97">
        <v>0</v>
      </c>
      <c r="AE457" s="97">
        <v>0</v>
      </c>
      <c r="AF457" s="97">
        <v>0</v>
      </c>
      <c r="AG457" s="97">
        <v>0</v>
      </c>
    </row>
    <row r="458" spans="2:33" ht="16.5">
      <c r="B458" s="39">
        <f t="shared" si="190"/>
        <v>0</v>
      </c>
      <c r="C458" s="40" t="str">
        <f t="shared" si="191"/>
        <v>Residential</v>
      </c>
      <c r="D458" s="40" t="str">
        <f t="shared" si="192"/>
        <v>ID</v>
      </c>
      <c r="E458" s="40" t="str">
        <f t="shared" si="193"/>
        <v>Pilot-CTA-2045 ERWH</v>
      </c>
      <c r="F458" s="40" t="s">
        <v>74</v>
      </c>
      <c r="G458" s="117" t="s">
        <v>544</v>
      </c>
      <c r="H458" s="117" t="s">
        <v>32</v>
      </c>
      <c r="I458" s="117" t="s">
        <v>1189</v>
      </c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</row>
    <row r="459" spans="2:33" ht="16.5">
      <c r="B459" s="39">
        <f t="shared" si="190"/>
        <v>0</v>
      </c>
      <c r="C459" s="40" t="str">
        <f t="shared" si="191"/>
        <v>Residential</v>
      </c>
      <c r="D459" s="40" t="str">
        <f t="shared" si="192"/>
        <v>ID</v>
      </c>
      <c r="E459" s="40" t="str">
        <f t="shared" si="193"/>
        <v>Parent-CTA-2045 ERWH</v>
      </c>
      <c r="F459" s="40" t="s">
        <v>74</v>
      </c>
      <c r="G459" s="117" t="s">
        <v>544</v>
      </c>
      <c r="H459" s="117" t="s">
        <v>32</v>
      </c>
      <c r="I459" s="117" t="s">
        <v>1210</v>
      </c>
      <c r="J459" s="97">
        <v>0</v>
      </c>
      <c r="K459" s="97">
        <v>0</v>
      </c>
      <c r="L459" s="97">
        <v>0</v>
      </c>
      <c r="M459" s="97">
        <v>0</v>
      </c>
      <c r="N459" s="97">
        <v>0</v>
      </c>
      <c r="O459" s="97">
        <v>0</v>
      </c>
      <c r="P459" s="97">
        <v>0</v>
      </c>
      <c r="Q459" s="97">
        <v>0</v>
      </c>
      <c r="R459" s="97">
        <v>0</v>
      </c>
      <c r="S459" s="97">
        <v>0</v>
      </c>
      <c r="T459" s="97">
        <v>0</v>
      </c>
      <c r="U459" s="97">
        <v>0</v>
      </c>
      <c r="V459" s="97">
        <v>0</v>
      </c>
      <c r="W459" s="97">
        <v>0</v>
      </c>
      <c r="X459" s="97">
        <v>0</v>
      </c>
      <c r="Y459" s="97">
        <v>0</v>
      </c>
      <c r="Z459" s="97">
        <v>0</v>
      </c>
      <c r="AA459" s="97">
        <v>0</v>
      </c>
      <c r="AB459" s="97">
        <v>0</v>
      </c>
      <c r="AC459" s="97">
        <v>0</v>
      </c>
      <c r="AD459" s="97">
        <v>0</v>
      </c>
      <c r="AE459" s="97">
        <v>0</v>
      </c>
      <c r="AF459" s="97">
        <v>0</v>
      </c>
      <c r="AG459" s="97">
        <v>0</v>
      </c>
    </row>
    <row r="460" spans="2:33" ht="16.5">
      <c r="B460" s="39">
        <f t="shared" si="190"/>
        <v>0</v>
      </c>
      <c r="C460" s="40" t="str">
        <f t="shared" si="191"/>
        <v>Residential</v>
      </c>
      <c r="D460" s="40" t="str">
        <f t="shared" si="192"/>
        <v>ID</v>
      </c>
      <c r="E460" s="40" t="str">
        <f t="shared" si="193"/>
        <v>Time-of-Use Opt-Out</v>
      </c>
      <c r="F460" s="40" t="s">
        <v>74</v>
      </c>
      <c r="G460" s="117" t="s">
        <v>544</v>
      </c>
      <c r="H460" s="117" t="s">
        <v>32</v>
      </c>
      <c r="I460" s="117" t="s">
        <v>1314</v>
      </c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</row>
    <row r="461" spans="2:33" ht="16.5">
      <c r="B461" s="39">
        <f t="shared" si="190"/>
        <v>0</v>
      </c>
      <c r="C461" s="40" t="str">
        <f t="shared" si="191"/>
        <v>Residential</v>
      </c>
      <c r="D461" s="40" t="str">
        <f t="shared" si="192"/>
        <v>ID</v>
      </c>
      <c r="E461" s="40" t="str">
        <f t="shared" si="193"/>
        <v>Pilot-Time-of-Use Opt-in</v>
      </c>
      <c r="F461" s="40" t="s">
        <v>74</v>
      </c>
      <c r="G461" s="117" t="s">
        <v>544</v>
      </c>
      <c r="H461" s="117" t="s">
        <v>32</v>
      </c>
      <c r="I461" s="117" t="s">
        <v>1252</v>
      </c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</row>
    <row r="462" spans="2:33" ht="16.5">
      <c r="B462" s="39">
        <f t="shared" si="190"/>
        <v>25.091619914125179</v>
      </c>
      <c r="C462" s="40" t="str">
        <f t="shared" si="191"/>
        <v>Residential</v>
      </c>
      <c r="D462" s="40" t="str">
        <f t="shared" si="192"/>
        <v>ID</v>
      </c>
      <c r="E462" s="40" t="str">
        <f t="shared" si="193"/>
        <v>Parent-Time-of-Use Opt-in</v>
      </c>
      <c r="F462" s="40" t="s">
        <v>74</v>
      </c>
      <c r="G462" s="117" t="s">
        <v>544</v>
      </c>
      <c r="H462" s="117" t="s">
        <v>32</v>
      </c>
      <c r="I462" s="117" t="s">
        <v>1273</v>
      </c>
      <c r="J462" s="97">
        <v>0</v>
      </c>
      <c r="K462" s="97">
        <v>0.11172645228380119</v>
      </c>
      <c r="L462" s="97">
        <v>0.49065754168987946</v>
      </c>
      <c r="M462" s="97">
        <v>1.0522647966521625</v>
      </c>
      <c r="N462" s="97">
        <v>1.2922813525702841</v>
      </c>
      <c r="O462" s="97">
        <v>1.4066374388582992</v>
      </c>
      <c r="P462" s="97">
        <v>1.414983914554359</v>
      </c>
      <c r="Q462" s="97">
        <v>1.425267419360766</v>
      </c>
      <c r="R462" s="97">
        <v>1.4355405032503121</v>
      </c>
      <c r="S462" s="97">
        <v>1.4457997153793241</v>
      </c>
      <c r="T462" s="97">
        <v>1.4560414739696819</v>
      </c>
      <c r="U462" s="97">
        <v>1.4662620624873774</v>
      </c>
      <c r="V462" s="97">
        <v>1.4764576257356485</v>
      </c>
      <c r="W462" s="97">
        <v>1.4866241658622414</v>
      </c>
      <c r="X462" s="97">
        <v>1.4967575382804796</v>
      </c>
      <c r="Y462" s="97">
        <v>1.5068534475039306</v>
      </c>
      <c r="Z462" s="97">
        <v>1.5169074428946181</v>
      </c>
      <c r="AA462" s="97">
        <v>1.5269149143248806</v>
      </c>
      <c r="AB462" s="97">
        <v>1.5368710877531337</v>
      </c>
      <c r="AC462" s="97">
        <v>1.5467710207139962</v>
      </c>
      <c r="AD462" s="97">
        <v>1.5566095977234244</v>
      </c>
      <c r="AE462" s="97">
        <v>1.566381525599722</v>
      </c>
      <c r="AF462" s="97">
        <v>1.5811389665673041</v>
      </c>
      <c r="AG462" s="97">
        <v>1.5960354426679952</v>
      </c>
    </row>
    <row r="463" spans="2:33" ht="16.5">
      <c r="B463" s="39">
        <f t="shared" si="190"/>
        <v>0</v>
      </c>
      <c r="C463" s="40" t="str">
        <f t="shared" si="191"/>
        <v>Residential</v>
      </c>
      <c r="D463" s="40" t="str">
        <f t="shared" si="192"/>
        <v>ID</v>
      </c>
      <c r="E463" s="40" t="str">
        <f t="shared" si="193"/>
        <v>Pilot-Peak Time Rebate</v>
      </c>
      <c r="F463" s="40" t="s">
        <v>74</v>
      </c>
      <c r="G463" s="117" t="s">
        <v>544</v>
      </c>
      <c r="H463" s="117" t="s">
        <v>32</v>
      </c>
      <c r="I463" s="117" t="s">
        <v>1355</v>
      </c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</row>
    <row r="464" spans="2:33" ht="16.5">
      <c r="B464" s="39">
        <f t="shared" si="190"/>
        <v>36.111919254781128</v>
      </c>
      <c r="C464" s="40" t="str">
        <f t="shared" si="191"/>
        <v>Residential</v>
      </c>
      <c r="D464" s="40" t="str">
        <f t="shared" si="192"/>
        <v>ID</v>
      </c>
      <c r="E464" s="40" t="str">
        <f t="shared" si="193"/>
        <v>Parent-Peak Time Rebate</v>
      </c>
      <c r="F464" s="40" t="s">
        <v>74</v>
      </c>
      <c r="G464" s="117" t="s">
        <v>544</v>
      </c>
      <c r="H464" s="117" t="s">
        <v>32</v>
      </c>
      <c r="I464" s="117" t="s">
        <v>1376</v>
      </c>
      <c r="J464" s="97">
        <v>0</v>
      </c>
      <c r="K464" s="97">
        <v>0.18202416696086332</v>
      </c>
      <c r="L464" s="97">
        <v>0.7750966566854891</v>
      </c>
      <c r="M464" s="97">
        <v>1.5732627641546102</v>
      </c>
      <c r="N464" s="97">
        <v>1.8774597592407105</v>
      </c>
      <c r="O464" s="97">
        <v>2.0138525577710444</v>
      </c>
      <c r="P464" s="97">
        <v>2.0258020274528175</v>
      </c>
      <c r="Q464" s="97">
        <v>2.0405247000371909</v>
      </c>
      <c r="R464" s="97">
        <v>2.0552324532190989</v>
      </c>
      <c r="S464" s="97">
        <v>2.0699203464998974</v>
      </c>
      <c r="T464" s="97">
        <v>2.0845832519249137</v>
      </c>
      <c r="U464" s="97">
        <v>2.0992158486123675</v>
      </c>
      <c r="V464" s="97">
        <v>2.1138126171599985</v>
      </c>
      <c r="W464" s="97">
        <v>2.1283678339287482</v>
      </c>
      <c r="X464" s="97">
        <v>2.1428755652030409</v>
      </c>
      <c r="Y464" s="97">
        <v>2.1573296612273674</v>
      </c>
      <c r="Z464" s="97">
        <v>2.1717237501190927</v>
      </c>
      <c r="AA464" s="97">
        <v>2.1860512316576273</v>
      </c>
      <c r="AB464" s="97">
        <v>2.2003052709503486</v>
      </c>
      <c r="AC464" s="97">
        <v>2.2144787919759068</v>
      </c>
      <c r="AD464" s="97">
        <v>2.2285644710058543</v>
      </c>
      <c r="AE464" s="97">
        <v>2.2425547299058359</v>
      </c>
      <c r="AF464" s="97">
        <v>2.2636826406365804</v>
      </c>
      <c r="AG464" s="97">
        <v>2.2850096049760915</v>
      </c>
    </row>
    <row r="465" spans="2:33" ht="16.5">
      <c r="B465" s="39">
        <f t="shared" si="190"/>
        <v>2.0083781498945767</v>
      </c>
      <c r="C465" s="40" t="str">
        <f t="shared" si="191"/>
        <v>General Service</v>
      </c>
      <c r="D465" s="40" t="str">
        <f t="shared" si="192"/>
        <v>ID</v>
      </c>
      <c r="E465" s="40" t="str">
        <f t="shared" si="193"/>
        <v>Ancillary Battery Storage</v>
      </c>
      <c r="F465" s="40" t="s">
        <v>74</v>
      </c>
      <c r="G465" s="117" t="s">
        <v>544</v>
      </c>
      <c r="H465" s="117" t="s">
        <v>152</v>
      </c>
      <c r="I465" s="117" t="s">
        <v>503</v>
      </c>
      <c r="J465" s="97">
        <v>0</v>
      </c>
      <c r="K465" s="97">
        <v>2.2714953301836171E-3</v>
      </c>
      <c r="L465" s="97">
        <v>6.9584616125288887E-3</v>
      </c>
      <c r="M465" s="97">
        <v>1.4052973550265163E-2</v>
      </c>
      <c r="N465" s="97">
        <v>2.1309346838580524E-2</v>
      </c>
      <c r="O465" s="97">
        <v>2.8732998539016924E-2</v>
      </c>
      <c r="P465" s="97">
        <v>3.9970654209490461E-2</v>
      </c>
      <c r="Q465" s="97">
        <v>5.1467602754839754E-2</v>
      </c>
      <c r="R465" s="97">
        <v>6.3228449392172467E-2</v>
      </c>
      <c r="S465" s="97">
        <v>7.9020719187553462E-2</v>
      </c>
      <c r="T465" s="97">
        <v>9.5174395891593003E-2</v>
      </c>
      <c r="U465" s="97">
        <v>0.11169581838128069</v>
      </c>
      <c r="V465" s="97">
        <v>0.13248813459969369</v>
      </c>
      <c r="W465" s="97">
        <v>0.15375249725776657</v>
      </c>
      <c r="X465" s="97">
        <v>0.17549716207553104</v>
      </c>
      <c r="Y465" s="97">
        <v>0.20176583042364163</v>
      </c>
      <c r="Z465" s="97">
        <v>0.20413061868158575</v>
      </c>
      <c r="AA465" s="97">
        <v>0.20652328281092822</v>
      </c>
      <c r="AB465" s="97">
        <v>0.20894415140946346</v>
      </c>
      <c r="AC465" s="97">
        <v>0.2113935569484616</v>
      </c>
      <c r="AD465" s="97">
        <v>0.21387183581832878</v>
      </c>
      <c r="AE465" s="97">
        <v>0.21637932837480503</v>
      </c>
      <c r="AF465" s="97">
        <v>0.21891637898570776</v>
      </c>
      <c r="AG465" s="97">
        <v>0.2214833360782251</v>
      </c>
    </row>
    <row r="466" spans="2:33" ht="16.5">
      <c r="B466" s="39">
        <f t="shared" si="190"/>
        <v>0</v>
      </c>
      <c r="C466" s="40" t="str">
        <f t="shared" si="191"/>
        <v>General Service</v>
      </c>
      <c r="D466" s="40" t="str">
        <f t="shared" si="192"/>
        <v>ID</v>
      </c>
      <c r="E466" s="40" t="str">
        <f t="shared" si="193"/>
        <v>Ancillary Cooling</v>
      </c>
      <c r="F466" s="40" t="s">
        <v>74</v>
      </c>
      <c r="G466" s="117" t="s">
        <v>544</v>
      </c>
      <c r="H466" s="117" t="s">
        <v>152</v>
      </c>
      <c r="I466" s="117" t="s">
        <v>397</v>
      </c>
      <c r="J466" s="97">
        <v>0</v>
      </c>
      <c r="K466" s="97">
        <v>0</v>
      </c>
      <c r="L466" s="97">
        <v>0</v>
      </c>
      <c r="M466" s="97">
        <v>0</v>
      </c>
      <c r="N466" s="97">
        <v>0</v>
      </c>
      <c r="O466" s="97">
        <v>0</v>
      </c>
      <c r="P466" s="97">
        <v>0</v>
      </c>
      <c r="Q466" s="97">
        <v>0</v>
      </c>
      <c r="R466" s="97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0</v>
      </c>
      <c r="X466" s="97">
        <v>0</v>
      </c>
      <c r="Y466" s="97">
        <v>0</v>
      </c>
      <c r="Z466" s="97">
        <v>0</v>
      </c>
      <c r="AA466" s="97">
        <v>0</v>
      </c>
      <c r="AB466" s="97">
        <v>0</v>
      </c>
      <c r="AC466" s="97">
        <v>0</v>
      </c>
      <c r="AD466" s="97">
        <v>0</v>
      </c>
      <c r="AE466" s="97">
        <v>0</v>
      </c>
      <c r="AF466" s="97">
        <v>0</v>
      </c>
      <c r="AG466" s="97">
        <v>0</v>
      </c>
    </row>
    <row r="467" spans="2:33" ht="16.5">
      <c r="B467" s="39">
        <f t="shared" si="190"/>
        <v>8.1547118370918117</v>
      </c>
      <c r="C467" s="40" t="str">
        <f t="shared" si="191"/>
        <v>General Service</v>
      </c>
      <c r="D467" s="40" t="str">
        <f t="shared" si="192"/>
        <v>ID</v>
      </c>
      <c r="E467" s="40" t="str">
        <f t="shared" si="193"/>
        <v>Ancillary DLC WH</v>
      </c>
      <c r="F467" s="40" t="s">
        <v>74</v>
      </c>
      <c r="G467" s="117" t="s">
        <v>544</v>
      </c>
      <c r="H467" s="117" t="s">
        <v>152</v>
      </c>
      <c r="I467" s="117" t="s">
        <v>439</v>
      </c>
      <c r="J467" s="97">
        <v>0</v>
      </c>
      <c r="K467" s="97">
        <v>4.2627511277024688E-2</v>
      </c>
      <c r="L467" s="97">
        <v>0.12942457703655602</v>
      </c>
      <c r="M467" s="97">
        <v>0.30550381860744058</v>
      </c>
      <c r="N467" s="97">
        <v>0.3974207763866911</v>
      </c>
      <c r="O467" s="97">
        <v>0.44675007473787687</v>
      </c>
      <c r="P467" s="97">
        <v>0.45198246936135705</v>
      </c>
      <c r="Q467" s="97">
        <v>0.45727654289378222</v>
      </c>
      <c r="R467" s="97">
        <v>0.46263302239954274</v>
      </c>
      <c r="S467" s="97">
        <v>0.46805264351358616</v>
      </c>
      <c r="T467" s="97">
        <v>0.47353615054244652</v>
      </c>
      <c r="U467" s="97">
        <v>0.4790842965664639</v>
      </c>
      <c r="V467" s="97">
        <v>0.48469784354320827</v>
      </c>
      <c r="W467" s="97">
        <v>0.49037756241212493</v>
      </c>
      <c r="X467" s="97">
        <v>0.49612423320041044</v>
      </c>
      <c r="Y467" s="97">
        <v>0.50193864513013897</v>
      </c>
      <c r="Z467" s="97">
        <v>0.50782159672664995</v>
      </c>
      <c r="AA467" s="97">
        <v>0.51377389592821443</v>
      </c>
      <c r="AB467" s="97">
        <v>0.51979636019699316</v>
      </c>
      <c r="AC467" s="97">
        <v>0.52588981663130396</v>
      </c>
      <c r="AD467" s="97">
        <v>0.53205510207921125</v>
      </c>
      <c r="AE467" s="97">
        <v>0.53829306325345416</v>
      </c>
      <c r="AF467" s="97">
        <v>0.5446045568477329</v>
      </c>
      <c r="AG467" s="97">
        <v>0.5509904496543595</v>
      </c>
    </row>
    <row r="468" spans="2:33" ht="16.5">
      <c r="B468" s="39">
        <f t="shared" si="190"/>
        <v>0</v>
      </c>
      <c r="C468" s="40" t="str">
        <f t="shared" si="191"/>
        <v>General Service</v>
      </c>
      <c r="D468" s="40" t="str">
        <f t="shared" si="192"/>
        <v>ID</v>
      </c>
      <c r="E468" s="40" t="str">
        <f t="shared" si="193"/>
        <v>Parent-Ancillary HPWH</v>
      </c>
      <c r="F468" s="40" t="s">
        <v>74</v>
      </c>
      <c r="G468" s="117" t="s">
        <v>544</v>
      </c>
      <c r="H468" s="117" t="s">
        <v>152</v>
      </c>
      <c r="I468" s="117" t="s">
        <v>1168</v>
      </c>
      <c r="J468" s="97">
        <v>0</v>
      </c>
      <c r="K468" s="97">
        <v>0</v>
      </c>
      <c r="L468" s="97">
        <v>0</v>
      </c>
      <c r="M468" s="97">
        <v>0</v>
      </c>
      <c r="N468" s="97">
        <v>0</v>
      </c>
      <c r="O468" s="97">
        <v>0</v>
      </c>
      <c r="P468" s="97">
        <v>0</v>
      </c>
      <c r="Q468" s="97">
        <v>0</v>
      </c>
      <c r="R468" s="97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0</v>
      </c>
      <c r="AB468" s="97">
        <v>0</v>
      </c>
      <c r="AC468" s="97">
        <v>0</v>
      </c>
      <c r="AD468" s="97">
        <v>0</v>
      </c>
      <c r="AE468" s="97">
        <v>0</v>
      </c>
      <c r="AF468" s="97">
        <v>0</v>
      </c>
      <c r="AG468" s="97">
        <v>0</v>
      </c>
    </row>
    <row r="469" spans="2:33" ht="16.5">
      <c r="B469" s="39">
        <f t="shared" si="190"/>
        <v>0</v>
      </c>
      <c r="C469" s="40" t="str">
        <f t="shared" si="191"/>
        <v>General Service</v>
      </c>
      <c r="D469" s="40" t="str">
        <f t="shared" si="192"/>
        <v>ID</v>
      </c>
      <c r="E469" s="40" t="str">
        <f t="shared" si="193"/>
        <v>Parent-Ancillary ERWH</v>
      </c>
      <c r="F469" s="40" t="s">
        <v>74</v>
      </c>
      <c r="G469" s="117" t="s">
        <v>544</v>
      </c>
      <c r="H469" s="117" t="s">
        <v>152</v>
      </c>
      <c r="I469" s="117" t="s">
        <v>1231</v>
      </c>
      <c r="J469" s="97">
        <v>0</v>
      </c>
      <c r="K469" s="97">
        <v>0</v>
      </c>
      <c r="L469" s="97">
        <v>0</v>
      </c>
      <c r="M469" s="97">
        <v>0</v>
      </c>
      <c r="N469" s="97">
        <v>0</v>
      </c>
      <c r="O469" s="97">
        <v>0</v>
      </c>
      <c r="P469" s="97">
        <v>0</v>
      </c>
      <c r="Q469" s="97">
        <v>0</v>
      </c>
      <c r="R469" s="97">
        <v>0</v>
      </c>
      <c r="S469" s="97">
        <v>0</v>
      </c>
      <c r="T469" s="97">
        <v>0</v>
      </c>
      <c r="U469" s="97">
        <v>0</v>
      </c>
      <c r="V469" s="97">
        <v>0</v>
      </c>
      <c r="W469" s="97">
        <v>0</v>
      </c>
      <c r="X469" s="97">
        <v>0</v>
      </c>
      <c r="Y469" s="97">
        <v>0</v>
      </c>
      <c r="Z469" s="97">
        <v>0</v>
      </c>
      <c r="AA469" s="97">
        <v>0</v>
      </c>
      <c r="AB469" s="97">
        <v>0</v>
      </c>
      <c r="AC469" s="97">
        <v>0</v>
      </c>
      <c r="AD469" s="97">
        <v>0</v>
      </c>
      <c r="AE469" s="97">
        <v>0</v>
      </c>
      <c r="AF469" s="97">
        <v>0</v>
      </c>
      <c r="AG469" s="97">
        <v>0</v>
      </c>
    </row>
    <row r="470" spans="2:33" ht="16.5">
      <c r="B470" s="39">
        <f t="shared" si="190"/>
        <v>0.31702301318570658</v>
      </c>
      <c r="C470" s="40" t="str">
        <f t="shared" si="191"/>
        <v>General Service</v>
      </c>
      <c r="D470" s="40" t="str">
        <f t="shared" si="192"/>
        <v>ID</v>
      </c>
      <c r="E470" s="40" t="str">
        <f t="shared" si="193"/>
        <v>Ancillary Heating</v>
      </c>
      <c r="F470" s="40" t="s">
        <v>74</v>
      </c>
      <c r="G470" s="117" t="s">
        <v>544</v>
      </c>
      <c r="H470" s="117" t="s">
        <v>152</v>
      </c>
      <c r="I470" s="117" t="s">
        <v>418</v>
      </c>
      <c r="J470" s="97">
        <v>0</v>
      </c>
      <c r="K470" s="97">
        <v>0</v>
      </c>
      <c r="L470" s="97">
        <v>1.7720182201265309E-3</v>
      </c>
      <c r="M470" s="97">
        <v>5.3778977550093887E-3</v>
      </c>
      <c r="N470" s="97">
        <v>1.2696346939592353E-2</v>
      </c>
      <c r="O470" s="97">
        <v>1.6515047482426586E-2</v>
      </c>
      <c r="P470" s="97">
        <v>1.8564970948134973E-2</v>
      </c>
      <c r="Q470" s="97">
        <v>1.878242257068493E-2</v>
      </c>
      <c r="R470" s="97">
        <v>1.9002437489735301E-2</v>
      </c>
      <c r="S470" s="97">
        <v>1.9225045921151412E-2</v>
      </c>
      <c r="T470" s="97">
        <v>1.9450278436980023E-2</v>
      </c>
      <c r="U470" s="97">
        <v>1.9678165969647898E-2</v>
      </c>
      <c r="V470" s="97">
        <v>1.9908739816209921E-2</v>
      </c>
      <c r="W470" s="97">
        <v>2.0142031642647353E-2</v>
      </c>
      <c r="X470" s="97">
        <v>2.0378073488216641E-2</v>
      </c>
      <c r="Y470" s="97">
        <v>2.0616897769849561E-2</v>
      </c>
      <c r="Z470" s="97">
        <v>2.0858537286605226E-2</v>
      </c>
      <c r="AA470" s="97">
        <v>2.1103025224174558E-2</v>
      </c>
      <c r="AB470" s="97">
        <v>2.1350395159437846E-2</v>
      </c>
      <c r="AC470" s="97">
        <v>2.1600681065076059E-2</v>
      </c>
      <c r="AD470" s="97">
        <v>2.1853917314236526E-2</v>
      </c>
      <c r="AE470" s="97">
        <v>2.2110138685253532E-2</v>
      </c>
      <c r="AF470" s="97">
        <v>2.2369380366424666E-2</v>
      </c>
      <c r="AG470" s="97">
        <v>2.2631677960843408E-2</v>
      </c>
    </row>
    <row r="471" spans="2:33" ht="16.5">
      <c r="B471" s="39">
        <f t="shared" si="190"/>
        <v>1.9775305310147662</v>
      </c>
      <c r="C471" s="40" t="str">
        <f t="shared" si="191"/>
        <v>General Service</v>
      </c>
      <c r="D471" s="40" t="str">
        <f t="shared" si="192"/>
        <v>ID</v>
      </c>
      <c r="E471" s="40" t="str">
        <f t="shared" si="193"/>
        <v>Ancillary Third Party</v>
      </c>
      <c r="F471" s="40" t="s">
        <v>74</v>
      </c>
      <c r="G471" s="117" t="s">
        <v>544</v>
      </c>
      <c r="H471" s="117" t="s">
        <v>152</v>
      </c>
      <c r="I471" s="117" t="s">
        <v>472</v>
      </c>
      <c r="J471" s="97">
        <v>0</v>
      </c>
      <c r="K471" s="97">
        <v>3.7577218025714336E-2</v>
      </c>
      <c r="L471" s="97">
        <v>9.0854314688701823E-2</v>
      </c>
      <c r="M471" s="97">
        <v>0.1138050864246089</v>
      </c>
      <c r="N471" s="97">
        <v>0.11315644156392417</v>
      </c>
      <c r="O471" s="97">
        <v>0.11251173887800943</v>
      </c>
      <c r="P471" s="97">
        <v>0.11187095597845748</v>
      </c>
      <c r="Q471" s="97">
        <v>0.11123407061344349</v>
      </c>
      <c r="R471" s="97">
        <v>0.11060106066695204</v>
      </c>
      <c r="S471" s="97">
        <v>0.10997190415800963</v>
      </c>
      <c r="T471" s="97">
        <v>0.10934657923992119</v>
      </c>
      <c r="U471" s="97">
        <v>0.10872506419951201</v>
      </c>
      <c r="V471" s="97">
        <v>0.10810733745637356</v>
      </c>
      <c r="W471" s="97">
        <v>0.10749337756211451</v>
      </c>
      <c r="X471" s="97">
        <v>0.10688316319961617</v>
      </c>
      <c r="Y471" s="97">
        <v>0.10627667318229234</v>
      </c>
      <c r="Z471" s="97">
        <v>0.10567388645335403</v>
      </c>
      <c r="AA471" s="97">
        <v>0.1050747820850783</v>
      </c>
      <c r="AB471" s="97">
        <v>0.10447933927808224</v>
      </c>
      <c r="AC471" s="97">
        <v>0.10388753736060041</v>
      </c>
      <c r="AD471" s="97">
        <v>0.10329935578776793</v>
      </c>
      <c r="AE471" s="97">
        <v>0.10271477414090707</v>
      </c>
      <c r="AF471" s="97">
        <v>0.10213377212681848</v>
      </c>
      <c r="AG471" s="97">
        <v>0.10155632957707728</v>
      </c>
    </row>
    <row r="472" spans="2:33" ht="16.5">
      <c r="B472" s="39">
        <f t="shared" si="190"/>
        <v>2.0083781498945767</v>
      </c>
      <c r="C472" s="40" t="str">
        <f t="shared" si="191"/>
        <v>General Service</v>
      </c>
      <c r="D472" s="40" t="str">
        <f t="shared" si="192"/>
        <v>ID</v>
      </c>
      <c r="E472" s="40" t="str">
        <f t="shared" si="193"/>
        <v>Battery Energy Storage</v>
      </c>
      <c r="F472" s="40" t="s">
        <v>74</v>
      </c>
      <c r="G472" s="117" t="s">
        <v>544</v>
      </c>
      <c r="H472" s="117" t="s">
        <v>152</v>
      </c>
      <c r="I472" s="117" t="s">
        <v>356</v>
      </c>
      <c r="J472" s="97">
        <v>0</v>
      </c>
      <c r="K472" s="97">
        <v>2.2714953301836171E-3</v>
      </c>
      <c r="L472" s="97">
        <v>6.9584616125288887E-3</v>
      </c>
      <c r="M472" s="97">
        <v>1.4052973550265163E-2</v>
      </c>
      <c r="N472" s="97">
        <v>2.1309346838580524E-2</v>
      </c>
      <c r="O472" s="97">
        <v>2.8732998539016924E-2</v>
      </c>
      <c r="P472" s="97">
        <v>3.9970654209490461E-2</v>
      </c>
      <c r="Q472" s="97">
        <v>5.1467602754839754E-2</v>
      </c>
      <c r="R472" s="97">
        <v>6.3228449392172467E-2</v>
      </c>
      <c r="S472" s="97">
        <v>7.9020719187553462E-2</v>
      </c>
      <c r="T472" s="97">
        <v>9.5174395891593003E-2</v>
      </c>
      <c r="U472" s="97">
        <v>0.11169581838128069</v>
      </c>
      <c r="V472" s="97">
        <v>0.13248813459969369</v>
      </c>
      <c r="W472" s="97">
        <v>0.15375249725776657</v>
      </c>
      <c r="X472" s="97">
        <v>0.17549716207553104</v>
      </c>
      <c r="Y472" s="97">
        <v>0.20176583042364163</v>
      </c>
      <c r="Z472" s="97">
        <v>0.20413061868158575</v>
      </c>
      <c r="AA472" s="97">
        <v>0.20652328281092822</v>
      </c>
      <c r="AB472" s="97">
        <v>0.20894415140946346</v>
      </c>
      <c r="AC472" s="97">
        <v>0.2113935569484616</v>
      </c>
      <c r="AD472" s="97">
        <v>0.21387183581832878</v>
      </c>
      <c r="AE472" s="97">
        <v>0.21637932837480503</v>
      </c>
      <c r="AF472" s="97">
        <v>0.21891637898570776</v>
      </c>
      <c r="AG472" s="97">
        <v>0.2214833360782251</v>
      </c>
    </row>
    <row r="473" spans="2:33" ht="16.5">
      <c r="B473" s="39">
        <f t="shared" si="190"/>
        <v>0</v>
      </c>
      <c r="C473" s="40" t="str">
        <f t="shared" si="191"/>
        <v>General Service</v>
      </c>
      <c r="D473" s="40" t="str">
        <f t="shared" si="192"/>
        <v>ID</v>
      </c>
      <c r="E473" s="40" t="str">
        <f t="shared" si="193"/>
        <v>DLC Central AC</v>
      </c>
      <c r="F473" s="40" t="s">
        <v>74</v>
      </c>
      <c r="G473" s="117" t="s">
        <v>544</v>
      </c>
      <c r="H473" s="117" t="s">
        <v>152</v>
      </c>
      <c r="I473" s="117" t="s">
        <v>141</v>
      </c>
      <c r="J473" s="97">
        <v>0</v>
      </c>
      <c r="K473" s="97">
        <v>0</v>
      </c>
      <c r="L473" s="97">
        <v>0</v>
      </c>
      <c r="M473" s="97">
        <v>0</v>
      </c>
      <c r="N473" s="97">
        <v>0</v>
      </c>
      <c r="O473" s="97">
        <v>0</v>
      </c>
      <c r="P473" s="97">
        <v>0</v>
      </c>
      <c r="Q473" s="97">
        <v>0</v>
      </c>
      <c r="R473" s="97">
        <v>0</v>
      </c>
      <c r="S473" s="97">
        <v>0</v>
      </c>
      <c r="T473" s="97">
        <v>0</v>
      </c>
      <c r="U473" s="97">
        <v>0</v>
      </c>
      <c r="V473" s="97">
        <v>0</v>
      </c>
      <c r="W473" s="97">
        <v>0</v>
      </c>
      <c r="X473" s="97">
        <v>0</v>
      </c>
      <c r="Y473" s="97">
        <v>0</v>
      </c>
      <c r="Z473" s="97">
        <v>0</v>
      </c>
      <c r="AA473" s="97">
        <v>0</v>
      </c>
      <c r="AB473" s="97">
        <v>0</v>
      </c>
      <c r="AC473" s="97">
        <v>0</v>
      </c>
      <c r="AD473" s="97">
        <v>0</v>
      </c>
      <c r="AE473" s="97">
        <v>0</v>
      </c>
      <c r="AF473" s="97">
        <v>0</v>
      </c>
      <c r="AG473" s="97">
        <v>0</v>
      </c>
    </row>
    <row r="474" spans="2:33" ht="16.5">
      <c r="B474" s="39">
        <f t="shared" si="190"/>
        <v>2.2820789327156312</v>
      </c>
      <c r="C474" s="40" t="str">
        <f t="shared" si="191"/>
        <v>General Service</v>
      </c>
      <c r="D474" s="40" t="str">
        <f t="shared" si="192"/>
        <v>ID</v>
      </c>
      <c r="E474" s="40" t="str">
        <f t="shared" si="193"/>
        <v>DLC Smart Appliances</v>
      </c>
      <c r="F474" s="40" t="s">
        <v>74</v>
      </c>
      <c r="G474" s="117" t="s">
        <v>544</v>
      </c>
      <c r="H474" s="117" t="s">
        <v>152</v>
      </c>
      <c r="I474" s="117" t="s">
        <v>227</v>
      </c>
      <c r="J474" s="97">
        <v>0</v>
      </c>
      <c r="K474" s="97">
        <v>1.1929219251736114E-2</v>
      </c>
      <c r="L474" s="97">
        <v>3.6219195298516887E-2</v>
      </c>
      <c r="M474" s="97">
        <v>8.5494600206112492E-2</v>
      </c>
      <c r="N474" s="97">
        <v>0.11121736725144644</v>
      </c>
      <c r="O474" s="97">
        <v>0.12502206750104244</v>
      </c>
      <c r="P474" s="97">
        <v>0.12648634211631288</v>
      </c>
      <c r="Q474" s="97">
        <v>0.12796787744434768</v>
      </c>
      <c r="R474" s="97">
        <v>0.12946687695258516</v>
      </c>
      <c r="S474" s="97">
        <v>0.1309835465069161</v>
      </c>
      <c r="T474" s="97">
        <v>0.13251809439995643</v>
      </c>
      <c r="U474" s="97">
        <v>0.13407073137965322</v>
      </c>
      <c r="V474" s="97">
        <v>0.13564167067822769</v>
      </c>
      <c r="W474" s="97">
        <v>0.13723112804145987</v>
      </c>
      <c r="X474" s="97">
        <v>0.13883932175831787</v>
      </c>
      <c r="Y474" s="97">
        <v>0.14046647269093698</v>
      </c>
      <c r="Z474" s="97">
        <v>0.14211280430495163</v>
      </c>
      <c r="AA474" s="97">
        <v>0.14377854270018528</v>
      </c>
      <c r="AB474" s="97">
        <v>0.14546391664170202</v>
      </c>
      <c r="AC474" s="97">
        <v>0.14716915759122406</v>
      </c>
      <c r="AD474" s="97">
        <v>0.14889449973891974</v>
      </c>
      <c r="AE474" s="97">
        <v>0.15064018003556587</v>
      </c>
      <c r="AF474" s="97">
        <v>0.15240643822509001</v>
      </c>
      <c r="AG474" s="97">
        <v>0.15419351687749522</v>
      </c>
    </row>
    <row r="475" spans="2:33" ht="16.5">
      <c r="B475" s="39">
        <f t="shared" si="190"/>
        <v>0</v>
      </c>
      <c r="C475" s="40" t="str">
        <f t="shared" si="191"/>
        <v>General Service</v>
      </c>
      <c r="D475" s="40" t="str">
        <f t="shared" si="192"/>
        <v>ID</v>
      </c>
      <c r="E475" s="40" t="str">
        <f t="shared" si="193"/>
        <v>DLC Smart Thermostats - Cooling</v>
      </c>
      <c r="F475" s="40" t="s">
        <v>74</v>
      </c>
      <c r="G475" s="117" t="s">
        <v>544</v>
      </c>
      <c r="H475" s="117" t="s">
        <v>152</v>
      </c>
      <c r="I475" s="117" t="s">
        <v>185</v>
      </c>
      <c r="J475" s="97">
        <v>0</v>
      </c>
      <c r="K475" s="97">
        <v>0</v>
      </c>
      <c r="L475" s="97">
        <v>0</v>
      </c>
      <c r="M475" s="97">
        <v>0</v>
      </c>
      <c r="N475" s="97">
        <v>0</v>
      </c>
      <c r="O475" s="97">
        <v>0</v>
      </c>
      <c r="P475" s="97">
        <v>0</v>
      </c>
      <c r="Q475" s="97">
        <v>0</v>
      </c>
      <c r="R475" s="97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0</v>
      </c>
      <c r="X475" s="97">
        <v>0</v>
      </c>
      <c r="Y475" s="97">
        <v>0</v>
      </c>
      <c r="Z475" s="97">
        <v>0</v>
      </c>
      <c r="AA475" s="97">
        <v>0</v>
      </c>
      <c r="AB475" s="97">
        <v>0</v>
      </c>
      <c r="AC475" s="97">
        <v>0</v>
      </c>
      <c r="AD475" s="97">
        <v>0</v>
      </c>
      <c r="AE475" s="97">
        <v>0</v>
      </c>
      <c r="AF475" s="97">
        <v>0</v>
      </c>
      <c r="AG475" s="97">
        <v>0</v>
      </c>
    </row>
    <row r="476" spans="2:33" ht="16.5">
      <c r="B476" s="39">
        <f t="shared" si="190"/>
        <v>1.2680920527428263</v>
      </c>
      <c r="C476" s="40" t="str">
        <f t="shared" si="191"/>
        <v>General Service</v>
      </c>
      <c r="D476" s="40" t="str">
        <f t="shared" si="192"/>
        <v>ID</v>
      </c>
      <c r="E476" s="40" t="str">
        <f t="shared" si="193"/>
        <v>DLC Smart Thermostats - Heating</v>
      </c>
      <c r="F476" s="40" t="s">
        <v>74</v>
      </c>
      <c r="G476" s="117" t="s">
        <v>544</v>
      </c>
      <c r="H476" s="117" t="s">
        <v>152</v>
      </c>
      <c r="I476" s="117" t="s">
        <v>206</v>
      </c>
      <c r="J476" s="97">
        <v>0</v>
      </c>
      <c r="K476" s="97">
        <v>0</v>
      </c>
      <c r="L476" s="97">
        <v>7.0880728805061237E-3</v>
      </c>
      <c r="M476" s="97">
        <v>2.1511591020037555E-2</v>
      </c>
      <c r="N476" s="97">
        <v>5.078538775836941E-2</v>
      </c>
      <c r="O476" s="97">
        <v>6.6060189929706345E-2</v>
      </c>
      <c r="P476" s="97">
        <v>7.4259883792539894E-2</v>
      </c>
      <c r="Q476" s="97">
        <v>7.5129690282739719E-2</v>
      </c>
      <c r="R476" s="97">
        <v>7.6009749958941206E-2</v>
      </c>
      <c r="S476" s="97">
        <v>7.6900183684605647E-2</v>
      </c>
      <c r="T476" s="97">
        <v>7.7801113747920092E-2</v>
      </c>
      <c r="U476" s="97">
        <v>7.8712663878591591E-2</v>
      </c>
      <c r="V476" s="97">
        <v>7.9634959264839683E-2</v>
      </c>
      <c r="W476" s="97">
        <v>8.0568126570589413E-2</v>
      </c>
      <c r="X476" s="97">
        <v>8.1512293952866563E-2</v>
      </c>
      <c r="Y476" s="97">
        <v>8.2467591079398245E-2</v>
      </c>
      <c r="Z476" s="97">
        <v>8.3434149146420902E-2</v>
      </c>
      <c r="AA476" s="97">
        <v>8.4412100896698233E-2</v>
      </c>
      <c r="AB476" s="97">
        <v>8.5401580637751384E-2</v>
      </c>
      <c r="AC476" s="97">
        <v>8.6402724260304237E-2</v>
      </c>
      <c r="AD476" s="97">
        <v>8.7415669256946105E-2</v>
      </c>
      <c r="AE476" s="97">
        <v>8.844055474101413E-2</v>
      </c>
      <c r="AF476" s="97">
        <v>8.9477521465698664E-2</v>
      </c>
      <c r="AG476" s="97">
        <v>9.0526711843373631E-2</v>
      </c>
    </row>
    <row r="477" spans="2:33" ht="16.5">
      <c r="B477" s="39">
        <f t="shared" si="190"/>
        <v>8.1547118370918117</v>
      </c>
      <c r="C477" s="40" t="str">
        <f t="shared" si="191"/>
        <v>General Service</v>
      </c>
      <c r="D477" s="40" t="str">
        <f t="shared" si="192"/>
        <v>ID</v>
      </c>
      <c r="E477" s="40" t="str">
        <f t="shared" si="193"/>
        <v>DLC Water Heating</v>
      </c>
      <c r="F477" s="40" t="s">
        <v>74</v>
      </c>
      <c r="G477" s="117" t="s">
        <v>544</v>
      </c>
      <c r="H477" s="117" t="s">
        <v>152</v>
      </c>
      <c r="I477" s="117" t="s">
        <v>163</v>
      </c>
      <c r="J477" s="97">
        <v>0</v>
      </c>
      <c r="K477" s="97">
        <v>4.2627511277024688E-2</v>
      </c>
      <c r="L477" s="97">
        <v>0.12942457703655602</v>
      </c>
      <c r="M477" s="97">
        <v>0.30550381860744058</v>
      </c>
      <c r="N477" s="97">
        <v>0.3974207763866911</v>
      </c>
      <c r="O477" s="97">
        <v>0.44675007473787687</v>
      </c>
      <c r="P477" s="97">
        <v>0.45198246936135705</v>
      </c>
      <c r="Q477" s="97">
        <v>0.45727654289378222</v>
      </c>
      <c r="R477" s="97">
        <v>0.46263302239954274</v>
      </c>
      <c r="S477" s="97">
        <v>0.46805264351358616</v>
      </c>
      <c r="T477" s="97">
        <v>0.47353615054244652</v>
      </c>
      <c r="U477" s="97">
        <v>0.4790842965664639</v>
      </c>
      <c r="V477" s="97">
        <v>0.48469784354320827</v>
      </c>
      <c r="W477" s="97">
        <v>0.49037756241212493</v>
      </c>
      <c r="X477" s="97">
        <v>0.49612423320041044</v>
      </c>
      <c r="Y477" s="97">
        <v>0.50193864513013897</v>
      </c>
      <c r="Z477" s="97">
        <v>0.50782159672664995</v>
      </c>
      <c r="AA477" s="97">
        <v>0.51377389592821443</v>
      </c>
      <c r="AB477" s="97">
        <v>0.51979636019699316</v>
      </c>
      <c r="AC477" s="97">
        <v>0.52588981663130396</v>
      </c>
      <c r="AD477" s="97">
        <v>0.53205510207921125</v>
      </c>
      <c r="AE477" s="97">
        <v>0.53829306325345416</v>
      </c>
      <c r="AF477" s="97">
        <v>0.5446045568477329</v>
      </c>
      <c r="AG477" s="97">
        <v>0.5509904496543595</v>
      </c>
    </row>
    <row r="478" spans="2:33" ht="16.5">
      <c r="B478" s="39">
        <f t="shared" si="190"/>
        <v>0</v>
      </c>
      <c r="C478" s="40" t="str">
        <f t="shared" si="191"/>
        <v>General Service</v>
      </c>
      <c r="D478" s="40" t="str">
        <f t="shared" si="192"/>
        <v>ID</v>
      </c>
      <c r="E478" s="40" t="str">
        <f t="shared" si="193"/>
        <v>Electric Vehicle TOU Opt-in</v>
      </c>
      <c r="F478" s="40" t="s">
        <v>74</v>
      </c>
      <c r="G478" s="117" t="s">
        <v>544</v>
      </c>
      <c r="H478" s="117" t="s">
        <v>152</v>
      </c>
      <c r="I478" s="117" t="s">
        <v>283</v>
      </c>
      <c r="J478" s="97">
        <v>0</v>
      </c>
      <c r="K478" s="97">
        <v>0</v>
      </c>
      <c r="L478" s="97">
        <v>0</v>
      </c>
      <c r="M478" s="97">
        <v>0</v>
      </c>
      <c r="N478" s="97">
        <v>0</v>
      </c>
      <c r="O478" s="97">
        <v>0</v>
      </c>
      <c r="P478" s="97">
        <v>0</v>
      </c>
      <c r="Q478" s="97">
        <v>0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0</v>
      </c>
      <c r="Y478" s="97">
        <v>0</v>
      </c>
      <c r="Z478" s="97">
        <v>0</v>
      </c>
      <c r="AA478" s="97">
        <v>0</v>
      </c>
      <c r="AB478" s="97">
        <v>0</v>
      </c>
      <c r="AC478" s="97">
        <v>0</v>
      </c>
      <c r="AD478" s="97">
        <v>0</v>
      </c>
      <c r="AE478" s="97">
        <v>0</v>
      </c>
      <c r="AF478" s="97">
        <v>0</v>
      </c>
      <c r="AG478" s="97">
        <v>0</v>
      </c>
    </row>
    <row r="479" spans="2:33" ht="16.5">
      <c r="B479" s="39">
        <f t="shared" si="190"/>
        <v>0</v>
      </c>
      <c r="C479" s="40" t="str">
        <f t="shared" si="191"/>
        <v>General Service</v>
      </c>
      <c r="D479" s="40" t="str">
        <f t="shared" si="192"/>
        <v>ID</v>
      </c>
      <c r="E479" s="40" t="str">
        <f t="shared" si="193"/>
        <v>Thermal Energy Storage</v>
      </c>
      <c r="F479" s="40" t="s">
        <v>74</v>
      </c>
      <c r="G479" s="117" t="s">
        <v>544</v>
      </c>
      <c r="H479" s="117" t="s">
        <v>152</v>
      </c>
      <c r="I479" s="117" t="s">
        <v>325</v>
      </c>
      <c r="J479" s="97">
        <v>0</v>
      </c>
      <c r="K479" s="97">
        <v>0</v>
      </c>
      <c r="L479" s="97">
        <v>0</v>
      </c>
      <c r="M479" s="97">
        <v>0</v>
      </c>
      <c r="N479" s="97">
        <v>0</v>
      </c>
      <c r="O479" s="97">
        <v>0</v>
      </c>
      <c r="P479" s="97">
        <v>0</v>
      </c>
      <c r="Q479" s="97">
        <v>0</v>
      </c>
      <c r="R479" s="97">
        <v>0</v>
      </c>
      <c r="S479" s="97">
        <v>0</v>
      </c>
      <c r="T479" s="97">
        <v>0</v>
      </c>
      <c r="U479" s="97">
        <v>0</v>
      </c>
      <c r="V479" s="97">
        <v>0</v>
      </c>
      <c r="W479" s="97">
        <v>0</v>
      </c>
      <c r="X479" s="97">
        <v>0</v>
      </c>
      <c r="Y479" s="97">
        <v>0</v>
      </c>
      <c r="Z479" s="97">
        <v>0</v>
      </c>
      <c r="AA479" s="97">
        <v>0</v>
      </c>
      <c r="AB479" s="97">
        <v>0</v>
      </c>
      <c r="AC479" s="97">
        <v>0</v>
      </c>
      <c r="AD479" s="97">
        <v>0</v>
      </c>
      <c r="AE479" s="97">
        <v>0</v>
      </c>
      <c r="AF479" s="97">
        <v>0</v>
      </c>
      <c r="AG479" s="97">
        <v>0</v>
      </c>
    </row>
    <row r="480" spans="2:33" ht="16.5">
      <c r="B480" s="39">
        <f t="shared" si="190"/>
        <v>18.306520402190028</v>
      </c>
      <c r="C480" s="40" t="str">
        <f t="shared" si="191"/>
        <v>General Service</v>
      </c>
      <c r="D480" s="40" t="str">
        <f t="shared" si="192"/>
        <v>ID</v>
      </c>
      <c r="E480" s="40" t="str">
        <f t="shared" si="193"/>
        <v>Third Party Contracts</v>
      </c>
      <c r="F480" s="40" t="s">
        <v>74</v>
      </c>
      <c r="G480" s="117" t="s">
        <v>544</v>
      </c>
      <c r="H480" s="117" t="s">
        <v>152</v>
      </c>
      <c r="I480" s="117" t="s">
        <v>248</v>
      </c>
      <c r="J480" s="97">
        <v>0</v>
      </c>
      <c r="K480" s="97">
        <v>0.34786219360784471</v>
      </c>
      <c r="L480" s="97">
        <v>0.84106229430613699</v>
      </c>
      <c r="M480" s="97">
        <v>1.0535236264777272</v>
      </c>
      <c r="N480" s="97">
        <v>1.0475189503477422</v>
      </c>
      <c r="O480" s="97">
        <v>1.0415507679667662</v>
      </c>
      <c r="P480" s="97">
        <v>1.035618872079423</v>
      </c>
      <c r="Q480" s="97">
        <v>1.0297230566947158</v>
      </c>
      <c r="R480" s="97">
        <v>1.0238631170788717</v>
      </c>
      <c r="S480" s="97">
        <v>1.0180388497482356</v>
      </c>
      <c r="T480" s="97">
        <v>1.0122500524622036</v>
      </c>
      <c r="U480" s="97">
        <v>1.0064965242162047</v>
      </c>
      <c r="V480" s="97">
        <v>1.0007780652347193</v>
      </c>
      <c r="W480" s="97">
        <v>0.9950944769643465</v>
      </c>
      <c r="X480" s="97">
        <v>0.98944556206690959</v>
      </c>
      <c r="Y480" s="97">
        <v>0.98383112441260678</v>
      </c>
      <c r="Z480" s="97">
        <v>0.9782509690732013</v>
      </c>
      <c r="AA480" s="97">
        <v>0.97270490231525752</v>
      </c>
      <c r="AB480" s="97">
        <v>0.96719273159341401</v>
      </c>
      <c r="AC480" s="97">
        <v>0.96171426554370076</v>
      </c>
      <c r="AD480" s="97">
        <v>0.95626931397689763</v>
      </c>
      <c r="AE480" s="97">
        <v>0.9508576878719327</v>
      </c>
      <c r="AF480" s="97">
        <v>0.94547919936932145</v>
      </c>
      <c r="AG480" s="97">
        <v>0.94013366176464741</v>
      </c>
    </row>
    <row r="481" spans="2:33" ht="16.5">
      <c r="B481" s="39">
        <f t="shared" ref="B481:B517" si="194">SUM(J481:AC481)</f>
        <v>0</v>
      </c>
      <c r="C481" s="40" t="str">
        <f t="shared" ref="C481:C517" si="195">H481</f>
        <v>General Service</v>
      </c>
      <c r="D481" s="40" t="str">
        <f t="shared" ref="D481:D518" si="196">IF(ISBLANK(G481),D480,G481)</f>
        <v>ID</v>
      </c>
      <c r="E481" s="40" t="str">
        <f t="shared" ref="E481:E517" si="197">I481</f>
        <v>Pilot-CTA-2045 HPWH</v>
      </c>
      <c r="F481" s="40" t="s">
        <v>74</v>
      </c>
      <c r="G481" s="117" t="s">
        <v>544</v>
      </c>
      <c r="H481" s="117" t="s">
        <v>152</v>
      </c>
      <c r="I481" s="117" t="s">
        <v>1126</v>
      </c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</row>
    <row r="482" spans="2:33" ht="16.5">
      <c r="B482" s="39">
        <f t="shared" si="194"/>
        <v>0</v>
      </c>
      <c r="C482" s="40" t="str">
        <f t="shared" si="195"/>
        <v>General Service</v>
      </c>
      <c r="D482" s="40" t="str">
        <f t="shared" si="196"/>
        <v>ID</v>
      </c>
      <c r="E482" s="40" t="str">
        <f t="shared" si="197"/>
        <v>Parent-CTA-2045 HPWH</v>
      </c>
      <c r="F482" s="40" t="s">
        <v>74</v>
      </c>
      <c r="G482" s="117" t="s">
        <v>544</v>
      </c>
      <c r="H482" s="117" t="s">
        <v>152</v>
      </c>
      <c r="I482" s="117" t="s">
        <v>1147</v>
      </c>
      <c r="J482" s="97">
        <v>0</v>
      </c>
      <c r="K482" s="97">
        <v>0</v>
      </c>
      <c r="L482" s="97">
        <v>0</v>
      </c>
      <c r="M482" s="97">
        <v>0</v>
      </c>
      <c r="N482" s="97">
        <v>0</v>
      </c>
      <c r="O482" s="97">
        <v>0</v>
      </c>
      <c r="P482" s="97">
        <v>0</v>
      </c>
      <c r="Q482" s="97">
        <v>0</v>
      </c>
      <c r="R482" s="97">
        <v>0</v>
      </c>
      <c r="S482" s="97">
        <v>0</v>
      </c>
      <c r="T482" s="97">
        <v>0</v>
      </c>
      <c r="U482" s="97">
        <v>0</v>
      </c>
      <c r="V482" s="97">
        <v>0</v>
      </c>
      <c r="W482" s="97">
        <v>0</v>
      </c>
      <c r="X482" s="97">
        <v>0</v>
      </c>
      <c r="Y482" s="97">
        <v>0</v>
      </c>
      <c r="Z482" s="97">
        <v>0</v>
      </c>
      <c r="AA482" s="97">
        <v>0</v>
      </c>
      <c r="AB482" s="97">
        <v>0</v>
      </c>
      <c r="AC482" s="97">
        <v>0</v>
      </c>
      <c r="AD482" s="97">
        <v>0</v>
      </c>
      <c r="AE482" s="97">
        <v>0</v>
      </c>
      <c r="AF482" s="97">
        <v>0</v>
      </c>
      <c r="AG482" s="97">
        <v>0</v>
      </c>
    </row>
    <row r="483" spans="2:33" ht="16.5">
      <c r="B483" s="39">
        <f t="shared" si="194"/>
        <v>0</v>
      </c>
      <c r="C483" s="40" t="str">
        <f t="shared" si="195"/>
        <v>General Service</v>
      </c>
      <c r="D483" s="40" t="str">
        <f t="shared" si="196"/>
        <v>ID</v>
      </c>
      <c r="E483" s="40" t="str">
        <f t="shared" si="197"/>
        <v>Pilot-CTA-2045 ERWH</v>
      </c>
      <c r="F483" s="40" t="s">
        <v>74</v>
      </c>
      <c r="G483" s="117" t="s">
        <v>544</v>
      </c>
      <c r="H483" s="117" t="s">
        <v>152</v>
      </c>
      <c r="I483" s="117" t="s">
        <v>1189</v>
      </c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</row>
    <row r="484" spans="2:33" ht="16.5">
      <c r="B484" s="39">
        <f t="shared" si="194"/>
        <v>0</v>
      </c>
      <c r="C484" s="40" t="str">
        <f t="shared" si="195"/>
        <v>General Service</v>
      </c>
      <c r="D484" s="40" t="str">
        <f t="shared" si="196"/>
        <v>ID</v>
      </c>
      <c r="E484" s="40" t="str">
        <f t="shared" si="197"/>
        <v>Parent-CTA-2045 ERWH</v>
      </c>
      <c r="F484" s="40" t="s">
        <v>74</v>
      </c>
      <c r="G484" s="117" t="s">
        <v>544</v>
      </c>
      <c r="H484" s="117" t="s">
        <v>152</v>
      </c>
      <c r="I484" s="117" t="s">
        <v>1210</v>
      </c>
      <c r="J484" s="97">
        <v>0</v>
      </c>
      <c r="K484" s="97">
        <v>0</v>
      </c>
      <c r="L484" s="97">
        <v>0</v>
      </c>
      <c r="M484" s="97">
        <v>0</v>
      </c>
      <c r="N484" s="97">
        <v>0</v>
      </c>
      <c r="O484" s="97">
        <v>0</v>
      </c>
      <c r="P484" s="97">
        <v>0</v>
      </c>
      <c r="Q484" s="97">
        <v>0</v>
      </c>
      <c r="R484" s="97">
        <v>0</v>
      </c>
      <c r="S484" s="97">
        <v>0</v>
      </c>
      <c r="T484" s="97">
        <v>0</v>
      </c>
      <c r="U484" s="97">
        <v>0</v>
      </c>
      <c r="V484" s="97">
        <v>0</v>
      </c>
      <c r="W484" s="97">
        <v>0</v>
      </c>
      <c r="X484" s="97">
        <v>0</v>
      </c>
      <c r="Y484" s="97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0</v>
      </c>
    </row>
    <row r="485" spans="2:33" ht="16.5">
      <c r="B485" s="39">
        <f t="shared" si="194"/>
        <v>0</v>
      </c>
      <c r="C485" s="40" t="str">
        <f t="shared" si="195"/>
        <v>General Service</v>
      </c>
      <c r="D485" s="40" t="str">
        <f t="shared" si="196"/>
        <v>ID</v>
      </c>
      <c r="E485" s="40" t="str">
        <f t="shared" si="197"/>
        <v>Time-of-Use Opt-Out</v>
      </c>
      <c r="F485" s="40" t="s">
        <v>74</v>
      </c>
      <c r="G485" s="117" t="s">
        <v>544</v>
      </c>
      <c r="H485" s="117" t="s">
        <v>152</v>
      </c>
      <c r="I485" s="117" t="s">
        <v>1314</v>
      </c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</row>
    <row r="486" spans="2:33" ht="16.5">
      <c r="B486" s="39">
        <f t="shared" si="194"/>
        <v>0</v>
      </c>
      <c r="C486" s="40" t="str">
        <f t="shared" si="195"/>
        <v>General Service</v>
      </c>
      <c r="D486" s="40" t="str">
        <f t="shared" si="196"/>
        <v>ID</v>
      </c>
      <c r="E486" s="40" t="str">
        <f t="shared" si="197"/>
        <v>Pilot-Time-of-Use Opt-in</v>
      </c>
      <c r="F486" s="40" t="s">
        <v>74</v>
      </c>
      <c r="G486" s="117" t="s">
        <v>544</v>
      </c>
      <c r="H486" s="117" t="s">
        <v>152</v>
      </c>
      <c r="I486" s="117" t="s">
        <v>1252</v>
      </c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</row>
    <row r="487" spans="2:33" ht="16.5">
      <c r="B487" s="39">
        <f t="shared" si="194"/>
        <v>0.23363421391867883</v>
      </c>
      <c r="C487" s="40" t="str">
        <f t="shared" si="195"/>
        <v>General Service</v>
      </c>
      <c r="D487" s="40" t="str">
        <f t="shared" si="196"/>
        <v>ID</v>
      </c>
      <c r="E487" s="40" t="str">
        <f t="shared" si="197"/>
        <v>Parent-Time-of-Use Opt-in</v>
      </c>
      <c r="F487" s="40" t="s">
        <v>74</v>
      </c>
      <c r="G487" s="117" t="s">
        <v>544</v>
      </c>
      <c r="H487" s="117" t="s">
        <v>152</v>
      </c>
      <c r="I487" s="117" t="s">
        <v>1273</v>
      </c>
      <c r="J487" s="97">
        <v>0</v>
      </c>
      <c r="K487" s="97">
        <v>1.150220331004535E-3</v>
      </c>
      <c r="L487" s="97">
        <v>4.7505766316882064E-3</v>
      </c>
      <c r="M487" s="97">
        <v>1.0345534018634688E-2</v>
      </c>
      <c r="N487" s="97">
        <v>1.2967339385856237E-2</v>
      </c>
      <c r="O487" s="97">
        <v>1.4183759891278491E-2</v>
      </c>
      <c r="P487" s="97">
        <v>1.4097514640348849E-2</v>
      </c>
      <c r="Q487" s="97">
        <v>1.40172569838465E-2</v>
      </c>
      <c r="R487" s="97">
        <v>1.3937487691539139E-2</v>
      </c>
      <c r="S487" s="97">
        <v>1.3858203993475499E-2</v>
      </c>
      <c r="T487" s="97">
        <v>1.3779403136625542E-2</v>
      </c>
      <c r="U487" s="97">
        <v>1.3701082384784886E-2</v>
      </c>
      <c r="V487" s="97">
        <v>1.3623239018479815E-2</v>
      </c>
      <c r="W487" s="97">
        <v>1.3545870334872871E-2</v>
      </c>
      <c r="X487" s="97">
        <v>1.346897364766902E-2</v>
      </c>
      <c r="Y487" s="97">
        <v>1.3392546287022394E-2</v>
      </c>
      <c r="Z487" s="97">
        <v>1.3316585599443641E-2</v>
      </c>
      <c r="AA487" s="97">
        <v>1.3241088947707775E-2</v>
      </c>
      <c r="AB487" s="97">
        <v>1.3166053710762682E-2</v>
      </c>
      <c r="AC487" s="97">
        <v>1.3091477283638084E-2</v>
      </c>
      <c r="AD487" s="97">
        <v>1.3017357077355178E-2</v>
      </c>
      <c r="AE487" s="97">
        <v>1.2943690518836743E-2</v>
      </c>
      <c r="AF487" s="97">
        <v>1.2870475050817832E-2</v>
      </c>
      <c r="AG487" s="97">
        <v>1.2797708131757042E-2</v>
      </c>
    </row>
    <row r="488" spans="2:33" ht="16.5">
      <c r="B488" s="39">
        <f t="shared" si="194"/>
        <v>0</v>
      </c>
      <c r="C488" s="40" t="str">
        <f t="shared" si="195"/>
        <v>General Service</v>
      </c>
      <c r="D488" s="40" t="str">
        <f t="shared" si="196"/>
        <v>ID</v>
      </c>
      <c r="E488" s="40" t="str">
        <f t="shared" si="197"/>
        <v>Pilot-Peak Time Rebate</v>
      </c>
      <c r="F488" s="40" t="s">
        <v>74</v>
      </c>
      <c r="G488" s="117" t="s">
        <v>544</v>
      </c>
      <c r="H488" s="117" t="s">
        <v>152</v>
      </c>
      <c r="I488" s="117" t="s">
        <v>1355</v>
      </c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</row>
    <row r="489" spans="2:33" ht="16.5">
      <c r="B489" s="39">
        <f t="shared" si="194"/>
        <v>4.8418965118950368</v>
      </c>
      <c r="C489" s="40" t="str">
        <f t="shared" si="195"/>
        <v>General Service</v>
      </c>
      <c r="D489" s="40" t="str">
        <f t="shared" si="196"/>
        <v>ID</v>
      </c>
      <c r="E489" s="40" t="str">
        <f t="shared" si="197"/>
        <v>Parent-Peak Time Rebate</v>
      </c>
      <c r="F489" s="40" t="s">
        <v>74</v>
      </c>
      <c r="G489" s="117" t="s">
        <v>544</v>
      </c>
      <c r="H489" s="117" t="s">
        <v>152</v>
      </c>
      <c r="I489" s="117" t="s">
        <v>1376</v>
      </c>
      <c r="J489" s="97">
        <v>0</v>
      </c>
      <c r="K489" s="97">
        <v>2.6976031908591665E-2</v>
      </c>
      <c r="L489" s="97">
        <v>0.10803082591470443</v>
      </c>
      <c r="M489" s="97">
        <v>0.2226655957008066</v>
      </c>
      <c r="N489" s="97">
        <v>0.27119921022489973</v>
      </c>
      <c r="O489" s="97">
        <v>0.29232156330237052</v>
      </c>
      <c r="P489" s="97">
        <v>0.29054408351052341</v>
      </c>
      <c r="Q489" s="97">
        <v>0.28889000562175599</v>
      </c>
      <c r="R489" s="97">
        <v>0.28724599272182311</v>
      </c>
      <c r="S489" s="97">
        <v>0.28561198772314811</v>
      </c>
      <c r="T489" s="97">
        <v>0.28398793388689331</v>
      </c>
      <c r="U489" s="97">
        <v>0.28237377482099191</v>
      </c>
      <c r="V489" s="97">
        <v>0.28076945447818846</v>
      </c>
      <c r="W489" s="97">
        <v>0.27917491715409459</v>
      </c>
      <c r="X489" s="97">
        <v>0.27759010748525453</v>
      </c>
      <c r="Y489" s="97">
        <v>0.27601497044722323</v>
      </c>
      <c r="Z489" s="97">
        <v>0.27444945135265669</v>
      </c>
      <c r="AA489" s="97">
        <v>0.27289349584941303</v>
      </c>
      <c r="AB489" s="97">
        <v>0.27134704991866648</v>
      </c>
      <c r="AC489" s="97">
        <v>0.26981005987303169</v>
      </c>
      <c r="AD489" s="97">
        <v>0.26828247235470126</v>
      </c>
      <c r="AE489" s="97">
        <v>0.26676423433359259</v>
      </c>
      <c r="AF489" s="97">
        <v>0.26525529310550811</v>
      </c>
      <c r="AG489" s="97">
        <v>0.26375559629030565</v>
      </c>
    </row>
    <row r="490" spans="2:33" ht="16.5">
      <c r="B490" s="39">
        <f t="shared" si="194"/>
        <v>0.61580858620087653</v>
      </c>
      <c r="C490" s="40" t="str">
        <f t="shared" si="195"/>
        <v>Large General Service</v>
      </c>
      <c r="D490" s="40" t="str">
        <f t="shared" si="196"/>
        <v>ID</v>
      </c>
      <c r="E490" s="40" t="str">
        <f t="shared" si="197"/>
        <v>Ancillary Battery Storage</v>
      </c>
      <c r="F490" s="40" t="s">
        <v>74</v>
      </c>
      <c r="G490" s="117" t="s">
        <v>544</v>
      </c>
      <c r="H490" s="117" t="s">
        <v>259</v>
      </c>
      <c r="I490" s="117" t="s">
        <v>503</v>
      </c>
      <c r="J490" s="97">
        <v>0</v>
      </c>
      <c r="K490" s="97">
        <v>8.3920077907954623E-4</v>
      </c>
      <c r="L490" s="97">
        <v>2.525935337261369E-3</v>
      </c>
      <c r="M490" s="97">
        <v>5.0093021111519316E-3</v>
      </c>
      <c r="N490" s="97">
        <v>7.4725457817656675E-3</v>
      </c>
      <c r="O490" s="97">
        <v>9.9231965838937133E-3</v>
      </c>
      <c r="P490" s="97">
        <v>1.3611601642157165E-2</v>
      </c>
      <c r="Q490" s="97">
        <v>1.7284358046797982E-2</v>
      </c>
      <c r="R490" s="97">
        <v>2.094275926163754E-2</v>
      </c>
      <c r="S490" s="97">
        <v>2.5817405306251959E-2</v>
      </c>
      <c r="T490" s="97">
        <v>3.0675225893158964E-2</v>
      </c>
      <c r="U490" s="97">
        <v>3.5517636807563611E-2</v>
      </c>
      <c r="V490" s="97">
        <v>4.1568554968545911E-2</v>
      </c>
      <c r="W490" s="97">
        <v>4.7602538479599006E-2</v>
      </c>
      <c r="X490" s="97">
        <v>5.3621039651561481E-2</v>
      </c>
      <c r="Y490" s="97">
        <v>6.0842248750293454E-2</v>
      </c>
      <c r="Z490" s="97">
        <v>6.0756367058167338E-2</v>
      </c>
      <c r="AA490" s="97">
        <v>6.0675093451939346E-2</v>
      </c>
      <c r="AB490" s="97">
        <v>6.0598180854293443E-2</v>
      </c>
      <c r="AC490" s="97">
        <v>6.0525395435757127E-2</v>
      </c>
      <c r="AD490" s="97">
        <v>6.0456515904375757E-2</v>
      </c>
      <c r="AE490" s="97">
        <v>6.0391332833473262E-2</v>
      </c>
      <c r="AF490" s="97">
        <v>6.0329648025457212E-2</v>
      </c>
      <c r="AG490" s="97">
        <v>6.0271273909735322E-2</v>
      </c>
    </row>
    <row r="491" spans="2:33" ht="16.5">
      <c r="B491" s="39">
        <f t="shared" si="194"/>
        <v>8.38923053337078</v>
      </c>
      <c r="C491" s="40" t="str">
        <f t="shared" si="195"/>
        <v>Large General Service</v>
      </c>
      <c r="D491" s="40" t="str">
        <f t="shared" si="196"/>
        <v>ID</v>
      </c>
      <c r="E491" s="40" t="str">
        <f t="shared" si="197"/>
        <v>Ancillary Third Party</v>
      </c>
      <c r="F491" s="40" t="s">
        <v>74</v>
      </c>
      <c r="G491" s="117" t="s">
        <v>544</v>
      </c>
      <c r="H491" s="117" t="s">
        <v>259</v>
      </c>
      <c r="I491" s="117" t="s">
        <v>472</v>
      </c>
      <c r="J491" s="97">
        <v>0</v>
      </c>
      <c r="K491" s="97">
        <v>0.15900499546049821</v>
      </c>
      <c r="L491" s="97">
        <v>0.38369560376109457</v>
      </c>
      <c r="M491" s="97">
        <v>0.47740353741376923</v>
      </c>
      <c r="N491" s="97">
        <v>0.47497346548128089</v>
      </c>
      <c r="O491" s="97">
        <v>0.47265099829929097</v>
      </c>
      <c r="P491" s="97">
        <v>0.47043035998317351</v>
      </c>
      <c r="Q491" s="97">
        <v>0.46830608591360284</v>
      </c>
      <c r="R491" s="97">
        <v>0.46627300596106985</v>
      </c>
      <c r="S491" s="97">
        <v>0.4643262286145044</v>
      </c>
      <c r="T491" s="97">
        <v>0.46246112596527955</v>
      </c>
      <c r="U491" s="97">
        <v>0.46067331950049578</v>
      </c>
      <c r="V491" s="97">
        <v>0.45895866666192991</v>
      </c>
      <c r="W491" s="97">
        <v>0.45731324812938395</v>
      </c>
      <c r="X491" s="97">
        <v>0.4557333557893925</v>
      </c>
      <c r="Y491" s="97">
        <v>0.45421548135235051</v>
      </c>
      <c r="Z491" s="97">
        <v>0.45275630558311736</v>
      </c>
      <c r="AA491" s="97">
        <v>0.45135268811203094</v>
      </c>
      <c r="AB491" s="97">
        <v>0.4500016577950548</v>
      </c>
      <c r="AC491" s="97">
        <v>0.44870040359345931</v>
      </c>
      <c r="AD491" s="97">
        <v>0.44744626594503911</v>
      </c>
      <c r="AE491" s="97">
        <v>0.44623672860037472</v>
      </c>
      <c r="AF491" s="97">
        <v>0.4450694108990762</v>
      </c>
      <c r="AG491" s="97">
        <v>0.44394206046229395</v>
      </c>
    </row>
    <row r="492" spans="2:33" ht="16.5">
      <c r="B492" s="39">
        <f t="shared" si="194"/>
        <v>0.61580858620087653</v>
      </c>
      <c r="C492" s="40" t="str">
        <f t="shared" si="195"/>
        <v>Large General Service</v>
      </c>
      <c r="D492" s="40" t="str">
        <f t="shared" si="196"/>
        <v>ID</v>
      </c>
      <c r="E492" s="40" t="str">
        <f t="shared" si="197"/>
        <v>Battery Energy Storage</v>
      </c>
      <c r="F492" s="40" t="s">
        <v>74</v>
      </c>
      <c r="G492" s="117" t="s">
        <v>544</v>
      </c>
      <c r="H492" s="117" t="s">
        <v>259</v>
      </c>
      <c r="I492" s="117" t="s">
        <v>356</v>
      </c>
      <c r="J492" s="97">
        <v>0</v>
      </c>
      <c r="K492" s="97">
        <v>8.3920077907954623E-4</v>
      </c>
      <c r="L492" s="97">
        <v>2.525935337261369E-3</v>
      </c>
      <c r="M492" s="97">
        <v>5.0093021111519316E-3</v>
      </c>
      <c r="N492" s="97">
        <v>7.4725457817656675E-3</v>
      </c>
      <c r="O492" s="97">
        <v>9.9231965838937133E-3</v>
      </c>
      <c r="P492" s="97">
        <v>1.3611601642157165E-2</v>
      </c>
      <c r="Q492" s="97">
        <v>1.7284358046797982E-2</v>
      </c>
      <c r="R492" s="97">
        <v>2.094275926163754E-2</v>
      </c>
      <c r="S492" s="97">
        <v>2.5817405306251959E-2</v>
      </c>
      <c r="T492" s="97">
        <v>3.0675225893158964E-2</v>
      </c>
      <c r="U492" s="97">
        <v>3.5517636807563611E-2</v>
      </c>
      <c r="V492" s="97">
        <v>4.1568554968545911E-2</v>
      </c>
      <c r="W492" s="97">
        <v>4.7602538479599006E-2</v>
      </c>
      <c r="X492" s="97">
        <v>5.3621039651561481E-2</v>
      </c>
      <c r="Y492" s="97">
        <v>6.0842248750293454E-2</v>
      </c>
      <c r="Z492" s="97">
        <v>6.0756367058167338E-2</v>
      </c>
      <c r="AA492" s="97">
        <v>6.0675093451939346E-2</v>
      </c>
      <c r="AB492" s="97">
        <v>6.0598180854293443E-2</v>
      </c>
      <c r="AC492" s="97">
        <v>6.0525395435757127E-2</v>
      </c>
      <c r="AD492" s="97">
        <v>6.0456515904375757E-2</v>
      </c>
      <c r="AE492" s="97">
        <v>6.0391332833473262E-2</v>
      </c>
      <c r="AF492" s="97">
        <v>6.0329648025457212E-2</v>
      </c>
      <c r="AG492" s="97">
        <v>6.0271273909735322E-2</v>
      </c>
    </row>
    <row r="493" spans="2:33" ht="16.5">
      <c r="B493" s="39">
        <f t="shared" si="194"/>
        <v>0</v>
      </c>
      <c r="C493" s="40" t="str">
        <f t="shared" si="195"/>
        <v>Large General Service</v>
      </c>
      <c r="D493" s="40" t="str">
        <f t="shared" si="196"/>
        <v>ID</v>
      </c>
      <c r="E493" s="40" t="str">
        <f t="shared" si="197"/>
        <v>Electric Vehicle TOU Opt-in</v>
      </c>
      <c r="F493" s="40" t="s">
        <v>74</v>
      </c>
      <c r="G493" s="117" t="s">
        <v>544</v>
      </c>
      <c r="H493" s="117" t="s">
        <v>259</v>
      </c>
      <c r="I493" s="117" t="s">
        <v>283</v>
      </c>
      <c r="J493" s="97">
        <v>0</v>
      </c>
      <c r="K493" s="97">
        <v>0</v>
      </c>
      <c r="L493" s="97">
        <v>0</v>
      </c>
      <c r="M493" s="97">
        <v>0</v>
      </c>
      <c r="N493" s="97">
        <v>0</v>
      </c>
      <c r="O493" s="97">
        <v>0</v>
      </c>
      <c r="P493" s="97">
        <v>0</v>
      </c>
      <c r="Q493" s="97">
        <v>0</v>
      </c>
      <c r="R493" s="97">
        <v>0</v>
      </c>
      <c r="S493" s="97">
        <v>0</v>
      </c>
      <c r="T493" s="97">
        <v>0</v>
      </c>
      <c r="U493" s="97">
        <v>0</v>
      </c>
      <c r="V493" s="97">
        <v>0</v>
      </c>
      <c r="W493" s="97">
        <v>0</v>
      </c>
      <c r="X493" s="97">
        <v>0</v>
      </c>
      <c r="Y493" s="97">
        <v>0</v>
      </c>
      <c r="Z493" s="97">
        <v>0</v>
      </c>
      <c r="AA493" s="97">
        <v>0</v>
      </c>
      <c r="AB493" s="97">
        <v>0</v>
      </c>
      <c r="AC493" s="97">
        <v>0</v>
      </c>
      <c r="AD493" s="97">
        <v>0</v>
      </c>
      <c r="AE493" s="97">
        <v>0</v>
      </c>
      <c r="AF493" s="97">
        <v>0</v>
      </c>
      <c r="AG493" s="97">
        <v>0</v>
      </c>
    </row>
    <row r="494" spans="2:33" ht="16.5">
      <c r="B494" s="39">
        <f t="shared" si="194"/>
        <v>0</v>
      </c>
      <c r="C494" s="40" t="str">
        <f t="shared" si="195"/>
        <v>Large General Service</v>
      </c>
      <c r="D494" s="40" t="str">
        <f t="shared" si="196"/>
        <v>ID</v>
      </c>
      <c r="E494" s="40" t="str">
        <f t="shared" si="197"/>
        <v>Thermal Energy Storage</v>
      </c>
      <c r="F494" s="40" t="s">
        <v>74</v>
      </c>
      <c r="G494" s="117" t="s">
        <v>544</v>
      </c>
      <c r="H494" s="117" t="s">
        <v>259</v>
      </c>
      <c r="I494" s="117" t="s">
        <v>325</v>
      </c>
      <c r="J494" s="97">
        <v>0</v>
      </c>
      <c r="K494" s="97">
        <v>0</v>
      </c>
      <c r="L494" s="97">
        <v>0</v>
      </c>
      <c r="M494" s="97">
        <v>0</v>
      </c>
      <c r="N494" s="97">
        <v>0</v>
      </c>
      <c r="O494" s="97">
        <v>0</v>
      </c>
      <c r="P494" s="97">
        <v>0</v>
      </c>
      <c r="Q494" s="97">
        <v>0</v>
      </c>
      <c r="R494" s="97">
        <v>0</v>
      </c>
      <c r="S494" s="97">
        <v>0</v>
      </c>
      <c r="T494" s="97">
        <v>0</v>
      </c>
      <c r="U494" s="97">
        <v>0</v>
      </c>
      <c r="V494" s="97">
        <v>0</v>
      </c>
      <c r="W494" s="97">
        <v>0</v>
      </c>
      <c r="X494" s="97">
        <v>0</v>
      </c>
      <c r="Y494" s="97">
        <v>0</v>
      </c>
      <c r="Z494" s="97">
        <v>0</v>
      </c>
      <c r="AA494" s="97">
        <v>0</v>
      </c>
      <c r="AB494" s="97">
        <v>0</v>
      </c>
      <c r="AC494" s="97">
        <v>0</v>
      </c>
      <c r="AD494" s="97">
        <v>0</v>
      </c>
      <c r="AE494" s="97">
        <v>0</v>
      </c>
      <c r="AF494" s="97">
        <v>0</v>
      </c>
      <c r="AG494" s="97">
        <v>0</v>
      </c>
    </row>
    <row r="495" spans="2:33" ht="16.5">
      <c r="B495" s="39">
        <f t="shared" si="194"/>
        <v>77.661314204347377</v>
      </c>
      <c r="C495" s="40" t="str">
        <f t="shared" si="195"/>
        <v>Large General Service</v>
      </c>
      <c r="D495" s="40" t="str">
        <f t="shared" si="196"/>
        <v>ID</v>
      </c>
      <c r="E495" s="40" t="str">
        <f t="shared" si="197"/>
        <v>Third Party Contracts</v>
      </c>
      <c r="F495" s="40" t="s">
        <v>74</v>
      </c>
      <c r="G495" s="117" t="s">
        <v>544</v>
      </c>
      <c r="H495" s="117" t="s">
        <v>259</v>
      </c>
      <c r="I495" s="117" t="s">
        <v>248</v>
      </c>
      <c r="J495" s="97">
        <v>0</v>
      </c>
      <c r="K495" s="97">
        <v>1.4719510762516805</v>
      </c>
      <c r="L495" s="97">
        <v>3.5519711520603821</v>
      </c>
      <c r="M495" s="97">
        <v>4.4194501478862867</v>
      </c>
      <c r="N495" s="97">
        <v>4.39695433266969</v>
      </c>
      <c r="O495" s="97">
        <v>4.375454642938629</v>
      </c>
      <c r="P495" s="97">
        <v>4.3548976098095231</v>
      </c>
      <c r="Q495" s="97">
        <v>4.3352326458635631</v>
      </c>
      <c r="R495" s="97">
        <v>4.3164118898516559</v>
      </c>
      <c r="S495" s="97">
        <v>4.2983900597688942</v>
      </c>
      <c r="T495" s="97">
        <v>4.2811243138475454</v>
      </c>
      <c r="U495" s="97">
        <v>4.2645741190417343</v>
      </c>
      <c r="V495" s="97">
        <v>4.2487011266001087</v>
      </c>
      <c r="W495" s="97">
        <v>4.2334690543444475</v>
      </c>
      <c r="X495" s="97">
        <v>4.2188435752928166</v>
      </c>
      <c r="Y495" s="97">
        <v>4.2047922122853327</v>
      </c>
      <c r="Z495" s="97">
        <v>4.1912842382890263</v>
      </c>
      <c r="AA495" s="97">
        <v>4.178290582075725</v>
      </c>
      <c r="AB495" s="97">
        <v>4.1657837389833929</v>
      </c>
      <c r="AC495" s="97">
        <v>4.1537376864869371</v>
      </c>
      <c r="AD495" s="97">
        <v>4.1421278043193146</v>
      </c>
      <c r="AE495" s="97">
        <v>4.1309307988976354</v>
      </c>
      <c r="AF495" s="97">
        <v>4.1201246318223319</v>
      </c>
      <c r="AG495" s="97">
        <v>4.1096884522298076</v>
      </c>
    </row>
    <row r="496" spans="2:33" ht="16.5">
      <c r="B496" s="39">
        <f t="shared" si="194"/>
        <v>10.709020176940022</v>
      </c>
      <c r="C496" s="40" t="str">
        <f t="shared" si="195"/>
        <v>Large General Service</v>
      </c>
      <c r="D496" s="40" t="str">
        <f t="shared" si="196"/>
        <v>ID</v>
      </c>
      <c r="E496" s="40" t="str">
        <f t="shared" si="197"/>
        <v>Variable Peak Pricing Rates</v>
      </c>
      <c r="F496" s="40" t="s">
        <v>74</v>
      </c>
      <c r="G496" s="117" t="s">
        <v>544</v>
      </c>
      <c r="H496" s="117" t="s">
        <v>259</v>
      </c>
      <c r="I496" s="117" t="s">
        <v>303</v>
      </c>
      <c r="J496" s="97">
        <v>0</v>
      </c>
      <c r="K496" s="97">
        <v>5.8352719676020459E-2</v>
      </c>
      <c r="L496" s="97">
        <v>0.22762807860415157</v>
      </c>
      <c r="M496" s="97">
        <v>0.47382824205867596</v>
      </c>
      <c r="N496" s="97">
        <v>0.58896090180209826</v>
      </c>
      <c r="O496" s="97">
        <v>0.64172229161794203</v>
      </c>
      <c r="P496" s="97">
        <v>0.63870731203638786</v>
      </c>
      <c r="Q496" s="97">
        <v>0.63582316701425834</v>
      </c>
      <c r="R496" s="97">
        <v>0.63306283702262278</v>
      </c>
      <c r="S496" s="97">
        <v>0.63041968081518207</v>
      </c>
      <c r="T496" s="97">
        <v>0.62788741504092171</v>
      </c>
      <c r="U496" s="97">
        <v>0.62546009495553412</v>
      </c>
      <c r="V496" s="97">
        <v>0.62313209617238763</v>
      </c>
      <c r="W496" s="97">
        <v>0.62089809739702184</v>
      </c>
      <c r="X496" s="97">
        <v>0.61875306409215836</v>
      </c>
      <c r="Y496" s="97">
        <v>0.61669223302307852</v>
      </c>
      <c r="Z496" s="97">
        <v>0.61471109763592169</v>
      </c>
      <c r="AA496" s="97">
        <v>0.61280539422401392</v>
      </c>
      <c r="AB496" s="97">
        <v>0.61097108883975626</v>
      </c>
      <c r="AC496" s="97">
        <v>0.60920436491188956</v>
      </c>
      <c r="AD496" s="97">
        <v>0.60750161153012505</v>
      </c>
      <c r="AE496" s="97">
        <v>0.60585941236116447</v>
      </c>
      <c r="AF496" s="97">
        <v>0.60427453516209184</v>
      </c>
      <c r="AG496" s="97">
        <v>0.60274392185893255</v>
      </c>
    </row>
    <row r="497" spans="2:33" ht="16.5">
      <c r="B497" s="39">
        <f t="shared" si="194"/>
        <v>0</v>
      </c>
      <c r="C497" s="40" t="str">
        <f t="shared" si="195"/>
        <v>Large General Service</v>
      </c>
      <c r="D497" s="40" t="str">
        <f t="shared" si="196"/>
        <v>ID</v>
      </c>
      <c r="E497" s="40" t="str">
        <f t="shared" si="197"/>
        <v>Time-of-Use Opt-Out</v>
      </c>
      <c r="F497" s="40" t="s">
        <v>74</v>
      </c>
      <c r="G497" s="117" t="s">
        <v>544</v>
      </c>
      <c r="H497" s="117" t="s">
        <v>259</v>
      </c>
      <c r="I497" s="117" t="s">
        <v>1314</v>
      </c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</row>
    <row r="498" spans="2:33" ht="16.5">
      <c r="B498" s="39">
        <f t="shared" si="194"/>
        <v>4.1321640073284787</v>
      </c>
      <c r="C498" s="40" t="str">
        <f t="shared" si="195"/>
        <v>Large General Service</v>
      </c>
      <c r="D498" s="40" t="str">
        <f t="shared" si="196"/>
        <v>ID</v>
      </c>
      <c r="E498" s="40" t="str">
        <f t="shared" si="197"/>
        <v>Parent-Time-of-Use Opt-in</v>
      </c>
      <c r="F498" s="40" t="s">
        <v>74</v>
      </c>
      <c r="G498" s="117" t="s">
        <v>544</v>
      </c>
      <c r="H498" s="117" t="s">
        <v>259</v>
      </c>
      <c r="I498" s="117" t="s">
        <v>1273</v>
      </c>
      <c r="J498" s="97">
        <v>0</v>
      </c>
      <c r="K498" s="97">
        <v>1.9892187469296611E-2</v>
      </c>
      <c r="L498" s="97">
        <v>8.0028178541698178E-2</v>
      </c>
      <c r="M498" s="97">
        <v>0.17601075470742433</v>
      </c>
      <c r="N498" s="97">
        <v>0.22514763541978267</v>
      </c>
      <c r="O498" s="97">
        <v>0.24894081782034247</v>
      </c>
      <c r="P498" s="97">
        <v>0.24777122858751191</v>
      </c>
      <c r="Q498" s="97">
        <v>0.2466523934934228</v>
      </c>
      <c r="R498" s="97">
        <v>0.24558158947968159</v>
      </c>
      <c r="S498" s="97">
        <v>0.24455624023359526</v>
      </c>
      <c r="T498" s="97">
        <v>0.24357390827938896</v>
      </c>
      <c r="U498" s="97">
        <v>0.24263228749566226</v>
      </c>
      <c r="V498" s="97">
        <v>0.24172919603611503</v>
      </c>
      <c r="W498" s="97">
        <v>0.24086256963180702</v>
      </c>
      <c r="X498" s="97">
        <v>0.24003045525438949</v>
      </c>
      <c r="Y498" s="97">
        <v>0.23923100512085449</v>
      </c>
      <c r="Z498" s="97">
        <v>0.23846247102139506</v>
      </c>
      <c r="AA498" s="97">
        <v>0.23772319895296312</v>
      </c>
      <c r="AB498" s="97">
        <v>0.23701162404204934</v>
      </c>
      <c r="AC498" s="97">
        <v>0.236326265741098</v>
      </c>
      <c r="AD498" s="97">
        <v>0.23566572328380836</v>
      </c>
      <c r="AE498" s="97">
        <v>0.23502867138537079</v>
      </c>
      <c r="AF498" s="97">
        <v>0.23441385617443705</v>
      </c>
      <c r="AG498" s="97">
        <v>0.23382009134433518</v>
      </c>
    </row>
    <row r="499" spans="2:33" ht="16.5">
      <c r="B499" s="39">
        <f t="shared" si="194"/>
        <v>8.2097669774999996E-3</v>
      </c>
      <c r="C499" s="40" t="str">
        <f t="shared" si="195"/>
        <v>Extra Large General Service</v>
      </c>
      <c r="D499" s="40" t="str">
        <f t="shared" si="196"/>
        <v>ID</v>
      </c>
      <c r="E499" s="40" t="str">
        <f t="shared" si="197"/>
        <v>Ancillary Battery Storage</v>
      </c>
      <c r="F499" s="40" t="s">
        <v>74</v>
      </c>
      <c r="G499" s="117" t="s">
        <v>544</v>
      </c>
      <c r="H499" s="117" t="s">
        <v>270</v>
      </c>
      <c r="I499" s="117" t="s">
        <v>503</v>
      </c>
      <c r="J499" s="97">
        <v>0</v>
      </c>
      <c r="K499" s="97">
        <v>1.6475497500000002E-5</v>
      </c>
      <c r="L499" s="97">
        <v>3.2852985000000004E-5</v>
      </c>
      <c r="M499" s="97">
        <v>6.531393E-5</v>
      </c>
      <c r="N499" s="97">
        <v>9.7676864999999991E-5</v>
      </c>
      <c r="O499" s="97">
        <v>1.3003980000000001E-4</v>
      </c>
      <c r="P499" s="97">
        <v>1.7880472499999999E-4</v>
      </c>
      <c r="Q499" s="97">
        <v>2.2756965000000006E-4</v>
      </c>
      <c r="R499" s="97">
        <v>2.7633457500000002E-4</v>
      </c>
      <c r="S499" s="97">
        <v>3.4135447500000004E-4</v>
      </c>
      <c r="T499" s="97">
        <v>4.06374375E-4</v>
      </c>
      <c r="U499" s="97">
        <v>4.7139427499999997E-4</v>
      </c>
      <c r="V499" s="97">
        <v>5.5266915000000004E-4</v>
      </c>
      <c r="W499" s="97">
        <v>6.3394402500000001E-4</v>
      </c>
      <c r="X499" s="97">
        <v>7.1521889999999998E-4</v>
      </c>
      <c r="Y499" s="97">
        <v>8.1274874999999989E-4</v>
      </c>
      <c r="Z499" s="97">
        <v>8.1274875E-4</v>
      </c>
      <c r="AA499" s="97">
        <v>8.1274875E-4</v>
      </c>
      <c r="AB499" s="97">
        <v>8.1274875E-4</v>
      </c>
      <c r="AC499" s="97">
        <v>8.1274875E-4</v>
      </c>
      <c r="AD499" s="97">
        <v>8.1274875E-4</v>
      </c>
      <c r="AE499" s="97">
        <v>8.1274875E-4</v>
      </c>
      <c r="AF499" s="97">
        <v>8.1274875E-4</v>
      </c>
      <c r="AG499" s="97">
        <v>8.1274875E-4</v>
      </c>
    </row>
    <row r="500" spans="2:33" ht="16.5">
      <c r="B500" s="39">
        <f t="shared" si="194"/>
        <v>4.2194116310664898</v>
      </c>
      <c r="C500" s="40" t="str">
        <f t="shared" si="195"/>
        <v>Extra Large General Service</v>
      </c>
      <c r="D500" s="40" t="str">
        <f t="shared" si="196"/>
        <v>ID</v>
      </c>
      <c r="E500" s="40" t="str">
        <f t="shared" si="197"/>
        <v>Ancillary Third Party</v>
      </c>
      <c r="F500" s="40" t="s">
        <v>74</v>
      </c>
      <c r="G500" s="117" t="s">
        <v>544</v>
      </c>
      <c r="H500" s="117" t="s">
        <v>270</v>
      </c>
      <c r="I500" s="117" t="s">
        <v>472</v>
      </c>
      <c r="J500" s="97">
        <v>0</v>
      </c>
      <c r="K500" s="97">
        <v>0.11973656292106238</v>
      </c>
      <c r="L500" s="97">
        <v>0.1907273569225138</v>
      </c>
      <c r="M500" s="97">
        <v>0.2373374540175916</v>
      </c>
      <c r="N500" s="97">
        <v>0.23629745247586559</v>
      </c>
      <c r="O500" s="97">
        <v>0.23528259122018969</v>
      </c>
      <c r="P500" s="97">
        <v>0.2342922221220477</v>
      </c>
      <c r="Q500" s="97">
        <v>0.23332571377636205</v>
      </c>
      <c r="R500" s="97">
        <v>0.2323824510699794</v>
      </c>
      <c r="S500" s="97">
        <v>0.23146183476129129</v>
      </c>
      <c r="T500" s="97">
        <v>0.23056328107070137</v>
      </c>
      <c r="U500" s="97">
        <v>0.22968622128166047</v>
      </c>
      <c r="V500" s="97">
        <v>0.22883010135199458</v>
      </c>
      <c r="W500" s="97">
        <v>0.22799438153526397</v>
      </c>
      <c r="X500" s="97">
        <v>0.22717853601189036</v>
      </c>
      <c r="Y500" s="97">
        <v>0.22638205252980309</v>
      </c>
      <c r="Z500" s="97">
        <v>0.22560443205435776</v>
      </c>
      <c r="AA500" s="97">
        <v>0.22484518842728721</v>
      </c>
      <c r="AB500" s="97">
        <v>0.22410384803445357</v>
      </c>
      <c r="AC500" s="97">
        <v>0.22337994948217252</v>
      </c>
      <c r="AD500" s="97">
        <v>0.22267304328188975</v>
      </c>
      <c r="AE500" s="97">
        <v>0.2219826915429933</v>
      </c>
      <c r="AF500" s="97">
        <v>0.22130846767355294</v>
      </c>
      <c r="AG500" s="97">
        <v>0.22064995608878074</v>
      </c>
    </row>
    <row r="501" spans="2:33" ht="16.5">
      <c r="B501" s="39">
        <f t="shared" si="194"/>
        <v>8.2097669774999996E-3</v>
      </c>
      <c r="C501" s="40" t="str">
        <f t="shared" si="195"/>
        <v>Extra Large General Service</v>
      </c>
      <c r="D501" s="40" t="str">
        <f t="shared" si="196"/>
        <v>ID</v>
      </c>
      <c r="E501" s="40" t="str">
        <f t="shared" si="197"/>
        <v>Battery Energy Storage</v>
      </c>
      <c r="F501" s="40" t="s">
        <v>74</v>
      </c>
      <c r="G501" s="117" t="s">
        <v>544</v>
      </c>
      <c r="H501" s="117" t="s">
        <v>270</v>
      </c>
      <c r="I501" s="117" t="s">
        <v>356</v>
      </c>
      <c r="J501" s="97">
        <v>0</v>
      </c>
      <c r="K501" s="97">
        <v>1.6475497500000002E-5</v>
      </c>
      <c r="L501" s="97">
        <v>3.2852985000000004E-5</v>
      </c>
      <c r="M501" s="97">
        <v>6.531393E-5</v>
      </c>
      <c r="N501" s="97">
        <v>9.7676864999999991E-5</v>
      </c>
      <c r="O501" s="97">
        <v>1.3003980000000001E-4</v>
      </c>
      <c r="P501" s="97">
        <v>1.7880472499999999E-4</v>
      </c>
      <c r="Q501" s="97">
        <v>2.2756965000000006E-4</v>
      </c>
      <c r="R501" s="97">
        <v>2.7633457500000002E-4</v>
      </c>
      <c r="S501" s="97">
        <v>3.4135447500000004E-4</v>
      </c>
      <c r="T501" s="97">
        <v>4.06374375E-4</v>
      </c>
      <c r="U501" s="97">
        <v>4.7139427499999997E-4</v>
      </c>
      <c r="V501" s="97">
        <v>5.5266915000000004E-4</v>
      </c>
      <c r="W501" s="97">
        <v>6.3394402500000001E-4</v>
      </c>
      <c r="X501" s="97">
        <v>7.1521889999999998E-4</v>
      </c>
      <c r="Y501" s="97">
        <v>8.1274874999999989E-4</v>
      </c>
      <c r="Z501" s="97">
        <v>8.1274875E-4</v>
      </c>
      <c r="AA501" s="97">
        <v>8.1274875E-4</v>
      </c>
      <c r="AB501" s="97">
        <v>8.1274875E-4</v>
      </c>
      <c r="AC501" s="97">
        <v>8.1274875E-4</v>
      </c>
      <c r="AD501" s="97">
        <v>8.1274875E-4</v>
      </c>
      <c r="AE501" s="97">
        <v>8.1274875E-4</v>
      </c>
      <c r="AF501" s="97">
        <v>8.1274875E-4</v>
      </c>
      <c r="AG501" s="97">
        <v>8.1274875E-4</v>
      </c>
    </row>
    <row r="502" spans="2:33" ht="16.5">
      <c r="B502" s="39">
        <f t="shared" si="194"/>
        <v>0</v>
      </c>
      <c r="C502" s="40" t="str">
        <f t="shared" si="195"/>
        <v>Extra Large General Service</v>
      </c>
      <c r="D502" s="40" t="str">
        <f t="shared" si="196"/>
        <v>ID</v>
      </c>
      <c r="E502" s="40" t="str">
        <f t="shared" si="197"/>
        <v>Thermal Energy Storage</v>
      </c>
      <c r="F502" s="40" t="s">
        <v>74</v>
      </c>
      <c r="G502" s="117" t="s">
        <v>544</v>
      </c>
      <c r="H502" s="117" t="s">
        <v>270</v>
      </c>
      <c r="I502" s="117" t="s">
        <v>325</v>
      </c>
      <c r="J502" s="97">
        <v>0</v>
      </c>
      <c r="K502" s="97">
        <v>0</v>
      </c>
      <c r="L502" s="97">
        <v>0</v>
      </c>
      <c r="M502" s="97">
        <v>0</v>
      </c>
      <c r="N502" s="97">
        <v>0</v>
      </c>
      <c r="O502" s="97">
        <v>0</v>
      </c>
      <c r="P502" s="97">
        <v>0</v>
      </c>
      <c r="Q502" s="97">
        <v>0</v>
      </c>
      <c r="R502" s="97">
        <v>0</v>
      </c>
      <c r="S502" s="97">
        <v>0</v>
      </c>
      <c r="T502" s="97">
        <v>0</v>
      </c>
      <c r="U502" s="97">
        <v>0</v>
      </c>
      <c r="V502" s="97">
        <v>0</v>
      </c>
      <c r="W502" s="97">
        <v>0</v>
      </c>
      <c r="X502" s="97">
        <v>0</v>
      </c>
      <c r="Y502" s="97">
        <v>0</v>
      </c>
      <c r="Z502" s="97">
        <v>0</v>
      </c>
      <c r="AA502" s="97">
        <v>0</v>
      </c>
      <c r="AB502" s="97">
        <v>0</v>
      </c>
      <c r="AC502" s="97">
        <v>0</v>
      </c>
      <c r="AD502" s="97">
        <v>0</v>
      </c>
      <c r="AE502" s="97">
        <v>0</v>
      </c>
      <c r="AF502" s="97">
        <v>0</v>
      </c>
      <c r="AG502" s="97">
        <v>0</v>
      </c>
    </row>
    <row r="503" spans="2:33" ht="16.5">
      <c r="B503" s="39">
        <f t="shared" si="194"/>
        <v>39.060203571026328</v>
      </c>
      <c r="C503" s="40" t="str">
        <f t="shared" si="195"/>
        <v>Extra Large General Service</v>
      </c>
      <c r="D503" s="40" t="str">
        <f t="shared" si="196"/>
        <v>ID</v>
      </c>
      <c r="E503" s="40" t="str">
        <f t="shared" si="197"/>
        <v>Third Party Contracts</v>
      </c>
      <c r="F503" s="40" t="s">
        <v>74</v>
      </c>
      <c r="G503" s="117" t="s">
        <v>544</v>
      </c>
      <c r="H503" s="117" t="s">
        <v>270</v>
      </c>
      <c r="I503" s="117" t="s">
        <v>248</v>
      </c>
      <c r="J503" s="97">
        <v>0</v>
      </c>
      <c r="K503" s="97">
        <v>1.1084328649417807</v>
      </c>
      <c r="L503" s="97">
        <v>1.7656133222712336</v>
      </c>
      <c r="M503" s="97">
        <v>2.1970952539212325</v>
      </c>
      <c r="N503" s="97">
        <v>2.1874676860312205</v>
      </c>
      <c r="O503" s="97">
        <v>2.1780728483834348</v>
      </c>
      <c r="P503" s="97">
        <v>2.1689047410816831</v>
      </c>
      <c r="Q503" s="97">
        <v>2.1599575190430413</v>
      </c>
      <c r="R503" s="97">
        <v>2.151225488003218</v>
      </c>
      <c r="S503" s="97">
        <v>2.1427031006249861</v>
      </c>
      <c r="T503" s="97">
        <v>2.1343849527070344</v>
      </c>
      <c r="U503" s="97">
        <v>2.1262657794906397</v>
      </c>
      <c r="V503" s="97">
        <v>2.1183404520616329</v>
      </c>
      <c r="W503" s="97">
        <v>2.1106039738452163</v>
      </c>
      <c r="X503" s="97">
        <v>2.1030514771912157</v>
      </c>
      <c r="Y503" s="97">
        <v>2.0956782200474402</v>
      </c>
      <c r="Z503" s="97">
        <v>2.0884795827188953</v>
      </c>
      <c r="AA503" s="97">
        <v>2.0814510647105955</v>
      </c>
      <c r="AB503" s="97">
        <v>2.0745882816518622</v>
      </c>
      <c r="AC503" s="97">
        <v>2.0678869622999687</v>
      </c>
      <c r="AD503" s="97">
        <v>2.061342945621111</v>
      </c>
      <c r="AE503" s="97">
        <v>2.0549521779466877</v>
      </c>
      <c r="AF503" s="97">
        <v>2.0487107102029656</v>
      </c>
      <c r="AG503" s="97">
        <v>2.0426146952122264</v>
      </c>
    </row>
    <row r="504" spans="2:33" ht="16.5">
      <c r="B504" s="39">
        <f t="shared" si="194"/>
        <v>5.6821113192576078</v>
      </c>
      <c r="C504" s="40" t="str">
        <f t="shared" si="195"/>
        <v>Extra Large General Service</v>
      </c>
      <c r="D504" s="40" t="str">
        <f t="shared" si="196"/>
        <v>ID</v>
      </c>
      <c r="E504" s="40" t="str">
        <f t="shared" si="197"/>
        <v>Variable Peak Pricing Rates</v>
      </c>
      <c r="F504" s="40" t="s">
        <v>74</v>
      </c>
      <c r="G504" s="117" t="s">
        <v>544</v>
      </c>
      <c r="H504" s="117" t="s">
        <v>270</v>
      </c>
      <c r="I504" s="117" t="s">
        <v>303</v>
      </c>
      <c r="J504" s="97">
        <v>0</v>
      </c>
      <c r="K504" s="97">
        <v>4.4249781818431921E-2</v>
      </c>
      <c r="L504" s="97">
        <v>0.11980185271794194</v>
      </c>
      <c r="M504" s="97">
        <v>0.25031860976425446</v>
      </c>
      <c r="N504" s="97">
        <v>0.31136350323484413</v>
      </c>
      <c r="O504" s="97">
        <v>0.33945943919137667</v>
      </c>
      <c r="P504" s="97">
        <v>0.33803056110522395</v>
      </c>
      <c r="Q504" s="97">
        <v>0.33663610867549371</v>
      </c>
      <c r="R504" s="97">
        <v>0.33527519443335524</v>
      </c>
      <c r="S504" s="97">
        <v>0.33394695380901918</v>
      </c>
      <c r="T504" s="97">
        <v>0.33265054454087434</v>
      </c>
      <c r="U504" s="97">
        <v>0.33138514609987152</v>
      </c>
      <c r="V504" s="97">
        <v>0.33014995912875827</v>
      </c>
      <c r="W504" s="97">
        <v>0.32894420489578569</v>
      </c>
      <c r="X504" s="97">
        <v>0.3277671247625088</v>
      </c>
      <c r="Y504" s="97">
        <v>0.32661797966532008</v>
      </c>
      <c r="Z504" s="97">
        <v>0.32549604961036177</v>
      </c>
      <c r="AA504" s="97">
        <v>0.32440063318146922</v>
      </c>
      <c r="AB504" s="97">
        <v>0.32333104706081267</v>
      </c>
      <c r="AC504" s="97">
        <v>0.32228662556190624</v>
      </c>
      <c r="AD504" s="97">
        <v>0.32126672017466779</v>
      </c>
      <c r="AE504" s="97">
        <v>0.32027069912221667</v>
      </c>
      <c r="AF504" s="97">
        <v>0.31929794692910823</v>
      </c>
      <c r="AG504" s="97">
        <v>0.31834786400070919</v>
      </c>
    </row>
    <row r="505" spans="2:33" ht="16.5">
      <c r="B505" s="39">
        <f t="shared" si="194"/>
        <v>0</v>
      </c>
      <c r="C505" s="40" t="str">
        <f t="shared" si="195"/>
        <v>Extra Large General Service</v>
      </c>
      <c r="D505" s="40" t="str">
        <f t="shared" si="196"/>
        <v>ID</v>
      </c>
      <c r="E505" s="40" t="str">
        <f t="shared" si="197"/>
        <v>Time-of-Use Opt-Out</v>
      </c>
      <c r="F505" s="40" t="s">
        <v>74</v>
      </c>
      <c r="G505" s="117" t="s">
        <v>544</v>
      </c>
      <c r="H505" s="117" t="s">
        <v>270</v>
      </c>
      <c r="I505" s="117" t="s">
        <v>1314</v>
      </c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</row>
    <row r="506" spans="2:33" ht="16.5">
      <c r="B506" s="39">
        <f t="shared" si="194"/>
        <v>2.640196834089604</v>
      </c>
      <c r="C506" s="40" t="str">
        <f t="shared" si="195"/>
        <v>Extra Large General Service</v>
      </c>
      <c r="D506" s="40" t="str">
        <f t="shared" si="196"/>
        <v>ID</v>
      </c>
      <c r="E506" s="40" t="str">
        <f t="shared" si="197"/>
        <v>Parent-Time-of-Use Opt-in</v>
      </c>
      <c r="F506" s="40" t="s">
        <v>74</v>
      </c>
      <c r="G506" s="117" t="s">
        <v>544</v>
      </c>
      <c r="H506" s="117" t="s">
        <v>270</v>
      </c>
      <c r="I506" s="117" t="s">
        <v>1273</v>
      </c>
      <c r="J506" s="97">
        <v>0</v>
      </c>
      <c r="K506" s="97">
        <v>1.8249499065317355E-2</v>
      </c>
      <c r="L506" s="97">
        <v>5.0731546201787027E-2</v>
      </c>
      <c r="M506" s="97">
        <v>0.11199763840474534</v>
      </c>
      <c r="N506" s="97">
        <v>0.14336597575266111</v>
      </c>
      <c r="O506" s="97">
        <v>0.1586113787914652</v>
      </c>
      <c r="P506" s="97">
        <v>0.15794373990091187</v>
      </c>
      <c r="Q506" s="97">
        <v>0.15729218629242925</v>
      </c>
      <c r="R506" s="97">
        <v>0.15665630329893612</v>
      </c>
      <c r="S506" s="97">
        <v>0.15603568695285766</v>
      </c>
      <c r="T506" s="97">
        <v>0.15542994371004698</v>
      </c>
      <c r="U506" s="97">
        <v>0.15483869018082969</v>
      </c>
      <c r="V506" s="97">
        <v>0.15426155286798837</v>
      </c>
      <c r="W506" s="97">
        <v>0.15369816791150875</v>
      </c>
      <c r="X506" s="97">
        <v>0.15314818083991102</v>
      </c>
      <c r="Y506" s="97">
        <v>0.15261124632799777</v>
      </c>
      <c r="Z506" s="97">
        <v>0.1520870279608538</v>
      </c>
      <c r="AA506" s="97">
        <v>0.15157519800393363</v>
      </c>
      <c r="AB506" s="97">
        <v>0.15107543717908317</v>
      </c>
      <c r="AC506" s="97">
        <v>0.1505874344463396</v>
      </c>
      <c r="AD506" s="97">
        <v>0.15011088679136175</v>
      </c>
      <c r="AE506" s="97">
        <v>0.14964549901834556</v>
      </c>
      <c r="AF506" s="97">
        <v>0.14919098354828267</v>
      </c>
      <c r="AG506" s="97">
        <v>0.14874706022242506</v>
      </c>
    </row>
    <row r="507" spans="2:33" ht="16.5">
      <c r="B507" s="39">
        <f t="shared" si="194"/>
        <v>0</v>
      </c>
      <c r="C507" s="40">
        <f t="shared" si="195"/>
        <v>0</v>
      </c>
      <c r="D507" s="40" t="str">
        <f t="shared" si="196"/>
        <v>ID</v>
      </c>
      <c r="E507" s="40">
        <f t="shared" si="197"/>
        <v>0</v>
      </c>
      <c r="F507" s="40" t="s">
        <v>74</v>
      </c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2:33" ht="16.5">
      <c r="B508" s="39">
        <f t="shared" si="194"/>
        <v>0</v>
      </c>
      <c r="C508" s="40">
        <f t="shared" si="195"/>
        <v>0</v>
      </c>
      <c r="D508" s="40" t="str">
        <f t="shared" si="196"/>
        <v>ID</v>
      </c>
      <c r="E508" s="40">
        <f t="shared" si="197"/>
        <v>0</v>
      </c>
      <c r="F508" s="40" t="s">
        <v>74</v>
      </c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2:33" ht="16.5">
      <c r="B509" s="39">
        <f t="shared" si="194"/>
        <v>0</v>
      </c>
      <c r="C509" s="40">
        <f t="shared" si="195"/>
        <v>0</v>
      </c>
      <c r="D509" s="40" t="str">
        <f t="shared" si="196"/>
        <v>ID</v>
      </c>
      <c r="E509" s="40">
        <f t="shared" si="197"/>
        <v>0</v>
      </c>
      <c r="F509" s="40" t="s">
        <v>74</v>
      </c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2:33" ht="16.5">
      <c r="B510" s="39">
        <f t="shared" si="194"/>
        <v>0</v>
      </c>
      <c r="C510" s="40">
        <f t="shared" si="195"/>
        <v>0</v>
      </c>
      <c r="D510" s="40" t="str">
        <f t="shared" si="196"/>
        <v>ID</v>
      </c>
      <c r="E510" s="40">
        <f t="shared" si="197"/>
        <v>0</v>
      </c>
      <c r="F510" s="40" t="s">
        <v>74</v>
      </c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2:33" ht="16.5">
      <c r="B511" s="39">
        <f t="shared" si="194"/>
        <v>0</v>
      </c>
      <c r="C511" s="40">
        <f t="shared" si="195"/>
        <v>0</v>
      </c>
      <c r="D511" s="40" t="str">
        <f t="shared" si="196"/>
        <v>ID</v>
      </c>
      <c r="E511" s="40">
        <f t="shared" si="197"/>
        <v>0</v>
      </c>
      <c r="F511" s="40" t="s">
        <v>74</v>
      </c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2:33" ht="16.5">
      <c r="B512" s="39">
        <f t="shared" si="194"/>
        <v>0</v>
      </c>
      <c r="C512" s="40">
        <f t="shared" si="195"/>
        <v>0</v>
      </c>
      <c r="D512" s="40" t="str">
        <f t="shared" si="196"/>
        <v>ID</v>
      </c>
      <c r="E512" s="40">
        <f t="shared" si="197"/>
        <v>0</v>
      </c>
      <c r="F512" s="40" t="s">
        <v>74</v>
      </c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2:33" ht="16.5">
      <c r="B513" s="39">
        <f t="shared" si="194"/>
        <v>0</v>
      </c>
      <c r="C513" s="40">
        <f t="shared" si="195"/>
        <v>0</v>
      </c>
      <c r="D513" s="40" t="str">
        <f t="shared" si="196"/>
        <v>ID</v>
      </c>
      <c r="E513" s="40">
        <f t="shared" si="197"/>
        <v>0</v>
      </c>
      <c r="F513" s="40" t="s">
        <v>74</v>
      </c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2:33" ht="16.5">
      <c r="B514" s="39">
        <f t="shared" si="194"/>
        <v>0</v>
      </c>
      <c r="C514" s="40">
        <f t="shared" si="195"/>
        <v>0</v>
      </c>
      <c r="D514" s="40" t="str">
        <f t="shared" si="196"/>
        <v>ID</v>
      </c>
      <c r="E514" s="40">
        <f t="shared" si="197"/>
        <v>0</v>
      </c>
      <c r="F514" s="40" t="s">
        <v>74</v>
      </c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2:33" ht="16.5">
      <c r="B515" s="39">
        <f t="shared" si="194"/>
        <v>0</v>
      </c>
      <c r="C515" s="40">
        <f t="shared" si="195"/>
        <v>0</v>
      </c>
      <c r="D515" s="40" t="str">
        <f t="shared" si="196"/>
        <v>ID</v>
      </c>
      <c r="E515" s="40">
        <f t="shared" si="197"/>
        <v>0</v>
      </c>
      <c r="F515" s="40" t="s">
        <v>74</v>
      </c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2:33" ht="16.5">
      <c r="B516" s="39">
        <f t="shared" si="194"/>
        <v>0</v>
      </c>
      <c r="C516" s="40">
        <f t="shared" si="195"/>
        <v>0</v>
      </c>
      <c r="D516" s="40" t="str">
        <f t="shared" si="196"/>
        <v>ID</v>
      </c>
      <c r="E516" s="40">
        <f t="shared" si="197"/>
        <v>0</v>
      </c>
      <c r="F516" s="40" t="s">
        <v>74</v>
      </c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2:33" ht="16.5">
      <c r="B517" s="39">
        <f t="shared" si="194"/>
        <v>0</v>
      </c>
      <c r="C517" s="40">
        <f t="shared" si="195"/>
        <v>0</v>
      </c>
      <c r="D517" s="40" t="str">
        <f t="shared" si="196"/>
        <v>ID</v>
      </c>
      <c r="E517" s="40">
        <f t="shared" si="197"/>
        <v>0</v>
      </c>
      <c r="F517" s="40" t="s">
        <v>74</v>
      </c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 ht="16.5">
      <c r="B518" s="39">
        <f>SUM(J518:AC518)</f>
        <v>0</v>
      </c>
      <c r="C518" s="40">
        <f>H518</f>
        <v>0</v>
      </c>
      <c r="D518" s="40" t="str">
        <f t="shared" si="196"/>
        <v>ID</v>
      </c>
      <c r="E518" s="40">
        <f>I518</f>
        <v>0</v>
      </c>
      <c r="F518" s="40" t="s">
        <v>74</v>
      </c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</sheetData>
  <pageMargins left="0.7" right="0.7" top="0.75" bottom="0.75" header="0.3" footer="0.3"/>
  <pageSetup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8C185-88B3-4B6D-89BF-5961964EAF08}">
  <sheetPr>
    <tabColor theme="7" tint="0.59999389629810485"/>
  </sheetPr>
  <dimension ref="A1:AR200"/>
  <sheetViews>
    <sheetView showGridLines="0" topLeftCell="J7" zoomScale="80" zoomScaleNormal="80" workbookViewId="0">
      <selection activeCell="J13" sqref="J13"/>
    </sheetView>
  </sheetViews>
  <sheetFormatPr defaultColWidth="9.26953125" defaultRowHeight="14.5"/>
  <cols>
    <col min="1" max="1" width="4.7265625" style="4" customWidth="1"/>
    <col min="2" max="2" width="32.1796875" style="4" customWidth="1"/>
    <col min="3" max="7" width="11.54296875" style="4" customWidth="1"/>
    <col min="8" max="8" width="10.26953125" style="4" customWidth="1"/>
    <col min="9" max="9" width="32.1796875" style="4" customWidth="1"/>
    <col min="10" max="14" width="11.54296875" style="4" customWidth="1"/>
    <col min="15" max="33" width="12" style="4" bestFit="1" customWidth="1"/>
    <col min="34" max="36" width="15.7265625" style="4" bestFit="1" customWidth="1"/>
    <col min="37" max="37" width="15.453125" style="4" bestFit="1" customWidth="1"/>
    <col min="38" max="54" width="15.7265625" style="4" bestFit="1" customWidth="1"/>
    <col min="55" max="16384" width="9.26953125" style="4"/>
  </cols>
  <sheetData>
    <row r="1" spans="1:44" ht="16.5">
      <c r="A1" s="5"/>
      <c r="B1" s="158" t="s">
        <v>92</v>
      </c>
      <c r="C1" s="158"/>
      <c r="D1" s="158"/>
      <c r="E1" s="158"/>
      <c r="F1" s="158"/>
      <c r="G1" s="158"/>
      <c r="H1" s="5"/>
      <c r="I1" s="157" t="s">
        <v>544</v>
      </c>
      <c r="J1" s="157"/>
      <c r="K1" s="157"/>
      <c r="L1" s="157"/>
      <c r="M1" s="157"/>
      <c r="N1" s="157"/>
      <c r="O1" s="21"/>
      <c r="P1" s="21"/>
      <c r="Q1" s="21"/>
      <c r="R1" s="21"/>
      <c r="S1" s="21"/>
      <c r="T1" s="21"/>
      <c r="U1" s="21"/>
      <c r="V1" s="21"/>
      <c r="AI1" s="21"/>
      <c r="AJ1" s="21"/>
      <c r="AK1" s="21"/>
      <c r="AL1" s="21"/>
      <c r="AM1" s="21"/>
      <c r="AN1" s="21"/>
      <c r="AO1" s="21"/>
      <c r="AP1" s="21"/>
      <c r="AQ1" s="21"/>
      <c r="AR1" s="21"/>
    </row>
    <row r="2" spans="1:44" ht="17.5">
      <c r="B2" s="57"/>
      <c r="C2" s="57"/>
      <c r="D2" s="57"/>
      <c r="E2" s="57"/>
      <c r="F2" s="57"/>
      <c r="G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</row>
    <row r="3" spans="1:44" ht="16.5">
      <c r="B3" s="73" t="s">
        <v>1002</v>
      </c>
      <c r="C3" s="61">
        <f>'Overall Potential'!D$3</f>
        <v>2023</v>
      </c>
      <c r="D3" s="61">
        <f>'Overall Potential'!E$3</f>
        <v>2024</v>
      </c>
      <c r="E3" s="61">
        <f>'Overall Potential'!F$3</f>
        <v>2027</v>
      </c>
      <c r="F3" s="61">
        <f>'Overall Potential'!G$3</f>
        <v>2032</v>
      </c>
      <c r="G3" s="61">
        <f>'Overall Potential'!H$3</f>
        <v>2042</v>
      </c>
      <c r="I3" s="73" t="s">
        <v>1003</v>
      </c>
      <c r="J3" s="61">
        <f>C3</f>
        <v>2023</v>
      </c>
      <c r="K3" s="61">
        <f t="shared" ref="K3:N3" si="0">D3</f>
        <v>2024</v>
      </c>
      <c r="L3" s="61">
        <f t="shared" si="0"/>
        <v>2027</v>
      </c>
      <c r="M3" s="61">
        <f t="shared" si="0"/>
        <v>2032</v>
      </c>
      <c r="N3" s="61">
        <f t="shared" si="0"/>
        <v>2042</v>
      </c>
      <c r="P3" s="21"/>
    </row>
    <row r="4" spans="1:44" ht="16.5">
      <c r="A4" s="114"/>
      <c r="B4" s="62" t="str">
        <f>'Overall Potential'!C9</f>
        <v>Baseline Forecast (Summer MW)</v>
      </c>
      <c r="C4" s="63">
        <f>'Overall Potential'!D9</f>
        <v>938.0842243674457</v>
      </c>
      <c r="D4" s="63">
        <f>'Overall Potential'!E9</f>
        <v>940.53147173183936</v>
      </c>
      <c r="E4" s="63">
        <f>'Overall Potential'!F9</f>
        <v>952.02575608536051</v>
      </c>
      <c r="F4" s="63">
        <f>'Overall Potential'!G9</f>
        <v>974.82770216552342</v>
      </c>
      <c r="G4" s="63">
        <f>'Overall Potential'!H9</f>
        <v>1023.8025775671668</v>
      </c>
      <c r="H4" s="114"/>
      <c r="I4" s="62" t="str">
        <f>B4</f>
        <v>Baseline Forecast (Summer MW)</v>
      </c>
      <c r="J4" s="63">
        <f>'Overall Potential'!D25</f>
        <v>462.31209134445646</v>
      </c>
      <c r="K4" s="63">
        <f>'Overall Potential'!E25</f>
        <v>463.22147409122363</v>
      </c>
      <c r="L4" s="63">
        <f>'Overall Potential'!F25</f>
        <v>467.84699842359976</v>
      </c>
      <c r="M4" s="63">
        <f>'Overall Potential'!G25</f>
        <v>474.93425245602293</v>
      </c>
      <c r="N4" s="63">
        <f>'Overall Potential'!H25</f>
        <v>492.52739543876419</v>
      </c>
      <c r="P4" s="21"/>
      <c r="AJ4" s="117"/>
      <c r="AK4" s="117"/>
    </row>
    <row r="5" spans="1:44" ht="16.5">
      <c r="A5" s="114"/>
      <c r="B5" s="64" t="s">
        <v>27</v>
      </c>
      <c r="C5" s="65">
        <f>SUM(C6:C9)</f>
        <v>0.51694342076708044</v>
      </c>
      <c r="D5" s="65">
        <f t="shared" ref="D5:G5" si="1">SUM(D6:D9)</f>
        <v>13.331864631275725</v>
      </c>
      <c r="E5" s="65">
        <f t="shared" si="1"/>
        <v>51.666979762645845</v>
      </c>
      <c r="F5" s="65">
        <f t="shared" si="1"/>
        <v>69.810243079779738</v>
      </c>
      <c r="G5" s="65">
        <f t="shared" si="1"/>
        <v>84.543363648878923</v>
      </c>
      <c r="H5" s="114"/>
      <c r="I5" s="64" t="str">
        <f>B5</f>
        <v>Achievable Potential (MW)</v>
      </c>
      <c r="J5" s="65">
        <f>SUM(J6:J9)</f>
        <v>0</v>
      </c>
      <c r="K5" s="65">
        <f>SUM(K6:K9)</f>
        <v>5.2149992789459638</v>
      </c>
      <c r="L5" s="65">
        <f t="shared" ref="L5:N5" si="2">SUM(L6:L9)</f>
        <v>27.871624621957704</v>
      </c>
      <c r="M5" s="65">
        <f t="shared" si="2"/>
        <v>32.06527720482034</v>
      </c>
      <c r="N5" s="65">
        <f t="shared" si="2"/>
        <v>39.1060760905658</v>
      </c>
      <c r="P5" s="22"/>
      <c r="AJ5" s="117"/>
      <c r="AK5" s="117"/>
    </row>
    <row r="6" spans="1:44" ht="16.5">
      <c r="A6" s="114"/>
      <c r="B6" s="66" t="str">
        <f>B54</f>
        <v>Residential</v>
      </c>
      <c r="C6" s="67" cm="1">
        <f t="array" ref="C6">SUMPRODUCT($I$66:$AF$73*($I$64:$AF$64=C$3)*($C$66:$C$73=$B6)*($D$66:$D$73=$B$1))</f>
        <v>0</v>
      </c>
      <c r="D6" s="67" cm="1">
        <f t="array" ref="D6">SUMPRODUCT($I$66:$AF$73*($I$64:$AF$64=D$3)*($C$66:$C$73=$B6)*($D$66:$D$73=$B$1))</f>
        <v>4.4969816542028269</v>
      </c>
      <c r="E6" s="67" cm="1">
        <f t="array" ref="E6">SUMPRODUCT($I$66:$AF$73*($I$64:$AF$64=E$3)*($C$66:$C$73=$B6)*($D$66:$D$73=$B$1))</f>
        <v>30.195021822908355</v>
      </c>
      <c r="F6" s="67" cm="1">
        <f t="array" ref="F6">SUMPRODUCT($I$66:$AF$73*($I$64:$AF$64=F$3)*($C$66:$C$73=$B6)*($D$66:$D$73=$B$1))</f>
        <v>45.943792960449947</v>
      </c>
      <c r="G6" s="67" cm="1">
        <f t="array" ref="G6">SUMPRODUCT($I$66:$AF$73*($I$64:$AF$64=G$3)*($C$66:$C$73=$B6)*($D$66:$D$73=$B$1))</f>
        <v>59.598833927639078</v>
      </c>
      <c r="H6" s="114"/>
      <c r="I6" s="66" t="str">
        <f>B6</f>
        <v>Residential</v>
      </c>
      <c r="J6" s="67" cm="1">
        <f t="array" ref="J6">SUMPRODUCT($I$66:$AF$73*($I$64:$AF$64=J$3)*($C$66:$C$73=$B6)*($D$66:$D$73=$I$1))</f>
        <v>0</v>
      </c>
      <c r="K6" s="67" cm="1">
        <f t="array" ref="K6">SUMPRODUCT($I$66:$AF$73*($I$64:$AF$64=K$3)*($C$66:$C$73=$B6)*($D$66:$D$73=$I$1))</f>
        <v>1.9872026631263981</v>
      </c>
      <c r="L6" s="67" cm="1">
        <f t="array" ref="L6">SUMPRODUCT($I$66:$AF$73*($I$64:$AF$64=L$3)*($C$66:$C$73=$B6)*($D$66:$D$73=$I$1))</f>
        <v>17.021587674738154</v>
      </c>
      <c r="M6" s="67" cm="1">
        <f t="array" ref="M6">SUMPRODUCT($I$66:$AF$73*($I$64:$AF$64=M$3)*($C$66:$C$73=$B6)*($D$66:$D$73=$I$1))</f>
        <v>20.891382665394762</v>
      </c>
      <c r="N6" s="67" cm="1">
        <f t="array" ref="N6">SUMPRODUCT($I$66:$AF$73*($I$64:$AF$64=N$3)*($C$66:$C$73=$B6)*($D$66:$D$73=$I$1))</f>
        <v>27.853047200822662</v>
      </c>
      <c r="P6" s="23"/>
      <c r="AJ6" s="117"/>
      <c r="AK6" s="117"/>
    </row>
    <row r="7" spans="1:44" ht="16.5">
      <c r="A7" s="114"/>
      <c r="B7" s="66" t="str">
        <f>B55</f>
        <v>General Service</v>
      </c>
      <c r="C7" s="67" cm="1">
        <f t="array" ref="C7">SUMPRODUCT($I$66:$AF$73*($I$64:$AF$64=C$3)*($C$66:$C$73=$B7)*($D$66:$D$73=$B$1))</f>
        <v>2.8721912320826284E-2</v>
      </c>
      <c r="D7" s="67" cm="1">
        <f t="array" ref="D7">SUMPRODUCT($I$66:$AF$73*($I$64:$AF$64=D$3)*($C$66:$C$73=$B7)*($D$66:$D$73=$B$1))</f>
        <v>1.3035469110229956</v>
      </c>
      <c r="E7" s="67" cm="1">
        <f t="array" ref="E7">SUMPRODUCT($I$66:$AF$73*($I$64:$AF$64=E$3)*($C$66:$C$73=$B7)*($D$66:$D$73=$B$1))</f>
        <v>5.0150218846036028</v>
      </c>
      <c r="F7" s="67" cm="1">
        <f t="array" ref="F7">SUMPRODUCT($I$66:$AF$73*($I$64:$AF$64=F$3)*($C$66:$C$73=$B7)*($D$66:$D$73=$B$1))</f>
        <v>7.1190501865416378</v>
      </c>
      <c r="G7" s="67" cm="1">
        <f t="array" ref="G7">SUMPRODUCT($I$66:$AF$73*($I$64:$AF$64=G$3)*($C$66:$C$73=$B7)*($D$66:$D$73=$B$1))</f>
        <v>8.0951901171177489</v>
      </c>
      <c r="H7" s="114"/>
      <c r="I7" s="66" t="str">
        <f t="shared" ref="I7:I9" si="3">B7</f>
        <v>General Service</v>
      </c>
      <c r="J7" s="67" cm="1">
        <f t="array" ref="J7">SUMPRODUCT($I$66:$AF$73*($I$64:$AF$64=J$3)*($C$66:$C$73=$B7)*($D$66:$D$73=$I$1))</f>
        <v>0</v>
      </c>
      <c r="K7" s="67" cm="1">
        <f t="array" ref="K7">SUMPRODUCT($I$66:$AF$73*($I$64:$AF$64=K$3)*($C$66:$C$73=$B7)*($D$66:$D$73=$I$1))</f>
        <v>0.5533215505283281</v>
      </c>
      <c r="L7" s="67" cm="1">
        <f t="array" ref="L7">SUMPRODUCT($I$66:$AF$73*($I$64:$AF$64=L$3)*($C$66:$C$73=$B7)*($D$66:$D$73=$I$1))</f>
        <v>3.0349017065817603</v>
      </c>
      <c r="M7" s="67" cm="1">
        <f t="array" ref="M7">SUMPRODUCT($I$66:$AF$73*($I$64:$AF$64=M$3)*($C$66:$C$73=$B7)*($D$66:$D$73=$I$1))</f>
        <v>3.3772295734686777</v>
      </c>
      <c r="N7" s="67" cm="1">
        <f t="array" ref="N7">SUMPRODUCT($I$66:$AF$73*($I$64:$AF$64=N$3)*($C$66:$C$73=$B7)*($D$66:$D$73=$I$1))</f>
        <v>3.6839582670710795</v>
      </c>
      <c r="P7" s="21"/>
      <c r="AJ7" s="117"/>
      <c r="AK7" s="117"/>
    </row>
    <row r="8" spans="1:44" ht="16.5">
      <c r="A8" s="114"/>
      <c r="B8" s="66" t="str">
        <f>B56</f>
        <v>Large General Service</v>
      </c>
      <c r="C8" s="67" cm="1">
        <f t="array" ref="C8">SUMPRODUCT($I$66:$AF$73*($I$64:$AF$64=C$3)*($C$66:$C$73=$B8)*($D$66:$D$73=$B$1))</f>
        <v>0.48822150844625412</v>
      </c>
      <c r="D8" s="67" cm="1">
        <f t="array" ref="D8">SUMPRODUCT($I$66:$AF$73*($I$64:$AF$64=D$3)*($C$66:$C$73=$B8)*($D$66:$D$73=$B$1))</f>
        <v>5.8338936685808704</v>
      </c>
      <c r="E8" s="67" cm="1">
        <f t="array" ref="E8">SUMPRODUCT($I$66:$AF$73*($I$64:$AF$64=E$3)*($C$66:$C$73=$B8)*($D$66:$D$73=$B$1))</f>
        <v>12.599944274618032</v>
      </c>
      <c r="F8" s="67" cm="1">
        <f t="array" ref="F8">SUMPRODUCT($I$66:$AF$73*($I$64:$AF$64=F$3)*($C$66:$C$73=$B8)*($D$66:$D$73=$B$1))</f>
        <v>12.864187211839559</v>
      </c>
      <c r="G8" s="67" cm="1">
        <f t="array" ref="G8">SUMPRODUCT($I$66:$AF$73*($I$64:$AF$64=G$3)*($C$66:$C$73=$B8)*($D$66:$D$73=$B$1))</f>
        <v>13.04501522694518</v>
      </c>
      <c r="H8" s="114"/>
      <c r="I8" s="66" t="str">
        <f t="shared" si="3"/>
        <v>Large General Service</v>
      </c>
      <c r="J8" s="67" cm="1">
        <f t="array" ref="J8">SUMPRODUCT($I$66:$AF$73*($I$64:$AF$64=J$3)*($C$66:$C$73=$B8)*($D$66:$D$73=$I$1))</f>
        <v>0</v>
      </c>
      <c r="K8" s="67" cm="1">
        <f t="array" ref="K8">SUMPRODUCT($I$66:$AF$73*($I$64:$AF$64=K$3)*($C$66:$C$73=$B8)*($D$66:$D$73=$I$1))</f>
        <v>1.5416149633778642</v>
      </c>
      <c r="L8" s="67" cm="1">
        <f t="array" ref="L8">SUMPRODUCT($I$66:$AF$73*($I$64:$AF$64=L$3)*($C$66:$C$73=$B8)*($D$66:$D$73=$I$1))</f>
        <v>5.2578614738433096</v>
      </c>
      <c r="M8" s="67" cm="1">
        <f t="array" ref="M8">SUMPRODUCT($I$66:$AF$73*($I$64:$AF$64=M$3)*($C$66:$C$73=$B8)*($D$66:$D$73=$I$1))</f>
        <v>5.2482112254514011</v>
      </c>
      <c r="N8" s="67" cm="1">
        <f t="array" ref="N8">SUMPRODUCT($I$66:$AF$73*($I$64:$AF$64=N$3)*($C$66:$C$73=$B8)*($D$66:$D$73=$I$1))</f>
        <v>5.1090692732117589</v>
      </c>
      <c r="P8" s="21"/>
      <c r="AJ8" s="117"/>
      <c r="AK8" s="117"/>
    </row>
    <row r="9" spans="1:44" ht="16.5">
      <c r="A9" s="114"/>
      <c r="B9" s="66" t="str">
        <f>B57</f>
        <v>Extra Large General Service</v>
      </c>
      <c r="C9" s="67" cm="1">
        <f t="array" ref="C9">SUMPRODUCT($I$66:$AF$73*($I$64:$AF$64=C$3)*($C$66:$C$73=$B9)*($D$66:$D$73=$B$1))</f>
        <v>0</v>
      </c>
      <c r="D9" s="67" cm="1">
        <f t="array" ref="D9">SUMPRODUCT($I$66:$AF$73*($I$64:$AF$64=D$3)*($C$66:$C$73=$B9)*($D$66:$D$73=$B$1))</f>
        <v>1.6974423974690329</v>
      </c>
      <c r="E9" s="67" cm="1">
        <f t="array" ref="E9">SUMPRODUCT($I$66:$AF$73*($I$64:$AF$64=E$3)*($C$66:$C$73=$B9)*($D$66:$D$73=$B$1))</f>
        <v>3.8569917805158522</v>
      </c>
      <c r="F9" s="67" cm="1">
        <f t="array" ref="F9">SUMPRODUCT($I$66:$AF$73*($I$64:$AF$64=F$3)*($C$66:$C$73=$B9)*($D$66:$D$73=$B$1))</f>
        <v>3.8832127209485874</v>
      </c>
      <c r="G9" s="67" cm="1">
        <f t="array" ref="G9">SUMPRODUCT($I$66:$AF$73*($I$64:$AF$64=G$3)*($C$66:$C$73=$B9)*($D$66:$D$73=$B$1))</f>
        <v>3.8043243771769149</v>
      </c>
      <c r="H9" s="114"/>
      <c r="I9" s="66" t="str">
        <f t="shared" si="3"/>
        <v>Extra Large General Service</v>
      </c>
      <c r="J9" s="67" cm="1">
        <f t="array" ref="J9">SUMPRODUCT($I$66:$AF$73*($I$64:$AF$64=J$3)*($C$66:$C$73=$B9)*($D$66:$D$73=$I$1))</f>
        <v>0</v>
      </c>
      <c r="K9" s="67" cm="1">
        <f t="array" ref="K9">SUMPRODUCT($I$66:$AF$73*($I$64:$AF$64=K$3)*($C$66:$C$73=$B9)*($D$66:$D$73=$I$1))</f>
        <v>1.1328601019133726</v>
      </c>
      <c r="L9" s="67" cm="1">
        <f t="array" ref="L9">SUMPRODUCT($I$66:$AF$73*($I$64:$AF$64=L$3)*($C$66:$C$73=$B9)*($D$66:$D$73=$I$1))</f>
        <v>2.5572737667944807</v>
      </c>
      <c r="M9" s="67" cm="1">
        <f t="array" ref="M9">SUMPRODUCT($I$66:$AF$73*($I$64:$AF$64=M$3)*($C$66:$C$73=$B9)*($D$66:$D$73=$I$1))</f>
        <v>2.5484537405055039</v>
      </c>
      <c r="N9" s="67" cm="1">
        <f t="array" ref="N9">SUMPRODUCT($I$66:$AF$73*($I$64:$AF$64=N$3)*($C$66:$C$73=$B9)*($D$66:$D$73=$I$1))</f>
        <v>2.4600013494603017</v>
      </c>
      <c r="P9" s="21"/>
      <c r="AJ9" s="117"/>
      <c r="AK9" s="117"/>
    </row>
    <row r="10" spans="1:44" ht="16.5">
      <c r="A10" s="114"/>
      <c r="B10" s="66"/>
      <c r="C10" s="67"/>
      <c r="D10" s="67"/>
      <c r="E10" s="67"/>
      <c r="F10" s="67"/>
      <c r="G10" s="67"/>
      <c r="H10" s="114"/>
      <c r="I10" s="66"/>
      <c r="J10" s="67"/>
      <c r="K10" s="67"/>
      <c r="L10" s="67"/>
      <c r="M10" s="67"/>
      <c r="N10" s="67"/>
      <c r="P10" s="21"/>
      <c r="AJ10" s="117"/>
      <c r="AK10" s="117"/>
    </row>
    <row r="11" spans="1:44" ht="16.5">
      <c r="A11" s="114"/>
      <c r="B11" s="66"/>
      <c r="C11" s="67"/>
      <c r="D11" s="67"/>
      <c r="E11" s="67"/>
      <c r="F11" s="67"/>
      <c r="G11" s="67"/>
      <c r="H11" s="114"/>
      <c r="I11" s="66"/>
      <c r="J11" s="67"/>
      <c r="K11" s="67"/>
      <c r="L11" s="67"/>
      <c r="M11" s="67"/>
      <c r="N11" s="67"/>
      <c r="P11" s="21"/>
      <c r="AJ11" s="117"/>
      <c r="AK11" s="117"/>
    </row>
    <row r="12" spans="1:44" ht="16.5">
      <c r="A12" s="114"/>
      <c r="B12" s="66"/>
      <c r="C12" s="67"/>
      <c r="D12" s="67"/>
      <c r="E12" s="67"/>
      <c r="F12" s="67"/>
      <c r="G12" s="67"/>
      <c r="H12" s="114"/>
      <c r="I12" s="66"/>
      <c r="J12" s="67"/>
      <c r="K12" s="67"/>
      <c r="L12" s="67"/>
      <c r="M12" s="67"/>
      <c r="N12" s="67"/>
      <c r="P12" s="21"/>
      <c r="AJ12" s="117"/>
      <c r="AK12" s="117"/>
    </row>
    <row r="13" spans="1:44" ht="16.5" customHeight="1">
      <c r="A13" s="114"/>
      <c r="B13" s="57"/>
      <c r="C13" s="57"/>
      <c r="D13" s="57"/>
      <c r="E13" s="57"/>
      <c r="F13" s="57"/>
      <c r="G13" s="57"/>
      <c r="H13" s="114"/>
      <c r="I13" s="57"/>
      <c r="J13" s="57"/>
      <c r="K13" s="57"/>
      <c r="L13" s="57"/>
      <c r="M13" s="57"/>
      <c r="N13" s="57"/>
      <c r="P13" s="23"/>
      <c r="T13" s="100"/>
    </row>
    <row r="14" spans="1:44" ht="16.5" customHeight="1">
      <c r="A14" s="6"/>
      <c r="B14" s="57"/>
      <c r="C14" s="57"/>
      <c r="D14" s="57"/>
      <c r="E14" s="57"/>
      <c r="F14" s="57"/>
      <c r="G14" s="57"/>
      <c r="H14" s="6"/>
      <c r="I14" s="57"/>
      <c r="J14" s="57"/>
      <c r="K14" s="57"/>
      <c r="L14" s="57"/>
      <c r="M14" s="57"/>
      <c r="N14" s="57"/>
      <c r="P14" s="23"/>
      <c r="T14" s="100"/>
    </row>
    <row r="15" spans="1:44" ht="34.9" customHeight="1">
      <c r="A15" s="6"/>
      <c r="B15" s="73" t="s">
        <v>80</v>
      </c>
      <c r="C15" s="136">
        <f>SUM(C16:C19)</f>
        <v>5.510629081473549E-4</v>
      </c>
      <c r="D15" s="136">
        <f t="shared" ref="D15:G15" si="4">SUM(D16:D19)</f>
        <v>1.4174820335067803E-2</v>
      </c>
      <c r="E15" s="136">
        <f t="shared" si="4"/>
        <v>5.4270569291208631E-2</v>
      </c>
      <c r="F15" s="136">
        <f t="shared" si="4"/>
        <v>7.1612904439112987E-2</v>
      </c>
      <c r="G15" s="136">
        <f t="shared" si="4"/>
        <v>8.2577799178604264E-2</v>
      </c>
      <c r="H15" s="6"/>
      <c r="I15" s="73" t="s">
        <v>80</v>
      </c>
      <c r="J15" s="136">
        <f>SUM(J16:J19)</f>
        <v>0</v>
      </c>
      <c r="K15" s="136">
        <f t="shared" ref="K15:N15" si="5">SUM(K16:K19)</f>
        <v>1.1258112092443619E-2</v>
      </c>
      <c r="L15" s="136">
        <f t="shared" si="5"/>
        <v>5.9574229856920173E-2</v>
      </c>
      <c r="M15" s="136">
        <f t="shared" si="5"/>
        <v>6.7515191921832307E-2</v>
      </c>
      <c r="N15" s="136">
        <f t="shared" si="5"/>
        <v>7.939878360619608E-2</v>
      </c>
      <c r="P15" s="21"/>
    </row>
    <row r="16" spans="1:44" ht="16.5">
      <c r="A16" s="6"/>
      <c r="B16" s="70" t="str">
        <f>B6</f>
        <v>Residential</v>
      </c>
      <c r="C16" s="71">
        <f t="shared" ref="C16:G19" si="6">IFERROR(C6/C$4,)</f>
        <v>0</v>
      </c>
      <c r="D16" s="71">
        <f t="shared" si="6"/>
        <v>4.7813196999376842E-3</v>
      </c>
      <c r="E16" s="71">
        <f t="shared" si="6"/>
        <v>3.1716601814500707E-2</v>
      </c>
      <c r="F16" s="71">
        <f t="shared" si="6"/>
        <v>4.7130167575653074E-2</v>
      </c>
      <c r="G16" s="71">
        <f t="shared" si="6"/>
        <v>5.8213209493242442E-2</v>
      </c>
      <c r="H16" s="6"/>
      <c r="I16" s="70" t="str">
        <f>I6</f>
        <v>Residential</v>
      </c>
      <c r="J16" s="71">
        <f t="shared" ref="J16:N19" si="7">IFERROR(J6/J$4,)</f>
        <v>0</v>
      </c>
      <c r="K16" s="71">
        <f t="shared" si="7"/>
        <v>4.2899623058818993E-3</v>
      </c>
      <c r="L16" s="71">
        <f t="shared" si="7"/>
        <v>3.6382808337110252E-2</v>
      </c>
      <c r="M16" s="71">
        <f t="shared" si="7"/>
        <v>4.3987946873402697E-2</v>
      </c>
      <c r="N16" s="71">
        <f t="shared" si="7"/>
        <v>5.6551264881438711E-2</v>
      </c>
      <c r="P16" s="26"/>
    </row>
    <row r="17" spans="1:36" ht="16.5">
      <c r="A17" s="6"/>
      <c r="B17" s="68" t="str">
        <f>B7</f>
        <v>General Service</v>
      </c>
      <c r="C17" s="71">
        <f t="shared" si="6"/>
        <v>3.0617626407899139E-5</v>
      </c>
      <c r="D17" s="71">
        <f t="shared" si="6"/>
        <v>1.385968412755738E-3</v>
      </c>
      <c r="E17" s="71">
        <f t="shared" si="6"/>
        <v>5.2677376137646699E-3</v>
      </c>
      <c r="F17" s="71">
        <f t="shared" si="6"/>
        <v>7.3028804687506098E-3</v>
      </c>
      <c r="G17" s="71">
        <f t="shared" si="6"/>
        <v>7.9069835283616108E-3</v>
      </c>
      <c r="H17" s="6"/>
      <c r="I17" s="68" t="str">
        <f>I7</f>
        <v>General Service</v>
      </c>
      <c r="J17" s="71">
        <f t="shared" si="7"/>
        <v>0</v>
      </c>
      <c r="K17" s="71">
        <f t="shared" si="7"/>
        <v>1.1945075551902432E-3</v>
      </c>
      <c r="L17" s="71">
        <f t="shared" si="7"/>
        <v>6.4869534630077677E-3</v>
      </c>
      <c r="M17" s="71">
        <f t="shared" si="7"/>
        <v>7.1109412639834731E-3</v>
      </c>
      <c r="N17" s="71">
        <f t="shared" si="7"/>
        <v>7.479702248418596E-3</v>
      </c>
      <c r="P17" s="21"/>
    </row>
    <row r="18" spans="1:36" ht="16.5">
      <c r="A18" s="6"/>
      <c r="B18" s="70" t="str">
        <f>B8</f>
        <v>Large General Service</v>
      </c>
      <c r="C18" s="71">
        <f t="shared" si="6"/>
        <v>5.2044528173945579E-4</v>
      </c>
      <c r="D18" s="71">
        <f t="shared" si="6"/>
        <v>6.2027628462433919E-3</v>
      </c>
      <c r="E18" s="71">
        <f t="shared" si="6"/>
        <v>1.3234877516788838E-2</v>
      </c>
      <c r="F18" s="71">
        <f t="shared" si="6"/>
        <v>1.3196370172146843E-2</v>
      </c>
      <c r="G18" s="71">
        <f t="shared" si="6"/>
        <v>1.2741729228640624E-2</v>
      </c>
      <c r="H18" s="6"/>
      <c r="I18" s="70" t="str">
        <f>I8</f>
        <v>Large General Service</v>
      </c>
      <c r="J18" s="71">
        <f t="shared" si="7"/>
        <v>0</v>
      </c>
      <c r="K18" s="71">
        <f t="shared" si="7"/>
        <v>3.3280300020682315E-3</v>
      </c>
      <c r="L18" s="71">
        <f t="shared" si="7"/>
        <v>1.1238420875969194E-2</v>
      </c>
      <c r="M18" s="71">
        <f t="shared" si="7"/>
        <v>1.1050395288003291E-2</v>
      </c>
      <c r="N18" s="71">
        <f t="shared" si="7"/>
        <v>1.037316770706812E-2</v>
      </c>
      <c r="P18" s="21"/>
      <c r="Q18" s="21"/>
      <c r="R18" s="21"/>
    </row>
    <row r="19" spans="1:36" ht="16.5">
      <c r="A19" s="6"/>
      <c r="B19" s="68" t="str">
        <f>B9</f>
        <v>Extra Large General Service</v>
      </c>
      <c r="C19" s="71">
        <f t="shared" si="6"/>
        <v>0</v>
      </c>
      <c r="D19" s="71">
        <f t="shared" si="6"/>
        <v>1.8047693761309893E-3</v>
      </c>
      <c r="E19" s="71">
        <f t="shared" si="6"/>
        <v>4.0513523461544109E-3</v>
      </c>
      <c r="F19" s="71">
        <f t="shared" si="6"/>
        <v>3.9834862225624637E-3</v>
      </c>
      <c r="G19" s="71">
        <f t="shared" si="6"/>
        <v>3.7158769283595901E-3</v>
      </c>
      <c r="H19" s="6"/>
      <c r="I19" s="68" t="str">
        <f>I9</f>
        <v>Extra Large General Service</v>
      </c>
      <c r="J19" s="71">
        <f t="shared" si="7"/>
        <v>0</v>
      </c>
      <c r="K19" s="71">
        <f t="shared" si="7"/>
        <v>2.4456122293032446E-3</v>
      </c>
      <c r="L19" s="71">
        <f t="shared" si="7"/>
        <v>5.4660471808329622E-3</v>
      </c>
      <c r="M19" s="71">
        <f t="shared" si="7"/>
        <v>5.3659084964428434E-3</v>
      </c>
      <c r="N19" s="71">
        <f t="shared" si="7"/>
        <v>4.9946487692706489E-3</v>
      </c>
      <c r="P19" s="21"/>
      <c r="Q19" s="21"/>
      <c r="R19" s="21"/>
    </row>
    <row r="20" spans="1:36" ht="16.5">
      <c r="A20" s="6"/>
      <c r="B20" s="70"/>
      <c r="C20" s="71"/>
      <c r="D20" s="71"/>
      <c r="E20" s="71"/>
      <c r="F20" s="71"/>
      <c r="G20" s="71"/>
      <c r="H20" s="6"/>
      <c r="I20" s="70"/>
      <c r="J20" s="71"/>
      <c r="K20" s="71"/>
      <c r="L20" s="71"/>
      <c r="M20" s="71"/>
      <c r="N20" s="71"/>
      <c r="P20" s="21"/>
      <c r="Q20" s="21"/>
      <c r="R20" s="21"/>
    </row>
    <row r="21" spans="1:36" ht="16.5">
      <c r="A21" s="6"/>
      <c r="B21" s="68"/>
      <c r="C21" s="71"/>
      <c r="D21" s="71"/>
      <c r="E21" s="71"/>
      <c r="F21" s="71"/>
      <c r="G21" s="71"/>
      <c r="H21" s="6"/>
      <c r="I21" s="68"/>
      <c r="J21" s="71"/>
      <c r="K21" s="71"/>
      <c r="L21" s="71"/>
      <c r="M21" s="71"/>
      <c r="N21" s="71"/>
      <c r="P21" s="21"/>
      <c r="Q21" s="21"/>
      <c r="R21" s="21"/>
    </row>
    <row r="22" spans="1:36" ht="16.5">
      <c r="A22" s="6"/>
      <c r="B22" s="70"/>
      <c r="C22" s="71"/>
      <c r="D22" s="71"/>
      <c r="E22" s="71"/>
      <c r="F22" s="71"/>
      <c r="G22" s="71"/>
      <c r="H22" s="6"/>
      <c r="I22" s="70"/>
      <c r="J22" s="71"/>
      <c r="K22" s="71"/>
      <c r="L22" s="71"/>
      <c r="M22" s="71"/>
      <c r="N22" s="71"/>
      <c r="P22" s="21"/>
      <c r="Q22" s="21"/>
      <c r="R22" s="21"/>
    </row>
    <row r="23" spans="1:36" ht="17.5">
      <c r="A23" s="6"/>
      <c r="B23" s="57"/>
      <c r="C23" s="57"/>
      <c r="D23" s="57"/>
      <c r="E23" s="57"/>
      <c r="F23" s="57"/>
      <c r="G23" s="57"/>
      <c r="H23" s="6"/>
      <c r="I23" s="57"/>
      <c r="J23" s="57"/>
      <c r="K23" s="57"/>
      <c r="L23" s="57"/>
      <c r="M23" s="57"/>
      <c r="N23" s="57"/>
      <c r="P23" s="21"/>
      <c r="Q23" s="21"/>
      <c r="R23" s="21"/>
      <c r="Y23" s="112"/>
      <c r="Z23" s="113"/>
      <c r="AA23" s="113"/>
    </row>
    <row r="24" spans="1:36" ht="17.5">
      <c r="B24" s="57"/>
      <c r="C24" s="57"/>
      <c r="D24" s="57"/>
      <c r="E24" s="57"/>
      <c r="F24" s="57"/>
      <c r="G24" s="57"/>
      <c r="I24" s="57"/>
      <c r="J24" s="57"/>
      <c r="K24" s="57"/>
      <c r="L24" s="57"/>
      <c r="M24" s="57"/>
      <c r="N24" s="57"/>
      <c r="P24" s="57"/>
      <c r="Q24" s="57"/>
      <c r="R24" s="57"/>
      <c r="S24" s="57"/>
      <c r="T24" s="57"/>
      <c r="U24" s="57"/>
      <c r="V24" s="57"/>
      <c r="AI24" s="21"/>
      <c r="AJ24" s="21"/>
    </row>
    <row r="25" spans="1:36" ht="16.5">
      <c r="B25" s="73" t="s">
        <v>1006</v>
      </c>
      <c r="C25" s="61">
        <f>'Overall Potential'!D$3</f>
        <v>2023</v>
      </c>
      <c r="D25" s="61">
        <f>'Overall Potential'!E$3</f>
        <v>2024</v>
      </c>
      <c r="E25" s="61">
        <f>'Overall Potential'!F$3</f>
        <v>2027</v>
      </c>
      <c r="F25" s="61">
        <f>'Overall Potential'!G$3</f>
        <v>2032</v>
      </c>
      <c r="G25" s="61">
        <f>'Overall Potential'!H$3</f>
        <v>2042</v>
      </c>
      <c r="I25" s="73" t="s">
        <v>1007</v>
      </c>
      <c r="J25" s="61">
        <f>C25</f>
        <v>2023</v>
      </c>
      <c r="K25" s="61">
        <f t="shared" ref="K25:N25" si="8">D25</f>
        <v>2024</v>
      </c>
      <c r="L25" s="61">
        <f t="shared" si="8"/>
        <v>2027</v>
      </c>
      <c r="M25" s="61">
        <f t="shared" si="8"/>
        <v>2032</v>
      </c>
      <c r="N25" s="61">
        <f t="shared" si="8"/>
        <v>2042</v>
      </c>
      <c r="P25" s="21"/>
    </row>
    <row r="26" spans="1:36" ht="16.5">
      <c r="B26" s="62" t="str">
        <f>'Overall Potential'!C16</f>
        <v>Baseline Forecast (Winter MW)</v>
      </c>
      <c r="C26" s="63">
        <f>'Overall Potential'!D16</f>
        <v>907.95688184680205</v>
      </c>
      <c r="D26" s="63">
        <f>'Overall Potential'!E16</f>
        <v>910.14422214767967</v>
      </c>
      <c r="E26" s="63">
        <f>'Overall Potential'!F16</f>
        <v>920.90471179554584</v>
      </c>
      <c r="F26" s="63">
        <f>'Overall Potential'!G16</f>
        <v>942.32121728176037</v>
      </c>
      <c r="G26" s="63">
        <f>'Overall Potential'!H16</f>
        <v>988.39394494387659</v>
      </c>
      <c r="I26" s="62" t="str">
        <f>B26</f>
        <v>Baseline Forecast (Winter MW)</v>
      </c>
      <c r="J26" s="63">
        <f>'Overall Potential'!D32</f>
        <v>454.58651083668417</v>
      </c>
      <c r="K26" s="63">
        <f>'Overall Potential'!E32</f>
        <v>455.3739830592707</v>
      </c>
      <c r="L26" s="63">
        <f>'Overall Potential'!F32</f>
        <v>459.63340545526131</v>
      </c>
      <c r="M26" s="63">
        <f>'Overall Potential'!G32</f>
        <v>466.08511500217799</v>
      </c>
      <c r="N26" s="63">
        <f>'Overall Potential'!H32</f>
        <v>482.35056759295071</v>
      </c>
      <c r="P26" s="21"/>
    </row>
    <row r="27" spans="1:36" ht="16.5">
      <c r="A27" s="6"/>
      <c r="B27" s="64" t="s">
        <v>27</v>
      </c>
      <c r="C27" s="65">
        <f>SUM(C28:C31)</f>
        <v>0.51422322607878113</v>
      </c>
      <c r="D27" s="65">
        <f t="shared" ref="D27:G27" si="9">SUM(D28:D31)</f>
        <v>11.641951222907178</v>
      </c>
      <c r="E27" s="65">
        <f t="shared" si="9"/>
        <v>37.257069296124463</v>
      </c>
      <c r="F27" s="65">
        <f t="shared" si="9"/>
        <v>53.778258167929309</v>
      </c>
      <c r="G27" s="65">
        <f t="shared" si="9"/>
        <v>64.367923040385421</v>
      </c>
      <c r="H27" s="6"/>
      <c r="I27" s="64" t="str">
        <f t="shared" ref="I27" si="10">B27</f>
        <v>Achievable Potential (MW)</v>
      </c>
      <c r="J27" s="65">
        <f>SUM(J28:J31)</f>
        <v>0</v>
      </c>
      <c r="K27" s="65">
        <f t="shared" ref="K27:N27" si="11">SUM(K28:K31)</f>
        <v>4.2781100609032876</v>
      </c>
      <c r="L27" s="65">
        <f t="shared" si="11"/>
        <v>19.741399805965756</v>
      </c>
      <c r="M27" s="65">
        <f t="shared" si="11"/>
        <v>22.21152741795105</v>
      </c>
      <c r="N27" s="65">
        <f t="shared" si="11"/>
        <v>26.23333341944079</v>
      </c>
      <c r="P27" s="22"/>
    </row>
    <row r="28" spans="1:36" ht="16.5">
      <c r="A28" s="6"/>
      <c r="B28" s="66" t="str">
        <f>B6</f>
        <v>Residential</v>
      </c>
      <c r="C28" s="67" cm="1">
        <f t="array" ref="C28">SUMPRODUCT($I$95:$AF$102*($I$93:$AF$93=C$25)*($C$95:$C$102=$B28)*($D$95:$D$102=$B$1))</f>
        <v>0</v>
      </c>
      <c r="D28" s="67" cm="1">
        <f t="array" ref="D28">SUMPRODUCT($I$95:$AF$102*($I$93:$AF$93=D$25)*($C$95:$C$102=$B28)*($D$95:$D$102=$B$1))</f>
        <v>2.8717800462483738</v>
      </c>
      <c r="E28" s="67" cm="1">
        <f t="array" ref="E28">SUMPRODUCT($I$95:$AF$102*($I$93:$AF$93=E$25)*($C$95:$C$102=$B28)*($D$95:$D$102=$B$1))</f>
        <v>17.426211204457502</v>
      </c>
      <c r="F28" s="67" cm="1">
        <f t="array" ref="F28">SUMPRODUCT($I$95:$AF$102*($I$93:$AF$93=F$25)*($C$95:$C$102=$B28)*($D$95:$D$102=$B$1))</f>
        <v>31.821257549919434</v>
      </c>
      <c r="G28" s="67" cm="1">
        <f t="array" ref="G28">SUMPRODUCT($I$95:$AF$102*($I$93:$AF$93=G$25)*($C$95:$C$102=$B28)*($D$95:$D$102=$B$1))</f>
        <v>41.544437211627361</v>
      </c>
      <c r="H28" s="6"/>
      <c r="I28" s="66" t="str">
        <f>B28</f>
        <v>Residential</v>
      </c>
      <c r="J28" s="67" cm="1">
        <f t="array" ref="J28">SUMPRODUCT($I$95:$AF$102*($I$93:$AF$93=J$25)*($C$95:$C$102=$I28)*($D$95:$D$102=$I$1))</f>
        <v>0</v>
      </c>
      <c r="K28" s="67" cm="1">
        <f t="array" ref="K28">SUMPRODUCT($I$95:$AF$102*($I$93:$AF$93=K$25)*($C$95:$C$102=$I28)*($D$95:$D$102=$I$1))</f>
        <v>1.1233095836977944</v>
      </c>
      <c r="L28" s="67" cm="1">
        <f t="array" ref="L28">SUMPRODUCT($I$95:$AF$102*($I$93:$AF$93=L$25)*($C$95:$C$102=$I28)*($D$95:$D$102=$I$1))</f>
        <v>9.9681511702151102</v>
      </c>
      <c r="M28" s="67" cm="1">
        <f t="array" ref="M28">SUMPRODUCT($I$95:$AF$102*($I$93:$AF$93=M$25)*($C$95:$C$102=$I28)*($D$95:$D$102=$I$1))</f>
        <v>12.306850801607743</v>
      </c>
      <c r="N28" s="67" cm="1">
        <f t="array" ref="N28">SUMPRODUCT($I$95:$AF$102*($I$93:$AF$93=N$25)*($C$95:$C$102=$I28)*($D$95:$D$102=$I$1))</f>
        <v>16.416494877675227</v>
      </c>
      <c r="P28" s="23"/>
    </row>
    <row r="29" spans="1:36" ht="16.5">
      <c r="A29" s="6"/>
      <c r="B29" s="66" t="str">
        <f>B7</f>
        <v>General Service</v>
      </c>
      <c r="C29" s="67" cm="1">
        <f t="array" ref="C29">SUMPRODUCT($I$95:$AF$102*($I$93:$AF$93=C$25)*($C$95:$C$102=$B29)*($D$95:$D$102=$B$1))</f>
        <v>2.8570775484193407E-2</v>
      </c>
      <c r="D29" s="67" cm="1">
        <f t="array" ref="D29">SUMPRODUCT($I$95:$AF$102*($I$93:$AF$93=D$25)*($C$95:$C$102=$B29)*($D$95:$D$102=$B$1))</f>
        <v>1.0903447507751933</v>
      </c>
      <c r="E29" s="67" cm="1">
        <f t="array" ref="E29">SUMPRODUCT($I$95:$AF$102*($I$93:$AF$93=E$25)*($C$95:$C$102=$B29)*($D$95:$D$102=$B$1))</f>
        <v>3.1817246237235555</v>
      </c>
      <c r="F29" s="67" cm="1">
        <f t="array" ref="F29">SUMPRODUCT($I$95:$AF$102*($I$93:$AF$93=F$25)*($C$95:$C$102=$B29)*($D$95:$D$102=$B$1))</f>
        <v>5.0364031677270082</v>
      </c>
      <c r="G29" s="67" cm="1">
        <f t="array" ref="G29">SUMPRODUCT($I$95:$AF$102*($I$93:$AF$93=G$25)*($C$95:$C$102=$B29)*($D$95:$D$102=$B$1))</f>
        <v>5.8090239917308928</v>
      </c>
      <c r="H29" s="6"/>
      <c r="I29" s="66" t="str">
        <f t="shared" ref="I29:I31" si="12">B29</f>
        <v>General Service</v>
      </c>
      <c r="J29" s="67" cm="1">
        <f t="array" ref="J29">SUMPRODUCT($I$95:$AF$102*($I$93:$AF$93=J$25)*($C$95:$C$102=$I29)*($D$95:$D$102=$I$1))</f>
        <v>0</v>
      </c>
      <c r="K29" s="67" cm="1">
        <f t="array" ref="K29">SUMPRODUCT($I$95:$AF$102*($I$93:$AF$93=K$25)*($C$95:$C$102=$I29)*($D$95:$D$102=$I$1))</f>
        <v>0.43281667170638533</v>
      </c>
      <c r="L29" s="67" cm="1">
        <f t="array" ref="L29">SUMPRODUCT($I$95:$AF$102*($I$93:$AF$93=L$25)*($C$95:$C$102=$I29)*($D$95:$D$102=$I$1))</f>
        <v>1.9124183781935857</v>
      </c>
      <c r="M29" s="67" cm="1">
        <f t="array" ref="M29">SUMPRODUCT($I$95:$AF$102*($I$93:$AF$93=M$25)*($C$95:$C$102=$I29)*($D$95:$D$102=$I$1))</f>
        <v>2.0724661343575206</v>
      </c>
      <c r="N29" s="67" cm="1">
        <f t="array" ref="N29">SUMPRODUCT($I$95:$AF$102*($I$93:$AF$93=N$25)*($C$95:$C$102=$I29)*($D$95:$D$102=$I$1))</f>
        <v>2.2154710581316643</v>
      </c>
      <c r="P29" s="21"/>
    </row>
    <row r="30" spans="1:36" ht="16.5">
      <c r="A30" s="6"/>
      <c r="B30" s="66" t="str">
        <f>B8</f>
        <v>Large General Service</v>
      </c>
      <c r="C30" s="67" cm="1">
        <f t="array" ref="C30">SUMPRODUCT($I$95:$AF$102*($I$93:$AF$93=C$25)*($C$95:$C$102=$B30)*($D$95:$D$102=$B$1))</f>
        <v>0.48565245059458767</v>
      </c>
      <c r="D30" s="67" cm="1">
        <f t="array" ref="D30">SUMPRODUCT($I$95:$AF$102*($I$93:$AF$93=D$25)*($C$95:$C$102=$B30)*($D$95:$D$102=$B$1))</f>
        <v>5.7812852847542517</v>
      </c>
      <c r="E30" s="67" cm="1">
        <f t="array" ref="E30">SUMPRODUCT($I$95:$AF$102*($I$93:$AF$93=E$25)*($C$95:$C$102=$B30)*($D$95:$D$102=$B$1))</f>
        <v>12.337169373444246</v>
      </c>
      <c r="F30" s="67" cm="1">
        <f t="array" ref="F30">SUMPRODUCT($I$95:$AF$102*($I$93:$AF$93=F$25)*($C$95:$C$102=$B30)*($D$95:$D$102=$B$1))</f>
        <v>12.579649534042378</v>
      </c>
      <c r="G30" s="67" cm="1">
        <f t="array" ref="G30">SUMPRODUCT($I$95:$AF$102*($I$93:$AF$93=G$25)*($C$95:$C$102=$B30)*($D$95:$D$102=$B$1))</f>
        <v>12.761869137111631</v>
      </c>
      <c r="H30" s="6"/>
      <c r="I30" s="66" t="str">
        <f t="shared" si="12"/>
        <v>Large General Service</v>
      </c>
      <c r="J30" s="67" cm="1">
        <f t="array" ref="J30">SUMPRODUCT($I$95:$AF$102*($I$93:$AF$93=J$25)*($C$95:$C$102=$I30)*($D$95:$D$102=$I$1))</f>
        <v>0</v>
      </c>
      <c r="K30" s="67" cm="1">
        <f t="array" ref="K30">SUMPRODUCT($I$95:$AF$102*($I$93:$AF$93=K$25)*($C$95:$C$102=$I30)*($D$95:$D$102=$I$1))</f>
        <v>1.5510351841760772</v>
      </c>
      <c r="L30" s="67" cm="1">
        <f t="array" ref="L30">SUMPRODUCT($I$95:$AF$102*($I$93:$AF$93=L$25)*($C$95:$C$102=$I30)*($D$95:$D$102=$I$1))</f>
        <v>5.2185354156733368</v>
      </c>
      <c r="M30" s="67" cm="1">
        <f t="array" ref="M30">SUMPRODUCT($I$95:$AF$102*($I$93:$AF$93=M$25)*($C$95:$C$102=$I30)*($D$95:$D$102=$I$1))</f>
        <v>5.1991833861239236</v>
      </c>
      <c r="N30" s="67" cm="1">
        <f t="array" ref="N30">SUMPRODUCT($I$95:$AF$102*($I$93:$AF$93=N$25)*($C$95:$C$102=$I30)*($D$95:$D$102=$I$1))</f>
        <v>5.059793712575682</v>
      </c>
      <c r="P30" s="21"/>
    </row>
    <row r="31" spans="1:36" ht="16.5">
      <c r="A31" s="6"/>
      <c r="B31" s="66" t="str">
        <f>B9</f>
        <v>Extra Large General Service</v>
      </c>
      <c r="C31" s="67" cm="1">
        <f t="array" ref="C31">SUMPRODUCT($I$95:$AF$102*($I$93:$AF$93=C$25)*($C$95:$C$102=$B31)*($D$95:$D$102=$B$1))</f>
        <v>0</v>
      </c>
      <c r="D31" s="67" cm="1">
        <f t="array" ref="D31">SUMPRODUCT($I$95:$AF$102*($I$93:$AF$93=D$25)*($C$95:$C$102=$B31)*($D$95:$D$102=$B$1))</f>
        <v>1.8985411411293591</v>
      </c>
      <c r="E31" s="67" cm="1">
        <f t="array" ref="E31">SUMPRODUCT($I$95:$AF$102*($I$93:$AF$93=E$25)*($C$95:$C$102=$B31)*($D$95:$D$102=$B$1))</f>
        <v>4.3119640944991593</v>
      </c>
      <c r="F31" s="67" cm="1">
        <f t="array" ref="F31">SUMPRODUCT($I$95:$AF$102*($I$93:$AF$93=F$25)*($C$95:$C$102=$B31)*($D$95:$D$102=$B$1))</f>
        <v>4.3409479162404914</v>
      </c>
      <c r="G31" s="67" cm="1">
        <f t="array" ref="G31">SUMPRODUCT($I$95:$AF$102*($I$93:$AF$93=G$25)*($C$95:$C$102=$B31)*($D$95:$D$102=$B$1))</f>
        <v>4.2525926999155397</v>
      </c>
      <c r="H31" s="6"/>
      <c r="I31" s="66" t="str">
        <f t="shared" si="12"/>
        <v>Extra Large General Service</v>
      </c>
      <c r="J31" s="67" cm="1">
        <f t="array" ref="J31">SUMPRODUCT($I$95:$AF$102*($I$93:$AF$93=J$25)*($C$95:$C$102=$I31)*($D$95:$D$102=$I$1))</f>
        <v>0</v>
      </c>
      <c r="K31" s="67" cm="1">
        <f t="array" ref="K31">SUMPRODUCT($I$95:$AF$102*($I$93:$AF$93=K$25)*($C$95:$C$102=$I31)*($D$95:$D$102=$I$1))</f>
        <v>1.17094862132303</v>
      </c>
      <c r="L31" s="67" cm="1">
        <f t="array" ref="L31">SUMPRODUCT($I$95:$AF$102*($I$93:$AF$93=L$25)*($C$95:$C$102=$I31)*($D$95:$D$102=$I$1))</f>
        <v>2.642294841883726</v>
      </c>
      <c r="M31" s="67" cm="1">
        <f t="array" ref="M31">SUMPRODUCT($I$95:$AF$102*($I$93:$AF$93=M$25)*($C$95:$C$102=$I31)*($D$95:$D$102=$I$1))</f>
        <v>2.6330270958618631</v>
      </c>
      <c r="N31" s="67" cm="1">
        <f t="array" ref="N31">SUMPRODUCT($I$95:$AF$102*($I$93:$AF$93=N$25)*($C$95:$C$102=$I31)*($D$95:$D$102=$I$1))</f>
        <v>2.5415737710582147</v>
      </c>
      <c r="P31" s="21"/>
    </row>
    <row r="32" spans="1:36" ht="16.5">
      <c r="A32" s="6"/>
      <c r="B32" s="66"/>
      <c r="C32" s="67"/>
      <c r="D32" s="67"/>
      <c r="E32" s="67"/>
      <c r="F32" s="67"/>
      <c r="G32" s="67"/>
      <c r="H32" s="6"/>
      <c r="I32" s="66"/>
      <c r="J32" s="67"/>
      <c r="K32" s="67"/>
      <c r="L32" s="67"/>
      <c r="M32" s="67"/>
      <c r="N32" s="67"/>
      <c r="P32" s="21"/>
    </row>
    <row r="33" spans="1:22" ht="16.5">
      <c r="A33" s="6"/>
      <c r="B33" s="66"/>
      <c r="C33" s="67"/>
      <c r="D33" s="67"/>
      <c r="E33" s="67"/>
      <c r="F33" s="67"/>
      <c r="G33" s="67"/>
      <c r="H33" s="6"/>
      <c r="I33" s="66"/>
      <c r="J33" s="67"/>
      <c r="K33" s="67"/>
      <c r="L33" s="67"/>
      <c r="M33" s="67"/>
      <c r="N33" s="67"/>
      <c r="P33" s="21"/>
    </row>
    <row r="34" spans="1:22" ht="16.5">
      <c r="A34" s="6"/>
      <c r="B34" s="66"/>
      <c r="C34" s="67"/>
      <c r="D34" s="67"/>
      <c r="E34" s="67"/>
      <c r="F34" s="67"/>
      <c r="G34" s="67"/>
      <c r="H34" s="6"/>
      <c r="I34" s="66"/>
      <c r="J34" s="67"/>
      <c r="K34" s="67"/>
      <c r="L34" s="67"/>
      <c r="M34" s="67"/>
      <c r="N34" s="67"/>
      <c r="P34" s="21"/>
    </row>
    <row r="35" spans="1:22" ht="16.5" customHeight="1">
      <c r="A35" s="6"/>
      <c r="B35" s="57"/>
      <c r="C35" s="57"/>
      <c r="D35" s="57"/>
      <c r="E35" s="57"/>
      <c r="F35" s="57"/>
      <c r="G35" s="57"/>
      <c r="H35" s="6"/>
      <c r="I35" s="57"/>
      <c r="J35" s="57"/>
      <c r="K35" s="57"/>
      <c r="L35" s="57"/>
      <c r="M35" s="57"/>
      <c r="N35" s="57"/>
      <c r="P35" s="23"/>
      <c r="T35" s="100"/>
    </row>
    <row r="36" spans="1:22" ht="16.5" customHeight="1">
      <c r="A36" s="6"/>
      <c r="B36" s="57"/>
      <c r="C36" s="57"/>
      <c r="D36" s="57"/>
      <c r="E36" s="57"/>
      <c r="F36" s="57"/>
      <c r="G36" s="57"/>
      <c r="H36" s="6"/>
      <c r="I36" s="57"/>
      <c r="J36" s="57"/>
      <c r="K36" s="57"/>
      <c r="L36" s="57"/>
      <c r="M36" s="57"/>
      <c r="N36" s="57"/>
      <c r="P36" s="23"/>
      <c r="T36" s="100"/>
    </row>
    <row r="37" spans="1:22" ht="16.149999999999999" customHeight="1">
      <c r="A37" s="6"/>
      <c r="B37" s="57"/>
      <c r="C37" s="57"/>
      <c r="D37" s="57"/>
      <c r="E37" s="57"/>
      <c r="F37" s="57"/>
      <c r="G37" s="57"/>
      <c r="H37" s="6"/>
      <c r="I37" s="57"/>
      <c r="J37" s="57"/>
      <c r="K37" s="57"/>
      <c r="L37" s="57"/>
      <c r="M37" s="57"/>
      <c r="N37" s="57"/>
      <c r="P37" s="23"/>
      <c r="T37" s="100"/>
    </row>
    <row r="38" spans="1:22" ht="36" customHeight="1">
      <c r="A38" s="6"/>
      <c r="B38" s="73" t="s">
        <v>90</v>
      </c>
      <c r="C38" s="69">
        <f>SUM(C39:C42)</f>
        <v>5.6635203318558579E-4</v>
      </c>
      <c r="D38" s="69">
        <f t="shared" ref="D38:G38" si="13">SUM(D39:D42)</f>
        <v>1.2791325747732054E-2</v>
      </c>
      <c r="E38" s="69">
        <f t="shared" si="13"/>
        <v>4.0457029721872102E-2</v>
      </c>
      <c r="F38" s="69">
        <f t="shared" si="13"/>
        <v>5.7069985458949132E-2</v>
      </c>
      <c r="G38" s="69">
        <f t="shared" si="13"/>
        <v>6.5123752902027737E-2</v>
      </c>
      <c r="H38" s="6"/>
      <c r="I38" s="73" t="s">
        <v>90</v>
      </c>
      <c r="J38" s="69">
        <f>SUM(J39:J42)</f>
        <v>0</v>
      </c>
      <c r="K38" s="69">
        <f t="shared" ref="K38:N38" si="14">SUM(K39:K42)</f>
        <v>9.3947177925324202E-3</v>
      </c>
      <c r="L38" s="69">
        <f t="shared" si="14"/>
        <v>4.2950315559444903E-2</v>
      </c>
      <c r="M38" s="69">
        <f t="shared" si="14"/>
        <v>4.7655517636188097E-2</v>
      </c>
      <c r="N38" s="69">
        <f t="shared" si="14"/>
        <v>5.4386446667517456E-2</v>
      </c>
      <c r="P38" s="21"/>
    </row>
    <row r="39" spans="1:22" ht="16.5">
      <c r="A39" s="6"/>
      <c r="B39" s="70" t="str">
        <f>B28</f>
        <v>Residential</v>
      </c>
      <c r="C39" s="71">
        <f t="shared" ref="C39:G42" si="15">IFERROR(C28/C$26,)</f>
        <v>0</v>
      </c>
      <c r="D39" s="71">
        <f t="shared" si="15"/>
        <v>3.1553021777930923E-3</v>
      </c>
      <c r="E39" s="71">
        <f t="shared" si="15"/>
        <v>1.8922925446304344E-2</v>
      </c>
      <c r="F39" s="71">
        <f t="shared" si="15"/>
        <v>3.3769013120294268E-2</v>
      </c>
      <c r="G39" s="71">
        <f t="shared" si="15"/>
        <v>4.2032266005015195E-2</v>
      </c>
      <c r="H39" s="6"/>
      <c r="I39" s="70" t="str">
        <f>I28</f>
        <v>Residential</v>
      </c>
      <c r="J39" s="71">
        <f t="shared" ref="J39:N42" si="16">IFERROR(J28/J$26,)</f>
        <v>0</v>
      </c>
      <c r="K39" s="71">
        <f t="shared" si="16"/>
        <v>2.4667847208820147E-3</v>
      </c>
      <c r="L39" s="71">
        <f t="shared" si="16"/>
        <v>2.1687177328509832E-2</v>
      </c>
      <c r="M39" s="71">
        <f t="shared" si="16"/>
        <v>2.640472824700749E-2</v>
      </c>
      <c r="N39" s="71">
        <f t="shared" si="16"/>
        <v>3.4034364175412127E-2</v>
      </c>
      <c r="P39" s="26"/>
    </row>
    <row r="40" spans="1:22" ht="16.5">
      <c r="A40" s="6"/>
      <c r="B40" s="68" t="str">
        <f>B29</f>
        <v>General Service</v>
      </c>
      <c r="C40" s="71">
        <f t="shared" si="15"/>
        <v>3.1467106043714204E-5</v>
      </c>
      <c r="D40" s="71">
        <f t="shared" si="15"/>
        <v>1.1979911801255981E-3</v>
      </c>
      <c r="E40" s="71">
        <f t="shared" si="15"/>
        <v>3.4549987452229956E-3</v>
      </c>
      <c r="F40" s="71">
        <f t="shared" si="15"/>
        <v>5.3446776697389058E-3</v>
      </c>
      <c r="G40" s="71">
        <f t="shared" si="15"/>
        <v>5.8772355106452455E-3</v>
      </c>
      <c r="H40" s="6"/>
      <c r="I40" s="68" t="str">
        <f>I29</f>
        <v>General Service</v>
      </c>
      <c r="J40" s="71">
        <f t="shared" si="16"/>
        <v>0</v>
      </c>
      <c r="K40" s="71">
        <f t="shared" si="16"/>
        <v>9.5046420702091499E-4</v>
      </c>
      <c r="L40" s="71">
        <f t="shared" si="16"/>
        <v>4.1607471421694396E-3</v>
      </c>
      <c r="M40" s="71">
        <f t="shared" si="16"/>
        <v>4.446540058134738E-3</v>
      </c>
      <c r="N40" s="71">
        <f t="shared" si="16"/>
        <v>4.5930723564552144E-3</v>
      </c>
      <c r="P40" s="21"/>
    </row>
    <row r="41" spans="1:22" ht="16.5">
      <c r="A41" s="6"/>
      <c r="B41" s="70" t="str">
        <f>B30</f>
        <v>Large General Service</v>
      </c>
      <c r="C41" s="71">
        <f t="shared" si="15"/>
        <v>5.3488492714187164E-4</v>
      </c>
      <c r="D41" s="71">
        <f t="shared" si="15"/>
        <v>6.3520540416243864E-3</v>
      </c>
      <c r="E41" s="71">
        <f t="shared" si="15"/>
        <v>1.3396792540446113E-2</v>
      </c>
      <c r="F41" s="71">
        <f t="shared" si="15"/>
        <v>1.3349640550734813E-2</v>
      </c>
      <c r="G41" s="71">
        <f t="shared" si="15"/>
        <v>1.2911723308701857E-2</v>
      </c>
      <c r="H41" s="6"/>
      <c r="I41" s="70" t="str">
        <f>I30</f>
        <v>Large General Service</v>
      </c>
      <c r="J41" s="71">
        <f t="shared" si="16"/>
        <v>0</v>
      </c>
      <c r="K41" s="71">
        <f t="shared" si="16"/>
        <v>3.4060689496487927E-3</v>
      </c>
      <c r="L41" s="71">
        <f t="shared" si="16"/>
        <v>1.1353690471005781E-2</v>
      </c>
      <c r="M41" s="71">
        <f t="shared" si="16"/>
        <v>1.1155008428234461E-2</v>
      </c>
      <c r="N41" s="71">
        <f t="shared" si="16"/>
        <v>1.048986785239066E-2</v>
      </c>
      <c r="P41" s="21"/>
      <c r="Q41" s="21"/>
      <c r="R41" s="21"/>
    </row>
    <row r="42" spans="1:22" ht="16.5">
      <c r="A42" s="6"/>
      <c r="B42" s="68" t="str">
        <f>B31</f>
        <v>Extra Large General Service</v>
      </c>
      <c r="C42" s="71">
        <f t="shared" si="15"/>
        <v>0</v>
      </c>
      <c r="D42" s="71">
        <f t="shared" si="15"/>
        <v>2.0859783481889781E-3</v>
      </c>
      <c r="E42" s="71">
        <f t="shared" si="15"/>
        <v>4.6823129898986527E-3</v>
      </c>
      <c r="F42" s="71">
        <f t="shared" si="15"/>
        <v>4.6066541181811454E-3</v>
      </c>
      <c r="G42" s="71">
        <f t="shared" si="15"/>
        <v>4.3025280776654417E-3</v>
      </c>
      <c r="H42" s="6"/>
      <c r="I42" s="68" t="str">
        <f>I31</f>
        <v>Extra Large General Service</v>
      </c>
      <c r="J42" s="71">
        <f t="shared" si="16"/>
        <v>0</v>
      </c>
      <c r="K42" s="71">
        <f t="shared" si="16"/>
        <v>2.5713999149806969E-3</v>
      </c>
      <c r="L42" s="71">
        <f t="shared" si="16"/>
        <v>5.7487006177598535E-3</v>
      </c>
      <c r="M42" s="71">
        <f t="shared" si="16"/>
        <v>5.6492409028114088E-3</v>
      </c>
      <c r="N42" s="71">
        <f t="shared" si="16"/>
        <v>5.2691422832594559E-3</v>
      </c>
      <c r="P42" s="21"/>
      <c r="Q42" s="21"/>
      <c r="R42" s="21"/>
    </row>
    <row r="43" spans="1:22" ht="16.5">
      <c r="A43" s="6"/>
      <c r="B43" s="70"/>
      <c r="C43" s="71"/>
      <c r="D43" s="71"/>
      <c r="E43" s="71"/>
      <c r="F43" s="71"/>
      <c r="G43" s="71"/>
      <c r="H43" s="6"/>
      <c r="I43" s="70"/>
      <c r="J43" s="71"/>
      <c r="K43" s="71"/>
      <c r="L43" s="71"/>
      <c r="M43" s="71"/>
      <c r="N43" s="71"/>
      <c r="P43" s="21"/>
      <c r="Q43" s="21"/>
      <c r="R43" s="21"/>
    </row>
    <row r="44" spans="1:22" ht="16.5">
      <c r="A44" s="6"/>
      <c r="B44" s="68"/>
      <c r="C44" s="71"/>
      <c r="D44" s="71"/>
      <c r="E44" s="71"/>
      <c r="F44" s="71"/>
      <c r="G44" s="71"/>
      <c r="H44" s="6"/>
      <c r="I44" s="68"/>
      <c r="J44" s="71"/>
      <c r="K44" s="71"/>
      <c r="L44" s="71"/>
      <c r="M44" s="71"/>
      <c r="N44" s="71"/>
      <c r="P44" s="21"/>
      <c r="Q44" s="21"/>
      <c r="R44" s="21"/>
    </row>
    <row r="45" spans="1:22" ht="16.5">
      <c r="A45" s="6"/>
      <c r="B45" s="70"/>
      <c r="C45" s="71"/>
      <c r="D45" s="71"/>
      <c r="E45" s="71"/>
      <c r="F45" s="71"/>
      <c r="G45" s="71"/>
      <c r="H45" s="6"/>
      <c r="I45" s="70"/>
      <c r="J45" s="71"/>
      <c r="K45" s="71"/>
      <c r="L45" s="71"/>
      <c r="M45" s="71"/>
      <c r="N45" s="71"/>
      <c r="P45" s="21"/>
      <c r="Q45" s="21"/>
      <c r="R45" s="21"/>
    </row>
    <row r="46" spans="1:22" ht="16.5">
      <c r="B46" s="117"/>
      <c r="C46" s="117"/>
      <c r="D46" s="117"/>
      <c r="E46" s="117"/>
      <c r="F46" s="117"/>
      <c r="G46" s="117"/>
      <c r="I46" s="117"/>
      <c r="J46" s="117"/>
      <c r="K46" s="117"/>
      <c r="L46" s="117"/>
      <c r="M46" s="117"/>
      <c r="N46" s="117"/>
      <c r="O46" s="117"/>
      <c r="P46" s="21"/>
      <c r="Q46" s="21"/>
      <c r="R46" s="21"/>
      <c r="S46" s="21"/>
      <c r="T46" s="21"/>
      <c r="U46" s="21"/>
      <c r="V46" s="21"/>
    </row>
    <row r="49" spans="1:40">
      <c r="A49" s="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</row>
    <row r="50" spans="1:40">
      <c r="A50" s="7"/>
      <c r="B50" s="120" t="s">
        <v>0</v>
      </c>
      <c r="C50" s="117" t="s">
        <v>36</v>
      </c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</row>
    <row r="51" spans="1:40" ht="16.5">
      <c r="B51" s="21"/>
      <c r="C51" s="21"/>
      <c r="D51" s="21"/>
      <c r="E51" s="2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1"/>
      <c r="AE51" s="21"/>
      <c r="AJ51" s="21"/>
      <c r="AK51" s="21"/>
      <c r="AL51" s="21"/>
      <c r="AM51" s="21"/>
      <c r="AN51" s="21"/>
    </row>
    <row r="52" spans="1:40" ht="16.5">
      <c r="B52" s="120" t="s">
        <v>82</v>
      </c>
      <c r="C52" s="120" t="s">
        <v>61</v>
      </c>
      <c r="D52"/>
      <c r="E52" s="21"/>
      <c r="F52" s="21"/>
      <c r="G52" s="21"/>
      <c r="H52" s="21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1"/>
      <c r="AE52" s="21"/>
      <c r="AJ52" s="21"/>
      <c r="AK52" s="21"/>
      <c r="AL52" s="21"/>
      <c r="AM52" s="21"/>
      <c r="AN52" s="21"/>
    </row>
    <row r="53" spans="1:40" ht="16.5">
      <c r="B53" s="120" t="s">
        <v>60</v>
      </c>
      <c r="C53" s="117" t="s">
        <v>92</v>
      </c>
      <c r="D53" s="117" t="s">
        <v>544</v>
      </c>
      <c r="E53" s="21"/>
      <c r="F53" s="10" t="s">
        <v>6</v>
      </c>
      <c r="G53" s="17" t="str">
        <f t="shared" ref="G53:H57" si="17">C53</f>
        <v>WA</v>
      </c>
      <c r="H53" s="17" t="str">
        <f t="shared" si="17"/>
        <v>ID</v>
      </c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1"/>
      <c r="AE53" s="21"/>
      <c r="AJ53" s="21"/>
      <c r="AK53" s="21"/>
      <c r="AL53" s="21"/>
      <c r="AM53" s="21"/>
      <c r="AN53" s="21"/>
    </row>
    <row r="54" spans="1:40" ht="16.5">
      <c r="B54" s="121" t="s">
        <v>32</v>
      </c>
      <c r="C54" s="105">
        <v>91.472876500572141</v>
      </c>
      <c r="D54" s="105">
        <v>37.844958148142005</v>
      </c>
      <c r="E54" s="117"/>
      <c r="F54" s="17" t="str">
        <f t="shared" ref="F54:F57" si="18">B54</f>
        <v>Residential</v>
      </c>
      <c r="G54" s="17">
        <f t="shared" si="17"/>
        <v>91.472876500572141</v>
      </c>
      <c r="H54" s="17">
        <f t="shared" si="17"/>
        <v>37.844958148142005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1"/>
      <c r="AE54" s="21"/>
      <c r="AJ54" s="21"/>
      <c r="AK54" s="21"/>
      <c r="AL54" s="21"/>
      <c r="AM54" s="21"/>
    </row>
    <row r="55" spans="1:40" ht="16.5">
      <c r="B55" s="121" t="s">
        <v>152</v>
      </c>
      <c r="C55" s="105">
        <v>12.454646889452611</v>
      </c>
      <c r="D55" s="105">
        <v>5.0056306296044166</v>
      </c>
      <c r="E55" s="117"/>
      <c r="F55" s="17" t="str">
        <f t="shared" si="18"/>
        <v>General Service</v>
      </c>
      <c r="G55" s="17">
        <f t="shared" si="17"/>
        <v>12.454646889452611</v>
      </c>
      <c r="H55" s="17">
        <f t="shared" si="17"/>
        <v>5.0056306296044166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1"/>
      <c r="AE55" s="21"/>
      <c r="AJ55" s="21"/>
    </row>
    <row r="56" spans="1:40" ht="16.5">
      <c r="A56" s="7"/>
      <c r="B56" s="121" t="s">
        <v>259</v>
      </c>
      <c r="C56" s="105">
        <v>15.517860497151972</v>
      </c>
      <c r="D56" s="105">
        <v>6.0165823710188935</v>
      </c>
      <c r="E56" s="117"/>
      <c r="F56" s="17" t="str">
        <f t="shared" si="18"/>
        <v>Large General Service</v>
      </c>
      <c r="G56" s="17">
        <f t="shared" si="17"/>
        <v>15.517860497151972</v>
      </c>
      <c r="H56" s="17">
        <f t="shared" si="17"/>
        <v>6.0165823710188935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1"/>
      <c r="AE56" s="21"/>
      <c r="AJ56" s="21"/>
    </row>
    <row r="57" spans="1:40" ht="16.5">
      <c r="A57" s="7"/>
      <c r="B57" s="121" t="s">
        <v>270</v>
      </c>
      <c r="C57" s="105">
        <v>4.525432373385005</v>
      </c>
      <c r="D57" s="105">
        <v>2.8713138286616591</v>
      </c>
      <c r="E57" s="117"/>
      <c r="F57" s="17" t="str">
        <f t="shared" si="18"/>
        <v>Extra Large General Service</v>
      </c>
      <c r="G57" s="17">
        <f t="shared" si="17"/>
        <v>4.525432373385005</v>
      </c>
      <c r="H57" s="17">
        <f t="shared" si="17"/>
        <v>2.8713138286616591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1"/>
      <c r="AE57" s="21"/>
      <c r="AJ57" s="21"/>
    </row>
    <row r="58" spans="1:40" ht="16.5">
      <c r="A58" s="7"/>
      <c r="B58" s="121" t="s">
        <v>28</v>
      </c>
      <c r="C58" s="105">
        <v>123.97081626056173</v>
      </c>
      <c r="D58" s="105">
        <v>51.738484977426978</v>
      </c>
      <c r="E58" s="117"/>
      <c r="F58" s="17"/>
      <c r="G58" s="17"/>
      <c r="H58" s="17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1"/>
      <c r="AE58" s="21"/>
      <c r="AJ58" s="21"/>
    </row>
    <row r="59" spans="1:40" ht="16.5">
      <c r="A59" s="7"/>
      <c r="B59"/>
      <c r="C59"/>
      <c r="D59"/>
      <c r="E59" s="117"/>
      <c r="F59" s="17"/>
      <c r="G59" s="17"/>
      <c r="H59" s="17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1"/>
      <c r="AE59" s="21"/>
      <c r="AJ59" s="21"/>
    </row>
    <row r="60" spans="1:40" ht="16.5">
      <c r="B60"/>
      <c r="C60"/>
      <c r="D60"/>
      <c r="E60" s="40"/>
      <c r="H60" s="117"/>
      <c r="I60" s="117"/>
      <c r="J60" s="117"/>
      <c r="K60" s="117"/>
      <c r="L60" s="117"/>
      <c r="M60" s="117"/>
      <c r="N60" s="117"/>
      <c r="O60" s="121"/>
      <c r="P60" s="94"/>
      <c r="Q60" s="94"/>
      <c r="R60" s="121"/>
      <c r="S60" s="94"/>
      <c r="T60" s="94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0"/>
      <c r="AF60" s="21"/>
    </row>
    <row r="61" spans="1:40" ht="16.5">
      <c r="B61"/>
      <c r="C61"/>
      <c r="D61"/>
      <c r="E61" s="40"/>
      <c r="G61" s="120" t="s">
        <v>0</v>
      </c>
      <c r="H61" s="117" t="s">
        <v>35</v>
      </c>
      <c r="I61" s="117"/>
      <c r="J61" s="117"/>
      <c r="K61" s="117"/>
      <c r="L61" s="117"/>
      <c r="M61" s="117"/>
      <c r="N61" s="117"/>
      <c r="O61" s="121"/>
      <c r="P61" s="94"/>
      <c r="Q61" s="94"/>
      <c r="R61" s="121"/>
      <c r="S61" s="94"/>
      <c r="T61" s="94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0"/>
      <c r="AF61" s="21"/>
    </row>
    <row r="62" spans="1:40" ht="16.5">
      <c r="B62"/>
      <c r="C62"/>
      <c r="D62"/>
      <c r="E62" s="40"/>
      <c r="F62" s="40"/>
      <c r="G62" s="120" t="s">
        <v>1</v>
      </c>
      <c r="H62" s="117" t="s">
        <v>119</v>
      </c>
      <c r="I62" s="21"/>
      <c r="R62" s="21"/>
      <c r="AC62" s="117"/>
      <c r="AD62" s="117"/>
      <c r="AE62" s="10"/>
      <c r="AF62" s="21"/>
    </row>
    <row r="63" spans="1:40" ht="16.5">
      <c r="B63" s="117"/>
      <c r="C63" s="117"/>
      <c r="D63" s="117"/>
      <c r="E63" s="40"/>
      <c r="F63" s="40"/>
      <c r="G63" s="120" t="s">
        <v>6</v>
      </c>
      <c r="H63" s="117" t="s">
        <v>1107</v>
      </c>
      <c r="I63" s="21"/>
      <c r="R63" s="21"/>
      <c r="AC63" s="117"/>
      <c r="AD63" s="117"/>
      <c r="AE63" s="10"/>
      <c r="AF63" s="21"/>
    </row>
    <row r="64" spans="1:40" ht="16.5">
      <c r="B64" s="28" t="s">
        <v>49</v>
      </c>
      <c r="C64" s="28"/>
      <c r="D64" s="29"/>
      <c r="E64" s="29"/>
      <c r="F64" s="29"/>
      <c r="G64" s="21"/>
      <c r="H64" s="21"/>
      <c r="I64" s="4">
        <v>2023</v>
      </c>
      <c r="J64" s="152">
        <v>2024</v>
      </c>
      <c r="K64" s="152">
        <v>2025</v>
      </c>
      <c r="L64" s="152">
        <v>2026</v>
      </c>
      <c r="M64" s="152">
        <v>2027</v>
      </c>
      <c r="N64" s="152">
        <v>2028</v>
      </c>
      <c r="O64" s="152">
        <v>2029</v>
      </c>
      <c r="P64" s="152">
        <v>2030</v>
      </c>
      <c r="Q64" s="152">
        <v>2031</v>
      </c>
      <c r="R64" s="152">
        <v>2032</v>
      </c>
      <c r="S64" s="152">
        <v>2033</v>
      </c>
      <c r="T64" s="152">
        <v>2034</v>
      </c>
      <c r="U64" s="152">
        <v>2035</v>
      </c>
      <c r="V64" s="152">
        <v>2036</v>
      </c>
      <c r="W64" s="152">
        <v>2037</v>
      </c>
      <c r="X64" s="152">
        <v>2038</v>
      </c>
      <c r="Y64" s="152">
        <v>2039</v>
      </c>
      <c r="Z64" s="152">
        <v>2040</v>
      </c>
      <c r="AA64" s="152">
        <v>2041</v>
      </c>
      <c r="AB64" s="152">
        <v>2042</v>
      </c>
      <c r="AC64" s="152">
        <v>2043</v>
      </c>
      <c r="AD64" s="152">
        <v>2044</v>
      </c>
      <c r="AE64" s="152">
        <v>2045</v>
      </c>
      <c r="AF64" s="4">
        <v>2046</v>
      </c>
    </row>
    <row r="65" spans="2:40" ht="33">
      <c r="B65" s="30" t="s">
        <v>1032</v>
      </c>
      <c r="C65" s="30" t="s">
        <v>47</v>
      </c>
      <c r="D65" s="30" t="s">
        <v>8</v>
      </c>
      <c r="E65" s="30" t="s">
        <v>6</v>
      </c>
      <c r="F65" s="30" t="s">
        <v>101</v>
      </c>
      <c r="G65" s="120" t="s">
        <v>8</v>
      </c>
      <c r="H65" s="120" t="s">
        <v>2</v>
      </c>
      <c r="I65" s="117" t="s">
        <v>64</v>
      </c>
      <c r="J65" s="117" t="s">
        <v>65</v>
      </c>
      <c r="K65" s="117" t="s">
        <v>62</v>
      </c>
      <c r="L65" s="117" t="s">
        <v>73</v>
      </c>
      <c r="M65" s="117" t="s">
        <v>72</v>
      </c>
      <c r="N65" s="117" t="s">
        <v>71</v>
      </c>
      <c r="O65" s="117" t="s">
        <v>70</v>
      </c>
      <c r="P65" s="117" t="s">
        <v>63</v>
      </c>
      <c r="Q65" s="117" t="s">
        <v>69</v>
      </c>
      <c r="R65" s="117" t="s">
        <v>68</v>
      </c>
      <c r="S65" s="117" t="s">
        <v>67</v>
      </c>
      <c r="T65" s="117" t="s">
        <v>66</v>
      </c>
      <c r="U65" s="117" t="s">
        <v>48</v>
      </c>
      <c r="V65" s="117" t="s">
        <v>46</v>
      </c>
      <c r="W65" s="117" t="s">
        <v>59</v>
      </c>
      <c r="X65" s="117" t="s">
        <v>75</v>
      </c>
      <c r="Y65" s="117" t="s">
        <v>76</v>
      </c>
      <c r="Z65" s="117" t="s">
        <v>82</v>
      </c>
      <c r="AA65" s="117" t="s">
        <v>84</v>
      </c>
      <c r="AB65" s="117" t="s">
        <v>997</v>
      </c>
      <c r="AC65" s="117" t="s">
        <v>998</v>
      </c>
      <c r="AD65" s="117" t="s">
        <v>999</v>
      </c>
      <c r="AE65" s="117" t="s">
        <v>1000</v>
      </c>
      <c r="AF65" s="117" t="s">
        <v>1001</v>
      </c>
      <c r="AG65"/>
    </row>
    <row r="66" spans="2:40" ht="16.5">
      <c r="B66" s="39">
        <f>SUM(J66:AC66)</f>
        <v>875.35202902947776</v>
      </c>
      <c r="C66" s="40" t="str">
        <f>H66</f>
        <v>Residential</v>
      </c>
      <c r="D66" s="40" t="str">
        <f>G66</f>
        <v>WA</v>
      </c>
      <c r="E66" s="40">
        <f>I66</f>
        <v>0</v>
      </c>
      <c r="F66" s="40" t="s">
        <v>74</v>
      </c>
      <c r="G66" s="117" t="s">
        <v>92</v>
      </c>
      <c r="H66" s="117" t="s">
        <v>32</v>
      </c>
      <c r="I66" s="97">
        <v>0</v>
      </c>
      <c r="J66" s="97">
        <v>4.4969816542028269</v>
      </c>
      <c r="K66" s="97">
        <v>11.57208606288436</v>
      </c>
      <c r="L66" s="97">
        <v>23.66237634285196</v>
      </c>
      <c r="M66" s="97">
        <v>30.195021822908355</v>
      </c>
      <c r="N66" s="97">
        <v>34.71328031540741</v>
      </c>
      <c r="O66" s="97">
        <v>37.033574058919847</v>
      </c>
      <c r="P66" s="97">
        <v>39.919001727534614</v>
      </c>
      <c r="Q66" s="97">
        <v>42.870913882699597</v>
      </c>
      <c r="R66" s="97">
        <v>45.943792960449947</v>
      </c>
      <c r="S66" s="97">
        <v>49.432808646955351</v>
      </c>
      <c r="T66" s="97">
        <v>50.415471729734357</v>
      </c>
      <c r="U66" s="97">
        <v>51.490211075234953</v>
      </c>
      <c r="V66" s="97">
        <v>52.609878600961991</v>
      </c>
      <c r="W66" s="97">
        <v>53.780088126875761</v>
      </c>
      <c r="X66" s="97">
        <v>55.061827364399676</v>
      </c>
      <c r="Y66" s="97">
        <v>56.080542078927301</v>
      </c>
      <c r="Z66" s="97">
        <v>57.168584056189836</v>
      </c>
      <c r="AA66" s="97">
        <v>58.336975702978577</v>
      </c>
      <c r="AB66" s="97">
        <v>59.598833927639078</v>
      </c>
      <c r="AC66" s="97">
        <v>60.96977889172171</v>
      </c>
      <c r="AD66" s="97">
        <v>62.468422846621188</v>
      </c>
      <c r="AE66" s="97">
        <v>63.025297785972207</v>
      </c>
      <c r="AF66" s="97">
        <v>63.587186087670162</v>
      </c>
      <c r="AG66"/>
    </row>
    <row r="67" spans="2:40" ht="16.5">
      <c r="B67" s="39">
        <f t="shared" ref="B67:B73" si="19">SUM(J67:AC67)</f>
        <v>131.31740191205057</v>
      </c>
      <c r="C67" s="40" t="str">
        <f t="shared" ref="C67:C73" si="20">H67</f>
        <v>General Service</v>
      </c>
      <c r="D67" s="40" t="str">
        <f t="shared" ref="D67:D73" si="21">G67</f>
        <v>WA</v>
      </c>
      <c r="E67" s="40">
        <f t="shared" ref="E67:E73" si="22">I67</f>
        <v>2.8721912320826284E-2</v>
      </c>
      <c r="F67" s="40" t="s">
        <v>74</v>
      </c>
      <c r="G67" s="117" t="s">
        <v>92</v>
      </c>
      <c r="H67" s="117" t="s">
        <v>152</v>
      </c>
      <c r="I67" s="97">
        <v>2.8721912320826284E-2</v>
      </c>
      <c r="J67" s="97">
        <v>1.3035469110229956</v>
      </c>
      <c r="K67" s="97">
        <v>2.5712915645644694</v>
      </c>
      <c r="L67" s="97">
        <v>4.2392256437106779</v>
      </c>
      <c r="M67" s="97">
        <v>5.0150218846036028</v>
      </c>
      <c r="N67" s="97">
        <v>5.5826030327136111</v>
      </c>
      <c r="O67" s="97">
        <v>5.9031659911092591</v>
      </c>
      <c r="P67" s="97">
        <v>6.3080961215491058</v>
      </c>
      <c r="Q67" s="97">
        <v>6.701392218323643</v>
      </c>
      <c r="R67" s="97">
        <v>7.1190501865416378</v>
      </c>
      <c r="S67" s="97">
        <v>7.5895513253597038</v>
      </c>
      <c r="T67" s="97">
        <v>7.6237525558336543</v>
      </c>
      <c r="U67" s="97">
        <v>7.7122385241993738</v>
      </c>
      <c r="V67" s="97">
        <v>7.7528335448584125</v>
      </c>
      <c r="W67" s="97">
        <v>7.8232757682512499</v>
      </c>
      <c r="X67" s="97">
        <v>7.8732175320020508</v>
      </c>
      <c r="Y67" s="97">
        <v>7.9424705359891608</v>
      </c>
      <c r="Z67" s="97">
        <v>7.9890182763491575</v>
      </c>
      <c r="AA67" s="97">
        <v>8.063159977337893</v>
      </c>
      <c r="AB67" s="97">
        <v>8.0951901171177489</v>
      </c>
      <c r="AC67" s="97">
        <v>8.1093002006131858</v>
      </c>
      <c r="AD67" s="97">
        <v>8.1694230062738384</v>
      </c>
      <c r="AE67" s="97">
        <v>8.2305612344271832</v>
      </c>
      <c r="AF67" s="97">
        <v>8.2361713590531629</v>
      </c>
      <c r="AG67"/>
    </row>
    <row r="68" spans="2:40" ht="16.5">
      <c r="B68" s="39">
        <f t="shared" si="19"/>
        <v>246.9202664911785</v>
      </c>
      <c r="C68" s="40" t="str">
        <f t="shared" si="20"/>
        <v>Large General Service</v>
      </c>
      <c r="D68" s="40" t="str">
        <f t="shared" si="21"/>
        <v>WA</v>
      </c>
      <c r="E68" s="40">
        <f t="shared" si="22"/>
        <v>0.48822150844625412</v>
      </c>
      <c r="F68" s="40" t="s">
        <v>74</v>
      </c>
      <c r="G68" s="117" t="s">
        <v>92</v>
      </c>
      <c r="H68" s="117" t="s">
        <v>259</v>
      </c>
      <c r="I68" s="97">
        <v>0.48822150844625412</v>
      </c>
      <c r="J68" s="97">
        <v>5.8338936685808704</v>
      </c>
      <c r="K68" s="97">
        <v>9.3533298728716705</v>
      </c>
      <c r="L68" s="97">
        <v>12.18566485756684</v>
      </c>
      <c r="M68" s="97">
        <v>12.599944274618032</v>
      </c>
      <c r="N68" s="97">
        <v>12.805639593713146</v>
      </c>
      <c r="O68" s="97">
        <v>12.818586754621093</v>
      </c>
      <c r="P68" s="97">
        <v>12.832241852761252</v>
      </c>
      <c r="Q68" s="97">
        <v>12.846586128569189</v>
      </c>
      <c r="R68" s="97">
        <v>12.864187211839559</v>
      </c>
      <c r="S68" s="97">
        <v>12.882436175660288</v>
      </c>
      <c r="T68" s="97">
        <v>12.901316145599282</v>
      </c>
      <c r="U68" s="97">
        <v>12.923388726381653</v>
      </c>
      <c r="V68" s="97">
        <v>12.946055147272137</v>
      </c>
      <c r="W68" s="97">
        <v>12.969300219554071</v>
      </c>
      <c r="X68" s="97">
        <v>12.99568010773735</v>
      </c>
      <c r="Y68" s="97">
        <v>13.007192892349789</v>
      </c>
      <c r="Z68" s="97">
        <v>13.019262662131705</v>
      </c>
      <c r="AA68" s="97">
        <v>13.031874824043928</v>
      </c>
      <c r="AB68" s="97">
        <v>13.04501522694518</v>
      </c>
      <c r="AC68" s="97">
        <v>13.058670148361447</v>
      </c>
      <c r="AD68" s="97">
        <v>13.072826281652029</v>
      </c>
      <c r="AE68" s="97">
        <v>13.08747072356042</v>
      </c>
      <c r="AF68" s="97">
        <v>13.102590962138413</v>
      </c>
      <c r="AG68"/>
    </row>
    <row r="69" spans="2:40" ht="16.5">
      <c r="B69" s="39">
        <f t="shared" si="19"/>
        <v>73.784769847649599</v>
      </c>
      <c r="C69" s="40" t="str">
        <f t="shared" si="20"/>
        <v>Extra Large General Service</v>
      </c>
      <c r="D69" s="40" t="str">
        <f t="shared" si="21"/>
        <v>WA</v>
      </c>
      <c r="E69" s="40">
        <f t="shared" si="22"/>
        <v>0</v>
      </c>
      <c r="F69" s="40" t="s">
        <v>74</v>
      </c>
      <c r="G69" s="117" t="s">
        <v>92</v>
      </c>
      <c r="H69" s="117" t="s">
        <v>270</v>
      </c>
      <c r="I69" s="97">
        <v>0</v>
      </c>
      <c r="J69" s="97">
        <v>1.6974423974690329</v>
      </c>
      <c r="K69" s="97">
        <v>2.8125448210886539</v>
      </c>
      <c r="L69" s="97">
        <v>3.7271015653082484</v>
      </c>
      <c r="M69" s="97">
        <v>3.8569917805158522</v>
      </c>
      <c r="N69" s="97">
        <v>3.915449985091298</v>
      </c>
      <c r="O69" s="97">
        <v>3.9073434510740985</v>
      </c>
      <c r="P69" s="97">
        <v>3.8992632859551017</v>
      </c>
      <c r="Q69" s="97">
        <v>3.8912093962280365</v>
      </c>
      <c r="R69" s="97">
        <v>3.8832127209485874</v>
      </c>
      <c r="S69" s="97">
        <v>3.8752421350581816</v>
      </c>
      <c r="T69" s="97">
        <v>3.8672975460577863</v>
      </c>
      <c r="U69" s="97">
        <v>3.859409894006677</v>
      </c>
      <c r="V69" s="97">
        <v>3.8515480548462566</v>
      </c>
      <c r="W69" s="97">
        <v>3.8437119370738388</v>
      </c>
      <c r="X69" s="97">
        <v>3.8359324817414668</v>
      </c>
      <c r="Y69" s="97">
        <v>3.8279923724297094</v>
      </c>
      <c r="Z69" s="97">
        <v>3.820077711971483</v>
      </c>
      <c r="AA69" s="97">
        <v>3.8121884101758643</v>
      </c>
      <c r="AB69" s="97">
        <v>3.8043243771769149</v>
      </c>
      <c r="AC69" s="97">
        <v>3.7964855234325032</v>
      </c>
      <c r="AD69" s="97">
        <v>3.7886717597231421</v>
      </c>
      <c r="AE69" s="97">
        <v>3.7808829971508149</v>
      </c>
      <c r="AF69" s="97">
        <v>3.77311914713782</v>
      </c>
      <c r="AG69"/>
    </row>
    <row r="70" spans="2:40" ht="16.5">
      <c r="B70" s="39">
        <f t="shared" si="19"/>
        <v>411.83372279631067</v>
      </c>
      <c r="C70" s="40" t="str">
        <f t="shared" si="20"/>
        <v>Residential</v>
      </c>
      <c r="D70" s="40" t="str">
        <f t="shared" si="21"/>
        <v>ID</v>
      </c>
      <c r="E70" s="40">
        <f t="shared" si="22"/>
        <v>0</v>
      </c>
      <c r="F70" s="40" t="s">
        <v>74</v>
      </c>
      <c r="G70" s="117" t="s">
        <v>544</v>
      </c>
      <c r="H70" s="117" t="s">
        <v>32</v>
      </c>
      <c r="I70" s="97">
        <v>0</v>
      </c>
      <c r="J70" s="97">
        <v>1.9872026631263981</v>
      </c>
      <c r="K70" s="97">
        <v>6.2303249757200874</v>
      </c>
      <c r="L70" s="97">
        <v>13.435387656041188</v>
      </c>
      <c r="M70" s="97">
        <v>17.021587674738154</v>
      </c>
      <c r="N70" s="97">
        <v>19.016291946036759</v>
      </c>
      <c r="O70" s="97">
        <v>19.445712624274815</v>
      </c>
      <c r="P70" s="97">
        <v>19.898586435155249</v>
      </c>
      <c r="Q70" s="97">
        <v>20.370701783826018</v>
      </c>
      <c r="R70" s="97">
        <v>20.891382665394762</v>
      </c>
      <c r="S70" s="97">
        <v>21.436668703957601</v>
      </c>
      <c r="T70" s="97">
        <v>22.009568775825592</v>
      </c>
      <c r="U70" s="97">
        <v>22.641837160012503</v>
      </c>
      <c r="V70" s="97">
        <v>23.310195831533498</v>
      </c>
      <c r="W70" s="97">
        <v>24.019664073921863</v>
      </c>
      <c r="X70" s="97">
        <v>24.805463734499234</v>
      </c>
      <c r="Y70" s="97">
        <v>25.468434969155361</v>
      </c>
      <c r="Z70" s="97">
        <v>26.190358162871021</v>
      </c>
      <c r="AA70" s="97">
        <v>26.981243133739298</v>
      </c>
      <c r="AB70" s="97">
        <v>27.853047200822662</v>
      </c>
      <c r="AC70" s="97">
        <v>28.820062625658643</v>
      </c>
      <c r="AD70" s="97">
        <v>29.89938141097295</v>
      </c>
      <c r="AE70" s="97">
        <v>30.255789426086288</v>
      </c>
      <c r="AF70" s="97">
        <v>30.616482229574594</v>
      </c>
      <c r="AG70"/>
    </row>
    <row r="71" spans="2:40" ht="16.5">
      <c r="B71" s="39">
        <f t="shared" si="19"/>
        <v>63.611064970624206</v>
      </c>
      <c r="C71" s="40" t="str">
        <f t="shared" si="20"/>
        <v>General Service</v>
      </c>
      <c r="D71" s="40" t="str">
        <f t="shared" si="21"/>
        <v>ID</v>
      </c>
      <c r="E71" s="40">
        <f t="shared" si="22"/>
        <v>0</v>
      </c>
      <c r="F71" s="40" t="s">
        <v>74</v>
      </c>
      <c r="G71" s="117" t="s">
        <v>544</v>
      </c>
      <c r="H71" s="117" t="s">
        <v>152</v>
      </c>
      <c r="I71" s="97">
        <v>0</v>
      </c>
      <c r="J71" s="97">
        <v>0.5533215505283281</v>
      </c>
      <c r="K71" s="97">
        <v>1.507495683791283</v>
      </c>
      <c r="L71" s="97">
        <v>2.594286112422564</v>
      </c>
      <c r="M71" s="97">
        <v>3.0349017065817603</v>
      </c>
      <c r="N71" s="97">
        <v>3.2664282637823341</v>
      </c>
      <c r="O71" s="97">
        <v>3.2922058466717878</v>
      </c>
      <c r="P71" s="97">
        <v>3.3187145053008091</v>
      </c>
      <c r="Q71" s="97">
        <v>3.345798947740442</v>
      </c>
      <c r="R71" s="97">
        <v>3.3772295734686777</v>
      </c>
      <c r="S71" s="97">
        <v>3.4093392791943868</v>
      </c>
      <c r="T71" s="97">
        <v>3.4421373557257824</v>
      </c>
      <c r="U71" s="97">
        <v>3.4795299423419426</v>
      </c>
      <c r="V71" s="97">
        <v>3.517721222931649</v>
      </c>
      <c r="W71" s="97">
        <v>3.556722524677006</v>
      </c>
      <c r="X71" s="97">
        <v>3.6005806611427151</v>
      </c>
      <c r="Y71" s="97">
        <v>3.620870902087475</v>
      </c>
      <c r="Z71" s="97">
        <v>3.6415281984959131</v>
      </c>
      <c r="AA71" s="97">
        <v>3.6625561160969813</v>
      </c>
      <c r="AB71" s="97">
        <v>3.6839582670710795</v>
      </c>
      <c r="AC71" s="97">
        <v>3.7057383105712884</v>
      </c>
      <c r="AD71" s="97">
        <v>3.7278999532508812</v>
      </c>
      <c r="AE71" s="97">
        <v>3.7504469497972339</v>
      </c>
      <c r="AF71" s="97">
        <v>3.7733831034721517</v>
      </c>
      <c r="AG71"/>
    </row>
    <row r="72" spans="2:40" ht="16.5">
      <c r="B72" s="39">
        <f t="shared" si="19"/>
        <v>98.990614797833899</v>
      </c>
      <c r="C72" s="40" t="str">
        <f t="shared" si="20"/>
        <v>Large General Service</v>
      </c>
      <c r="D72" s="40" t="str">
        <f t="shared" si="21"/>
        <v>ID</v>
      </c>
      <c r="E72" s="40">
        <f t="shared" si="22"/>
        <v>0</v>
      </c>
      <c r="F72" s="40" t="s">
        <v>74</v>
      </c>
      <c r="G72" s="117" t="s">
        <v>544</v>
      </c>
      <c r="H72" s="117" t="s">
        <v>259</v>
      </c>
      <c r="I72" s="97">
        <v>0</v>
      </c>
      <c r="J72" s="97">
        <v>1.5416149633778642</v>
      </c>
      <c r="K72" s="97">
        <v>3.8529560825375522</v>
      </c>
      <c r="L72" s="97">
        <v>5.0943158447841554</v>
      </c>
      <c r="M72" s="97">
        <v>5.2578614738433096</v>
      </c>
      <c r="N72" s="97">
        <v>5.3250156796689367</v>
      </c>
      <c r="O72" s="97">
        <v>5.3039726681597594</v>
      </c>
      <c r="P72" s="97">
        <v>5.2839898021790823</v>
      </c>
      <c r="Q72" s="97">
        <v>5.2650106571930246</v>
      </c>
      <c r="R72" s="97">
        <v>5.2482112254514011</v>
      </c>
      <c r="S72" s="97">
        <v>5.2323067715115181</v>
      </c>
      <c r="T72" s="97">
        <v>5.2172498300373817</v>
      </c>
      <c r="U72" s="97">
        <v>5.204218070826454</v>
      </c>
      <c r="V72" s="97">
        <v>5.191942296911277</v>
      </c>
      <c r="W72" s="97">
        <v>5.1803825632832776</v>
      </c>
      <c r="X72" s="97">
        <v>5.1707178935788498</v>
      </c>
      <c r="Y72" s="97">
        <v>5.1544014329267434</v>
      </c>
      <c r="Z72" s="97">
        <v>5.1387098207903072</v>
      </c>
      <c r="AA72" s="97">
        <v>5.1236096398127433</v>
      </c>
      <c r="AB72" s="97">
        <v>5.1090692732117589</v>
      </c>
      <c r="AC72" s="97">
        <v>5.095058807748492</v>
      </c>
      <c r="AD72" s="97">
        <v>5.0815499419253314</v>
      </c>
      <c r="AE72" s="97">
        <v>5.0685158991309205</v>
      </c>
      <c r="AF72" s="97">
        <v>5.0559313454656456</v>
      </c>
      <c r="AG72"/>
    </row>
    <row r="73" spans="2:40" ht="16.5">
      <c r="B73" s="39">
        <f t="shared" si="19"/>
        <v>48.319442696806156</v>
      </c>
      <c r="C73" s="40" t="str">
        <f t="shared" si="20"/>
        <v>Extra Large General Service</v>
      </c>
      <c r="D73" s="40" t="str">
        <f t="shared" si="21"/>
        <v>ID</v>
      </c>
      <c r="E73" s="40">
        <f t="shared" si="22"/>
        <v>0</v>
      </c>
      <c r="F73" s="40" t="s">
        <v>74</v>
      </c>
      <c r="G73" s="117" t="s">
        <v>544</v>
      </c>
      <c r="H73" s="117" t="s">
        <v>270</v>
      </c>
      <c r="I73" s="97">
        <v>0</v>
      </c>
      <c r="J73" s="97">
        <v>1.1328601019133726</v>
      </c>
      <c r="K73" s="97">
        <v>1.8733846258794347</v>
      </c>
      <c r="L73" s="97">
        <v>2.4768838971008122</v>
      </c>
      <c r="M73" s="97">
        <v>2.5572737667944807</v>
      </c>
      <c r="N73" s="97">
        <v>2.5902816425946522</v>
      </c>
      <c r="O73" s="97">
        <v>2.5794335231876664</v>
      </c>
      <c r="P73" s="97">
        <v>2.5688479401018132</v>
      </c>
      <c r="Q73" s="97">
        <v>2.55851812533828</v>
      </c>
      <c r="R73" s="97">
        <v>2.5484537405055039</v>
      </c>
      <c r="S73" s="97">
        <v>2.5386321073881524</v>
      </c>
      <c r="T73" s="97">
        <v>2.5290469684823633</v>
      </c>
      <c r="U73" s="97">
        <v>2.5197084827192553</v>
      </c>
      <c r="V73" s="97">
        <v>2.5105944563737825</v>
      </c>
      <c r="W73" s="97">
        <v>2.5016991039310996</v>
      </c>
      <c r="X73" s="97">
        <v>2.4930330441326287</v>
      </c>
      <c r="Y73" s="97">
        <v>2.4844770013491764</v>
      </c>
      <c r="Z73" s="97">
        <v>2.4761231563034172</v>
      </c>
      <c r="AA73" s="97">
        <v>2.4679662978892241</v>
      </c>
      <c r="AB73" s="97">
        <v>2.4600013494603017</v>
      </c>
      <c r="AC73" s="97">
        <v>2.4522233653607399</v>
      </c>
      <c r="AD73" s="97">
        <v>2.4446275275450673</v>
      </c>
      <c r="AE73" s="97">
        <v>2.4372091422855324</v>
      </c>
      <c r="AF73" s="97">
        <v>2.4299636369643367</v>
      </c>
      <c r="AG73"/>
    </row>
    <row r="74" spans="2:40" ht="16.5">
      <c r="B74" s="39"/>
      <c r="C74" s="40"/>
      <c r="D74" s="40"/>
      <c r="E74" s="40"/>
      <c r="F74" s="40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2:40" ht="16.5">
      <c r="B75" s="39"/>
      <c r="C75" s="40"/>
      <c r="D75" s="40"/>
      <c r="E75" s="40"/>
      <c r="F75" s="40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2:40" ht="16.5">
      <c r="B76" s="39"/>
      <c r="C76" s="40"/>
      <c r="D76" s="40"/>
      <c r="E76" s="40"/>
      <c r="F76" s="40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2:40">
      <c r="B77" s="117"/>
      <c r="C77" s="117"/>
    </row>
    <row r="78" spans="2:40" ht="16.5">
      <c r="B78" s="117"/>
      <c r="C78" s="117"/>
      <c r="D78" s="21"/>
      <c r="E78" s="21"/>
      <c r="F78" s="25"/>
      <c r="G78" s="25"/>
      <c r="H78" s="25"/>
      <c r="I78" s="117"/>
      <c r="J78" s="117"/>
      <c r="K78" s="25"/>
      <c r="L78" s="25"/>
      <c r="M78" s="25"/>
      <c r="N78" s="25"/>
      <c r="O78" s="25"/>
      <c r="P78" s="25"/>
      <c r="Q78" s="25"/>
      <c r="R78" s="25"/>
      <c r="T78" s="25"/>
      <c r="U78" s="25"/>
      <c r="V78" s="25"/>
      <c r="W78" s="25"/>
      <c r="X78" s="25"/>
      <c r="Y78" s="21"/>
      <c r="Z78" s="21"/>
      <c r="AA78" s="21"/>
      <c r="AB78" s="21"/>
      <c r="AC78" s="21"/>
      <c r="AD78" s="21"/>
      <c r="AE78" s="21"/>
      <c r="AJ78" s="21"/>
      <c r="AK78" s="21"/>
      <c r="AL78" s="21"/>
      <c r="AM78" s="21"/>
      <c r="AN78" s="21"/>
    </row>
    <row r="79" spans="2:40" ht="16.5">
      <c r="B79" s="120" t="s">
        <v>0</v>
      </c>
      <c r="C79" s="117" t="s">
        <v>38</v>
      </c>
      <c r="D79" s="21"/>
      <c r="E79" s="21"/>
      <c r="F79" s="21"/>
      <c r="G79" s="21"/>
      <c r="H79" s="21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1"/>
      <c r="AE79" s="21"/>
      <c r="AJ79" s="21"/>
      <c r="AK79" s="21"/>
      <c r="AL79" s="21"/>
      <c r="AM79" s="21"/>
      <c r="AN79" s="21"/>
    </row>
    <row r="80" spans="2:40" ht="16.5">
      <c r="B80" s="21"/>
      <c r="C80" s="21"/>
      <c r="D80" s="21"/>
      <c r="E80" s="21"/>
      <c r="F80" s="21"/>
      <c r="G80" s="21"/>
      <c r="H80" s="21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1"/>
      <c r="AE80" s="21"/>
      <c r="AJ80" s="21"/>
      <c r="AK80" s="21"/>
      <c r="AL80" s="21"/>
      <c r="AM80" s="21"/>
      <c r="AN80" s="21"/>
    </row>
    <row r="81" spans="1:39" ht="16.5">
      <c r="B81" s="120" t="s">
        <v>82</v>
      </c>
      <c r="C81" s="120" t="s">
        <v>61</v>
      </c>
      <c r="D81"/>
      <c r="E81" s="117"/>
      <c r="F81" s="10"/>
      <c r="G81" s="10"/>
      <c r="H81" s="10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1"/>
      <c r="AE81" s="21"/>
      <c r="AJ81" s="21"/>
      <c r="AK81" s="21"/>
      <c r="AL81" s="21"/>
      <c r="AM81" s="21"/>
    </row>
    <row r="82" spans="1:39" ht="16.5">
      <c r="B82" s="120" t="s">
        <v>60</v>
      </c>
      <c r="C82" s="117" t="s">
        <v>92</v>
      </c>
      <c r="D82" s="117" t="s">
        <v>544</v>
      </c>
      <c r="E82" s="117"/>
      <c r="F82" s="10" t="s">
        <v>6</v>
      </c>
      <c r="G82" s="10" t="str">
        <f>C82</f>
        <v>WA</v>
      </c>
      <c r="H82" s="10" t="str">
        <f>D82</f>
        <v>ID</v>
      </c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1"/>
      <c r="AE82" s="21"/>
      <c r="AJ82" s="21"/>
    </row>
    <row r="83" spans="1:39" ht="16.5">
      <c r="A83" s="7"/>
      <c r="B83" s="121" t="s">
        <v>32</v>
      </c>
      <c r="C83" s="105">
        <v>72.129832485082588</v>
      </c>
      <c r="D83" s="105">
        <v>24.536919634101981</v>
      </c>
      <c r="E83" s="117"/>
      <c r="F83" s="17" t="str">
        <f>B83</f>
        <v>Residential</v>
      </c>
      <c r="G83" s="17">
        <f>C83</f>
        <v>72.129832485082588</v>
      </c>
      <c r="H83" s="17">
        <f>D83</f>
        <v>24.536919634101981</v>
      </c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1"/>
      <c r="AE83" s="21"/>
      <c r="AJ83" s="21"/>
    </row>
    <row r="84" spans="1:39" ht="16.5">
      <c r="A84" s="7"/>
      <c r="B84" s="121" t="s">
        <v>152</v>
      </c>
      <c r="C84" s="105">
        <v>9.7028653556990783</v>
      </c>
      <c r="D84" s="105">
        <v>3.254265020776641</v>
      </c>
      <c r="E84" s="117"/>
      <c r="F84" s="17" t="str">
        <f t="shared" ref="F84:H86" si="23">B84</f>
        <v>General Service</v>
      </c>
      <c r="G84" s="17">
        <f t="shared" si="23"/>
        <v>9.7028653556990783</v>
      </c>
      <c r="H84" s="17">
        <f t="shared" si="23"/>
        <v>3.254265020776641</v>
      </c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1"/>
      <c r="AE84" s="21"/>
      <c r="AJ84" s="21"/>
    </row>
    <row r="85" spans="1:39" ht="16.5">
      <c r="A85" s="7"/>
      <c r="B85" s="121" t="s">
        <v>259</v>
      </c>
      <c r="C85" s="105">
        <v>15.20798138516688</v>
      </c>
      <c r="D85" s="105">
        <v>5.9692263962794243</v>
      </c>
      <c r="E85" s="117"/>
      <c r="F85" s="17" t="str">
        <f t="shared" si="23"/>
        <v>Large General Service</v>
      </c>
      <c r="G85" s="17">
        <f t="shared" si="23"/>
        <v>15.20798138516688</v>
      </c>
      <c r="H85" s="17">
        <f t="shared" si="23"/>
        <v>5.9692263962794243</v>
      </c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1"/>
      <c r="AE85" s="21"/>
      <c r="AJ85" s="21"/>
    </row>
    <row r="86" spans="1:39" ht="16.5">
      <c r="A86" s="7"/>
      <c r="B86" s="121" t="s">
        <v>270</v>
      </c>
      <c r="C86" s="105">
        <v>5.0588594725285585</v>
      </c>
      <c r="D86" s="105">
        <v>2.9666427768790342</v>
      </c>
      <c r="E86" s="117"/>
      <c r="F86" s="17" t="str">
        <f t="shared" si="23"/>
        <v>Extra Large General Service</v>
      </c>
      <c r="G86" s="17">
        <f t="shared" si="23"/>
        <v>5.0588594725285585</v>
      </c>
      <c r="H86" s="17">
        <f t="shared" si="23"/>
        <v>2.9666427768790342</v>
      </c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1"/>
      <c r="AE86" s="21"/>
      <c r="AJ86" s="21"/>
    </row>
    <row r="87" spans="1:39" ht="16.5">
      <c r="A87" s="7"/>
      <c r="B87" s="121" t="s">
        <v>28</v>
      </c>
      <c r="C87" s="105">
        <v>102.09953869847709</v>
      </c>
      <c r="D87" s="105">
        <v>36.727053828037079</v>
      </c>
      <c r="E87" s="117"/>
      <c r="F87" s="17"/>
      <c r="G87" s="17"/>
      <c r="H87" s="17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1"/>
      <c r="AE87" s="21"/>
      <c r="AJ87" s="21"/>
    </row>
    <row r="88" spans="1:39" ht="16.5">
      <c r="A88" s="7"/>
      <c r="B88"/>
      <c r="C88"/>
      <c r="D88"/>
      <c r="E88" s="117"/>
      <c r="F88" s="17"/>
      <c r="G88" s="17"/>
      <c r="H88" s="17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1"/>
      <c r="AE88" s="21"/>
      <c r="AJ88" s="21"/>
    </row>
    <row r="89" spans="1:39" ht="16.5">
      <c r="A89" s="7"/>
      <c r="B89"/>
      <c r="C89"/>
      <c r="D89"/>
      <c r="E89" s="117"/>
      <c r="F89" s="17"/>
      <c r="G89" s="17"/>
      <c r="H89" s="17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1"/>
      <c r="AE89" s="21"/>
      <c r="AJ89" s="21"/>
    </row>
    <row r="90" spans="1:39" ht="16.5">
      <c r="B90"/>
      <c r="C90"/>
      <c r="D90"/>
      <c r="E90" s="40"/>
      <c r="F90" s="40"/>
      <c r="G90" s="120" t="s">
        <v>0</v>
      </c>
      <c r="H90" s="117" t="s">
        <v>37</v>
      </c>
      <c r="I90" s="117"/>
      <c r="J90" s="117"/>
      <c r="K90" s="117"/>
      <c r="L90" s="117"/>
      <c r="M90" s="117"/>
      <c r="N90" s="117"/>
      <c r="O90" s="121"/>
      <c r="P90" s="94"/>
      <c r="Q90" s="94"/>
      <c r="R90" s="121"/>
      <c r="S90" s="94"/>
      <c r="T90" s="94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0"/>
      <c r="AF90" s="21"/>
    </row>
    <row r="91" spans="1:39" ht="16.5">
      <c r="B91"/>
      <c r="C91"/>
      <c r="D91"/>
      <c r="E91" s="40"/>
      <c r="F91" s="40"/>
      <c r="G91" s="120" t="s">
        <v>1</v>
      </c>
      <c r="H91" s="117" t="s">
        <v>119</v>
      </c>
      <c r="I91" s="21"/>
      <c r="R91" s="21"/>
      <c r="AC91" s="117"/>
      <c r="AD91" s="117"/>
      <c r="AE91" s="10"/>
      <c r="AF91" s="21"/>
    </row>
    <row r="92" spans="1:39" ht="16.5">
      <c r="B92" s="117"/>
      <c r="C92" s="117"/>
      <c r="D92" s="117"/>
      <c r="E92" s="40"/>
      <c r="F92" s="40"/>
      <c r="G92" s="120" t="s">
        <v>6</v>
      </c>
      <c r="H92" s="117" t="s">
        <v>1107</v>
      </c>
      <c r="I92" s="21"/>
      <c r="R92" s="21"/>
      <c r="AC92" s="117"/>
      <c r="AD92" s="117"/>
      <c r="AE92" s="10"/>
      <c r="AF92" s="21"/>
    </row>
    <row r="93" spans="1:39" ht="16.5">
      <c r="B93" s="28" t="s">
        <v>49</v>
      </c>
      <c r="C93" s="28"/>
      <c r="D93" s="29"/>
      <c r="E93" s="29"/>
      <c r="F93" s="29"/>
      <c r="G93" s="21"/>
      <c r="H93" s="21"/>
      <c r="I93" s="4">
        <v>2023</v>
      </c>
      <c r="J93" s="152">
        <v>2024</v>
      </c>
      <c r="K93" s="152">
        <v>2025</v>
      </c>
      <c r="L93" s="152">
        <v>2026</v>
      </c>
      <c r="M93" s="152">
        <v>2027</v>
      </c>
      <c r="N93" s="152">
        <v>2028</v>
      </c>
      <c r="O93" s="152">
        <v>2029</v>
      </c>
      <c r="P93" s="152">
        <v>2030</v>
      </c>
      <c r="Q93" s="152">
        <v>2031</v>
      </c>
      <c r="R93" s="152">
        <v>2032</v>
      </c>
      <c r="S93" s="152">
        <v>2033</v>
      </c>
      <c r="T93" s="152">
        <v>2034</v>
      </c>
      <c r="U93" s="152">
        <v>2035</v>
      </c>
      <c r="V93" s="152">
        <v>2036</v>
      </c>
      <c r="W93" s="152">
        <v>2037</v>
      </c>
      <c r="X93" s="152">
        <v>2038</v>
      </c>
      <c r="Y93" s="152">
        <v>2039</v>
      </c>
      <c r="Z93" s="152">
        <v>2040</v>
      </c>
      <c r="AA93" s="152">
        <v>2041</v>
      </c>
      <c r="AB93" s="152">
        <v>2042</v>
      </c>
      <c r="AC93" s="152">
        <v>2043</v>
      </c>
      <c r="AD93" s="152">
        <v>2044</v>
      </c>
      <c r="AE93" s="152">
        <v>2045</v>
      </c>
      <c r="AF93" s="4">
        <v>2046</v>
      </c>
    </row>
    <row r="94" spans="1:39" ht="33">
      <c r="B94" s="30" t="s">
        <v>1032</v>
      </c>
      <c r="C94" s="30" t="s">
        <v>47</v>
      </c>
      <c r="D94" s="30" t="s">
        <v>8</v>
      </c>
      <c r="E94" s="30" t="s">
        <v>6</v>
      </c>
      <c r="F94" s="30" t="s">
        <v>101</v>
      </c>
      <c r="G94" s="120" t="s">
        <v>8</v>
      </c>
      <c r="H94" s="120" t="s">
        <v>2</v>
      </c>
      <c r="I94" s="117" t="s">
        <v>64</v>
      </c>
      <c r="J94" s="117" t="s">
        <v>65</v>
      </c>
      <c r="K94" s="117" t="s">
        <v>62</v>
      </c>
      <c r="L94" s="117" t="s">
        <v>73</v>
      </c>
      <c r="M94" s="117" t="s">
        <v>72</v>
      </c>
      <c r="N94" s="117" t="s">
        <v>71</v>
      </c>
      <c r="O94" s="117" t="s">
        <v>70</v>
      </c>
      <c r="P94" s="117" t="s">
        <v>63</v>
      </c>
      <c r="Q94" s="117" t="s">
        <v>69</v>
      </c>
      <c r="R94" s="117" t="s">
        <v>68</v>
      </c>
      <c r="S94" s="117" t="s">
        <v>67</v>
      </c>
      <c r="T94" s="117" t="s">
        <v>66</v>
      </c>
      <c r="U94" s="117" t="s">
        <v>48</v>
      </c>
      <c r="V94" s="117" t="s">
        <v>46</v>
      </c>
      <c r="W94" s="117" t="s">
        <v>59</v>
      </c>
      <c r="X94" s="117" t="s">
        <v>75</v>
      </c>
      <c r="Y94" s="117" t="s">
        <v>76</v>
      </c>
      <c r="Z94" s="117" t="s">
        <v>82</v>
      </c>
      <c r="AA94" s="117" t="s">
        <v>84</v>
      </c>
      <c r="AB94" s="117" t="s">
        <v>997</v>
      </c>
      <c r="AC94" s="117" t="s">
        <v>998</v>
      </c>
      <c r="AD94" s="117" t="s">
        <v>999</v>
      </c>
      <c r="AE94" s="117" t="s">
        <v>1000</v>
      </c>
      <c r="AF94" s="117" t="s">
        <v>1001</v>
      </c>
      <c r="AG94"/>
    </row>
    <row r="95" spans="1:39" ht="16.5">
      <c r="B95" s="39">
        <f>SUM(J95:AC95)</f>
        <v>596.93726879820758</v>
      </c>
      <c r="C95" s="40" t="str">
        <f>H95</f>
        <v>Residential</v>
      </c>
      <c r="D95" s="40" t="str">
        <f>IF(ISBLANK(G95),D94,G95)</f>
        <v>WA</v>
      </c>
      <c r="E95" s="40">
        <f>I95</f>
        <v>0</v>
      </c>
      <c r="F95" s="40" t="s">
        <v>74</v>
      </c>
      <c r="G95" s="117" t="s">
        <v>92</v>
      </c>
      <c r="H95" s="117" t="s">
        <v>32</v>
      </c>
      <c r="I95" s="97">
        <v>0</v>
      </c>
      <c r="J95" s="97">
        <v>2.8717800462483738</v>
      </c>
      <c r="K95" s="97">
        <v>6.9745228584356083</v>
      </c>
      <c r="L95" s="97">
        <v>13.108310997780459</v>
      </c>
      <c r="M95" s="97">
        <v>17.426211204457502</v>
      </c>
      <c r="N95" s="97">
        <v>20.76302832305797</v>
      </c>
      <c r="O95" s="97">
        <v>23.218819513526913</v>
      </c>
      <c r="P95" s="97">
        <v>26.007325793369848</v>
      </c>
      <c r="Q95" s="97">
        <v>28.856725427787381</v>
      </c>
      <c r="R95" s="97">
        <v>31.821257549919434</v>
      </c>
      <c r="S95" s="97">
        <v>35.235436744837486</v>
      </c>
      <c r="T95" s="97">
        <v>35.837986765895067</v>
      </c>
      <c r="U95" s="97">
        <v>36.521334191006794</v>
      </c>
      <c r="V95" s="97">
        <v>37.237989662547825</v>
      </c>
      <c r="W95" s="97">
        <v>37.993215674719913</v>
      </c>
      <c r="X95" s="97">
        <v>38.847638289858594</v>
      </c>
      <c r="Y95" s="97">
        <v>39.426331022345302</v>
      </c>
      <c r="Z95" s="97">
        <v>40.061262520459771</v>
      </c>
      <c r="AA95" s="97">
        <v>40.763060876649909</v>
      </c>
      <c r="AB95" s="97">
        <v>41.544437211627361</v>
      </c>
      <c r="AC95" s="97">
        <v>42.420594123675976</v>
      </c>
      <c r="AD95" s="97">
        <v>43.409714217018191</v>
      </c>
      <c r="AE95" s="97">
        <v>43.791808235768691</v>
      </c>
      <c r="AF95" s="97">
        <v>44.177308883720649</v>
      </c>
      <c r="AG95"/>
    </row>
    <row r="96" spans="1:39" ht="16.5">
      <c r="B96" s="39">
        <f t="shared" ref="B96:B102" si="24">SUM(J96:AC96)</f>
        <v>92.709426949017015</v>
      </c>
      <c r="C96" s="40" t="str">
        <f t="shared" ref="C96:C102" si="25">H96</f>
        <v>General Service</v>
      </c>
      <c r="D96" s="40" t="str">
        <f t="shared" ref="D96:D102" si="26">IF(ISBLANK(G96),D95,G96)</f>
        <v>WA</v>
      </c>
      <c r="E96" s="40">
        <f t="shared" ref="E96:E102" si="27">I96</f>
        <v>2.8570775484193407E-2</v>
      </c>
      <c r="F96" s="40" t="s">
        <v>74</v>
      </c>
      <c r="G96" s="117" t="s">
        <v>92</v>
      </c>
      <c r="H96" s="117" t="s">
        <v>152</v>
      </c>
      <c r="I96" s="97">
        <v>2.8570775484193407E-2</v>
      </c>
      <c r="J96" s="97">
        <v>1.0903447507751933</v>
      </c>
      <c r="K96" s="97">
        <v>1.944719860422589</v>
      </c>
      <c r="L96" s="97">
        <v>2.7914499964563477</v>
      </c>
      <c r="M96" s="97">
        <v>3.1817246237235555</v>
      </c>
      <c r="N96" s="97">
        <v>3.5482100884913339</v>
      </c>
      <c r="O96" s="97">
        <v>3.8639424506249416</v>
      </c>
      <c r="P96" s="97">
        <v>4.2544866542415178</v>
      </c>
      <c r="Q96" s="97">
        <v>4.6333083784723268</v>
      </c>
      <c r="R96" s="97">
        <v>5.0364031677270082</v>
      </c>
      <c r="S96" s="97">
        <v>5.4930961096914031</v>
      </c>
      <c r="T96" s="97">
        <v>5.5070236733077422</v>
      </c>
      <c r="U96" s="97">
        <v>5.5750391677324895</v>
      </c>
      <c r="V96" s="97">
        <v>5.5949649967375326</v>
      </c>
      <c r="W96" s="97">
        <v>5.6445373815839437</v>
      </c>
      <c r="X96" s="97">
        <v>5.6734067119866465</v>
      </c>
      <c r="Y96" s="97">
        <v>5.7213827210030592</v>
      </c>
      <c r="Z96" s="97">
        <v>5.7464469188535263</v>
      </c>
      <c r="AA96" s="97">
        <v>5.7988965245969606</v>
      </c>
      <c r="AB96" s="97">
        <v>5.8090239917308928</v>
      </c>
      <c r="AC96" s="97">
        <v>5.8010187808580103</v>
      </c>
      <c r="AD96" s="97">
        <v>5.8388116062584015</v>
      </c>
      <c r="AE96" s="97">
        <v>5.8774030840495</v>
      </c>
      <c r="AF96" s="97">
        <v>5.8602475837661538</v>
      </c>
      <c r="AG96"/>
    </row>
    <row r="97" spans="2:33" ht="16.5">
      <c r="B97" s="39">
        <f t="shared" si="24"/>
        <v>241.72813636374843</v>
      </c>
      <c r="C97" s="40" t="str">
        <f t="shared" si="25"/>
        <v>Large General Service</v>
      </c>
      <c r="D97" s="40" t="str">
        <f t="shared" si="26"/>
        <v>WA</v>
      </c>
      <c r="E97" s="40">
        <f t="shared" si="27"/>
        <v>0.48565245059458767</v>
      </c>
      <c r="F97" s="40" t="s">
        <v>74</v>
      </c>
      <c r="G97" s="117" t="s">
        <v>92</v>
      </c>
      <c r="H97" s="117" t="s">
        <v>259</v>
      </c>
      <c r="I97" s="97">
        <v>0.48565245059458767</v>
      </c>
      <c r="J97" s="97">
        <v>5.7812852847542517</v>
      </c>
      <c r="K97" s="97">
        <v>9.2384611763908939</v>
      </c>
      <c r="L97" s="97">
        <v>11.968534344218002</v>
      </c>
      <c r="M97" s="97">
        <v>12.337169373444246</v>
      </c>
      <c r="N97" s="97">
        <v>12.520240543115808</v>
      </c>
      <c r="O97" s="97">
        <v>12.533421758152105</v>
      </c>
      <c r="P97" s="97">
        <v>12.547298166619589</v>
      </c>
      <c r="Q97" s="97">
        <v>12.561851417106976</v>
      </c>
      <c r="R97" s="97">
        <v>12.579649534042378</v>
      </c>
      <c r="S97" s="97">
        <v>12.598083972075759</v>
      </c>
      <c r="T97" s="97">
        <v>12.617138225698993</v>
      </c>
      <c r="U97" s="97">
        <v>12.639374256342064</v>
      </c>
      <c r="V97" s="97">
        <v>12.662193638160481</v>
      </c>
      <c r="W97" s="97">
        <v>12.685581515905845</v>
      </c>
      <c r="X97" s="97">
        <v>12.712094376512294</v>
      </c>
      <c r="Y97" s="97">
        <v>12.723730612253863</v>
      </c>
      <c r="Z97" s="97">
        <v>12.735914613292838</v>
      </c>
      <c r="AA97" s="97">
        <v>12.748632078029793</v>
      </c>
      <c r="AB97" s="97">
        <v>12.761869137111631</v>
      </c>
      <c r="AC97" s="97">
        <v>12.775612340520638</v>
      </c>
      <c r="AD97" s="97">
        <v>12.789848645049588</v>
      </c>
      <c r="AE97" s="97">
        <v>12.804565402151388</v>
      </c>
      <c r="AF97" s="97">
        <v>12.819750346152059</v>
      </c>
      <c r="AG97"/>
    </row>
    <row r="98" spans="2:33" ht="16.5">
      <c r="B98" s="39">
        <f t="shared" si="24"/>
        <v>82.484530747793613</v>
      </c>
      <c r="C98" s="40" t="str">
        <f t="shared" si="25"/>
        <v>Extra Large General Service</v>
      </c>
      <c r="D98" s="40" t="str">
        <f t="shared" si="26"/>
        <v>WA</v>
      </c>
      <c r="E98" s="40">
        <f t="shared" si="27"/>
        <v>0</v>
      </c>
      <c r="F98" s="40" t="s">
        <v>74</v>
      </c>
      <c r="G98" s="117" t="s">
        <v>92</v>
      </c>
      <c r="H98" s="117" t="s">
        <v>270</v>
      </c>
      <c r="I98" s="97">
        <v>0</v>
      </c>
      <c r="J98" s="97">
        <v>1.8985411411293591</v>
      </c>
      <c r="K98" s="97">
        <v>3.1453664830072534</v>
      </c>
      <c r="L98" s="97">
        <v>4.1672558163913598</v>
      </c>
      <c r="M98" s="97">
        <v>4.3119640944991593</v>
      </c>
      <c r="N98" s="97">
        <v>4.3770579947019286</v>
      </c>
      <c r="O98" s="97">
        <v>4.3679785751882108</v>
      </c>
      <c r="P98" s="97">
        <v>4.3589286532402651</v>
      </c>
      <c r="Q98" s="97">
        <v>4.3499081242573068</v>
      </c>
      <c r="R98" s="97">
        <v>4.3409479162404914</v>
      </c>
      <c r="S98" s="97">
        <v>4.3320168931165499</v>
      </c>
      <c r="T98" s="97">
        <v>4.3231149514114451</v>
      </c>
      <c r="U98" s="97">
        <v>4.3142730202489989</v>
      </c>
      <c r="V98" s="97">
        <v>4.305459964674565</v>
      </c>
      <c r="W98" s="97">
        <v>4.2966756823286723</v>
      </c>
      <c r="X98" s="97">
        <v>4.2879511034456961</v>
      </c>
      <c r="Y98" s="97">
        <v>4.2790689008275251</v>
      </c>
      <c r="Z98" s="97">
        <v>4.2702151665672305</v>
      </c>
      <c r="AA98" s="97">
        <v>4.2613897997727452</v>
      </c>
      <c r="AB98" s="97">
        <v>4.2525926999155397</v>
      </c>
      <c r="AC98" s="97">
        <v>4.2438237668293208</v>
      </c>
      <c r="AD98" s="97">
        <v>4.2350829007087132</v>
      </c>
      <c r="AE98" s="97">
        <v>4.2263700021079629</v>
      </c>
      <c r="AF98" s="97">
        <v>4.217684971939625</v>
      </c>
      <c r="AG98"/>
    </row>
    <row r="99" spans="2:33" ht="16.5">
      <c r="B99" s="39">
        <f t="shared" si="24"/>
        <v>242.32754656555957</v>
      </c>
      <c r="C99" s="40" t="str">
        <f t="shared" si="25"/>
        <v>Residential</v>
      </c>
      <c r="D99" s="40" t="str">
        <f t="shared" si="26"/>
        <v>ID</v>
      </c>
      <c r="E99" s="40">
        <f t="shared" si="27"/>
        <v>0</v>
      </c>
      <c r="F99" s="40" t="s">
        <v>74</v>
      </c>
      <c r="G99" s="117" t="s">
        <v>544</v>
      </c>
      <c r="H99" s="117" t="s">
        <v>32</v>
      </c>
      <c r="I99" s="97">
        <v>0</v>
      </c>
      <c r="J99" s="97">
        <v>1.1233095836977944</v>
      </c>
      <c r="K99" s="97">
        <v>3.726501603145981</v>
      </c>
      <c r="L99" s="97">
        <v>7.6749016500786196</v>
      </c>
      <c r="M99" s="97">
        <v>9.9681511702151102</v>
      </c>
      <c r="N99" s="97">
        <v>11.191098630016697</v>
      </c>
      <c r="O99" s="97">
        <v>11.556016412329749</v>
      </c>
      <c r="P99" s="97">
        <v>11.784491220400609</v>
      </c>
      <c r="Q99" s="97">
        <v>12.025073189041994</v>
      </c>
      <c r="R99" s="97">
        <v>12.306850801607743</v>
      </c>
      <c r="S99" s="97">
        <v>12.60562046224036</v>
      </c>
      <c r="T99" s="97">
        <v>12.924139879381499</v>
      </c>
      <c r="U99" s="97">
        <v>13.293903970005349</v>
      </c>
      <c r="V99" s="97">
        <v>13.691366900009848</v>
      </c>
      <c r="W99" s="97">
        <v>14.121271437060905</v>
      </c>
      <c r="X99" s="97">
        <v>14.618553939316911</v>
      </c>
      <c r="Y99" s="97">
        <v>14.98375982668513</v>
      </c>
      <c r="Z99" s="97">
        <v>15.398365220744115</v>
      </c>
      <c r="AA99" s="97">
        <v>15.872065860992743</v>
      </c>
      <c r="AB99" s="97">
        <v>16.416494877675227</v>
      </c>
      <c r="AC99" s="97">
        <v>17.045609930913194</v>
      </c>
      <c r="AD99" s="97">
        <v>17.776157699629763</v>
      </c>
      <c r="AE99" s="97">
        <v>17.982826377920656</v>
      </c>
      <c r="AF99" s="97">
        <v>18.191928398211253</v>
      </c>
      <c r="AG99"/>
    </row>
    <row r="100" spans="2:33" ht="16.5">
      <c r="B100" s="39">
        <f t="shared" si="24"/>
        <v>39.31511835075095</v>
      </c>
      <c r="C100" s="40" t="str">
        <f t="shared" si="25"/>
        <v>General Service</v>
      </c>
      <c r="D100" s="40" t="str">
        <f t="shared" si="26"/>
        <v>ID</v>
      </c>
      <c r="E100" s="40">
        <f t="shared" si="27"/>
        <v>0</v>
      </c>
      <c r="F100" s="40" t="s">
        <v>74</v>
      </c>
      <c r="G100" s="117" t="s">
        <v>544</v>
      </c>
      <c r="H100" s="117" t="s">
        <v>152</v>
      </c>
      <c r="I100" s="97">
        <v>0</v>
      </c>
      <c r="J100" s="97">
        <v>0.43281667170638533</v>
      </c>
      <c r="K100" s="97">
        <v>1.1335340036806376</v>
      </c>
      <c r="L100" s="97">
        <v>1.7130977395810245</v>
      </c>
      <c r="M100" s="97">
        <v>1.9124183781935857</v>
      </c>
      <c r="N100" s="97">
        <v>2.0146214218680578</v>
      </c>
      <c r="O100" s="97">
        <v>2.0329598197099958</v>
      </c>
      <c r="P100" s="97">
        <v>2.0444720326760275</v>
      </c>
      <c r="Q100" s="97">
        <v>2.0563846961954755</v>
      </c>
      <c r="R100" s="97">
        <v>2.0724661343575206</v>
      </c>
      <c r="S100" s="97">
        <v>2.0890471440676386</v>
      </c>
      <c r="T100" s="97">
        <v>2.1061348916279705</v>
      </c>
      <c r="U100" s="97">
        <v>2.1276333668173568</v>
      </c>
      <c r="V100" s="97">
        <v>2.1497445787352549</v>
      </c>
      <c r="W100" s="97">
        <v>2.172477654186959</v>
      </c>
      <c r="X100" s="97">
        <v>2.1998771804709683</v>
      </c>
      <c r="Y100" s="97">
        <v>2.2035161748849097</v>
      </c>
      <c r="Z100" s="97">
        <v>2.2073273094484041</v>
      </c>
      <c r="AA100" s="97">
        <v>2.2113118441087529</v>
      </c>
      <c r="AB100" s="97">
        <v>2.2154710581316643</v>
      </c>
      <c r="AC100" s="97">
        <v>2.2198062503023595</v>
      </c>
      <c r="AD100" s="97">
        <v>2.2243187391292016</v>
      </c>
      <c r="AE100" s="97">
        <v>2.2290098630498765</v>
      </c>
      <c r="AF100" s="97">
        <v>2.2338809806401638</v>
      </c>
      <c r="AG100"/>
    </row>
    <row r="101" spans="2:33" ht="16.5">
      <c r="B101" s="39">
        <f t="shared" si="24"/>
        <v>98.164058629854381</v>
      </c>
      <c r="C101" s="40" t="str">
        <f t="shared" si="25"/>
        <v>Large General Service</v>
      </c>
      <c r="D101" s="40" t="str">
        <f t="shared" si="26"/>
        <v>ID</v>
      </c>
      <c r="E101" s="40">
        <f t="shared" si="27"/>
        <v>0</v>
      </c>
      <c r="F101" s="40" t="s">
        <v>74</v>
      </c>
      <c r="G101" s="117" t="s">
        <v>544</v>
      </c>
      <c r="H101" s="117" t="s">
        <v>259</v>
      </c>
      <c r="I101" s="97">
        <v>0</v>
      </c>
      <c r="J101" s="97">
        <v>1.5510351841760772</v>
      </c>
      <c r="K101" s="97">
        <v>3.862153344543493</v>
      </c>
      <c r="L101" s="97">
        <v>5.0742984467635388</v>
      </c>
      <c r="M101" s="97">
        <v>5.2185354156733368</v>
      </c>
      <c r="N101" s="97">
        <v>5.2760409489608069</v>
      </c>
      <c r="O101" s="97">
        <v>5.2549877520755803</v>
      </c>
      <c r="P101" s="97">
        <v>5.2349925644180422</v>
      </c>
      <c r="Q101" s="97">
        <v>5.2159990756155974</v>
      </c>
      <c r="R101" s="97">
        <v>5.1991833861239236</v>
      </c>
      <c r="S101" s="97">
        <v>5.1832608630610153</v>
      </c>
      <c r="T101" s="97">
        <v>5.1681841383004947</v>
      </c>
      <c r="U101" s="97">
        <v>5.1551309737771573</v>
      </c>
      <c r="V101" s="97">
        <v>5.1428322598528755</v>
      </c>
      <c r="W101" s="97">
        <v>5.1312481342909262</v>
      </c>
      <c r="X101" s="97">
        <v>5.1215576991795588</v>
      </c>
      <c r="Y101" s="97">
        <v>5.1052141740045105</v>
      </c>
      <c r="Z101" s="97">
        <v>5.0894942687046409</v>
      </c>
      <c r="AA101" s="97">
        <v>5.074364632719492</v>
      </c>
      <c r="AB101" s="97">
        <v>5.059793712575682</v>
      </c>
      <c r="AC101" s="97">
        <v>5.0457516550376234</v>
      </c>
      <c r="AD101" s="97">
        <v>5.0322102154776438</v>
      </c>
      <c r="AE101" s="97">
        <v>5.0191426711843183</v>
      </c>
      <c r="AF101" s="97">
        <v>5.0065237393428106</v>
      </c>
      <c r="AG101"/>
    </row>
    <row r="102" spans="2:33" ht="16.5">
      <c r="B102" s="39">
        <f t="shared" si="24"/>
        <v>49.924254792688188</v>
      </c>
      <c r="C102" s="40" t="str">
        <f t="shared" si="25"/>
        <v>Extra Large General Service</v>
      </c>
      <c r="D102" s="40" t="str">
        <f t="shared" si="26"/>
        <v>ID</v>
      </c>
      <c r="E102" s="40">
        <f t="shared" si="27"/>
        <v>0</v>
      </c>
      <c r="F102" s="40" t="s">
        <v>74</v>
      </c>
      <c r="G102" s="117" t="s">
        <v>544</v>
      </c>
      <c r="H102" s="117" t="s">
        <v>270</v>
      </c>
      <c r="I102" s="97">
        <v>0</v>
      </c>
      <c r="J102" s="97">
        <v>1.17094862132303</v>
      </c>
      <c r="K102" s="97">
        <v>1.9361795741759624</v>
      </c>
      <c r="L102" s="97">
        <v>2.5594768160202324</v>
      </c>
      <c r="M102" s="97">
        <v>2.642294841883726</v>
      </c>
      <c r="N102" s="97">
        <v>2.6762737061662767</v>
      </c>
      <c r="O102" s="97">
        <v>2.665057846812819</v>
      </c>
      <c r="P102" s="97">
        <v>2.6541133836609641</v>
      </c>
      <c r="Q102" s="97">
        <v>2.6434333203105096</v>
      </c>
      <c r="R102" s="97">
        <v>2.6330270958618631</v>
      </c>
      <c r="S102" s="97">
        <v>2.6228718153329558</v>
      </c>
      <c r="T102" s="97">
        <v>2.612961010046341</v>
      </c>
      <c r="U102" s="97">
        <v>2.6033046332083796</v>
      </c>
      <c r="V102" s="97">
        <v>2.5938802906775109</v>
      </c>
      <c r="W102" s="97">
        <v>2.5846820016936354</v>
      </c>
      <c r="X102" s="97">
        <v>2.5757201947907582</v>
      </c>
      <c r="Y102" s="97">
        <v>2.5668754090401107</v>
      </c>
      <c r="Z102" s="97">
        <v>2.5582396446459983</v>
      </c>
      <c r="AA102" s="97">
        <v>2.549807514641758</v>
      </c>
      <c r="AB102" s="97">
        <v>2.5415737710582147</v>
      </c>
      <c r="AC102" s="97">
        <v>2.5335333013371404</v>
      </c>
      <c r="AD102" s="97">
        <v>2.5256811248372499</v>
      </c>
      <c r="AE102" s="97">
        <v>2.5180123894303565</v>
      </c>
      <c r="AF102" s="97">
        <v>2.5105223681853608</v>
      </c>
      <c r="AG102"/>
    </row>
    <row r="103" spans="2:33" ht="16.5">
      <c r="B103" s="39"/>
      <c r="C103" s="40"/>
      <c r="D103" s="40"/>
      <c r="E103" s="40"/>
      <c r="F103" s="40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2:33" ht="16.5">
      <c r="B104" s="39"/>
      <c r="C104" s="40"/>
      <c r="D104" s="40"/>
      <c r="E104" s="40"/>
      <c r="F104" s="40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2:33" ht="16.5">
      <c r="B105" s="39"/>
      <c r="C105" s="40"/>
      <c r="D105" s="40"/>
      <c r="E105" s="40"/>
      <c r="F105" s="40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2:33" ht="16.5">
      <c r="B106" s="39"/>
      <c r="C106" s="40"/>
      <c r="D106" s="40"/>
      <c r="E106" s="40"/>
      <c r="F106" s="40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2:33" ht="16.5">
      <c r="B107" s="39"/>
      <c r="C107" s="40"/>
      <c r="D107" s="40"/>
      <c r="E107" s="40"/>
      <c r="F107" s="40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2:33" ht="16.5">
      <c r="B108" s="39"/>
      <c r="C108" s="40"/>
      <c r="D108" s="40"/>
      <c r="E108" s="40"/>
      <c r="F108" s="40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2:33" ht="16.5">
      <c r="B109" s="39"/>
      <c r="C109" s="40"/>
      <c r="D109" s="40"/>
      <c r="E109" s="40"/>
      <c r="F109" s="40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2:33" ht="16.5">
      <c r="B110" s="39"/>
      <c r="C110" s="40"/>
      <c r="D110" s="40"/>
      <c r="E110" s="40"/>
      <c r="F110" s="4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2:33" ht="16.5">
      <c r="B111" s="39"/>
      <c r="C111" s="40"/>
      <c r="D111" s="40"/>
      <c r="E111" s="40"/>
      <c r="F111" s="40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3" ht="16.5">
      <c r="B112" s="39"/>
      <c r="C112" s="40"/>
      <c r="D112" s="40"/>
      <c r="E112" s="40"/>
      <c r="F112" s="40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2:33" ht="16.5">
      <c r="B113" s="39"/>
      <c r="C113" s="40"/>
      <c r="D113" s="40"/>
      <c r="E113" s="40"/>
      <c r="F113" s="40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2:33" ht="16.5">
      <c r="B114" s="39"/>
      <c r="C114" s="40"/>
      <c r="D114" s="40"/>
      <c r="E114" s="40"/>
      <c r="F114" s="40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2:33" ht="16.5">
      <c r="B115" s="39"/>
      <c r="C115" s="40"/>
      <c r="D115" s="40"/>
      <c r="E115" s="40"/>
      <c r="F115" s="40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2:33" ht="16.5">
      <c r="B116" s="39"/>
      <c r="C116" s="40"/>
      <c r="D116" s="40"/>
      <c r="E116" s="40"/>
      <c r="F116" s="40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2:33" ht="16.5">
      <c r="B117" s="39"/>
      <c r="C117" s="40"/>
      <c r="D117" s="40"/>
      <c r="E117" s="40"/>
      <c r="F117" s="40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2:33" ht="16.5">
      <c r="B118" s="39"/>
      <c r="C118" s="40"/>
      <c r="D118" s="40"/>
      <c r="E118" s="40"/>
      <c r="F118" s="40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2:33" ht="16.5">
      <c r="B119" s="39"/>
      <c r="C119" s="40"/>
      <c r="D119" s="40"/>
      <c r="E119" s="40"/>
      <c r="F119" s="40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2:33" ht="16.5">
      <c r="B120" s="39"/>
      <c r="C120" s="40"/>
      <c r="D120" s="40"/>
      <c r="E120" s="40"/>
      <c r="F120" s="4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2:33" ht="16.5">
      <c r="B121" s="39"/>
      <c r="C121" s="40"/>
      <c r="D121" s="40"/>
      <c r="E121" s="40"/>
      <c r="F121" s="40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2:33" ht="16.5">
      <c r="B122" s="39"/>
      <c r="C122" s="40"/>
      <c r="D122" s="40"/>
      <c r="E122" s="40"/>
      <c r="F122" s="40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2:33" ht="16.5">
      <c r="B123" s="39"/>
      <c r="C123" s="40"/>
      <c r="D123" s="40"/>
      <c r="E123" s="40"/>
      <c r="F123" s="40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2:33" ht="16.5">
      <c r="B124" s="39"/>
      <c r="C124" s="40"/>
      <c r="D124" s="40"/>
      <c r="E124" s="40"/>
      <c r="F124" s="40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2:33" ht="16.5">
      <c r="B125" s="39"/>
      <c r="C125" s="40"/>
      <c r="D125" s="40"/>
      <c r="E125" s="40"/>
      <c r="F125" s="40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2:33" ht="16.5">
      <c r="B126" s="39"/>
      <c r="C126" s="40"/>
      <c r="D126" s="40"/>
      <c r="E126" s="40"/>
      <c r="F126" s="40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2:33" ht="16.5">
      <c r="B127" s="39"/>
      <c r="C127" s="40"/>
      <c r="D127" s="40"/>
      <c r="E127" s="40"/>
      <c r="F127" s="40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2:33" ht="16.5">
      <c r="B128" s="39"/>
      <c r="C128" s="40"/>
      <c r="D128" s="40"/>
      <c r="E128" s="40"/>
      <c r="F128" s="40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2:33" ht="16.5">
      <c r="B129" s="39"/>
      <c r="C129" s="40"/>
      <c r="D129" s="40"/>
      <c r="E129" s="40"/>
      <c r="F129" s="40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2:33" ht="16.5">
      <c r="B130" s="39"/>
      <c r="C130" s="40"/>
      <c r="D130" s="40"/>
      <c r="E130" s="40"/>
      <c r="F130" s="4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2:33" ht="16.5">
      <c r="B131" s="39"/>
      <c r="C131" s="40"/>
      <c r="D131" s="40"/>
      <c r="E131" s="40"/>
      <c r="F131" s="40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2:33" ht="16.5">
      <c r="B132" s="39"/>
      <c r="C132" s="40"/>
      <c r="D132" s="40"/>
      <c r="E132" s="40"/>
      <c r="F132" s="40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2:33" ht="16.5">
      <c r="B133" s="39"/>
      <c r="C133" s="40"/>
      <c r="D133" s="40"/>
      <c r="E133" s="40"/>
      <c r="F133" s="40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2:33" ht="16.5">
      <c r="B134" s="39"/>
      <c r="C134" s="40"/>
      <c r="D134" s="40"/>
      <c r="E134" s="40"/>
      <c r="F134" s="40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2:33" ht="16.5">
      <c r="B135" s="39"/>
      <c r="C135" s="40"/>
      <c r="D135" s="40"/>
      <c r="E135" s="40"/>
      <c r="F135" s="40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2:33" ht="16.5">
      <c r="B136" s="39"/>
      <c r="C136" s="40"/>
      <c r="D136" s="40"/>
      <c r="E136" s="40"/>
      <c r="F136" s="40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2:33" ht="16.5">
      <c r="B137" s="39"/>
      <c r="C137" s="40"/>
      <c r="D137" s="40"/>
      <c r="E137" s="40"/>
      <c r="F137" s="40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2:33" ht="16.5">
      <c r="B138" s="39"/>
      <c r="C138" s="40"/>
      <c r="D138" s="40"/>
      <c r="E138" s="40"/>
      <c r="F138" s="40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2:33" ht="16.5">
      <c r="B139" s="39"/>
      <c r="C139" s="40"/>
      <c r="D139" s="40"/>
      <c r="E139" s="40"/>
      <c r="F139" s="40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2:33" ht="16.5">
      <c r="B140" s="39"/>
      <c r="C140" s="40"/>
      <c r="D140" s="40"/>
      <c r="E140" s="40"/>
      <c r="F140" s="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2:33" ht="16.5">
      <c r="B141" s="39"/>
      <c r="C141" s="40"/>
      <c r="D141" s="40"/>
      <c r="E141" s="40"/>
      <c r="F141" s="40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2:33" ht="16.5">
      <c r="B142" s="39"/>
      <c r="C142" s="40"/>
      <c r="D142" s="40"/>
      <c r="E142" s="40"/>
      <c r="F142" s="40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2:33" ht="16.5">
      <c r="B143" s="39"/>
      <c r="C143" s="40"/>
      <c r="D143" s="40"/>
      <c r="E143" s="40"/>
      <c r="F143" s="40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2:33" ht="16.5">
      <c r="B144" s="39"/>
      <c r="C144" s="40"/>
      <c r="D144" s="40"/>
      <c r="E144" s="40"/>
      <c r="F144" s="40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2:33" ht="16.5">
      <c r="B145" s="39"/>
      <c r="C145" s="40"/>
      <c r="D145" s="40"/>
      <c r="E145" s="40"/>
      <c r="F145" s="40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2:33" ht="16.5">
      <c r="B146" s="39"/>
      <c r="C146" s="40"/>
      <c r="D146" s="40"/>
      <c r="E146" s="40"/>
      <c r="F146" s="40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2:33" ht="16.5">
      <c r="B147" s="39"/>
      <c r="C147" s="40"/>
      <c r="D147" s="40"/>
      <c r="E147" s="40"/>
      <c r="F147" s="40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2:33" ht="16.5">
      <c r="B148" s="39"/>
      <c r="C148" s="40"/>
      <c r="D148" s="40"/>
      <c r="E148" s="40"/>
      <c r="F148" s="40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2:33" ht="16.5">
      <c r="B149" s="39"/>
      <c r="C149" s="40"/>
      <c r="D149" s="40"/>
      <c r="E149" s="40"/>
      <c r="F149" s="40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2:33" ht="16.5">
      <c r="B150" s="39"/>
      <c r="C150" s="40"/>
      <c r="D150" s="40"/>
      <c r="E150" s="40"/>
      <c r="F150" s="4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2:33" ht="16.5">
      <c r="B151" s="39"/>
      <c r="C151" s="40"/>
      <c r="D151" s="40"/>
      <c r="E151" s="40"/>
      <c r="F151" s="40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2:33" ht="16.5">
      <c r="B152" s="39"/>
      <c r="C152" s="40"/>
      <c r="D152" s="40"/>
      <c r="E152" s="40"/>
      <c r="F152" s="40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2:33" ht="16.5">
      <c r="B153" s="39"/>
      <c r="C153" s="40"/>
      <c r="D153" s="40"/>
      <c r="E153" s="40"/>
      <c r="F153" s="40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2:33" ht="16.5">
      <c r="B154" s="39"/>
      <c r="C154" s="40"/>
      <c r="D154" s="40"/>
      <c r="E154" s="40"/>
      <c r="F154" s="40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6.5">
      <c r="B155" s="39"/>
      <c r="C155" s="40"/>
      <c r="D155" s="40"/>
      <c r="E155" s="40"/>
      <c r="F155" s="40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2:33" ht="16.5">
      <c r="B156" s="39"/>
      <c r="C156" s="40"/>
      <c r="D156" s="40"/>
      <c r="E156" s="40"/>
      <c r="F156" s="40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2:33" ht="16.5">
      <c r="B157" s="39"/>
      <c r="C157" s="40"/>
      <c r="D157" s="40"/>
      <c r="E157" s="40"/>
      <c r="F157" s="40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2:33" ht="16.5">
      <c r="B158" s="39"/>
      <c r="C158" s="40"/>
      <c r="D158" s="40"/>
      <c r="E158" s="40"/>
      <c r="F158" s="40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2:33" ht="16.5">
      <c r="B159" s="39"/>
      <c r="C159" s="40"/>
      <c r="D159" s="40"/>
      <c r="E159" s="40"/>
      <c r="F159" s="40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2:33" ht="16.5">
      <c r="B160" s="39"/>
      <c r="C160" s="40"/>
      <c r="D160" s="40"/>
      <c r="E160" s="40"/>
      <c r="F160" s="4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2:33" ht="16.5">
      <c r="B161" s="39"/>
      <c r="C161" s="40"/>
      <c r="D161" s="40"/>
      <c r="E161" s="40"/>
      <c r="F161" s="40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2:33" ht="16.5">
      <c r="B162" s="39"/>
      <c r="C162" s="40"/>
      <c r="D162" s="40"/>
      <c r="E162" s="40"/>
      <c r="F162" s="40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2:33" ht="16.5">
      <c r="B163" s="39"/>
      <c r="C163" s="40"/>
      <c r="D163" s="40"/>
      <c r="E163" s="40"/>
      <c r="F163" s="40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2:33" ht="16.5">
      <c r="B164" s="39"/>
      <c r="C164" s="40"/>
      <c r="D164" s="40"/>
      <c r="E164" s="40"/>
      <c r="F164" s="40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2:33" ht="16.5">
      <c r="B165" s="39"/>
      <c r="C165" s="40"/>
      <c r="D165" s="40"/>
      <c r="E165" s="40"/>
      <c r="F165" s="40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2:33" ht="16.5">
      <c r="B166" s="39"/>
      <c r="C166" s="40"/>
      <c r="D166" s="40"/>
      <c r="E166" s="40"/>
      <c r="F166" s="40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2:33" ht="16.5">
      <c r="B167" s="39"/>
      <c r="C167" s="40"/>
      <c r="D167" s="40"/>
      <c r="E167" s="40"/>
      <c r="F167" s="40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2:33" ht="16.5">
      <c r="B168" s="39"/>
      <c r="C168" s="40"/>
      <c r="D168" s="40"/>
      <c r="E168" s="40"/>
      <c r="F168" s="40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2:33" ht="16.5">
      <c r="B169" s="39"/>
      <c r="C169" s="40"/>
      <c r="D169" s="40"/>
      <c r="E169" s="40"/>
      <c r="F169" s="40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2:33" ht="16.5">
      <c r="B170" s="39"/>
      <c r="C170" s="40"/>
      <c r="D170" s="40"/>
      <c r="E170" s="40"/>
      <c r="F170" s="4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2:33" ht="16.5">
      <c r="B171" s="39"/>
      <c r="C171" s="40"/>
      <c r="D171" s="40"/>
      <c r="E171" s="40"/>
      <c r="F171" s="40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2:33" ht="16.5">
      <c r="B172" s="39"/>
      <c r="C172" s="40"/>
      <c r="D172" s="40"/>
      <c r="E172" s="40"/>
      <c r="F172" s="40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2:33" ht="16.5">
      <c r="B173" s="39"/>
      <c r="C173" s="40"/>
      <c r="D173" s="40"/>
      <c r="E173" s="40"/>
      <c r="F173" s="40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2:33" ht="16.5">
      <c r="B174" s="39"/>
      <c r="C174" s="40"/>
      <c r="D174" s="40"/>
      <c r="E174" s="40"/>
      <c r="F174" s="40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2:33" ht="16.5">
      <c r="B175" s="39"/>
      <c r="C175" s="40"/>
      <c r="D175" s="40"/>
      <c r="E175" s="40"/>
      <c r="F175" s="40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2:33" ht="16.5">
      <c r="B176" s="39"/>
      <c r="C176" s="40"/>
      <c r="D176" s="40"/>
      <c r="E176" s="40"/>
      <c r="F176" s="40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2:33" ht="16.5">
      <c r="B177" s="39"/>
      <c r="C177" s="40"/>
      <c r="D177" s="40"/>
      <c r="E177" s="40"/>
      <c r="F177" s="40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2:33" ht="16.5">
      <c r="B178" s="39"/>
      <c r="C178" s="40"/>
      <c r="D178" s="40"/>
      <c r="E178" s="40"/>
      <c r="F178" s="40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2:33" ht="16.5">
      <c r="B179" s="39"/>
      <c r="C179" s="40"/>
      <c r="D179" s="40"/>
      <c r="E179" s="40"/>
      <c r="F179" s="40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2:33" ht="16.5">
      <c r="B180" s="39"/>
      <c r="C180" s="40"/>
      <c r="D180" s="40"/>
      <c r="E180" s="40"/>
      <c r="F180" s="4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2:33" ht="16.5">
      <c r="B181" s="39"/>
      <c r="C181" s="40"/>
      <c r="D181" s="40"/>
      <c r="E181" s="40"/>
      <c r="F181" s="40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2:33" ht="16.5">
      <c r="B182" s="39"/>
      <c r="C182" s="40"/>
      <c r="D182" s="40"/>
      <c r="E182" s="40"/>
      <c r="F182" s="40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2:33" ht="16.5">
      <c r="B183" s="39"/>
      <c r="C183" s="40"/>
      <c r="D183" s="40"/>
      <c r="E183" s="40"/>
      <c r="F183" s="40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2:33" ht="16.5">
      <c r="B184" s="39"/>
      <c r="C184" s="40"/>
      <c r="D184" s="40"/>
      <c r="E184" s="40"/>
      <c r="F184" s="40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2:33" ht="16.5">
      <c r="B185" s="39"/>
      <c r="C185" s="40"/>
      <c r="D185" s="40"/>
      <c r="E185" s="40"/>
      <c r="F185" s="40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2:33" ht="16.5">
      <c r="B186" s="39"/>
      <c r="C186" s="40"/>
      <c r="D186" s="40"/>
      <c r="E186" s="40"/>
      <c r="F186" s="40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2:33" ht="16.5">
      <c r="B187" s="39"/>
      <c r="C187" s="40"/>
      <c r="D187" s="40"/>
      <c r="E187" s="40"/>
      <c r="F187" s="40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2:33" ht="16.5">
      <c r="B188" s="39"/>
      <c r="C188" s="40"/>
      <c r="D188" s="40"/>
      <c r="E188" s="40"/>
      <c r="F188" s="40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2:33" ht="16.5">
      <c r="B189" s="39"/>
      <c r="C189" s="40"/>
      <c r="D189" s="40"/>
      <c r="E189" s="40"/>
      <c r="F189" s="40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2:33" ht="16.5">
      <c r="B190" s="39"/>
      <c r="C190" s="40"/>
      <c r="D190" s="40"/>
      <c r="E190" s="40"/>
      <c r="F190" s="4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2:33" ht="16.5">
      <c r="B191" s="39"/>
      <c r="C191" s="40"/>
      <c r="D191" s="40"/>
      <c r="E191" s="40"/>
      <c r="F191" s="40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2:33" ht="16.5">
      <c r="B192" s="39"/>
      <c r="C192" s="40"/>
      <c r="D192" s="40"/>
      <c r="E192" s="40"/>
      <c r="F192" s="40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2:33" ht="16.5">
      <c r="B193" s="39"/>
      <c r="C193" s="40"/>
      <c r="D193" s="40"/>
      <c r="E193" s="40"/>
      <c r="F193" s="40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2:33" ht="16.5">
      <c r="B194" s="39"/>
      <c r="C194" s="40"/>
      <c r="D194" s="40"/>
      <c r="E194" s="40"/>
      <c r="F194" s="40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2:33" ht="16.5">
      <c r="B195" s="39"/>
      <c r="C195" s="40"/>
      <c r="D195" s="40"/>
      <c r="E195" s="40"/>
      <c r="F195" s="40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2:33" ht="16.5">
      <c r="B196" s="39"/>
      <c r="C196" s="40"/>
      <c r="D196" s="40"/>
      <c r="E196" s="40"/>
      <c r="F196" s="40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2:33" ht="16.5">
      <c r="B197" s="39"/>
      <c r="C197" s="40"/>
      <c r="D197" s="40"/>
      <c r="E197" s="40"/>
      <c r="F197" s="40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2:33" ht="16.5">
      <c r="B198" s="39"/>
      <c r="C198" s="40"/>
      <c r="D198" s="40"/>
      <c r="E198" s="40"/>
      <c r="F198" s="40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2:33" ht="16.5">
      <c r="B199" s="39"/>
      <c r="C199" s="40"/>
      <c r="D199" s="40"/>
      <c r="E199" s="40"/>
      <c r="F199" s="40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2:33" ht="16.5">
      <c r="B200" s="39"/>
      <c r="C200" s="40"/>
      <c r="D200" s="40"/>
      <c r="E200" s="40"/>
      <c r="F200" s="4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</sheetData>
  <pageMargins left="0.7" right="0.7" top="0.75" bottom="0.75" header="0.3" footer="0.3"/>
  <pageSetup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>
    <tabColor theme="7" tint="0.59999389629810485"/>
  </sheetPr>
  <dimension ref="A1:BH316"/>
  <sheetViews>
    <sheetView zoomScale="90" zoomScaleNormal="90" workbookViewId="0"/>
  </sheetViews>
  <sheetFormatPr defaultColWidth="9.26953125" defaultRowHeight="14.5"/>
  <cols>
    <col min="1" max="1" width="4.7265625" style="4" customWidth="1"/>
    <col min="2" max="2" width="30.1796875" style="4" bestFit="1" customWidth="1"/>
    <col min="3" max="3" width="23" style="4" bestFit="1" customWidth="1"/>
    <col min="4" max="5" width="12.26953125" style="4" bestFit="1" customWidth="1"/>
    <col min="6" max="7" width="13.26953125" style="4" bestFit="1" customWidth="1"/>
    <col min="8" max="10" width="12.26953125" style="4" bestFit="1" customWidth="1"/>
    <col min="11" max="13" width="13.26953125" style="4" bestFit="1" customWidth="1"/>
    <col min="14" max="15" width="12.26953125" style="4" bestFit="1" customWidth="1"/>
    <col min="16" max="18" width="13.26953125" style="4" bestFit="1" customWidth="1"/>
    <col min="19" max="21" width="12.26953125" style="4" bestFit="1" customWidth="1"/>
    <col min="22" max="22" width="13.26953125" style="4" bestFit="1" customWidth="1"/>
    <col min="23" max="24" width="13.26953125" bestFit="1" customWidth="1"/>
    <col min="25" max="26" width="12.26953125" bestFit="1" customWidth="1"/>
    <col min="27" max="27" width="11.54296875" style="4" bestFit="1" customWidth="1"/>
    <col min="28" max="31" width="12.26953125" style="4" bestFit="1" customWidth="1"/>
    <col min="32" max="32" width="11.54296875" style="4" bestFit="1" customWidth="1"/>
    <col min="33" max="44" width="12.26953125" style="4" bestFit="1" customWidth="1"/>
    <col min="45" max="16384" width="9.26953125" style="4"/>
  </cols>
  <sheetData>
    <row r="1" spans="1:60" ht="16">
      <c r="A1" s="32"/>
      <c r="B1" s="35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</row>
    <row r="2" spans="1:60" ht="16.5">
      <c r="A2" s="32"/>
      <c r="B2" s="160" t="s">
        <v>92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</row>
    <row r="3" spans="1:60" ht="16.5">
      <c r="A3" s="32"/>
      <c r="B3" s="60"/>
      <c r="C3" s="75">
        <f>C165</f>
        <v>2023</v>
      </c>
      <c r="D3" s="75">
        <f t="shared" ref="D3:U3" si="0">D165</f>
        <v>2024</v>
      </c>
      <c r="E3" s="75">
        <f t="shared" si="0"/>
        <v>2025</v>
      </c>
      <c r="F3" s="75">
        <f t="shared" si="0"/>
        <v>2026</v>
      </c>
      <c r="G3" s="75">
        <f t="shared" si="0"/>
        <v>2027</v>
      </c>
      <c r="H3" s="75">
        <f t="shared" si="0"/>
        <v>2028</v>
      </c>
      <c r="I3" s="75">
        <f t="shared" si="0"/>
        <v>2029</v>
      </c>
      <c r="J3" s="75">
        <f t="shared" si="0"/>
        <v>2030</v>
      </c>
      <c r="K3" s="75">
        <f t="shared" si="0"/>
        <v>2031</v>
      </c>
      <c r="L3" s="75">
        <f t="shared" si="0"/>
        <v>2032</v>
      </c>
      <c r="M3" s="75">
        <f t="shared" si="0"/>
        <v>2033</v>
      </c>
      <c r="N3" s="75">
        <f t="shared" si="0"/>
        <v>2034</v>
      </c>
      <c r="O3" s="75">
        <f t="shared" si="0"/>
        <v>2035</v>
      </c>
      <c r="P3" s="75">
        <f t="shared" si="0"/>
        <v>2036</v>
      </c>
      <c r="Q3" s="75">
        <f t="shared" si="0"/>
        <v>2037</v>
      </c>
      <c r="R3" s="75">
        <f t="shared" si="0"/>
        <v>2038</v>
      </c>
      <c r="S3" s="75">
        <f t="shared" si="0"/>
        <v>2039</v>
      </c>
      <c r="T3" s="75">
        <f t="shared" si="0"/>
        <v>2040</v>
      </c>
      <c r="U3" s="75">
        <f t="shared" si="0"/>
        <v>2041</v>
      </c>
      <c r="V3" s="75">
        <f>V165</f>
        <v>2042</v>
      </c>
      <c r="W3" s="75">
        <f t="shared" ref="W3:Y3" si="1">W165</f>
        <v>2043</v>
      </c>
      <c r="X3" s="75">
        <f t="shared" si="1"/>
        <v>2044</v>
      </c>
      <c r="Y3" s="75">
        <f t="shared" si="1"/>
        <v>2045</v>
      </c>
      <c r="Z3" s="75">
        <f t="shared" ref="Z3" si="2">Z165</f>
        <v>2046</v>
      </c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</row>
    <row r="4" spans="1:60" ht="16.5">
      <c r="A4" s="32"/>
      <c r="B4" s="74" t="s">
        <v>29</v>
      </c>
      <c r="C4" s="76">
        <f t="shared" ref="C4:Z4" si="3">SUM(C5:C33)</f>
        <v>0.25658116999999997</v>
      </c>
      <c r="D4" s="76">
        <f t="shared" si="3"/>
        <v>4.4732696499999998</v>
      </c>
      <c r="E4" s="76">
        <f t="shared" si="3"/>
        <v>7.4802567799999995</v>
      </c>
      <c r="F4" s="76">
        <f t="shared" si="3"/>
        <v>12.442835709999999</v>
      </c>
      <c r="G4" s="76">
        <f t="shared" si="3"/>
        <v>10.130267440000001</v>
      </c>
      <c r="H4" s="76">
        <f t="shared" si="3"/>
        <v>9.5545639900000019</v>
      </c>
      <c r="I4" s="76">
        <f t="shared" si="3"/>
        <v>8.7644504800000007</v>
      </c>
      <c r="J4" s="76">
        <f t="shared" si="3"/>
        <v>9.7930021699999976</v>
      </c>
      <c r="K4" s="76">
        <f t="shared" si="3"/>
        <v>10.32650422</v>
      </c>
      <c r="L4" s="76">
        <f t="shared" si="3"/>
        <v>11.0773066</v>
      </c>
      <c r="M4" s="76">
        <f t="shared" si="3"/>
        <v>12.074964170000001</v>
      </c>
      <c r="N4" s="76">
        <f t="shared" si="3"/>
        <v>9.4936472199999997</v>
      </c>
      <c r="O4" s="76">
        <f t="shared" si="3"/>
        <v>9.834763409999999</v>
      </c>
      <c r="P4" s="76">
        <f t="shared" si="3"/>
        <v>10.02122799</v>
      </c>
      <c r="Q4" s="76">
        <f t="shared" si="3"/>
        <v>10.185916989999999</v>
      </c>
      <c r="R4" s="76">
        <f t="shared" si="3"/>
        <v>10.606615220000002</v>
      </c>
      <c r="S4" s="76">
        <f t="shared" si="3"/>
        <v>9.5018480400000023</v>
      </c>
      <c r="T4" s="76">
        <f t="shared" si="3"/>
        <v>9.7141218999999985</v>
      </c>
      <c r="U4" s="76">
        <f t="shared" si="3"/>
        <v>9.9376025300000013</v>
      </c>
      <c r="V4" s="76">
        <f t="shared" si="3"/>
        <v>10.2064369</v>
      </c>
      <c r="W4" s="76">
        <f t="shared" si="3"/>
        <v>10.5023388</v>
      </c>
      <c r="X4" s="76">
        <f t="shared" si="3"/>
        <v>10.804313680000002</v>
      </c>
      <c r="Y4" s="76">
        <f t="shared" si="3"/>
        <v>9.7565698899999997</v>
      </c>
      <c r="Z4" s="76">
        <f t="shared" si="3"/>
        <v>9.8546107799999998</v>
      </c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</row>
    <row r="5" spans="1:60" ht="16.5">
      <c r="A5" s="32"/>
      <c r="B5" s="70" t="str">
        <f>'Potential by Option'!B6</f>
        <v>Ancillary Battery Storage</v>
      </c>
      <c r="C5" s="78">
        <f t="shared" ref="C5:L14" si="4">INDEX($C$167:$Z$197,MATCH($B5,$B$167:$B$197,0),MATCH(C$3,$C$165:$Z$165,0))/10^6</f>
        <v>0</v>
      </c>
      <c r="D5" s="78">
        <f t="shared" si="4"/>
        <v>4.3688159999999997E-2</v>
      </c>
      <c r="E5" s="78">
        <f t="shared" si="4"/>
        <v>4.4228150000000001E-2</v>
      </c>
      <c r="F5" s="78">
        <f t="shared" si="4"/>
        <v>4.5316089999999996E-2</v>
      </c>
      <c r="G5" s="78">
        <f t="shared" si="4"/>
        <v>4.6422390000000001E-2</v>
      </c>
      <c r="H5" s="78">
        <f t="shared" si="4"/>
        <v>4.7547779999999998E-2</v>
      </c>
      <c r="I5" s="78">
        <f t="shared" si="4"/>
        <v>4.9249190000000005E-2</v>
      </c>
      <c r="J5" s="78">
        <f t="shared" si="4"/>
        <v>5.098163E-2</v>
      </c>
      <c r="K5" s="78">
        <f t="shared" si="4"/>
        <v>5.274558E-2</v>
      </c>
      <c r="L5" s="78">
        <f t="shared" si="4"/>
        <v>5.5110549999999994E-2</v>
      </c>
      <c r="M5" s="78">
        <f t="shared" ref="M5:Z14" si="5">INDEX($C$167:$Z$197,MATCH($B5,$B$167:$B$197,0),MATCH(M$3,$C$165:$Z$165,0))/10^6</f>
        <v>5.7518410000000006E-2</v>
      </c>
      <c r="N5" s="78">
        <f t="shared" si="5"/>
        <v>5.996953E-2</v>
      </c>
      <c r="O5" s="78">
        <f t="shared" si="5"/>
        <v>6.3049690000000005E-2</v>
      </c>
      <c r="P5" s="78">
        <f t="shared" si="5"/>
        <v>6.6185290000000008E-2</v>
      </c>
      <c r="Q5" s="78">
        <f t="shared" si="5"/>
        <v>6.937705000000001E-2</v>
      </c>
      <c r="R5" s="78">
        <f t="shared" si="5"/>
        <v>7.3227169999999994E-2</v>
      </c>
      <c r="S5" s="78">
        <f t="shared" si="5"/>
        <v>7.3504669999999994E-2</v>
      </c>
      <c r="T5" s="78">
        <f t="shared" si="5"/>
        <v>7.3784759999999991E-2</v>
      </c>
      <c r="U5" s="78">
        <f t="shared" si="5"/>
        <v>7.4067459999999988E-2</v>
      </c>
      <c r="V5" s="78">
        <f t="shared" si="5"/>
        <v>7.4352799999999997E-2</v>
      </c>
      <c r="W5" s="78">
        <f t="shared" si="5"/>
        <v>7.4640789999999999E-2</v>
      </c>
      <c r="X5" s="78">
        <f t="shared" si="5"/>
        <v>7.4931460000000005E-2</v>
      </c>
      <c r="Y5" s="78">
        <f t="shared" si="5"/>
        <v>7.5224840000000015E-2</v>
      </c>
      <c r="Z5" s="78">
        <f t="shared" si="5"/>
        <v>7.5520960000000012E-2</v>
      </c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</row>
    <row r="6" spans="1:60" ht="16.5">
      <c r="A6" s="32"/>
      <c r="B6" s="68" t="str">
        <f>'Potential by Option'!B7</f>
        <v>Ancillary Cooling</v>
      </c>
      <c r="C6" s="77">
        <f t="shared" si="4"/>
        <v>0</v>
      </c>
      <c r="D6" s="77">
        <f t="shared" si="4"/>
        <v>0.10971779999999999</v>
      </c>
      <c r="E6" s="77">
        <f t="shared" si="4"/>
        <v>0.22512310999999999</v>
      </c>
      <c r="F6" s="77">
        <f t="shared" si="4"/>
        <v>0.46092738</v>
      </c>
      <c r="G6" s="77">
        <f t="shared" si="4"/>
        <v>0.38178165000000003</v>
      </c>
      <c r="H6" s="77">
        <f t="shared" si="4"/>
        <v>0.34441012999999998</v>
      </c>
      <c r="I6" s="77">
        <f t="shared" si="4"/>
        <v>0.28013184000000002</v>
      </c>
      <c r="J6" s="77">
        <f t="shared" si="4"/>
        <v>0.28598695000000002</v>
      </c>
      <c r="K6" s="77">
        <f t="shared" si="4"/>
        <v>0.29200723000000001</v>
      </c>
      <c r="L6" s="77">
        <f t="shared" si="4"/>
        <v>0.29819777000000003</v>
      </c>
      <c r="M6" s="77">
        <f t="shared" si="5"/>
        <v>0.30456389</v>
      </c>
      <c r="N6" s="77">
        <f t="shared" si="5"/>
        <v>0.31111098999999998</v>
      </c>
      <c r="O6" s="77">
        <f t="shared" si="5"/>
        <v>0.31784471000000003</v>
      </c>
      <c r="P6" s="77">
        <f t="shared" si="5"/>
        <v>0.32477083999999995</v>
      </c>
      <c r="Q6" s="77">
        <f t="shared" si="5"/>
        <v>0.33189537000000002</v>
      </c>
      <c r="R6" s="77">
        <f t="shared" si="5"/>
        <v>0.33922445999999995</v>
      </c>
      <c r="S6" s="77">
        <f t="shared" si="5"/>
        <v>0.34676447999999999</v>
      </c>
      <c r="T6" s="77">
        <f t="shared" si="5"/>
        <v>0.35452201999999994</v>
      </c>
      <c r="U6" s="77">
        <f t="shared" si="5"/>
        <v>0.36250385000000002</v>
      </c>
      <c r="V6" s="77">
        <f t="shared" si="5"/>
        <v>0.37071699000000002</v>
      </c>
      <c r="W6" s="77">
        <f t="shared" si="5"/>
        <v>0.37916865</v>
      </c>
      <c r="X6" s="77">
        <f t="shared" si="5"/>
        <v>0.38786630999999999</v>
      </c>
      <c r="Y6" s="77">
        <f t="shared" si="5"/>
        <v>0.37646630999999997</v>
      </c>
      <c r="Z6" s="77">
        <f t="shared" si="5"/>
        <v>0.37974946999999998</v>
      </c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</row>
    <row r="7" spans="1:60" ht="16.5">
      <c r="A7" s="32"/>
      <c r="B7" s="70" t="str">
        <f>'Potential by Option'!B8</f>
        <v>Ancillary DLC WH</v>
      </c>
      <c r="C7" s="78">
        <f t="shared" si="4"/>
        <v>0</v>
      </c>
      <c r="D7" s="78">
        <f t="shared" si="4"/>
        <v>0</v>
      </c>
      <c r="E7" s="78">
        <f t="shared" si="4"/>
        <v>0</v>
      </c>
      <c r="F7" s="78">
        <f t="shared" si="4"/>
        <v>0</v>
      </c>
      <c r="G7" s="78">
        <f t="shared" si="4"/>
        <v>0</v>
      </c>
      <c r="H7" s="78">
        <f t="shared" si="4"/>
        <v>0</v>
      </c>
      <c r="I7" s="78">
        <f t="shared" si="4"/>
        <v>0</v>
      </c>
      <c r="J7" s="78">
        <f t="shared" si="4"/>
        <v>0</v>
      </c>
      <c r="K7" s="78">
        <f t="shared" si="4"/>
        <v>0</v>
      </c>
      <c r="L7" s="78">
        <f t="shared" si="4"/>
        <v>0</v>
      </c>
      <c r="M7" s="78">
        <f t="shared" si="5"/>
        <v>0</v>
      </c>
      <c r="N7" s="78">
        <f t="shared" si="5"/>
        <v>0</v>
      </c>
      <c r="O7" s="78">
        <f t="shared" si="5"/>
        <v>0</v>
      </c>
      <c r="P7" s="78">
        <f t="shared" si="5"/>
        <v>0</v>
      </c>
      <c r="Q7" s="78">
        <f t="shared" si="5"/>
        <v>0</v>
      </c>
      <c r="R7" s="78">
        <f t="shared" si="5"/>
        <v>0</v>
      </c>
      <c r="S7" s="78">
        <f t="shared" si="5"/>
        <v>0</v>
      </c>
      <c r="T7" s="78">
        <f t="shared" si="5"/>
        <v>0</v>
      </c>
      <c r="U7" s="78">
        <f t="shared" si="5"/>
        <v>0</v>
      </c>
      <c r="V7" s="78">
        <f t="shared" si="5"/>
        <v>0</v>
      </c>
      <c r="W7" s="78">
        <f t="shared" si="5"/>
        <v>0</v>
      </c>
      <c r="X7" s="78">
        <f t="shared" si="5"/>
        <v>0</v>
      </c>
      <c r="Y7" s="78">
        <f t="shared" si="5"/>
        <v>0</v>
      </c>
      <c r="Z7" s="78">
        <f t="shared" si="5"/>
        <v>0</v>
      </c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</row>
    <row r="8" spans="1:60" ht="16.5">
      <c r="A8" s="32"/>
      <c r="B8" s="68" t="str">
        <f>'Potential by Option'!B9</f>
        <v>Parent-Ancillary HPWH</v>
      </c>
      <c r="C8" s="77">
        <f t="shared" si="4"/>
        <v>0</v>
      </c>
      <c r="D8" s="77">
        <f t="shared" si="4"/>
        <v>4.7931330000000001E-2</v>
      </c>
      <c r="E8" s="77">
        <f t="shared" si="4"/>
        <v>5.8392819999999998E-2</v>
      </c>
      <c r="F8" s="77">
        <f t="shared" si="4"/>
        <v>7.2499830000000001E-2</v>
      </c>
      <c r="G8" s="77">
        <f t="shared" si="4"/>
        <v>8.0544560000000001E-2</v>
      </c>
      <c r="H8" s="77">
        <f t="shared" si="4"/>
        <v>9.6352420000000008E-2</v>
      </c>
      <c r="I8" s="77">
        <f t="shared" si="4"/>
        <v>0.10709845</v>
      </c>
      <c r="J8" s="77">
        <f t="shared" si="4"/>
        <v>0.12883971999999999</v>
      </c>
      <c r="K8" s="77">
        <f t="shared" si="4"/>
        <v>0.14564896999999999</v>
      </c>
      <c r="L8" s="77">
        <f t="shared" si="4"/>
        <v>0.15879298999999999</v>
      </c>
      <c r="M8" s="77">
        <f t="shared" si="5"/>
        <v>0.18240833000000001</v>
      </c>
      <c r="N8" s="77">
        <f t="shared" si="5"/>
        <v>0.14808476999999998</v>
      </c>
      <c r="O8" s="77">
        <f t="shared" si="5"/>
        <v>0.14397507000000001</v>
      </c>
      <c r="P8" s="77">
        <f t="shared" si="5"/>
        <v>0.1526776</v>
      </c>
      <c r="Q8" s="77">
        <f t="shared" si="5"/>
        <v>0.15151914999999999</v>
      </c>
      <c r="R8" s="77">
        <f t="shared" si="5"/>
        <v>0.15769670999999999</v>
      </c>
      <c r="S8" s="77">
        <f t="shared" si="5"/>
        <v>0.15315802000000001</v>
      </c>
      <c r="T8" s="77">
        <f t="shared" si="5"/>
        <v>0.15792871999999999</v>
      </c>
      <c r="U8" s="77">
        <f t="shared" si="5"/>
        <v>0.15601930999999999</v>
      </c>
      <c r="V8" s="77">
        <f t="shared" si="5"/>
        <v>0.16359589999999999</v>
      </c>
      <c r="W8" s="77">
        <f t="shared" si="5"/>
        <v>0.16911322000000001</v>
      </c>
      <c r="X8" s="77">
        <f t="shared" si="5"/>
        <v>0.16573324</v>
      </c>
      <c r="Y8" s="77">
        <f t="shared" si="5"/>
        <v>0.1674659</v>
      </c>
      <c r="Z8" s="77">
        <f t="shared" si="5"/>
        <v>0.17767855000000002</v>
      </c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</row>
    <row r="9" spans="1:60" ht="16.5">
      <c r="A9" s="32"/>
      <c r="B9" s="70" t="str">
        <f>'Potential by Option'!B10</f>
        <v>Parent-Ancillary ERWH</v>
      </c>
      <c r="C9" s="78">
        <f t="shared" si="4"/>
        <v>0</v>
      </c>
      <c r="D9" s="78">
        <f t="shared" si="4"/>
        <v>0.22294103999999998</v>
      </c>
      <c r="E9" s="78">
        <f t="shared" si="4"/>
        <v>0.37348523000000006</v>
      </c>
      <c r="F9" s="78">
        <f t="shared" si="4"/>
        <v>0.55188203000000002</v>
      </c>
      <c r="G9" s="78">
        <f t="shared" si="4"/>
        <v>0.66658067999999993</v>
      </c>
      <c r="H9" s="78">
        <f t="shared" si="4"/>
        <v>0.87910641</v>
      </c>
      <c r="I9" s="78">
        <f t="shared" si="4"/>
        <v>1.02766523</v>
      </c>
      <c r="J9" s="78">
        <f t="shared" si="4"/>
        <v>1.3255291</v>
      </c>
      <c r="K9" s="78">
        <f t="shared" si="4"/>
        <v>1.52074094</v>
      </c>
      <c r="L9" s="78">
        <f t="shared" si="4"/>
        <v>1.72343511</v>
      </c>
      <c r="M9" s="78">
        <f t="shared" si="5"/>
        <v>2.0277726199999999</v>
      </c>
      <c r="N9" s="78">
        <f t="shared" si="5"/>
        <v>1.50346373</v>
      </c>
      <c r="O9" s="78">
        <f t="shared" si="5"/>
        <v>1.5175921699999999</v>
      </c>
      <c r="P9" s="78">
        <f t="shared" si="5"/>
        <v>1.5283447000000001</v>
      </c>
      <c r="Q9" s="78">
        <f t="shared" si="5"/>
        <v>1.5411250600000002</v>
      </c>
      <c r="R9" s="78">
        <f t="shared" si="5"/>
        <v>1.5530467999999999</v>
      </c>
      <c r="S9" s="78">
        <f t="shared" si="5"/>
        <v>1.56826932</v>
      </c>
      <c r="T9" s="78">
        <f t="shared" si="5"/>
        <v>1.5801343000000001</v>
      </c>
      <c r="U9" s="78">
        <f t="shared" si="5"/>
        <v>1.5961784099999998</v>
      </c>
      <c r="V9" s="78">
        <f t="shared" si="5"/>
        <v>1.60729626</v>
      </c>
      <c r="W9" s="78">
        <f t="shared" si="5"/>
        <v>1.6196220899999998</v>
      </c>
      <c r="X9" s="78">
        <f t="shared" si="5"/>
        <v>1.6337295799999998</v>
      </c>
      <c r="Y9" s="78">
        <f t="shared" si="5"/>
        <v>1.6480058499999999</v>
      </c>
      <c r="Z9" s="78">
        <f t="shared" si="5"/>
        <v>1.6603312100000001</v>
      </c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</row>
    <row r="10" spans="1:60" ht="16.5">
      <c r="A10" s="32"/>
      <c r="B10" s="68" t="str">
        <f>'Potential by Option'!B11</f>
        <v>Ancillary EV</v>
      </c>
      <c r="C10" s="77">
        <f t="shared" si="4"/>
        <v>0</v>
      </c>
      <c r="D10" s="77">
        <f t="shared" si="4"/>
        <v>3.9889339999999995E-2</v>
      </c>
      <c r="E10" s="77">
        <f t="shared" si="4"/>
        <v>4.291466E-2</v>
      </c>
      <c r="F10" s="77">
        <f t="shared" si="4"/>
        <v>5.0290939999999999E-2</v>
      </c>
      <c r="G10" s="77">
        <f t="shared" si="4"/>
        <v>5.1560099999999998E-2</v>
      </c>
      <c r="H10" s="77">
        <f t="shared" si="4"/>
        <v>5.3511719999999999E-2</v>
      </c>
      <c r="I10" s="77">
        <f t="shared" si="4"/>
        <v>5.4156240000000001E-2</v>
      </c>
      <c r="J10" s="77">
        <f t="shared" si="4"/>
        <v>5.7269E-2</v>
      </c>
      <c r="K10" s="77">
        <f t="shared" si="4"/>
        <v>6.0992029999999996E-2</v>
      </c>
      <c r="L10" s="77">
        <f t="shared" si="4"/>
        <v>6.5444950000000002E-2</v>
      </c>
      <c r="M10" s="77">
        <f t="shared" si="5"/>
        <v>7.077087E-2</v>
      </c>
      <c r="N10" s="77">
        <f t="shared" si="5"/>
        <v>7.714095E-2</v>
      </c>
      <c r="O10" s="77">
        <f t="shared" si="5"/>
        <v>8.475988000000001E-2</v>
      </c>
      <c r="P10" s="77">
        <f t="shared" si="5"/>
        <v>9.3872499999999998E-2</v>
      </c>
      <c r="Q10" s="77">
        <f t="shared" si="5"/>
        <v>0.10477167</v>
      </c>
      <c r="R10" s="77">
        <f t="shared" si="5"/>
        <v>0.11780761000000001</v>
      </c>
      <c r="S10" s="77">
        <f t="shared" si="5"/>
        <v>0.13339926999999999</v>
      </c>
      <c r="T10" s="77">
        <f t="shared" si="5"/>
        <v>0.15204767999999999</v>
      </c>
      <c r="U10" s="77">
        <f t="shared" si="5"/>
        <v>0.17435212</v>
      </c>
      <c r="V10" s="77">
        <f t="shared" si="5"/>
        <v>0.20102936999999999</v>
      </c>
      <c r="W10" s="77">
        <f t="shared" si="5"/>
        <v>0.23293670000000002</v>
      </c>
      <c r="X10" s="77">
        <f t="shared" si="5"/>
        <v>0.27109948</v>
      </c>
      <c r="Y10" s="77">
        <f t="shared" si="5"/>
        <v>0.20877059000000001</v>
      </c>
      <c r="Z10" s="77">
        <f t="shared" si="5"/>
        <v>0.21034739999999999</v>
      </c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</row>
    <row r="11" spans="1:60" ht="16.5">
      <c r="A11" s="32"/>
      <c r="B11" s="70" t="str">
        <f>'Potential by Option'!B12</f>
        <v>Ancillary Heating</v>
      </c>
      <c r="C11" s="78">
        <f t="shared" si="4"/>
        <v>0</v>
      </c>
      <c r="D11" s="78">
        <f t="shared" si="4"/>
        <v>0</v>
      </c>
      <c r="E11" s="78">
        <f t="shared" si="4"/>
        <v>1.0477690000000001E-2</v>
      </c>
      <c r="F11" s="78">
        <f t="shared" si="4"/>
        <v>2.3846890000000003E-2</v>
      </c>
      <c r="G11" s="78">
        <f t="shared" si="4"/>
        <v>5.0823960000000001E-2</v>
      </c>
      <c r="H11" s="78">
        <f t="shared" si="4"/>
        <v>4.0728150000000005E-2</v>
      </c>
      <c r="I11" s="78">
        <f t="shared" si="4"/>
        <v>3.5827830000000005E-2</v>
      </c>
      <c r="J11" s="78">
        <f t="shared" si="4"/>
        <v>2.8001470000000001E-2</v>
      </c>
      <c r="K11" s="78">
        <f t="shared" si="4"/>
        <v>2.8260799999999999E-2</v>
      </c>
      <c r="L11" s="78">
        <f t="shared" si="4"/>
        <v>2.8522530000000001E-2</v>
      </c>
      <c r="M11" s="78">
        <f t="shared" si="5"/>
        <v>2.878669E-2</v>
      </c>
      <c r="N11" s="78">
        <f t="shared" si="5"/>
        <v>2.9053290000000002E-2</v>
      </c>
      <c r="O11" s="78">
        <f t="shared" si="5"/>
        <v>2.932237E-2</v>
      </c>
      <c r="P11" s="78">
        <f t="shared" si="5"/>
        <v>2.9593939999999999E-2</v>
      </c>
      <c r="Q11" s="78">
        <f t="shared" si="5"/>
        <v>2.9868020000000002E-2</v>
      </c>
      <c r="R11" s="78">
        <f t="shared" si="5"/>
        <v>3.014464E-2</v>
      </c>
      <c r="S11" s="78">
        <f t="shared" si="5"/>
        <v>3.0423829999999999E-2</v>
      </c>
      <c r="T11" s="78">
        <f t="shared" si="5"/>
        <v>3.0705600000000003E-2</v>
      </c>
      <c r="U11" s="78">
        <f t="shared" si="5"/>
        <v>3.0989970000000002E-2</v>
      </c>
      <c r="V11" s="78">
        <f t="shared" si="5"/>
        <v>3.1276980000000003E-2</v>
      </c>
      <c r="W11" s="78">
        <f t="shared" si="5"/>
        <v>3.1566659999999996E-2</v>
      </c>
      <c r="X11" s="78">
        <f t="shared" si="5"/>
        <v>3.1859020000000002E-2</v>
      </c>
      <c r="Y11" s="78">
        <f t="shared" si="5"/>
        <v>3.2154080000000002E-2</v>
      </c>
      <c r="Z11" s="78">
        <f t="shared" si="5"/>
        <v>3.2451870000000001E-2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</row>
    <row r="12" spans="1:60" ht="16.5">
      <c r="A12" s="32"/>
      <c r="B12" s="68" t="str">
        <f>'Potential by Option'!B13</f>
        <v>Ancillary Third Party</v>
      </c>
      <c r="C12" s="77">
        <f t="shared" si="4"/>
        <v>0</v>
      </c>
      <c r="D12" s="77">
        <f t="shared" si="4"/>
        <v>4.2703950000000004E-2</v>
      </c>
      <c r="E12" s="77">
        <f t="shared" si="4"/>
        <v>6.8374970000000007E-2</v>
      </c>
      <c r="F12" s="77">
        <f t="shared" si="4"/>
        <v>8.534470999999999E-2</v>
      </c>
      <c r="G12" s="77">
        <f t="shared" si="4"/>
        <v>8.540391E-2</v>
      </c>
      <c r="H12" s="77">
        <f t="shared" si="4"/>
        <v>8.5467330000000008E-2</v>
      </c>
      <c r="I12" s="77">
        <f t="shared" si="4"/>
        <v>8.5534910000000006E-2</v>
      </c>
      <c r="J12" s="77">
        <f t="shared" si="4"/>
        <v>8.5606510000000011E-2</v>
      </c>
      <c r="K12" s="77">
        <f t="shared" si="4"/>
        <v>8.5682090000000002E-2</v>
      </c>
      <c r="L12" s="77">
        <f t="shared" si="4"/>
        <v>8.5761570000000009E-2</v>
      </c>
      <c r="M12" s="77">
        <f t="shared" si="5"/>
        <v>8.5844860000000009E-2</v>
      </c>
      <c r="N12" s="77">
        <f t="shared" si="5"/>
        <v>8.5931900000000006E-2</v>
      </c>
      <c r="O12" s="77">
        <f t="shared" si="5"/>
        <v>8.6022620000000008E-2</v>
      </c>
      <c r="P12" s="77">
        <f t="shared" si="5"/>
        <v>8.6116929999999994E-2</v>
      </c>
      <c r="Q12" s="77">
        <f t="shared" si="5"/>
        <v>8.6214780000000005E-2</v>
      </c>
      <c r="R12" s="77">
        <f t="shared" si="5"/>
        <v>8.6316119999999996E-2</v>
      </c>
      <c r="S12" s="77">
        <f t="shared" si="5"/>
        <v>8.6420869999999997E-2</v>
      </c>
      <c r="T12" s="77">
        <f t="shared" si="5"/>
        <v>8.6528969999999997E-2</v>
      </c>
      <c r="U12" s="77">
        <f t="shared" si="5"/>
        <v>8.6640380000000003E-2</v>
      </c>
      <c r="V12" s="77">
        <f t="shared" si="5"/>
        <v>8.6755020000000002E-2</v>
      </c>
      <c r="W12" s="77">
        <f t="shared" si="5"/>
        <v>8.6872850000000001E-2</v>
      </c>
      <c r="X12" s="77">
        <f t="shared" si="5"/>
        <v>8.6993830000000008E-2</v>
      </c>
      <c r="Y12" s="77">
        <f t="shared" si="5"/>
        <v>8.7117900000000012E-2</v>
      </c>
      <c r="Z12" s="77">
        <f t="shared" si="5"/>
        <v>8.7245000000000003E-2</v>
      </c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</row>
    <row r="13" spans="1:60" ht="16.5">
      <c r="A13" s="32"/>
      <c r="B13" s="70" t="str">
        <f>'Potential by Option'!B14</f>
        <v>Battery Energy Storage</v>
      </c>
      <c r="C13" s="78">
        <f t="shared" si="4"/>
        <v>0</v>
      </c>
      <c r="D13" s="78">
        <f t="shared" si="4"/>
        <v>0.23260560999999999</v>
      </c>
      <c r="E13" s="78">
        <f t="shared" si="4"/>
        <v>0.23633910999999999</v>
      </c>
      <c r="F13" s="78">
        <f t="shared" si="4"/>
        <v>0.43211483999999994</v>
      </c>
      <c r="G13" s="78">
        <f t="shared" si="4"/>
        <v>0.43834597000000003</v>
      </c>
      <c r="H13" s="78">
        <f t="shared" si="4"/>
        <v>0.44487124</v>
      </c>
      <c r="I13" s="78">
        <f t="shared" si="4"/>
        <v>0.65039205999999994</v>
      </c>
      <c r="J13" s="78">
        <f t="shared" si="4"/>
        <v>0.66102231</v>
      </c>
      <c r="K13" s="78">
        <f t="shared" si="4"/>
        <v>0.67180045999999993</v>
      </c>
      <c r="L13" s="78">
        <f t="shared" si="4"/>
        <v>0.88582121000000003</v>
      </c>
      <c r="M13" s="78">
        <f t="shared" si="5"/>
        <v>0.90051448000000001</v>
      </c>
      <c r="N13" s="78">
        <f t="shared" si="5"/>
        <v>0.91533942999999995</v>
      </c>
      <c r="O13" s="78">
        <f t="shared" si="5"/>
        <v>1.1389603800000001</v>
      </c>
      <c r="P13" s="78">
        <f t="shared" si="5"/>
        <v>1.1579561299999999</v>
      </c>
      <c r="Q13" s="78">
        <f t="shared" si="5"/>
        <v>1.17721911</v>
      </c>
      <c r="R13" s="78">
        <f t="shared" si="5"/>
        <v>1.41088843</v>
      </c>
      <c r="S13" s="78">
        <f t="shared" si="5"/>
        <v>0.13862957999999997</v>
      </c>
      <c r="T13" s="78">
        <f t="shared" si="5"/>
        <v>0.13951655000000002</v>
      </c>
      <c r="U13" s="78">
        <f t="shared" si="5"/>
        <v>0.14041176999999999</v>
      </c>
      <c r="V13" s="78">
        <f t="shared" si="5"/>
        <v>0.1413153</v>
      </c>
      <c r="W13" s="78">
        <f t="shared" si="5"/>
        <v>0.14222723000000001</v>
      </c>
      <c r="X13" s="78">
        <f t="shared" si="5"/>
        <v>0.14314763999999999</v>
      </c>
      <c r="Y13" s="78">
        <f t="shared" si="5"/>
        <v>0.1440766</v>
      </c>
      <c r="Z13" s="78">
        <f t="shared" si="5"/>
        <v>0.14501419000000002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</row>
    <row r="14" spans="1:60" ht="16.5">
      <c r="A14" s="32"/>
      <c r="B14" s="68" t="str">
        <f>'Potential by Option'!B15</f>
        <v>Behavioral</v>
      </c>
      <c r="C14" s="77">
        <f t="shared" si="4"/>
        <v>0</v>
      </c>
      <c r="D14" s="77">
        <f t="shared" si="4"/>
        <v>0.18481948000000001</v>
      </c>
      <c r="E14" s="77">
        <f t="shared" si="4"/>
        <v>0.22570293999999999</v>
      </c>
      <c r="F14" s="77">
        <f t="shared" si="4"/>
        <v>0.24458985999999999</v>
      </c>
      <c r="G14" s="77">
        <f t="shared" si="4"/>
        <v>0.23805848999999998</v>
      </c>
      <c r="H14" s="77">
        <f t="shared" si="4"/>
        <v>0.23299220000000001</v>
      </c>
      <c r="I14" s="77">
        <f t="shared" si="4"/>
        <v>0.23008867999999999</v>
      </c>
      <c r="J14" s="77">
        <f t="shared" si="4"/>
        <v>0.22619497</v>
      </c>
      <c r="K14" s="77">
        <f t="shared" si="4"/>
        <v>0.22221279000000002</v>
      </c>
      <c r="L14" s="77">
        <f t="shared" si="4"/>
        <v>0.21814067000000001</v>
      </c>
      <c r="M14" s="77">
        <f t="shared" si="5"/>
        <v>0.21323112</v>
      </c>
      <c r="N14" s="77">
        <f t="shared" si="5"/>
        <v>0.21386110999999999</v>
      </c>
      <c r="O14" s="77">
        <f t="shared" si="5"/>
        <v>0.21448697</v>
      </c>
      <c r="P14" s="77">
        <f t="shared" si="5"/>
        <v>0.21510835</v>
      </c>
      <c r="Q14" s="77">
        <f t="shared" si="5"/>
        <v>0.21572490999999999</v>
      </c>
      <c r="R14" s="77">
        <f t="shared" si="5"/>
        <v>0.21633627999999999</v>
      </c>
      <c r="S14" s="77">
        <f t="shared" si="5"/>
        <v>0.21694207999999998</v>
      </c>
      <c r="T14" s="77">
        <f t="shared" si="5"/>
        <v>0.21754192</v>
      </c>
      <c r="U14" s="77">
        <f t="shared" si="5"/>
        <v>0.21813539000000001</v>
      </c>
      <c r="V14" s="77">
        <f t="shared" si="5"/>
        <v>0.21872207000000002</v>
      </c>
      <c r="W14" s="77">
        <f t="shared" si="5"/>
        <v>0.21930154000000002</v>
      </c>
      <c r="X14" s="77">
        <f t="shared" si="5"/>
        <v>0.21987334</v>
      </c>
      <c r="Y14" s="77">
        <f t="shared" si="5"/>
        <v>0.22088569</v>
      </c>
      <c r="Z14" s="77">
        <f t="shared" si="5"/>
        <v>0.22190741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</row>
    <row r="15" spans="1:60" ht="16.5">
      <c r="A15" s="32"/>
      <c r="B15" s="70" t="str">
        <f>'Potential by Option'!B16</f>
        <v>DLC Central AC</v>
      </c>
      <c r="C15" s="78">
        <f t="shared" ref="C15:L24" si="6">INDEX($C$167:$Z$197,MATCH($B15,$B$167:$B$197,0),MATCH(C$3,$C$165:$Z$165,0))/10^6</f>
        <v>0</v>
      </c>
      <c r="D15" s="78">
        <f t="shared" si="6"/>
        <v>0.44611440999999996</v>
      </c>
      <c r="E15" s="78">
        <f t="shared" si="6"/>
        <v>0.87037644000000003</v>
      </c>
      <c r="F15" s="78">
        <f t="shared" si="6"/>
        <v>1.66898184</v>
      </c>
      <c r="G15" s="78">
        <f t="shared" si="6"/>
        <v>1.0777589300000001</v>
      </c>
      <c r="H15" s="78">
        <f t="shared" si="6"/>
        <v>0.80767514000000007</v>
      </c>
      <c r="I15" s="78">
        <f t="shared" si="6"/>
        <v>0.50909716000000005</v>
      </c>
      <c r="J15" s="78">
        <f t="shared" si="6"/>
        <v>0.51863372000000008</v>
      </c>
      <c r="K15" s="78">
        <f t="shared" si="6"/>
        <v>0.52841150000000003</v>
      </c>
      <c r="L15" s="78">
        <f t="shared" si="6"/>
        <v>0.53843655000000001</v>
      </c>
      <c r="M15" s="78">
        <f t="shared" ref="M15:Z24" si="7">INDEX($C$167:$Z$197,MATCH($B15,$B$167:$B$197,0),MATCH(M$3,$C$165:$Z$165,0))/10^6</f>
        <v>0.54871502000000005</v>
      </c>
      <c r="N15" s="78">
        <f t="shared" si="7"/>
        <v>0.55925315999999992</v>
      </c>
      <c r="O15" s="78">
        <f t="shared" si="7"/>
        <v>0.57005733999999997</v>
      </c>
      <c r="P15" s="78">
        <f t="shared" si="7"/>
        <v>0.58113408</v>
      </c>
      <c r="Q15" s="78">
        <f t="shared" si="7"/>
        <v>0.59248995000000004</v>
      </c>
      <c r="R15" s="78">
        <f t="shared" si="7"/>
        <v>0.60413167000000001</v>
      </c>
      <c r="S15" s="78">
        <f t="shared" si="7"/>
        <v>0.61606605999999997</v>
      </c>
      <c r="T15" s="78">
        <f t="shared" si="7"/>
        <v>0.62830004999999989</v>
      </c>
      <c r="U15" s="78">
        <f t="shared" si="7"/>
        <v>0.64084065000000001</v>
      </c>
      <c r="V15" s="78">
        <f t="shared" si="7"/>
        <v>0.65369500000000003</v>
      </c>
      <c r="W15" s="78">
        <f t="shared" si="7"/>
        <v>0.66687031999999991</v>
      </c>
      <c r="X15" s="78">
        <f t="shared" si="7"/>
        <v>0.68037391000000003</v>
      </c>
      <c r="Y15" s="78">
        <f t="shared" si="7"/>
        <v>0.62517274</v>
      </c>
      <c r="Z15" s="78">
        <f t="shared" si="7"/>
        <v>0.63037376000000001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</row>
    <row r="16" spans="1:60" ht="16.5">
      <c r="A16" s="32"/>
      <c r="B16" s="68" t="str">
        <f>'Potential by Option'!B17</f>
        <v>DLC Electric Vehicle Charging</v>
      </c>
      <c r="C16" s="77">
        <f t="shared" si="6"/>
        <v>0</v>
      </c>
      <c r="D16" s="77">
        <f t="shared" si="6"/>
        <v>5.5648660000000003E-2</v>
      </c>
      <c r="E16" s="77">
        <f t="shared" si="6"/>
        <v>8.3431199999999997E-2</v>
      </c>
      <c r="F16" s="77">
        <f t="shared" si="6"/>
        <v>0.15042011999999999</v>
      </c>
      <c r="G16" s="77">
        <f t="shared" si="6"/>
        <v>0.13292654999999998</v>
      </c>
      <c r="H16" s="77">
        <f t="shared" si="6"/>
        <v>0.12788260000000001</v>
      </c>
      <c r="I16" s="77">
        <f t="shared" si="6"/>
        <v>0.11032124</v>
      </c>
      <c r="J16" s="77">
        <f t="shared" si="6"/>
        <v>0.12444519</v>
      </c>
      <c r="K16" s="77">
        <f t="shared" si="6"/>
        <v>0.14133815</v>
      </c>
      <c r="L16" s="77">
        <f t="shared" si="6"/>
        <v>0.16154298</v>
      </c>
      <c r="M16" s="77">
        <f t="shared" si="7"/>
        <v>0.18570898000000002</v>
      </c>
      <c r="N16" s="77">
        <f t="shared" si="7"/>
        <v>0.21461274</v>
      </c>
      <c r="O16" s="77">
        <f t="shared" si="7"/>
        <v>0.24918310999999999</v>
      </c>
      <c r="P16" s="77">
        <f t="shared" si="7"/>
        <v>0.29053101000000003</v>
      </c>
      <c r="Q16" s="77">
        <f t="shared" si="7"/>
        <v>0.33998519999999999</v>
      </c>
      <c r="R16" s="77">
        <f t="shared" si="7"/>
        <v>0.39913490999999995</v>
      </c>
      <c r="S16" s="77">
        <f t="shared" si="7"/>
        <v>0.46988096000000001</v>
      </c>
      <c r="T16" s="77">
        <f t="shared" si="7"/>
        <v>0.55449682</v>
      </c>
      <c r="U16" s="77">
        <f t="shared" si="7"/>
        <v>0.65570167000000001</v>
      </c>
      <c r="V16" s="77">
        <f t="shared" si="7"/>
        <v>0.77674779000000005</v>
      </c>
      <c r="W16" s="77">
        <f t="shared" si="7"/>
        <v>0.92152508999999994</v>
      </c>
      <c r="X16" s="77">
        <f t="shared" si="7"/>
        <v>1.0946860600000001</v>
      </c>
      <c r="Y16" s="77">
        <f t="shared" si="7"/>
        <v>0.13722379000000001</v>
      </c>
      <c r="Z16" s="77">
        <f t="shared" si="7"/>
        <v>0.13813889999999998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</row>
    <row r="17" spans="1:60" ht="16.5">
      <c r="A17" s="32"/>
      <c r="B17" s="70" t="str">
        <f>'Potential by Option'!B18</f>
        <v>DLC Smart Appliances</v>
      </c>
      <c r="C17" s="78">
        <f t="shared" si="6"/>
        <v>0</v>
      </c>
      <c r="D17" s="78">
        <f t="shared" si="6"/>
        <v>0.52015429000000002</v>
      </c>
      <c r="E17" s="78">
        <f t="shared" si="6"/>
        <v>0.98979598000000002</v>
      </c>
      <c r="F17" s="78">
        <f t="shared" si="6"/>
        <v>1.9343789899999999</v>
      </c>
      <c r="G17" s="78">
        <f t="shared" si="6"/>
        <v>1.0300252400000001</v>
      </c>
      <c r="H17" s="78">
        <f t="shared" si="6"/>
        <v>0.57430656999999996</v>
      </c>
      <c r="I17" s="78">
        <f t="shared" si="6"/>
        <v>0.10890904</v>
      </c>
      <c r="J17" s="78">
        <f t="shared" si="6"/>
        <v>0.10931670000000002</v>
      </c>
      <c r="K17" s="78">
        <f t="shared" si="6"/>
        <v>0.10972815000000001</v>
      </c>
      <c r="L17" s="78">
        <f t="shared" si="6"/>
        <v>0.11014343000000001</v>
      </c>
      <c r="M17" s="78">
        <f t="shared" si="7"/>
        <v>0.11056256000000002</v>
      </c>
      <c r="N17" s="78">
        <f t="shared" si="7"/>
        <v>0.11098558</v>
      </c>
      <c r="O17" s="78">
        <f t="shared" si="7"/>
        <v>0.11141255</v>
      </c>
      <c r="P17" s="78">
        <f t="shared" si="7"/>
        <v>0.11184348</v>
      </c>
      <c r="Q17" s="78">
        <f t="shared" si="7"/>
        <v>0.11227841000000001</v>
      </c>
      <c r="R17" s="78">
        <f t="shared" si="7"/>
        <v>0.11271739</v>
      </c>
      <c r="S17" s="78">
        <f t="shared" si="7"/>
        <v>0.11316045000000001</v>
      </c>
      <c r="T17" s="78">
        <f t="shared" si="7"/>
        <v>0.11360761999999999</v>
      </c>
      <c r="U17" s="78">
        <f t="shared" si="7"/>
        <v>0.11405894999999999</v>
      </c>
      <c r="V17" s="78">
        <f t="shared" si="7"/>
        <v>0.11451449000000001</v>
      </c>
      <c r="W17" s="78">
        <f t="shared" si="7"/>
        <v>0.11497424000000001</v>
      </c>
      <c r="X17" s="78">
        <f t="shared" si="7"/>
        <v>0.11543828</v>
      </c>
      <c r="Y17" s="78">
        <f t="shared" si="7"/>
        <v>0.11590662</v>
      </c>
      <c r="Z17" s="78">
        <f t="shared" si="7"/>
        <v>0.11637933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</row>
    <row r="18" spans="1:60" ht="16.5">
      <c r="A18" s="32"/>
      <c r="B18" s="68" t="str">
        <f>'Potential by Option'!B19</f>
        <v>DLC Smart Thermostats - Cooling</v>
      </c>
      <c r="C18" s="77">
        <f t="shared" si="6"/>
        <v>0</v>
      </c>
      <c r="D18" s="77">
        <f t="shared" si="6"/>
        <v>0.33398337</v>
      </c>
      <c r="E18" s="77">
        <f t="shared" si="6"/>
        <v>0.76256064000000001</v>
      </c>
      <c r="F18" s="77">
        <f t="shared" si="6"/>
        <v>1.6401479800000001</v>
      </c>
      <c r="G18" s="77">
        <f t="shared" si="6"/>
        <v>1.7009294799999999</v>
      </c>
      <c r="H18" s="77">
        <f t="shared" si="6"/>
        <v>1.75021454</v>
      </c>
      <c r="I18" s="77">
        <f t="shared" si="6"/>
        <v>1.6448293999999999</v>
      </c>
      <c r="J18" s="77">
        <f t="shared" si="6"/>
        <v>1.6803579799999999</v>
      </c>
      <c r="K18" s="77">
        <f t="shared" si="6"/>
        <v>1.7168837800000001</v>
      </c>
      <c r="L18" s="77">
        <f t="shared" si="6"/>
        <v>1.75443762</v>
      </c>
      <c r="M18" s="77">
        <f t="shared" si="7"/>
        <v>1.7930512599999999</v>
      </c>
      <c r="N18" s="77">
        <f t="shared" si="7"/>
        <v>1.8327575</v>
      </c>
      <c r="O18" s="77">
        <f t="shared" si="7"/>
        <v>1.8735902099999999</v>
      </c>
      <c r="P18" s="77">
        <f t="shared" si="7"/>
        <v>1.9155842999999999</v>
      </c>
      <c r="Q18" s="77">
        <f t="shared" si="7"/>
        <v>1.95877583</v>
      </c>
      <c r="R18" s="77">
        <f t="shared" si="7"/>
        <v>2.00320199</v>
      </c>
      <c r="S18" s="77">
        <f t="shared" si="7"/>
        <v>2.0489011600000002</v>
      </c>
      <c r="T18" s="77">
        <f t="shared" si="7"/>
        <v>2.09591298</v>
      </c>
      <c r="U18" s="77">
        <f t="shared" si="7"/>
        <v>2.1442783199999997</v>
      </c>
      <c r="V18" s="77">
        <f t="shared" si="7"/>
        <v>2.1940393800000004</v>
      </c>
      <c r="W18" s="77">
        <f t="shared" si="7"/>
        <v>2.2452397099999999</v>
      </c>
      <c r="X18" s="77">
        <f t="shared" si="7"/>
        <v>2.2979242499999999</v>
      </c>
      <c r="Y18" s="77">
        <f t="shared" si="7"/>
        <v>2.2890502400000003</v>
      </c>
      <c r="Z18" s="77">
        <f t="shared" si="7"/>
        <v>2.3096716099999997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</row>
    <row r="19" spans="1:60" ht="16.5">
      <c r="A19" s="32"/>
      <c r="B19" s="70" t="str">
        <f>'Potential by Option'!B20</f>
        <v>DLC Smart Thermostats - Heating</v>
      </c>
      <c r="C19" s="78">
        <f t="shared" si="6"/>
        <v>0</v>
      </c>
      <c r="D19" s="78">
        <f t="shared" si="6"/>
        <v>0</v>
      </c>
      <c r="E19" s="78">
        <f t="shared" si="6"/>
        <v>2.0955380000000003E-2</v>
      </c>
      <c r="F19" s="78">
        <f t="shared" si="6"/>
        <v>4.7693780000000005E-2</v>
      </c>
      <c r="G19" s="78">
        <f t="shared" si="6"/>
        <v>0.10164793</v>
      </c>
      <c r="H19" s="78">
        <f t="shared" si="6"/>
        <v>8.1456290000000015E-2</v>
      </c>
      <c r="I19" s="78">
        <f t="shared" si="6"/>
        <v>7.165566000000001E-2</v>
      </c>
      <c r="J19" s="78">
        <f t="shared" si="6"/>
        <v>5.6002929999999999E-2</v>
      </c>
      <c r="K19" s="78">
        <f t="shared" si="6"/>
        <v>5.6521590000000003E-2</v>
      </c>
      <c r="L19" s="78">
        <f t="shared" si="6"/>
        <v>5.7045060000000002E-2</v>
      </c>
      <c r="M19" s="78">
        <f t="shared" si="7"/>
        <v>5.7573369999999999E-2</v>
      </c>
      <c r="N19" s="78">
        <f t="shared" si="7"/>
        <v>5.810659E-2</v>
      </c>
      <c r="O19" s="78">
        <f t="shared" si="7"/>
        <v>5.8644740000000001E-2</v>
      </c>
      <c r="P19" s="78">
        <f t="shared" si="7"/>
        <v>5.9187870000000004E-2</v>
      </c>
      <c r="Q19" s="78">
        <f t="shared" si="7"/>
        <v>5.9736040000000004E-2</v>
      </c>
      <c r="R19" s="78">
        <f t="shared" si="7"/>
        <v>6.0289280000000001E-2</v>
      </c>
      <c r="S19" s="78">
        <f t="shared" si="7"/>
        <v>6.0847640000000008E-2</v>
      </c>
      <c r="T19" s="78">
        <f t="shared" si="7"/>
        <v>6.1411180000000003E-2</v>
      </c>
      <c r="U19" s="78">
        <f t="shared" si="7"/>
        <v>6.1979940000000004E-2</v>
      </c>
      <c r="V19" s="78">
        <f t="shared" si="7"/>
        <v>6.2553979999999995E-2</v>
      </c>
      <c r="W19" s="78">
        <f t="shared" si="7"/>
        <v>6.3133319999999993E-2</v>
      </c>
      <c r="X19" s="78">
        <f t="shared" si="7"/>
        <v>6.3718030000000009E-2</v>
      </c>
      <c r="Y19" s="78">
        <f t="shared" si="7"/>
        <v>6.4308160000000003E-2</v>
      </c>
      <c r="Z19" s="78">
        <f t="shared" si="7"/>
        <v>6.4903749999999996E-2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</row>
    <row r="20" spans="1:60" ht="16.5">
      <c r="A20" s="32"/>
      <c r="B20" s="68" t="str">
        <f>'Potential by Option'!B21</f>
        <v>DLC Water Heating</v>
      </c>
      <c r="C20" s="77">
        <f t="shared" si="6"/>
        <v>0</v>
      </c>
      <c r="D20" s="77">
        <f t="shared" si="6"/>
        <v>0</v>
      </c>
      <c r="E20" s="77">
        <f t="shared" si="6"/>
        <v>0</v>
      </c>
      <c r="F20" s="77">
        <f t="shared" si="6"/>
        <v>0</v>
      </c>
      <c r="G20" s="77">
        <f t="shared" si="6"/>
        <v>0</v>
      </c>
      <c r="H20" s="77">
        <f t="shared" si="6"/>
        <v>0</v>
      </c>
      <c r="I20" s="77">
        <f t="shared" si="6"/>
        <v>0</v>
      </c>
      <c r="J20" s="77">
        <f t="shared" si="6"/>
        <v>0</v>
      </c>
      <c r="K20" s="77">
        <f t="shared" si="6"/>
        <v>0</v>
      </c>
      <c r="L20" s="77">
        <f t="shared" si="6"/>
        <v>0</v>
      </c>
      <c r="M20" s="77">
        <f t="shared" si="7"/>
        <v>0</v>
      </c>
      <c r="N20" s="77">
        <f t="shared" si="7"/>
        <v>0</v>
      </c>
      <c r="O20" s="77">
        <f t="shared" si="7"/>
        <v>0</v>
      </c>
      <c r="P20" s="77">
        <f t="shared" si="7"/>
        <v>0</v>
      </c>
      <c r="Q20" s="77">
        <f t="shared" si="7"/>
        <v>0</v>
      </c>
      <c r="R20" s="77">
        <f t="shared" si="7"/>
        <v>0</v>
      </c>
      <c r="S20" s="77">
        <f t="shared" si="7"/>
        <v>0</v>
      </c>
      <c r="T20" s="77">
        <f t="shared" si="7"/>
        <v>0</v>
      </c>
      <c r="U20" s="77">
        <f t="shared" si="7"/>
        <v>0</v>
      </c>
      <c r="V20" s="77">
        <f t="shared" si="7"/>
        <v>0</v>
      </c>
      <c r="W20" s="77">
        <f t="shared" si="7"/>
        <v>0</v>
      </c>
      <c r="X20" s="77">
        <f t="shared" si="7"/>
        <v>0</v>
      </c>
      <c r="Y20" s="77">
        <f t="shared" si="7"/>
        <v>0</v>
      </c>
      <c r="Z20" s="77">
        <f t="shared" si="7"/>
        <v>0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</row>
    <row r="21" spans="1:60" ht="16.5">
      <c r="A21" s="32"/>
      <c r="B21" s="70" t="str">
        <f>'Potential by Option'!B22</f>
        <v>Pilot-CTA-2045 HPWH</v>
      </c>
      <c r="C21" s="78">
        <f t="shared" si="6"/>
        <v>0</v>
      </c>
      <c r="D21" s="78">
        <f t="shared" si="6"/>
        <v>0</v>
      </c>
      <c r="E21" s="78">
        <f t="shared" si="6"/>
        <v>0</v>
      </c>
      <c r="F21" s="78">
        <f t="shared" si="6"/>
        <v>0</v>
      </c>
      <c r="G21" s="78">
        <f t="shared" si="6"/>
        <v>0</v>
      </c>
      <c r="H21" s="78">
        <f t="shared" si="6"/>
        <v>0</v>
      </c>
      <c r="I21" s="78">
        <f t="shared" si="6"/>
        <v>0</v>
      </c>
      <c r="J21" s="78">
        <f t="shared" si="6"/>
        <v>0</v>
      </c>
      <c r="K21" s="78">
        <f t="shared" si="6"/>
        <v>0</v>
      </c>
      <c r="L21" s="78">
        <f t="shared" si="6"/>
        <v>0</v>
      </c>
      <c r="M21" s="78">
        <f t="shared" si="7"/>
        <v>0</v>
      </c>
      <c r="N21" s="78">
        <f t="shared" si="7"/>
        <v>0</v>
      </c>
      <c r="O21" s="78">
        <f t="shared" si="7"/>
        <v>0</v>
      </c>
      <c r="P21" s="78">
        <f t="shared" si="7"/>
        <v>0</v>
      </c>
      <c r="Q21" s="78">
        <f t="shared" si="7"/>
        <v>0</v>
      </c>
      <c r="R21" s="78">
        <f t="shared" si="7"/>
        <v>0</v>
      </c>
      <c r="S21" s="78">
        <f t="shared" si="7"/>
        <v>0</v>
      </c>
      <c r="T21" s="78">
        <f t="shared" si="7"/>
        <v>0</v>
      </c>
      <c r="U21" s="78">
        <f t="shared" si="7"/>
        <v>0</v>
      </c>
      <c r="V21" s="78">
        <f t="shared" si="7"/>
        <v>0</v>
      </c>
      <c r="W21" s="78">
        <f t="shared" si="7"/>
        <v>0</v>
      </c>
      <c r="X21" s="78">
        <f t="shared" si="7"/>
        <v>0</v>
      </c>
      <c r="Y21" s="78">
        <f t="shared" si="7"/>
        <v>0</v>
      </c>
      <c r="Z21" s="78">
        <f t="shared" si="7"/>
        <v>0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</row>
    <row r="22" spans="1:60" ht="16.5">
      <c r="A22" s="32"/>
      <c r="B22" s="68" t="str">
        <f>'Potential by Option'!B23</f>
        <v>Parent-CTA-2045 HPWH</v>
      </c>
      <c r="C22" s="77">
        <f t="shared" si="6"/>
        <v>0</v>
      </c>
      <c r="D22" s="77">
        <f t="shared" si="6"/>
        <v>8.5424399999999998E-2</v>
      </c>
      <c r="E22" s="77">
        <f t="shared" si="6"/>
        <v>0.10931836000000002</v>
      </c>
      <c r="F22" s="77">
        <f t="shared" si="6"/>
        <v>0.13987817000000002</v>
      </c>
      <c r="G22" s="77">
        <f t="shared" si="6"/>
        <v>0.14909982999999999</v>
      </c>
      <c r="H22" s="77">
        <f t="shared" si="6"/>
        <v>0.18004004999999998</v>
      </c>
      <c r="I22" s="77">
        <f t="shared" si="6"/>
        <v>0.19267897</v>
      </c>
      <c r="J22" s="77">
        <f t="shared" si="6"/>
        <v>0.23611632000000002</v>
      </c>
      <c r="K22" s="77">
        <f t="shared" si="6"/>
        <v>0.25953284000000004</v>
      </c>
      <c r="L22" s="77">
        <f t="shared" si="6"/>
        <v>0.27139005999999999</v>
      </c>
      <c r="M22" s="77">
        <f t="shared" si="7"/>
        <v>0.31296367000000003</v>
      </c>
      <c r="N22" s="77">
        <f t="shared" si="7"/>
        <v>0.18462804999999999</v>
      </c>
      <c r="O22" s="77">
        <f t="shared" si="7"/>
        <v>0.16824275</v>
      </c>
      <c r="P22" s="77">
        <f t="shared" si="7"/>
        <v>0.18964640000000002</v>
      </c>
      <c r="Q22" s="77">
        <f t="shared" si="7"/>
        <v>0.18117707</v>
      </c>
      <c r="R22" s="77">
        <f t="shared" si="7"/>
        <v>0.19441329999999998</v>
      </c>
      <c r="S22" s="77">
        <f t="shared" si="7"/>
        <v>0.17682049</v>
      </c>
      <c r="T22" s="77">
        <f t="shared" si="7"/>
        <v>0.18768758999999999</v>
      </c>
      <c r="U22" s="77">
        <f t="shared" si="7"/>
        <v>0.17892576000000002</v>
      </c>
      <c r="V22" s="77">
        <f t="shared" si="7"/>
        <v>0.19760026999999999</v>
      </c>
      <c r="W22" s="77">
        <f t="shared" si="7"/>
        <v>0.20798903999999999</v>
      </c>
      <c r="X22" s="77">
        <f t="shared" si="7"/>
        <v>0.19302139000000001</v>
      </c>
      <c r="Y22" s="77">
        <f t="shared" si="7"/>
        <v>0.19475485999999997</v>
      </c>
      <c r="Z22" s="77">
        <f t="shared" si="7"/>
        <v>0.21952972000000001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</row>
    <row r="23" spans="1:60" ht="16.5">
      <c r="A23" s="32"/>
      <c r="B23" s="70" t="str">
        <f>'Potential by Option'!B24</f>
        <v>Pilot-CTA-2045 ERWH</v>
      </c>
      <c r="C23" s="78">
        <f t="shared" si="6"/>
        <v>0</v>
      </c>
      <c r="D23" s="78">
        <f t="shared" si="6"/>
        <v>0</v>
      </c>
      <c r="E23" s="78">
        <f t="shared" si="6"/>
        <v>0</v>
      </c>
      <c r="F23" s="78">
        <f t="shared" si="6"/>
        <v>0</v>
      </c>
      <c r="G23" s="78">
        <f t="shared" si="6"/>
        <v>0</v>
      </c>
      <c r="H23" s="78">
        <f t="shared" si="6"/>
        <v>0</v>
      </c>
      <c r="I23" s="78">
        <f t="shared" si="6"/>
        <v>0</v>
      </c>
      <c r="J23" s="78">
        <f t="shared" si="6"/>
        <v>0</v>
      </c>
      <c r="K23" s="78">
        <f t="shared" si="6"/>
        <v>0</v>
      </c>
      <c r="L23" s="78">
        <f t="shared" si="6"/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 t="shared" si="7"/>
        <v>0</v>
      </c>
      <c r="Q23" s="78">
        <f t="shared" si="7"/>
        <v>0</v>
      </c>
      <c r="R23" s="78">
        <f t="shared" si="7"/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X23" s="78">
        <f t="shared" si="7"/>
        <v>0</v>
      </c>
      <c r="Y23" s="78">
        <f t="shared" si="7"/>
        <v>0</v>
      </c>
      <c r="Z23" s="78">
        <f t="shared" si="7"/>
        <v>0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ht="16.5">
      <c r="A24" s="32"/>
      <c r="B24" s="68" t="str">
        <f>'Potential by Option'!B25</f>
        <v>Parent-CTA-2045 ERWH</v>
      </c>
      <c r="C24" s="77">
        <f t="shared" si="6"/>
        <v>0</v>
      </c>
      <c r="D24" s="77">
        <f t="shared" si="6"/>
        <v>0.61298527000000003</v>
      </c>
      <c r="E24" s="77">
        <f t="shared" si="6"/>
        <v>0.95943084999999995</v>
      </c>
      <c r="F24" s="77">
        <f t="shared" si="6"/>
        <v>1.3345797500000001</v>
      </c>
      <c r="G24" s="77">
        <f t="shared" si="6"/>
        <v>1.4619868200000001</v>
      </c>
      <c r="H24" s="77">
        <f t="shared" si="6"/>
        <v>1.88009972</v>
      </c>
      <c r="I24" s="77">
        <f t="shared" si="6"/>
        <v>2.0475480999999998</v>
      </c>
      <c r="J24" s="77">
        <f t="shared" si="6"/>
        <v>2.6585594499999998</v>
      </c>
      <c r="K24" s="77">
        <f t="shared" si="6"/>
        <v>2.8729330399999999</v>
      </c>
      <c r="L24" s="77">
        <f t="shared" si="6"/>
        <v>3.1030400500000002</v>
      </c>
      <c r="M24" s="77">
        <f t="shared" si="7"/>
        <v>3.6319448400000001</v>
      </c>
      <c r="N24" s="77">
        <f t="shared" si="7"/>
        <v>1.6076216300000001</v>
      </c>
      <c r="O24" s="77">
        <f t="shared" si="7"/>
        <v>1.6245219000000002</v>
      </c>
      <c r="P24" s="77">
        <f t="shared" si="7"/>
        <v>1.6341593999999999</v>
      </c>
      <c r="Q24" s="77">
        <f t="shared" si="7"/>
        <v>1.64777968</v>
      </c>
      <c r="R24" s="77">
        <f t="shared" si="7"/>
        <v>1.6605491000000001</v>
      </c>
      <c r="S24" s="77">
        <f t="shared" si="7"/>
        <v>1.6796161199999999</v>
      </c>
      <c r="T24" s="77">
        <f t="shared" si="7"/>
        <v>1.6893555499999997</v>
      </c>
      <c r="U24" s="77">
        <f t="shared" si="7"/>
        <v>1.7102406699999999</v>
      </c>
      <c r="V24" s="77">
        <f t="shared" si="7"/>
        <v>1.7182684100000001</v>
      </c>
      <c r="W24" s="77">
        <f t="shared" si="7"/>
        <v>1.73148185</v>
      </c>
      <c r="X24" s="77">
        <f t="shared" si="7"/>
        <v>1.7464851600000002</v>
      </c>
      <c r="Y24" s="77">
        <f t="shared" si="7"/>
        <v>1.7617148999999999</v>
      </c>
      <c r="Z24" s="77">
        <f t="shared" si="7"/>
        <v>1.7749033600000002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</row>
    <row r="25" spans="1:60" ht="16.5">
      <c r="A25" s="32"/>
      <c r="B25" s="70" t="str">
        <f>'Potential by Option'!B26</f>
        <v>Electric Vehicle TOU Opt-in</v>
      </c>
      <c r="C25" s="78">
        <f t="shared" ref="C25:L33" si="8">INDEX($C$167:$Z$197,MATCH($B25,$B$167:$B$197,0),MATCH(C$3,$C$165:$Z$165,0))/10^6</f>
        <v>0.25658116999999997</v>
      </c>
      <c r="D25" s="78">
        <f t="shared" si="8"/>
        <v>7.4999999999999997E-2</v>
      </c>
      <c r="E25" s="78">
        <f t="shared" si="8"/>
        <v>7.4999999999999997E-2</v>
      </c>
      <c r="F25" s="78">
        <f t="shared" si="8"/>
        <v>7.4999999999999997E-2</v>
      </c>
      <c r="G25" s="78">
        <f t="shared" si="8"/>
        <v>7.6479169999999999E-2</v>
      </c>
      <c r="H25" s="78">
        <f t="shared" si="8"/>
        <v>7.6488039999999993E-2</v>
      </c>
      <c r="I25" s="78">
        <f t="shared" si="8"/>
        <v>7.6502489999999992E-2</v>
      </c>
      <c r="J25" s="78">
        <f t="shared" si="8"/>
        <v>7.6517089999999996E-2</v>
      </c>
      <c r="K25" s="78">
        <f t="shared" si="8"/>
        <v>7.6531819999999987E-2</v>
      </c>
      <c r="L25" s="78">
        <f t="shared" si="8"/>
        <v>7.6546699999999995E-2</v>
      </c>
      <c r="M25" s="78">
        <f t="shared" ref="M25:Z33" si="9">INDEX($C$167:$Z$197,MATCH($B25,$B$167:$B$197,0),MATCH(M$3,$C$165:$Z$165,0))/10^6</f>
        <v>7.6561729999999995E-2</v>
      </c>
      <c r="N25" s="78">
        <f t="shared" si="9"/>
        <v>7.6576899999999989E-2</v>
      </c>
      <c r="O25" s="78">
        <f t="shared" si="9"/>
        <v>7.6592209999999994E-2</v>
      </c>
      <c r="P25" s="78">
        <f t="shared" si="9"/>
        <v>7.6607679999999997E-2</v>
      </c>
      <c r="Q25" s="78">
        <f t="shared" si="9"/>
        <v>7.6623289999999997E-2</v>
      </c>
      <c r="R25" s="78">
        <f t="shared" si="9"/>
        <v>7.6639059999999995E-2</v>
      </c>
      <c r="S25" s="78">
        <f t="shared" si="9"/>
        <v>7.6654979999999998E-2</v>
      </c>
      <c r="T25" s="78">
        <f t="shared" si="9"/>
        <v>7.6671050000000004E-2</v>
      </c>
      <c r="U25" s="78">
        <f t="shared" si="9"/>
        <v>7.6687289999999991E-2</v>
      </c>
      <c r="V25" s="78">
        <f t="shared" si="9"/>
        <v>7.6703670000000002E-2</v>
      </c>
      <c r="W25" s="78">
        <f t="shared" si="9"/>
        <v>7.6720220000000006E-2</v>
      </c>
      <c r="X25" s="78">
        <f t="shared" si="9"/>
        <v>7.6736929999999995E-2</v>
      </c>
      <c r="Y25" s="78">
        <f t="shared" si="9"/>
        <v>7.6753799999999997E-2</v>
      </c>
      <c r="Z25" s="78">
        <f t="shared" si="9"/>
        <v>7.6770839999999993E-2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</row>
    <row r="26" spans="1:60" ht="16.5">
      <c r="A26" s="32"/>
      <c r="B26" s="68" t="str">
        <f>'Potential by Option'!B27</f>
        <v>Thermal Energy Storage</v>
      </c>
      <c r="C26" s="77">
        <f t="shared" si="8"/>
        <v>0</v>
      </c>
      <c r="D26" s="77">
        <f t="shared" si="8"/>
        <v>0.26464796000000002</v>
      </c>
      <c r="E26" s="77">
        <f t="shared" si="8"/>
        <v>0.48809499000000001</v>
      </c>
      <c r="F26" s="77">
        <f t="shared" si="8"/>
        <v>0.92934093000000007</v>
      </c>
      <c r="G26" s="77">
        <f t="shared" si="8"/>
        <v>0.48969219000000003</v>
      </c>
      <c r="H26" s="77">
        <f t="shared" si="8"/>
        <v>0.27099267999999999</v>
      </c>
      <c r="I26" s="77">
        <f t="shared" si="8"/>
        <v>6.0823719999999998E-2</v>
      </c>
      <c r="J26" s="77">
        <f t="shared" si="8"/>
        <v>6.0634319999999998E-2</v>
      </c>
      <c r="K26" s="77">
        <f t="shared" si="8"/>
        <v>6.0441100000000005E-2</v>
      </c>
      <c r="L26" s="77">
        <f t="shared" si="8"/>
        <v>6.0243990000000004E-2</v>
      </c>
      <c r="M26" s="77">
        <f t="shared" si="9"/>
        <v>6.0001430000000001E-2</v>
      </c>
      <c r="N26" s="77">
        <f t="shared" si="9"/>
        <v>6.2774969999999999E-2</v>
      </c>
      <c r="O26" s="77">
        <f t="shared" si="9"/>
        <v>6.2869160000000007E-2</v>
      </c>
      <c r="P26" s="77">
        <f t="shared" si="9"/>
        <v>6.2964720000000002E-2</v>
      </c>
      <c r="Q26" s="77">
        <f t="shared" si="9"/>
        <v>6.306167E-2</v>
      </c>
      <c r="R26" s="77">
        <f t="shared" si="9"/>
        <v>6.3159989999999999E-2</v>
      </c>
      <c r="S26" s="77">
        <f t="shared" si="9"/>
        <v>6.3259690000000007E-2</v>
      </c>
      <c r="T26" s="77">
        <f t="shared" si="9"/>
        <v>6.3360770000000011E-2</v>
      </c>
      <c r="U26" s="77">
        <f t="shared" si="9"/>
        <v>6.3463229999999995E-2</v>
      </c>
      <c r="V26" s="77">
        <f t="shared" si="9"/>
        <v>6.3567059999999995E-2</v>
      </c>
      <c r="W26" s="77">
        <f t="shared" si="9"/>
        <v>6.3672260000000008E-2</v>
      </c>
      <c r="X26" s="77">
        <f t="shared" si="9"/>
        <v>6.3778840000000003E-2</v>
      </c>
      <c r="Y26" s="77">
        <f t="shared" si="9"/>
        <v>6.3886800000000007E-2</v>
      </c>
      <c r="Z26" s="77">
        <f t="shared" si="9"/>
        <v>6.3996139999999993E-2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</row>
    <row r="27" spans="1:60" ht="16.5">
      <c r="A27" s="32"/>
      <c r="B27" s="70" t="str">
        <f>'Potential by Option'!B28</f>
        <v>Third Party Contracts</v>
      </c>
      <c r="C27" s="78">
        <f t="shared" si="8"/>
        <v>0</v>
      </c>
      <c r="D27" s="78">
        <f t="shared" si="8"/>
        <v>0.62406899000000005</v>
      </c>
      <c r="E27" s="78">
        <f t="shared" si="8"/>
        <v>0.99922141000000009</v>
      </c>
      <c r="F27" s="78">
        <f t="shared" si="8"/>
        <v>1.24721449</v>
      </c>
      <c r="G27" s="78">
        <f t="shared" si="8"/>
        <v>1.2480797200000002</v>
      </c>
      <c r="H27" s="78">
        <f t="shared" si="8"/>
        <v>1.2490066100000001</v>
      </c>
      <c r="I27" s="78">
        <f t="shared" si="8"/>
        <v>1.24999393</v>
      </c>
      <c r="J27" s="78">
        <f t="shared" si="8"/>
        <v>1.25104047</v>
      </c>
      <c r="K27" s="78">
        <f t="shared" si="8"/>
        <v>1.2521450199999999</v>
      </c>
      <c r="L27" s="78">
        <f t="shared" si="8"/>
        <v>1.2533064700000001</v>
      </c>
      <c r="M27" s="78">
        <f t="shared" si="9"/>
        <v>1.2545237000000002</v>
      </c>
      <c r="N27" s="78">
        <f t="shared" si="9"/>
        <v>1.2557956499999998</v>
      </c>
      <c r="O27" s="78">
        <f t="shared" si="9"/>
        <v>1.2571213000000001</v>
      </c>
      <c r="P27" s="78">
        <f t="shared" si="9"/>
        <v>1.2584996400000001</v>
      </c>
      <c r="Q27" s="78">
        <f t="shared" si="9"/>
        <v>1.25992971</v>
      </c>
      <c r="R27" s="78">
        <f t="shared" si="9"/>
        <v>1.2614105899999999</v>
      </c>
      <c r="S27" s="78">
        <f t="shared" si="9"/>
        <v>1.2629413800000002</v>
      </c>
      <c r="T27" s="78">
        <f t="shared" si="9"/>
        <v>1.2645212100000001</v>
      </c>
      <c r="U27" s="78">
        <f t="shared" si="9"/>
        <v>1.2661492400000001</v>
      </c>
      <c r="V27" s="78">
        <f t="shared" si="9"/>
        <v>1.26782467</v>
      </c>
      <c r="W27" s="78">
        <f t="shared" si="9"/>
        <v>1.2695467199999999</v>
      </c>
      <c r="X27" s="78">
        <f t="shared" si="9"/>
        <v>1.2713146300000002</v>
      </c>
      <c r="Y27" s="78">
        <f t="shared" si="9"/>
        <v>1.2731276699999998</v>
      </c>
      <c r="Z27" s="78">
        <f t="shared" si="9"/>
        <v>1.27498515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</row>
    <row r="28" spans="1:60" ht="16.5">
      <c r="A28" s="32"/>
      <c r="B28" s="68" t="str">
        <f>'Potential by Option'!B29</f>
        <v>Time-of-Use Opt-Out</v>
      </c>
      <c r="C28" s="77">
        <f t="shared" si="8"/>
        <v>0</v>
      </c>
      <c r="D28" s="77">
        <f t="shared" si="8"/>
        <v>0</v>
      </c>
      <c r="E28" s="77">
        <f t="shared" si="8"/>
        <v>0</v>
      </c>
      <c r="F28" s="77">
        <f t="shared" si="8"/>
        <v>0</v>
      </c>
      <c r="G28" s="77">
        <f t="shared" si="8"/>
        <v>0</v>
      </c>
      <c r="H28" s="77">
        <f t="shared" si="8"/>
        <v>0</v>
      </c>
      <c r="I28" s="77">
        <f t="shared" si="8"/>
        <v>0</v>
      </c>
      <c r="J28" s="77">
        <f t="shared" si="8"/>
        <v>0</v>
      </c>
      <c r="K28" s="77">
        <f t="shared" si="8"/>
        <v>0</v>
      </c>
      <c r="L28" s="77">
        <f t="shared" si="8"/>
        <v>0</v>
      </c>
      <c r="M28" s="77">
        <f t="shared" si="9"/>
        <v>0</v>
      </c>
      <c r="N28" s="77">
        <f t="shared" si="9"/>
        <v>0</v>
      </c>
      <c r="O28" s="77">
        <f t="shared" si="9"/>
        <v>0</v>
      </c>
      <c r="P28" s="77">
        <f t="shared" si="9"/>
        <v>0</v>
      </c>
      <c r="Q28" s="77">
        <f t="shared" si="9"/>
        <v>0</v>
      </c>
      <c r="R28" s="77">
        <f t="shared" si="9"/>
        <v>0</v>
      </c>
      <c r="S28" s="77">
        <f t="shared" si="9"/>
        <v>0</v>
      </c>
      <c r="T28" s="77">
        <f t="shared" si="9"/>
        <v>0</v>
      </c>
      <c r="U28" s="77">
        <f t="shared" si="9"/>
        <v>0</v>
      </c>
      <c r="V28" s="77">
        <f t="shared" si="9"/>
        <v>0</v>
      </c>
      <c r="W28" s="77">
        <f t="shared" si="9"/>
        <v>0</v>
      </c>
      <c r="X28" s="77">
        <f t="shared" si="9"/>
        <v>0</v>
      </c>
      <c r="Y28" s="77">
        <f t="shared" si="9"/>
        <v>0</v>
      </c>
      <c r="Z28" s="77">
        <f t="shared" si="9"/>
        <v>0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</row>
    <row r="29" spans="1:60" ht="16.5">
      <c r="A29" s="32"/>
      <c r="B29" s="70" t="str">
        <f>'Potential by Option'!B30</f>
        <v>Variable Peak Pricing Rates</v>
      </c>
      <c r="C29" s="78">
        <f t="shared" si="8"/>
        <v>0</v>
      </c>
      <c r="D29" s="78">
        <f t="shared" si="8"/>
        <v>6.5460710000000005E-2</v>
      </c>
      <c r="E29" s="78">
        <f t="shared" si="8"/>
        <v>7.0483509999999999E-2</v>
      </c>
      <c r="F29" s="78">
        <f t="shared" si="8"/>
        <v>7.9228369999999992E-2</v>
      </c>
      <c r="G29" s="78">
        <f t="shared" si="8"/>
        <v>6.812066E-2</v>
      </c>
      <c r="H29" s="78">
        <f t="shared" si="8"/>
        <v>6.2866649999999996E-2</v>
      </c>
      <c r="I29" s="78">
        <f t="shared" si="8"/>
        <v>5.8235429999999998E-2</v>
      </c>
      <c r="J29" s="78">
        <f t="shared" si="8"/>
        <v>5.8235429999999998E-2</v>
      </c>
      <c r="K29" s="78">
        <f t="shared" si="8"/>
        <v>5.8235429999999998E-2</v>
      </c>
      <c r="L29" s="78">
        <f t="shared" si="8"/>
        <v>5.8235429999999998E-2</v>
      </c>
      <c r="M29" s="78">
        <f t="shared" si="9"/>
        <v>5.8235429999999998E-2</v>
      </c>
      <c r="N29" s="78">
        <f t="shared" si="9"/>
        <v>5.8235429999999998E-2</v>
      </c>
      <c r="O29" s="78">
        <f t="shared" si="9"/>
        <v>5.8235429999999998E-2</v>
      </c>
      <c r="P29" s="78">
        <f t="shared" si="9"/>
        <v>5.8235429999999998E-2</v>
      </c>
      <c r="Q29" s="78">
        <f t="shared" si="9"/>
        <v>5.8235429999999998E-2</v>
      </c>
      <c r="R29" s="78">
        <f t="shared" si="9"/>
        <v>5.8235429999999998E-2</v>
      </c>
      <c r="S29" s="78">
        <f t="shared" si="9"/>
        <v>5.8235429999999998E-2</v>
      </c>
      <c r="T29" s="78">
        <f t="shared" si="9"/>
        <v>5.8235429999999998E-2</v>
      </c>
      <c r="U29" s="78">
        <f t="shared" si="9"/>
        <v>5.8235429999999998E-2</v>
      </c>
      <c r="V29" s="78">
        <f t="shared" si="9"/>
        <v>5.8235429999999998E-2</v>
      </c>
      <c r="W29" s="78">
        <f t="shared" si="9"/>
        <v>5.8235429999999998E-2</v>
      </c>
      <c r="X29" s="78">
        <f t="shared" si="9"/>
        <v>5.8235429999999998E-2</v>
      </c>
      <c r="Y29" s="78">
        <f t="shared" si="9"/>
        <v>5.8235429999999998E-2</v>
      </c>
      <c r="Z29" s="78">
        <f t="shared" si="9"/>
        <v>5.8235429999999998E-2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</row>
    <row r="30" spans="1:60" ht="16.5">
      <c r="A30" s="32"/>
      <c r="B30" s="68" t="str">
        <f>'Potential by Option'!B31</f>
        <v>Pilot-Time-of-Use Opt-in</v>
      </c>
      <c r="C30" s="77">
        <f t="shared" si="8"/>
        <v>0</v>
      </c>
      <c r="D30" s="77">
        <f t="shared" si="8"/>
        <v>0</v>
      </c>
      <c r="E30" s="77">
        <f t="shared" si="8"/>
        <v>0</v>
      </c>
      <c r="F30" s="77">
        <f t="shared" si="8"/>
        <v>0</v>
      </c>
      <c r="G30" s="77">
        <f t="shared" si="8"/>
        <v>0</v>
      </c>
      <c r="H30" s="77">
        <f t="shared" si="8"/>
        <v>0</v>
      </c>
      <c r="I30" s="77">
        <f t="shared" si="8"/>
        <v>0</v>
      </c>
      <c r="J30" s="77">
        <f t="shared" si="8"/>
        <v>0</v>
      </c>
      <c r="K30" s="77">
        <f t="shared" si="8"/>
        <v>0</v>
      </c>
      <c r="L30" s="77">
        <f t="shared" si="8"/>
        <v>0</v>
      </c>
      <c r="M30" s="77">
        <f t="shared" si="9"/>
        <v>0</v>
      </c>
      <c r="N30" s="77">
        <f t="shared" si="9"/>
        <v>0</v>
      </c>
      <c r="O30" s="77">
        <f t="shared" si="9"/>
        <v>0</v>
      </c>
      <c r="P30" s="77">
        <f t="shared" si="9"/>
        <v>0</v>
      </c>
      <c r="Q30" s="77">
        <f t="shared" si="9"/>
        <v>0</v>
      </c>
      <c r="R30" s="77">
        <f t="shared" si="9"/>
        <v>0</v>
      </c>
      <c r="S30" s="77">
        <f t="shared" si="9"/>
        <v>0</v>
      </c>
      <c r="T30" s="77">
        <f t="shared" si="9"/>
        <v>0</v>
      </c>
      <c r="U30" s="77">
        <f t="shared" si="9"/>
        <v>0</v>
      </c>
      <c r="V30" s="77">
        <f t="shared" si="9"/>
        <v>0</v>
      </c>
      <c r="W30" s="77">
        <f t="shared" si="9"/>
        <v>0</v>
      </c>
      <c r="X30" s="77">
        <f t="shared" si="9"/>
        <v>0</v>
      </c>
      <c r="Y30" s="77">
        <f t="shared" si="9"/>
        <v>0</v>
      </c>
      <c r="Z30" s="77">
        <f t="shared" si="9"/>
        <v>0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</row>
    <row r="31" spans="1:60" ht="16.5">
      <c r="A31" s="32"/>
      <c r="B31" s="70" t="str">
        <f>'Potential by Option'!B32</f>
        <v>Parent-Time-of-Use Opt-in</v>
      </c>
      <c r="C31" s="78">
        <f t="shared" si="8"/>
        <v>0</v>
      </c>
      <c r="D31" s="78">
        <f t="shared" si="8"/>
        <v>0.22526445</v>
      </c>
      <c r="E31" s="78">
        <f t="shared" si="8"/>
        <v>0.37583675</v>
      </c>
      <c r="F31" s="78">
        <f t="shared" si="8"/>
        <v>0.62776659000000012</v>
      </c>
      <c r="G31" s="78">
        <f t="shared" si="8"/>
        <v>0.29616066999999996</v>
      </c>
      <c r="H31" s="78">
        <f t="shared" si="8"/>
        <v>0.14626633999999999</v>
      </c>
      <c r="I31" s="78">
        <f t="shared" si="8"/>
        <v>5.6916460000000002E-2</v>
      </c>
      <c r="J31" s="78">
        <f t="shared" si="8"/>
        <v>5.6916460000000002E-2</v>
      </c>
      <c r="K31" s="78">
        <f t="shared" si="8"/>
        <v>5.6916460000000002E-2</v>
      </c>
      <c r="L31" s="78">
        <f t="shared" si="8"/>
        <v>5.6916460000000002E-2</v>
      </c>
      <c r="M31" s="78">
        <f t="shared" si="9"/>
        <v>5.6916460000000002E-2</v>
      </c>
      <c r="N31" s="78">
        <f t="shared" si="9"/>
        <v>6.4439529999999995E-2</v>
      </c>
      <c r="O31" s="78">
        <f t="shared" si="9"/>
        <v>6.4409049999999995E-2</v>
      </c>
      <c r="P31" s="78">
        <f t="shared" si="9"/>
        <v>6.4375249999999995E-2</v>
      </c>
      <c r="Q31" s="78">
        <f t="shared" si="9"/>
        <v>6.4337979999999989E-2</v>
      </c>
      <c r="R31" s="78">
        <f t="shared" si="9"/>
        <v>6.4297110000000005E-2</v>
      </c>
      <c r="S31" s="78">
        <f t="shared" si="9"/>
        <v>6.4252550000000005E-2</v>
      </c>
      <c r="T31" s="78">
        <f t="shared" si="9"/>
        <v>6.4204139999999993E-2</v>
      </c>
      <c r="U31" s="78">
        <f t="shared" si="9"/>
        <v>6.4151749999999994E-2</v>
      </c>
      <c r="V31" s="78">
        <f t="shared" si="9"/>
        <v>6.4095250000000006E-2</v>
      </c>
      <c r="W31" s="78">
        <f t="shared" si="9"/>
        <v>6.4034489999999999E-2</v>
      </c>
      <c r="X31" s="78">
        <f t="shared" si="9"/>
        <v>6.3969330000000005E-2</v>
      </c>
      <c r="Y31" s="78">
        <f t="shared" si="9"/>
        <v>6.8432209999999993E-2</v>
      </c>
      <c r="Z31" s="78">
        <f t="shared" si="9"/>
        <v>6.8539309999999992E-2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</row>
    <row r="32" spans="1:60" ht="16.5">
      <c r="A32" s="32"/>
      <c r="B32" s="68" t="str">
        <f>'Potential by Option'!B33</f>
        <v>Pilot-Peak Time Rebate</v>
      </c>
      <c r="C32" s="77">
        <f t="shared" si="8"/>
        <v>0</v>
      </c>
      <c r="D32" s="77">
        <f t="shared" si="8"/>
        <v>0</v>
      </c>
      <c r="E32" s="77">
        <f t="shared" si="8"/>
        <v>0</v>
      </c>
      <c r="F32" s="77">
        <f t="shared" si="8"/>
        <v>0</v>
      </c>
      <c r="G32" s="77">
        <f t="shared" si="8"/>
        <v>0</v>
      </c>
      <c r="H32" s="77">
        <f t="shared" si="8"/>
        <v>0</v>
      </c>
      <c r="I32" s="77">
        <f t="shared" si="8"/>
        <v>0</v>
      </c>
      <c r="J32" s="77">
        <f t="shared" si="8"/>
        <v>0</v>
      </c>
      <c r="K32" s="77">
        <f t="shared" si="8"/>
        <v>0</v>
      </c>
      <c r="L32" s="77">
        <f t="shared" si="8"/>
        <v>0</v>
      </c>
      <c r="M32" s="77">
        <f t="shared" si="9"/>
        <v>0</v>
      </c>
      <c r="N32" s="77">
        <f t="shared" si="9"/>
        <v>0</v>
      </c>
      <c r="O32" s="77">
        <f t="shared" si="9"/>
        <v>0</v>
      </c>
      <c r="P32" s="77">
        <f t="shared" si="9"/>
        <v>0</v>
      </c>
      <c r="Q32" s="77">
        <f t="shared" si="9"/>
        <v>0</v>
      </c>
      <c r="R32" s="77">
        <f t="shared" si="9"/>
        <v>0</v>
      </c>
      <c r="S32" s="77">
        <f t="shared" si="9"/>
        <v>0</v>
      </c>
      <c r="T32" s="77">
        <f t="shared" si="9"/>
        <v>0</v>
      </c>
      <c r="U32" s="77">
        <f t="shared" si="9"/>
        <v>0</v>
      </c>
      <c r="V32" s="77">
        <f t="shared" si="9"/>
        <v>0</v>
      </c>
      <c r="W32" s="77">
        <f t="shared" si="9"/>
        <v>0</v>
      </c>
      <c r="X32" s="77">
        <f t="shared" si="9"/>
        <v>0</v>
      </c>
      <c r="Y32" s="77">
        <f t="shared" si="9"/>
        <v>0</v>
      </c>
      <c r="Z32" s="77">
        <f t="shared" si="9"/>
        <v>0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</row>
    <row r="33" spans="1:60" ht="16.5">
      <c r="A33" s="32"/>
      <c r="B33" s="70" t="str">
        <f>'Potential by Option'!B34</f>
        <v>Parent-Peak Time Rebate</v>
      </c>
      <c r="C33" s="78">
        <f t="shared" si="8"/>
        <v>0</v>
      </c>
      <c r="D33" s="78">
        <f t="shared" si="8"/>
        <v>0.24022042999999998</v>
      </c>
      <c r="E33" s="78">
        <f t="shared" si="8"/>
        <v>0.39071259000000003</v>
      </c>
      <c r="F33" s="78">
        <f t="shared" si="8"/>
        <v>0.60139213000000002</v>
      </c>
      <c r="G33" s="78">
        <f t="shared" si="8"/>
        <v>0.25783854</v>
      </c>
      <c r="H33" s="78">
        <f t="shared" si="8"/>
        <v>0.12228138000000001</v>
      </c>
      <c r="I33" s="78">
        <f t="shared" si="8"/>
        <v>5.6794450000000003E-2</v>
      </c>
      <c r="J33" s="78">
        <f t="shared" si="8"/>
        <v>5.6794450000000003E-2</v>
      </c>
      <c r="K33" s="78">
        <f t="shared" si="8"/>
        <v>5.6794450000000003E-2</v>
      </c>
      <c r="L33" s="78">
        <f t="shared" si="8"/>
        <v>5.6794450000000003E-2</v>
      </c>
      <c r="M33" s="78">
        <f t="shared" si="9"/>
        <v>5.6794450000000003E-2</v>
      </c>
      <c r="N33" s="78">
        <f t="shared" si="9"/>
        <v>6.3903790000000002E-2</v>
      </c>
      <c r="O33" s="78">
        <f t="shared" si="9"/>
        <v>6.3869800000000004E-2</v>
      </c>
      <c r="P33" s="78">
        <f t="shared" si="9"/>
        <v>6.3832449999999999E-2</v>
      </c>
      <c r="Q33" s="78">
        <f t="shared" si="9"/>
        <v>6.3791609999999999E-2</v>
      </c>
      <c r="R33" s="78">
        <f t="shared" si="9"/>
        <v>6.3747180000000001E-2</v>
      </c>
      <c r="S33" s="78">
        <f t="shared" si="9"/>
        <v>6.369901E-2</v>
      </c>
      <c r="T33" s="78">
        <f t="shared" si="9"/>
        <v>6.3646990000000001E-2</v>
      </c>
      <c r="U33" s="78">
        <f t="shared" si="9"/>
        <v>6.3590969999999997E-2</v>
      </c>
      <c r="V33" s="78">
        <f t="shared" si="9"/>
        <v>6.3530809999999993E-2</v>
      </c>
      <c r="W33" s="78">
        <f t="shared" si="9"/>
        <v>6.3466380000000003E-2</v>
      </c>
      <c r="X33" s="78">
        <f t="shared" si="9"/>
        <v>6.3397539999999988E-2</v>
      </c>
      <c r="Y33" s="78">
        <f t="shared" si="9"/>
        <v>6.7834909999999998E-2</v>
      </c>
      <c r="Z33" s="78">
        <f t="shared" si="9"/>
        <v>6.7937419999999998E-2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</row>
    <row r="34" spans="1:60" ht="16.5">
      <c r="A34" s="56"/>
      <c r="B34" s="83"/>
      <c r="C34" s="101"/>
      <c r="D34" s="101"/>
      <c r="E34" s="101"/>
      <c r="F34" s="101"/>
      <c r="G34" s="101"/>
      <c r="H34" s="102"/>
      <c r="I34" s="101"/>
      <c r="J34" s="101"/>
      <c r="K34" s="101"/>
      <c r="L34" s="101"/>
      <c r="M34" s="101"/>
      <c r="N34" s="102"/>
      <c r="O34" s="101"/>
      <c r="P34" s="101"/>
      <c r="Q34" s="101"/>
      <c r="R34" s="101"/>
      <c r="S34" s="101"/>
      <c r="T34" s="102"/>
      <c r="U34" s="101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</row>
    <row r="35" spans="1:60" ht="16.5">
      <c r="A35" s="56"/>
      <c r="B35" s="73" t="s">
        <v>30</v>
      </c>
      <c r="C35" s="81">
        <f t="shared" ref="C35:Z35" si="10">SUM(C36:C64)</f>
        <v>0.25658116999999997</v>
      </c>
      <c r="D35" s="81">
        <f t="shared" si="10"/>
        <v>4.7298508199999993</v>
      </c>
      <c r="E35" s="81">
        <f t="shared" si="10"/>
        <v>12.210107600000002</v>
      </c>
      <c r="F35" s="81">
        <f t="shared" si="10"/>
        <v>24.652943310000001</v>
      </c>
      <c r="G35" s="81">
        <f t="shared" si="10"/>
        <v>34.783210750000002</v>
      </c>
      <c r="H35" s="81">
        <f t="shared" si="10"/>
        <v>44.337774739999993</v>
      </c>
      <c r="I35" s="81">
        <f t="shared" si="10"/>
        <v>53.102225220000008</v>
      </c>
      <c r="J35" s="81">
        <f t="shared" si="10"/>
        <v>62.895227390000002</v>
      </c>
      <c r="K35" s="81">
        <f t="shared" si="10"/>
        <v>73.221731610000006</v>
      </c>
      <c r="L35" s="81">
        <f t="shared" si="10"/>
        <v>84.299038210000006</v>
      </c>
      <c r="M35" s="81">
        <f t="shared" si="10"/>
        <v>96.374002379999993</v>
      </c>
      <c r="N35" s="81">
        <f t="shared" si="10"/>
        <v>105.86764959999998</v>
      </c>
      <c r="O35" s="81">
        <f t="shared" si="10"/>
        <v>115.70241301</v>
      </c>
      <c r="P35" s="81">
        <f t="shared" si="10"/>
        <v>125.72364099999999</v>
      </c>
      <c r="Q35" s="81">
        <f t="shared" si="10"/>
        <v>135.90955799</v>
      </c>
      <c r="R35" s="81">
        <f t="shared" si="10"/>
        <v>146.51617320999998</v>
      </c>
      <c r="S35" s="81">
        <f t="shared" si="10"/>
        <v>156.01802125</v>
      </c>
      <c r="T35" s="81">
        <f t="shared" si="10"/>
        <v>165.73214314999998</v>
      </c>
      <c r="U35" s="81">
        <f t="shared" si="10"/>
        <v>175.66974568000001</v>
      </c>
      <c r="V35" s="81">
        <f t="shared" si="10"/>
        <v>185.87618258000003</v>
      </c>
      <c r="W35" s="81">
        <f t="shared" si="10"/>
        <v>196.37852138</v>
      </c>
      <c r="X35" s="81">
        <f t="shared" si="10"/>
        <v>207.18283505999995</v>
      </c>
      <c r="Y35" s="81">
        <f t="shared" si="10"/>
        <v>216.93940495000001</v>
      </c>
      <c r="Z35" s="81">
        <f t="shared" si="10"/>
        <v>226.79401572999998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</row>
    <row r="36" spans="1:60" ht="16.5">
      <c r="A36" s="56"/>
      <c r="B36" s="70" t="str">
        <f t="shared" ref="B36:B64" si="11">B5</f>
        <v>Ancillary Battery Storage</v>
      </c>
      <c r="C36" s="78">
        <f>SUM($C5:C5)</f>
        <v>0</v>
      </c>
      <c r="D36" s="78">
        <f>SUM($C5:D5)</f>
        <v>4.3688159999999997E-2</v>
      </c>
      <c r="E36" s="78">
        <f>SUM($C5:E5)</f>
        <v>8.7916309999999998E-2</v>
      </c>
      <c r="F36" s="78">
        <f>SUM($C5:F5)</f>
        <v>0.1332324</v>
      </c>
      <c r="G36" s="78">
        <f>SUM($C5:G5)</f>
        <v>0.17965479000000001</v>
      </c>
      <c r="H36" s="78">
        <f>SUM($C5:H5)</f>
        <v>0.22720256999999999</v>
      </c>
      <c r="I36" s="78">
        <f>SUM($C5:I5)</f>
        <v>0.27645175999999999</v>
      </c>
      <c r="J36" s="78">
        <f>SUM($C5:J5)</f>
        <v>0.32743338999999999</v>
      </c>
      <c r="K36" s="78">
        <f>SUM($C5:K5)</f>
        <v>0.38017897</v>
      </c>
      <c r="L36" s="78">
        <f>SUM($C5:L5)</f>
        <v>0.43528951999999999</v>
      </c>
      <c r="M36" s="78">
        <f>SUM($C5:M5)</f>
        <v>0.49280793000000001</v>
      </c>
      <c r="N36" s="78">
        <f>SUM($C5:N5)</f>
        <v>0.55277746000000005</v>
      </c>
      <c r="O36" s="78">
        <f>SUM($C5:O5)</f>
        <v>0.6158271500000001</v>
      </c>
      <c r="P36" s="78">
        <f>SUM($C5:P5)</f>
        <v>0.68201244000000005</v>
      </c>
      <c r="Q36" s="78">
        <f>SUM($C5:Q5)</f>
        <v>0.7513894900000001</v>
      </c>
      <c r="R36" s="78">
        <f>SUM($C5:R5)</f>
        <v>0.82461666000000011</v>
      </c>
      <c r="S36" s="78">
        <f>SUM($C5:S5)</f>
        <v>0.89812133000000016</v>
      </c>
      <c r="T36" s="78">
        <f>SUM($C5:T5)</f>
        <v>0.97190609000000017</v>
      </c>
      <c r="U36" s="78">
        <f>SUM($C5:U5)</f>
        <v>1.0459735500000003</v>
      </c>
      <c r="V36" s="78">
        <f>SUM($C5:V5)</f>
        <v>1.1203263500000002</v>
      </c>
      <c r="W36" s="78">
        <f>SUM($C5:W5)</f>
        <v>1.1949671400000001</v>
      </c>
      <c r="X36" s="78">
        <f>SUM($C5:X5)</f>
        <v>1.2698986000000001</v>
      </c>
      <c r="Y36" s="78">
        <f>SUM($C5:Y5)</f>
        <v>1.3451234400000001</v>
      </c>
      <c r="Z36" s="78">
        <f>SUM($C5:Z5)</f>
        <v>1.4206444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</row>
    <row r="37" spans="1:60" ht="16.5">
      <c r="A37" s="56"/>
      <c r="B37" s="68" t="str">
        <f t="shared" si="11"/>
        <v>Ancillary Cooling</v>
      </c>
      <c r="C37" s="77">
        <f>SUM($C6:C6)</f>
        <v>0</v>
      </c>
      <c r="D37" s="77">
        <f>SUM($C6:D6)</f>
        <v>0.10971779999999999</v>
      </c>
      <c r="E37" s="77">
        <f>SUM($C6:E6)</f>
        <v>0.33484090999999999</v>
      </c>
      <c r="F37" s="77">
        <f>SUM($C6:F6)</f>
        <v>0.79576829000000004</v>
      </c>
      <c r="G37" s="77">
        <f>SUM($C6:G6)</f>
        <v>1.17754994</v>
      </c>
      <c r="H37" s="77">
        <f>SUM($C6:H6)</f>
        <v>1.52196007</v>
      </c>
      <c r="I37" s="77">
        <f>SUM($C6:I6)</f>
        <v>1.8020919100000001</v>
      </c>
      <c r="J37" s="77">
        <f>SUM($C6:J6)</f>
        <v>2.08807886</v>
      </c>
      <c r="K37" s="77">
        <f>SUM($C6:K6)</f>
        <v>2.3800860899999998</v>
      </c>
      <c r="L37" s="77">
        <f>SUM($C6:L6)</f>
        <v>2.6782838599999996</v>
      </c>
      <c r="M37" s="77">
        <f>SUM($C6:M6)</f>
        <v>2.9828477499999995</v>
      </c>
      <c r="N37" s="77">
        <f>SUM($C6:N6)</f>
        <v>3.2939587399999994</v>
      </c>
      <c r="O37" s="77">
        <f>SUM($C6:O6)</f>
        <v>3.6118034499999996</v>
      </c>
      <c r="P37" s="77">
        <f>SUM($C6:P6)</f>
        <v>3.9365742899999994</v>
      </c>
      <c r="Q37" s="77">
        <f>SUM($C6:Q6)</f>
        <v>4.2684696599999992</v>
      </c>
      <c r="R37" s="77">
        <f>SUM($C6:R6)</f>
        <v>4.6076941199999988</v>
      </c>
      <c r="S37" s="77">
        <f>SUM($C6:S6)</f>
        <v>4.9544585999999988</v>
      </c>
      <c r="T37" s="77">
        <f>SUM($C6:T6)</f>
        <v>5.3089806199999989</v>
      </c>
      <c r="U37" s="77">
        <f>SUM($C6:U6)</f>
        <v>5.6714844699999993</v>
      </c>
      <c r="V37" s="77">
        <f>SUM($C6:V6)</f>
        <v>6.0422014599999994</v>
      </c>
      <c r="W37" s="77">
        <f>SUM($C6:W6)</f>
        <v>6.4213701099999998</v>
      </c>
      <c r="X37" s="77">
        <f>SUM($C6:X6)</f>
        <v>6.8092364199999995</v>
      </c>
      <c r="Y37" s="77">
        <f>SUM($C6:Y6)</f>
        <v>7.1857027299999991</v>
      </c>
      <c r="Z37" s="77">
        <f>SUM($C6:Z6)</f>
        <v>7.5654521999999993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</row>
    <row r="38" spans="1:60" ht="16.5">
      <c r="A38" s="56"/>
      <c r="B38" s="70" t="str">
        <f t="shared" si="11"/>
        <v>Ancillary DLC WH</v>
      </c>
      <c r="C38" s="78">
        <f>SUM($C7:C7)</f>
        <v>0</v>
      </c>
      <c r="D38" s="78">
        <f>SUM($C7:D7)</f>
        <v>0</v>
      </c>
      <c r="E38" s="78">
        <f>SUM($C7:E7)</f>
        <v>0</v>
      </c>
      <c r="F38" s="78">
        <f>SUM($C7:F7)</f>
        <v>0</v>
      </c>
      <c r="G38" s="78">
        <f>SUM($C7:G7)</f>
        <v>0</v>
      </c>
      <c r="H38" s="78">
        <f>SUM($C7:H7)</f>
        <v>0</v>
      </c>
      <c r="I38" s="78">
        <f>SUM($C7:I7)</f>
        <v>0</v>
      </c>
      <c r="J38" s="78">
        <f>SUM($C7:J7)</f>
        <v>0</v>
      </c>
      <c r="K38" s="78">
        <f>SUM($C7:K7)</f>
        <v>0</v>
      </c>
      <c r="L38" s="78">
        <f>SUM($C7:L7)</f>
        <v>0</v>
      </c>
      <c r="M38" s="78">
        <f>SUM($C7:M7)</f>
        <v>0</v>
      </c>
      <c r="N38" s="78">
        <f>SUM($C7:N7)</f>
        <v>0</v>
      </c>
      <c r="O38" s="78">
        <f>SUM($C7:O7)</f>
        <v>0</v>
      </c>
      <c r="P38" s="78">
        <f>SUM($C7:P7)</f>
        <v>0</v>
      </c>
      <c r="Q38" s="78">
        <f>SUM($C7:Q7)</f>
        <v>0</v>
      </c>
      <c r="R38" s="78">
        <f>SUM($C7:R7)</f>
        <v>0</v>
      </c>
      <c r="S38" s="78">
        <f>SUM($C7:S7)</f>
        <v>0</v>
      </c>
      <c r="T38" s="78">
        <f>SUM($C7:T7)</f>
        <v>0</v>
      </c>
      <c r="U38" s="78">
        <f>SUM($C7:U7)</f>
        <v>0</v>
      </c>
      <c r="V38" s="78">
        <f>SUM($C7:V7)</f>
        <v>0</v>
      </c>
      <c r="W38" s="78">
        <f>SUM($C7:W7)</f>
        <v>0</v>
      </c>
      <c r="X38" s="78">
        <f>SUM($C7:X7)</f>
        <v>0</v>
      </c>
      <c r="Y38" s="78">
        <f>SUM($C7:Y7)</f>
        <v>0</v>
      </c>
      <c r="Z38" s="78">
        <f>SUM($C7:Z7)</f>
        <v>0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</row>
    <row r="39" spans="1:60" ht="16.5">
      <c r="A39" s="56"/>
      <c r="B39" s="68" t="str">
        <f t="shared" si="11"/>
        <v>Parent-Ancillary HPWH</v>
      </c>
      <c r="C39" s="77">
        <f>SUM($C8:C8)</f>
        <v>0</v>
      </c>
      <c r="D39" s="77">
        <f>SUM($C8:D8)</f>
        <v>4.7931330000000001E-2</v>
      </c>
      <c r="E39" s="77">
        <f>SUM($C8:E8)</f>
        <v>0.10632415000000001</v>
      </c>
      <c r="F39" s="77">
        <f>SUM($C8:F8)</f>
        <v>0.17882397999999999</v>
      </c>
      <c r="G39" s="77">
        <f>SUM($C8:G8)</f>
        <v>0.25936853999999998</v>
      </c>
      <c r="H39" s="77">
        <f>SUM($C8:H8)</f>
        <v>0.35572095999999997</v>
      </c>
      <c r="I39" s="77">
        <f>SUM($C8:I8)</f>
        <v>0.46281940999999999</v>
      </c>
      <c r="J39" s="77">
        <f>SUM($C8:J8)</f>
        <v>0.59165913000000003</v>
      </c>
      <c r="K39" s="77">
        <f>SUM($C8:K8)</f>
        <v>0.73730810000000002</v>
      </c>
      <c r="L39" s="77">
        <f>SUM($C8:L8)</f>
        <v>0.89610109000000004</v>
      </c>
      <c r="M39" s="77">
        <f>SUM($C8:M8)</f>
        <v>1.0785094200000001</v>
      </c>
      <c r="N39" s="77">
        <f>SUM($C8:N8)</f>
        <v>1.2265941900000001</v>
      </c>
      <c r="O39" s="77">
        <f>SUM($C8:O8)</f>
        <v>1.3705692600000001</v>
      </c>
      <c r="P39" s="77">
        <f>SUM($C8:P8)</f>
        <v>1.5232468600000002</v>
      </c>
      <c r="Q39" s="77">
        <f>SUM($C8:Q8)</f>
        <v>1.6747660100000001</v>
      </c>
      <c r="R39" s="77">
        <f>SUM($C8:R8)</f>
        <v>1.8324627200000001</v>
      </c>
      <c r="S39" s="77">
        <f>SUM($C8:S8)</f>
        <v>1.9856207400000001</v>
      </c>
      <c r="T39" s="77">
        <f>SUM($C8:T8)</f>
        <v>2.14354946</v>
      </c>
      <c r="U39" s="77">
        <f>SUM($C8:U8)</f>
        <v>2.29956877</v>
      </c>
      <c r="V39" s="77">
        <f>SUM($C8:V8)</f>
        <v>2.4631646699999998</v>
      </c>
      <c r="W39" s="77">
        <f>SUM($C8:W8)</f>
        <v>2.6322778899999997</v>
      </c>
      <c r="X39" s="77">
        <f>SUM($C8:X8)</f>
        <v>2.7980111299999999</v>
      </c>
      <c r="Y39" s="77">
        <f>SUM($C8:Y8)</f>
        <v>2.9654770299999997</v>
      </c>
      <c r="Z39" s="77">
        <f>SUM($C8:Z8)</f>
        <v>3.1431555799999997</v>
      </c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</row>
    <row r="40" spans="1:60" ht="16.5">
      <c r="A40" s="56"/>
      <c r="B40" s="70" t="str">
        <f t="shared" si="11"/>
        <v>Parent-Ancillary ERWH</v>
      </c>
      <c r="C40" s="78">
        <f>SUM($C9:C9)</f>
        <v>0</v>
      </c>
      <c r="D40" s="78">
        <f>SUM($C9:D9)</f>
        <v>0.22294103999999998</v>
      </c>
      <c r="E40" s="78">
        <f>SUM($C9:E9)</f>
        <v>0.59642627000000004</v>
      </c>
      <c r="F40" s="78">
        <f>SUM($C9:F9)</f>
        <v>1.1483083000000001</v>
      </c>
      <c r="G40" s="78">
        <f>SUM($C9:G9)</f>
        <v>1.8148889800000001</v>
      </c>
      <c r="H40" s="78">
        <f>SUM($C9:H9)</f>
        <v>2.69399539</v>
      </c>
      <c r="I40" s="78">
        <f>SUM($C9:I9)</f>
        <v>3.7216606199999998</v>
      </c>
      <c r="J40" s="78">
        <f>SUM($C9:J9)</f>
        <v>5.0471897199999995</v>
      </c>
      <c r="K40" s="78">
        <f>SUM($C9:K9)</f>
        <v>6.56793066</v>
      </c>
      <c r="L40" s="78">
        <f>SUM($C9:L9)</f>
        <v>8.2913657700000005</v>
      </c>
      <c r="M40" s="78">
        <f>SUM($C9:M9)</f>
        <v>10.319138390000001</v>
      </c>
      <c r="N40" s="78">
        <f>SUM($C9:N9)</f>
        <v>11.822602120000001</v>
      </c>
      <c r="O40" s="78">
        <f>SUM($C9:O9)</f>
        <v>13.340194290000001</v>
      </c>
      <c r="P40" s="78">
        <f>SUM($C9:P9)</f>
        <v>14.868538990000001</v>
      </c>
      <c r="Q40" s="78">
        <f>SUM($C9:Q9)</f>
        <v>16.40966405</v>
      </c>
      <c r="R40" s="78">
        <f>SUM($C9:R9)</f>
        <v>17.962710850000001</v>
      </c>
      <c r="S40" s="78">
        <f>SUM($C9:S9)</f>
        <v>19.530980169999999</v>
      </c>
      <c r="T40" s="78">
        <f>SUM($C9:T9)</f>
        <v>21.11111447</v>
      </c>
      <c r="U40" s="78">
        <f>SUM($C9:U9)</f>
        <v>22.707292880000001</v>
      </c>
      <c r="V40" s="78">
        <f>SUM($C9:V9)</f>
        <v>24.314589140000002</v>
      </c>
      <c r="W40" s="78">
        <f>SUM($C9:W9)</f>
        <v>25.934211230000003</v>
      </c>
      <c r="X40" s="78">
        <f>SUM($C9:X9)</f>
        <v>27.567940810000003</v>
      </c>
      <c r="Y40" s="78">
        <f>SUM($C9:Y9)</f>
        <v>29.215946660000004</v>
      </c>
      <c r="Z40" s="78">
        <f>SUM($C9:Z9)</f>
        <v>30.876277870000003</v>
      </c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</row>
    <row r="41" spans="1:60" ht="16.5">
      <c r="A41" s="56"/>
      <c r="B41" s="68" t="str">
        <f t="shared" si="11"/>
        <v>Ancillary EV</v>
      </c>
      <c r="C41" s="77">
        <f>SUM($C10:C10)</f>
        <v>0</v>
      </c>
      <c r="D41" s="77">
        <f>SUM($C10:D10)</f>
        <v>3.9889339999999995E-2</v>
      </c>
      <c r="E41" s="77">
        <f>SUM($C10:E10)</f>
        <v>8.2803999999999989E-2</v>
      </c>
      <c r="F41" s="77">
        <f>SUM($C10:F10)</f>
        <v>0.13309493999999999</v>
      </c>
      <c r="G41" s="77">
        <f>SUM($C10:G10)</f>
        <v>0.18465503999999999</v>
      </c>
      <c r="H41" s="77">
        <f>SUM($C10:H10)</f>
        <v>0.23816675999999998</v>
      </c>
      <c r="I41" s="77">
        <f>SUM($C10:I10)</f>
        <v>0.292323</v>
      </c>
      <c r="J41" s="77">
        <f>SUM($C10:J10)</f>
        <v>0.34959200000000001</v>
      </c>
      <c r="K41" s="77">
        <f>SUM($C10:K10)</f>
        <v>0.41058402999999999</v>
      </c>
      <c r="L41" s="77">
        <f>SUM($C10:L10)</f>
        <v>0.47602897999999999</v>
      </c>
      <c r="M41" s="77">
        <f>SUM($C10:M10)</f>
        <v>0.54679984999999998</v>
      </c>
      <c r="N41" s="77">
        <f>SUM($C10:N10)</f>
        <v>0.62394079999999996</v>
      </c>
      <c r="O41" s="77">
        <f>SUM($C10:O10)</f>
        <v>0.70870067999999997</v>
      </c>
      <c r="P41" s="77">
        <f>SUM($C10:P10)</f>
        <v>0.80257318</v>
      </c>
      <c r="Q41" s="77">
        <f>SUM($C10:Q10)</f>
        <v>0.90734484999999998</v>
      </c>
      <c r="R41" s="77">
        <f>SUM($C10:R10)</f>
        <v>1.0251524599999999</v>
      </c>
      <c r="S41" s="77">
        <f>SUM($C10:S10)</f>
        <v>1.1585517299999999</v>
      </c>
      <c r="T41" s="77">
        <f>SUM($C10:T10)</f>
        <v>1.3105994099999998</v>
      </c>
      <c r="U41" s="77">
        <f>SUM($C10:U10)</f>
        <v>1.4849515299999998</v>
      </c>
      <c r="V41" s="77">
        <f>SUM($C10:V10)</f>
        <v>1.6859808999999997</v>
      </c>
      <c r="W41" s="77">
        <f>SUM($C10:W10)</f>
        <v>1.9189175999999997</v>
      </c>
      <c r="X41" s="77">
        <f>SUM($C10:X10)</f>
        <v>2.1900170799999996</v>
      </c>
      <c r="Y41" s="77">
        <f>SUM($C10:Y10)</f>
        <v>2.3987876699999995</v>
      </c>
      <c r="Z41" s="77">
        <f>SUM($C10:Z10)</f>
        <v>2.6091350699999993</v>
      </c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</row>
    <row r="42" spans="1:60" ht="16.5">
      <c r="A42" s="56"/>
      <c r="B42" s="70" t="str">
        <f t="shared" si="11"/>
        <v>Ancillary Heating</v>
      </c>
      <c r="C42" s="78">
        <f>SUM($C11:C11)</f>
        <v>0</v>
      </c>
      <c r="D42" s="78">
        <f>SUM($C11:D11)</f>
        <v>0</v>
      </c>
      <c r="E42" s="78">
        <f>SUM($C11:E11)</f>
        <v>1.0477690000000001E-2</v>
      </c>
      <c r="F42" s="78">
        <f>SUM($C11:F11)</f>
        <v>3.4324580000000007E-2</v>
      </c>
      <c r="G42" s="78">
        <f>SUM($C11:G11)</f>
        <v>8.5148540000000009E-2</v>
      </c>
      <c r="H42" s="78">
        <f>SUM($C11:H11)</f>
        <v>0.12587669000000001</v>
      </c>
      <c r="I42" s="78">
        <f>SUM($C11:I11)</f>
        <v>0.16170452000000002</v>
      </c>
      <c r="J42" s="78">
        <f>SUM($C11:J11)</f>
        <v>0.18970599000000002</v>
      </c>
      <c r="K42" s="78">
        <f>SUM($C11:K11)</f>
        <v>0.21796679000000002</v>
      </c>
      <c r="L42" s="78">
        <f>SUM($C11:L11)</f>
        <v>0.24648932000000001</v>
      </c>
      <c r="M42" s="78">
        <f>SUM($C11:M11)</f>
        <v>0.27527601000000002</v>
      </c>
      <c r="N42" s="78">
        <f>SUM($C11:N11)</f>
        <v>0.30432930000000002</v>
      </c>
      <c r="O42" s="78">
        <f>SUM($C11:O11)</f>
        <v>0.33365167000000001</v>
      </c>
      <c r="P42" s="78">
        <f>SUM($C11:P11)</f>
        <v>0.36324561</v>
      </c>
      <c r="Q42" s="78">
        <f>SUM($C11:Q11)</f>
        <v>0.39311362999999999</v>
      </c>
      <c r="R42" s="78">
        <f>SUM($C11:R11)</f>
        <v>0.42325826999999999</v>
      </c>
      <c r="S42" s="78">
        <f>SUM($C11:S11)</f>
        <v>0.45368209999999998</v>
      </c>
      <c r="T42" s="78">
        <f>SUM($C11:T11)</f>
        <v>0.48438769999999998</v>
      </c>
      <c r="U42" s="78">
        <f>SUM($C11:U11)</f>
        <v>0.51537767000000001</v>
      </c>
      <c r="V42" s="78">
        <f>SUM($C11:V11)</f>
        <v>0.54665465000000002</v>
      </c>
      <c r="W42" s="78">
        <f>SUM($C11:W11)</f>
        <v>0.57822130999999999</v>
      </c>
      <c r="X42" s="78">
        <f>SUM($C11:X11)</f>
        <v>0.61008032999999995</v>
      </c>
      <c r="Y42" s="78">
        <f>SUM($C11:Y11)</f>
        <v>0.64223440999999992</v>
      </c>
      <c r="Z42" s="78">
        <f>SUM($C11:Z11)</f>
        <v>0.67468627999999997</v>
      </c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</row>
    <row r="43" spans="1:60" ht="16.5">
      <c r="A43" s="56"/>
      <c r="B43" s="68" t="str">
        <f t="shared" si="11"/>
        <v>Ancillary Third Party</v>
      </c>
      <c r="C43" s="77">
        <f>SUM($C12:C12)</f>
        <v>0</v>
      </c>
      <c r="D43" s="77">
        <f>SUM($C12:D12)</f>
        <v>4.2703950000000004E-2</v>
      </c>
      <c r="E43" s="77">
        <f>SUM($C12:E12)</f>
        <v>0.11107892000000001</v>
      </c>
      <c r="F43" s="77">
        <f>SUM($C12:F12)</f>
        <v>0.19642363000000002</v>
      </c>
      <c r="G43" s="77">
        <f>SUM($C12:G12)</f>
        <v>0.28182753999999999</v>
      </c>
      <c r="H43" s="77">
        <f>SUM($C12:H12)</f>
        <v>0.36729487</v>
      </c>
      <c r="I43" s="77">
        <f>SUM($C12:I12)</f>
        <v>0.45282978000000002</v>
      </c>
      <c r="J43" s="77">
        <f>SUM($C12:J12)</f>
        <v>0.53843629000000004</v>
      </c>
      <c r="K43" s="77">
        <f>SUM($C12:K12)</f>
        <v>0.62411838000000008</v>
      </c>
      <c r="L43" s="77">
        <f>SUM($C12:L12)</f>
        <v>0.70987995000000015</v>
      </c>
      <c r="M43" s="77">
        <f>SUM($C12:M12)</f>
        <v>0.79572481000000017</v>
      </c>
      <c r="N43" s="77">
        <f>SUM($C12:N12)</f>
        <v>0.88165671000000012</v>
      </c>
      <c r="O43" s="77">
        <f>SUM($C12:O12)</f>
        <v>0.96767933000000017</v>
      </c>
      <c r="P43" s="77">
        <f>SUM($C12:P12)</f>
        <v>1.0537962600000002</v>
      </c>
      <c r="Q43" s="77">
        <f>SUM($C12:Q12)</f>
        <v>1.1400110400000001</v>
      </c>
      <c r="R43" s="77">
        <f>SUM($C12:R12)</f>
        <v>1.2263271600000001</v>
      </c>
      <c r="S43" s="77">
        <f>SUM($C12:S12)</f>
        <v>1.3127480300000001</v>
      </c>
      <c r="T43" s="77">
        <f>SUM($C12:T12)</f>
        <v>1.3992770000000001</v>
      </c>
      <c r="U43" s="77">
        <f>SUM($C12:U12)</f>
        <v>1.4859173800000001</v>
      </c>
      <c r="V43" s="77">
        <f>SUM($C12:V12)</f>
        <v>1.5726724000000001</v>
      </c>
      <c r="W43" s="77">
        <f>SUM($C12:W12)</f>
        <v>1.6595452500000001</v>
      </c>
      <c r="X43" s="77">
        <f>SUM($C12:X12)</f>
        <v>1.74653908</v>
      </c>
      <c r="Y43" s="77">
        <f>SUM($C12:Y12)</f>
        <v>1.83365698</v>
      </c>
      <c r="Z43" s="77">
        <f>SUM($C12:Z12)</f>
        <v>1.92090198</v>
      </c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</row>
    <row r="44" spans="1:60" ht="16.5">
      <c r="A44" s="56"/>
      <c r="B44" s="70" t="str">
        <f t="shared" si="11"/>
        <v>Battery Energy Storage</v>
      </c>
      <c r="C44" s="78">
        <f>SUM($C13:C13)</f>
        <v>0</v>
      </c>
      <c r="D44" s="78">
        <f>SUM($C13:D13)</f>
        <v>0.23260560999999999</v>
      </c>
      <c r="E44" s="78">
        <f>SUM($C13:E13)</f>
        <v>0.46894471999999998</v>
      </c>
      <c r="F44" s="78">
        <f>SUM($C13:F13)</f>
        <v>0.90105955999999998</v>
      </c>
      <c r="G44" s="78">
        <f>SUM($C13:G13)</f>
        <v>1.3394055300000001</v>
      </c>
      <c r="H44" s="78">
        <f>SUM($C13:H13)</f>
        <v>1.78427677</v>
      </c>
      <c r="I44" s="78">
        <f>SUM($C13:I13)</f>
        <v>2.4346688299999997</v>
      </c>
      <c r="J44" s="78">
        <f>SUM($C13:J13)</f>
        <v>3.0956911399999996</v>
      </c>
      <c r="K44" s="78">
        <f>SUM($C13:K13)</f>
        <v>3.7674915999999996</v>
      </c>
      <c r="L44" s="78">
        <f>SUM($C13:L13)</f>
        <v>4.6533128099999992</v>
      </c>
      <c r="M44" s="78">
        <f>SUM($C13:M13)</f>
        <v>5.5538272899999992</v>
      </c>
      <c r="N44" s="78">
        <f>SUM($C13:N13)</f>
        <v>6.4691667199999987</v>
      </c>
      <c r="O44" s="78">
        <f>SUM($C13:O13)</f>
        <v>7.608127099999999</v>
      </c>
      <c r="P44" s="78">
        <f>SUM($C13:P13)</f>
        <v>8.7660832299999996</v>
      </c>
      <c r="Q44" s="78">
        <f>SUM($C13:Q13)</f>
        <v>9.9433023399999989</v>
      </c>
      <c r="R44" s="78">
        <f>SUM($C13:R13)</f>
        <v>11.354190769999999</v>
      </c>
      <c r="S44" s="78">
        <f>SUM($C13:S13)</f>
        <v>11.492820349999999</v>
      </c>
      <c r="T44" s="78">
        <f>SUM($C13:T13)</f>
        <v>11.632336899999999</v>
      </c>
      <c r="U44" s="78">
        <f>SUM($C13:U13)</f>
        <v>11.772748669999999</v>
      </c>
      <c r="V44" s="78">
        <f>SUM($C13:V13)</f>
        <v>11.914063969999999</v>
      </c>
      <c r="W44" s="78">
        <f>SUM($C13:W13)</f>
        <v>12.056291199999999</v>
      </c>
      <c r="X44" s="78">
        <f>SUM($C13:X13)</f>
        <v>12.199438839999999</v>
      </c>
      <c r="Y44" s="78">
        <f>SUM($C13:Y13)</f>
        <v>12.343515439999999</v>
      </c>
      <c r="Z44" s="78">
        <f>SUM($C13:Z13)</f>
        <v>12.488529629999999</v>
      </c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</row>
    <row r="45" spans="1:60" ht="16.5">
      <c r="A45" s="56"/>
      <c r="B45" s="68" t="str">
        <f t="shared" si="11"/>
        <v>Behavioral</v>
      </c>
      <c r="C45" s="77">
        <f>SUM($C14:C14)</f>
        <v>0</v>
      </c>
      <c r="D45" s="77">
        <f>SUM($C14:D14)</f>
        <v>0.18481948000000001</v>
      </c>
      <c r="E45" s="77">
        <f>SUM($C14:E14)</f>
        <v>0.41052242</v>
      </c>
      <c r="F45" s="77">
        <f>SUM($C14:F14)</f>
        <v>0.65511227999999999</v>
      </c>
      <c r="G45" s="77">
        <f>SUM($C14:G14)</f>
        <v>0.89317077</v>
      </c>
      <c r="H45" s="77">
        <f>SUM($C14:H14)</f>
        <v>1.12616297</v>
      </c>
      <c r="I45" s="77">
        <f>SUM($C14:I14)</f>
        <v>1.3562516499999999</v>
      </c>
      <c r="J45" s="77">
        <f>SUM($C14:J14)</f>
        <v>1.5824466199999998</v>
      </c>
      <c r="K45" s="77">
        <f>SUM($C14:K14)</f>
        <v>1.8046594099999997</v>
      </c>
      <c r="L45" s="77">
        <f>SUM($C14:L14)</f>
        <v>2.0228000799999997</v>
      </c>
      <c r="M45" s="77">
        <f>SUM($C14:M14)</f>
        <v>2.2360311999999998</v>
      </c>
      <c r="N45" s="77">
        <f>SUM($C14:N14)</f>
        <v>2.4498923099999996</v>
      </c>
      <c r="O45" s="77">
        <f>SUM($C14:O14)</f>
        <v>2.6643792799999995</v>
      </c>
      <c r="P45" s="77">
        <f>SUM($C14:P14)</f>
        <v>2.8794876299999994</v>
      </c>
      <c r="Q45" s="77">
        <f>SUM($C14:Q14)</f>
        <v>3.0952125399999995</v>
      </c>
      <c r="R45" s="77">
        <f>SUM($C14:R14)</f>
        <v>3.3115488199999996</v>
      </c>
      <c r="S45" s="77">
        <f>SUM($C14:S14)</f>
        <v>3.5284908999999995</v>
      </c>
      <c r="T45" s="77">
        <f>SUM($C14:T14)</f>
        <v>3.7460328199999995</v>
      </c>
      <c r="U45" s="77">
        <f>SUM($C14:U14)</f>
        <v>3.9641682099999995</v>
      </c>
      <c r="V45" s="77">
        <f>SUM($C14:V14)</f>
        <v>4.1828902799999996</v>
      </c>
      <c r="W45" s="77">
        <f>SUM($C14:W14)</f>
        <v>4.4021918199999996</v>
      </c>
      <c r="X45" s="77">
        <f>SUM($C14:X14)</f>
        <v>4.62206516</v>
      </c>
      <c r="Y45" s="77">
        <f>SUM($C14:Y14)</f>
        <v>4.8429508500000003</v>
      </c>
      <c r="Z45" s="77">
        <f>SUM($C14:Z14)</f>
        <v>5.0648582600000003</v>
      </c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</row>
    <row r="46" spans="1:60" ht="16.5">
      <c r="A46" s="56"/>
      <c r="B46" s="70" t="str">
        <f t="shared" si="11"/>
        <v>DLC Central AC</v>
      </c>
      <c r="C46" s="78">
        <f>SUM($C15:C15)</f>
        <v>0</v>
      </c>
      <c r="D46" s="78">
        <f>SUM($C15:D15)</f>
        <v>0.44611440999999996</v>
      </c>
      <c r="E46" s="78">
        <f>SUM($C15:E15)</f>
        <v>1.3164908500000001</v>
      </c>
      <c r="F46" s="78">
        <f>SUM($C15:F15)</f>
        <v>2.9854726899999999</v>
      </c>
      <c r="G46" s="78">
        <f>SUM($C15:G15)</f>
        <v>4.0632316199999998</v>
      </c>
      <c r="H46" s="78">
        <f>SUM($C15:H15)</f>
        <v>4.8709067599999996</v>
      </c>
      <c r="I46" s="78">
        <f>SUM($C15:I15)</f>
        <v>5.3800039200000001</v>
      </c>
      <c r="J46" s="78">
        <f>SUM($C15:J15)</f>
        <v>5.8986376400000005</v>
      </c>
      <c r="K46" s="78">
        <f>SUM($C15:K15)</f>
        <v>6.4270491400000003</v>
      </c>
      <c r="L46" s="78">
        <f>SUM($C15:L15)</f>
        <v>6.9654856900000004</v>
      </c>
      <c r="M46" s="78">
        <f>SUM($C15:M15)</f>
        <v>7.5142007100000008</v>
      </c>
      <c r="N46" s="78">
        <f>SUM($C15:N15)</f>
        <v>8.0734538700000016</v>
      </c>
      <c r="O46" s="78">
        <f>SUM($C15:O15)</f>
        <v>8.6435112100000016</v>
      </c>
      <c r="P46" s="78">
        <f>SUM($C15:P15)</f>
        <v>9.2246452900000016</v>
      </c>
      <c r="Q46" s="78">
        <f>SUM($C15:Q15)</f>
        <v>9.8171352400000025</v>
      </c>
      <c r="R46" s="78">
        <f>SUM($C15:R15)</f>
        <v>10.421266910000002</v>
      </c>
      <c r="S46" s="78">
        <f>SUM($C15:S15)</f>
        <v>11.037332970000001</v>
      </c>
      <c r="T46" s="78">
        <f>SUM($C15:T15)</f>
        <v>11.665633020000001</v>
      </c>
      <c r="U46" s="78">
        <f>SUM($C15:U15)</f>
        <v>12.306473670000001</v>
      </c>
      <c r="V46" s="78">
        <f>SUM($C15:V15)</f>
        <v>12.960168670000002</v>
      </c>
      <c r="W46" s="78">
        <f>SUM($C15:W15)</f>
        <v>13.627038990000001</v>
      </c>
      <c r="X46" s="78">
        <f>SUM($C15:X15)</f>
        <v>14.307412900000001</v>
      </c>
      <c r="Y46" s="78">
        <f>SUM($C15:Y15)</f>
        <v>14.932585640000001</v>
      </c>
      <c r="Z46" s="78">
        <f>SUM($C15:Z15)</f>
        <v>15.5629594</v>
      </c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</row>
    <row r="47" spans="1:60" ht="16.5">
      <c r="A47" s="56"/>
      <c r="B47" s="68" t="str">
        <f t="shared" si="11"/>
        <v>DLC Electric Vehicle Charging</v>
      </c>
      <c r="C47" s="77">
        <f>SUM($C16:C16)</f>
        <v>0</v>
      </c>
      <c r="D47" s="77">
        <f>SUM($C16:D16)</f>
        <v>5.5648660000000003E-2</v>
      </c>
      <c r="E47" s="77">
        <f>SUM($C16:E16)</f>
        <v>0.13907986</v>
      </c>
      <c r="F47" s="77">
        <f>SUM($C16:F16)</f>
        <v>0.28949997999999999</v>
      </c>
      <c r="G47" s="77">
        <f>SUM($C16:G16)</f>
        <v>0.42242652999999997</v>
      </c>
      <c r="H47" s="77">
        <f>SUM($C16:H16)</f>
        <v>0.55030913000000004</v>
      </c>
      <c r="I47" s="77">
        <f>SUM($C16:I16)</f>
        <v>0.66063037000000002</v>
      </c>
      <c r="J47" s="77">
        <f>SUM($C16:J16)</f>
        <v>0.78507556000000001</v>
      </c>
      <c r="K47" s="77">
        <f>SUM($C16:K16)</f>
        <v>0.92641371000000006</v>
      </c>
      <c r="L47" s="77">
        <f>SUM($C16:L16)</f>
        <v>1.0879566899999999</v>
      </c>
      <c r="M47" s="77">
        <f>SUM($C16:M16)</f>
        <v>1.27366567</v>
      </c>
      <c r="N47" s="77">
        <f>SUM($C16:N16)</f>
        <v>1.4882784099999999</v>
      </c>
      <c r="O47" s="77">
        <f>SUM($C16:O16)</f>
        <v>1.7374615199999999</v>
      </c>
      <c r="P47" s="77">
        <f>SUM($C16:P16)</f>
        <v>2.0279925299999997</v>
      </c>
      <c r="Q47" s="77">
        <f>SUM($C16:Q16)</f>
        <v>2.3679777299999998</v>
      </c>
      <c r="R47" s="77">
        <f>SUM($C16:R16)</f>
        <v>2.7671126399999997</v>
      </c>
      <c r="S47" s="77">
        <f>SUM($C16:S16)</f>
        <v>3.2369935999999999</v>
      </c>
      <c r="T47" s="77">
        <f>SUM($C16:T16)</f>
        <v>3.7914904199999997</v>
      </c>
      <c r="U47" s="77">
        <f>SUM($C16:U16)</f>
        <v>4.4471920899999997</v>
      </c>
      <c r="V47" s="77">
        <f>SUM($C16:V16)</f>
        <v>5.2239398799999996</v>
      </c>
      <c r="W47" s="77">
        <f>SUM($C16:W16)</f>
        <v>6.1454649699999999</v>
      </c>
      <c r="X47" s="77">
        <f>SUM($C16:X16)</f>
        <v>7.2401510299999998</v>
      </c>
      <c r="Y47" s="77">
        <f>SUM($C16:Y16)</f>
        <v>7.37737482</v>
      </c>
      <c r="Z47" s="77">
        <f>SUM($C16:Z16)</f>
        <v>7.5155137200000004</v>
      </c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</row>
    <row r="48" spans="1:60" ht="16.5">
      <c r="A48" s="56"/>
      <c r="B48" s="70" t="str">
        <f t="shared" si="11"/>
        <v>DLC Smart Appliances</v>
      </c>
      <c r="C48" s="78">
        <f>SUM($C17:C17)</f>
        <v>0</v>
      </c>
      <c r="D48" s="78">
        <f>SUM($C17:D17)</f>
        <v>0.52015429000000002</v>
      </c>
      <c r="E48" s="78">
        <f>SUM($C17:E17)</f>
        <v>1.50995027</v>
      </c>
      <c r="F48" s="78">
        <f>SUM($C17:F17)</f>
        <v>3.4443292599999999</v>
      </c>
      <c r="G48" s="78">
        <f>SUM($C17:G17)</f>
        <v>4.4743545000000005</v>
      </c>
      <c r="H48" s="78">
        <f>SUM($C17:H17)</f>
        <v>5.0486610700000005</v>
      </c>
      <c r="I48" s="78">
        <f>SUM($C17:I17)</f>
        <v>5.1575701100000009</v>
      </c>
      <c r="J48" s="78">
        <f>SUM($C17:J17)</f>
        <v>5.2668868100000008</v>
      </c>
      <c r="K48" s="78">
        <f>SUM($C17:K17)</f>
        <v>5.3766149600000004</v>
      </c>
      <c r="L48" s="78">
        <f>SUM($C17:L17)</f>
        <v>5.4867583900000003</v>
      </c>
      <c r="M48" s="78">
        <f>SUM($C17:M17)</f>
        <v>5.5973209500000003</v>
      </c>
      <c r="N48" s="78">
        <f>SUM($C17:N17)</f>
        <v>5.7083065300000007</v>
      </c>
      <c r="O48" s="78">
        <f>SUM($C17:O17)</f>
        <v>5.8197190800000005</v>
      </c>
      <c r="P48" s="78">
        <f>SUM($C17:P17)</f>
        <v>5.9315625600000006</v>
      </c>
      <c r="Q48" s="78">
        <f>SUM($C17:Q17)</f>
        <v>6.0438409700000006</v>
      </c>
      <c r="R48" s="78">
        <f>SUM($C17:R17)</f>
        <v>6.1565583600000009</v>
      </c>
      <c r="S48" s="78">
        <f>SUM($C17:S17)</f>
        <v>6.2697188100000005</v>
      </c>
      <c r="T48" s="78">
        <f>SUM($C17:T17)</f>
        <v>6.3833264300000003</v>
      </c>
      <c r="U48" s="78">
        <f>SUM($C17:U17)</f>
        <v>6.4973853800000008</v>
      </c>
      <c r="V48" s="78">
        <f>SUM($C17:V17)</f>
        <v>6.6118998700000011</v>
      </c>
      <c r="W48" s="78">
        <f>SUM($C17:W17)</f>
        <v>6.7268741100000007</v>
      </c>
      <c r="X48" s="78">
        <f>SUM($C17:X17)</f>
        <v>6.8423123900000009</v>
      </c>
      <c r="Y48" s="78">
        <f>SUM($C17:Y17)</f>
        <v>6.9582190100000005</v>
      </c>
      <c r="Z48" s="78">
        <f>SUM($C17:Z17)</f>
        <v>7.0745983400000005</v>
      </c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</row>
    <row r="49" spans="1:60" ht="16.5">
      <c r="A49" s="56"/>
      <c r="B49" s="68" t="str">
        <f t="shared" si="11"/>
        <v>DLC Smart Thermostats - Cooling</v>
      </c>
      <c r="C49" s="77">
        <f>SUM($C18:C18)</f>
        <v>0</v>
      </c>
      <c r="D49" s="77">
        <f>SUM($C18:D18)</f>
        <v>0.33398337</v>
      </c>
      <c r="E49" s="77">
        <f>SUM($C18:E18)</f>
        <v>1.0965440100000001</v>
      </c>
      <c r="F49" s="77">
        <f>SUM($C18:F18)</f>
        <v>2.7366919900000002</v>
      </c>
      <c r="G49" s="77">
        <f>SUM($C18:G18)</f>
        <v>4.4376214699999998</v>
      </c>
      <c r="H49" s="77">
        <f>SUM($C18:H18)</f>
        <v>6.1878360099999998</v>
      </c>
      <c r="I49" s="77">
        <f>SUM($C18:I18)</f>
        <v>7.8326654099999997</v>
      </c>
      <c r="J49" s="77">
        <f>SUM($C18:J18)</f>
        <v>9.513023389999999</v>
      </c>
      <c r="K49" s="77">
        <f>SUM($C18:K18)</f>
        <v>11.229907169999999</v>
      </c>
      <c r="L49" s="77">
        <f>SUM($C18:L18)</f>
        <v>12.984344789999998</v>
      </c>
      <c r="M49" s="77">
        <f>SUM($C18:M18)</f>
        <v>14.777396049999998</v>
      </c>
      <c r="N49" s="77">
        <f>SUM($C18:N18)</f>
        <v>16.61015355</v>
      </c>
      <c r="O49" s="77">
        <f>SUM($C18:O18)</f>
        <v>18.483743759999999</v>
      </c>
      <c r="P49" s="77">
        <f>SUM($C18:P18)</f>
        <v>20.399328059999998</v>
      </c>
      <c r="Q49" s="77">
        <f>SUM($C18:Q18)</f>
        <v>22.358103889999999</v>
      </c>
      <c r="R49" s="77">
        <f>SUM($C18:R18)</f>
        <v>24.36130588</v>
      </c>
      <c r="S49" s="77">
        <f>SUM($C18:S18)</f>
        <v>26.41020704</v>
      </c>
      <c r="T49" s="77">
        <f>SUM($C18:T18)</f>
        <v>28.506120020000001</v>
      </c>
      <c r="U49" s="77">
        <f>SUM($C18:U18)</f>
        <v>30.650398340000002</v>
      </c>
      <c r="V49" s="77">
        <f>SUM($C18:V18)</f>
        <v>32.844437720000002</v>
      </c>
      <c r="W49" s="77">
        <f>SUM($C18:W18)</f>
        <v>35.089677430000002</v>
      </c>
      <c r="X49" s="77">
        <f>SUM($C18:X18)</f>
        <v>37.387601680000003</v>
      </c>
      <c r="Y49" s="77">
        <f>SUM($C18:Y18)</f>
        <v>39.676651920000005</v>
      </c>
      <c r="Z49" s="77">
        <f>SUM($C18:Z18)</f>
        <v>41.986323530000007</v>
      </c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</row>
    <row r="50" spans="1:60" ht="16.5">
      <c r="A50" s="56"/>
      <c r="B50" s="70" t="str">
        <f t="shared" si="11"/>
        <v>DLC Smart Thermostats - Heating</v>
      </c>
      <c r="C50" s="78">
        <f>SUM($C19:C19)</f>
        <v>0</v>
      </c>
      <c r="D50" s="78">
        <f>SUM($C19:D19)</f>
        <v>0</v>
      </c>
      <c r="E50" s="78">
        <f>SUM($C19:E19)</f>
        <v>2.0955380000000003E-2</v>
      </c>
      <c r="F50" s="78">
        <f>SUM($C19:F19)</f>
        <v>6.8649160000000015E-2</v>
      </c>
      <c r="G50" s="78">
        <f>SUM($C19:G19)</f>
        <v>0.17029709000000001</v>
      </c>
      <c r="H50" s="78">
        <f>SUM($C19:H19)</f>
        <v>0.25175338000000003</v>
      </c>
      <c r="I50" s="78">
        <f>SUM($C19:I19)</f>
        <v>0.32340904000000004</v>
      </c>
      <c r="J50" s="78">
        <f>SUM($C19:J19)</f>
        <v>0.37941197000000004</v>
      </c>
      <c r="K50" s="78">
        <f>SUM($C19:K19)</f>
        <v>0.43593356000000005</v>
      </c>
      <c r="L50" s="78">
        <f>SUM($C19:L19)</f>
        <v>0.49297862000000003</v>
      </c>
      <c r="M50" s="78">
        <f>SUM($C19:M19)</f>
        <v>0.55055198999999999</v>
      </c>
      <c r="N50" s="78">
        <f>SUM($C19:N19)</f>
        <v>0.60865857999999995</v>
      </c>
      <c r="O50" s="78">
        <f>SUM($C19:O19)</f>
        <v>0.66730331999999992</v>
      </c>
      <c r="P50" s="78">
        <f>SUM($C19:P19)</f>
        <v>0.72649118999999995</v>
      </c>
      <c r="Q50" s="78">
        <f>SUM($C19:Q19)</f>
        <v>0.78622722999999994</v>
      </c>
      <c r="R50" s="78">
        <f>SUM($C19:R19)</f>
        <v>0.84651650999999994</v>
      </c>
      <c r="S50" s="78">
        <f>SUM($C19:S19)</f>
        <v>0.90736414999999992</v>
      </c>
      <c r="T50" s="78">
        <f>SUM($C19:T19)</f>
        <v>0.96877532999999993</v>
      </c>
      <c r="U50" s="78">
        <f>SUM($C19:U19)</f>
        <v>1.03075527</v>
      </c>
      <c r="V50" s="78">
        <f>SUM($C19:V19)</f>
        <v>1.0933092499999999</v>
      </c>
      <c r="W50" s="78">
        <f>SUM($C19:W19)</f>
        <v>1.1564425699999998</v>
      </c>
      <c r="X50" s="78">
        <f>SUM($C19:X19)</f>
        <v>1.2201605999999998</v>
      </c>
      <c r="Y50" s="78">
        <f>SUM($C19:Y19)</f>
        <v>1.2844687599999998</v>
      </c>
      <c r="Z50" s="78">
        <f>SUM($C19:Z19)</f>
        <v>1.3493725099999998</v>
      </c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</row>
    <row r="51" spans="1:60" ht="16.5">
      <c r="A51" s="56"/>
      <c r="B51" s="68" t="str">
        <f t="shared" si="11"/>
        <v>DLC Water Heating</v>
      </c>
      <c r="C51" s="77">
        <f>SUM($C20:C20)</f>
        <v>0</v>
      </c>
      <c r="D51" s="77">
        <f>SUM($C20:D20)</f>
        <v>0</v>
      </c>
      <c r="E51" s="77">
        <f>SUM($C20:E20)</f>
        <v>0</v>
      </c>
      <c r="F51" s="77">
        <f>SUM($C20:F20)</f>
        <v>0</v>
      </c>
      <c r="G51" s="77">
        <f>SUM($C20:G20)</f>
        <v>0</v>
      </c>
      <c r="H51" s="77">
        <f>SUM($C20:H20)</f>
        <v>0</v>
      </c>
      <c r="I51" s="77">
        <f>SUM($C20:I20)</f>
        <v>0</v>
      </c>
      <c r="J51" s="77">
        <f>SUM($C20:J20)</f>
        <v>0</v>
      </c>
      <c r="K51" s="77">
        <f>SUM($C20:K20)</f>
        <v>0</v>
      </c>
      <c r="L51" s="77">
        <f>SUM($C20:L20)</f>
        <v>0</v>
      </c>
      <c r="M51" s="77">
        <f>SUM($C20:M20)</f>
        <v>0</v>
      </c>
      <c r="N51" s="77">
        <f>SUM($C20:N20)</f>
        <v>0</v>
      </c>
      <c r="O51" s="77">
        <f>SUM($C20:O20)</f>
        <v>0</v>
      </c>
      <c r="P51" s="77">
        <f>SUM($C20:P20)</f>
        <v>0</v>
      </c>
      <c r="Q51" s="77">
        <f>SUM($C20:Q20)</f>
        <v>0</v>
      </c>
      <c r="R51" s="77">
        <f>SUM($C20:R20)</f>
        <v>0</v>
      </c>
      <c r="S51" s="77">
        <f>SUM($C20:S20)</f>
        <v>0</v>
      </c>
      <c r="T51" s="77">
        <f>SUM($C20:T20)</f>
        <v>0</v>
      </c>
      <c r="U51" s="77">
        <f>SUM($C20:U20)</f>
        <v>0</v>
      </c>
      <c r="V51" s="77">
        <f>SUM($C20:V20)</f>
        <v>0</v>
      </c>
      <c r="W51" s="77">
        <f>SUM($C20:W20)</f>
        <v>0</v>
      </c>
      <c r="X51" s="77">
        <f>SUM($C20:X20)</f>
        <v>0</v>
      </c>
      <c r="Y51" s="77">
        <f>SUM($C20:Y20)</f>
        <v>0</v>
      </c>
      <c r="Z51" s="77">
        <f>SUM($C20:Z20)</f>
        <v>0</v>
      </c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</row>
    <row r="52" spans="1:60" ht="16.5">
      <c r="A52" s="56"/>
      <c r="B52" s="70" t="str">
        <f t="shared" si="11"/>
        <v>Pilot-CTA-2045 HPWH</v>
      </c>
      <c r="C52" s="78">
        <f>SUM($C21:C21)</f>
        <v>0</v>
      </c>
      <c r="D52" s="78">
        <f>SUM($C21:D21)</f>
        <v>0</v>
      </c>
      <c r="E52" s="78">
        <f>SUM($C21:E21)</f>
        <v>0</v>
      </c>
      <c r="F52" s="78">
        <f>SUM($C21:F21)</f>
        <v>0</v>
      </c>
      <c r="G52" s="78">
        <f>SUM($C21:G21)</f>
        <v>0</v>
      </c>
      <c r="H52" s="78">
        <f>SUM($C21:H21)</f>
        <v>0</v>
      </c>
      <c r="I52" s="78">
        <f>SUM($C21:I21)</f>
        <v>0</v>
      </c>
      <c r="J52" s="78">
        <f>SUM($C21:J21)</f>
        <v>0</v>
      </c>
      <c r="K52" s="78">
        <f>SUM($C21:K21)</f>
        <v>0</v>
      </c>
      <c r="L52" s="78">
        <f>SUM($C21:L21)</f>
        <v>0</v>
      </c>
      <c r="M52" s="78">
        <f>SUM($C21:M21)</f>
        <v>0</v>
      </c>
      <c r="N52" s="78">
        <f>SUM($C21:N21)</f>
        <v>0</v>
      </c>
      <c r="O52" s="78">
        <f>SUM($C21:O21)</f>
        <v>0</v>
      </c>
      <c r="P52" s="78">
        <f>SUM($C21:P21)</f>
        <v>0</v>
      </c>
      <c r="Q52" s="78">
        <f>SUM($C21:Q21)</f>
        <v>0</v>
      </c>
      <c r="R52" s="78">
        <f>SUM($C21:R21)</f>
        <v>0</v>
      </c>
      <c r="S52" s="78">
        <f>SUM($C21:S21)</f>
        <v>0</v>
      </c>
      <c r="T52" s="78">
        <f>SUM($C21:T21)</f>
        <v>0</v>
      </c>
      <c r="U52" s="78">
        <f>SUM($C21:U21)</f>
        <v>0</v>
      </c>
      <c r="V52" s="78">
        <f>SUM($C21:V21)</f>
        <v>0</v>
      </c>
      <c r="W52" s="78">
        <f>SUM($C21:W21)</f>
        <v>0</v>
      </c>
      <c r="X52" s="78">
        <f>SUM($C21:X21)</f>
        <v>0</v>
      </c>
      <c r="Y52" s="78">
        <f>SUM($C21:Y21)</f>
        <v>0</v>
      </c>
      <c r="Z52" s="78">
        <f>SUM($C21:Z21)</f>
        <v>0</v>
      </c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</row>
    <row r="53" spans="1:60" ht="16.5">
      <c r="A53" s="56"/>
      <c r="B53" s="68" t="str">
        <f t="shared" si="11"/>
        <v>Parent-CTA-2045 HPWH</v>
      </c>
      <c r="C53" s="77">
        <f>SUM($C22:C22)</f>
        <v>0</v>
      </c>
      <c r="D53" s="77">
        <f>SUM($C22:D22)</f>
        <v>8.5424399999999998E-2</v>
      </c>
      <c r="E53" s="77">
        <f>SUM($C22:E22)</f>
        <v>0.19474276000000001</v>
      </c>
      <c r="F53" s="77">
        <f>SUM($C22:F22)</f>
        <v>0.33462093000000004</v>
      </c>
      <c r="G53" s="77">
        <f>SUM($C22:G22)</f>
        <v>0.48372076000000003</v>
      </c>
      <c r="H53" s="77">
        <f>SUM($C22:H22)</f>
        <v>0.66376080999999998</v>
      </c>
      <c r="I53" s="77">
        <f>SUM($C22:I22)</f>
        <v>0.85643977999999998</v>
      </c>
      <c r="J53" s="77">
        <f>SUM($C22:J22)</f>
        <v>1.0925560999999999</v>
      </c>
      <c r="K53" s="77">
        <f>SUM($C22:K22)</f>
        <v>1.35208894</v>
      </c>
      <c r="L53" s="77">
        <f>SUM($C22:L22)</f>
        <v>1.6234790000000001</v>
      </c>
      <c r="M53" s="77">
        <f>SUM($C22:M22)</f>
        <v>1.9364426700000001</v>
      </c>
      <c r="N53" s="77">
        <f>SUM($C22:N22)</f>
        <v>2.1210707200000001</v>
      </c>
      <c r="O53" s="77">
        <f>SUM($C22:O22)</f>
        <v>2.2893134700000002</v>
      </c>
      <c r="P53" s="77">
        <f>SUM($C22:P22)</f>
        <v>2.4789598700000002</v>
      </c>
      <c r="Q53" s="77">
        <f>SUM($C22:Q22)</f>
        <v>2.6601369400000001</v>
      </c>
      <c r="R53" s="77">
        <f>SUM($C22:R22)</f>
        <v>2.85455024</v>
      </c>
      <c r="S53" s="77">
        <f>SUM($C22:S22)</f>
        <v>3.0313707299999999</v>
      </c>
      <c r="T53" s="77">
        <f>SUM($C22:T22)</f>
        <v>3.2190583199999998</v>
      </c>
      <c r="U53" s="77">
        <f>SUM($C22:U22)</f>
        <v>3.3979840799999996</v>
      </c>
      <c r="V53" s="77">
        <f>SUM($C22:V22)</f>
        <v>3.5955843499999998</v>
      </c>
      <c r="W53" s="77">
        <f>SUM($C22:W22)</f>
        <v>3.8035733899999999</v>
      </c>
      <c r="X53" s="77">
        <f>SUM($C22:X22)</f>
        <v>3.9965947800000001</v>
      </c>
      <c r="Y53" s="77">
        <f>SUM($C22:Y22)</f>
        <v>4.1913496400000003</v>
      </c>
      <c r="Z53" s="77">
        <f>SUM($C22:Z22)</f>
        <v>4.41087936</v>
      </c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</row>
    <row r="54" spans="1:60" ht="16.5">
      <c r="A54" s="56"/>
      <c r="B54" s="70" t="str">
        <f t="shared" si="11"/>
        <v>Pilot-CTA-2045 ERWH</v>
      </c>
      <c r="C54" s="78">
        <f>SUM($C23:C23)</f>
        <v>0</v>
      </c>
      <c r="D54" s="78">
        <f>SUM($C23:D23)</f>
        <v>0</v>
      </c>
      <c r="E54" s="78">
        <f>SUM($C23:E23)</f>
        <v>0</v>
      </c>
      <c r="F54" s="78">
        <f>SUM($C23:F23)</f>
        <v>0</v>
      </c>
      <c r="G54" s="78">
        <f>SUM($C23:G23)</f>
        <v>0</v>
      </c>
      <c r="H54" s="78">
        <f>SUM($C23:H23)</f>
        <v>0</v>
      </c>
      <c r="I54" s="78">
        <f>SUM($C23:I23)</f>
        <v>0</v>
      </c>
      <c r="J54" s="78">
        <f>SUM($C23:J23)</f>
        <v>0</v>
      </c>
      <c r="K54" s="78">
        <f>SUM($C23:K23)</f>
        <v>0</v>
      </c>
      <c r="L54" s="78">
        <f>SUM($C23:L23)</f>
        <v>0</v>
      </c>
      <c r="M54" s="78">
        <f>SUM($C23:M23)</f>
        <v>0</v>
      </c>
      <c r="N54" s="78">
        <f>SUM($C23:N23)</f>
        <v>0</v>
      </c>
      <c r="O54" s="78">
        <f>SUM($C23:O23)</f>
        <v>0</v>
      </c>
      <c r="P54" s="78">
        <f>SUM($C23:P23)</f>
        <v>0</v>
      </c>
      <c r="Q54" s="78">
        <f>SUM($C23:Q23)</f>
        <v>0</v>
      </c>
      <c r="R54" s="78">
        <f>SUM($C23:R23)</f>
        <v>0</v>
      </c>
      <c r="S54" s="78">
        <f>SUM($C23:S23)</f>
        <v>0</v>
      </c>
      <c r="T54" s="78">
        <f>SUM($C23:T23)</f>
        <v>0</v>
      </c>
      <c r="U54" s="78">
        <f>SUM($C23:U23)</f>
        <v>0</v>
      </c>
      <c r="V54" s="78">
        <f>SUM($C23:V23)</f>
        <v>0</v>
      </c>
      <c r="W54" s="78">
        <f>SUM($C23:W23)</f>
        <v>0</v>
      </c>
      <c r="X54" s="78">
        <f>SUM($C23:X23)</f>
        <v>0</v>
      </c>
      <c r="Y54" s="78">
        <f>SUM($C23:Y23)</f>
        <v>0</v>
      </c>
      <c r="Z54" s="78">
        <f>SUM($C23:Z23)</f>
        <v>0</v>
      </c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</row>
    <row r="55" spans="1:60" ht="16.5">
      <c r="A55" s="56"/>
      <c r="B55" s="68" t="str">
        <f t="shared" si="11"/>
        <v>Parent-CTA-2045 ERWH</v>
      </c>
      <c r="C55" s="77">
        <f>SUM($C24:C24)</f>
        <v>0</v>
      </c>
      <c r="D55" s="77">
        <f>SUM($C24:D24)</f>
        <v>0.61298527000000003</v>
      </c>
      <c r="E55" s="77">
        <f>SUM($C24:E24)</f>
        <v>1.57241612</v>
      </c>
      <c r="F55" s="77">
        <f>SUM($C24:F24)</f>
        <v>2.9069958700000003</v>
      </c>
      <c r="G55" s="77">
        <f>SUM($C24:G24)</f>
        <v>4.3689826900000002</v>
      </c>
      <c r="H55" s="77">
        <f>SUM($C24:H24)</f>
        <v>6.2490824099999998</v>
      </c>
      <c r="I55" s="77">
        <f>SUM($C24:I24)</f>
        <v>8.29663051</v>
      </c>
      <c r="J55" s="77">
        <f>SUM($C24:J24)</f>
        <v>10.95518996</v>
      </c>
      <c r="K55" s="77">
        <f>SUM($C24:K24)</f>
        <v>13.828123</v>
      </c>
      <c r="L55" s="77">
        <f>SUM($C24:L24)</f>
        <v>16.931163049999999</v>
      </c>
      <c r="M55" s="77">
        <f>SUM($C24:M24)</f>
        <v>20.563107889999998</v>
      </c>
      <c r="N55" s="77">
        <f>SUM($C24:N24)</f>
        <v>22.170729519999998</v>
      </c>
      <c r="O55" s="77">
        <f>SUM($C24:O24)</f>
        <v>23.79525142</v>
      </c>
      <c r="P55" s="77">
        <f>SUM($C24:P24)</f>
        <v>25.429410820000001</v>
      </c>
      <c r="Q55" s="77">
        <f>SUM($C24:Q24)</f>
        <v>27.0771905</v>
      </c>
      <c r="R55" s="77">
        <f>SUM($C24:R24)</f>
        <v>28.737739600000001</v>
      </c>
      <c r="S55" s="77">
        <f>SUM($C24:S24)</f>
        <v>30.41735572</v>
      </c>
      <c r="T55" s="77">
        <f>SUM($C24:T24)</f>
        <v>32.106711269999998</v>
      </c>
      <c r="U55" s="77">
        <f>SUM($C24:U24)</f>
        <v>33.816951939999996</v>
      </c>
      <c r="V55" s="77">
        <f>SUM($C24:V24)</f>
        <v>35.535220349999996</v>
      </c>
      <c r="W55" s="77">
        <f>SUM($C24:W24)</f>
        <v>37.266702199999997</v>
      </c>
      <c r="X55" s="77">
        <f>SUM($C24:X24)</f>
        <v>39.013187359999996</v>
      </c>
      <c r="Y55" s="77">
        <f>SUM($C24:Y24)</f>
        <v>40.774902259999998</v>
      </c>
      <c r="Z55" s="77">
        <f>SUM($C24:Z24)</f>
        <v>42.549805620000001</v>
      </c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</row>
    <row r="56" spans="1:60" ht="16.5">
      <c r="A56" s="56"/>
      <c r="B56" s="70" t="str">
        <f t="shared" si="11"/>
        <v>Electric Vehicle TOU Opt-in</v>
      </c>
      <c r="C56" s="78">
        <f>SUM($C25:C25)</f>
        <v>0.25658116999999997</v>
      </c>
      <c r="D56" s="78">
        <f>SUM($C25:D25)</f>
        <v>0.33158116999999998</v>
      </c>
      <c r="E56" s="78">
        <f>SUM($C25:E25)</f>
        <v>0.40658116999999999</v>
      </c>
      <c r="F56" s="78">
        <f>SUM($C25:F25)</f>
        <v>0.48158117</v>
      </c>
      <c r="G56" s="78">
        <f>SUM($C25:G25)</f>
        <v>0.55806034000000004</v>
      </c>
      <c r="H56" s="78">
        <f>SUM($C25:H25)</f>
        <v>0.63454838000000002</v>
      </c>
      <c r="I56" s="78">
        <f>SUM($C25:I25)</f>
        <v>0.71105087</v>
      </c>
      <c r="J56" s="78">
        <f>SUM($C25:J25)</f>
        <v>0.78756795999999996</v>
      </c>
      <c r="K56" s="78">
        <f>SUM($C25:K25)</f>
        <v>0.86409977999999998</v>
      </c>
      <c r="L56" s="78">
        <f>SUM($C25:L25)</f>
        <v>0.94064647999999995</v>
      </c>
      <c r="M56" s="78">
        <f>SUM($C25:M25)</f>
        <v>1.0172082099999999</v>
      </c>
      <c r="N56" s="78">
        <f>SUM($C25:N25)</f>
        <v>1.09378511</v>
      </c>
      <c r="O56" s="78">
        <f>SUM($C25:O25)</f>
        <v>1.1703773200000001</v>
      </c>
      <c r="P56" s="78">
        <f>SUM($C25:P25)</f>
        <v>1.246985</v>
      </c>
      <c r="Q56" s="78">
        <f>SUM($C25:Q25)</f>
        <v>1.3236082899999999</v>
      </c>
      <c r="R56" s="78">
        <f>SUM($C25:R25)</f>
        <v>1.4002473499999999</v>
      </c>
      <c r="S56" s="78">
        <f>SUM($C25:S25)</f>
        <v>1.4769023299999999</v>
      </c>
      <c r="T56" s="78">
        <f>SUM($C25:T25)</f>
        <v>1.55357338</v>
      </c>
      <c r="U56" s="78">
        <f>SUM($C25:U25)</f>
        <v>1.63026067</v>
      </c>
      <c r="V56" s="78">
        <f>SUM($C25:V25)</f>
        <v>1.7069643399999999</v>
      </c>
      <c r="W56" s="78">
        <f>SUM($C25:W25)</f>
        <v>1.7836845599999998</v>
      </c>
      <c r="X56" s="78">
        <f>SUM($C25:X25)</f>
        <v>1.8604214899999998</v>
      </c>
      <c r="Y56" s="78">
        <f>SUM($C25:Y25)</f>
        <v>1.9371752899999999</v>
      </c>
      <c r="Z56" s="78">
        <f>SUM($C25:Z25)</f>
        <v>2.0139461299999999</v>
      </c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</row>
    <row r="57" spans="1:60" ht="16.5">
      <c r="A57" s="56"/>
      <c r="B57" s="68" t="str">
        <f t="shared" si="11"/>
        <v>Thermal Energy Storage</v>
      </c>
      <c r="C57" s="77">
        <f>SUM($C26:C26)</f>
        <v>0</v>
      </c>
      <c r="D57" s="77">
        <f>SUM($C26:D26)</f>
        <v>0.26464796000000002</v>
      </c>
      <c r="E57" s="77">
        <f>SUM($C26:E26)</f>
        <v>0.75274295000000002</v>
      </c>
      <c r="F57" s="77">
        <f>SUM($C26:F26)</f>
        <v>1.68208388</v>
      </c>
      <c r="G57" s="77">
        <f>SUM($C26:G26)</f>
        <v>2.1717760699999999</v>
      </c>
      <c r="H57" s="77">
        <f>SUM($C26:H26)</f>
        <v>2.4427687499999999</v>
      </c>
      <c r="I57" s="77">
        <f>SUM($C26:I26)</f>
        <v>2.5035924700000001</v>
      </c>
      <c r="J57" s="77">
        <f>SUM($C26:J26)</f>
        <v>2.5642267900000002</v>
      </c>
      <c r="K57" s="77">
        <f>SUM($C26:K26)</f>
        <v>2.62466789</v>
      </c>
      <c r="L57" s="77">
        <f>SUM($C26:L26)</f>
        <v>2.68491188</v>
      </c>
      <c r="M57" s="77">
        <f>SUM($C26:M26)</f>
        <v>2.7449133099999998</v>
      </c>
      <c r="N57" s="77">
        <f>SUM($C26:N26)</f>
        <v>2.8076882799999998</v>
      </c>
      <c r="O57" s="77">
        <f>SUM($C26:O26)</f>
        <v>2.8705574399999998</v>
      </c>
      <c r="P57" s="77">
        <f>SUM($C26:P26)</f>
        <v>2.9335221599999999</v>
      </c>
      <c r="Q57" s="77">
        <f>SUM($C26:Q26)</f>
        <v>2.9965838300000001</v>
      </c>
      <c r="R57" s="77">
        <f>SUM($C26:R26)</f>
        <v>3.05974382</v>
      </c>
      <c r="S57" s="77">
        <f>SUM($C26:S26)</f>
        <v>3.1230035100000002</v>
      </c>
      <c r="T57" s="77">
        <f>SUM($C26:T26)</f>
        <v>3.1863642800000003</v>
      </c>
      <c r="U57" s="77">
        <f>SUM($C26:U26)</f>
        <v>3.2498275100000003</v>
      </c>
      <c r="V57" s="77">
        <f>SUM($C26:V26)</f>
        <v>3.3133945700000003</v>
      </c>
      <c r="W57" s="77">
        <f>SUM($C26:W26)</f>
        <v>3.3770668300000004</v>
      </c>
      <c r="X57" s="77">
        <f>SUM($C26:X26)</f>
        <v>3.4408456700000003</v>
      </c>
      <c r="Y57" s="77">
        <f>SUM($C26:Y26)</f>
        <v>3.5047324700000004</v>
      </c>
      <c r="Z57" s="77">
        <f>SUM($C26:Z26)</f>
        <v>3.5687286100000004</v>
      </c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</row>
    <row r="58" spans="1:60" ht="16.5">
      <c r="A58" s="56"/>
      <c r="B58" s="70" t="str">
        <f t="shared" si="11"/>
        <v>Third Party Contracts</v>
      </c>
      <c r="C58" s="78">
        <f>SUM($C27:C27)</f>
        <v>0</v>
      </c>
      <c r="D58" s="78">
        <f>SUM($C27:D27)</f>
        <v>0.62406899000000005</v>
      </c>
      <c r="E58" s="78">
        <f>SUM($C27:E27)</f>
        <v>1.6232904000000001</v>
      </c>
      <c r="F58" s="78">
        <f>SUM($C27:F27)</f>
        <v>2.8705048900000003</v>
      </c>
      <c r="G58" s="78">
        <f>SUM($C27:G27)</f>
        <v>4.118584610000001</v>
      </c>
      <c r="H58" s="78">
        <f>SUM($C27:H27)</f>
        <v>5.3675912200000013</v>
      </c>
      <c r="I58" s="78">
        <f>SUM($C27:I27)</f>
        <v>6.6175851500000018</v>
      </c>
      <c r="J58" s="78">
        <f>SUM($C27:J27)</f>
        <v>7.8686256200000013</v>
      </c>
      <c r="K58" s="78">
        <f>SUM($C27:K27)</f>
        <v>9.1207706400000017</v>
      </c>
      <c r="L58" s="78">
        <f>SUM($C27:L27)</f>
        <v>10.374077110000002</v>
      </c>
      <c r="M58" s="78">
        <f>SUM($C27:M27)</f>
        <v>11.628600810000002</v>
      </c>
      <c r="N58" s="78">
        <f>SUM($C27:N27)</f>
        <v>12.884396460000001</v>
      </c>
      <c r="O58" s="78">
        <f>SUM($C27:O27)</f>
        <v>14.141517760000001</v>
      </c>
      <c r="P58" s="78">
        <f>SUM($C27:P27)</f>
        <v>15.400017400000001</v>
      </c>
      <c r="Q58" s="78">
        <f>SUM($C27:Q27)</f>
        <v>16.659947110000001</v>
      </c>
      <c r="R58" s="78">
        <f>SUM($C27:R27)</f>
        <v>17.921357700000002</v>
      </c>
      <c r="S58" s="78">
        <f>SUM($C27:S27)</f>
        <v>19.184299080000002</v>
      </c>
      <c r="T58" s="78">
        <f>SUM($C27:T27)</f>
        <v>20.448820290000004</v>
      </c>
      <c r="U58" s="78">
        <f>SUM($C27:U27)</f>
        <v>21.714969530000005</v>
      </c>
      <c r="V58" s="78">
        <f>SUM($C27:V27)</f>
        <v>22.982794200000004</v>
      </c>
      <c r="W58" s="78">
        <f>SUM($C27:W27)</f>
        <v>24.252340920000005</v>
      </c>
      <c r="X58" s="78">
        <f>SUM($C27:X27)</f>
        <v>25.523655550000004</v>
      </c>
      <c r="Y58" s="78">
        <f>SUM($C27:Y27)</f>
        <v>26.796783220000005</v>
      </c>
      <c r="Z58" s="78">
        <f>SUM($C27:Z27)</f>
        <v>28.071768370000004</v>
      </c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</row>
    <row r="59" spans="1:60" ht="16.5">
      <c r="A59" s="56"/>
      <c r="B59" s="68" t="str">
        <f t="shared" si="11"/>
        <v>Time-of-Use Opt-Out</v>
      </c>
      <c r="C59" s="77">
        <f>SUM($C28:C28)</f>
        <v>0</v>
      </c>
      <c r="D59" s="77">
        <f>SUM($C28:D28)</f>
        <v>0</v>
      </c>
      <c r="E59" s="77">
        <f>SUM($C28:E28)</f>
        <v>0</v>
      </c>
      <c r="F59" s="77">
        <f>SUM($C28:F28)</f>
        <v>0</v>
      </c>
      <c r="G59" s="77">
        <f>SUM($C28:G28)</f>
        <v>0</v>
      </c>
      <c r="H59" s="77">
        <f>SUM($C28:H28)</f>
        <v>0</v>
      </c>
      <c r="I59" s="77">
        <f>SUM($C28:I28)</f>
        <v>0</v>
      </c>
      <c r="J59" s="77">
        <f>SUM($C28:J28)</f>
        <v>0</v>
      </c>
      <c r="K59" s="77">
        <f>SUM($C28:K28)</f>
        <v>0</v>
      </c>
      <c r="L59" s="77">
        <f>SUM($C28:L28)</f>
        <v>0</v>
      </c>
      <c r="M59" s="77">
        <f>SUM($C28:M28)</f>
        <v>0</v>
      </c>
      <c r="N59" s="77">
        <f>SUM($C28:N28)</f>
        <v>0</v>
      </c>
      <c r="O59" s="77">
        <f>SUM($C28:O28)</f>
        <v>0</v>
      </c>
      <c r="P59" s="77">
        <f>SUM($C28:P28)</f>
        <v>0</v>
      </c>
      <c r="Q59" s="77">
        <f>SUM($C28:Q28)</f>
        <v>0</v>
      </c>
      <c r="R59" s="77">
        <f>SUM($C28:R28)</f>
        <v>0</v>
      </c>
      <c r="S59" s="77">
        <f>SUM($C28:S28)</f>
        <v>0</v>
      </c>
      <c r="T59" s="77">
        <f>SUM($C28:T28)</f>
        <v>0</v>
      </c>
      <c r="U59" s="77">
        <f>SUM($C28:U28)</f>
        <v>0</v>
      </c>
      <c r="V59" s="77">
        <f>SUM($C28:V28)</f>
        <v>0</v>
      </c>
      <c r="W59" s="77">
        <f>SUM($C28:W28)</f>
        <v>0</v>
      </c>
      <c r="X59" s="77">
        <f>SUM($C28:X28)</f>
        <v>0</v>
      </c>
      <c r="Y59" s="77">
        <f>SUM($C28:Y28)</f>
        <v>0</v>
      </c>
      <c r="Z59" s="77">
        <f>SUM($C28:Z28)</f>
        <v>0</v>
      </c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</row>
    <row r="60" spans="1:60" ht="16.5">
      <c r="A60" s="56"/>
      <c r="B60" s="70" t="str">
        <f t="shared" si="11"/>
        <v>Variable Peak Pricing Rates</v>
      </c>
      <c r="C60" s="78">
        <f>SUM($C29:C29)</f>
        <v>0</v>
      </c>
      <c r="D60" s="78">
        <f>SUM($C29:D29)</f>
        <v>6.5460710000000005E-2</v>
      </c>
      <c r="E60" s="78">
        <f>SUM($C29:E29)</f>
        <v>0.13594422</v>
      </c>
      <c r="F60" s="78">
        <f>SUM($C29:F29)</f>
        <v>0.21517259</v>
      </c>
      <c r="G60" s="78">
        <f>SUM($C29:G29)</f>
        <v>0.28329325</v>
      </c>
      <c r="H60" s="78">
        <f>SUM($C29:H29)</f>
        <v>0.34615989999999996</v>
      </c>
      <c r="I60" s="78">
        <f>SUM($C29:I29)</f>
        <v>0.40439532999999994</v>
      </c>
      <c r="J60" s="78">
        <f>SUM($C29:J29)</f>
        <v>0.46263075999999992</v>
      </c>
      <c r="K60" s="78">
        <f>SUM($C29:K29)</f>
        <v>0.5208661899999999</v>
      </c>
      <c r="L60" s="78">
        <f>SUM($C29:L29)</f>
        <v>0.57910161999999987</v>
      </c>
      <c r="M60" s="78">
        <f>SUM($C29:M29)</f>
        <v>0.63733704999999985</v>
      </c>
      <c r="N60" s="78">
        <f>SUM($C29:N29)</f>
        <v>0.69557247999999983</v>
      </c>
      <c r="O60" s="78">
        <f>SUM($C29:O29)</f>
        <v>0.7538079099999998</v>
      </c>
      <c r="P60" s="78">
        <f>SUM($C29:P29)</f>
        <v>0.81204333999999978</v>
      </c>
      <c r="Q60" s="78">
        <f>SUM($C29:Q29)</f>
        <v>0.87027876999999976</v>
      </c>
      <c r="R60" s="78">
        <f>SUM($C29:R29)</f>
        <v>0.92851419999999973</v>
      </c>
      <c r="S60" s="78">
        <f>SUM($C29:S29)</f>
        <v>0.98674962999999971</v>
      </c>
      <c r="T60" s="78">
        <f>SUM($C29:T29)</f>
        <v>1.0449850599999997</v>
      </c>
      <c r="U60" s="78">
        <f>SUM($C29:U29)</f>
        <v>1.1032204899999998</v>
      </c>
      <c r="V60" s="78">
        <f>SUM($C29:V29)</f>
        <v>1.1614559199999999</v>
      </c>
      <c r="W60" s="78">
        <f>SUM($C29:W29)</f>
        <v>1.21969135</v>
      </c>
      <c r="X60" s="78">
        <f>SUM($C29:X29)</f>
        <v>1.27792678</v>
      </c>
      <c r="Y60" s="78">
        <f>SUM($C29:Y29)</f>
        <v>1.3361622100000001</v>
      </c>
      <c r="Z60" s="78">
        <f>SUM($C29:Z29)</f>
        <v>1.3943976400000002</v>
      </c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</row>
    <row r="61" spans="1:60" ht="16.5">
      <c r="A61" s="56"/>
      <c r="B61" s="68" t="str">
        <f t="shared" si="11"/>
        <v>Pilot-Time-of-Use Opt-in</v>
      </c>
      <c r="C61" s="77">
        <f>SUM($C30:C30)</f>
        <v>0</v>
      </c>
      <c r="D61" s="77">
        <f>SUM($C30:D30)</f>
        <v>0</v>
      </c>
      <c r="E61" s="77">
        <f>SUM($C30:E30)</f>
        <v>0</v>
      </c>
      <c r="F61" s="77">
        <f>SUM($C30:F30)</f>
        <v>0</v>
      </c>
      <c r="G61" s="77">
        <f>SUM($C30:G30)</f>
        <v>0</v>
      </c>
      <c r="H61" s="77">
        <f>SUM($C30:H30)</f>
        <v>0</v>
      </c>
      <c r="I61" s="77">
        <f>SUM($C30:I30)</f>
        <v>0</v>
      </c>
      <c r="J61" s="77">
        <f>SUM($C30:J30)</f>
        <v>0</v>
      </c>
      <c r="K61" s="77">
        <f>SUM($C30:K30)</f>
        <v>0</v>
      </c>
      <c r="L61" s="77">
        <f>SUM($C30:L30)</f>
        <v>0</v>
      </c>
      <c r="M61" s="77">
        <f>SUM($C30:M30)</f>
        <v>0</v>
      </c>
      <c r="N61" s="77">
        <f>SUM($C30:N30)</f>
        <v>0</v>
      </c>
      <c r="O61" s="77">
        <f>SUM($C30:O30)</f>
        <v>0</v>
      </c>
      <c r="P61" s="77">
        <f>SUM($C30:P30)</f>
        <v>0</v>
      </c>
      <c r="Q61" s="77">
        <f>SUM($C30:Q30)</f>
        <v>0</v>
      </c>
      <c r="R61" s="77">
        <f>SUM($C30:R30)</f>
        <v>0</v>
      </c>
      <c r="S61" s="77">
        <f>SUM($C30:S30)</f>
        <v>0</v>
      </c>
      <c r="T61" s="77">
        <f>SUM($C30:T30)</f>
        <v>0</v>
      </c>
      <c r="U61" s="77">
        <f>SUM($C30:U30)</f>
        <v>0</v>
      </c>
      <c r="V61" s="77">
        <f>SUM($C30:V30)</f>
        <v>0</v>
      </c>
      <c r="W61" s="77">
        <f>SUM($C30:W30)</f>
        <v>0</v>
      </c>
      <c r="X61" s="77">
        <f>SUM($C30:X30)</f>
        <v>0</v>
      </c>
      <c r="Y61" s="77">
        <f>SUM($C30:Y30)</f>
        <v>0</v>
      </c>
      <c r="Z61" s="77">
        <f>SUM($C30:Z30)</f>
        <v>0</v>
      </c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</row>
    <row r="62" spans="1:60" ht="16.5">
      <c r="A62" s="56"/>
      <c r="B62" s="70" t="str">
        <f t="shared" si="11"/>
        <v>Parent-Time-of-Use Opt-in</v>
      </c>
      <c r="C62" s="78">
        <f>SUM($C31:C31)</f>
        <v>0</v>
      </c>
      <c r="D62" s="78">
        <f>SUM($C31:D31)</f>
        <v>0.22526445</v>
      </c>
      <c r="E62" s="78">
        <f>SUM($C31:E31)</f>
        <v>0.6011012</v>
      </c>
      <c r="F62" s="78">
        <f>SUM($C31:F31)</f>
        <v>1.2288677900000002</v>
      </c>
      <c r="G62" s="78">
        <f>SUM($C31:G31)</f>
        <v>1.5250284600000001</v>
      </c>
      <c r="H62" s="78">
        <f>SUM($C31:H31)</f>
        <v>1.6712948000000001</v>
      </c>
      <c r="I62" s="78">
        <f>SUM($C31:I31)</f>
        <v>1.7282112600000001</v>
      </c>
      <c r="J62" s="78">
        <f>SUM($C31:J31)</f>
        <v>1.7851277200000002</v>
      </c>
      <c r="K62" s="78">
        <f>SUM($C31:K31)</f>
        <v>1.8420441800000003</v>
      </c>
      <c r="L62" s="78">
        <f>SUM($C31:L31)</f>
        <v>1.8989606400000003</v>
      </c>
      <c r="M62" s="78">
        <f>SUM($C31:M31)</f>
        <v>1.9558771000000004</v>
      </c>
      <c r="N62" s="78">
        <f>SUM($C31:N31)</f>
        <v>2.0203166300000004</v>
      </c>
      <c r="O62" s="78">
        <f>SUM($C31:O31)</f>
        <v>2.0847256800000005</v>
      </c>
      <c r="P62" s="78">
        <f>SUM($C31:P31)</f>
        <v>2.1491009300000004</v>
      </c>
      <c r="Q62" s="78">
        <f>SUM($C31:Q31)</f>
        <v>2.2134389100000003</v>
      </c>
      <c r="R62" s="78">
        <f>SUM($C31:R31)</f>
        <v>2.2777360200000003</v>
      </c>
      <c r="S62" s="78">
        <f>SUM($C31:S31)</f>
        <v>2.3419885700000003</v>
      </c>
      <c r="T62" s="78">
        <f>SUM($C31:T31)</f>
        <v>2.4061927100000005</v>
      </c>
      <c r="U62" s="78">
        <f>SUM($C31:U31)</f>
        <v>2.4703444600000006</v>
      </c>
      <c r="V62" s="78">
        <f>SUM($C31:V31)</f>
        <v>2.5344397100000005</v>
      </c>
      <c r="W62" s="78">
        <f>SUM($C31:W31)</f>
        <v>2.5984742000000005</v>
      </c>
      <c r="X62" s="78">
        <f>SUM($C31:X31)</f>
        <v>2.6624435300000004</v>
      </c>
      <c r="Y62" s="78">
        <f>SUM($C31:Y31)</f>
        <v>2.7308757400000006</v>
      </c>
      <c r="Z62" s="78">
        <f>SUM($C31:Z31)</f>
        <v>2.7994150500000003</v>
      </c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</row>
    <row r="63" spans="1:60" ht="16.5">
      <c r="A63" s="56"/>
      <c r="B63" s="68" t="str">
        <f t="shared" si="11"/>
        <v>Pilot-Peak Time Rebate</v>
      </c>
      <c r="C63" s="77">
        <f>SUM($C32:C32)</f>
        <v>0</v>
      </c>
      <c r="D63" s="77">
        <f>SUM($C32:D32)</f>
        <v>0</v>
      </c>
      <c r="E63" s="77">
        <f>SUM($C32:E32)</f>
        <v>0</v>
      </c>
      <c r="F63" s="77">
        <f>SUM($C32:F32)</f>
        <v>0</v>
      </c>
      <c r="G63" s="77">
        <f>SUM($C32:G32)</f>
        <v>0</v>
      </c>
      <c r="H63" s="77">
        <f>SUM($C32:H32)</f>
        <v>0</v>
      </c>
      <c r="I63" s="77">
        <f>SUM($C32:I32)</f>
        <v>0</v>
      </c>
      <c r="J63" s="77">
        <f>SUM($C32:J32)</f>
        <v>0</v>
      </c>
      <c r="K63" s="77">
        <f>SUM($C32:K32)</f>
        <v>0</v>
      </c>
      <c r="L63" s="77">
        <f>SUM($C32:L32)</f>
        <v>0</v>
      </c>
      <c r="M63" s="77">
        <f>SUM($C32:M32)</f>
        <v>0</v>
      </c>
      <c r="N63" s="77">
        <f>SUM($C32:N32)</f>
        <v>0</v>
      </c>
      <c r="O63" s="77">
        <f>SUM($C32:O32)</f>
        <v>0</v>
      </c>
      <c r="P63" s="77">
        <f>SUM($C32:P32)</f>
        <v>0</v>
      </c>
      <c r="Q63" s="77">
        <f>SUM($C32:Q32)</f>
        <v>0</v>
      </c>
      <c r="R63" s="77">
        <f>SUM($C32:R32)</f>
        <v>0</v>
      </c>
      <c r="S63" s="77">
        <f>SUM($C32:S32)</f>
        <v>0</v>
      </c>
      <c r="T63" s="77">
        <f>SUM($C32:T32)</f>
        <v>0</v>
      </c>
      <c r="U63" s="77">
        <f>SUM($C32:U32)</f>
        <v>0</v>
      </c>
      <c r="V63" s="77">
        <f>SUM($C32:V32)</f>
        <v>0</v>
      </c>
      <c r="W63" s="77">
        <f>SUM($C32:W32)</f>
        <v>0</v>
      </c>
      <c r="X63" s="77">
        <f>SUM($C32:X32)</f>
        <v>0</v>
      </c>
      <c r="Y63" s="77">
        <f>SUM($C32:Y32)</f>
        <v>0</v>
      </c>
      <c r="Z63" s="77">
        <f>SUM($C32:Z32)</f>
        <v>0</v>
      </c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</row>
    <row r="64" spans="1:60" ht="16.5">
      <c r="A64" s="56"/>
      <c r="B64" s="70" t="str">
        <f t="shared" si="11"/>
        <v>Parent-Peak Time Rebate</v>
      </c>
      <c r="C64" s="78">
        <f>SUM($C33:C33)</f>
        <v>0</v>
      </c>
      <c r="D64" s="78">
        <f>SUM($C33:D33)</f>
        <v>0.24022042999999998</v>
      </c>
      <c r="E64" s="78">
        <f>SUM($C33:E33)</f>
        <v>0.63093302000000007</v>
      </c>
      <c r="F64" s="78">
        <f>SUM($C33:F33)</f>
        <v>1.2323251500000001</v>
      </c>
      <c r="G64" s="78">
        <f>SUM($C33:G33)</f>
        <v>1.4901636900000002</v>
      </c>
      <c r="H64" s="78">
        <f>SUM($C33:H33)</f>
        <v>1.6124450700000001</v>
      </c>
      <c r="I64" s="78">
        <f>SUM($C33:I33)</f>
        <v>1.6692395200000001</v>
      </c>
      <c r="J64" s="78">
        <f>SUM($C33:J33)</f>
        <v>1.72603397</v>
      </c>
      <c r="K64" s="78">
        <f>SUM($C33:K33)</f>
        <v>1.78282842</v>
      </c>
      <c r="L64" s="78">
        <f>SUM($C33:L33)</f>
        <v>1.8396228699999999</v>
      </c>
      <c r="M64" s="78">
        <f>SUM($C33:M33)</f>
        <v>1.8964173199999999</v>
      </c>
      <c r="N64" s="78">
        <f>SUM($C33:N33)</f>
        <v>1.9603211099999998</v>
      </c>
      <c r="O64" s="78">
        <f>SUM($C33:O33)</f>
        <v>2.0241909099999997</v>
      </c>
      <c r="P64" s="78">
        <f>SUM($C33:P33)</f>
        <v>2.0880233599999998</v>
      </c>
      <c r="Q64" s="78">
        <f>SUM($C33:Q33)</f>
        <v>2.1518149699999998</v>
      </c>
      <c r="R64" s="78">
        <f>SUM($C33:R33)</f>
        <v>2.2155621499999998</v>
      </c>
      <c r="S64" s="78">
        <f>SUM($C33:S33)</f>
        <v>2.2792611599999999</v>
      </c>
      <c r="T64" s="78">
        <f>SUM($C33:T33)</f>
        <v>2.34290815</v>
      </c>
      <c r="U64" s="78">
        <f>SUM($C33:U33)</f>
        <v>2.4064991199999999</v>
      </c>
      <c r="V64" s="78">
        <f>SUM($C33:V33)</f>
        <v>2.4700299299999999</v>
      </c>
      <c r="W64" s="78">
        <f>SUM($C33:W33)</f>
        <v>2.5334963099999999</v>
      </c>
      <c r="X64" s="78">
        <f>SUM($C33:X33)</f>
        <v>2.5968938499999998</v>
      </c>
      <c r="Y64" s="78">
        <f>SUM($C33:Y33)</f>
        <v>2.66472876</v>
      </c>
      <c r="Z64" s="78">
        <f>SUM($C33:Z33)</f>
        <v>2.7326661799999998</v>
      </c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</row>
    <row r="65" spans="1:60" ht="16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</row>
    <row r="66" spans="1:60" ht="1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</row>
    <row r="67" spans="1:60" ht="16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</row>
    <row r="68" spans="1:60" ht="16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</row>
    <row r="69" spans="1:60" ht="16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</row>
    <row r="70" spans="1:60" ht="16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</row>
    <row r="71" spans="1:60" ht="16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1:60" ht="16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</row>
    <row r="73" spans="1:60" ht="16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</row>
    <row r="74" spans="1:60" ht="16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</row>
    <row r="75" spans="1:60" ht="16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</row>
    <row r="76" spans="1:60" ht="1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</row>
    <row r="77" spans="1:60" ht="16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1:60" ht="16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117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</row>
    <row r="79" spans="1:60" ht="16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117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</row>
    <row r="80" spans="1:60" ht="16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11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</row>
    <row r="81" spans="1:60" ht="16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11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</row>
    <row r="82" spans="1:60" ht="16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</row>
    <row r="83" spans="1:60" ht="16.5">
      <c r="A83" s="32"/>
      <c r="B83" s="161" t="s">
        <v>544</v>
      </c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  <row r="84" spans="1:60" ht="16.5">
      <c r="A84" s="32"/>
      <c r="B84" s="60"/>
      <c r="C84" s="163">
        <f t="shared" ref="C84:Z84" si="12">C3</f>
        <v>2023</v>
      </c>
      <c r="D84" s="163">
        <f t="shared" si="12"/>
        <v>2024</v>
      </c>
      <c r="E84" s="163">
        <f t="shared" si="12"/>
        <v>2025</v>
      </c>
      <c r="F84" s="163">
        <f t="shared" si="12"/>
        <v>2026</v>
      </c>
      <c r="G84" s="163">
        <f t="shared" si="12"/>
        <v>2027</v>
      </c>
      <c r="H84" s="163">
        <f t="shared" si="12"/>
        <v>2028</v>
      </c>
      <c r="I84" s="163">
        <f t="shared" si="12"/>
        <v>2029</v>
      </c>
      <c r="J84" s="163">
        <f t="shared" si="12"/>
        <v>2030</v>
      </c>
      <c r="K84" s="163">
        <f t="shared" si="12"/>
        <v>2031</v>
      </c>
      <c r="L84" s="163">
        <f t="shared" si="12"/>
        <v>2032</v>
      </c>
      <c r="M84" s="163">
        <f t="shared" si="12"/>
        <v>2033</v>
      </c>
      <c r="N84" s="163">
        <f t="shared" si="12"/>
        <v>2034</v>
      </c>
      <c r="O84" s="163">
        <f t="shared" si="12"/>
        <v>2035</v>
      </c>
      <c r="P84" s="163">
        <f t="shared" si="12"/>
        <v>2036</v>
      </c>
      <c r="Q84" s="163">
        <f t="shared" si="12"/>
        <v>2037</v>
      </c>
      <c r="R84" s="163">
        <f t="shared" si="12"/>
        <v>2038</v>
      </c>
      <c r="S84" s="163">
        <f t="shared" si="12"/>
        <v>2039</v>
      </c>
      <c r="T84" s="163">
        <f t="shared" si="12"/>
        <v>2040</v>
      </c>
      <c r="U84" s="163">
        <f t="shared" si="12"/>
        <v>2041</v>
      </c>
      <c r="V84" s="163">
        <f t="shared" si="12"/>
        <v>2042</v>
      </c>
      <c r="W84" s="163">
        <f t="shared" si="12"/>
        <v>2043</v>
      </c>
      <c r="X84" s="163">
        <f t="shared" si="12"/>
        <v>2044</v>
      </c>
      <c r="Y84" s="163">
        <f t="shared" si="12"/>
        <v>2045</v>
      </c>
      <c r="Z84" s="163">
        <f t="shared" si="12"/>
        <v>2046</v>
      </c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</row>
    <row r="85" spans="1:60" ht="16.5">
      <c r="A85" s="32"/>
      <c r="B85" s="74" t="s">
        <v>29</v>
      </c>
      <c r="C85" s="76">
        <f t="shared" ref="C85:Z85" si="13">SUM(C86:C114)</f>
        <v>0</v>
      </c>
      <c r="D85" s="76">
        <f t="shared" si="13"/>
        <v>2.3624209199999999</v>
      </c>
      <c r="E85" s="76">
        <f t="shared" si="13"/>
        <v>4.7291797499999992</v>
      </c>
      <c r="F85" s="76">
        <f t="shared" si="13"/>
        <v>8.2773637400000002</v>
      </c>
      <c r="G85" s="76">
        <f t="shared" si="13"/>
        <v>6.0210725499999995</v>
      </c>
      <c r="H85" s="76">
        <f t="shared" si="13"/>
        <v>4.9317423500000004</v>
      </c>
      <c r="I85" s="76">
        <f t="shared" si="13"/>
        <v>3.7710782300000005</v>
      </c>
      <c r="J85" s="76">
        <f t="shared" si="13"/>
        <v>3.8213223599999995</v>
      </c>
      <c r="K85" s="76">
        <f t="shared" si="13"/>
        <v>3.8869536799999995</v>
      </c>
      <c r="L85" s="76">
        <f t="shared" si="13"/>
        <v>4.0681201900000001</v>
      </c>
      <c r="M85" s="76">
        <f t="shared" si="13"/>
        <v>4.1472922499999996</v>
      </c>
      <c r="N85" s="76">
        <f t="shared" si="13"/>
        <v>4.2330964099999999</v>
      </c>
      <c r="O85" s="76">
        <f t="shared" si="13"/>
        <v>4.4411624899999991</v>
      </c>
      <c r="P85" s="76">
        <f t="shared" si="13"/>
        <v>4.5466664699999999</v>
      </c>
      <c r="Q85" s="76">
        <f t="shared" si="13"/>
        <v>4.6627190300000008</v>
      </c>
      <c r="R85" s="76">
        <f t="shared" si="13"/>
        <v>4.9098217699999998</v>
      </c>
      <c r="S85" s="76">
        <f t="shared" si="13"/>
        <v>4.3356682499999994</v>
      </c>
      <c r="T85" s="76">
        <f t="shared" si="13"/>
        <v>4.4798333299999999</v>
      </c>
      <c r="U85" s="76">
        <f t="shared" si="13"/>
        <v>4.643948589999999</v>
      </c>
      <c r="V85" s="76">
        <f t="shared" si="13"/>
        <v>4.8317391399999998</v>
      </c>
      <c r="W85" s="76">
        <f t="shared" si="13"/>
        <v>5.0476674399999997</v>
      </c>
      <c r="X85" s="76">
        <f t="shared" si="13"/>
        <v>5.2970803399999999</v>
      </c>
      <c r="Y85" s="76">
        <f t="shared" si="13"/>
        <v>4.4045745400000005</v>
      </c>
      <c r="Z85" s="76">
        <f t="shared" si="13"/>
        <v>4.4426348799999991</v>
      </c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</row>
    <row r="86" spans="1:60" ht="16.5">
      <c r="A86" s="32"/>
      <c r="B86" s="70" t="str">
        <f t="shared" ref="B86:B114" si="14">B5</f>
        <v>Ancillary Battery Storage</v>
      </c>
      <c r="C86" s="78">
        <f t="shared" ref="C86:L95" si="15">IFERROR(INDEX($C$206:$Z$236,MATCH($B86,$B$206:$B$236,0),MATCH(C$3,$C$204:$Z$204,0))/10^6,0)</f>
        <v>0</v>
      </c>
      <c r="D86" s="78">
        <f t="shared" si="15"/>
        <v>2.4355720000000001E-2</v>
      </c>
      <c r="E86" s="78">
        <f t="shared" si="15"/>
        <v>2.4741019999999999E-2</v>
      </c>
      <c r="F86" s="78">
        <f t="shared" si="15"/>
        <v>2.5326080000000001E-2</v>
      </c>
      <c r="G86" s="78">
        <f t="shared" si="15"/>
        <v>2.5925480000000001E-2</v>
      </c>
      <c r="H86" s="78">
        <f t="shared" si="15"/>
        <v>2.6539210000000001E-2</v>
      </c>
      <c r="I86" s="78">
        <f t="shared" si="15"/>
        <v>2.7467790000000002E-2</v>
      </c>
      <c r="J86" s="78">
        <f t="shared" si="15"/>
        <v>2.8418729999999996E-2</v>
      </c>
      <c r="K86" s="78">
        <f t="shared" si="15"/>
        <v>2.9392479999999999E-2</v>
      </c>
      <c r="L86" s="78">
        <f t="shared" si="15"/>
        <v>3.0700439999999999E-2</v>
      </c>
      <c r="M86" s="78">
        <f t="shared" ref="M86:Z95" si="16">IFERROR(INDEX($C$206:$Z$236,MATCH($B86,$B$206:$B$236,0),MATCH(M$3,$C$204:$Z$204,0))/10^6,0)</f>
        <v>3.2039669999999999E-2</v>
      </c>
      <c r="N86" s="78">
        <f t="shared" si="16"/>
        <v>3.3410740000000001E-2</v>
      </c>
      <c r="O86" s="78">
        <f t="shared" si="16"/>
        <v>3.5136790000000001E-2</v>
      </c>
      <c r="P86" s="78">
        <f t="shared" si="16"/>
        <v>3.6903779999999997E-2</v>
      </c>
      <c r="Q86" s="78">
        <f t="shared" si="16"/>
        <v>3.8712429999999999E-2</v>
      </c>
      <c r="R86" s="78">
        <f t="shared" si="16"/>
        <v>4.0898089999999998E-2</v>
      </c>
      <c r="S86" s="78">
        <f t="shared" si="16"/>
        <v>4.1103119999999993E-2</v>
      </c>
      <c r="T86" s="78">
        <f t="shared" si="16"/>
        <v>4.1310670000000001E-2</v>
      </c>
      <c r="U86" s="78">
        <f t="shared" si="16"/>
        <v>4.1520800000000004E-2</v>
      </c>
      <c r="V86" s="78">
        <f t="shared" si="16"/>
        <v>4.173354E-2</v>
      </c>
      <c r="W86" s="78">
        <f t="shared" si="16"/>
        <v>4.1948890000000003E-2</v>
      </c>
      <c r="X86" s="78">
        <f t="shared" si="16"/>
        <v>4.2166899999999993E-2</v>
      </c>
      <c r="Y86" s="78">
        <f t="shared" si="16"/>
        <v>4.2387619999999994E-2</v>
      </c>
      <c r="Z86" s="78">
        <f t="shared" si="16"/>
        <v>4.2611059999999999E-2</v>
      </c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</row>
    <row r="87" spans="1:60" ht="16.5">
      <c r="A87" s="32"/>
      <c r="B87" s="68" t="str">
        <f t="shared" si="14"/>
        <v>Ancillary Cooling</v>
      </c>
      <c r="C87" s="77">
        <f t="shared" si="15"/>
        <v>0</v>
      </c>
      <c r="D87" s="77">
        <f t="shared" si="15"/>
        <v>6.0442799999999998E-2</v>
      </c>
      <c r="E87" s="77">
        <f t="shared" si="15"/>
        <v>0.12349553999999999</v>
      </c>
      <c r="F87" s="77">
        <f t="shared" si="15"/>
        <v>0.25299674999999999</v>
      </c>
      <c r="G87" s="77">
        <f t="shared" si="15"/>
        <v>0.21119173999999999</v>
      </c>
      <c r="H87" s="77">
        <f t="shared" si="15"/>
        <v>0.19168142000000002</v>
      </c>
      <c r="I87" s="77">
        <f t="shared" si="15"/>
        <v>0.15676314</v>
      </c>
      <c r="J87" s="77">
        <f t="shared" si="15"/>
        <v>0.16054955000000001</v>
      </c>
      <c r="K87" s="77">
        <f t="shared" si="15"/>
        <v>0.16445369000000001</v>
      </c>
      <c r="L87" s="77">
        <f t="shared" si="15"/>
        <v>0.16847951999999999</v>
      </c>
      <c r="M87" s="77">
        <f t="shared" si="16"/>
        <v>0.17263116000000001</v>
      </c>
      <c r="N87" s="77">
        <f t="shared" si="16"/>
        <v>0.17691288999999999</v>
      </c>
      <c r="O87" s="77">
        <f t="shared" si="16"/>
        <v>0.18132907000000001</v>
      </c>
      <c r="P87" s="77">
        <f t="shared" si="16"/>
        <v>0.18588429999999997</v>
      </c>
      <c r="Q87" s="77">
        <f t="shared" si="16"/>
        <v>0.19058327999999999</v>
      </c>
      <c r="R87" s="77">
        <f t="shared" si="16"/>
        <v>0.19543090000000002</v>
      </c>
      <c r="S87" s="77">
        <f t="shared" si="16"/>
        <v>0.20043221000000003</v>
      </c>
      <c r="T87" s="77">
        <f t="shared" si="16"/>
        <v>0.20559242999999999</v>
      </c>
      <c r="U87" s="77">
        <f t="shared" si="16"/>
        <v>0.21091699999999999</v>
      </c>
      <c r="V87" s="77">
        <f t="shared" si="16"/>
        <v>0.21641152</v>
      </c>
      <c r="W87" s="77">
        <f t="shared" si="16"/>
        <v>0.22208176999999998</v>
      </c>
      <c r="X87" s="77">
        <f t="shared" si="16"/>
        <v>0.22793379</v>
      </c>
      <c r="Y87" s="77">
        <f t="shared" si="16"/>
        <v>0.22172229000000002</v>
      </c>
      <c r="Z87" s="77">
        <f t="shared" si="16"/>
        <v>0.22430833000000003</v>
      </c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</row>
    <row r="88" spans="1:60" ht="16.5">
      <c r="A88" s="32"/>
      <c r="B88" s="70" t="str">
        <f t="shared" si="14"/>
        <v>Ancillary DLC WH</v>
      </c>
      <c r="C88" s="78">
        <f t="shared" si="15"/>
        <v>0</v>
      </c>
      <c r="D88" s="78">
        <f t="shared" si="15"/>
        <v>0.14561217999999998</v>
      </c>
      <c r="E88" s="78">
        <f t="shared" si="15"/>
        <v>0.24248537000000003</v>
      </c>
      <c r="F88" s="78">
        <f t="shared" si="15"/>
        <v>0.43785282000000003</v>
      </c>
      <c r="G88" s="78">
        <f t="shared" si="15"/>
        <v>0.37732358999999999</v>
      </c>
      <c r="H88" s="78">
        <f t="shared" si="15"/>
        <v>0.34775315999999995</v>
      </c>
      <c r="I88" s="78">
        <f t="shared" si="15"/>
        <v>0.29537726000000003</v>
      </c>
      <c r="J88" s="78">
        <f t="shared" si="15"/>
        <v>0.29730881999999997</v>
      </c>
      <c r="K88" s="78">
        <f t="shared" si="15"/>
        <v>0.29925731999999994</v>
      </c>
      <c r="L88" s="78">
        <f t="shared" si="15"/>
        <v>0.30122287000000003</v>
      </c>
      <c r="M88" s="78">
        <f t="shared" si="16"/>
        <v>0.30320564</v>
      </c>
      <c r="N88" s="78">
        <f t="shared" si="16"/>
        <v>0.30520576999999999</v>
      </c>
      <c r="O88" s="78">
        <f t="shared" si="16"/>
        <v>0.30722344000000001</v>
      </c>
      <c r="P88" s="78">
        <f t="shared" si="16"/>
        <v>0.30925879000000001</v>
      </c>
      <c r="Q88" s="78">
        <f t="shared" si="16"/>
        <v>0.31131198999999998</v>
      </c>
      <c r="R88" s="78">
        <f t="shared" si="16"/>
        <v>0.31338318000000004</v>
      </c>
      <c r="S88" s="78">
        <f t="shared" si="16"/>
        <v>0.31547252999999997</v>
      </c>
      <c r="T88" s="78">
        <f t="shared" si="16"/>
        <v>0.31758020000000003</v>
      </c>
      <c r="U88" s="78">
        <f t="shared" si="16"/>
        <v>0.31970634999999997</v>
      </c>
      <c r="V88" s="78">
        <f t="shared" si="16"/>
        <v>0.32185115999999997</v>
      </c>
      <c r="W88" s="78">
        <f t="shared" si="16"/>
        <v>0.32401477999999995</v>
      </c>
      <c r="X88" s="78">
        <f t="shared" si="16"/>
        <v>0.32619739000000003</v>
      </c>
      <c r="Y88" s="78">
        <f t="shared" si="16"/>
        <v>0.33165114999999995</v>
      </c>
      <c r="Z88" s="78">
        <f t="shared" si="16"/>
        <v>0.33486885999999999</v>
      </c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</row>
    <row r="89" spans="1:60" ht="16.5">
      <c r="A89" s="32"/>
      <c r="B89" s="68" t="str">
        <f t="shared" si="14"/>
        <v>Parent-Ancillary HPWH</v>
      </c>
      <c r="C89" s="77">
        <f t="shared" si="15"/>
        <v>0</v>
      </c>
      <c r="D89" s="77">
        <f t="shared" si="15"/>
        <v>0</v>
      </c>
      <c r="E89" s="77">
        <f t="shared" si="15"/>
        <v>0</v>
      </c>
      <c r="F89" s="77">
        <f t="shared" si="15"/>
        <v>0</v>
      </c>
      <c r="G89" s="77">
        <f t="shared" si="15"/>
        <v>0</v>
      </c>
      <c r="H89" s="77">
        <f t="shared" si="15"/>
        <v>0</v>
      </c>
      <c r="I89" s="77">
        <f t="shared" si="15"/>
        <v>0</v>
      </c>
      <c r="J89" s="77">
        <f t="shared" si="15"/>
        <v>0</v>
      </c>
      <c r="K89" s="77">
        <f t="shared" si="15"/>
        <v>0</v>
      </c>
      <c r="L89" s="77">
        <f t="shared" si="15"/>
        <v>0</v>
      </c>
      <c r="M89" s="77">
        <f t="shared" si="16"/>
        <v>0</v>
      </c>
      <c r="N89" s="77">
        <f t="shared" si="16"/>
        <v>0</v>
      </c>
      <c r="O89" s="77">
        <f t="shared" si="16"/>
        <v>0</v>
      </c>
      <c r="P89" s="77">
        <f t="shared" si="16"/>
        <v>0</v>
      </c>
      <c r="Q89" s="77">
        <f t="shared" si="16"/>
        <v>0</v>
      </c>
      <c r="R89" s="77">
        <f t="shared" si="16"/>
        <v>0</v>
      </c>
      <c r="S89" s="77">
        <f t="shared" si="16"/>
        <v>0</v>
      </c>
      <c r="T89" s="77">
        <f t="shared" si="16"/>
        <v>0</v>
      </c>
      <c r="U89" s="77">
        <f t="shared" si="16"/>
        <v>0</v>
      </c>
      <c r="V89" s="77">
        <f t="shared" si="16"/>
        <v>0</v>
      </c>
      <c r="W89" s="77">
        <f t="shared" si="16"/>
        <v>0</v>
      </c>
      <c r="X89" s="77">
        <f t="shared" si="16"/>
        <v>0</v>
      </c>
      <c r="Y89" s="77">
        <f t="shared" si="16"/>
        <v>0</v>
      </c>
      <c r="Z89" s="77">
        <f t="shared" si="16"/>
        <v>0</v>
      </c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</row>
    <row r="90" spans="1:60" ht="16.5">
      <c r="A90" s="32"/>
      <c r="B90" s="70" t="str">
        <f t="shared" si="14"/>
        <v>Parent-Ancillary ERWH</v>
      </c>
      <c r="C90" s="78">
        <f t="shared" si="15"/>
        <v>0</v>
      </c>
      <c r="D90" s="78">
        <f t="shared" si="15"/>
        <v>0</v>
      </c>
      <c r="E90" s="78">
        <f t="shared" si="15"/>
        <v>0</v>
      </c>
      <c r="F90" s="78">
        <f t="shared" si="15"/>
        <v>0</v>
      </c>
      <c r="G90" s="78">
        <f t="shared" si="15"/>
        <v>0</v>
      </c>
      <c r="H90" s="78">
        <f t="shared" si="15"/>
        <v>0</v>
      </c>
      <c r="I90" s="78">
        <f t="shared" si="15"/>
        <v>0</v>
      </c>
      <c r="J90" s="78">
        <f t="shared" si="15"/>
        <v>0</v>
      </c>
      <c r="K90" s="78">
        <f t="shared" si="15"/>
        <v>0</v>
      </c>
      <c r="L90" s="78">
        <f t="shared" si="15"/>
        <v>0</v>
      </c>
      <c r="M90" s="78">
        <f t="shared" si="16"/>
        <v>0</v>
      </c>
      <c r="N90" s="78">
        <f t="shared" si="16"/>
        <v>0</v>
      </c>
      <c r="O90" s="78">
        <f t="shared" si="16"/>
        <v>0</v>
      </c>
      <c r="P90" s="78">
        <f t="shared" si="16"/>
        <v>0</v>
      </c>
      <c r="Q90" s="78">
        <f t="shared" si="16"/>
        <v>0</v>
      </c>
      <c r="R90" s="78">
        <f t="shared" si="16"/>
        <v>0</v>
      </c>
      <c r="S90" s="78">
        <f t="shared" si="16"/>
        <v>0</v>
      </c>
      <c r="T90" s="78">
        <f t="shared" si="16"/>
        <v>0</v>
      </c>
      <c r="U90" s="78">
        <f t="shared" si="16"/>
        <v>0</v>
      </c>
      <c r="V90" s="78">
        <f t="shared" si="16"/>
        <v>0</v>
      </c>
      <c r="W90" s="78">
        <f t="shared" si="16"/>
        <v>0</v>
      </c>
      <c r="X90" s="78">
        <f t="shared" si="16"/>
        <v>0</v>
      </c>
      <c r="Y90" s="78">
        <f t="shared" si="16"/>
        <v>0</v>
      </c>
      <c r="Z90" s="78">
        <f t="shared" si="16"/>
        <v>0</v>
      </c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</row>
    <row r="91" spans="1:60" ht="16.5">
      <c r="A91" s="32"/>
      <c r="B91" s="68" t="str">
        <f t="shared" si="14"/>
        <v>Ancillary EV</v>
      </c>
      <c r="C91" s="77">
        <f t="shared" si="15"/>
        <v>0</v>
      </c>
      <c r="D91" s="77">
        <f t="shared" si="15"/>
        <v>3.4753249999999999E-2</v>
      </c>
      <c r="E91" s="77">
        <f t="shared" si="15"/>
        <v>3.7260689999999999E-2</v>
      </c>
      <c r="F91" s="77">
        <f t="shared" si="15"/>
        <v>4.3400730000000005E-2</v>
      </c>
      <c r="G91" s="77">
        <f t="shared" si="15"/>
        <v>4.4519800000000005E-2</v>
      </c>
      <c r="H91" s="77">
        <f t="shared" si="15"/>
        <v>4.6209199999999999E-2</v>
      </c>
      <c r="I91" s="77">
        <f t="shared" si="15"/>
        <v>4.6797390000000001E-2</v>
      </c>
      <c r="J91" s="77">
        <f t="shared" si="15"/>
        <v>4.9469309999999996E-2</v>
      </c>
      <c r="K91" s="77">
        <f t="shared" si="15"/>
        <v>5.2675050000000001E-2</v>
      </c>
      <c r="L91" s="77">
        <f t="shared" si="15"/>
        <v>5.6521290000000002E-2</v>
      </c>
      <c r="M91" s="77">
        <f t="shared" si="16"/>
        <v>6.1135969999999998E-2</v>
      </c>
      <c r="N91" s="77">
        <f t="shared" si="16"/>
        <v>6.667263000000001E-2</v>
      </c>
      <c r="O91" s="77">
        <f t="shared" si="16"/>
        <v>7.3315470000000008E-2</v>
      </c>
      <c r="P91" s="77">
        <f t="shared" si="16"/>
        <v>8.1285509999999991E-2</v>
      </c>
      <c r="Q91" s="77">
        <f t="shared" si="16"/>
        <v>9.0847899999999995E-2</v>
      </c>
      <c r="R91" s="77">
        <f t="shared" si="16"/>
        <v>0.10232078999999999</v>
      </c>
      <c r="S91" s="77">
        <f t="shared" si="16"/>
        <v>0.11608588</v>
      </c>
      <c r="T91" s="77">
        <f t="shared" si="16"/>
        <v>0.13260114000000001</v>
      </c>
      <c r="U91" s="77">
        <f t="shared" si="16"/>
        <v>0.15241603000000001</v>
      </c>
      <c r="V91" s="77">
        <f t="shared" si="16"/>
        <v>0.17618977999999999</v>
      </c>
      <c r="W91" s="77">
        <f t="shared" si="16"/>
        <v>0.20471335999999998</v>
      </c>
      <c r="X91" s="77">
        <f t="shared" si="16"/>
        <v>0.23893575</v>
      </c>
      <c r="Y91" s="77">
        <f t="shared" si="16"/>
        <v>0.18482868</v>
      </c>
      <c r="Z91" s="77">
        <f t="shared" si="16"/>
        <v>0.18670704999999999</v>
      </c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1:60" ht="16.5">
      <c r="A92" s="32"/>
      <c r="B92" s="70" t="str">
        <f t="shared" si="14"/>
        <v>Ancillary Heating</v>
      </c>
      <c r="C92" s="78">
        <f t="shared" si="15"/>
        <v>0</v>
      </c>
      <c r="D92" s="78">
        <f t="shared" si="15"/>
        <v>0</v>
      </c>
      <c r="E92" s="78">
        <f t="shared" si="15"/>
        <v>5.6518399999999991E-3</v>
      </c>
      <c r="F92" s="78">
        <f t="shared" si="15"/>
        <v>1.2912110000000001E-2</v>
      </c>
      <c r="G92" s="78">
        <f t="shared" si="15"/>
        <v>2.7637619999999998E-2</v>
      </c>
      <c r="H92" s="78">
        <f t="shared" si="15"/>
        <v>2.2287589999999999E-2</v>
      </c>
      <c r="I92" s="78">
        <f t="shared" si="15"/>
        <v>1.968661E-2</v>
      </c>
      <c r="J92" s="78">
        <f t="shared" si="15"/>
        <v>1.546877E-2</v>
      </c>
      <c r="K92" s="78">
        <f t="shared" si="15"/>
        <v>1.5660279999999999E-2</v>
      </c>
      <c r="L92" s="78">
        <f t="shared" si="15"/>
        <v>1.5854170000000001E-2</v>
      </c>
      <c r="M92" s="78">
        <f t="shared" si="16"/>
        <v>1.6050450000000001E-2</v>
      </c>
      <c r="N92" s="78">
        <f t="shared" si="16"/>
        <v>1.6249159999999999E-2</v>
      </c>
      <c r="O92" s="78">
        <f t="shared" si="16"/>
        <v>1.6450340000000001E-2</v>
      </c>
      <c r="P92" s="78">
        <f t="shared" si="16"/>
        <v>1.6653999999999999E-2</v>
      </c>
      <c r="Q92" s="78">
        <f t="shared" si="16"/>
        <v>1.6860189999999997E-2</v>
      </c>
      <c r="R92" s="78">
        <f t="shared" si="16"/>
        <v>1.7068939999999998E-2</v>
      </c>
      <c r="S92" s="78">
        <f t="shared" si="16"/>
        <v>1.7280260000000002E-2</v>
      </c>
      <c r="T92" s="78">
        <f t="shared" si="16"/>
        <v>1.7494199999999998E-2</v>
      </c>
      <c r="U92" s="78">
        <f t="shared" si="16"/>
        <v>1.7710799999999999E-2</v>
      </c>
      <c r="V92" s="78">
        <f t="shared" si="16"/>
        <v>1.7930070000000003E-2</v>
      </c>
      <c r="W92" s="78">
        <f t="shared" si="16"/>
        <v>1.8152069999999999E-2</v>
      </c>
      <c r="X92" s="78">
        <f t="shared" si="16"/>
        <v>1.8376800000000002E-2</v>
      </c>
      <c r="Y92" s="78">
        <f t="shared" si="16"/>
        <v>1.8604329999999999E-2</v>
      </c>
      <c r="Z92" s="78">
        <f t="shared" si="16"/>
        <v>1.8834669999999998E-2</v>
      </c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</row>
    <row r="93" spans="1:60" ht="16.5">
      <c r="A93" s="32"/>
      <c r="B93" s="68" t="str">
        <f t="shared" si="14"/>
        <v>Ancillary Third Party</v>
      </c>
      <c r="C93" s="77">
        <f t="shared" si="15"/>
        <v>0</v>
      </c>
      <c r="D93" s="77">
        <f t="shared" si="15"/>
        <v>1.2652750000000001E-2</v>
      </c>
      <c r="E93" s="77">
        <f t="shared" si="15"/>
        <v>2.6611080000000002E-2</v>
      </c>
      <c r="F93" s="77">
        <f t="shared" si="15"/>
        <v>3.3141839999999999E-2</v>
      </c>
      <c r="G93" s="77">
        <f t="shared" si="15"/>
        <v>3.2977099999999995E-2</v>
      </c>
      <c r="H93" s="77">
        <f t="shared" si="15"/>
        <v>3.2817809999999996E-2</v>
      </c>
      <c r="I93" s="77">
        <f t="shared" si="15"/>
        <v>3.2663740000000004E-2</v>
      </c>
      <c r="J93" s="77">
        <f t="shared" si="15"/>
        <v>3.2514630000000003E-2</v>
      </c>
      <c r="K93" s="77">
        <f t="shared" si="15"/>
        <v>3.2370259999999998E-2</v>
      </c>
      <c r="L93" s="77">
        <f t="shared" si="15"/>
        <v>3.2230399999999999E-2</v>
      </c>
      <c r="M93" s="77">
        <f t="shared" si="16"/>
        <v>3.2094840000000006E-2</v>
      </c>
      <c r="N93" s="77">
        <f t="shared" si="16"/>
        <v>3.196338E-2</v>
      </c>
      <c r="O93" s="77">
        <f t="shared" si="16"/>
        <v>3.1835839999999997E-2</v>
      </c>
      <c r="P93" s="77">
        <f t="shared" si="16"/>
        <v>3.1712049999999999E-2</v>
      </c>
      <c r="Q93" s="77">
        <f t="shared" si="16"/>
        <v>3.1591800000000003E-2</v>
      </c>
      <c r="R93" s="77">
        <f t="shared" si="16"/>
        <v>3.1474969999999998E-2</v>
      </c>
      <c r="S93" s="77">
        <f t="shared" si="16"/>
        <v>3.1361390000000003E-2</v>
      </c>
      <c r="T93" s="77">
        <f t="shared" si="16"/>
        <v>3.1250909999999993E-2</v>
      </c>
      <c r="U93" s="77">
        <f t="shared" si="16"/>
        <v>3.114339E-2</v>
      </c>
      <c r="V93" s="77">
        <f t="shared" si="16"/>
        <v>3.1038720000000002E-2</v>
      </c>
      <c r="W93" s="77">
        <f t="shared" si="16"/>
        <v>3.0936739999999997E-2</v>
      </c>
      <c r="X93" s="77">
        <f t="shared" si="16"/>
        <v>3.0837369999999999E-2</v>
      </c>
      <c r="Y93" s="77">
        <f t="shared" si="16"/>
        <v>3.0740469999999999E-2</v>
      </c>
      <c r="Z93" s="77">
        <f t="shared" si="16"/>
        <v>3.0645930000000002E-2</v>
      </c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60" ht="16.5">
      <c r="A94" s="32"/>
      <c r="B94" s="70" t="str">
        <f t="shared" si="14"/>
        <v>Battery Energy Storage</v>
      </c>
      <c r="C94" s="78">
        <f t="shared" si="15"/>
        <v>0</v>
      </c>
      <c r="D94" s="78">
        <f t="shared" si="15"/>
        <v>9.0554220000000005E-2</v>
      </c>
      <c r="E94" s="78">
        <f t="shared" si="15"/>
        <v>0.16125306000000003</v>
      </c>
      <c r="F94" s="78">
        <f t="shared" si="15"/>
        <v>0.23212395000000002</v>
      </c>
      <c r="G94" s="78">
        <f t="shared" si="15"/>
        <v>0.23699551999999999</v>
      </c>
      <c r="H94" s="78">
        <f t="shared" si="15"/>
        <v>0.24187936999999998</v>
      </c>
      <c r="I94" s="78">
        <f t="shared" si="15"/>
        <v>0.35350903</v>
      </c>
      <c r="J94" s="78">
        <f t="shared" si="15"/>
        <v>0.36115229999999998</v>
      </c>
      <c r="K94" s="78">
        <f t="shared" si="15"/>
        <v>0.36894157999999994</v>
      </c>
      <c r="L94" s="78">
        <f t="shared" si="15"/>
        <v>0.48716692</v>
      </c>
      <c r="M94" s="78">
        <f t="shared" si="16"/>
        <v>0.49785686000000001</v>
      </c>
      <c r="N94" s="78">
        <f t="shared" si="16"/>
        <v>0.50874861999999998</v>
      </c>
      <c r="O94" s="78">
        <f t="shared" si="16"/>
        <v>0.63408733000000006</v>
      </c>
      <c r="P94" s="78">
        <f t="shared" si="16"/>
        <v>0.64809475000000005</v>
      </c>
      <c r="Q94" s="78">
        <f t="shared" si="16"/>
        <v>0.66236424999999999</v>
      </c>
      <c r="R94" s="78">
        <f t="shared" si="16"/>
        <v>0.79524837999999998</v>
      </c>
      <c r="S94" s="78">
        <f t="shared" si="16"/>
        <v>9.4628099999999993E-2</v>
      </c>
      <c r="T94" s="78">
        <f t="shared" si="16"/>
        <v>9.5497440000000003E-2</v>
      </c>
      <c r="U94" s="78">
        <f t="shared" si="16"/>
        <v>9.6377530000000003E-2</v>
      </c>
      <c r="V94" s="78">
        <f t="shared" si="16"/>
        <v>9.7268469999999996E-2</v>
      </c>
      <c r="W94" s="78">
        <f t="shared" si="16"/>
        <v>9.8170399999999991E-2</v>
      </c>
      <c r="X94" s="78">
        <f t="shared" si="16"/>
        <v>9.9083470000000007E-2</v>
      </c>
      <c r="Y94" s="78">
        <f t="shared" si="16"/>
        <v>0.10000779999999999</v>
      </c>
      <c r="Z94" s="78">
        <f t="shared" si="16"/>
        <v>0.10094354</v>
      </c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</row>
    <row r="95" spans="1:60" ht="16.5">
      <c r="A95" s="32"/>
      <c r="B95" s="68" t="str">
        <f t="shared" si="14"/>
        <v>Behavioral</v>
      </c>
      <c r="C95" s="77">
        <f t="shared" si="15"/>
        <v>0</v>
      </c>
      <c r="D95" s="77">
        <f t="shared" si="15"/>
        <v>8.0144339999999994E-2</v>
      </c>
      <c r="E95" s="77">
        <f t="shared" si="15"/>
        <v>0.11435484</v>
      </c>
      <c r="F95" s="77">
        <f t="shared" si="15"/>
        <v>0.12340089999999999</v>
      </c>
      <c r="G95" s="77">
        <f t="shared" si="15"/>
        <v>0.12052104</v>
      </c>
      <c r="H95" s="77">
        <f t="shared" si="15"/>
        <v>0.11936866</v>
      </c>
      <c r="I95" s="77">
        <f t="shared" si="15"/>
        <v>0.11994389</v>
      </c>
      <c r="J95" s="77">
        <f t="shared" si="15"/>
        <v>0.12061141</v>
      </c>
      <c r="K95" s="77">
        <f t="shared" si="15"/>
        <v>0.12128182000000001</v>
      </c>
      <c r="L95" s="77">
        <f t="shared" si="15"/>
        <v>0.12195497</v>
      </c>
      <c r="M95" s="77">
        <f t="shared" si="16"/>
        <v>0.12263071</v>
      </c>
      <c r="N95" s="77">
        <f t="shared" si="16"/>
        <v>0.12330887</v>
      </c>
      <c r="O95" s="77">
        <f t="shared" si="16"/>
        <v>0.12398927999999999</v>
      </c>
      <c r="P95" s="77">
        <f t="shared" si="16"/>
        <v>0.12467175</v>
      </c>
      <c r="Q95" s="77">
        <f t="shared" si="16"/>
        <v>0.12535608000000001</v>
      </c>
      <c r="R95" s="77">
        <f t="shared" si="16"/>
        <v>0.12604208</v>
      </c>
      <c r="S95" s="77">
        <f t="shared" si="16"/>
        <v>0.12672953000000001</v>
      </c>
      <c r="T95" s="77">
        <f t="shared" si="16"/>
        <v>0.12741821</v>
      </c>
      <c r="U95" s="77">
        <f t="shared" si="16"/>
        <v>0.12810789</v>
      </c>
      <c r="V95" s="77">
        <f t="shared" si="16"/>
        <v>0.12879831999999999</v>
      </c>
      <c r="W95" s="77">
        <f t="shared" si="16"/>
        <v>0.12948925</v>
      </c>
      <c r="X95" s="77">
        <f t="shared" si="16"/>
        <v>0.13018041</v>
      </c>
      <c r="Y95" s="77">
        <f t="shared" si="16"/>
        <v>0.13111565</v>
      </c>
      <c r="Z95" s="77">
        <f t="shared" si="16"/>
        <v>0.1320625</v>
      </c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60" ht="16.5">
      <c r="A96" s="32"/>
      <c r="B96" s="70" t="str">
        <f t="shared" si="14"/>
        <v>DLC Central AC</v>
      </c>
      <c r="C96" s="78">
        <f t="shared" ref="C96:L105" si="17">IFERROR(INDEX($C$206:$Z$236,MATCH($B96,$B$206:$B$236,0),MATCH(C$3,$C$204:$Z$204,0))/10^6,0)</f>
        <v>0</v>
      </c>
      <c r="D96" s="78">
        <f t="shared" si="17"/>
        <v>0.24462233999999999</v>
      </c>
      <c r="E96" s="78">
        <f t="shared" si="17"/>
        <v>0.47611931000000007</v>
      </c>
      <c r="F96" s="78">
        <f t="shared" si="17"/>
        <v>0.91288628999999999</v>
      </c>
      <c r="G96" s="78">
        <f t="shared" si="17"/>
        <v>0.59580836999999998</v>
      </c>
      <c r="H96" s="78">
        <f t="shared" si="17"/>
        <v>0.45136602000000003</v>
      </c>
      <c r="I96" s="78">
        <f t="shared" si="17"/>
        <v>0.28911250999999999</v>
      </c>
      <c r="J96" s="78">
        <f t="shared" si="17"/>
        <v>0.29535953999999998</v>
      </c>
      <c r="K96" s="78">
        <f t="shared" si="17"/>
        <v>0.30178149999999998</v>
      </c>
      <c r="L96" s="78">
        <f t="shared" si="17"/>
        <v>0.30838324</v>
      </c>
      <c r="M96" s="78">
        <f t="shared" ref="M96:Z105" si="18">IFERROR(INDEX($C$206:$Z$236,MATCH($B96,$B$206:$B$236,0),MATCH(M$3,$C$204:$Z$204,0))/10^6,0)</f>
        <v>0.31516973000000004</v>
      </c>
      <c r="N96" s="78">
        <f t="shared" si="18"/>
        <v>0.32214603999999997</v>
      </c>
      <c r="O96" s="78">
        <f t="shared" si="18"/>
        <v>0.32931737999999999</v>
      </c>
      <c r="P96" s="78">
        <f t="shared" si="18"/>
        <v>0.33668902000000001</v>
      </c>
      <c r="Q96" s="78">
        <f t="shared" si="18"/>
        <v>0.34426638999999998</v>
      </c>
      <c r="R96" s="78">
        <f t="shared" si="18"/>
        <v>0.35205500000000001</v>
      </c>
      <c r="S96" s="78">
        <f t="shared" si="18"/>
        <v>0.36006047999999996</v>
      </c>
      <c r="T96" s="78">
        <f t="shared" si="18"/>
        <v>0.36828856999999998</v>
      </c>
      <c r="U96" s="78">
        <f t="shared" si="18"/>
        <v>0.37674510999999999</v>
      </c>
      <c r="V96" s="78">
        <f t="shared" si="18"/>
        <v>0.38543604999999997</v>
      </c>
      <c r="W96" s="78">
        <f t="shared" si="18"/>
        <v>0.39436745000000001</v>
      </c>
      <c r="X96" s="78">
        <f t="shared" si="18"/>
        <v>0.40354544999999997</v>
      </c>
      <c r="Y96" s="78">
        <f t="shared" si="18"/>
        <v>0.37214482999999998</v>
      </c>
      <c r="Z96" s="78">
        <f t="shared" si="18"/>
        <v>0.37628400000000001</v>
      </c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</row>
    <row r="97" spans="1:60" ht="16.5">
      <c r="A97" s="32"/>
      <c r="B97" s="68" t="str">
        <f t="shared" si="14"/>
        <v>DLC Electric Vehicle Charging</v>
      </c>
      <c r="C97" s="77">
        <f t="shared" si="17"/>
        <v>0</v>
      </c>
      <c r="D97" s="77">
        <f t="shared" si="17"/>
        <v>4.7761390000000001E-2</v>
      </c>
      <c r="E97" s="77">
        <f t="shared" si="17"/>
        <v>7.080446E-2</v>
      </c>
      <c r="F97" s="77">
        <f t="shared" si="17"/>
        <v>0.12662308999999999</v>
      </c>
      <c r="G97" s="77">
        <f t="shared" si="17"/>
        <v>0.11277738000000001</v>
      </c>
      <c r="H97" s="77">
        <f t="shared" si="17"/>
        <v>0.10911891999999999</v>
      </c>
      <c r="I97" s="77">
        <f t="shared" si="17"/>
        <v>9.4749070000000005E-2</v>
      </c>
      <c r="J97" s="77">
        <f t="shared" si="17"/>
        <v>0.10700139</v>
      </c>
      <c r="K97" s="77">
        <f t="shared" si="17"/>
        <v>0.12170163000000001</v>
      </c>
      <c r="L97" s="77">
        <f t="shared" si="17"/>
        <v>0.13933887</v>
      </c>
      <c r="M97" s="77">
        <f t="shared" si="18"/>
        <v>0.1604999</v>
      </c>
      <c r="N97" s="77">
        <f t="shared" si="18"/>
        <v>0.18588874999999999</v>
      </c>
      <c r="O97" s="77">
        <f t="shared" si="18"/>
        <v>0.21635012000000001</v>
      </c>
      <c r="P97" s="77">
        <f t="shared" si="18"/>
        <v>0.25289744000000003</v>
      </c>
      <c r="Q97" s="77">
        <f t="shared" si="18"/>
        <v>0.29674666</v>
      </c>
      <c r="R97" s="77">
        <f t="shared" si="18"/>
        <v>0.34935663</v>
      </c>
      <c r="S97" s="77">
        <f t="shared" si="18"/>
        <v>0.41247769000000001</v>
      </c>
      <c r="T97" s="77">
        <f t="shared" si="18"/>
        <v>0.48820987999999998</v>
      </c>
      <c r="U97" s="77">
        <f t="shared" si="18"/>
        <v>0.57907281999999993</v>
      </c>
      <c r="V97" s="77">
        <f t="shared" si="18"/>
        <v>0.68808950999999996</v>
      </c>
      <c r="W97" s="77">
        <f t="shared" si="18"/>
        <v>0.81888695</v>
      </c>
      <c r="X97" s="77">
        <f t="shared" si="18"/>
        <v>0.97581676000000006</v>
      </c>
      <c r="Y97" s="77">
        <f t="shared" si="18"/>
        <v>0.13765773000000001</v>
      </c>
      <c r="Z97" s="77">
        <f t="shared" si="18"/>
        <v>0.13895089000000002</v>
      </c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</row>
    <row r="98" spans="1:60" ht="16.5">
      <c r="A98" s="32"/>
      <c r="B98" s="70" t="str">
        <f t="shared" si="14"/>
        <v>DLC Smart Appliances</v>
      </c>
      <c r="C98" s="78">
        <f t="shared" si="17"/>
        <v>0</v>
      </c>
      <c r="D98" s="78">
        <f t="shared" si="17"/>
        <v>0.27974901000000002</v>
      </c>
      <c r="E98" s="78">
        <f t="shared" si="17"/>
        <v>0.53206642000000004</v>
      </c>
      <c r="F98" s="78">
        <f t="shared" si="17"/>
        <v>1.0421156199999999</v>
      </c>
      <c r="G98" s="78">
        <f t="shared" si="17"/>
        <v>0.56260621999999993</v>
      </c>
      <c r="H98" s="78">
        <f t="shared" si="17"/>
        <v>0.3197816</v>
      </c>
      <c r="I98" s="78">
        <f t="shared" si="17"/>
        <v>6.8119209999999986E-2</v>
      </c>
      <c r="J98" s="78">
        <f t="shared" si="17"/>
        <v>6.850719999999999E-2</v>
      </c>
      <c r="K98" s="78">
        <f t="shared" si="17"/>
        <v>6.889998E-2</v>
      </c>
      <c r="L98" s="78">
        <f t="shared" si="17"/>
        <v>6.9297600000000001E-2</v>
      </c>
      <c r="M98" s="78">
        <f t="shared" si="18"/>
        <v>6.9700139999999994E-2</v>
      </c>
      <c r="N98" s="78">
        <f t="shared" si="18"/>
        <v>7.0107639999999999E-2</v>
      </c>
      <c r="O98" s="78">
        <f t="shared" si="18"/>
        <v>7.0520169999999993E-2</v>
      </c>
      <c r="P98" s="78">
        <f t="shared" si="18"/>
        <v>7.0937779999999992E-2</v>
      </c>
      <c r="Q98" s="78">
        <f t="shared" si="18"/>
        <v>7.1360550000000009E-2</v>
      </c>
      <c r="R98" s="78">
        <f t="shared" si="18"/>
        <v>7.1788539999999998E-2</v>
      </c>
      <c r="S98" s="78">
        <f t="shared" si="18"/>
        <v>7.2221800000000003E-2</v>
      </c>
      <c r="T98" s="78">
        <f t="shared" si="18"/>
        <v>7.2660410000000009E-2</v>
      </c>
      <c r="U98" s="78">
        <f t="shared" si="18"/>
        <v>7.3104430000000012E-2</v>
      </c>
      <c r="V98" s="78">
        <f t="shared" si="18"/>
        <v>7.3553930000000003E-2</v>
      </c>
      <c r="W98" s="78">
        <f t="shared" si="18"/>
        <v>7.4008980000000002E-2</v>
      </c>
      <c r="X98" s="78">
        <f t="shared" si="18"/>
        <v>7.4469640000000004E-2</v>
      </c>
      <c r="Y98" s="78">
        <f t="shared" si="18"/>
        <v>7.4935980000000013E-2</v>
      </c>
      <c r="Z98" s="78">
        <f t="shared" si="18"/>
        <v>7.5408089999999997E-2</v>
      </c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</row>
    <row r="99" spans="1:60" ht="16.5">
      <c r="A99" s="32"/>
      <c r="B99" s="68" t="str">
        <f t="shared" si="14"/>
        <v>DLC Smart Thermostats - Cooling</v>
      </c>
      <c r="C99" s="77">
        <f t="shared" si="17"/>
        <v>0</v>
      </c>
      <c r="D99" s="77">
        <f t="shared" si="17"/>
        <v>0.18377960999999998</v>
      </c>
      <c r="E99" s="77">
        <f t="shared" si="17"/>
        <v>0.41761882</v>
      </c>
      <c r="F99" s="77">
        <f t="shared" si="17"/>
        <v>0.89881079000000008</v>
      </c>
      <c r="G99" s="77">
        <f t="shared" si="17"/>
        <v>0.93685861999999998</v>
      </c>
      <c r="H99" s="77">
        <f t="shared" si="17"/>
        <v>0.96812655000000003</v>
      </c>
      <c r="I99" s="77">
        <f t="shared" si="17"/>
        <v>0.91312091000000006</v>
      </c>
      <c r="J99" s="77">
        <f t="shared" si="17"/>
        <v>0.93598121000000001</v>
      </c>
      <c r="K99" s="77">
        <f t="shared" si="17"/>
        <v>0.95954888999999999</v>
      </c>
      <c r="L99" s="77">
        <f t="shared" si="17"/>
        <v>0.98384777999999995</v>
      </c>
      <c r="M99" s="77">
        <f t="shared" si="18"/>
        <v>1.00890255</v>
      </c>
      <c r="N99" s="77">
        <f t="shared" si="18"/>
        <v>1.03473872</v>
      </c>
      <c r="O99" s="77">
        <f t="shared" si="18"/>
        <v>1.0613826799999999</v>
      </c>
      <c r="P99" s="77">
        <f t="shared" si="18"/>
        <v>1.0888617700000001</v>
      </c>
      <c r="Q99" s="77">
        <f t="shared" si="18"/>
        <v>1.1172043</v>
      </c>
      <c r="R99" s="77">
        <f t="shared" si="18"/>
        <v>1.1464395300000001</v>
      </c>
      <c r="S99" s="77">
        <f t="shared" si="18"/>
        <v>1.1765977599999997</v>
      </c>
      <c r="T99" s="77">
        <f t="shared" si="18"/>
        <v>1.2077103699999998</v>
      </c>
      <c r="U99" s="77">
        <f t="shared" si="18"/>
        <v>1.2398098</v>
      </c>
      <c r="V99" s="77">
        <f t="shared" si="18"/>
        <v>1.2729296699999999</v>
      </c>
      <c r="W99" s="77">
        <f t="shared" si="18"/>
        <v>1.30710474</v>
      </c>
      <c r="X99" s="77">
        <f t="shared" si="18"/>
        <v>1.3423710299999998</v>
      </c>
      <c r="Y99" s="77">
        <f t="shared" si="18"/>
        <v>1.34078623</v>
      </c>
      <c r="Z99" s="77">
        <f t="shared" si="18"/>
        <v>1.3569307099999999</v>
      </c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</row>
    <row r="100" spans="1:60" ht="16.5">
      <c r="A100" s="32"/>
      <c r="B100" s="70" t="str">
        <f t="shared" si="14"/>
        <v>DLC Smart Thermostats - Heating</v>
      </c>
      <c r="C100" s="78">
        <f t="shared" si="17"/>
        <v>0</v>
      </c>
      <c r="D100" s="78">
        <f t="shared" si="17"/>
        <v>0</v>
      </c>
      <c r="E100" s="78">
        <f t="shared" si="17"/>
        <v>1.1303660000000002E-2</v>
      </c>
      <c r="F100" s="78">
        <f t="shared" si="17"/>
        <v>2.582421E-2</v>
      </c>
      <c r="G100" s="78">
        <f t="shared" si="17"/>
        <v>5.5275239999999996E-2</v>
      </c>
      <c r="H100" s="78">
        <f t="shared" si="17"/>
        <v>4.4575199999999995E-2</v>
      </c>
      <c r="I100" s="78">
        <f t="shared" si="17"/>
        <v>3.937322E-2</v>
      </c>
      <c r="J100" s="78">
        <f t="shared" si="17"/>
        <v>3.0937549999999998E-2</v>
      </c>
      <c r="K100" s="78">
        <f t="shared" si="17"/>
        <v>3.1320559999999997E-2</v>
      </c>
      <c r="L100" s="78">
        <f t="shared" si="17"/>
        <v>3.170833E-2</v>
      </c>
      <c r="M100" s="78">
        <f t="shared" si="18"/>
        <v>3.210089E-2</v>
      </c>
      <c r="N100" s="78">
        <f t="shared" si="18"/>
        <v>3.2498329999999999E-2</v>
      </c>
      <c r="O100" s="78">
        <f t="shared" si="18"/>
        <v>3.2900680000000002E-2</v>
      </c>
      <c r="P100" s="78">
        <f t="shared" si="18"/>
        <v>3.3307999999999997E-2</v>
      </c>
      <c r="Q100" s="78">
        <f t="shared" si="18"/>
        <v>3.3720379999999994E-2</v>
      </c>
      <c r="R100" s="78">
        <f t="shared" si="18"/>
        <v>3.4137859999999999E-2</v>
      </c>
      <c r="S100" s="78">
        <f t="shared" si="18"/>
        <v>3.4560520000000004E-2</v>
      </c>
      <c r="T100" s="78">
        <f t="shared" si="18"/>
        <v>3.4988409999999998E-2</v>
      </c>
      <c r="U100" s="78">
        <f t="shared" si="18"/>
        <v>3.5421599999999998E-2</v>
      </c>
      <c r="V100" s="78">
        <f t="shared" si="18"/>
        <v>3.586015E-2</v>
      </c>
      <c r="W100" s="78">
        <f t="shared" si="18"/>
        <v>3.6304129999999997E-2</v>
      </c>
      <c r="X100" s="78">
        <f t="shared" si="18"/>
        <v>3.6753619999999994E-2</v>
      </c>
      <c r="Y100" s="78">
        <f t="shared" si="18"/>
        <v>3.7208659999999998E-2</v>
      </c>
      <c r="Z100" s="78">
        <f t="shared" si="18"/>
        <v>3.7669339999999996E-2</v>
      </c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</row>
    <row r="101" spans="1:60" ht="16.5">
      <c r="A101" s="32"/>
      <c r="B101" s="68" t="str">
        <f t="shared" si="14"/>
        <v>DLC Water Heating</v>
      </c>
      <c r="C101" s="77">
        <f t="shared" si="17"/>
        <v>0</v>
      </c>
      <c r="D101" s="77">
        <f t="shared" si="17"/>
        <v>0.59856101000000006</v>
      </c>
      <c r="E101" s="77">
        <f t="shared" si="17"/>
        <v>1.14990335</v>
      </c>
      <c r="F101" s="77">
        <f t="shared" si="17"/>
        <v>2.2607850599999999</v>
      </c>
      <c r="G101" s="77">
        <f t="shared" si="17"/>
        <v>1.4448949300000002</v>
      </c>
      <c r="H101" s="77">
        <f t="shared" si="17"/>
        <v>1.0349807799999999</v>
      </c>
      <c r="I101" s="77">
        <f t="shared" si="17"/>
        <v>0.57164360000000003</v>
      </c>
      <c r="J101" s="77">
        <f t="shared" si="17"/>
        <v>0.57570702000000007</v>
      </c>
      <c r="K101" s="77">
        <f t="shared" si="17"/>
        <v>0.57980608999999994</v>
      </c>
      <c r="L101" s="77">
        <f t="shared" si="17"/>
        <v>0.58394111000000004</v>
      </c>
      <c r="M101" s="77">
        <f t="shared" si="18"/>
        <v>0.58811242000000008</v>
      </c>
      <c r="N101" s="77">
        <f t="shared" si="18"/>
        <v>0.59232034000000011</v>
      </c>
      <c r="O101" s="77">
        <f t="shared" si="18"/>
        <v>0.59656517999999992</v>
      </c>
      <c r="P101" s="77">
        <f t="shared" si="18"/>
        <v>0.60084727000000004</v>
      </c>
      <c r="Q101" s="77">
        <f t="shared" si="18"/>
        <v>0.60516696000000003</v>
      </c>
      <c r="R101" s="77">
        <f t="shared" si="18"/>
        <v>0.60952457999999998</v>
      </c>
      <c r="S101" s="77">
        <f t="shared" si="18"/>
        <v>0.61392046999999994</v>
      </c>
      <c r="T101" s="77">
        <f t="shared" si="18"/>
        <v>0.61835494999999996</v>
      </c>
      <c r="U101" s="77">
        <f t="shared" si="18"/>
        <v>0.62282839000000001</v>
      </c>
      <c r="V101" s="77">
        <f t="shared" si="18"/>
        <v>0.62734111999999997</v>
      </c>
      <c r="W101" s="77">
        <f t="shared" si="18"/>
        <v>0.63189351999999999</v>
      </c>
      <c r="X101" s="77">
        <f t="shared" si="18"/>
        <v>0.63648589999999994</v>
      </c>
      <c r="Y101" s="77">
        <f t="shared" si="18"/>
        <v>0.66306967999999988</v>
      </c>
      <c r="Z101" s="77">
        <f t="shared" si="18"/>
        <v>0.67001825000000004</v>
      </c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</row>
    <row r="102" spans="1:60" ht="16.5">
      <c r="A102" s="32"/>
      <c r="B102" s="70" t="str">
        <f t="shared" si="14"/>
        <v>Pilot-CTA-2045 HPWH</v>
      </c>
      <c r="C102" s="78">
        <f t="shared" si="17"/>
        <v>0</v>
      </c>
      <c r="D102" s="78">
        <f t="shared" si="17"/>
        <v>0</v>
      </c>
      <c r="E102" s="78">
        <f t="shared" si="17"/>
        <v>0</v>
      </c>
      <c r="F102" s="78">
        <f t="shared" si="17"/>
        <v>0</v>
      </c>
      <c r="G102" s="78">
        <f t="shared" si="17"/>
        <v>0</v>
      </c>
      <c r="H102" s="78">
        <f t="shared" si="17"/>
        <v>0</v>
      </c>
      <c r="I102" s="78">
        <f t="shared" si="17"/>
        <v>0</v>
      </c>
      <c r="J102" s="78">
        <f t="shared" si="17"/>
        <v>0</v>
      </c>
      <c r="K102" s="78">
        <f t="shared" si="17"/>
        <v>0</v>
      </c>
      <c r="L102" s="78">
        <f t="shared" si="17"/>
        <v>0</v>
      </c>
      <c r="M102" s="78">
        <f t="shared" si="18"/>
        <v>0</v>
      </c>
      <c r="N102" s="78">
        <f t="shared" si="18"/>
        <v>0</v>
      </c>
      <c r="O102" s="78">
        <f t="shared" si="18"/>
        <v>0</v>
      </c>
      <c r="P102" s="78">
        <f t="shared" si="18"/>
        <v>0</v>
      </c>
      <c r="Q102" s="78">
        <f t="shared" si="18"/>
        <v>0</v>
      </c>
      <c r="R102" s="78">
        <f t="shared" si="18"/>
        <v>0</v>
      </c>
      <c r="S102" s="78">
        <f t="shared" si="18"/>
        <v>0</v>
      </c>
      <c r="T102" s="78">
        <f t="shared" si="18"/>
        <v>0</v>
      </c>
      <c r="U102" s="78">
        <f t="shared" si="18"/>
        <v>0</v>
      </c>
      <c r="V102" s="78">
        <f t="shared" si="18"/>
        <v>0</v>
      </c>
      <c r="W102" s="78">
        <f t="shared" si="18"/>
        <v>0</v>
      </c>
      <c r="X102" s="78">
        <f t="shared" si="18"/>
        <v>0</v>
      </c>
      <c r="Y102" s="78">
        <f t="shared" si="18"/>
        <v>0</v>
      </c>
      <c r="Z102" s="78">
        <f t="shared" si="18"/>
        <v>0</v>
      </c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</row>
    <row r="103" spans="1:60" ht="16.5">
      <c r="A103" s="32"/>
      <c r="B103" s="68" t="str">
        <f t="shared" si="14"/>
        <v>Parent-CTA-2045 HPWH</v>
      </c>
      <c r="C103" s="77">
        <f t="shared" si="17"/>
        <v>0</v>
      </c>
      <c r="D103" s="77">
        <f t="shared" si="17"/>
        <v>0</v>
      </c>
      <c r="E103" s="77">
        <f t="shared" si="17"/>
        <v>0</v>
      </c>
      <c r="F103" s="77">
        <f t="shared" si="17"/>
        <v>0</v>
      </c>
      <c r="G103" s="77">
        <f t="shared" si="17"/>
        <v>0</v>
      </c>
      <c r="H103" s="77">
        <f t="shared" si="17"/>
        <v>0</v>
      </c>
      <c r="I103" s="77">
        <f t="shared" si="17"/>
        <v>0</v>
      </c>
      <c r="J103" s="77">
        <f t="shared" si="17"/>
        <v>0</v>
      </c>
      <c r="K103" s="77">
        <f t="shared" si="17"/>
        <v>0</v>
      </c>
      <c r="L103" s="77">
        <f t="shared" si="17"/>
        <v>0</v>
      </c>
      <c r="M103" s="77">
        <f t="shared" si="18"/>
        <v>0</v>
      </c>
      <c r="N103" s="77">
        <f t="shared" si="18"/>
        <v>0</v>
      </c>
      <c r="O103" s="77">
        <f t="shared" si="18"/>
        <v>0</v>
      </c>
      <c r="P103" s="77">
        <f t="shared" si="18"/>
        <v>0</v>
      </c>
      <c r="Q103" s="77">
        <f t="shared" si="18"/>
        <v>0</v>
      </c>
      <c r="R103" s="77">
        <f t="shared" si="18"/>
        <v>0</v>
      </c>
      <c r="S103" s="77">
        <f t="shared" si="18"/>
        <v>0</v>
      </c>
      <c r="T103" s="77">
        <f t="shared" si="18"/>
        <v>0</v>
      </c>
      <c r="U103" s="77">
        <f t="shared" si="18"/>
        <v>0</v>
      </c>
      <c r="V103" s="77">
        <f t="shared" si="18"/>
        <v>0</v>
      </c>
      <c r="W103" s="77">
        <f t="shared" si="18"/>
        <v>0</v>
      </c>
      <c r="X103" s="77">
        <f t="shared" si="18"/>
        <v>0</v>
      </c>
      <c r="Y103" s="77">
        <f t="shared" si="18"/>
        <v>0</v>
      </c>
      <c r="Z103" s="77">
        <f t="shared" si="18"/>
        <v>0</v>
      </c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</row>
    <row r="104" spans="1:60" ht="16.5">
      <c r="A104" s="32"/>
      <c r="B104" s="70" t="str">
        <f t="shared" si="14"/>
        <v>Pilot-CTA-2045 ERWH</v>
      </c>
      <c r="C104" s="78">
        <f t="shared" si="17"/>
        <v>0</v>
      </c>
      <c r="D104" s="78">
        <f t="shared" si="17"/>
        <v>0</v>
      </c>
      <c r="E104" s="78">
        <f t="shared" si="17"/>
        <v>0</v>
      </c>
      <c r="F104" s="78">
        <f t="shared" si="17"/>
        <v>0</v>
      </c>
      <c r="G104" s="78">
        <f t="shared" si="17"/>
        <v>0</v>
      </c>
      <c r="H104" s="78">
        <f t="shared" si="17"/>
        <v>0</v>
      </c>
      <c r="I104" s="78">
        <f t="shared" si="17"/>
        <v>0</v>
      </c>
      <c r="J104" s="78">
        <f t="shared" si="17"/>
        <v>0</v>
      </c>
      <c r="K104" s="78">
        <f t="shared" si="17"/>
        <v>0</v>
      </c>
      <c r="L104" s="78">
        <f t="shared" si="17"/>
        <v>0</v>
      </c>
      <c r="M104" s="78">
        <f t="shared" si="18"/>
        <v>0</v>
      </c>
      <c r="N104" s="78">
        <f t="shared" si="18"/>
        <v>0</v>
      </c>
      <c r="O104" s="78">
        <f t="shared" si="18"/>
        <v>0</v>
      </c>
      <c r="P104" s="78">
        <f t="shared" si="18"/>
        <v>0</v>
      </c>
      <c r="Q104" s="78">
        <f t="shared" si="18"/>
        <v>0</v>
      </c>
      <c r="R104" s="78">
        <f t="shared" si="18"/>
        <v>0</v>
      </c>
      <c r="S104" s="78">
        <f t="shared" si="18"/>
        <v>0</v>
      </c>
      <c r="T104" s="78">
        <f t="shared" si="18"/>
        <v>0</v>
      </c>
      <c r="U104" s="78">
        <f t="shared" si="18"/>
        <v>0</v>
      </c>
      <c r="V104" s="78">
        <f t="shared" si="18"/>
        <v>0</v>
      </c>
      <c r="W104" s="78">
        <f t="shared" si="18"/>
        <v>0</v>
      </c>
      <c r="X104" s="78">
        <f t="shared" si="18"/>
        <v>0</v>
      </c>
      <c r="Y104" s="78">
        <f t="shared" si="18"/>
        <v>0</v>
      </c>
      <c r="Z104" s="78">
        <f t="shared" si="18"/>
        <v>0</v>
      </c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</row>
    <row r="105" spans="1:60" ht="16.5">
      <c r="A105" s="32"/>
      <c r="B105" s="68" t="str">
        <f t="shared" si="14"/>
        <v>Parent-CTA-2045 ERWH</v>
      </c>
      <c r="C105" s="77">
        <f t="shared" si="17"/>
        <v>0</v>
      </c>
      <c r="D105" s="77">
        <f t="shared" si="17"/>
        <v>0</v>
      </c>
      <c r="E105" s="77">
        <f t="shared" si="17"/>
        <v>0</v>
      </c>
      <c r="F105" s="77">
        <f t="shared" si="17"/>
        <v>0</v>
      </c>
      <c r="G105" s="77">
        <f t="shared" si="17"/>
        <v>0</v>
      </c>
      <c r="H105" s="77">
        <f t="shared" si="17"/>
        <v>0</v>
      </c>
      <c r="I105" s="77">
        <f t="shared" si="17"/>
        <v>0</v>
      </c>
      <c r="J105" s="77">
        <f t="shared" si="17"/>
        <v>0</v>
      </c>
      <c r="K105" s="77">
        <f t="shared" si="17"/>
        <v>0</v>
      </c>
      <c r="L105" s="77">
        <f t="shared" si="17"/>
        <v>0</v>
      </c>
      <c r="M105" s="77">
        <f t="shared" si="18"/>
        <v>0</v>
      </c>
      <c r="N105" s="77">
        <f t="shared" si="18"/>
        <v>0</v>
      </c>
      <c r="O105" s="77">
        <f t="shared" si="18"/>
        <v>0</v>
      </c>
      <c r="P105" s="77">
        <f t="shared" si="18"/>
        <v>0</v>
      </c>
      <c r="Q105" s="77">
        <f t="shared" si="18"/>
        <v>0</v>
      </c>
      <c r="R105" s="77">
        <f t="shared" si="18"/>
        <v>0</v>
      </c>
      <c r="S105" s="77">
        <f t="shared" si="18"/>
        <v>0</v>
      </c>
      <c r="T105" s="77">
        <f t="shared" si="18"/>
        <v>0</v>
      </c>
      <c r="U105" s="77">
        <f t="shared" si="18"/>
        <v>0</v>
      </c>
      <c r="V105" s="77">
        <f t="shared" si="18"/>
        <v>0</v>
      </c>
      <c r="W105" s="77">
        <f t="shared" si="18"/>
        <v>0</v>
      </c>
      <c r="X105" s="77">
        <f t="shared" si="18"/>
        <v>0</v>
      </c>
      <c r="Y105" s="77">
        <f t="shared" si="18"/>
        <v>0</v>
      </c>
      <c r="Z105" s="77">
        <f t="shared" si="18"/>
        <v>0</v>
      </c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</row>
    <row r="106" spans="1:60" ht="16.5">
      <c r="A106" s="32"/>
      <c r="B106" s="70" t="str">
        <f t="shared" si="14"/>
        <v>Electric Vehicle TOU Opt-in</v>
      </c>
      <c r="C106" s="78">
        <f t="shared" ref="C106:L114" si="19">IFERROR(INDEX($C$206:$Z$236,MATCH($B106,$B$206:$B$236,0),MATCH(C$3,$C$204:$Z$204,0))/10^6,0)</f>
        <v>0</v>
      </c>
      <c r="D106" s="78">
        <f t="shared" si="19"/>
        <v>0</v>
      </c>
      <c r="E106" s="78">
        <f t="shared" si="19"/>
        <v>0</v>
      </c>
      <c r="F106" s="78">
        <f t="shared" si="19"/>
        <v>0</v>
      </c>
      <c r="G106" s="78">
        <f t="shared" si="19"/>
        <v>0</v>
      </c>
      <c r="H106" s="78">
        <f t="shared" si="19"/>
        <v>0</v>
      </c>
      <c r="I106" s="78">
        <f t="shared" si="19"/>
        <v>0</v>
      </c>
      <c r="J106" s="78">
        <f t="shared" si="19"/>
        <v>0</v>
      </c>
      <c r="K106" s="78">
        <f t="shared" si="19"/>
        <v>0</v>
      </c>
      <c r="L106" s="78">
        <f t="shared" si="19"/>
        <v>0</v>
      </c>
      <c r="M106" s="78">
        <f t="shared" ref="M106:Z114" si="20">IFERROR(INDEX($C$206:$Z$236,MATCH($B106,$B$206:$B$236,0),MATCH(M$3,$C$204:$Z$204,0))/10^6,0)</f>
        <v>0</v>
      </c>
      <c r="N106" s="78">
        <f t="shared" si="20"/>
        <v>0</v>
      </c>
      <c r="O106" s="78">
        <f t="shared" si="20"/>
        <v>0</v>
      </c>
      <c r="P106" s="78">
        <f t="shared" si="20"/>
        <v>0</v>
      </c>
      <c r="Q106" s="78">
        <f t="shared" si="20"/>
        <v>0</v>
      </c>
      <c r="R106" s="78">
        <f t="shared" si="20"/>
        <v>0</v>
      </c>
      <c r="S106" s="78">
        <f t="shared" si="20"/>
        <v>0</v>
      </c>
      <c r="T106" s="78">
        <f t="shared" si="20"/>
        <v>0</v>
      </c>
      <c r="U106" s="78">
        <f t="shared" si="20"/>
        <v>0</v>
      </c>
      <c r="V106" s="78">
        <f t="shared" si="20"/>
        <v>0</v>
      </c>
      <c r="W106" s="78">
        <f t="shared" si="20"/>
        <v>0</v>
      </c>
      <c r="X106" s="78">
        <f t="shared" si="20"/>
        <v>0</v>
      </c>
      <c r="Y106" s="78">
        <f t="shared" si="20"/>
        <v>0</v>
      </c>
      <c r="Z106" s="78">
        <f t="shared" si="20"/>
        <v>0</v>
      </c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</row>
    <row r="107" spans="1:60" ht="16.5">
      <c r="A107" s="32"/>
      <c r="B107" s="68" t="str">
        <f t="shared" si="14"/>
        <v>Thermal Energy Storage</v>
      </c>
      <c r="C107" s="77">
        <f t="shared" si="19"/>
        <v>0</v>
      </c>
      <c r="D107" s="77">
        <f t="shared" si="19"/>
        <v>0.10225437000000001</v>
      </c>
      <c r="E107" s="77">
        <f t="shared" si="19"/>
        <v>0.29631567999999997</v>
      </c>
      <c r="F107" s="77">
        <f t="shared" si="19"/>
        <v>0.48713594999999998</v>
      </c>
      <c r="G107" s="77">
        <f t="shared" si="19"/>
        <v>0.26083745999999997</v>
      </c>
      <c r="H107" s="77">
        <f t="shared" si="19"/>
        <v>0.14949283999999999</v>
      </c>
      <c r="I107" s="77">
        <f t="shared" si="19"/>
        <v>4.025157E-2</v>
      </c>
      <c r="J107" s="77">
        <f t="shared" si="19"/>
        <v>4.0433790000000004E-2</v>
      </c>
      <c r="K107" s="77">
        <f t="shared" si="19"/>
        <v>4.0539370000000005E-2</v>
      </c>
      <c r="L107" s="77">
        <f t="shared" si="19"/>
        <v>4.0646919999999996E-2</v>
      </c>
      <c r="M107" s="77">
        <f t="shared" si="20"/>
        <v>4.0756440000000005E-2</v>
      </c>
      <c r="N107" s="77">
        <f t="shared" si="20"/>
        <v>4.086791E-2</v>
      </c>
      <c r="O107" s="77">
        <f t="shared" si="20"/>
        <v>4.0981320000000002E-2</v>
      </c>
      <c r="P107" s="77">
        <f t="shared" si="20"/>
        <v>4.109666E-2</v>
      </c>
      <c r="Q107" s="77">
        <f t="shared" si="20"/>
        <v>4.1213920000000001E-2</v>
      </c>
      <c r="R107" s="77">
        <f t="shared" si="20"/>
        <v>4.1333089999999996E-2</v>
      </c>
      <c r="S107" s="77">
        <f t="shared" si="20"/>
        <v>4.1454169999999999E-2</v>
      </c>
      <c r="T107" s="77">
        <f t="shared" si="20"/>
        <v>4.1577130000000004E-2</v>
      </c>
      <c r="U107" s="77">
        <f t="shared" si="20"/>
        <v>4.1702009999999998E-2</v>
      </c>
      <c r="V107" s="77">
        <f t="shared" si="20"/>
        <v>4.1828789999999998E-2</v>
      </c>
      <c r="W107" s="77">
        <f t="shared" si="20"/>
        <v>4.195745E-2</v>
      </c>
      <c r="X107" s="77">
        <f t="shared" si="20"/>
        <v>4.2088020000000004E-2</v>
      </c>
      <c r="Y107" s="77">
        <f t="shared" si="20"/>
        <v>4.2220489999999999E-2</v>
      </c>
      <c r="Z107" s="77">
        <f t="shared" si="20"/>
        <v>4.2354860000000001E-2</v>
      </c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1:60" ht="16.5">
      <c r="A108" s="32"/>
      <c r="B108" s="70" t="str">
        <f t="shared" si="14"/>
        <v>Third Party Contracts</v>
      </c>
      <c r="C108" s="78">
        <f t="shared" si="19"/>
        <v>0</v>
      </c>
      <c r="D108" s="78">
        <f t="shared" si="19"/>
        <v>0.23425970000000002</v>
      </c>
      <c r="E108" s="78">
        <f t="shared" si="19"/>
        <v>0.49269173999999999</v>
      </c>
      <c r="F108" s="78">
        <f t="shared" si="19"/>
        <v>0.61360552000000002</v>
      </c>
      <c r="G108" s="78">
        <f t="shared" si="19"/>
        <v>0.61055528000000003</v>
      </c>
      <c r="H108" s="78">
        <f t="shared" si="19"/>
        <v>0.60760626000000006</v>
      </c>
      <c r="I108" s="78">
        <f t="shared" si="19"/>
        <v>0.60475369999999995</v>
      </c>
      <c r="J108" s="78">
        <f t="shared" si="19"/>
        <v>0.60199304999999992</v>
      </c>
      <c r="K108" s="78">
        <f t="shared" si="19"/>
        <v>0.59932004000000005</v>
      </c>
      <c r="L108" s="78">
        <f t="shared" si="19"/>
        <v>0.59673056000000002</v>
      </c>
      <c r="M108" s="78">
        <f t="shared" si="20"/>
        <v>0.59422074999999996</v>
      </c>
      <c r="N108" s="78">
        <f t="shared" si="20"/>
        <v>0.59178691000000005</v>
      </c>
      <c r="O108" s="78">
        <f t="shared" si="20"/>
        <v>0.58942558000000012</v>
      </c>
      <c r="P108" s="78">
        <f t="shared" si="20"/>
        <v>0.58713340000000003</v>
      </c>
      <c r="Q108" s="78">
        <f t="shared" si="20"/>
        <v>0.58490726000000004</v>
      </c>
      <c r="R108" s="78">
        <f t="shared" si="20"/>
        <v>0.58274413000000003</v>
      </c>
      <c r="S108" s="78">
        <f t="shared" si="20"/>
        <v>0.58064118999999992</v>
      </c>
      <c r="T108" s="78">
        <f t="shared" si="20"/>
        <v>0.57859572999999997</v>
      </c>
      <c r="U108" s="78">
        <f t="shared" si="20"/>
        <v>0.57660518000000005</v>
      </c>
      <c r="V108" s="78">
        <f t="shared" si="20"/>
        <v>0.57466711000000004</v>
      </c>
      <c r="W108" s="78">
        <f t="shared" si="20"/>
        <v>0.57277920999999998</v>
      </c>
      <c r="X108" s="78">
        <f t="shared" si="20"/>
        <v>0.57093925000000001</v>
      </c>
      <c r="Y108" s="78">
        <f t="shared" si="20"/>
        <v>0.56914516999999998</v>
      </c>
      <c r="Z108" s="78">
        <f t="shared" si="20"/>
        <v>0.56739494999999995</v>
      </c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</row>
    <row r="109" spans="1:60" ht="16.5">
      <c r="A109" s="32"/>
      <c r="B109" s="68" t="str">
        <f t="shared" si="14"/>
        <v>Time-of-Use Opt-Out</v>
      </c>
      <c r="C109" s="77">
        <f t="shared" si="19"/>
        <v>0</v>
      </c>
      <c r="D109" s="77">
        <f t="shared" si="19"/>
        <v>0</v>
      </c>
      <c r="E109" s="77">
        <f t="shared" si="19"/>
        <v>0</v>
      </c>
      <c r="F109" s="77">
        <f t="shared" si="19"/>
        <v>0</v>
      </c>
      <c r="G109" s="77">
        <f t="shared" si="19"/>
        <v>0</v>
      </c>
      <c r="H109" s="77">
        <f t="shared" si="19"/>
        <v>0</v>
      </c>
      <c r="I109" s="77">
        <f t="shared" si="19"/>
        <v>0</v>
      </c>
      <c r="J109" s="77">
        <f t="shared" si="19"/>
        <v>0</v>
      </c>
      <c r="K109" s="77">
        <f t="shared" si="19"/>
        <v>0</v>
      </c>
      <c r="L109" s="77">
        <f t="shared" si="19"/>
        <v>0</v>
      </c>
      <c r="M109" s="77">
        <f t="shared" si="20"/>
        <v>0</v>
      </c>
      <c r="N109" s="77">
        <f t="shared" si="20"/>
        <v>0</v>
      </c>
      <c r="O109" s="77">
        <f t="shared" si="20"/>
        <v>0</v>
      </c>
      <c r="P109" s="77">
        <f t="shared" si="20"/>
        <v>0</v>
      </c>
      <c r="Q109" s="77">
        <f t="shared" si="20"/>
        <v>0</v>
      </c>
      <c r="R109" s="77">
        <f t="shared" si="20"/>
        <v>0</v>
      </c>
      <c r="S109" s="77">
        <f t="shared" si="20"/>
        <v>0</v>
      </c>
      <c r="T109" s="77">
        <f t="shared" si="20"/>
        <v>0</v>
      </c>
      <c r="U109" s="77">
        <f t="shared" si="20"/>
        <v>0</v>
      </c>
      <c r="V109" s="77">
        <f t="shared" si="20"/>
        <v>0</v>
      </c>
      <c r="W109" s="77">
        <f t="shared" si="20"/>
        <v>0</v>
      </c>
      <c r="X109" s="77">
        <f t="shared" si="20"/>
        <v>0</v>
      </c>
      <c r="Y109" s="77">
        <f t="shared" si="20"/>
        <v>0</v>
      </c>
      <c r="Z109" s="77">
        <f t="shared" si="20"/>
        <v>0</v>
      </c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60" ht="16.5">
      <c r="A110" s="32"/>
      <c r="B110" s="70" t="str">
        <f t="shared" si="14"/>
        <v>Variable Peak Pricing Rates</v>
      </c>
      <c r="C110" s="78">
        <f t="shared" si="19"/>
        <v>0</v>
      </c>
      <c r="D110" s="78">
        <f t="shared" si="19"/>
        <v>2.9222199999999997E-2</v>
      </c>
      <c r="E110" s="78">
        <f t="shared" si="19"/>
        <v>3.4151669999999995E-2</v>
      </c>
      <c r="F110" s="78">
        <f t="shared" si="19"/>
        <v>3.7680230000000002E-2</v>
      </c>
      <c r="G110" s="78">
        <f t="shared" si="19"/>
        <v>3.182836E-2</v>
      </c>
      <c r="H110" s="78">
        <f t="shared" si="19"/>
        <v>2.9027919999999999E-2</v>
      </c>
      <c r="I110" s="78">
        <f t="shared" si="19"/>
        <v>2.657671E-2</v>
      </c>
      <c r="J110" s="78">
        <f t="shared" si="19"/>
        <v>2.657671E-2</v>
      </c>
      <c r="K110" s="78">
        <f t="shared" si="19"/>
        <v>2.657671E-2</v>
      </c>
      <c r="L110" s="78">
        <f t="shared" si="19"/>
        <v>2.657671E-2</v>
      </c>
      <c r="M110" s="78">
        <f t="shared" si="20"/>
        <v>2.657671E-2</v>
      </c>
      <c r="N110" s="78">
        <f t="shared" si="20"/>
        <v>2.657671E-2</v>
      </c>
      <c r="O110" s="78">
        <f t="shared" si="20"/>
        <v>2.657671E-2</v>
      </c>
      <c r="P110" s="78">
        <f t="shared" si="20"/>
        <v>2.657671E-2</v>
      </c>
      <c r="Q110" s="78">
        <f t="shared" si="20"/>
        <v>2.657671E-2</v>
      </c>
      <c r="R110" s="78">
        <f t="shared" si="20"/>
        <v>2.657671E-2</v>
      </c>
      <c r="S110" s="78">
        <f t="shared" si="20"/>
        <v>2.657671E-2</v>
      </c>
      <c r="T110" s="78">
        <f t="shared" si="20"/>
        <v>2.657671E-2</v>
      </c>
      <c r="U110" s="78">
        <f t="shared" si="20"/>
        <v>2.657671E-2</v>
      </c>
      <c r="V110" s="78">
        <f t="shared" si="20"/>
        <v>2.657671E-2</v>
      </c>
      <c r="W110" s="78">
        <f t="shared" si="20"/>
        <v>2.657671E-2</v>
      </c>
      <c r="X110" s="78">
        <f t="shared" si="20"/>
        <v>2.657671E-2</v>
      </c>
      <c r="Y110" s="78">
        <f t="shared" si="20"/>
        <v>2.657671E-2</v>
      </c>
      <c r="Z110" s="78">
        <f t="shared" si="20"/>
        <v>2.657671E-2</v>
      </c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</row>
    <row r="111" spans="1:60" ht="16.5">
      <c r="A111" s="32"/>
      <c r="B111" s="68" t="str">
        <f t="shared" si="14"/>
        <v>Pilot-Time-of-Use Opt-in</v>
      </c>
      <c r="C111" s="77">
        <f t="shared" si="19"/>
        <v>0</v>
      </c>
      <c r="D111" s="77">
        <f t="shared" si="19"/>
        <v>0</v>
      </c>
      <c r="E111" s="77">
        <f t="shared" si="19"/>
        <v>0</v>
      </c>
      <c r="F111" s="77">
        <f t="shared" si="19"/>
        <v>0</v>
      </c>
      <c r="G111" s="77">
        <f t="shared" si="19"/>
        <v>0</v>
      </c>
      <c r="H111" s="77">
        <f t="shared" si="19"/>
        <v>0</v>
      </c>
      <c r="I111" s="77">
        <f t="shared" si="19"/>
        <v>0</v>
      </c>
      <c r="J111" s="77">
        <f t="shared" si="19"/>
        <v>0</v>
      </c>
      <c r="K111" s="77">
        <f t="shared" si="19"/>
        <v>0</v>
      </c>
      <c r="L111" s="77">
        <f t="shared" si="19"/>
        <v>0</v>
      </c>
      <c r="M111" s="77">
        <f t="shared" si="20"/>
        <v>0</v>
      </c>
      <c r="N111" s="77">
        <f t="shared" si="20"/>
        <v>0</v>
      </c>
      <c r="O111" s="77">
        <f t="shared" si="20"/>
        <v>0</v>
      </c>
      <c r="P111" s="77">
        <f t="shared" si="20"/>
        <v>0</v>
      </c>
      <c r="Q111" s="77">
        <f t="shared" si="20"/>
        <v>0</v>
      </c>
      <c r="R111" s="77">
        <f t="shared" si="20"/>
        <v>0</v>
      </c>
      <c r="S111" s="77">
        <f t="shared" si="20"/>
        <v>0</v>
      </c>
      <c r="T111" s="77">
        <f t="shared" si="20"/>
        <v>0</v>
      </c>
      <c r="U111" s="77">
        <f t="shared" si="20"/>
        <v>0</v>
      </c>
      <c r="V111" s="77">
        <f t="shared" si="20"/>
        <v>0</v>
      </c>
      <c r="W111" s="77">
        <f t="shared" si="20"/>
        <v>0</v>
      </c>
      <c r="X111" s="77">
        <f t="shared" si="20"/>
        <v>0</v>
      </c>
      <c r="Y111" s="77">
        <f t="shared" si="20"/>
        <v>0</v>
      </c>
      <c r="Z111" s="77">
        <f t="shared" si="20"/>
        <v>0</v>
      </c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60" ht="16.5">
      <c r="A112" s="32"/>
      <c r="B112" s="70" t="str">
        <f t="shared" si="14"/>
        <v>Parent-Time-of-Use Opt-in</v>
      </c>
      <c r="C112" s="78">
        <f t="shared" si="19"/>
        <v>0</v>
      </c>
      <c r="D112" s="78">
        <f t="shared" si="19"/>
        <v>9.9782510000000005E-2</v>
      </c>
      <c r="E112" s="78">
        <f t="shared" si="19"/>
        <v>0.27038183999999998</v>
      </c>
      <c r="F112" s="78">
        <f t="shared" si="19"/>
        <v>0.39160133999999996</v>
      </c>
      <c r="G112" s="78">
        <f t="shared" si="19"/>
        <v>0.18926043000000004</v>
      </c>
      <c r="H112" s="78">
        <f t="shared" si="19"/>
        <v>0.10739776000000001</v>
      </c>
      <c r="I112" s="78">
        <f t="shared" si="19"/>
        <v>3.6340630000000006E-2</v>
      </c>
      <c r="J112" s="78">
        <f t="shared" si="19"/>
        <v>3.7527660000000004E-2</v>
      </c>
      <c r="K112" s="78">
        <f t="shared" si="19"/>
        <v>3.7580919999999997E-2</v>
      </c>
      <c r="L112" s="78">
        <f t="shared" si="19"/>
        <v>3.7632559999999995E-2</v>
      </c>
      <c r="M112" s="78">
        <f t="shared" si="20"/>
        <v>3.7682510000000002E-2</v>
      </c>
      <c r="N112" s="78">
        <f t="shared" si="20"/>
        <v>3.7730640000000003E-2</v>
      </c>
      <c r="O112" s="78">
        <f t="shared" si="20"/>
        <v>3.777689E-2</v>
      </c>
      <c r="P112" s="78">
        <f t="shared" si="20"/>
        <v>3.782112E-2</v>
      </c>
      <c r="Q112" s="78">
        <f t="shared" si="20"/>
        <v>3.7863230000000005E-2</v>
      </c>
      <c r="R112" s="78">
        <f t="shared" si="20"/>
        <v>3.7903120000000005E-2</v>
      </c>
      <c r="S112" s="78">
        <f t="shared" si="20"/>
        <v>3.7940669999999996E-2</v>
      </c>
      <c r="T112" s="78">
        <f t="shared" si="20"/>
        <v>3.7975750000000003E-2</v>
      </c>
      <c r="U112" s="78">
        <f t="shared" si="20"/>
        <v>3.800825E-2</v>
      </c>
      <c r="V112" s="78">
        <f t="shared" si="20"/>
        <v>3.8038040000000002E-2</v>
      </c>
      <c r="W112" s="78">
        <f t="shared" si="20"/>
        <v>3.8064960000000002E-2</v>
      </c>
      <c r="X112" s="78">
        <f t="shared" si="20"/>
        <v>3.8088910000000004E-2</v>
      </c>
      <c r="Y112" s="78">
        <f t="shared" si="20"/>
        <v>4.1069130000000002E-2</v>
      </c>
      <c r="Z112" s="78">
        <f t="shared" si="20"/>
        <v>4.1231439999999994E-2</v>
      </c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</row>
    <row r="113" spans="1:60" ht="16.5">
      <c r="A113" s="32"/>
      <c r="B113" s="68" t="str">
        <f t="shared" si="14"/>
        <v>Pilot-Peak Time Rebate</v>
      </c>
      <c r="C113" s="77">
        <f t="shared" si="19"/>
        <v>0</v>
      </c>
      <c r="D113" s="77">
        <f t="shared" si="19"/>
        <v>0</v>
      </c>
      <c r="E113" s="77">
        <f t="shared" si="19"/>
        <v>0</v>
      </c>
      <c r="F113" s="77">
        <f t="shared" si="19"/>
        <v>0</v>
      </c>
      <c r="G113" s="77">
        <f t="shared" si="19"/>
        <v>0</v>
      </c>
      <c r="H113" s="77">
        <f t="shared" si="19"/>
        <v>0</v>
      </c>
      <c r="I113" s="77">
        <f t="shared" si="19"/>
        <v>0</v>
      </c>
      <c r="J113" s="77">
        <f t="shared" si="19"/>
        <v>0</v>
      </c>
      <c r="K113" s="77">
        <f t="shared" si="19"/>
        <v>0</v>
      </c>
      <c r="L113" s="77">
        <f t="shared" si="19"/>
        <v>0</v>
      </c>
      <c r="M113" s="77">
        <f t="shared" si="20"/>
        <v>0</v>
      </c>
      <c r="N113" s="77">
        <f t="shared" si="20"/>
        <v>0</v>
      </c>
      <c r="O113" s="77">
        <f t="shared" si="20"/>
        <v>0</v>
      </c>
      <c r="P113" s="77">
        <f t="shared" si="20"/>
        <v>0</v>
      </c>
      <c r="Q113" s="77">
        <f t="shared" si="20"/>
        <v>0</v>
      </c>
      <c r="R113" s="77">
        <f t="shared" si="20"/>
        <v>0</v>
      </c>
      <c r="S113" s="77">
        <f t="shared" si="20"/>
        <v>0</v>
      </c>
      <c r="T113" s="77">
        <f t="shared" si="20"/>
        <v>0</v>
      </c>
      <c r="U113" s="77">
        <f t="shared" si="20"/>
        <v>0</v>
      </c>
      <c r="V113" s="77">
        <f t="shared" si="20"/>
        <v>0</v>
      </c>
      <c r="W113" s="77">
        <f t="shared" si="20"/>
        <v>0</v>
      </c>
      <c r="X113" s="77">
        <f t="shared" si="20"/>
        <v>0</v>
      </c>
      <c r="Y113" s="77">
        <f t="shared" si="20"/>
        <v>0</v>
      </c>
      <c r="Z113" s="77">
        <f t="shared" si="20"/>
        <v>0</v>
      </c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</row>
    <row r="114" spans="1:60" ht="16.5">
      <c r="A114" s="32"/>
      <c r="B114" s="70" t="str">
        <f t="shared" si="14"/>
        <v>Parent-Peak Time Rebate</v>
      </c>
      <c r="C114" s="78">
        <f t="shared" si="19"/>
        <v>0</v>
      </c>
      <c r="D114" s="78">
        <f t="shared" si="19"/>
        <v>9.3913519999999986E-2</v>
      </c>
      <c r="E114" s="78">
        <f t="shared" si="19"/>
        <v>0.24196936000000002</v>
      </c>
      <c r="F114" s="78">
        <f t="shared" si="19"/>
        <v>0.31914045999999996</v>
      </c>
      <c r="G114" s="78">
        <f t="shared" si="19"/>
        <v>0.14327836999999999</v>
      </c>
      <c r="H114" s="78">
        <f t="shared" si="19"/>
        <v>8.1732079999999985E-2</v>
      </c>
      <c r="I114" s="78">
        <f t="shared" si="19"/>
        <v>3.4828249999999998E-2</v>
      </c>
      <c r="J114" s="78">
        <f t="shared" si="19"/>
        <v>3.5803720000000004E-2</v>
      </c>
      <c r="K114" s="78">
        <f t="shared" si="19"/>
        <v>3.5845510000000004E-2</v>
      </c>
      <c r="L114" s="78">
        <f t="shared" si="19"/>
        <v>3.5885930000000003E-2</v>
      </c>
      <c r="M114" s="78">
        <f t="shared" si="20"/>
        <v>3.5924909999999997E-2</v>
      </c>
      <c r="N114" s="78">
        <f t="shared" si="20"/>
        <v>3.5962359999999999E-2</v>
      </c>
      <c r="O114" s="78">
        <f t="shared" si="20"/>
        <v>3.5998220000000004E-2</v>
      </c>
      <c r="P114" s="78">
        <f t="shared" si="20"/>
        <v>3.6032369999999994E-2</v>
      </c>
      <c r="Q114" s="78">
        <f t="shared" si="20"/>
        <v>3.606475E-2</v>
      </c>
      <c r="R114" s="78">
        <f t="shared" si="20"/>
        <v>3.6095250000000002E-2</v>
      </c>
      <c r="S114" s="78">
        <f t="shared" si="20"/>
        <v>3.6123770000000006E-2</v>
      </c>
      <c r="T114" s="78">
        <f t="shared" si="20"/>
        <v>3.6150220000000004E-2</v>
      </c>
      <c r="U114" s="78">
        <f t="shared" si="20"/>
        <v>3.6174499999999998E-2</v>
      </c>
      <c r="V114" s="78">
        <f t="shared" si="20"/>
        <v>3.6196480000000003E-2</v>
      </c>
      <c r="W114" s="78">
        <f t="shared" si="20"/>
        <v>3.6216080000000005E-2</v>
      </c>
      <c r="X114" s="78">
        <f t="shared" si="20"/>
        <v>3.6233169999999995E-2</v>
      </c>
      <c r="Y114" s="78">
        <f t="shared" si="20"/>
        <v>3.8701940000000004E-2</v>
      </c>
      <c r="Z114" s="78">
        <f t="shared" si="20"/>
        <v>3.8833699999999999E-2</v>
      </c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</row>
    <row r="115" spans="1:60" ht="16.5">
      <c r="A115" s="56"/>
      <c r="B115" s="83"/>
      <c r="C115" s="101"/>
      <c r="D115" s="101"/>
      <c r="E115" s="101"/>
      <c r="F115" s="101"/>
      <c r="G115" s="101"/>
      <c r="H115" s="102"/>
      <c r="I115" s="101"/>
      <c r="J115" s="101"/>
      <c r="K115" s="101"/>
      <c r="L115" s="101"/>
      <c r="M115" s="101"/>
      <c r="N115" s="102"/>
      <c r="O115" s="101"/>
      <c r="P115" s="101"/>
      <c r="Q115" s="101"/>
      <c r="R115" s="101"/>
      <c r="S115" s="101"/>
      <c r="T115" s="102"/>
      <c r="U115" s="101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60" ht="16.5">
      <c r="A116" s="56"/>
      <c r="B116" s="73" t="s">
        <v>30</v>
      </c>
      <c r="C116" s="81">
        <f t="shared" ref="C116:Z116" si="21">SUM(C117:C145)</f>
        <v>0</v>
      </c>
      <c r="D116" s="81">
        <f t="shared" si="21"/>
        <v>2.3624209199999999</v>
      </c>
      <c r="E116" s="81">
        <f t="shared" si="21"/>
        <v>7.0916006699999992</v>
      </c>
      <c r="F116" s="81">
        <f t="shared" si="21"/>
        <v>15.368964410000004</v>
      </c>
      <c r="G116" s="81">
        <f t="shared" si="21"/>
        <v>21.390036960000003</v>
      </c>
      <c r="H116" s="81">
        <f t="shared" si="21"/>
        <v>26.32177931</v>
      </c>
      <c r="I116" s="81">
        <f t="shared" si="21"/>
        <v>30.092857539999997</v>
      </c>
      <c r="J116" s="81">
        <f t="shared" si="21"/>
        <v>33.914179900000001</v>
      </c>
      <c r="K116" s="81">
        <f t="shared" si="21"/>
        <v>37.801133580000005</v>
      </c>
      <c r="L116" s="81">
        <f t="shared" si="21"/>
        <v>41.86925377</v>
      </c>
      <c r="M116" s="81">
        <f t="shared" si="21"/>
        <v>46.01654602</v>
      </c>
      <c r="N116" s="81">
        <f t="shared" si="21"/>
        <v>50.249642429999987</v>
      </c>
      <c r="O116" s="81">
        <f t="shared" si="21"/>
        <v>54.690804919999998</v>
      </c>
      <c r="P116" s="81">
        <f t="shared" si="21"/>
        <v>59.237471390000003</v>
      </c>
      <c r="Q116" s="81">
        <f t="shared" si="21"/>
        <v>63.900190419999987</v>
      </c>
      <c r="R116" s="81">
        <f t="shared" si="21"/>
        <v>68.810012189999995</v>
      </c>
      <c r="S116" s="81">
        <f t="shared" si="21"/>
        <v>73.145680439999992</v>
      </c>
      <c r="T116" s="81">
        <f t="shared" si="21"/>
        <v>77.625513769999984</v>
      </c>
      <c r="U116" s="81">
        <f t="shared" si="21"/>
        <v>82.269462359999991</v>
      </c>
      <c r="V116" s="81">
        <f t="shared" si="21"/>
        <v>87.101201500000002</v>
      </c>
      <c r="W116" s="81">
        <f t="shared" si="21"/>
        <v>92.14886894</v>
      </c>
      <c r="X116" s="81">
        <f t="shared" si="21"/>
        <v>97.445949280000008</v>
      </c>
      <c r="Y116" s="81">
        <f t="shared" si="21"/>
        <v>101.85052382000001</v>
      </c>
      <c r="Z116" s="81">
        <f t="shared" si="21"/>
        <v>106.29315870000001</v>
      </c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</row>
    <row r="117" spans="1:60" ht="16.5">
      <c r="A117" s="56"/>
      <c r="B117" s="70" t="str">
        <f t="shared" ref="B117:B145" si="22">B86</f>
        <v>Ancillary Battery Storage</v>
      </c>
      <c r="C117" s="78">
        <f>SUM($C86:C86)</f>
        <v>0</v>
      </c>
      <c r="D117" s="78">
        <f>SUM($C86:D86)</f>
        <v>2.4355720000000001E-2</v>
      </c>
      <c r="E117" s="78">
        <f>SUM($C86:E86)</f>
        <v>4.909674E-2</v>
      </c>
      <c r="F117" s="78">
        <f>SUM($C86:F86)</f>
        <v>7.4422820000000001E-2</v>
      </c>
      <c r="G117" s="78">
        <f>SUM($C86:G86)</f>
        <v>0.1003483</v>
      </c>
      <c r="H117" s="78">
        <f>SUM($C86:H86)</f>
        <v>0.12688751000000001</v>
      </c>
      <c r="I117" s="78">
        <f>SUM($C86:I86)</f>
        <v>0.1543553</v>
      </c>
      <c r="J117" s="78">
        <f>SUM($C86:J86)</f>
        <v>0.18277403</v>
      </c>
      <c r="K117" s="78">
        <f>SUM($C86:K86)</f>
        <v>0.21216651</v>
      </c>
      <c r="L117" s="78">
        <f>SUM($C86:L86)</f>
        <v>0.24286695</v>
      </c>
      <c r="M117" s="78">
        <f>SUM($C86:M86)</f>
        <v>0.27490661999999999</v>
      </c>
      <c r="N117" s="78">
        <f>SUM($C86:N86)</f>
        <v>0.30831735999999998</v>
      </c>
      <c r="O117" s="78">
        <f>SUM($C86:O86)</f>
        <v>0.34345415000000001</v>
      </c>
      <c r="P117" s="78">
        <f>SUM($C86:P86)</f>
        <v>0.38035793000000001</v>
      </c>
      <c r="Q117" s="78">
        <f>SUM($C86:Q86)</f>
        <v>0.41907036000000003</v>
      </c>
      <c r="R117" s="78">
        <f>SUM($C86:R86)</f>
        <v>0.45996845000000003</v>
      </c>
      <c r="S117" s="78">
        <f>SUM($C86:S86)</f>
        <v>0.50107157000000002</v>
      </c>
      <c r="T117" s="78">
        <f>SUM($C86:T86)</f>
        <v>0.54238224000000002</v>
      </c>
      <c r="U117" s="78">
        <f>SUM($C86:U86)</f>
        <v>0.58390304000000004</v>
      </c>
      <c r="V117" s="78">
        <f>SUM($C86:V86)</f>
        <v>0.62563658</v>
      </c>
      <c r="W117" s="78">
        <f>SUM($C86:W86)</f>
        <v>0.66758547000000001</v>
      </c>
      <c r="X117" s="78">
        <f>SUM($C86:X86)</f>
        <v>0.70975237000000002</v>
      </c>
      <c r="Y117" s="78">
        <f>SUM($C86:Y86)</f>
        <v>0.75213998999999998</v>
      </c>
      <c r="Z117" s="78">
        <f>SUM($C86:Z86)</f>
        <v>0.79475105000000001</v>
      </c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1:60" ht="16.5">
      <c r="A118" s="56"/>
      <c r="B118" s="68" t="str">
        <f t="shared" si="22"/>
        <v>Ancillary Cooling</v>
      </c>
      <c r="C118" s="77">
        <f>SUM($C87:C87)</f>
        <v>0</v>
      </c>
      <c r="D118" s="77">
        <f>SUM($C87:D87)</f>
        <v>6.0442799999999998E-2</v>
      </c>
      <c r="E118" s="77">
        <f>SUM($C87:E87)</f>
        <v>0.18393833999999998</v>
      </c>
      <c r="F118" s="77">
        <f>SUM($C87:F87)</f>
        <v>0.43693508999999997</v>
      </c>
      <c r="G118" s="77">
        <f>SUM($C87:G87)</f>
        <v>0.64812682999999993</v>
      </c>
      <c r="H118" s="77">
        <f>SUM($C87:H87)</f>
        <v>0.83980824999999992</v>
      </c>
      <c r="I118" s="77">
        <f>SUM($C87:I87)</f>
        <v>0.99657138999999995</v>
      </c>
      <c r="J118" s="77">
        <f>SUM($C87:J87)</f>
        <v>1.15712094</v>
      </c>
      <c r="K118" s="77">
        <f>SUM($C87:K87)</f>
        <v>1.32157463</v>
      </c>
      <c r="L118" s="77">
        <f>SUM($C87:L87)</f>
        <v>1.49005415</v>
      </c>
      <c r="M118" s="77">
        <f>SUM($C87:M87)</f>
        <v>1.6626853100000001</v>
      </c>
      <c r="N118" s="77">
        <f>SUM($C87:N87)</f>
        <v>1.8395982000000002</v>
      </c>
      <c r="O118" s="77">
        <f>SUM($C87:O87)</f>
        <v>2.0209272700000001</v>
      </c>
      <c r="P118" s="77">
        <f>SUM($C87:P87)</f>
        <v>2.2068115700000002</v>
      </c>
      <c r="Q118" s="77">
        <f>SUM($C87:Q87)</f>
        <v>2.39739485</v>
      </c>
      <c r="R118" s="77">
        <f>SUM($C87:R87)</f>
        <v>2.5928257499999998</v>
      </c>
      <c r="S118" s="77">
        <f>SUM($C87:S87)</f>
        <v>2.79325796</v>
      </c>
      <c r="T118" s="77">
        <f>SUM($C87:T87)</f>
        <v>2.9988503899999999</v>
      </c>
      <c r="U118" s="77">
        <f>SUM($C87:U87)</f>
        <v>3.2097673899999997</v>
      </c>
      <c r="V118" s="77">
        <f>SUM($C87:V87)</f>
        <v>3.4261789099999995</v>
      </c>
      <c r="W118" s="77">
        <f>SUM($C87:W87)</f>
        <v>3.6482606799999995</v>
      </c>
      <c r="X118" s="77">
        <f>SUM($C87:X87)</f>
        <v>3.8761944699999993</v>
      </c>
      <c r="Y118" s="77">
        <f>SUM($C87:Y87)</f>
        <v>4.0979167599999995</v>
      </c>
      <c r="Z118" s="77">
        <f>SUM($C87:Z87)</f>
        <v>4.3222250899999999</v>
      </c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</row>
    <row r="119" spans="1:60" ht="16.5">
      <c r="A119" s="56"/>
      <c r="B119" s="66" t="str">
        <f t="shared" si="22"/>
        <v>Ancillary DLC WH</v>
      </c>
      <c r="C119" s="78">
        <f>SUM($C88:C88)</f>
        <v>0</v>
      </c>
      <c r="D119" s="78">
        <f>SUM($C88:D88)</f>
        <v>0.14561217999999998</v>
      </c>
      <c r="E119" s="78">
        <f>SUM($C88:E88)</f>
        <v>0.38809755000000001</v>
      </c>
      <c r="F119" s="78">
        <f>SUM($C88:F88)</f>
        <v>0.82595037000000004</v>
      </c>
      <c r="G119" s="78">
        <f>SUM($C88:G88)</f>
        <v>1.20327396</v>
      </c>
      <c r="H119" s="79">
        <f>SUM($C88:H88)</f>
        <v>1.5510271199999999</v>
      </c>
      <c r="I119" s="78">
        <f>SUM($C88:I88)</f>
        <v>1.8464043799999998</v>
      </c>
      <c r="J119" s="78">
        <f>SUM($C88:J88)</f>
        <v>2.1437131999999997</v>
      </c>
      <c r="K119" s="78">
        <f>SUM($C88:K88)</f>
        <v>2.4429705199999994</v>
      </c>
      <c r="L119" s="78">
        <f>SUM($C88:L88)</f>
        <v>2.7441933899999995</v>
      </c>
      <c r="M119" s="78">
        <f>SUM($C88:M88)</f>
        <v>3.0473990299999993</v>
      </c>
      <c r="N119" s="79">
        <f>SUM($C88:N88)</f>
        <v>3.3526047999999995</v>
      </c>
      <c r="O119" s="78">
        <f>SUM($C88:O88)</f>
        <v>3.6598282399999995</v>
      </c>
      <c r="P119" s="78">
        <f>SUM($C88:P88)</f>
        <v>3.9690870299999994</v>
      </c>
      <c r="Q119" s="78">
        <f>SUM($C88:Q88)</f>
        <v>4.2803990199999991</v>
      </c>
      <c r="R119" s="78">
        <f>SUM($C88:R88)</f>
        <v>4.5937821999999988</v>
      </c>
      <c r="S119" s="78">
        <f>SUM($C88:S88)</f>
        <v>4.9092547299999989</v>
      </c>
      <c r="T119" s="79">
        <f>SUM($C88:T88)</f>
        <v>5.226834929999999</v>
      </c>
      <c r="U119" s="78">
        <f>SUM($C88:U88)</f>
        <v>5.5465412799999987</v>
      </c>
      <c r="V119" s="78">
        <f>SUM($C88:V88)</f>
        <v>5.8683924399999983</v>
      </c>
      <c r="W119" s="78">
        <f>SUM($C88:W88)</f>
        <v>6.192407219999998</v>
      </c>
      <c r="X119" s="78">
        <f>SUM($C88:X88)</f>
        <v>6.5186046099999979</v>
      </c>
      <c r="Y119" s="78">
        <f>SUM($C88:Y88)</f>
        <v>6.8502557599999978</v>
      </c>
      <c r="Z119" s="78">
        <f>SUM($C88:Z88)</f>
        <v>7.1851246199999981</v>
      </c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</row>
    <row r="120" spans="1:60" ht="16.5">
      <c r="A120" s="56"/>
      <c r="B120" s="68" t="str">
        <f t="shared" si="22"/>
        <v>Parent-Ancillary HPWH</v>
      </c>
      <c r="C120" s="80">
        <f>SUM($C89:C89)</f>
        <v>0</v>
      </c>
      <c r="D120" s="80">
        <f>SUM($C89:D89)</f>
        <v>0</v>
      </c>
      <c r="E120" s="80">
        <f>SUM($C89:E89)</f>
        <v>0</v>
      </c>
      <c r="F120" s="80">
        <f>SUM($C89:F89)</f>
        <v>0</v>
      </c>
      <c r="G120" s="80">
        <f>SUM($C89:G89)</f>
        <v>0</v>
      </c>
      <c r="H120" s="77">
        <f>SUM($C89:H89)</f>
        <v>0</v>
      </c>
      <c r="I120" s="80">
        <f>SUM($C89:I89)</f>
        <v>0</v>
      </c>
      <c r="J120" s="80">
        <f>SUM($C89:J89)</f>
        <v>0</v>
      </c>
      <c r="K120" s="80">
        <f>SUM($C89:K89)</f>
        <v>0</v>
      </c>
      <c r="L120" s="80">
        <f>SUM($C89:L89)</f>
        <v>0</v>
      </c>
      <c r="M120" s="80">
        <f>SUM($C89:M89)</f>
        <v>0</v>
      </c>
      <c r="N120" s="77">
        <f>SUM($C89:N89)</f>
        <v>0</v>
      </c>
      <c r="O120" s="80">
        <f>SUM($C89:O89)</f>
        <v>0</v>
      </c>
      <c r="P120" s="80">
        <f>SUM($C89:P89)</f>
        <v>0</v>
      </c>
      <c r="Q120" s="80">
        <f>SUM($C89:Q89)</f>
        <v>0</v>
      </c>
      <c r="R120" s="80">
        <f>SUM($C89:R89)</f>
        <v>0</v>
      </c>
      <c r="S120" s="80">
        <f>SUM($C89:S89)</f>
        <v>0</v>
      </c>
      <c r="T120" s="77">
        <f>SUM($C89:T89)</f>
        <v>0</v>
      </c>
      <c r="U120" s="80">
        <f>SUM($C89:U89)</f>
        <v>0</v>
      </c>
      <c r="V120" s="80">
        <f>SUM($C89:V89)</f>
        <v>0</v>
      </c>
      <c r="W120" s="80">
        <f>SUM($C89:W89)</f>
        <v>0</v>
      </c>
      <c r="X120" s="80">
        <f>SUM($C89:X89)</f>
        <v>0</v>
      </c>
      <c r="Y120" s="80">
        <f>SUM($C89:Y89)</f>
        <v>0</v>
      </c>
      <c r="Z120" s="80">
        <f>SUM($C89:Z89)</f>
        <v>0</v>
      </c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</row>
    <row r="121" spans="1:60" ht="16.5">
      <c r="A121" s="56"/>
      <c r="B121" s="66" t="str">
        <f t="shared" si="22"/>
        <v>Parent-Ancillary ERWH</v>
      </c>
      <c r="C121" s="78">
        <f>SUM($C90:C90)</f>
        <v>0</v>
      </c>
      <c r="D121" s="78">
        <f>SUM($C90:D90)</f>
        <v>0</v>
      </c>
      <c r="E121" s="78">
        <f>SUM($C90:E90)</f>
        <v>0</v>
      </c>
      <c r="F121" s="78">
        <f>SUM($C90:F90)</f>
        <v>0</v>
      </c>
      <c r="G121" s="78">
        <f>SUM($C90:G90)</f>
        <v>0</v>
      </c>
      <c r="H121" s="79">
        <f>SUM($C90:H90)</f>
        <v>0</v>
      </c>
      <c r="I121" s="78">
        <f>SUM($C90:I90)</f>
        <v>0</v>
      </c>
      <c r="J121" s="78">
        <f>SUM($C90:J90)</f>
        <v>0</v>
      </c>
      <c r="K121" s="78">
        <f>SUM($C90:K90)</f>
        <v>0</v>
      </c>
      <c r="L121" s="78">
        <f>SUM($C90:L90)</f>
        <v>0</v>
      </c>
      <c r="M121" s="78">
        <f>SUM($C90:M90)</f>
        <v>0</v>
      </c>
      <c r="N121" s="79">
        <f>SUM($C90:N90)</f>
        <v>0</v>
      </c>
      <c r="O121" s="78">
        <f>SUM($C90:O90)</f>
        <v>0</v>
      </c>
      <c r="P121" s="78">
        <f>SUM($C90:P90)</f>
        <v>0</v>
      </c>
      <c r="Q121" s="78">
        <f>SUM($C90:Q90)</f>
        <v>0</v>
      </c>
      <c r="R121" s="78">
        <f>SUM($C90:R90)</f>
        <v>0</v>
      </c>
      <c r="S121" s="78">
        <f>SUM($C90:S90)</f>
        <v>0</v>
      </c>
      <c r="T121" s="79">
        <f>SUM($C90:T90)</f>
        <v>0</v>
      </c>
      <c r="U121" s="78">
        <f>SUM($C90:U90)</f>
        <v>0</v>
      </c>
      <c r="V121" s="78">
        <f>SUM($C90:V90)</f>
        <v>0</v>
      </c>
      <c r="W121" s="78">
        <f>SUM($C90:W90)</f>
        <v>0</v>
      </c>
      <c r="X121" s="78">
        <f>SUM($C90:X90)</f>
        <v>0</v>
      </c>
      <c r="Y121" s="78">
        <f>SUM($C90:Y90)</f>
        <v>0</v>
      </c>
      <c r="Z121" s="78">
        <f>SUM($C90:Z90)</f>
        <v>0</v>
      </c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1:60" ht="16.5">
      <c r="A122" s="56"/>
      <c r="B122" s="66" t="str">
        <f t="shared" si="22"/>
        <v>Ancillary EV</v>
      </c>
      <c r="C122" s="78">
        <f>SUM($C91:C91)</f>
        <v>0</v>
      </c>
      <c r="D122" s="78">
        <f>SUM($C91:D91)</f>
        <v>3.4753249999999999E-2</v>
      </c>
      <c r="E122" s="78">
        <f>SUM($C91:E91)</f>
        <v>7.2013939999999999E-2</v>
      </c>
      <c r="F122" s="78">
        <f>SUM($C91:F91)</f>
        <v>0.11541467</v>
      </c>
      <c r="G122" s="78">
        <f>SUM($C91:G91)</f>
        <v>0.15993447</v>
      </c>
      <c r="H122" s="79">
        <f>SUM($C91:H91)</f>
        <v>0.20614367</v>
      </c>
      <c r="I122" s="78">
        <f>SUM($C91:I91)</f>
        <v>0.25294106</v>
      </c>
      <c r="J122" s="78">
        <f>SUM($C91:J91)</f>
        <v>0.30241036999999998</v>
      </c>
      <c r="K122" s="78">
        <f>SUM($C91:K91)</f>
        <v>0.35508541999999998</v>
      </c>
      <c r="L122" s="78">
        <f>SUM($C91:L91)</f>
        <v>0.41160670999999999</v>
      </c>
      <c r="M122" s="78">
        <f>SUM($C91:M91)</f>
        <v>0.47274267999999997</v>
      </c>
      <c r="N122" s="79">
        <f>SUM($C91:N91)</f>
        <v>0.53941530999999998</v>
      </c>
      <c r="O122" s="78">
        <f>SUM($C91:O91)</f>
        <v>0.61273078000000003</v>
      </c>
      <c r="P122" s="78">
        <f>SUM($C91:P91)</f>
        <v>0.69401628999999998</v>
      </c>
      <c r="Q122" s="78">
        <f>SUM($C91:Q91)</f>
        <v>0.78486418999999996</v>
      </c>
      <c r="R122" s="78">
        <f>SUM($C91:R91)</f>
        <v>0.88718498000000001</v>
      </c>
      <c r="S122" s="78">
        <f>SUM($C91:S91)</f>
        <v>1.00327086</v>
      </c>
      <c r="T122" s="79">
        <f>SUM($C91:T91)</f>
        <v>1.135872</v>
      </c>
      <c r="U122" s="78">
        <f>SUM($C91:U91)</f>
        <v>1.2882880299999999</v>
      </c>
      <c r="V122" s="78">
        <f>SUM($C91:V91)</f>
        <v>1.46447781</v>
      </c>
      <c r="W122" s="78">
        <f>SUM($C91:W91)</f>
        <v>1.6691911699999999</v>
      </c>
      <c r="X122" s="78">
        <f>SUM($C91:X91)</f>
        <v>1.9081269199999999</v>
      </c>
      <c r="Y122" s="78">
        <f>SUM($C91:Y91)</f>
        <v>2.0929555999999998</v>
      </c>
      <c r="Z122" s="78">
        <f>SUM($C91:Z91)</f>
        <v>2.2796626499999997</v>
      </c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</row>
    <row r="123" spans="1:60" ht="16.5">
      <c r="A123" s="56"/>
      <c r="B123" s="68" t="str">
        <f t="shared" si="22"/>
        <v>Ancillary Heating</v>
      </c>
      <c r="C123" s="80">
        <f>SUM($C92:C92)</f>
        <v>0</v>
      </c>
      <c r="D123" s="80">
        <f>SUM($C92:D92)</f>
        <v>0</v>
      </c>
      <c r="E123" s="80">
        <f>SUM($C92:E92)</f>
        <v>5.6518399999999991E-3</v>
      </c>
      <c r="F123" s="80">
        <f>SUM($C92:F92)</f>
        <v>1.8563949999999999E-2</v>
      </c>
      <c r="G123" s="80">
        <f>SUM($C92:G92)</f>
        <v>4.6201569999999997E-2</v>
      </c>
      <c r="H123" s="77">
        <f>SUM($C92:H92)</f>
        <v>6.8489159999999993E-2</v>
      </c>
      <c r="I123" s="80">
        <f>SUM($C92:I92)</f>
        <v>8.8175769999999987E-2</v>
      </c>
      <c r="J123" s="80">
        <f>SUM($C92:J92)</f>
        <v>0.10364453999999998</v>
      </c>
      <c r="K123" s="80">
        <f>SUM($C92:K92)</f>
        <v>0.11930481999999998</v>
      </c>
      <c r="L123" s="80">
        <f>SUM($C92:L92)</f>
        <v>0.13515898999999998</v>
      </c>
      <c r="M123" s="80">
        <f>SUM($C92:M92)</f>
        <v>0.15120943999999997</v>
      </c>
      <c r="N123" s="77">
        <f>SUM($C92:N92)</f>
        <v>0.16745859999999996</v>
      </c>
      <c r="O123" s="80">
        <f>SUM($C92:O92)</f>
        <v>0.18390893999999997</v>
      </c>
      <c r="P123" s="80">
        <f>SUM($C92:P92)</f>
        <v>0.20056293999999997</v>
      </c>
      <c r="Q123" s="80">
        <f>SUM($C92:Q92)</f>
        <v>0.21742312999999996</v>
      </c>
      <c r="R123" s="80">
        <f>SUM($C92:R92)</f>
        <v>0.23449206999999997</v>
      </c>
      <c r="S123" s="80">
        <f>SUM($C92:S92)</f>
        <v>0.25177232999999999</v>
      </c>
      <c r="T123" s="77">
        <f>SUM($C92:T92)</f>
        <v>0.26926653</v>
      </c>
      <c r="U123" s="80">
        <f>SUM($C92:U92)</f>
        <v>0.28697733000000003</v>
      </c>
      <c r="V123" s="80">
        <f>SUM($C92:V92)</f>
        <v>0.30490740000000005</v>
      </c>
      <c r="W123" s="80">
        <f>SUM($C92:W92)</f>
        <v>0.32305947000000007</v>
      </c>
      <c r="X123" s="80">
        <f>SUM($C92:X92)</f>
        <v>0.3414362700000001</v>
      </c>
      <c r="Y123" s="80">
        <f>SUM($C92:Y92)</f>
        <v>0.3600406000000001</v>
      </c>
      <c r="Z123" s="80">
        <f>SUM($C92:Z92)</f>
        <v>0.3788752700000001</v>
      </c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</row>
    <row r="124" spans="1:60" ht="16.5">
      <c r="A124" s="56"/>
      <c r="B124" s="66" t="str">
        <f t="shared" si="22"/>
        <v>Ancillary Third Party</v>
      </c>
      <c r="C124" s="78">
        <f>SUM($C93:C93)</f>
        <v>0</v>
      </c>
      <c r="D124" s="78">
        <f>SUM($C93:D93)</f>
        <v>1.2652750000000001E-2</v>
      </c>
      <c r="E124" s="78">
        <f>SUM($C93:E93)</f>
        <v>3.926383E-2</v>
      </c>
      <c r="F124" s="78">
        <f>SUM($C93:F93)</f>
        <v>7.2405670000000005E-2</v>
      </c>
      <c r="G124" s="78">
        <f>SUM($C93:G93)</f>
        <v>0.10538277</v>
      </c>
      <c r="H124" s="79">
        <f>SUM($C93:H93)</f>
        <v>0.13820057999999999</v>
      </c>
      <c r="I124" s="78">
        <f>SUM($C93:I93)</f>
        <v>0.17086431999999999</v>
      </c>
      <c r="J124" s="78">
        <f>SUM($C93:J93)</f>
        <v>0.20337895</v>
      </c>
      <c r="K124" s="78">
        <f>SUM($C93:K93)</f>
        <v>0.23574920999999999</v>
      </c>
      <c r="L124" s="78">
        <f>SUM($C93:L93)</f>
        <v>0.26797960999999998</v>
      </c>
      <c r="M124" s="78">
        <f>SUM($C93:M93)</f>
        <v>0.30007444999999999</v>
      </c>
      <c r="N124" s="79">
        <f>SUM($C93:N93)</f>
        <v>0.33203782999999998</v>
      </c>
      <c r="O124" s="78">
        <f>SUM($C93:O93)</f>
        <v>0.36387366999999998</v>
      </c>
      <c r="P124" s="78">
        <f>SUM($C93:P93)</f>
        <v>0.39558571999999997</v>
      </c>
      <c r="Q124" s="78">
        <f>SUM($C93:Q93)</f>
        <v>0.42717751999999998</v>
      </c>
      <c r="R124" s="78">
        <f>SUM($C93:R93)</f>
        <v>0.45865248999999997</v>
      </c>
      <c r="S124" s="78">
        <f>SUM($C93:S93)</f>
        <v>0.49001387999999996</v>
      </c>
      <c r="T124" s="79">
        <f>SUM($C93:T93)</f>
        <v>0.52126478999999992</v>
      </c>
      <c r="U124" s="78">
        <f>SUM($C93:U93)</f>
        <v>0.55240817999999992</v>
      </c>
      <c r="V124" s="78">
        <f>SUM($C93:V93)</f>
        <v>0.58344689999999988</v>
      </c>
      <c r="W124" s="78">
        <f>SUM($C93:W93)</f>
        <v>0.6143836399999999</v>
      </c>
      <c r="X124" s="78">
        <f>SUM($C93:X93)</f>
        <v>0.64522100999999987</v>
      </c>
      <c r="Y124" s="78">
        <f>SUM($C93:Y93)</f>
        <v>0.67596147999999989</v>
      </c>
      <c r="Z124" s="78">
        <f>SUM($C93:Z93)</f>
        <v>0.70660740999999994</v>
      </c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</row>
    <row r="125" spans="1:60" ht="16.5">
      <c r="A125" s="56"/>
      <c r="B125" s="68" t="str">
        <f t="shared" si="22"/>
        <v>Battery Energy Storage</v>
      </c>
      <c r="C125" s="80">
        <f>SUM($C94:C94)</f>
        <v>0</v>
      </c>
      <c r="D125" s="80">
        <f>SUM($C94:D94)</f>
        <v>9.0554220000000005E-2</v>
      </c>
      <c r="E125" s="80">
        <f>SUM($C94:E94)</f>
        <v>0.25180728000000002</v>
      </c>
      <c r="F125" s="80">
        <f>SUM($C94:F94)</f>
        <v>0.48393123000000005</v>
      </c>
      <c r="G125" s="80">
        <f>SUM($C94:G94)</f>
        <v>0.72092675000000006</v>
      </c>
      <c r="H125" s="77">
        <f>SUM($C94:H94)</f>
        <v>0.96280611999999999</v>
      </c>
      <c r="I125" s="80">
        <f>SUM($C94:I94)</f>
        <v>1.3163151499999999</v>
      </c>
      <c r="J125" s="80">
        <f>SUM($C94:J94)</f>
        <v>1.67746745</v>
      </c>
      <c r="K125" s="80">
        <f>SUM($C94:K94)</f>
        <v>2.04640903</v>
      </c>
      <c r="L125" s="80">
        <f>SUM($C94:L94)</f>
        <v>2.5335759499999999</v>
      </c>
      <c r="M125" s="80">
        <f>SUM($C94:M94)</f>
        <v>3.0314328100000001</v>
      </c>
      <c r="N125" s="77">
        <f>SUM($C94:N94)</f>
        <v>3.5401814300000001</v>
      </c>
      <c r="O125" s="80">
        <f>SUM($C94:O94)</f>
        <v>4.1742687600000004</v>
      </c>
      <c r="P125" s="80">
        <f>SUM($C94:P94)</f>
        <v>4.8223635100000006</v>
      </c>
      <c r="Q125" s="80">
        <f>SUM($C94:Q94)</f>
        <v>5.4847277600000002</v>
      </c>
      <c r="R125" s="80">
        <f>SUM($C94:R94)</f>
        <v>6.2799761400000005</v>
      </c>
      <c r="S125" s="80">
        <f>SUM($C94:S94)</f>
        <v>6.37460424</v>
      </c>
      <c r="T125" s="77">
        <f>SUM($C94:T94)</f>
        <v>6.47010168</v>
      </c>
      <c r="U125" s="80">
        <f>SUM($C94:U94)</f>
        <v>6.5664792099999998</v>
      </c>
      <c r="V125" s="80">
        <f>SUM($C94:V94)</f>
        <v>6.6637476800000002</v>
      </c>
      <c r="W125" s="80">
        <f>SUM($C94:W94)</f>
        <v>6.7619180800000001</v>
      </c>
      <c r="X125" s="80">
        <f>SUM($C94:X94)</f>
        <v>6.8610015500000001</v>
      </c>
      <c r="Y125" s="80">
        <f>SUM($C94:Y94)</f>
        <v>6.9610093500000003</v>
      </c>
      <c r="Z125" s="80">
        <f>SUM($C94:Z94)</f>
        <v>7.0619528900000006</v>
      </c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</row>
    <row r="126" spans="1:60" ht="16.5">
      <c r="A126" s="56"/>
      <c r="B126" s="66" t="str">
        <f t="shared" si="22"/>
        <v>Behavioral</v>
      </c>
      <c r="C126" s="78">
        <f>SUM($C95:C95)</f>
        <v>0</v>
      </c>
      <c r="D126" s="78">
        <f>SUM($C95:D95)</f>
        <v>8.0144339999999994E-2</v>
      </c>
      <c r="E126" s="78">
        <f>SUM($C95:E95)</f>
        <v>0.19449917999999999</v>
      </c>
      <c r="F126" s="78">
        <f>SUM($C95:F95)</f>
        <v>0.31790007999999997</v>
      </c>
      <c r="G126" s="78">
        <f>SUM($C95:G95)</f>
        <v>0.43842112</v>
      </c>
      <c r="H126" s="79">
        <f>SUM($C95:H95)</f>
        <v>0.55778978000000001</v>
      </c>
      <c r="I126" s="78">
        <f>SUM($C95:I95)</f>
        <v>0.67773367000000007</v>
      </c>
      <c r="J126" s="78">
        <f>SUM($C95:J95)</f>
        <v>0.79834508000000004</v>
      </c>
      <c r="K126" s="78">
        <f>SUM($C95:K95)</f>
        <v>0.91962690000000002</v>
      </c>
      <c r="L126" s="78">
        <f>SUM($C95:L95)</f>
        <v>1.0415818699999999</v>
      </c>
      <c r="M126" s="78">
        <f>SUM($C95:M95)</f>
        <v>1.1642125799999998</v>
      </c>
      <c r="N126" s="79">
        <f>SUM($C95:N95)</f>
        <v>1.2875214499999998</v>
      </c>
      <c r="O126" s="78">
        <f>SUM($C95:O95)</f>
        <v>1.4115107299999998</v>
      </c>
      <c r="P126" s="78">
        <f>SUM($C95:P95)</f>
        <v>1.5361824799999999</v>
      </c>
      <c r="Q126" s="78">
        <f>SUM($C95:Q95)</f>
        <v>1.6615385599999999</v>
      </c>
      <c r="R126" s="78">
        <f>SUM($C95:R95)</f>
        <v>1.7875806399999998</v>
      </c>
      <c r="S126" s="78">
        <f>SUM($C95:S95)</f>
        <v>1.9143101699999998</v>
      </c>
      <c r="T126" s="79">
        <f>SUM($C95:T95)</f>
        <v>2.0417283799999999</v>
      </c>
      <c r="U126" s="78">
        <f>SUM($C95:U95)</f>
        <v>2.1698362699999998</v>
      </c>
      <c r="V126" s="78">
        <f>SUM($C95:V95)</f>
        <v>2.2986345899999998</v>
      </c>
      <c r="W126" s="78">
        <f>SUM($C95:W95)</f>
        <v>2.4281238399999996</v>
      </c>
      <c r="X126" s="78">
        <f>SUM($C95:X95)</f>
        <v>2.5583042499999995</v>
      </c>
      <c r="Y126" s="78">
        <f>SUM($C95:Y95)</f>
        <v>2.6894198999999994</v>
      </c>
      <c r="Z126" s="78">
        <f>SUM($C95:Z95)</f>
        <v>2.8214823999999994</v>
      </c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</row>
    <row r="127" spans="1:60" ht="16.5">
      <c r="A127" s="56"/>
      <c r="B127" s="68" t="str">
        <f t="shared" si="22"/>
        <v>DLC Central AC</v>
      </c>
      <c r="C127" s="80">
        <f>SUM($C96:C96)</f>
        <v>0</v>
      </c>
      <c r="D127" s="80">
        <f>SUM($C96:D96)</f>
        <v>0.24462233999999999</v>
      </c>
      <c r="E127" s="80">
        <f>SUM($C96:E96)</f>
        <v>0.72074165000000012</v>
      </c>
      <c r="F127" s="80">
        <f>SUM($C96:F96)</f>
        <v>1.6336279400000002</v>
      </c>
      <c r="G127" s="80">
        <f>SUM($C96:G96)</f>
        <v>2.2294363100000001</v>
      </c>
      <c r="H127" s="77">
        <f>SUM($C96:H96)</f>
        <v>2.6808023300000001</v>
      </c>
      <c r="I127" s="80">
        <f>SUM($C96:I96)</f>
        <v>2.9699148399999999</v>
      </c>
      <c r="J127" s="80">
        <f>SUM($C96:J96)</f>
        <v>3.2652743800000001</v>
      </c>
      <c r="K127" s="80">
        <f>SUM($C96:K96)</f>
        <v>3.5670558800000003</v>
      </c>
      <c r="L127" s="80">
        <f>SUM($C96:L96)</f>
        <v>3.8754391200000002</v>
      </c>
      <c r="M127" s="80">
        <f>SUM($C96:M96)</f>
        <v>4.1906088500000003</v>
      </c>
      <c r="N127" s="77">
        <f>SUM($C96:N96)</f>
        <v>4.5127548900000001</v>
      </c>
      <c r="O127" s="80">
        <f>SUM($C96:O96)</f>
        <v>4.8420722700000001</v>
      </c>
      <c r="P127" s="80">
        <f>SUM($C96:P96)</f>
        <v>5.1787612899999997</v>
      </c>
      <c r="Q127" s="80">
        <f>SUM($C96:Q96)</f>
        <v>5.5230276799999993</v>
      </c>
      <c r="R127" s="80">
        <f>SUM($C96:R96)</f>
        <v>5.8750826799999993</v>
      </c>
      <c r="S127" s="80">
        <f>SUM($C96:S96)</f>
        <v>6.2351431599999989</v>
      </c>
      <c r="T127" s="77">
        <f>SUM($C96:T96)</f>
        <v>6.6034317299999987</v>
      </c>
      <c r="U127" s="80">
        <f>SUM($C96:U96)</f>
        <v>6.9801768399999986</v>
      </c>
      <c r="V127" s="80">
        <f>SUM($C96:V96)</f>
        <v>7.3656128899999986</v>
      </c>
      <c r="W127" s="80">
        <f>SUM($C96:W96)</f>
        <v>7.7599803399999985</v>
      </c>
      <c r="X127" s="80">
        <f>SUM($C96:X96)</f>
        <v>8.1635257899999978</v>
      </c>
      <c r="Y127" s="80">
        <f>SUM($C96:Y96)</f>
        <v>8.5356706199999977</v>
      </c>
      <c r="Z127" s="80">
        <f>SUM($C96:Z96)</f>
        <v>8.9119546199999977</v>
      </c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</row>
    <row r="128" spans="1:60" ht="16.5">
      <c r="A128" s="56"/>
      <c r="B128" s="66" t="str">
        <f t="shared" si="22"/>
        <v>DLC Electric Vehicle Charging</v>
      </c>
      <c r="C128" s="78">
        <f>SUM($C97:C97)</f>
        <v>0</v>
      </c>
      <c r="D128" s="78">
        <f>SUM($C97:D97)</f>
        <v>4.7761390000000001E-2</v>
      </c>
      <c r="E128" s="78">
        <f>SUM($C97:E97)</f>
        <v>0.11856585</v>
      </c>
      <c r="F128" s="78">
        <f>SUM($C97:F97)</f>
        <v>0.24518893999999999</v>
      </c>
      <c r="G128" s="78">
        <f>SUM($C97:G97)</f>
        <v>0.35796632</v>
      </c>
      <c r="H128" s="79">
        <f>SUM($C97:H97)</f>
        <v>0.46708524000000001</v>
      </c>
      <c r="I128" s="78">
        <f>SUM($C97:I97)</f>
        <v>0.56183431000000006</v>
      </c>
      <c r="J128" s="78">
        <f>SUM($C97:J97)</f>
        <v>0.66883570000000003</v>
      </c>
      <c r="K128" s="78">
        <f>SUM($C97:K97)</f>
        <v>0.79053733000000004</v>
      </c>
      <c r="L128" s="78">
        <f>SUM($C97:L97)</f>
        <v>0.92987620000000004</v>
      </c>
      <c r="M128" s="78">
        <f>SUM($C97:M97)</f>
        <v>1.0903761000000001</v>
      </c>
      <c r="N128" s="79">
        <f>SUM($C97:N97)</f>
        <v>1.27626485</v>
      </c>
      <c r="O128" s="78">
        <f>SUM($C97:O97)</f>
        <v>1.49261497</v>
      </c>
      <c r="P128" s="78">
        <f>SUM($C97:P97)</f>
        <v>1.7455124099999999</v>
      </c>
      <c r="Q128" s="78">
        <f>SUM($C97:Q97)</f>
        <v>2.0422590700000001</v>
      </c>
      <c r="R128" s="78">
        <f>SUM($C97:R97)</f>
        <v>2.3916157</v>
      </c>
      <c r="S128" s="78">
        <f>SUM($C97:S97)</f>
        <v>2.8040933900000002</v>
      </c>
      <c r="T128" s="79">
        <f>SUM($C97:T97)</f>
        <v>3.2923032700000001</v>
      </c>
      <c r="U128" s="78">
        <f>SUM($C97:U97)</f>
        <v>3.87137609</v>
      </c>
      <c r="V128" s="78">
        <f>SUM($C97:V97)</f>
        <v>4.5594656000000002</v>
      </c>
      <c r="W128" s="78">
        <f>SUM($C97:W97)</f>
        <v>5.3783525500000007</v>
      </c>
      <c r="X128" s="78">
        <f>SUM($C97:X97)</f>
        <v>6.3541693100000005</v>
      </c>
      <c r="Y128" s="78">
        <f>SUM($C97:Y97)</f>
        <v>6.4918270400000004</v>
      </c>
      <c r="Z128" s="78">
        <f>SUM($C97:Z97)</f>
        <v>6.6307779300000007</v>
      </c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</row>
    <row r="129" spans="1:60" ht="16.5">
      <c r="A129" s="56"/>
      <c r="B129" s="68" t="str">
        <f t="shared" si="22"/>
        <v>DLC Smart Appliances</v>
      </c>
      <c r="C129" s="80">
        <f>SUM($C98:C98)</f>
        <v>0</v>
      </c>
      <c r="D129" s="80">
        <f>SUM($C98:D98)</f>
        <v>0.27974901000000002</v>
      </c>
      <c r="E129" s="80">
        <f>SUM($C98:E98)</f>
        <v>0.81181543</v>
      </c>
      <c r="F129" s="80">
        <f>SUM($C98:F98)</f>
        <v>1.8539310499999999</v>
      </c>
      <c r="G129" s="80">
        <f>SUM($C98:G98)</f>
        <v>2.4165372700000001</v>
      </c>
      <c r="H129" s="77">
        <f>SUM($C98:H98)</f>
        <v>2.7363188699999998</v>
      </c>
      <c r="I129" s="80">
        <f>SUM($C98:I98)</f>
        <v>2.8044380799999997</v>
      </c>
      <c r="J129" s="80">
        <f>SUM($C98:J98)</f>
        <v>2.8729452799999997</v>
      </c>
      <c r="K129" s="80">
        <f>SUM($C98:K98)</f>
        <v>2.9418452599999996</v>
      </c>
      <c r="L129" s="80">
        <f>SUM($C98:L98)</f>
        <v>3.0111428599999996</v>
      </c>
      <c r="M129" s="80">
        <f>SUM($C98:M98)</f>
        <v>3.0808429999999998</v>
      </c>
      <c r="N129" s="77">
        <f>SUM($C98:N98)</f>
        <v>3.1509506399999996</v>
      </c>
      <c r="O129" s="80">
        <f>SUM($C98:O98)</f>
        <v>3.2214708099999996</v>
      </c>
      <c r="P129" s="80">
        <f>SUM($C98:P98)</f>
        <v>3.2924085899999995</v>
      </c>
      <c r="Q129" s="80">
        <f>SUM($C98:Q98)</f>
        <v>3.3637691399999996</v>
      </c>
      <c r="R129" s="80">
        <f>SUM($C98:R98)</f>
        <v>3.4355576799999996</v>
      </c>
      <c r="S129" s="80">
        <f>SUM($C98:S98)</f>
        <v>3.5077794799999995</v>
      </c>
      <c r="T129" s="77">
        <f>SUM($C98:T98)</f>
        <v>3.5804398899999996</v>
      </c>
      <c r="U129" s="80">
        <f>SUM($C98:U98)</f>
        <v>3.6535443199999995</v>
      </c>
      <c r="V129" s="80">
        <f>SUM($C98:V98)</f>
        <v>3.7270982499999996</v>
      </c>
      <c r="W129" s="80">
        <f>SUM($C98:W98)</f>
        <v>3.8011072299999995</v>
      </c>
      <c r="X129" s="80">
        <f>SUM($C98:X98)</f>
        <v>3.8755768699999997</v>
      </c>
      <c r="Y129" s="80">
        <f>SUM($C98:Y98)</f>
        <v>3.95051285</v>
      </c>
      <c r="Z129" s="80">
        <f>SUM($C98:Z98)</f>
        <v>4.0259209399999998</v>
      </c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</row>
    <row r="130" spans="1:60" ht="16.5">
      <c r="A130" s="56"/>
      <c r="B130" s="66" t="str">
        <f t="shared" si="22"/>
        <v>DLC Smart Thermostats - Cooling</v>
      </c>
      <c r="C130" s="78">
        <f>SUM($C99:C99)</f>
        <v>0</v>
      </c>
      <c r="D130" s="78">
        <f>SUM($C99:D99)</f>
        <v>0.18377960999999998</v>
      </c>
      <c r="E130" s="78">
        <f>SUM($C99:E99)</f>
        <v>0.60139842999999993</v>
      </c>
      <c r="F130" s="78">
        <f>SUM($C99:F99)</f>
        <v>1.5002092199999999</v>
      </c>
      <c r="G130" s="78">
        <f>SUM($C99:G99)</f>
        <v>2.4370678400000001</v>
      </c>
      <c r="H130" s="79">
        <f>SUM($C99:H99)</f>
        <v>3.4051943900000001</v>
      </c>
      <c r="I130" s="78">
        <f>SUM($C99:I99)</f>
        <v>4.3183153000000001</v>
      </c>
      <c r="J130" s="78">
        <f>SUM($C99:J99)</f>
        <v>5.2542965099999996</v>
      </c>
      <c r="K130" s="78">
        <f>SUM($C99:K99)</f>
        <v>6.2138453999999994</v>
      </c>
      <c r="L130" s="78">
        <f>SUM($C99:L99)</f>
        <v>7.197693179999999</v>
      </c>
      <c r="M130" s="78">
        <f>SUM($C99:M99)</f>
        <v>8.2065957299999983</v>
      </c>
      <c r="N130" s="79">
        <f>SUM($C99:N99)</f>
        <v>9.2413344499999983</v>
      </c>
      <c r="O130" s="78">
        <f>SUM($C99:O99)</f>
        <v>10.302717129999998</v>
      </c>
      <c r="P130" s="78">
        <f>SUM($C99:P99)</f>
        <v>11.391578899999997</v>
      </c>
      <c r="Q130" s="78">
        <f>SUM($C99:Q99)</f>
        <v>12.508783199999996</v>
      </c>
      <c r="R130" s="78">
        <f>SUM($C99:R99)</f>
        <v>13.655222729999997</v>
      </c>
      <c r="S130" s="78">
        <f>SUM($C99:S99)</f>
        <v>14.831820489999997</v>
      </c>
      <c r="T130" s="79">
        <f>SUM($C99:T99)</f>
        <v>16.039530859999996</v>
      </c>
      <c r="U130" s="78">
        <f>SUM($C99:U99)</f>
        <v>17.279340659999995</v>
      </c>
      <c r="V130" s="78">
        <f>SUM($C99:V99)</f>
        <v>18.552270329999995</v>
      </c>
      <c r="W130" s="78">
        <f>SUM($C99:W99)</f>
        <v>19.859375069999995</v>
      </c>
      <c r="X130" s="78">
        <f>SUM($C99:X99)</f>
        <v>21.201746099999994</v>
      </c>
      <c r="Y130" s="78">
        <f>SUM($C99:Y99)</f>
        <v>22.542532329999993</v>
      </c>
      <c r="Z130" s="78">
        <f>SUM($C99:Z99)</f>
        <v>23.899463039999993</v>
      </c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</row>
    <row r="131" spans="1:60" ht="16.5">
      <c r="A131" s="56"/>
      <c r="B131" s="68" t="str">
        <f t="shared" si="22"/>
        <v>DLC Smart Thermostats - Heating</v>
      </c>
      <c r="C131" s="80">
        <f>SUM($C100:C100)</f>
        <v>0</v>
      </c>
      <c r="D131" s="80">
        <f>SUM($C100:D100)</f>
        <v>0</v>
      </c>
      <c r="E131" s="80">
        <f>SUM($C100:E100)</f>
        <v>1.1303660000000002E-2</v>
      </c>
      <c r="F131" s="80">
        <f>SUM($C100:F100)</f>
        <v>3.712787E-2</v>
      </c>
      <c r="G131" s="80">
        <f>SUM($C100:G100)</f>
        <v>9.2403109999999997E-2</v>
      </c>
      <c r="H131" s="77">
        <f>SUM($C100:H100)</f>
        <v>0.13697830999999999</v>
      </c>
      <c r="I131" s="80">
        <f>SUM($C100:I100)</f>
        <v>0.17635152999999998</v>
      </c>
      <c r="J131" s="80">
        <f>SUM($C100:J100)</f>
        <v>0.20728907999999999</v>
      </c>
      <c r="K131" s="80">
        <f>SUM($C100:K100)</f>
        <v>0.23860963999999998</v>
      </c>
      <c r="L131" s="80">
        <f>SUM($C100:L100)</f>
        <v>0.27031796999999996</v>
      </c>
      <c r="M131" s="80">
        <f>SUM($C100:M100)</f>
        <v>0.30241885999999996</v>
      </c>
      <c r="N131" s="77">
        <f>SUM($C100:N100)</f>
        <v>0.33491718999999998</v>
      </c>
      <c r="O131" s="80">
        <f>SUM($C100:O100)</f>
        <v>0.36781786999999999</v>
      </c>
      <c r="P131" s="80">
        <f>SUM($C100:P100)</f>
        <v>0.40112587</v>
      </c>
      <c r="Q131" s="80">
        <f>SUM($C100:Q100)</f>
        <v>0.43484624999999999</v>
      </c>
      <c r="R131" s="80">
        <f>SUM($C100:R100)</f>
        <v>0.46898411000000001</v>
      </c>
      <c r="S131" s="80">
        <f>SUM($C100:S100)</f>
        <v>0.50354463000000005</v>
      </c>
      <c r="T131" s="77">
        <f>SUM($C100:T100)</f>
        <v>0.53853304000000002</v>
      </c>
      <c r="U131" s="80">
        <f>SUM($C100:U100)</f>
        <v>0.57395463999999996</v>
      </c>
      <c r="V131" s="80">
        <f>SUM($C100:V100)</f>
        <v>0.60981478999999994</v>
      </c>
      <c r="W131" s="80">
        <f>SUM($C100:W100)</f>
        <v>0.64611891999999993</v>
      </c>
      <c r="X131" s="80">
        <f>SUM($C100:X100)</f>
        <v>0.68287253999999997</v>
      </c>
      <c r="Y131" s="80">
        <f>SUM($C100:Y100)</f>
        <v>0.72008119999999998</v>
      </c>
      <c r="Z131" s="80">
        <f>SUM($C100:Z100)</f>
        <v>0.75775053999999997</v>
      </c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1:60" ht="16.5">
      <c r="A132" s="56"/>
      <c r="B132" s="68" t="str">
        <f t="shared" si="22"/>
        <v>DLC Water Heating</v>
      </c>
      <c r="C132" s="80">
        <f>SUM($C101:C101)</f>
        <v>0</v>
      </c>
      <c r="D132" s="80">
        <f>SUM($C101:D101)</f>
        <v>0.59856101000000006</v>
      </c>
      <c r="E132" s="80">
        <f>SUM($C101:E101)</f>
        <v>1.7484643600000001</v>
      </c>
      <c r="F132" s="80">
        <f>SUM($C101:F101)</f>
        <v>4.0092494199999997</v>
      </c>
      <c r="G132" s="80">
        <f>SUM($C101:G101)</f>
        <v>5.45414435</v>
      </c>
      <c r="H132" s="77">
        <f>SUM($C101:H101)</f>
        <v>6.4891251299999997</v>
      </c>
      <c r="I132" s="80">
        <f>SUM($C101:I101)</f>
        <v>7.0607687299999995</v>
      </c>
      <c r="J132" s="80">
        <f>SUM($C101:J101)</f>
        <v>7.6364757499999998</v>
      </c>
      <c r="K132" s="80">
        <f>SUM($C101:K101)</f>
        <v>8.2162818400000006</v>
      </c>
      <c r="L132" s="80">
        <f>SUM($C101:L101)</f>
        <v>8.8002229500000002</v>
      </c>
      <c r="M132" s="80">
        <f>SUM($C101:M101)</f>
        <v>9.3883353700000001</v>
      </c>
      <c r="N132" s="77">
        <f>SUM($C101:N101)</f>
        <v>9.9806557100000006</v>
      </c>
      <c r="O132" s="80">
        <f>SUM($C101:O101)</f>
        <v>10.577220890000001</v>
      </c>
      <c r="P132" s="80">
        <f>SUM($C101:P101)</f>
        <v>11.178068160000002</v>
      </c>
      <c r="Q132" s="80">
        <f>SUM($C101:Q101)</f>
        <v>11.783235120000002</v>
      </c>
      <c r="R132" s="80">
        <f>SUM($C101:R101)</f>
        <v>12.392759700000003</v>
      </c>
      <c r="S132" s="80">
        <f>SUM($C101:S101)</f>
        <v>13.006680170000003</v>
      </c>
      <c r="T132" s="77">
        <f>SUM($C101:T101)</f>
        <v>13.625035120000003</v>
      </c>
      <c r="U132" s="80">
        <f>SUM($C101:U101)</f>
        <v>14.247863510000004</v>
      </c>
      <c r="V132" s="80">
        <f>SUM($C101:V101)</f>
        <v>14.875204630000004</v>
      </c>
      <c r="W132" s="80">
        <f>SUM($C101:W101)</f>
        <v>15.507098150000004</v>
      </c>
      <c r="X132" s="80">
        <f>SUM($C101:X101)</f>
        <v>16.143584050000005</v>
      </c>
      <c r="Y132" s="80">
        <f>SUM($C101:Y101)</f>
        <v>16.806653730000004</v>
      </c>
      <c r="Z132" s="80">
        <f>SUM($C101:Z101)</f>
        <v>17.476671980000006</v>
      </c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</row>
    <row r="133" spans="1:60" ht="16.5">
      <c r="A133" s="56"/>
      <c r="B133" s="66" t="str">
        <f t="shared" si="22"/>
        <v>Pilot-CTA-2045 HPWH</v>
      </c>
      <c r="C133" s="78">
        <f>SUM($C102:C102)</f>
        <v>0</v>
      </c>
      <c r="D133" s="78">
        <f>SUM($C102:D102)</f>
        <v>0</v>
      </c>
      <c r="E133" s="78">
        <f>SUM($C102:E102)</f>
        <v>0</v>
      </c>
      <c r="F133" s="78">
        <f>SUM($C102:F102)</f>
        <v>0</v>
      </c>
      <c r="G133" s="78">
        <f>SUM($C102:G102)</f>
        <v>0</v>
      </c>
      <c r="H133" s="79">
        <f>SUM($C102:H102)</f>
        <v>0</v>
      </c>
      <c r="I133" s="78">
        <f>SUM($C102:I102)</f>
        <v>0</v>
      </c>
      <c r="J133" s="78">
        <f>SUM($C102:J102)</f>
        <v>0</v>
      </c>
      <c r="K133" s="78">
        <f>SUM($C102:K102)</f>
        <v>0</v>
      </c>
      <c r="L133" s="78">
        <f>SUM($C102:L102)</f>
        <v>0</v>
      </c>
      <c r="M133" s="78">
        <f>SUM($C102:M102)</f>
        <v>0</v>
      </c>
      <c r="N133" s="79">
        <f>SUM($C102:N102)</f>
        <v>0</v>
      </c>
      <c r="O133" s="78">
        <f>SUM($C102:O102)</f>
        <v>0</v>
      </c>
      <c r="P133" s="78">
        <f>SUM($C102:P102)</f>
        <v>0</v>
      </c>
      <c r="Q133" s="78">
        <f>SUM($C102:Q102)</f>
        <v>0</v>
      </c>
      <c r="R133" s="78">
        <f>SUM($C102:R102)</f>
        <v>0</v>
      </c>
      <c r="S133" s="78">
        <f>SUM($C102:S102)</f>
        <v>0</v>
      </c>
      <c r="T133" s="79">
        <f>SUM($C102:T102)</f>
        <v>0</v>
      </c>
      <c r="U133" s="78">
        <f>SUM($C102:U102)</f>
        <v>0</v>
      </c>
      <c r="V133" s="78">
        <f>SUM($C102:V102)</f>
        <v>0</v>
      </c>
      <c r="W133" s="78">
        <f>SUM($C102:W102)</f>
        <v>0</v>
      </c>
      <c r="X133" s="78">
        <f>SUM($C102:X102)</f>
        <v>0</v>
      </c>
      <c r="Y133" s="78">
        <f>SUM($C102:Y102)</f>
        <v>0</v>
      </c>
      <c r="Z133" s="78">
        <f>SUM($C102:Z102)</f>
        <v>0</v>
      </c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</row>
    <row r="134" spans="1:60" ht="16.5">
      <c r="A134" s="56"/>
      <c r="B134" s="68" t="str">
        <f t="shared" si="22"/>
        <v>Parent-CTA-2045 HPWH</v>
      </c>
      <c r="C134" s="80">
        <f>SUM($C103:C103)</f>
        <v>0</v>
      </c>
      <c r="D134" s="80">
        <f>SUM($C103:D103)</f>
        <v>0</v>
      </c>
      <c r="E134" s="80">
        <f>SUM($C103:E103)</f>
        <v>0</v>
      </c>
      <c r="F134" s="80">
        <f>SUM($C103:F103)</f>
        <v>0</v>
      </c>
      <c r="G134" s="80">
        <f>SUM($C103:G103)</f>
        <v>0</v>
      </c>
      <c r="H134" s="77">
        <f>SUM($C103:H103)</f>
        <v>0</v>
      </c>
      <c r="I134" s="80">
        <f>SUM($C103:I103)</f>
        <v>0</v>
      </c>
      <c r="J134" s="80">
        <f>SUM($C103:J103)</f>
        <v>0</v>
      </c>
      <c r="K134" s="80">
        <f>SUM($C103:K103)</f>
        <v>0</v>
      </c>
      <c r="L134" s="80">
        <f>SUM($C103:L103)</f>
        <v>0</v>
      </c>
      <c r="M134" s="80">
        <f>SUM($C103:M103)</f>
        <v>0</v>
      </c>
      <c r="N134" s="77">
        <f>SUM($C103:N103)</f>
        <v>0</v>
      </c>
      <c r="O134" s="80">
        <f>SUM($C103:O103)</f>
        <v>0</v>
      </c>
      <c r="P134" s="80">
        <f>SUM($C103:P103)</f>
        <v>0</v>
      </c>
      <c r="Q134" s="80">
        <f>SUM($C103:Q103)</f>
        <v>0</v>
      </c>
      <c r="R134" s="80">
        <f>SUM($C103:R103)</f>
        <v>0</v>
      </c>
      <c r="S134" s="80">
        <f>SUM($C103:S103)</f>
        <v>0</v>
      </c>
      <c r="T134" s="77">
        <f>SUM($C103:T103)</f>
        <v>0</v>
      </c>
      <c r="U134" s="80">
        <f>SUM($C103:U103)</f>
        <v>0</v>
      </c>
      <c r="V134" s="80">
        <f>SUM($C103:V103)</f>
        <v>0</v>
      </c>
      <c r="W134" s="80">
        <f>SUM($C103:W103)</f>
        <v>0</v>
      </c>
      <c r="X134" s="80">
        <f>SUM($C103:X103)</f>
        <v>0</v>
      </c>
      <c r="Y134" s="80">
        <f>SUM($C103:Y103)</f>
        <v>0</v>
      </c>
      <c r="Z134" s="80">
        <f>SUM($C103:Z103)</f>
        <v>0</v>
      </c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</row>
    <row r="135" spans="1:60" ht="16.5">
      <c r="A135" s="56"/>
      <c r="B135" s="66" t="str">
        <f t="shared" si="22"/>
        <v>Pilot-CTA-2045 ERWH</v>
      </c>
      <c r="C135" s="78">
        <f>SUM($C104:C104)</f>
        <v>0</v>
      </c>
      <c r="D135" s="78">
        <f>SUM($C104:D104)</f>
        <v>0</v>
      </c>
      <c r="E135" s="78">
        <f>SUM($C104:E104)</f>
        <v>0</v>
      </c>
      <c r="F135" s="78">
        <f>SUM($C104:F104)</f>
        <v>0</v>
      </c>
      <c r="G135" s="78">
        <f>SUM($C104:G104)</f>
        <v>0</v>
      </c>
      <c r="H135" s="79">
        <f>SUM($C104:H104)</f>
        <v>0</v>
      </c>
      <c r="I135" s="78">
        <f>SUM($C104:I104)</f>
        <v>0</v>
      </c>
      <c r="J135" s="78">
        <f>SUM($C104:J104)</f>
        <v>0</v>
      </c>
      <c r="K135" s="78">
        <f>SUM($C104:K104)</f>
        <v>0</v>
      </c>
      <c r="L135" s="78">
        <f>SUM($C104:L104)</f>
        <v>0</v>
      </c>
      <c r="M135" s="78">
        <f>SUM($C104:M104)</f>
        <v>0</v>
      </c>
      <c r="N135" s="79">
        <f>SUM($C104:N104)</f>
        <v>0</v>
      </c>
      <c r="O135" s="78">
        <f>SUM($C104:O104)</f>
        <v>0</v>
      </c>
      <c r="P135" s="78">
        <f>SUM($C104:P104)</f>
        <v>0</v>
      </c>
      <c r="Q135" s="78">
        <f>SUM($C104:Q104)</f>
        <v>0</v>
      </c>
      <c r="R135" s="78">
        <f>SUM($C104:R104)</f>
        <v>0</v>
      </c>
      <c r="S135" s="78">
        <f>SUM($C104:S104)</f>
        <v>0</v>
      </c>
      <c r="T135" s="79">
        <f>SUM($C104:T104)</f>
        <v>0</v>
      </c>
      <c r="U135" s="78">
        <f>SUM($C104:U104)</f>
        <v>0</v>
      </c>
      <c r="V135" s="78">
        <f>SUM($C104:V104)</f>
        <v>0</v>
      </c>
      <c r="W135" s="78">
        <f>SUM($C104:W104)</f>
        <v>0</v>
      </c>
      <c r="X135" s="78">
        <f>SUM($C104:X104)</f>
        <v>0</v>
      </c>
      <c r="Y135" s="78">
        <f>SUM($C104:Y104)</f>
        <v>0</v>
      </c>
      <c r="Z135" s="78">
        <f>SUM($C104:Z104)</f>
        <v>0</v>
      </c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</row>
    <row r="136" spans="1:60" ht="16.5">
      <c r="A136" s="56"/>
      <c r="B136" s="68" t="str">
        <f t="shared" si="22"/>
        <v>Parent-CTA-2045 ERWH</v>
      </c>
      <c r="C136" s="80">
        <f>SUM($C105:C105)</f>
        <v>0</v>
      </c>
      <c r="D136" s="80">
        <f>SUM($C105:D105)</f>
        <v>0</v>
      </c>
      <c r="E136" s="80">
        <f>SUM($C105:E105)</f>
        <v>0</v>
      </c>
      <c r="F136" s="80">
        <f>SUM($C105:F105)</f>
        <v>0</v>
      </c>
      <c r="G136" s="80">
        <f>SUM($C105:G105)</f>
        <v>0</v>
      </c>
      <c r="H136" s="77">
        <f>SUM($C105:H105)</f>
        <v>0</v>
      </c>
      <c r="I136" s="80">
        <f>SUM($C105:I105)</f>
        <v>0</v>
      </c>
      <c r="J136" s="80">
        <f>SUM($C105:J105)</f>
        <v>0</v>
      </c>
      <c r="K136" s="80">
        <f>SUM($C105:K105)</f>
        <v>0</v>
      </c>
      <c r="L136" s="80">
        <f>SUM($C105:L105)</f>
        <v>0</v>
      </c>
      <c r="M136" s="80">
        <f>SUM($C105:M105)</f>
        <v>0</v>
      </c>
      <c r="N136" s="77">
        <f>SUM($C105:N105)</f>
        <v>0</v>
      </c>
      <c r="O136" s="80">
        <f>SUM($C105:O105)</f>
        <v>0</v>
      </c>
      <c r="P136" s="80">
        <f>SUM($C105:P105)</f>
        <v>0</v>
      </c>
      <c r="Q136" s="80">
        <f>SUM($C105:Q105)</f>
        <v>0</v>
      </c>
      <c r="R136" s="80">
        <f>SUM($C105:R105)</f>
        <v>0</v>
      </c>
      <c r="S136" s="80">
        <f>SUM($C105:S105)</f>
        <v>0</v>
      </c>
      <c r="T136" s="77">
        <f>SUM($C105:T105)</f>
        <v>0</v>
      </c>
      <c r="U136" s="80">
        <f>SUM($C105:U105)</f>
        <v>0</v>
      </c>
      <c r="V136" s="80">
        <f>SUM($C105:V105)</f>
        <v>0</v>
      </c>
      <c r="W136" s="80">
        <f>SUM($C105:W105)</f>
        <v>0</v>
      </c>
      <c r="X136" s="80">
        <f>SUM($C105:X105)</f>
        <v>0</v>
      </c>
      <c r="Y136" s="80">
        <f>SUM($C105:Y105)</f>
        <v>0</v>
      </c>
      <c r="Z136" s="80">
        <f>SUM($C105:Z105)</f>
        <v>0</v>
      </c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</row>
    <row r="137" spans="1:60" ht="16.5">
      <c r="A137" s="56"/>
      <c r="B137" s="66" t="str">
        <f t="shared" si="22"/>
        <v>Electric Vehicle TOU Opt-in</v>
      </c>
      <c r="C137" s="78">
        <f>SUM($C106:C106)</f>
        <v>0</v>
      </c>
      <c r="D137" s="78">
        <f>SUM($C106:D106)</f>
        <v>0</v>
      </c>
      <c r="E137" s="78">
        <f>SUM($C106:E106)</f>
        <v>0</v>
      </c>
      <c r="F137" s="78">
        <f>SUM($C106:F106)</f>
        <v>0</v>
      </c>
      <c r="G137" s="78">
        <f>SUM($C106:G106)</f>
        <v>0</v>
      </c>
      <c r="H137" s="79">
        <f>SUM($C106:H106)</f>
        <v>0</v>
      </c>
      <c r="I137" s="78">
        <f>SUM($C106:I106)</f>
        <v>0</v>
      </c>
      <c r="J137" s="78">
        <f>SUM($C106:J106)</f>
        <v>0</v>
      </c>
      <c r="K137" s="78">
        <f>SUM($C106:K106)</f>
        <v>0</v>
      </c>
      <c r="L137" s="78">
        <f>SUM($C106:L106)</f>
        <v>0</v>
      </c>
      <c r="M137" s="78">
        <f>SUM($C106:M106)</f>
        <v>0</v>
      </c>
      <c r="N137" s="79">
        <f>SUM($C106:N106)</f>
        <v>0</v>
      </c>
      <c r="O137" s="78">
        <f>SUM($C106:O106)</f>
        <v>0</v>
      </c>
      <c r="P137" s="78">
        <f>SUM($C106:P106)</f>
        <v>0</v>
      </c>
      <c r="Q137" s="78">
        <f>SUM($C106:Q106)</f>
        <v>0</v>
      </c>
      <c r="R137" s="78">
        <f>SUM($C106:R106)</f>
        <v>0</v>
      </c>
      <c r="S137" s="78">
        <f>SUM($C106:S106)</f>
        <v>0</v>
      </c>
      <c r="T137" s="79">
        <f>SUM($C106:T106)</f>
        <v>0</v>
      </c>
      <c r="U137" s="78">
        <f>SUM($C106:U106)</f>
        <v>0</v>
      </c>
      <c r="V137" s="78">
        <f>SUM($C106:V106)</f>
        <v>0</v>
      </c>
      <c r="W137" s="78">
        <f>SUM($C106:W106)</f>
        <v>0</v>
      </c>
      <c r="X137" s="78">
        <f>SUM($C106:X106)</f>
        <v>0</v>
      </c>
      <c r="Y137" s="78">
        <f>SUM($C106:Y106)</f>
        <v>0</v>
      </c>
      <c r="Z137" s="78">
        <f>SUM($C106:Z106)</f>
        <v>0</v>
      </c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</row>
    <row r="138" spans="1:60" ht="16.5">
      <c r="A138" s="56"/>
      <c r="B138" s="68" t="str">
        <f t="shared" si="22"/>
        <v>Thermal Energy Storage</v>
      </c>
      <c r="C138" s="80">
        <f>SUM($C107:C107)</f>
        <v>0</v>
      </c>
      <c r="D138" s="80">
        <f>SUM($C107:D107)</f>
        <v>0.10225437000000001</v>
      </c>
      <c r="E138" s="80">
        <f>SUM($C107:E107)</f>
        <v>0.39857005000000001</v>
      </c>
      <c r="F138" s="80">
        <f>SUM($C107:F107)</f>
        <v>0.88570599999999999</v>
      </c>
      <c r="G138" s="80">
        <f>SUM($C107:G107)</f>
        <v>1.14654346</v>
      </c>
      <c r="H138" s="77">
        <f>SUM($C107:H107)</f>
        <v>1.2960362999999999</v>
      </c>
      <c r="I138" s="80">
        <f>SUM($C107:I107)</f>
        <v>1.3362878699999998</v>
      </c>
      <c r="J138" s="80">
        <f>SUM($C107:J107)</f>
        <v>1.3767216599999998</v>
      </c>
      <c r="K138" s="80">
        <f>SUM($C107:K107)</f>
        <v>1.4172610299999999</v>
      </c>
      <c r="L138" s="80">
        <f>SUM($C107:L107)</f>
        <v>1.4579079499999998</v>
      </c>
      <c r="M138" s="80">
        <f>SUM($C107:M107)</f>
        <v>1.4986643899999998</v>
      </c>
      <c r="N138" s="77">
        <f>SUM($C107:N107)</f>
        <v>1.5395322999999999</v>
      </c>
      <c r="O138" s="80">
        <f>SUM($C107:O107)</f>
        <v>1.5805136199999998</v>
      </c>
      <c r="P138" s="80">
        <f>SUM($C107:P107)</f>
        <v>1.6216102799999998</v>
      </c>
      <c r="Q138" s="80">
        <f>SUM($C107:Q107)</f>
        <v>1.6628241999999998</v>
      </c>
      <c r="R138" s="80">
        <f>SUM($C107:R107)</f>
        <v>1.7041572899999997</v>
      </c>
      <c r="S138" s="80">
        <f>SUM($C107:S107)</f>
        <v>1.7456114599999997</v>
      </c>
      <c r="T138" s="77">
        <f>SUM($C107:T107)</f>
        <v>1.7871885899999997</v>
      </c>
      <c r="U138" s="80">
        <f>SUM($C107:U107)</f>
        <v>1.8288905999999998</v>
      </c>
      <c r="V138" s="80">
        <f>SUM($C107:V107)</f>
        <v>1.8707193899999999</v>
      </c>
      <c r="W138" s="80">
        <f>SUM($C107:W107)</f>
        <v>1.9126768399999998</v>
      </c>
      <c r="X138" s="80">
        <f>SUM($C107:X107)</f>
        <v>1.9547648599999998</v>
      </c>
      <c r="Y138" s="80">
        <f>SUM($C107:Y107)</f>
        <v>1.9969853499999999</v>
      </c>
      <c r="Z138" s="80">
        <f>SUM($C107:Z107)</f>
        <v>2.0393402099999998</v>
      </c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</row>
    <row r="139" spans="1:60" ht="16.5">
      <c r="A139" s="56"/>
      <c r="B139" s="66" t="str">
        <f t="shared" si="22"/>
        <v>Third Party Contracts</v>
      </c>
      <c r="C139" s="78">
        <f>SUM($C108:C108)</f>
        <v>0</v>
      </c>
      <c r="D139" s="78">
        <f>SUM($C108:D108)</f>
        <v>0.23425970000000002</v>
      </c>
      <c r="E139" s="78">
        <f>SUM($C108:E108)</f>
        <v>0.72695144</v>
      </c>
      <c r="F139" s="78">
        <f>SUM($C108:F108)</f>
        <v>1.34055696</v>
      </c>
      <c r="G139" s="78">
        <f>SUM($C108:G108)</f>
        <v>1.9511122400000001</v>
      </c>
      <c r="H139" s="79">
        <f>SUM($C108:H108)</f>
        <v>2.5587185000000003</v>
      </c>
      <c r="I139" s="78">
        <f>SUM($C108:I108)</f>
        <v>3.1634722000000002</v>
      </c>
      <c r="J139" s="78">
        <f>SUM($C108:J108)</f>
        <v>3.7654652500000001</v>
      </c>
      <c r="K139" s="78">
        <f>SUM($C108:K108)</f>
        <v>4.3647852900000004</v>
      </c>
      <c r="L139" s="78">
        <f>SUM($C108:L108)</f>
        <v>4.9615158500000005</v>
      </c>
      <c r="M139" s="78">
        <f>SUM($C108:M108)</f>
        <v>5.5557366000000004</v>
      </c>
      <c r="N139" s="79">
        <f>SUM($C108:N108)</f>
        <v>6.1475235100000001</v>
      </c>
      <c r="O139" s="78">
        <f>SUM($C108:O108)</f>
        <v>6.7369490900000004</v>
      </c>
      <c r="P139" s="78">
        <f>SUM($C108:P108)</f>
        <v>7.3240824900000003</v>
      </c>
      <c r="Q139" s="78">
        <f>SUM($C108:Q108)</f>
        <v>7.9089897499999999</v>
      </c>
      <c r="R139" s="78">
        <f>SUM($C108:R108)</f>
        <v>8.49173388</v>
      </c>
      <c r="S139" s="78">
        <f>SUM($C108:S108)</f>
        <v>9.0723750699999997</v>
      </c>
      <c r="T139" s="79">
        <f>SUM($C108:T108)</f>
        <v>9.6509707999999996</v>
      </c>
      <c r="U139" s="78">
        <f>SUM($C108:U108)</f>
        <v>10.227575979999999</v>
      </c>
      <c r="V139" s="78">
        <f>SUM($C108:V108)</f>
        <v>10.802243089999999</v>
      </c>
      <c r="W139" s="78">
        <f>SUM($C108:W108)</f>
        <v>11.375022299999999</v>
      </c>
      <c r="X139" s="78">
        <f>SUM($C108:X108)</f>
        <v>11.94596155</v>
      </c>
      <c r="Y139" s="78">
        <f>SUM($C108:Y108)</f>
        <v>12.51510672</v>
      </c>
      <c r="Z139" s="78">
        <f>SUM($C108:Z108)</f>
        <v>13.082501670000001</v>
      </c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</row>
    <row r="140" spans="1:60" ht="16.5">
      <c r="A140" s="56"/>
      <c r="B140" s="68" t="str">
        <f t="shared" si="22"/>
        <v>Time-of-Use Opt-Out</v>
      </c>
      <c r="C140" s="80">
        <f>SUM($C109:C109)</f>
        <v>0</v>
      </c>
      <c r="D140" s="80">
        <f>SUM($C109:D109)</f>
        <v>0</v>
      </c>
      <c r="E140" s="80">
        <f>SUM($C109:E109)</f>
        <v>0</v>
      </c>
      <c r="F140" s="80">
        <f>SUM($C109:F109)</f>
        <v>0</v>
      </c>
      <c r="G140" s="80">
        <f>SUM($C109:G109)</f>
        <v>0</v>
      </c>
      <c r="H140" s="77">
        <f>SUM($C109:H109)</f>
        <v>0</v>
      </c>
      <c r="I140" s="80">
        <f>SUM($C109:I109)</f>
        <v>0</v>
      </c>
      <c r="J140" s="80">
        <f>SUM($C109:J109)</f>
        <v>0</v>
      </c>
      <c r="K140" s="80">
        <f>SUM($C109:K109)</f>
        <v>0</v>
      </c>
      <c r="L140" s="80">
        <f>SUM($C109:L109)</f>
        <v>0</v>
      </c>
      <c r="M140" s="80">
        <f>SUM($C109:M109)</f>
        <v>0</v>
      </c>
      <c r="N140" s="77">
        <f>SUM($C109:N109)</f>
        <v>0</v>
      </c>
      <c r="O140" s="80">
        <f>SUM($C109:O109)</f>
        <v>0</v>
      </c>
      <c r="P140" s="80">
        <f>SUM($C109:P109)</f>
        <v>0</v>
      </c>
      <c r="Q140" s="80">
        <f>SUM($C109:Q109)</f>
        <v>0</v>
      </c>
      <c r="R140" s="80">
        <f>SUM($C109:R109)</f>
        <v>0</v>
      </c>
      <c r="S140" s="80">
        <f>SUM($C109:S109)</f>
        <v>0</v>
      </c>
      <c r="T140" s="77">
        <f>SUM($C109:T109)</f>
        <v>0</v>
      </c>
      <c r="U140" s="80">
        <f>SUM($C109:U109)</f>
        <v>0</v>
      </c>
      <c r="V140" s="80">
        <f>SUM($C109:V109)</f>
        <v>0</v>
      </c>
      <c r="W140" s="80">
        <f>SUM($C109:W109)</f>
        <v>0</v>
      </c>
      <c r="X140" s="80">
        <f>SUM($C109:X109)</f>
        <v>0</v>
      </c>
      <c r="Y140" s="80">
        <f>SUM($C109:Y109)</f>
        <v>0</v>
      </c>
      <c r="Z140" s="80">
        <f>SUM($C109:Z109)</f>
        <v>0</v>
      </c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</row>
    <row r="141" spans="1:60" ht="16.5">
      <c r="A141" s="56"/>
      <c r="B141" s="66" t="str">
        <f t="shared" si="22"/>
        <v>Variable Peak Pricing Rates</v>
      </c>
      <c r="C141" s="78">
        <f>SUM($C110:C110)</f>
        <v>0</v>
      </c>
      <c r="D141" s="78">
        <f>SUM($C110:D110)</f>
        <v>2.9222199999999997E-2</v>
      </c>
      <c r="E141" s="78">
        <f>SUM($C110:E110)</f>
        <v>6.3373869999999999E-2</v>
      </c>
      <c r="F141" s="78">
        <f>SUM($C110:F110)</f>
        <v>0.10105410000000001</v>
      </c>
      <c r="G141" s="78">
        <f>SUM($C110:G110)</f>
        <v>0.13288246000000001</v>
      </c>
      <c r="H141" s="79">
        <f>SUM($C110:H110)</f>
        <v>0.16191038000000002</v>
      </c>
      <c r="I141" s="78">
        <f>SUM($C110:I110)</f>
        <v>0.18848709000000002</v>
      </c>
      <c r="J141" s="78">
        <f>SUM($C110:J110)</f>
        <v>0.21506380000000003</v>
      </c>
      <c r="K141" s="78">
        <f>SUM($C110:K110)</f>
        <v>0.24164051000000003</v>
      </c>
      <c r="L141" s="78">
        <f>SUM($C110:L110)</f>
        <v>0.26821722000000003</v>
      </c>
      <c r="M141" s="78">
        <f>SUM($C110:M110)</f>
        <v>0.29479393000000004</v>
      </c>
      <c r="N141" s="79">
        <f>SUM($C110:N110)</f>
        <v>0.32137064000000004</v>
      </c>
      <c r="O141" s="78">
        <f>SUM($C110:O110)</f>
        <v>0.34794735000000004</v>
      </c>
      <c r="P141" s="78">
        <f>SUM($C110:P110)</f>
        <v>0.37452406000000005</v>
      </c>
      <c r="Q141" s="78">
        <f>SUM($C110:Q110)</f>
        <v>0.40110077000000005</v>
      </c>
      <c r="R141" s="78">
        <f>SUM($C110:R110)</f>
        <v>0.42767748000000005</v>
      </c>
      <c r="S141" s="78">
        <f>SUM($C110:S110)</f>
        <v>0.45425419000000006</v>
      </c>
      <c r="T141" s="79">
        <f>SUM($C110:T110)</f>
        <v>0.48083090000000006</v>
      </c>
      <c r="U141" s="78">
        <f>SUM($C110:U110)</f>
        <v>0.50740761000000001</v>
      </c>
      <c r="V141" s="78">
        <f>SUM($C110:V110)</f>
        <v>0.53398431999999996</v>
      </c>
      <c r="W141" s="78">
        <f>SUM($C110:W110)</f>
        <v>0.5605610299999999</v>
      </c>
      <c r="X141" s="78">
        <f>SUM($C110:X110)</f>
        <v>0.58713773999999985</v>
      </c>
      <c r="Y141" s="78">
        <f>SUM($C110:Y110)</f>
        <v>0.6137144499999998</v>
      </c>
      <c r="Z141" s="78">
        <f>SUM($C110:Z110)</f>
        <v>0.64029115999999975</v>
      </c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</row>
    <row r="142" spans="1:60" ht="16.5">
      <c r="A142" s="56"/>
      <c r="B142" s="68" t="str">
        <f t="shared" si="22"/>
        <v>Pilot-Time-of-Use Opt-in</v>
      </c>
      <c r="C142" s="80">
        <f>SUM($C111:C111)</f>
        <v>0</v>
      </c>
      <c r="D142" s="80">
        <f>SUM($C111:D111)</f>
        <v>0</v>
      </c>
      <c r="E142" s="80">
        <f>SUM($C111:E111)</f>
        <v>0</v>
      </c>
      <c r="F142" s="80">
        <f>SUM($C111:F111)</f>
        <v>0</v>
      </c>
      <c r="G142" s="80">
        <f>SUM($C111:G111)</f>
        <v>0</v>
      </c>
      <c r="H142" s="77">
        <f>SUM($C111:H111)</f>
        <v>0</v>
      </c>
      <c r="I142" s="80">
        <f>SUM($C111:I111)</f>
        <v>0</v>
      </c>
      <c r="J142" s="80">
        <f>SUM($C111:J111)</f>
        <v>0</v>
      </c>
      <c r="K142" s="80">
        <f>SUM($C111:K111)</f>
        <v>0</v>
      </c>
      <c r="L142" s="80">
        <f>SUM($C111:L111)</f>
        <v>0</v>
      </c>
      <c r="M142" s="80">
        <f>SUM($C111:M111)</f>
        <v>0</v>
      </c>
      <c r="N142" s="77">
        <f>SUM($C111:N111)</f>
        <v>0</v>
      </c>
      <c r="O142" s="80">
        <f>SUM($C111:O111)</f>
        <v>0</v>
      </c>
      <c r="P142" s="80">
        <f>SUM($C111:P111)</f>
        <v>0</v>
      </c>
      <c r="Q142" s="80">
        <f>SUM($C111:Q111)</f>
        <v>0</v>
      </c>
      <c r="R142" s="80">
        <f>SUM($C111:R111)</f>
        <v>0</v>
      </c>
      <c r="S142" s="80">
        <f>SUM($C111:S111)</f>
        <v>0</v>
      </c>
      <c r="T142" s="77">
        <f>SUM($C111:T111)</f>
        <v>0</v>
      </c>
      <c r="U142" s="80">
        <f>SUM($C111:U111)</f>
        <v>0</v>
      </c>
      <c r="V142" s="80">
        <f>SUM($C111:V111)</f>
        <v>0</v>
      </c>
      <c r="W142" s="80">
        <f>SUM($C111:W111)</f>
        <v>0</v>
      </c>
      <c r="X142" s="80">
        <f>SUM($C111:X111)</f>
        <v>0</v>
      </c>
      <c r="Y142" s="80">
        <f>SUM($C111:Y111)</f>
        <v>0</v>
      </c>
      <c r="Z142" s="80">
        <f>SUM($C111:Z111)</f>
        <v>0</v>
      </c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</row>
    <row r="143" spans="1:60" ht="16.5">
      <c r="A143" s="56"/>
      <c r="B143" s="66" t="str">
        <f t="shared" si="22"/>
        <v>Parent-Time-of-Use Opt-in</v>
      </c>
      <c r="C143" s="78">
        <f>SUM($C112:C112)</f>
        <v>0</v>
      </c>
      <c r="D143" s="78">
        <f>SUM($C112:D112)</f>
        <v>9.9782510000000005E-2</v>
      </c>
      <c r="E143" s="78">
        <f>SUM($C112:E112)</f>
        <v>0.37016434999999998</v>
      </c>
      <c r="F143" s="78">
        <f>SUM($C112:F112)</f>
        <v>0.76176568999999994</v>
      </c>
      <c r="G143" s="78">
        <f>SUM($C112:G112)</f>
        <v>0.95102611999999997</v>
      </c>
      <c r="H143" s="79">
        <f>SUM($C112:H112)</f>
        <v>1.0584238799999999</v>
      </c>
      <c r="I143" s="78">
        <f>SUM($C112:I112)</f>
        <v>1.0947645099999999</v>
      </c>
      <c r="J143" s="78">
        <f>SUM($C112:J112)</f>
        <v>1.1322921699999999</v>
      </c>
      <c r="K143" s="78">
        <f>SUM($C112:K112)</f>
        <v>1.1698730899999998</v>
      </c>
      <c r="L143" s="78">
        <f>SUM($C112:L112)</f>
        <v>1.2075056499999999</v>
      </c>
      <c r="M143" s="78">
        <f>SUM($C112:M112)</f>
        <v>1.2451881599999999</v>
      </c>
      <c r="N143" s="79">
        <f>SUM($C112:N112)</f>
        <v>1.2829187999999998</v>
      </c>
      <c r="O143" s="78">
        <f>SUM($C112:O112)</f>
        <v>1.3206956899999998</v>
      </c>
      <c r="P143" s="78">
        <f>SUM($C112:P112)</f>
        <v>1.3585168099999998</v>
      </c>
      <c r="Q143" s="78">
        <f>SUM($C112:Q112)</f>
        <v>1.3963800399999997</v>
      </c>
      <c r="R143" s="78">
        <f>SUM($C112:R112)</f>
        <v>1.4342831599999997</v>
      </c>
      <c r="S143" s="78">
        <f>SUM($C112:S112)</f>
        <v>1.4722238299999997</v>
      </c>
      <c r="T143" s="79">
        <f>SUM($C112:T112)</f>
        <v>1.5101995799999997</v>
      </c>
      <c r="U143" s="78">
        <f>SUM($C112:U112)</f>
        <v>1.5482078299999997</v>
      </c>
      <c r="V143" s="78">
        <f>SUM($C112:V112)</f>
        <v>1.5862458699999997</v>
      </c>
      <c r="W143" s="78">
        <f>SUM($C112:W112)</f>
        <v>1.6243108299999998</v>
      </c>
      <c r="X143" s="78">
        <f>SUM($C112:X112)</f>
        <v>1.6623997399999997</v>
      </c>
      <c r="Y143" s="78">
        <f>SUM($C112:Y112)</f>
        <v>1.7034688699999996</v>
      </c>
      <c r="Z143" s="78">
        <f>SUM($C112:Z112)</f>
        <v>1.7447003099999996</v>
      </c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</row>
    <row r="144" spans="1:60" ht="16.5">
      <c r="A144" s="56"/>
      <c r="B144" s="68" t="str">
        <f t="shared" si="22"/>
        <v>Pilot-Peak Time Rebate</v>
      </c>
      <c r="C144" s="80">
        <f>SUM($C113:C113)</f>
        <v>0</v>
      </c>
      <c r="D144" s="80">
        <f>SUM($C113:D113)</f>
        <v>0</v>
      </c>
      <c r="E144" s="80">
        <f>SUM($C113:E113)</f>
        <v>0</v>
      </c>
      <c r="F144" s="80">
        <f>SUM($C113:F113)</f>
        <v>0</v>
      </c>
      <c r="G144" s="80">
        <f>SUM($C113:G113)</f>
        <v>0</v>
      </c>
      <c r="H144" s="77">
        <f>SUM($C113:H113)</f>
        <v>0</v>
      </c>
      <c r="I144" s="80">
        <f>SUM($C113:I113)</f>
        <v>0</v>
      </c>
      <c r="J144" s="80">
        <f>SUM($C113:J113)</f>
        <v>0</v>
      </c>
      <c r="K144" s="80">
        <f>SUM($C113:K113)</f>
        <v>0</v>
      </c>
      <c r="L144" s="80">
        <f>SUM($C113:L113)</f>
        <v>0</v>
      </c>
      <c r="M144" s="80">
        <f>SUM($C113:M113)</f>
        <v>0</v>
      </c>
      <c r="N144" s="77">
        <f>SUM($C113:N113)</f>
        <v>0</v>
      </c>
      <c r="O144" s="80">
        <f>SUM($C113:O113)</f>
        <v>0</v>
      </c>
      <c r="P144" s="80">
        <f>SUM($C113:P113)</f>
        <v>0</v>
      </c>
      <c r="Q144" s="80">
        <f>SUM($C113:Q113)</f>
        <v>0</v>
      </c>
      <c r="R144" s="80">
        <f>SUM($C113:R113)</f>
        <v>0</v>
      </c>
      <c r="S144" s="80">
        <f>SUM($C113:S113)</f>
        <v>0</v>
      </c>
      <c r="T144" s="77">
        <f>SUM($C113:T113)</f>
        <v>0</v>
      </c>
      <c r="U144" s="80">
        <f>SUM($C113:U113)</f>
        <v>0</v>
      </c>
      <c r="V144" s="80">
        <f>SUM($C113:V113)</f>
        <v>0</v>
      </c>
      <c r="W144" s="80">
        <f>SUM($C113:W113)</f>
        <v>0</v>
      </c>
      <c r="X144" s="80">
        <f>SUM($C113:X113)</f>
        <v>0</v>
      </c>
      <c r="Y144" s="80">
        <f>SUM($C113:Y113)</f>
        <v>0</v>
      </c>
      <c r="Z144" s="80">
        <f>SUM($C113:Z113)</f>
        <v>0</v>
      </c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</row>
    <row r="145" spans="1:60" ht="16.5">
      <c r="A145" s="56"/>
      <c r="B145" s="66" t="str">
        <f t="shared" si="22"/>
        <v>Parent-Peak Time Rebate</v>
      </c>
      <c r="C145" s="78">
        <f>SUM($C114:C114)</f>
        <v>0</v>
      </c>
      <c r="D145" s="78">
        <f>SUM($C114:D114)</f>
        <v>9.3913519999999986E-2</v>
      </c>
      <c r="E145" s="78">
        <f>SUM($C114:E114)</f>
        <v>0.33588287999999999</v>
      </c>
      <c r="F145" s="78">
        <f>SUM($C114:F114)</f>
        <v>0.65502333999999995</v>
      </c>
      <c r="G145" s="78">
        <f>SUM($C114:G114)</f>
        <v>0.79830170999999994</v>
      </c>
      <c r="H145" s="79">
        <f>SUM($C114:H114)</f>
        <v>0.88003378999999993</v>
      </c>
      <c r="I145" s="78">
        <f>SUM($C114:I114)</f>
        <v>0.91486203999999993</v>
      </c>
      <c r="J145" s="78">
        <f>SUM($C114:J114)</f>
        <v>0.95066575999999992</v>
      </c>
      <c r="K145" s="78">
        <f>SUM($C114:K114)</f>
        <v>0.98651126999999994</v>
      </c>
      <c r="L145" s="78">
        <f>SUM($C114:L114)</f>
        <v>1.0223971999999999</v>
      </c>
      <c r="M145" s="78">
        <f>SUM($C114:M114)</f>
        <v>1.05832211</v>
      </c>
      <c r="N145" s="79">
        <f>SUM($C114:N114)</f>
        <v>1.0942844700000001</v>
      </c>
      <c r="O145" s="78">
        <f>SUM($C114:O114)</f>
        <v>1.13028269</v>
      </c>
      <c r="P145" s="78">
        <f>SUM($C114:P114)</f>
        <v>1.1663150600000001</v>
      </c>
      <c r="Q145" s="78">
        <f>SUM($C114:Q114)</f>
        <v>1.20237981</v>
      </c>
      <c r="R145" s="78">
        <f>SUM($C114:R114)</f>
        <v>1.2384750600000001</v>
      </c>
      <c r="S145" s="78">
        <f>SUM($C114:S114)</f>
        <v>1.2745988300000002</v>
      </c>
      <c r="T145" s="79">
        <f>SUM($C114:T114)</f>
        <v>1.3107490500000001</v>
      </c>
      <c r="U145" s="78">
        <f>SUM($C114:U114)</f>
        <v>1.3469235500000001</v>
      </c>
      <c r="V145" s="78">
        <f>SUM($C114:V114)</f>
        <v>1.3831200300000002</v>
      </c>
      <c r="W145" s="78">
        <f>SUM($C114:W114)</f>
        <v>1.4193361100000002</v>
      </c>
      <c r="X145" s="78">
        <f>SUM($C114:X114)</f>
        <v>1.4555692800000002</v>
      </c>
      <c r="Y145" s="78">
        <f>SUM($C114:Y114)</f>
        <v>1.4942712200000001</v>
      </c>
      <c r="Z145" s="78">
        <f>SUM($C114:Z114)</f>
        <v>1.5331049200000002</v>
      </c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</row>
    <row r="146" spans="1:60" ht="1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117"/>
      <c r="X146" s="117"/>
      <c r="Y146" s="117"/>
      <c r="Z146" s="117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</row>
    <row r="147" spans="1:60" ht="16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117"/>
      <c r="X147" s="117"/>
      <c r="Y147" s="117"/>
      <c r="Z147" s="117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</row>
    <row r="148" spans="1:60" ht="16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117"/>
      <c r="X148" s="117"/>
      <c r="Y148" s="117"/>
      <c r="Z148" s="117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</row>
    <row r="149" spans="1:60" ht="16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117"/>
      <c r="X149" s="117"/>
      <c r="Y149" s="117"/>
      <c r="Z149" s="117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</row>
    <row r="150" spans="1:60" ht="16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117"/>
      <c r="X150" s="117"/>
      <c r="Y150" s="117"/>
      <c r="Z150" s="117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</row>
    <row r="151" spans="1:60" ht="16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117"/>
      <c r="X151" s="117"/>
      <c r="Y151" s="117"/>
      <c r="Z151" s="117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</row>
    <row r="152" spans="1:60" ht="16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117"/>
      <c r="X152" s="117"/>
      <c r="Y152" s="117"/>
      <c r="Z152" s="117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</row>
    <row r="153" spans="1:60" ht="16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117"/>
      <c r="X153" s="117"/>
      <c r="Y153" s="117"/>
      <c r="Z153" s="117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</row>
    <row r="154" spans="1:60" ht="16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117"/>
      <c r="X154" s="117"/>
      <c r="Y154" s="117"/>
      <c r="Z154" s="117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</row>
    <row r="155" spans="1:60" ht="16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117"/>
      <c r="X155" s="117"/>
      <c r="Y155" s="117"/>
      <c r="Z155" s="117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</row>
    <row r="156" spans="1:60" ht="1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117"/>
      <c r="X156" s="117"/>
      <c r="Y156" s="117"/>
      <c r="Z156" s="117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</row>
    <row r="157" spans="1:60" ht="16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117"/>
      <c r="X157" s="117"/>
      <c r="Y157" s="117"/>
      <c r="Z157" s="117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</row>
    <row r="158" spans="1:60" ht="16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117"/>
      <c r="X158" s="117"/>
      <c r="Y158" s="117"/>
      <c r="Z158" s="117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</row>
    <row r="159" spans="1:60" ht="16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117"/>
      <c r="X159" s="117"/>
      <c r="Y159" s="117"/>
      <c r="Z159" s="117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</row>
    <row r="160" spans="1:60" ht="16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</row>
    <row r="161" spans="1:60" ht="16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</row>
    <row r="162" spans="1:60" ht="16">
      <c r="A162" s="32"/>
      <c r="B162" s="120" t="s">
        <v>0</v>
      </c>
      <c r="C162" s="117" t="s">
        <v>34</v>
      </c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</row>
    <row r="163" spans="1:60" ht="16">
      <c r="A163" s="32"/>
      <c r="B163" s="120" t="s">
        <v>8</v>
      </c>
      <c r="C163" s="117" t="s">
        <v>92</v>
      </c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</row>
    <row r="164" spans="1:60" ht="16">
      <c r="A164" s="32"/>
      <c r="B164" s="120" t="s">
        <v>1</v>
      </c>
      <c r="C164" s="117" t="s">
        <v>119</v>
      </c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</row>
    <row r="165" spans="1:60" ht="16">
      <c r="A165" s="32"/>
      <c r="B165" s="32"/>
      <c r="C165" s="32">
        <v>2023</v>
      </c>
      <c r="D165" s="32">
        <f>C165+1</f>
        <v>2024</v>
      </c>
      <c r="E165" s="32">
        <f t="shared" ref="E165:U165" si="23">D165+1</f>
        <v>2025</v>
      </c>
      <c r="F165" s="32">
        <f t="shared" si="23"/>
        <v>2026</v>
      </c>
      <c r="G165" s="32">
        <f t="shared" si="23"/>
        <v>2027</v>
      </c>
      <c r="H165" s="32">
        <f t="shared" si="23"/>
        <v>2028</v>
      </c>
      <c r="I165" s="32">
        <f t="shared" si="23"/>
        <v>2029</v>
      </c>
      <c r="J165" s="32">
        <f t="shared" si="23"/>
        <v>2030</v>
      </c>
      <c r="K165" s="32">
        <f t="shared" si="23"/>
        <v>2031</v>
      </c>
      <c r="L165" s="32">
        <f t="shared" si="23"/>
        <v>2032</v>
      </c>
      <c r="M165" s="32">
        <f t="shared" si="23"/>
        <v>2033</v>
      </c>
      <c r="N165" s="32">
        <f t="shared" si="23"/>
        <v>2034</v>
      </c>
      <c r="O165" s="32">
        <f t="shared" si="23"/>
        <v>2035</v>
      </c>
      <c r="P165" s="32">
        <f t="shared" si="23"/>
        <v>2036</v>
      </c>
      <c r="Q165" s="32">
        <f t="shared" si="23"/>
        <v>2037</v>
      </c>
      <c r="R165" s="32">
        <f t="shared" si="23"/>
        <v>2038</v>
      </c>
      <c r="S165" s="32">
        <f t="shared" si="23"/>
        <v>2039</v>
      </c>
      <c r="T165" s="32">
        <f t="shared" si="23"/>
        <v>2040</v>
      </c>
      <c r="U165" s="32">
        <f t="shared" si="23"/>
        <v>2041</v>
      </c>
      <c r="V165" s="32">
        <f>U165+1</f>
        <v>2042</v>
      </c>
      <c r="W165" s="32">
        <f t="shared" ref="W165:Z165" si="24">V165+1</f>
        <v>2043</v>
      </c>
      <c r="X165" s="32">
        <f t="shared" si="24"/>
        <v>2044</v>
      </c>
      <c r="Y165" s="32">
        <f t="shared" si="24"/>
        <v>2045</v>
      </c>
      <c r="Z165" s="32">
        <f t="shared" si="24"/>
        <v>2046</v>
      </c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</row>
    <row r="166" spans="1:60" ht="16">
      <c r="A166" s="32"/>
      <c r="B166" s="120" t="s">
        <v>60</v>
      </c>
      <c r="C166" s="117" t="s">
        <v>64</v>
      </c>
      <c r="D166" s="117" t="s">
        <v>65</v>
      </c>
      <c r="E166" s="117" t="s">
        <v>62</v>
      </c>
      <c r="F166" s="117" t="s">
        <v>73</v>
      </c>
      <c r="G166" s="117" t="s">
        <v>72</v>
      </c>
      <c r="H166" s="117" t="s">
        <v>71</v>
      </c>
      <c r="I166" s="117" t="s">
        <v>70</v>
      </c>
      <c r="J166" s="117" t="s">
        <v>63</v>
      </c>
      <c r="K166" s="117" t="s">
        <v>69</v>
      </c>
      <c r="L166" s="117" t="s">
        <v>68</v>
      </c>
      <c r="M166" s="117" t="s">
        <v>67</v>
      </c>
      <c r="N166" s="117" t="s">
        <v>66</v>
      </c>
      <c r="O166" s="117" t="s">
        <v>48</v>
      </c>
      <c r="P166" s="117" t="s">
        <v>46</v>
      </c>
      <c r="Q166" s="117" t="s">
        <v>59</v>
      </c>
      <c r="R166" s="117" t="s">
        <v>75</v>
      </c>
      <c r="S166" s="117" t="s">
        <v>76</v>
      </c>
      <c r="T166" s="117" t="s">
        <v>82</v>
      </c>
      <c r="U166" s="117" t="s">
        <v>84</v>
      </c>
      <c r="V166" s="117" t="s">
        <v>997</v>
      </c>
      <c r="W166" s="117" t="s">
        <v>998</v>
      </c>
      <c r="X166" s="117" t="s">
        <v>999</v>
      </c>
      <c r="Y166" s="117" t="s">
        <v>1000</v>
      </c>
      <c r="Z166" s="117" t="s">
        <v>1001</v>
      </c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</row>
    <row r="167" spans="1:60" ht="16">
      <c r="A167" s="32"/>
      <c r="B167" s="121" t="s">
        <v>118</v>
      </c>
      <c r="C167" s="82">
        <v>0</v>
      </c>
      <c r="D167" s="82">
        <v>184819.48</v>
      </c>
      <c r="E167" s="82">
        <v>225702.94</v>
      </c>
      <c r="F167" s="82">
        <v>244589.86</v>
      </c>
      <c r="G167" s="82">
        <v>238058.49</v>
      </c>
      <c r="H167" s="82">
        <v>232992.2</v>
      </c>
      <c r="I167" s="82">
        <v>230088.68</v>
      </c>
      <c r="J167" s="82">
        <v>226194.97</v>
      </c>
      <c r="K167" s="82">
        <v>222212.79</v>
      </c>
      <c r="L167" s="82">
        <v>218140.67</v>
      </c>
      <c r="M167" s="82">
        <v>213231.12</v>
      </c>
      <c r="N167" s="82">
        <v>213861.11</v>
      </c>
      <c r="O167" s="82">
        <v>214486.97</v>
      </c>
      <c r="P167" s="82">
        <v>215108.35</v>
      </c>
      <c r="Q167" s="82">
        <v>215724.91</v>
      </c>
      <c r="R167" s="82">
        <v>216336.28</v>
      </c>
      <c r="S167" s="82">
        <v>216942.07999999999</v>
      </c>
      <c r="T167" s="82">
        <v>217541.92</v>
      </c>
      <c r="U167" s="82">
        <v>218135.39</v>
      </c>
      <c r="V167" s="82">
        <v>218722.07</v>
      </c>
      <c r="W167" s="82">
        <v>219301.54</v>
      </c>
      <c r="X167" s="82">
        <v>219873.34</v>
      </c>
      <c r="Y167" s="82">
        <v>220885.69</v>
      </c>
      <c r="Z167" s="82">
        <v>221907.41</v>
      </c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</row>
    <row r="168" spans="1:60" ht="16">
      <c r="A168" s="32"/>
      <c r="B168" s="121" t="s">
        <v>130</v>
      </c>
      <c r="C168" s="82">
        <v>0</v>
      </c>
      <c r="D168" s="82">
        <v>55648.66</v>
      </c>
      <c r="E168" s="82">
        <v>83431.199999999997</v>
      </c>
      <c r="F168" s="82">
        <v>150420.12</v>
      </c>
      <c r="G168" s="82">
        <v>132926.54999999999</v>
      </c>
      <c r="H168" s="82">
        <v>127882.6</v>
      </c>
      <c r="I168" s="82">
        <v>110321.24</v>
      </c>
      <c r="J168" s="82">
        <v>124445.19</v>
      </c>
      <c r="K168" s="82">
        <v>141338.15</v>
      </c>
      <c r="L168" s="82">
        <v>161542.98000000001</v>
      </c>
      <c r="M168" s="82">
        <v>185708.98</v>
      </c>
      <c r="N168" s="82">
        <v>214612.74</v>
      </c>
      <c r="O168" s="82">
        <v>249183.11</v>
      </c>
      <c r="P168" s="82">
        <v>290531.01</v>
      </c>
      <c r="Q168" s="82">
        <v>339985.2</v>
      </c>
      <c r="R168" s="82">
        <v>399134.91</v>
      </c>
      <c r="S168" s="82">
        <v>469880.96</v>
      </c>
      <c r="T168" s="82">
        <v>554496.81999999995</v>
      </c>
      <c r="U168" s="82">
        <v>655701.67000000004</v>
      </c>
      <c r="V168" s="82">
        <v>776747.79</v>
      </c>
      <c r="W168" s="82">
        <v>921525.09</v>
      </c>
      <c r="X168" s="82">
        <v>1094686.06</v>
      </c>
      <c r="Y168" s="82">
        <v>137223.79</v>
      </c>
      <c r="Z168" s="82">
        <v>138138.9</v>
      </c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</row>
    <row r="169" spans="1:60" ht="16">
      <c r="A169" s="32"/>
      <c r="B169" s="121" t="s">
        <v>141</v>
      </c>
      <c r="C169" s="82">
        <v>0</v>
      </c>
      <c r="D169" s="82">
        <v>446114.41</v>
      </c>
      <c r="E169" s="82">
        <v>870376.44000000006</v>
      </c>
      <c r="F169" s="82">
        <v>1668981.84</v>
      </c>
      <c r="G169" s="82">
        <v>1077758.9300000002</v>
      </c>
      <c r="H169" s="82">
        <v>807675.14</v>
      </c>
      <c r="I169" s="82">
        <v>509097.16000000003</v>
      </c>
      <c r="J169" s="82">
        <v>518633.72000000003</v>
      </c>
      <c r="K169" s="82">
        <v>528411.5</v>
      </c>
      <c r="L169" s="82">
        <v>538436.55000000005</v>
      </c>
      <c r="M169" s="82">
        <v>548715.02</v>
      </c>
      <c r="N169" s="82">
        <v>559253.15999999992</v>
      </c>
      <c r="O169" s="82">
        <v>570057.34</v>
      </c>
      <c r="P169" s="82">
        <v>581134.07999999996</v>
      </c>
      <c r="Q169" s="82">
        <v>592489.95000000007</v>
      </c>
      <c r="R169" s="82">
        <v>604131.67000000004</v>
      </c>
      <c r="S169" s="82">
        <v>616066.05999999994</v>
      </c>
      <c r="T169" s="82">
        <v>628300.04999999993</v>
      </c>
      <c r="U169" s="82">
        <v>640840.65</v>
      </c>
      <c r="V169" s="82">
        <v>653695</v>
      </c>
      <c r="W169" s="82">
        <v>666870.31999999995</v>
      </c>
      <c r="X169" s="82">
        <v>680373.91</v>
      </c>
      <c r="Y169" s="82">
        <v>625172.74</v>
      </c>
      <c r="Z169" s="82">
        <v>630373.76</v>
      </c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</row>
    <row r="170" spans="1:60" ht="16">
      <c r="A170" s="32"/>
      <c r="B170" s="121" t="s">
        <v>163</v>
      </c>
      <c r="C170" s="82">
        <v>0</v>
      </c>
      <c r="D170" s="82">
        <v>0</v>
      </c>
      <c r="E170" s="82">
        <v>0</v>
      </c>
      <c r="F170" s="82">
        <v>0</v>
      </c>
      <c r="G170" s="82">
        <v>0</v>
      </c>
      <c r="H170" s="82">
        <v>0</v>
      </c>
      <c r="I170" s="82">
        <v>0</v>
      </c>
      <c r="J170" s="82">
        <v>0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0</v>
      </c>
      <c r="X170" s="82">
        <v>0</v>
      </c>
      <c r="Y170" s="82">
        <v>0</v>
      </c>
      <c r="Z170" s="82">
        <v>0</v>
      </c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</row>
    <row r="171" spans="1:60" ht="16">
      <c r="A171" s="32"/>
      <c r="B171" s="121" t="s">
        <v>185</v>
      </c>
      <c r="C171" s="82">
        <v>0</v>
      </c>
      <c r="D171" s="82">
        <v>333983.37</v>
      </c>
      <c r="E171" s="82">
        <v>762560.64</v>
      </c>
      <c r="F171" s="82">
        <v>1640147.98</v>
      </c>
      <c r="G171" s="82">
        <v>1700929.48</v>
      </c>
      <c r="H171" s="82">
        <v>1750214.54</v>
      </c>
      <c r="I171" s="82">
        <v>1644829.4</v>
      </c>
      <c r="J171" s="82">
        <v>1680357.98</v>
      </c>
      <c r="K171" s="82">
        <v>1716883.78</v>
      </c>
      <c r="L171" s="82">
        <v>1754437.62</v>
      </c>
      <c r="M171" s="82">
        <v>1793051.26</v>
      </c>
      <c r="N171" s="82">
        <v>1832757.5</v>
      </c>
      <c r="O171" s="82">
        <v>1873590.21</v>
      </c>
      <c r="P171" s="82">
        <v>1915584.2999999998</v>
      </c>
      <c r="Q171" s="82">
        <v>1958775.83</v>
      </c>
      <c r="R171" s="82">
        <v>2003201.99</v>
      </c>
      <c r="S171" s="82">
        <v>2048901.1600000001</v>
      </c>
      <c r="T171" s="82">
        <v>2095912.98</v>
      </c>
      <c r="U171" s="82">
        <v>2144278.3199999998</v>
      </c>
      <c r="V171" s="82">
        <v>2194039.3800000004</v>
      </c>
      <c r="W171" s="82">
        <v>2245239.71</v>
      </c>
      <c r="X171" s="82">
        <v>2297924.25</v>
      </c>
      <c r="Y171" s="82">
        <v>2289050.2400000002</v>
      </c>
      <c r="Z171" s="82">
        <v>2309671.61</v>
      </c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</row>
    <row r="172" spans="1:60" ht="16">
      <c r="A172" s="32"/>
      <c r="B172" s="121" t="s">
        <v>206</v>
      </c>
      <c r="C172" s="82">
        <v>0</v>
      </c>
      <c r="D172" s="82">
        <v>0</v>
      </c>
      <c r="E172" s="82">
        <v>20955.38</v>
      </c>
      <c r="F172" s="82">
        <v>47693.780000000006</v>
      </c>
      <c r="G172" s="82">
        <v>101647.93</v>
      </c>
      <c r="H172" s="82">
        <v>81456.290000000008</v>
      </c>
      <c r="I172" s="82">
        <v>71655.66</v>
      </c>
      <c r="J172" s="82">
        <v>56002.93</v>
      </c>
      <c r="K172" s="82">
        <v>56521.590000000004</v>
      </c>
      <c r="L172" s="82">
        <v>57045.060000000005</v>
      </c>
      <c r="M172" s="82">
        <v>57573.369999999995</v>
      </c>
      <c r="N172" s="82">
        <v>58106.59</v>
      </c>
      <c r="O172" s="82">
        <v>58644.74</v>
      </c>
      <c r="P172" s="82">
        <v>59187.87</v>
      </c>
      <c r="Q172" s="82">
        <v>59736.04</v>
      </c>
      <c r="R172" s="82">
        <v>60289.279999999999</v>
      </c>
      <c r="S172" s="82">
        <v>60847.640000000007</v>
      </c>
      <c r="T172" s="82">
        <v>61411.18</v>
      </c>
      <c r="U172" s="82">
        <v>61979.94</v>
      </c>
      <c r="V172" s="82">
        <v>62553.979999999996</v>
      </c>
      <c r="W172" s="82">
        <v>63133.32</v>
      </c>
      <c r="X172" s="82">
        <v>63718.030000000006</v>
      </c>
      <c r="Y172" s="82">
        <v>64308.160000000003</v>
      </c>
      <c r="Z172" s="82">
        <v>64903.75</v>
      </c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</row>
    <row r="173" spans="1:60" ht="16">
      <c r="A173" s="32"/>
      <c r="B173" s="121" t="s">
        <v>227</v>
      </c>
      <c r="C173" s="82">
        <v>0</v>
      </c>
      <c r="D173" s="82">
        <v>520154.29</v>
      </c>
      <c r="E173" s="82">
        <v>989795.98</v>
      </c>
      <c r="F173" s="82">
        <v>1934378.99</v>
      </c>
      <c r="G173" s="82">
        <v>1030025.24</v>
      </c>
      <c r="H173" s="82">
        <v>574306.56999999995</v>
      </c>
      <c r="I173" s="82">
        <v>108909.04</v>
      </c>
      <c r="J173" s="82">
        <v>109316.70000000001</v>
      </c>
      <c r="K173" s="82">
        <v>109728.15000000001</v>
      </c>
      <c r="L173" s="82">
        <v>110143.43000000001</v>
      </c>
      <c r="M173" s="82">
        <v>110562.56000000001</v>
      </c>
      <c r="N173" s="82">
        <v>110985.58</v>
      </c>
      <c r="O173" s="82">
        <v>111412.55</v>
      </c>
      <c r="P173" s="82">
        <v>111843.48</v>
      </c>
      <c r="Q173" s="82">
        <v>112278.41</v>
      </c>
      <c r="R173" s="82">
        <v>112717.39</v>
      </c>
      <c r="S173" s="82">
        <v>113160.45000000001</v>
      </c>
      <c r="T173" s="82">
        <v>113607.62</v>
      </c>
      <c r="U173" s="82">
        <v>114058.95</v>
      </c>
      <c r="V173" s="82">
        <v>114514.49</v>
      </c>
      <c r="W173" s="82">
        <v>114974.24</v>
      </c>
      <c r="X173" s="82">
        <v>115438.28</v>
      </c>
      <c r="Y173" s="82">
        <v>115906.62</v>
      </c>
      <c r="Z173" s="82">
        <v>116379.33</v>
      </c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</row>
    <row r="174" spans="1:60" ht="16">
      <c r="A174" s="32"/>
      <c r="B174" s="121" t="s">
        <v>248</v>
      </c>
      <c r="C174" s="82">
        <v>0</v>
      </c>
      <c r="D174" s="82">
        <v>624068.99</v>
      </c>
      <c r="E174" s="82">
        <v>999221.41</v>
      </c>
      <c r="F174" s="82">
        <v>1247214.49</v>
      </c>
      <c r="G174" s="82">
        <v>1248079.7200000002</v>
      </c>
      <c r="H174" s="82">
        <v>1249006.6100000001</v>
      </c>
      <c r="I174" s="82">
        <v>1249993.93</v>
      </c>
      <c r="J174" s="82">
        <v>1251040.47</v>
      </c>
      <c r="K174" s="82">
        <v>1252145.02</v>
      </c>
      <c r="L174" s="82">
        <v>1253306.47</v>
      </c>
      <c r="M174" s="82">
        <v>1254523.7000000002</v>
      </c>
      <c r="N174" s="82">
        <v>1255795.6499999999</v>
      </c>
      <c r="O174" s="82">
        <v>1257121.3</v>
      </c>
      <c r="P174" s="82">
        <v>1258499.6400000001</v>
      </c>
      <c r="Q174" s="82">
        <v>1259929.71</v>
      </c>
      <c r="R174" s="82">
        <v>1261410.5899999999</v>
      </c>
      <c r="S174" s="82">
        <v>1262941.3800000001</v>
      </c>
      <c r="T174" s="82">
        <v>1264521.21</v>
      </c>
      <c r="U174" s="82">
        <v>1266149.24</v>
      </c>
      <c r="V174" s="82">
        <v>1267824.67</v>
      </c>
      <c r="W174" s="82">
        <v>1269546.72</v>
      </c>
      <c r="X174" s="82">
        <v>1271314.6300000001</v>
      </c>
      <c r="Y174" s="82">
        <v>1273127.67</v>
      </c>
      <c r="Z174" s="82">
        <v>1274985.1499999999</v>
      </c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</row>
    <row r="175" spans="1:60" ht="16">
      <c r="A175" s="32"/>
      <c r="B175" s="121" t="s">
        <v>1314</v>
      </c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</row>
    <row r="176" spans="1:60" ht="16">
      <c r="A176" s="32"/>
      <c r="B176" s="121" t="s">
        <v>283</v>
      </c>
      <c r="C176" s="82">
        <v>256581.16999999998</v>
      </c>
      <c r="D176" s="82">
        <v>75000</v>
      </c>
      <c r="E176" s="82">
        <v>75000</v>
      </c>
      <c r="F176" s="82">
        <v>75000</v>
      </c>
      <c r="G176" s="82">
        <v>76479.17</v>
      </c>
      <c r="H176" s="82">
        <v>76488.039999999994</v>
      </c>
      <c r="I176" s="82">
        <v>76502.489999999991</v>
      </c>
      <c r="J176" s="82">
        <v>76517.09</v>
      </c>
      <c r="K176" s="82">
        <v>76531.819999999992</v>
      </c>
      <c r="L176" s="82">
        <v>76546.7</v>
      </c>
      <c r="M176" s="82">
        <v>76561.73</v>
      </c>
      <c r="N176" s="82">
        <v>76576.899999999994</v>
      </c>
      <c r="O176" s="82">
        <v>76592.209999999992</v>
      </c>
      <c r="P176" s="82">
        <v>76607.679999999993</v>
      </c>
      <c r="Q176" s="82">
        <v>76623.289999999994</v>
      </c>
      <c r="R176" s="82">
        <v>76639.06</v>
      </c>
      <c r="S176" s="82">
        <v>76654.98</v>
      </c>
      <c r="T176" s="82">
        <v>76671.05</v>
      </c>
      <c r="U176" s="82">
        <v>76687.289999999994</v>
      </c>
      <c r="V176" s="82">
        <v>76703.67</v>
      </c>
      <c r="W176" s="82">
        <v>76720.22</v>
      </c>
      <c r="X176" s="82">
        <v>76736.929999999993</v>
      </c>
      <c r="Y176" s="82">
        <v>76753.8</v>
      </c>
      <c r="Z176" s="82">
        <v>76770.84</v>
      </c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</row>
    <row r="177" spans="1:60" ht="16">
      <c r="A177" s="32"/>
      <c r="B177" s="121" t="s">
        <v>303</v>
      </c>
      <c r="C177" s="82">
        <v>0</v>
      </c>
      <c r="D177" s="82">
        <v>65460.71</v>
      </c>
      <c r="E177" s="82">
        <v>70483.509999999995</v>
      </c>
      <c r="F177" s="82">
        <v>79228.37</v>
      </c>
      <c r="G177" s="82">
        <v>68120.66</v>
      </c>
      <c r="H177" s="82">
        <v>62866.649999999994</v>
      </c>
      <c r="I177" s="82">
        <v>58235.43</v>
      </c>
      <c r="J177" s="82">
        <v>58235.43</v>
      </c>
      <c r="K177" s="82">
        <v>58235.43</v>
      </c>
      <c r="L177" s="82">
        <v>58235.43</v>
      </c>
      <c r="M177" s="82">
        <v>58235.43</v>
      </c>
      <c r="N177" s="82">
        <v>58235.43</v>
      </c>
      <c r="O177" s="82">
        <v>58235.43</v>
      </c>
      <c r="P177" s="82">
        <v>58235.43</v>
      </c>
      <c r="Q177" s="82">
        <v>58235.43</v>
      </c>
      <c r="R177" s="82">
        <v>58235.43</v>
      </c>
      <c r="S177" s="82">
        <v>58235.43</v>
      </c>
      <c r="T177" s="82">
        <v>58235.43</v>
      </c>
      <c r="U177" s="82">
        <v>58235.43</v>
      </c>
      <c r="V177" s="82">
        <v>58235.43</v>
      </c>
      <c r="W177" s="82">
        <v>58235.43</v>
      </c>
      <c r="X177" s="82">
        <v>58235.43</v>
      </c>
      <c r="Y177" s="82">
        <v>58235.43</v>
      </c>
      <c r="Z177" s="82">
        <v>58235.43</v>
      </c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</row>
    <row r="178" spans="1:60" ht="16">
      <c r="A178" s="32"/>
      <c r="B178" s="121" t="s">
        <v>325</v>
      </c>
      <c r="C178" s="82">
        <v>0</v>
      </c>
      <c r="D178" s="82">
        <v>264647.96000000002</v>
      </c>
      <c r="E178" s="82">
        <v>488094.99</v>
      </c>
      <c r="F178" s="82">
        <v>929340.93</v>
      </c>
      <c r="G178" s="82">
        <v>489692.19</v>
      </c>
      <c r="H178" s="82">
        <v>270992.68</v>
      </c>
      <c r="I178" s="82">
        <v>60823.72</v>
      </c>
      <c r="J178" s="82">
        <v>60634.32</v>
      </c>
      <c r="K178" s="82">
        <v>60441.100000000006</v>
      </c>
      <c r="L178" s="82">
        <v>60243.990000000005</v>
      </c>
      <c r="M178" s="82">
        <v>60001.43</v>
      </c>
      <c r="N178" s="82">
        <v>62774.97</v>
      </c>
      <c r="O178" s="82">
        <v>62869.16</v>
      </c>
      <c r="P178" s="82">
        <v>62964.72</v>
      </c>
      <c r="Q178" s="82">
        <v>63061.67</v>
      </c>
      <c r="R178" s="82">
        <v>63159.990000000005</v>
      </c>
      <c r="S178" s="82">
        <v>63259.69</v>
      </c>
      <c r="T178" s="82">
        <v>63360.770000000004</v>
      </c>
      <c r="U178" s="82">
        <v>63463.229999999996</v>
      </c>
      <c r="V178" s="82">
        <v>63567.06</v>
      </c>
      <c r="W178" s="82">
        <v>63672.26</v>
      </c>
      <c r="X178" s="82">
        <v>63778.84</v>
      </c>
      <c r="Y178" s="82">
        <v>63886.8</v>
      </c>
      <c r="Z178" s="82">
        <v>63996.14</v>
      </c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</row>
    <row r="179" spans="1:60" ht="16">
      <c r="A179" s="32"/>
      <c r="B179" s="121" t="s">
        <v>356</v>
      </c>
      <c r="C179" s="82">
        <v>0</v>
      </c>
      <c r="D179" s="82">
        <v>232605.61</v>
      </c>
      <c r="E179" s="82">
        <v>236339.11</v>
      </c>
      <c r="F179" s="82">
        <v>432114.83999999997</v>
      </c>
      <c r="G179" s="82">
        <v>438345.97000000003</v>
      </c>
      <c r="H179" s="82">
        <v>444871.24</v>
      </c>
      <c r="I179" s="82">
        <v>650392.05999999994</v>
      </c>
      <c r="J179" s="82">
        <v>661022.31000000006</v>
      </c>
      <c r="K179" s="82">
        <v>671800.46</v>
      </c>
      <c r="L179" s="82">
        <v>885821.21000000008</v>
      </c>
      <c r="M179" s="82">
        <v>900514.48</v>
      </c>
      <c r="N179" s="82">
        <v>915339.42999999993</v>
      </c>
      <c r="O179" s="82">
        <v>1138960.3800000001</v>
      </c>
      <c r="P179" s="82">
        <v>1157956.1299999999</v>
      </c>
      <c r="Q179" s="82">
        <v>1177219.1100000001</v>
      </c>
      <c r="R179" s="82">
        <v>1410888.43</v>
      </c>
      <c r="S179" s="82">
        <v>138629.57999999999</v>
      </c>
      <c r="T179" s="82">
        <v>139516.55000000002</v>
      </c>
      <c r="U179" s="82">
        <v>140411.76999999999</v>
      </c>
      <c r="V179" s="82">
        <v>141315.30000000002</v>
      </c>
      <c r="W179" s="82">
        <v>142227.23000000001</v>
      </c>
      <c r="X179" s="82">
        <v>143147.63999999998</v>
      </c>
      <c r="Y179" s="82">
        <v>144076.6</v>
      </c>
      <c r="Z179" s="82">
        <v>145014.19</v>
      </c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</row>
    <row r="180" spans="1:60" ht="16">
      <c r="A180" s="32"/>
      <c r="B180" s="121" t="s">
        <v>1126</v>
      </c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</row>
    <row r="181" spans="1:60" ht="16">
      <c r="A181" s="32"/>
      <c r="B181" s="121" t="s">
        <v>1147</v>
      </c>
      <c r="C181" s="82">
        <v>0</v>
      </c>
      <c r="D181" s="82">
        <v>85424.4</v>
      </c>
      <c r="E181" s="82">
        <v>109318.36000000002</v>
      </c>
      <c r="F181" s="82">
        <v>139878.17000000001</v>
      </c>
      <c r="G181" s="82">
        <v>149099.82999999999</v>
      </c>
      <c r="H181" s="82">
        <v>180040.05</v>
      </c>
      <c r="I181" s="82">
        <v>192678.97</v>
      </c>
      <c r="J181" s="82">
        <v>236116.32</v>
      </c>
      <c r="K181" s="82">
        <v>259532.84000000003</v>
      </c>
      <c r="L181" s="82">
        <v>271390.06</v>
      </c>
      <c r="M181" s="82">
        <v>312963.67000000004</v>
      </c>
      <c r="N181" s="82">
        <v>184628.05</v>
      </c>
      <c r="O181" s="82">
        <v>168242.75</v>
      </c>
      <c r="P181" s="82">
        <v>189646.40000000002</v>
      </c>
      <c r="Q181" s="82">
        <v>181177.07</v>
      </c>
      <c r="R181" s="82">
        <v>194413.3</v>
      </c>
      <c r="S181" s="82">
        <v>176820.49</v>
      </c>
      <c r="T181" s="82">
        <v>187687.59</v>
      </c>
      <c r="U181" s="82">
        <v>178925.76</v>
      </c>
      <c r="V181" s="82">
        <v>197600.27</v>
      </c>
      <c r="W181" s="82">
        <v>207989.03999999998</v>
      </c>
      <c r="X181" s="82">
        <v>193021.39</v>
      </c>
      <c r="Y181" s="82">
        <v>194754.86</v>
      </c>
      <c r="Z181" s="82">
        <v>219529.72</v>
      </c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</row>
    <row r="182" spans="1:60" ht="16">
      <c r="A182" s="32"/>
      <c r="B182" s="121" t="s">
        <v>1189</v>
      </c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</row>
    <row r="183" spans="1:60" ht="16">
      <c r="A183" s="32"/>
      <c r="B183" s="121" t="s">
        <v>1210</v>
      </c>
      <c r="C183" s="82">
        <v>0</v>
      </c>
      <c r="D183" s="82">
        <v>612985.27</v>
      </c>
      <c r="E183" s="82">
        <v>959430.85</v>
      </c>
      <c r="F183" s="82">
        <v>1334579.75</v>
      </c>
      <c r="G183" s="82">
        <v>1461986.82</v>
      </c>
      <c r="H183" s="82">
        <v>1880099.72</v>
      </c>
      <c r="I183" s="82">
        <v>2047548.0999999999</v>
      </c>
      <c r="J183" s="82">
        <v>2658559.4499999997</v>
      </c>
      <c r="K183" s="82">
        <v>2872933.04</v>
      </c>
      <c r="L183" s="82">
        <v>3103040.0500000003</v>
      </c>
      <c r="M183" s="82">
        <v>3631944.84</v>
      </c>
      <c r="N183" s="82">
        <v>1607621.6300000001</v>
      </c>
      <c r="O183" s="82">
        <v>1624521.9000000001</v>
      </c>
      <c r="P183" s="82">
        <v>1634159.4</v>
      </c>
      <c r="Q183" s="82">
        <v>1647779.68</v>
      </c>
      <c r="R183" s="82">
        <v>1660549.1</v>
      </c>
      <c r="S183" s="82">
        <v>1679616.1199999999</v>
      </c>
      <c r="T183" s="82">
        <v>1689355.5499999998</v>
      </c>
      <c r="U183" s="82">
        <v>1710240.67</v>
      </c>
      <c r="V183" s="82">
        <v>1718268.4100000001</v>
      </c>
      <c r="W183" s="82">
        <v>1731481.85</v>
      </c>
      <c r="X183" s="82">
        <v>1746485.1600000001</v>
      </c>
      <c r="Y183" s="82">
        <v>1761714.9</v>
      </c>
      <c r="Z183" s="82">
        <v>1774903.36</v>
      </c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</row>
    <row r="184" spans="1:60" ht="16">
      <c r="A184" s="32"/>
      <c r="B184" s="121" t="s">
        <v>1252</v>
      </c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</row>
    <row r="185" spans="1:60" ht="16">
      <c r="A185" s="32"/>
      <c r="B185" s="121" t="s">
        <v>1273</v>
      </c>
      <c r="C185" s="82">
        <v>0</v>
      </c>
      <c r="D185" s="82">
        <v>225264.45</v>
      </c>
      <c r="E185" s="82">
        <v>375836.75</v>
      </c>
      <c r="F185" s="82">
        <v>627766.59000000008</v>
      </c>
      <c r="G185" s="82">
        <v>296160.67</v>
      </c>
      <c r="H185" s="82">
        <v>146266.34</v>
      </c>
      <c r="I185" s="82">
        <v>56916.46</v>
      </c>
      <c r="J185" s="82">
        <v>56916.46</v>
      </c>
      <c r="K185" s="82">
        <v>56916.46</v>
      </c>
      <c r="L185" s="82">
        <v>56916.46</v>
      </c>
      <c r="M185" s="82">
        <v>56916.46</v>
      </c>
      <c r="N185" s="82">
        <v>64439.53</v>
      </c>
      <c r="O185" s="82">
        <v>64409.049999999996</v>
      </c>
      <c r="P185" s="82">
        <v>64375.25</v>
      </c>
      <c r="Q185" s="82">
        <v>64337.979999999996</v>
      </c>
      <c r="R185" s="82">
        <v>64297.11</v>
      </c>
      <c r="S185" s="82">
        <v>64252.55</v>
      </c>
      <c r="T185" s="82">
        <v>64204.14</v>
      </c>
      <c r="U185" s="82">
        <v>64151.75</v>
      </c>
      <c r="V185" s="82">
        <v>64095.25</v>
      </c>
      <c r="W185" s="82">
        <v>64034.49</v>
      </c>
      <c r="X185" s="82">
        <v>63969.33</v>
      </c>
      <c r="Y185" s="82">
        <v>68432.209999999992</v>
      </c>
      <c r="Z185" s="82">
        <v>68539.31</v>
      </c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</row>
    <row r="186" spans="1:60" ht="16">
      <c r="A186" s="32"/>
      <c r="B186" s="121" t="s">
        <v>1355</v>
      </c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</row>
    <row r="187" spans="1:60" ht="16">
      <c r="A187" s="32"/>
      <c r="B187" s="121" t="s">
        <v>1376</v>
      </c>
      <c r="C187" s="82">
        <v>0</v>
      </c>
      <c r="D187" s="82">
        <v>240220.43</v>
      </c>
      <c r="E187" s="82">
        <v>390712.59</v>
      </c>
      <c r="F187" s="82">
        <v>601392.13</v>
      </c>
      <c r="G187" s="82">
        <v>257838.54</v>
      </c>
      <c r="H187" s="82">
        <v>122281.38</v>
      </c>
      <c r="I187" s="82">
        <v>56794.450000000004</v>
      </c>
      <c r="J187" s="82">
        <v>56794.450000000004</v>
      </c>
      <c r="K187" s="82">
        <v>56794.450000000004</v>
      </c>
      <c r="L187" s="82">
        <v>56794.450000000004</v>
      </c>
      <c r="M187" s="82">
        <v>56794.450000000004</v>
      </c>
      <c r="N187" s="82">
        <v>63903.79</v>
      </c>
      <c r="O187" s="82">
        <v>63869.8</v>
      </c>
      <c r="P187" s="82">
        <v>63832.45</v>
      </c>
      <c r="Q187" s="82">
        <v>63791.61</v>
      </c>
      <c r="R187" s="82">
        <v>63747.18</v>
      </c>
      <c r="S187" s="82">
        <v>63699.009999999995</v>
      </c>
      <c r="T187" s="82">
        <v>63646.99</v>
      </c>
      <c r="U187" s="82">
        <v>63590.97</v>
      </c>
      <c r="V187" s="82">
        <v>63530.81</v>
      </c>
      <c r="W187" s="82">
        <v>63466.380000000005</v>
      </c>
      <c r="X187" s="82">
        <v>63397.539999999994</v>
      </c>
      <c r="Y187" s="82">
        <v>67834.91</v>
      </c>
      <c r="Z187" s="82">
        <v>67937.42</v>
      </c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</row>
    <row r="188" spans="1:60" ht="16">
      <c r="A188" s="32"/>
      <c r="B188" s="121" t="s">
        <v>397</v>
      </c>
      <c r="C188" s="82">
        <v>0</v>
      </c>
      <c r="D188" s="82">
        <v>109717.79999999999</v>
      </c>
      <c r="E188" s="82">
        <v>225123.11</v>
      </c>
      <c r="F188" s="82">
        <v>460927.38</v>
      </c>
      <c r="G188" s="82">
        <v>381781.65</v>
      </c>
      <c r="H188" s="82">
        <v>344410.13</v>
      </c>
      <c r="I188" s="82">
        <v>280131.84000000003</v>
      </c>
      <c r="J188" s="82">
        <v>285986.95</v>
      </c>
      <c r="K188" s="82">
        <v>292007.23</v>
      </c>
      <c r="L188" s="82">
        <v>298197.77</v>
      </c>
      <c r="M188" s="82">
        <v>304563.89</v>
      </c>
      <c r="N188" s="82">
        <v>311110.99</v>
      </c>
      <c r="O188" s="82">
        <v>317844.71000000002</v>
      </c>
      <c r="P188" s="82">
        <v>324770.83999999997</v>
      </c>
      <c r="Q188" s="82">
        <v>331895.37</v>
      </c>
      <c r="R188" s="82">
        <v>339224.45999999996</v>
      </c>
      <c r="S188" s="82">
        <v>346764.48</v>
      </c>
      <c r="T188" s="82">
        <v>354522.01999999996</v>
      </c>
      <c r="U188" s="82">
        <v>362503.85000000003</v>
      </c>
      <c r="V188" s="82">
        <v>370716.99000000005</v>
      </c>
      <c r="W188" s="82">
        <v>379168.65</v>
      </c>
      <c r="X188" s="82">
        <v>387866.31</v>
      </c>
      <c r="Y188" s="82">
        <v>376466.31</v>
      </c>
      <c r="Z188" s="82">
        <v>379749.47</v>
      </c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</row>
    <row r="189" spans="1:60" ht="16">
      <c r="A189" s="32"/>
      <c r="B189" s="121" t="s">
        <v>418</v>
      </c>
      <c r="C189" s="82">
        <v>0</v>
      </c>
      <c r="D189" s="82">
        <v>0</v>
      </c>
      <c r="E189" s="82">
        <v>10477.69</v>
      </c>
      <c r="F189" s="82">
        <v>23846.890000000003</v>
      </c>
      <c r="G189" s="82">
        <v>50823.96</v>
      </c>
      <c r="H189" s="82">
        <v>40728.15</v>
      </c>
      <c r="I189" s="82">
        <v>35827.83</v>
      </c>
      <c r="J189" s="82">
        <v>28001.47</v>
      </c>
      <c r="K189" s="82">
        <v>28260.799999999999</v>
      </c>
      <c r="L189" s="82">
        <v>28522.530000000002</v>
      </c>
      <c r="M189" s="82">
        <v>28786.69</v>
      </c>
      <c r="N189" s="82">
        <v>29053.29</v>
      </c>
      <c r="O189" s="82">
        <v>29322.37</v>
      </c>
      <c r="P189" s="82">
        <v>29593.94</v>
      </c>
      <c r="Q189" s="82">
        <v>29868.02</v>
      </c>
      <c r="R189" s="82">
        <v>30144.639999999999</v>
      </c>
      <c r="S189" s="82">
        <v>30423.829999999998</v>
      </c>
      <c r="T189" s="82">
        <v>30705.600000000002</v>
      </c>
      <c r="U189" s="82">
        <v>30989.97</v>
      </c>
      <c r="V189" s="82">
        <v>31276.980000000003</v>
      </c>
      <c r="W189" s="82">
        <v>31566.66</v>
      </c>
      <c r="X189" s="82">
        <v>31859.02</v>
      </c>
      <c r="Y189" s="82">
        <v>32154.080000000002</v>
      </c>
      <c r="Z189" s="82">
        <v>32451.87</v>
      </c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</row>
    <row r="190" spans="1:60" ht="16">
      <c r="A190" s="32"/>
      <c r="B190" s="121" t="s">
        <v>439</v>
      </c>
      <c r="C190" s="82">
        <v>0</v>
      </c>
      <c r="D190" s="82">
        <v>0</v>
      </c>
      <c r="E190" s="82">
        <v>0</v>
      </c>
      <c r="F190" s="82">
        <v>0</v>
      </c>
      <c r="G190" s="82">
        <v>0</v>
      </c>
      <c r="H190" s="82">
        <v>0</v>
      </c>
      <c r="I190" s="82">
        <v>0</v>
      </c>
      <c r="J190" s="82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0</v>
      </c>
      <c r="Y190" s="82">
        <v>0</v>
      </c>
      <c r="Z190" s="82">
        <v>0</v>
      </c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</row>
    <row r="191" spans="1:60" ht="16">
      <c r="A191" s="32"/>
      <c r="B191" s="121" t="s">
        <v>461</v>
      </c>
      <c r="C191" s="82">
        <v>0</v>
      </c>
      <c r="D191" s="82">
        <v>39889.339999999997</v>
      </c>
      <c r="E191" s="82">
        <v>42914.66</v>
      </c>
      <c r="F191" s="82">
        <v>50290.94</v>
      </c>
      <c r="G191" s="82">
        <v>51560.1</v>
      </c>
      <c r="H191" s="82">
        <v>53511.72</v>
      </c>
      <c r="I191" s="82">
        <v>54156.24</v>
      </c>
      <c r="J191" s="82">
        <v>57269</v>
      </c>
      <c r="K191" s="82">
        <v>60992.03</v>
      </c>
      <c r="L191" s="82">
        <v>65444.95</v>
      </c>
      <c r="M191" s="82">
        <v>70770.87</v>
      </c>
      <c r="N191" s="82">
        <v>77140.95</v>
      </c>
      <c r="O191" s="82">
        <v>84759.88</v>
      </c>
      <c r="P191" s="82">
        <v>93872.5</v>
      </c>
      <c r="Q191" s="82">
        <v>104771.67</v>
      </c>
      <c r="R191" s="82">
        <v>117807.61</v>
      </c>
      <c r="S191" s="82">
        <v>133399.26999999999</v>
      </c>
      <c r="T191" s="82">
        <v>152047.67999999999</v>
      </c>
      <c r="U191" s="82">
        <v>174352.12</v>
      </c>
      <c r="V191" s="82">
        <v>201029.37</v>
      </c>
      <c r="W191" s="82">
        <v>232936.7</v>
      </c>
      <c r="X191" s="82">
        <v>271099.48</v>
      </c>
      <c r="Y191" s="82">
        <v>208770.59</v>
      </c>
      <c r="Z191" s="82">
        <v>210347.4</v>
      </c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</row>
    <row r="192" spans="1:60" ht="16">
      <c r="A192" s="32"/>
      <c r="B192" s="121" t="s">
        <v>472</v>
      </c>
      <c r="C192" s="82">
        <v>0</v>
      </c>
      <c r="D192" s="82">
        <v>42703.950000000004</v>
      </c>
      <c r="E192" s="82">
        <v>68374.97</v>
      </c>
      <c r="F192" s="82">
        <v>85344.709999999992</v>
      </c>
      <c r="G192" s="82">
        <v>85403.91</v>
      </c>
      <c r="H192" s="82">
        <v>85467.33</v>
      </c>
      <c r="I192" s="82">
        <v>85534.91</v>
      </c>
      <c r="J192" s="82">
        <v>85606.510000000009</v>
      </c>
      <c r="K192" s="82">
        <v>85682.09</v>
      </c>
      <c r="L192" s="82">
        <v>85761.57</v>
      </c>
      <c r="M192" s="82">
        <v>85844.860000000015</v>
      </c>
      <c r="N192" s="82">
        <v>85931.900000000009</v>
      </c>
      <c r="O192" s="82">
        <v>86022.62000000001</v>
      </c>
      <c r="P192" s="82">
        <v>86116.93</v>
      </c>
      <c r="Q192" s="82">
        <v>86214.78</v>
      </c>
      <c r="R192" s="82">
        <v>86316.12</v>
      </c>
      <c r="S192" s="82">
        <v>86420.87</v>
      </c>
      <c r="T192" s="82">
        <v>86528.97</v>
      </c>
      <c r="U192" s="82">
        <v>86640.38</v>
      </c>
      <c r="V192" s="82">
        <v>86755.02</v>
      </c>
      <c r="W192" s="82">
        <v>86872.85</v>
      </c>
      <c r="X192" s="82">
        <v>86993.83</v>
      </c>
      <c r="Y192" s="82">
        <v>87117.900000000009</v>
      </c>
      <c r="Z192" s="82">
        <v>87245</v>
      </c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</row>
    <row r="193" spans="1:60" ht="16">
      <c r="A193" s="32"/>
      <c r="B193" s="121" t="s">
        <v>503</v>
      </c>
      <c r="C193" s="82">
        <v>0</v>
      </c>
      <c r="D193" s="82">
        <v>43688.159999999996</v>
      </c>
      <c r="E193" s="82">
        <v>44228.15</v>
      </c>
      <c r="F193" s="82">
        <v>45316.09</v>
      </c>
      <c r="G193" s="82">
        <v>46422.39</v>
      </c>
      <c r="H193" s="82">
        <v>47547.78</v>
      </c>
      <c r="I193" s="82">
        <v>49249.19</v>
      </c>
      <c r="J193" s="82">
        <v>50981.63</v>
      </c>
      <c r="K193" s="82">
        <v>52745.58</v>
      </c>
      <c r="L193" s="82">
        <v>55110.549999999996</v>
      </c>
      <c r="M193" s="82">
        <v>57518.41</v>
      </c>
      <c r="N193" s="82">
        <v>59969.53</v>
      </c>
      <c r="O193" s="82">
        <v>63049.69</v>
      </c>
      <c r="P193" s="82">
        <v>66185.290000000008</v>
      </c>
      <c r="Q193" s="82">
        <v>69377.05</v>
      </c>
      <c r="R193" s="82">
        <v>73227.17</v>
      </c>
      <c r="S193" s="82">
        <v>73504.67</v>
      </c>
      <c r="T193" s="82">
        <v>73784.759999999995</v>
      </c>
      <c r="U193" s="82">
        <v>74067.459999999992</v>
      </c>
      <c r="V193" s="82">
        <v>74352.800000000003</v>
      </c>
      <c r="W193" s="82">
        <v>74640.789999999994</v>
      </c>
      <c r="X193" s="82">
        <v>74931.460000000006</v>
      </c>
      <c r="Y193" s="82">
        <v>75224.840000000011</v>
      </c>
      <c r="Z193" s="82">
        <v>75520.960000000006</v>
      </c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</row>
    <row r="194" spans="1:60" ht="16">
      <c r="A194" s="32"/>
      <c r="B194" s="121" t="s">
        <v>1168</v>
      </c>
      <c r="C194" s="82">
        <v>0</v>
      </c>
      <c r="D194" s="82">
        <v>47931.33</v>
      </c>
      <c r="E194" s="82">
        <v>58392.82</v>
      </c>
      <c r="F194" s="82">
        <v>72499.83</v>
      </c>
      <c r="G194" s="82">
        <v>80544.56</v>
      </c>
      <c r="H194" s="82">
        <v>96352.420000000013</v>
      </c>
      <c r="I194" s="82">
        <v>107098.45</v>
      </c>
      <c r="J194" s="82">
        <v>128839.72</v>
      </c>
      <c r="K194" s="82">
        <v>145648.97</v>
      </c>
      <c r="L194" s="82">
        <v>158792.99</v>
      </c>
      <c r="M194" s="82">
        <v>182408.33000000002</v>
      </c>
      <c r="N194" s="82">
        <v>148084.76999999999</v>
      </c>
      <c r="O194" s="82">
        <v>143975.07</v>
      </c>
      <c r="P194" s="82">
        <v>152677.6</v>
      </c>
      <c r="Q194" s="82">
        <v>151519.15</v>
      </c>
      <c r="R194" s="82">
        <v>157696.71</v>
      </c>
      <c r="S194" s="82">
        <v>153158.02000000002</v>
      </c>
      <c r="T194" s="82">
        <v>157928.72</v>
      </c>
      <c r="U194" s="82">
        <v>156019.31</v>
      </c>
      <c r="V194" s="82">
        <v>163595.9</v>
      </c>
      <c r="W194" s="82">
        <v>169113.22</v>
      </c>
      <c r="X194" s="82">
        <v>165733.24</v>
      </c>
      <c r="Y194" s="82">
        <v>167465.9</v>
      </c>
      <c r="Z194" s="82">
        <v>177678.55000000002</v>
      </c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</row>
    <row r="195" spans="1:60" ht="16">
      <c r="A195" s="32"/>
      <c r="B195" s="121" t="s">
        <v>1231</v>
      </c>
      <c r="C195" s="82">
        <v>0</v>
      </c>
      <c r="D195" s="82">
        <v>222941.03999999998</v>
      </c>
      <c r="E195" s="82">
        <v>373485.23000000004</v>
      </c>
      <c r="F195" s="82">
        <v>551882.03</v>
      </c>
      <c r="G195" s="82">
        <v>666580.67999999993</v>
      </c>
      <c r="H195" s="82">
        <v>879106.41</v>
      </c>
      <c r="I195" s="82">
        <v>1027665.23</v>
      </c>
      <c r="J195" s="82">
        <v>1325529.1000000001</v>
      </c>
      <c r="K195" s="82">
        <v>1520740.94</v>
      </c>
      <c r="L195" s="82">
        <v>1723435.11</v>
      </c>
      <c r="M195" s="82">
        <v>2027772.6199999999</v>
      </c>
      <c r="N195" s="82">
        <v>1503463.73</v>
      </c>
      <c r="O195" s="82">
        <v>1517592.17</v>
      </c>
      <c r="P195" s="82">
        <v>1528344.7000000002</v>
      </c>
      <c r="Q195" s="82">
        <v>1541125.06</v>
      </c>
      <c r="R195" s="82">
        <v>1553046.8</v>
      </c>
      <c r="S195" s="82">
        <v>1568269.32</v>
      </c>
      <c r="T195" s="82">
        <v>1580134.3</v>
      </c>
      <c r="U195" s="82">
        <v>1596178.41</v>
      </c>
      <c r="V195" s="82">
        <v>1607296.26</v>
      </c>
      <c r="W195" s="82">
        <v>1619622.0899999999</v>
      </c>
      <c r="X195" s="82">
        <v>1633729.5799999998</v>
      </c>
      <c r="Y195" s="82">
        <v>1648005.8499999999</v>
      </c>
      <c r="Z195" s="82">
        <v>1660331.21</v>
      </c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</row>
    <row r="196" spans="1:60" ht="16">
      <c r="A196" s="32"/>
      <c r="B196" s="121" t="s">
        <v>28</v>
      </c>
      <c r="C196" s="82">
        <v>256581.16999999998</v>
      </c>
      <c r="D196" s="82">
        <v>4473269.6500000004</v>
      </c>
      <c r="E196" s="82">
        <v>7480256.7800000021</v>
      </c>
      <c r="F196" s="82">
        <v>12442835.710000001</v>
      </c>
      <c r="G196" s="82">
        <v>10130267.440000001</v>
      </c>
      <c r="H196" s="82">
        <v>9554563.9900000002</v>
      </c>
      <c r="I196" s="82">
        <v>8764450.4800000004</v>
      </c>
      <c r="J196" s="82">
        <v>9793002.1699999999</v>
      </c>
      <c r="K196" s="82">
        <v>10326504.219999999</v>
      </c>
      <c r="L196" s="82">
        <v>11077306.6</v>
      </c>
      <c r="M196" s="82">
        <v>12074964.169999998</v>
      </c>
      <c r="N196" s="82">
        <v>9493647.2200000007</v>
      </c>
      <c r="O196" s="82">
        <v>9834763.4100000001</v>
      </c>
      <c r="P196" s="82">
        <v>10021227.990000002</v>
      </c>
      <c r="Q196" s="82">
        <v>10185916.990000002</v>
      </c>
      <c r="R196" s="82">
        <v>10606615.219999999</v>
      </c>
      <c r="S196" s="82">
        <v>9501848.040000001</v>
      </c>
      <c r="T196" s="82">
        <v>9714121.8999999966</v>
      </c>
      <c r="U196" s="82">
        <v>9937602.5299999975</v>
      </c>
      <c r="V196" s="82">
        <v>10206436.9</v>
      </c>
      <c r="W196" s="82">
        <v>10502338.799999999</v>
      </c>
      <c r="X196" s="82">
        <v>10804313.680000002</v>
      </c>
      <c r="Y196" s="82">
        <v>9756569.8899999987</v>
      </c>
      <c r="Z196" s="82">
        <v>9854610.7799999993</v>
      </c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</row>
    <row r="197" spans="1:60" ht="16">
      <c r="A197" s="32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</row>
    <row r="198" spans="1:60" ht="16">
      <c r="A198" s="32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</row>
    <row r="199" spans="1:60" ht="16">
      <c r="A199" s="32"/>
      <c r="B199" s="121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</row>
    <row r="200" spans="1:60" ht="16">
      <c r="A200" s="32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</row>
    <row r="201" spans="1:60" ht="16">
      <c r="A201" s="32"/>
      <c r="B201" s="120" t="s">
        <v>0</v>
      </c>
      <c r="C201" s="117" t="s">
        <v>34</v>
      </c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117"/>
      <c r="X201" s="117"/>
      <c r="Y201" s="117"/>
      <c r="Z201" s="117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</row>
    <row r="202" spans="1:60" ht="16">
      <c r="A202" s="32"/>
      <c r="B202" s="120" t="s">
        <v>8</v>
      </c>
      <c r="C202" s="117" t="s">
        <v>544</v>
      </c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117"/>
      <c r="X202" s="117"/>
      <c r="Y202" s="117"/>
      <c r="Z202" s="117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</row>
    <row r="203" spans="1:60" ht="16">
      <c r="A203" s="32"/>
      <c r="B203" s="120" t="s">
        <v>1</v>
      </c>
      <c r="C203" s="117" t="s">
        <v>119</v>
      </c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117"/>
      <c r="X203" s="117"/>
      <c r="Y203" s="117"/>
      <c r="Z203" s="117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</row>
    <row r="204" spans="1:60" ht="16">
      <c r="A204" s="32"/>
      <c r="B204" s="32"/>
      <c r="C204" s="32">
        <v>2023</v>
      </c>
      <c r="D204" s="32">
        <f>C204+1</f>
        <v>2024</v>
      </c>
      <c r="E204" s="32">
        <f t="shared" ref="E204" si="25">D204+1</f>
        <v>2025</v>
      </c>
      <c r="F204" s="32">
        <f t="shared" ref="F204" si="26">E204+1</f>
        <v>2026</v>
      </c>
      <c r="G204" s="32">
        <f t="shared" ref="G204" si="27">F204+1</f>
        <v>2027</v>
      </c>
      <c r="H204" s="32">
        <f t="shared" ref="H204" si="28">G204+1</f>
        <v>2028</v>
      </c>
      <c r="I204" s="32">
        <f t="shared" ref="I204" si="29">H204+1</f>
        <v>2029</v>
      </c>
      <c r="J204" s="32">
        <f t="shared" ref="J204" si="30">I204+1</f>
        <v>2030</v>
      </c>
      <c r="K204" s="32">
        <f t="shared" ref="K204" si="31">J204+1</f>
        <v>2031</v>
      </c>
      <c r="L204" s="32">
        <f t="shared" ref="L204" si="32">K204+1</f>
        <v>2032</v>
      </c>
      <c r="M204" s="32">
        <f t="shared" ref="M204" si="33">L204+1</f>
        <v>2033</v>
      </c>
      <c r="N204" s="32">
        <f t="shared" ref="N204" si="34">M204+1</f>
        <v>2034</v>
      </c>
      <c r="O204" s="32">
        <f t="shared" ref="O204" si="35">N204+1</f>
        <v>2035</v>
      </c>
      <c r="P204" s="32">
        <f t="shared" ref="P204" si="36">O204+1</f>
        <v>2036</v>
      </c>
      <c r="Q204" s="32">
        <f t="shared" ref="Q204" si="37">P204+1</f>
        <v>2037</v>
      </c>
      <c r="R204" s="32">
        <f t="shared" ref="R204" si="38">Q204+1</f>
        <v>2038</v>
      </c>
      <c r="S204" s="32">
        <f t="shared" ref="S204" si="39">R204+1</f>
        <v>2039</v>
      </c>
      <c r="T204" s="32">
        <f t="shared" ref="T204" si="40">S204+1</f>
        <v>2040</v>
      </c>
      <c r="U204" s="32">
        <f t="shared" ref="U204" si="41">T204+1</f>
        <v>2041</v>
      </c>
      <c r="V204" s="32">
        <f>U204+1</f>
        <v>2042</v>
      </c>
      <c r="W204" s="32">
        <f t="shared" ref="W204:Z204" si="42">V204+1</f>
        <v>2043</v>
      </c>
      <c r="X204" s="32">
        <f t="shared" si="42"/>
        <v>2044</v>
      </c>
      <c r="Y204" s="32">
        <f t="shared" si="42"/>
        <v>2045</v>
      </c>
      <c r="Z204" s="32">
        <f t="shared" si="42"/>
        <v>2046</v>
      </c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</row>
    <row r="205" spans="1:60" ht="16">
      <c r="A205" s="32"/>
      <c r="B205" s="120" t="s">
        <v>60</v>
      </c>
      <c r="C205" s="117" t="s">
        <v>64</v>
      </c>
      <c r="D205" s="117" t="s">
        <v>65</v>
      </c>
      <c r="E205" s="117" t="s">
        <v>62</v>
      </c>
      <c r="F205" s="117" t="s">
        <v>73</v>
      </c>
      <c r="G205" s="117" t="s">
        <v>72</v>
      </c>
      <c r="H205" s="117" t="s">
        <v>71</v>
      </c>
      <c r="I205" s="117" t="s">
        <v>70</v>
      </c>
      <c r="J205" s="117" t="s">
        <v>63</v>
      </c>
      <c r="K205" s="117" t="s">
        <v>69</v>
      </c>
      <c r="L205" s="117" t="s">
        <v>68</v>
      </c>
      <c r="M205" s="117" t="s">
        <v>67</v>
      </c>
      <c r="N205" s="117" t="s">
        <v>66</v>
      </c>
      <c r="O205" s="117" t="s">
        <v>48</v>
      </c>
      <c r="P205" s="117" t="s">
        <v>46</v>
      </c>
      <c r="Q205" s="117" t="s">
        <v>59</v>
      </c>
      <c r="R205" s="117" t="s">
        <v>75</v>
      </c>
      <c r="S205" s="117" t="s">
        <v>76</v>
      </c>
      <c r="T205" s="117" t="s">
        <v>82</v>
      </c>
      <c r="U205" s="117" t="s">
        <v>84</v>
      </c>
      <c r="V205" s="117" t="s">
        <v>997</v>
      </c>
      <c r="W205" s="117" t="s">
        <v>998</v>
      </c>
      <c r="X205" s="117" t="s">
        <v>999</v>
      </c>
      <c r="Y205" s="117" t="s">
        <v>1000</v>
      </c>
      <c r="Z205" s="117" t="s">
        <v>1001</v>
      </c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</row>
    <row r="206" spans="1:60" ht="16">
      <c r="A206" s="32"/>
      <c r="B206" s="121" t="s">
        <v>118</v>
      </c>
      <c r="C206" s="82">
        <v>0</v>
      </c>
      <c r="D206" s="82">
        <v>80144.34</v>
      </c>
      <c r="E206" s="82">
        <v>114354.84</v>
      </c>
      <c r="F206" s="82">
        <v>123400.9</v>
      </c>
      <c r="G206" s="82">
        <v>120521.04</v>
      </c>
      <c r="H206" s="82">
        <v>119368.66</v>
      </c>
      <c r="I206" s="82">
        <v>119943.89</v>
      </c>
      <c r="J206" s="82">
        <v>120611.41</v>
      </c>
      <c r="K206" s="82">
        <v>121281.82</v>
      </c>
      <c r="L206" s="82">
        <v>121954.97</v>
      </c>
      <c r="M206" s="82">
        <v>122630.71</v>
      </c>
      <c r="N206" s="82">
        <v>123308.87</v>
      </c>
      <c r="O206" s="82">
        <v>123989.28</v>
      </c>
      <c r="P206" s="82">
        <v>124671.75</v>
      </c>
      <c r="Q206" s="82">
        <v>125356.08</v>
      </c>
      <c r="R206" s="82">
        <v>126042.08</v>
      </c>
      <c r="S206" s="82">
        <v>126729.53</v>
      </c>
      <c r="T206" s="82">
        <v>127418.21</v>
      </c>
      <c r="U206" s="82">
        <v>128107.89</v>
      </c>
      <c r="V206" s="82">
        <v>128798.32</v>
      </c>
      <c r="W206" s="82">
        <v>129489.25</v>
      </c>
      <c r="X206" s="82">
        <v>130180.41</v>
      </c>
      <c r="Y206" s="82">
        <v>131115.65</v>
      </c>
      <c r="Z206" s="82">
        <v>132062.5</v>
      </c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</row>
    <row r="207" spans="1:60" ht="16">
      <c r="A207" s="32"/>
      <c r="B207" s="121" t="s">
        <v>130</v>
      </c>
      <c r="C207" s="82">
        <v>0</v>
      </c>
      <c r="D207" s="82">
        <v>47761.39</v>
      </c>
      <c r="E207" s="82">
        <v>70804.460000000006</v>
      </c>
      <c r="F207" s="82">
        <v>126623.09</v>
      </c>
      <c r="G207" s="82">
        <v>112777.38</v>
      </c>
      <c r="H207" s="82">
        <v>109118.92</v>
      </c>
      <c r="I207" s="82">
        <v>94749.07</v>
      </c>
      <c r="J207" s="82">
        <v>107001.39</v>
      </c>
      <c r="K207" s="82">
        <v>121701.63</v>
      </c>
      <c r="L207" s="82">
        <v>139338.87</v>
      </c>
      <c r="M207" s="82">
        <v>160499.9</v>
      </c>
      <c r="N207" s="82">
        <v>185888.75</v>
      </c>
      <c r="O207" s="82">
        <v>216350.12</v>
      </c>
      <c r="P207" s="82">
        <v>252897.44</v>
      </c>
      <c r="Q207" s="82">
        <v>296746.65999999997</v>
      </c>
      <c r="R207" s="82">
        <v>349356.63</v>
      </c>
      <c r="S207" s="82">
        <v>412477.69</v>
      </c>
      <c r="T207" s="82">
        <v>488209.88</v>
      </c>
      <c r="U207" s="82">
        <v>579072.81999999995</v>
      </c>
      <c r="V207" s="82">
        <v>688089.51</v>
      </c>
      <c r="W207" s="82">
        <v>818886.95</v>
      </c>
      <c r="X207" s="82">
        <v>975816.76</v>
      </c>
      <c r="Y207" s="82">
        <v>137657.73000000001</v>
      </c>
      <c r="Z207" s="82">
        <v>138950.89000000001</v>
      </c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</row>
    <row r="208" spans="1:60" ht="16">
      <c r="A208" s="32"/>
      <c r="B208" s="121" t="s">
        <v>141</v>
      </c>
      <c r="C208" s="82">
        <v>0</v>
      </c>
      <c r="D208" s="82">
        <v>244622.34</v>
      </c>
      <c r="E208" s="82">
        <v>476119.31000000006</v>
      </c>
      <c r="F208" s="82">
        <v>912886.29</v>
      </c>
      <c r="G208" s="82">
        <v>595808.37</v>
      </c>
      <c r="H208" s="82">
        <v>451366.02</v>
      </c>
      <c r="I208" s="82">
        <v>289112.51</v>
      </c>
      <c r="J208" s="82">
        <v>295359.53999999998</v>
      </c>
      <c r="K208" s="82">
        <v>301781.5</v>
      </c>
      <c r="L208" s="82">
        <v>308383.24</v>
      </c>
      <c r="M208" s="82">
        <v>315169.73000000004</v>
      </c>
      <c r="N208" s="82">
        <v>322146.03999999998</v>
      </c>
      <c r="O208" s="82">
        <v>329317.38</v>
      </c>
      <c r="P208" s="82">
        <v>336689.02</v>
      </c>
      <c r="Q208" s="82">
        <v>344266.38999999996</v>
      </c>
      <c r="R208" s="82">
        <v>352055</v>
      </c>
      <c r="S208" s="82">
        <v>360060.48</v>
      </c>
      <c r="T208" s="82">
        <v>368288.57</v>
      </c>
      <c r="U208" s="82">
        <v>376745.11</v>
      </c>
      <c r="V208" s="82">
        <v>385436.05</v>
      </c>
      <c r="W208" s="82">
        <v>394367.45</v>
      </c>
      <c r="X208" s="82">
        <v>403545.44999999995</v>
      </c>
      <c r="Y208" s="82">
        <v>372144.82999999996</v>
      </c>
      <c r="Z208" s="82">
        <v>376284</v>
      </c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</row>
    <row r="209" spans="1:60" ht="16">
      <c r="A209" s="32"/>
      <c r="B209" s="121" t="s">
        <v>163</v>
      </c>
      <c r="C209" s="82">
        <v>0</v>
      </c>
      <c r="D209" s="82">
        <v>598561.01</v>
      </c>
      <c r="E209" s="82">
        <v>1149903.3500000001</v>
      </c>
      <c r="F209" s="82">
        <v>2260785.06</v>
      </c>
      <c r="G209" s="82">
        <v>1444894.9300000002</v>
      </c>
      <c r="H209" s="82">
        <v>1034980.78</v>
      </c>
      <c r="I209" s="82">
        <v>571643.6</v>
      </c>
      <c r="J209" s="82">
        <v>575707.02</v>
      </c>
      <c r="K209" s="82">
        <v>579806.09</v>
      </c>
      <c r="L209" s="82">
        <v>583941.11</v>
      </c>
      <c r="M209" s="82">
        <v>588112.42000000004</v>
      </c>
      <c r="N209" s="82">
        <v>592320.34000000008</v>
      </c>
      <c r="O209" s="82">
        <v>596565.17999999993</v>
      </c>
      <c r="P209" s="82">
        <v>600847.27</v>
      </c>
      <c r="Q209" s="82">
        <v>605166.96000000008</v>
      </c>
      <c r="R209" s="82">
        <v>609524.57999999996</v>
      </c>
      <c r="S209" s="82">
        <v>613920.47</v>
      </c>
      <c r="T209" s="82">
        <v>618354.94999999995</v>
      </c>
      <c r="U209" s="82">
        <v>622828.39</v>
      </c>
      <c r="V209" s="82">
        <v>627341.12</v>
      </c>
      <c r="W209" s="82">
        <v>631893.52</v>
      </c>
      <c r="X209" s="82">
        <v>636485.89999999991</v>
      </c>
      <c r="Y209" s="82">
        <v>663069.67999999993</v>
      </c>
      <c r="Z209" s="82">
        <v>670018.25</v>
      </c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</row>
    <row r="210" spans="1:60" ht="16">
      <c r="A210" s="32"/>
      <c r="B210" s="121" t="s">
        <v>185</v>
      </c>
      <c r="C210" s="82">
        <v>0</v>
      </c>
      <c r="D210" s="82">
        <v>183779.61</v>
      </c>
      <c r="E210" s="82">
        <v>417618.82</v>
      </c>
      <c r="F210" s="82">
        <v>898810.79</v>
      </c>
      <c r="G210" s="82">
        <v>936858.62</v>
      </c>
      <c r="H210" s="82">
        <v>968126.55</v>
      </c>
      <c r="I210" s="82">
        <v>913120.91</v>
      </c>
      <c r="J210" s="82">
        <v>935981.21</v>
      </c>
      <c r="K210" s="82">
        <v>959548.89</v>
      </c>
      <c r="L210" s="82">
        <v>983847.77999999991</v>
      </c>
      <c r="M210" s="82">
        <v>1008902.55</v>
      </c>
      <c r="N210" s="82">
        <v>1034738.72</v>
      </c>
      <c r="O210" s="82">
        <v>1061382.68</v>
      </c>
      <c r="P210" s="82">
        <v>1088861.77</v>
      </c>
      <c r="Q210" s="82">
        <v>1117204.3</v>
      </c>
      <c r="R210" s="82">
        <v>1146439.53</v>
      </c>
      <c r="S210" s="82">
        <v>1176597.7599999998</v>
      </c>
      <c r="T210" s="82">
        <v>1207710.3699999999</v>
      </c>
      <c r="U210" s="82">
        <v>1239809.8</v>
      </c>
      <c r="V210" s="82">
        <v>1272929.67</v>
      </c>
      <c r="W210" s="82">
        <v>1307104.74</v>
      </c>
      <c r="X210" s="82">
        <v>1342371.0299999998</v>
      </c>
      <c r="Y210" s="82">
        <v>1340786.23</v>
      </c>
      <c r="Z210" s="82">
        <v>1356930.71</v>
      </c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</row>
    <row r="211" spans="1:60" ht="16">
      <c r="A211" s="32"/>
      <c r="B211" s="121" t="s">
        <v>206</v>
      </c>
      <c r="C211" s="82">
        <v>0</v>
      </c>
      <c r="D211" s="82">
        <v>0</v>
      </c>
      <c r="E211" s="82">
        <v>11303.660000000002</v>
      </c>
      <c r="F211" s="82">
        <v>25824.21</v>
      </c>
      <c r="G211" s="82">
        <v>55275.24</v>
      </c>
      <c r="H211" s="82">
        <v>44575.199999999997</v>
      </c>
      <c r="I211" s="82">
        <v>39373.22</v>
      </c>
      <c r="J211" s="82">
        <v>30937.55</v>
      </c>
      <c r="K211" s="82">
        <v>31320.559999999998</v>
      </c>
      <c r="L211" s="82">
        <v>31708.329999999998</v>
      </c>
      <c r="M211" s="82">
        <v>32100.89</v>
      </c>
      <c r="N211" s="82">
        <v>32498.329999999998</v>
      </c>
      <c r="O211" s="82">
        <v>32900.68</v>
      </c>
      <c r="P211" s="82">
        <v>33308</v>
      </c>
      <c r="Q211" s="82">
        <v>33720.379999999997</v>
      </c>
      <c r="R211" s="82">
        <v>34137.86</v>
      </c>
      <c r="S211" s="82">
        <v>34560.520000000004</v>
      </c>
      <c r="T211" s="82">
        <v>34988.409999999996</v>
      </c>
      <c r="U211" s="82">
        <v>35421.599999999999</v>
      </c>
      <c r="V211" s="82">
        <v>35860.15</v>
      </c>
      <c r="W211" s="82">
        <v>36304.129999999997</v>
      </c>
      <c r="X211" s="82">
        <v>36753.619999999995</v>
      </c>
      <c r="Y211" s="82">
        <v>37208.659999999996</v>
      </c>
      <c r="Z211" s="82">
        <v>37669.339999999997</v>
      </c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</row>
    <row r="212" spans="1:60" ht="16">
      <c r="A212" s="32"/>
      <c r="B212" s="121" t="s">
        <v>227</v>
      </c>
      <c r="C212" s="82">
        <v>0</v>
      </c>
      <c r="D212" s="82">
        <v>279749.01</v>
      </c>
      <c r="E212" s="82">
        <v>532066.42000000004</v>
      </c>
      <c r="F212" s="82">
        <v>1042115.62</v>
      </c>
      <c r="G212" s="82">
        <v>562606.22</v>
      </c>
      <c r="H212" s="82">
        <v>319781.59999999998</v>
      </c>
      <c r="I212" s="82">
        <v>68119.209999999992</v>
      </c>
      <c r="J212" s="82">
        <v>68507.199999999997</v>
      </c>
      <c r="K212" s="82">
        <v>68899.98</v>
      </c>
      <c r="L212" s="82">
        <v>69297.600000000006</v>
      </c>
      <c r="M212" s="82">
        <v>69700.14</v>
      </c>
      <c r="N212" s="82">
        <v>70107.64</v>
      </c>
      <c r="O212" s="82">
        <v>70520.17</v>
      </c>
      <c r="P212" s="82">
        <v>70937.78</v>
      </c>
      <c r="Q212" s="82">
        <v>71360.55</v>
      </c>
      <c r="R212" s="82">
        <v>71788.539999999994</v>
      </c>
      <c r="S212" s="82">
        <v>72221.8</v>
      </c>
      <c r="T212" s="82">
        <v>72660.41</v>
      </c>
      <c r="U212" s="82">
        <v>73104.430000000008</v>
      </c>
      <c r="V212" s="82">
        <v>73553.930000000008</v>
      </c>
      <c r="W212" s="82">
        <v>74008.98</v>
      </c>
      <c r="X212" s="82">
        <v>74469.64</v>
      </c>
      <c r="Y212" s="82">
        <v>74935.98000000001</v>
      </c>
      <c r="Z212" s="82">
        <v>75408.09</v>
      </c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</row>
    <row r="213" spans="1:60" ht="16">
      <c r="A213" s="32"/>
      <c r="B213" s="121" t="s">
        <v>248</v>
      </c>
      <c r="C213" s="82">
        <v>0</v>
      </c>
      <c r="D213" s="82">
        <v>234259.7</v>
      </c>
      <c r="E213" s="82">
        <v>492691.74</v>
      </c>
      <c r="F213" s="82">
        <v>613605.52</v>
      </c>
      <c r="G213" s="82">
        <v>610555.28</v>
      </c>
      <c r="H213" s="82">
        <v>607606.26</v>
      </c>
      <c r="I213" s="82">
        <v>604753.69999999995</v>
      </c>
      <c r="J213" s="82">
        <v>601993.04999999993</v>
      </c>
      <c r="K213" s="82">
        <v>599320.04</v>
      </c>
      <c r="L213" s="82">
        <v>596730.56000000006</v>
      </c>
      <c r="M213" s="82">
        <v>594220.75</v>
      </c>
      <c r="N213" s="82">
        <v>591786.91</v>
      </c>
      <c r="O213" s="82">
        <v>589425.58000000007</v>
      </c>
      <c r="P213" s="82">
        <v>587133.4</v>
      </c>
      <c r="Q213" s="82">
        <v>584907.26</v>
      </c>
      <c r="R213" s="82">
        <v>582744.13</v>
      </c>
      <c r="S213" s="82">
        <v>580641.18999999994</v>
      </c>
      <c r="T213" s="82">
        <v>578595.73</v>
      </c>
      <c r="U213" s="82">
        <v>576605.18000000005</v>
      </c>
      <c r="V213" s="82">
        <v>574667.11</v>
      </c>
      <c r="W213" s="82">
        <v>572779.21</v>
      </c>
      <c r="X213" s="82">
        <v>570939.25</v>
      </c>
      <c r="Y213" s="82">
        <v>569145.16999999993</v>
      </c>
      <c r="Z213" s="82">
        <v>567394.94999999995</v>
      </c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</row>
    <row r="214" spans="1:60" ht="16">
      <c r="A214" s="32"/>
      <c r="B214" s="121" t="s">
        <v>1314</v>
      </c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</row>
    <row r="215" spans="1:60" ht="16">
      <c r="A215" s="32"/>
      <c r="B215" s="121" t="s">
        <v>283</v>
      </c>
      <c r="C215" s="82">
        <v>0</v>
      </c>
      <c r="D215" s="82">
        <v>0</v>
      </c>
      <c r="E215" s="82">
        <v>0</v>
      </c>
      <c r="F215" s="82">
        <v>0</v>
      </c>
      <c r="G215" s="82">
        <v>0</v>
      </c>
      <c r="H215" s="82">
        <v>0</v>
      </c>
      <c r="I215" s="82">
        <v>0</v>
      </c>
      <c r="J215" s="82">
        <v>0</v>
      </c>
      <c r="K215" s="82">
        <v>0</v>
      </c>
      <c r="L215" s="82">
        <v>0</v>
      </c>
      <c r="M215" s="82">
        <v>0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2">
        <v>0</v>
      </c>
      <c r="T215" s="82">
        <v>0</v>
      </c>
      <c r="U215" s="82">
        <v>0</v>
      </c>
      <c r="V215" s="82">
        <v>0</v>
      </c>
      <c r="W215" s="82">
        <v>0</v>
      </c>
      <c r="X215" s="82">
        <v>0</v>
      </c>
      <c r="Y215" s="82">
        <v>0</v>
      </c>
      <c r="Z215" s="82">
        <v>0</v>
      </c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</row>
    <row r="216" spans="1:60" ht="16">
      <c r="A216" s="32"/>
      <c r="B216" s="121" t="s">
        <v>303</v>
      </c>
      <c r="C216" s="82">
        <v>0</v>
      </c>
      <c r="D216" s="82">
        <v>29222.199999999997</v>
      </c>
      <c r="E216" s="82">
        <v>34151.67</v>
      </c>
      <c r="F216" s="82">
        <v>37680.230000000003</v>
      </c>
      <c r="G216" s="82">
        <v>31828.36</v>
      </c>
      <c r="H216" s="82">
        <v>29027.919999999998</v>
      </c>
      <c r="I216" s="82">
        <v>26576.71</v>
      </c>
      <c r="J216" s="82">
        <v>26576.71</v>
      </c>
      <c r="K216" s="82">
        <v>26576.71</v>
      </c>
      <c r="L216" s="82">
        <v>26576.71</v>
      </c>
      <c r="M216" s="82">
        <v>26576.71</v>
      </c>
      <c r="N216" s="82">
        <v>26576.71</v>
      </c>
      <c r="O216" s="82">
        <v>26576.71</v>
      </c>
      <c r="P216" s="82">
        <v>26576.71</v>
      </c>
      <c r="Q216" s="82">
        <v>26576.71</v>
      </c>
      <c r="R216" s="82">
        <v>26576.71</v>
      </c>
      <c r="S216" s="82">
        <v>26576.71</v>
      </c>
      <c r="T216" s="82">
        <v>26576.71</v>
      </c>
      <c r="U216" s="82">
        <v>26576.71</v>
      </c>
      <c r="V216" s="82">
        <v>26576.71</v>
      </c>
      <c r="W216" s="82">
        <v>26576.71</v>
      </c>
      <c r="X216" s="82">
        <v>26576.71</v>
      </c>
      <c r="Y216" s="82">
        <v>26576.71</v>
      </c>
      <c r="Z216" s="82">
        <v>26576.71</v>
      </c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</row>
    <row r="217" spans="1:60" ht="16">
      <c r="A217" s="32"/>
      <c r="B217" s="121" t="s">
        <v>325</v>
      </c>
      <c r="C217" s="82">
        <v>0</v>
      </c>
      <c r="D217" s="82">
        <v>102254.37000000001</v>
      </c>
      <c r="E217" s="82">
        <v>296315.68</v>
      </c>
      <c r="F217" s="82">
        <v>487135.95</v>
      </c>
      <c r="G217" s="82">
        <v>260837.46</v>
      </c>
      <c r="H217" s="82">
        <v>149492.84</v>
      </c>
      <c r="I217" s="82">
        <v>40251.57</v>
      </c>
      <c r="J217" s="82">
        <v>40433.79</v>
      </c>
      <c r="K217" s="82">
        <v>40539.370000000003</v>
      </c>
      <c r="L217" s="82">
        <v>40646.92</v>
      </c>
      <c r="M217" s="82">
        <v>40756.44</v>
      </c>
      <c r="N217" s="82">
        <v>40867.910000000003</v>
      </c>
      <c r="O217" s="82">
        <v>40981.32</v>
      </c>
      <c r="P217" s="82">
        <v>41096.660000000003</v>
      </c>
      <c r="Q217" s="82">
        <v>41213.919999999998</v>
      </c>
      <c r="R217" s="82">
        <v>41333.089999999997</v>
      </c>
      <c r="S217" s="82">
        <v>41454.17</v>
      </c>
      <c r="T217" s="82">
        <v>41577.130000000005</v>
      </c>
      <c r="U217" s="82">
        <v>41702.009999999995</v>
      </c>
      <c r="V217" s="82">
        <v>41828.79</v>
      </c>
      <c r="W217" s="82">
        <v>41957.45</v>
      </c>
      <c r="X217" s="82">
        <v>42088.020000000004</v>
      </c>
      <c r="Y217" s="82">
        <v>42220.49</v>
      </c>
      <c r="Z217" s="82">
        <v>42354.86</v>
      </c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</row>
    <row r="218" spans="1:60" ht="16">
      <c r="A218" s="32"/>
      <c r="B218" s="121" t="s">
        <v>356</v>
      </c>
      <c r="C218" s="82">
        <v>0</v>
      </c>
      <c r="D218" s="82">
        <v>90554.22</v>
      </c>
      <c r="E218" s="82">
        <v>161253.06000000003</v>
      </c>
      <c r="F218" s="82">
        <v>232123.95</v>
      </c>
      <c r="G218" s="82">
        <v>236995.52</v>
      </c>
      <c r="H218" s="82">
        <v>241879.37</v>
      </c>
      <c r="I218" s="82">
        <v>353509.03</v>
      </c>
      <c r="J218" s="82">
        <v>361152.3</v>
      </c>
      <c r="K218" s="82">
        <v>368941.57999999996</v>
      </c>
      <c r="L218" s="82">
        <v>487166.92</v>
      </c>
      <c r="M218" s="82">
        <v>497856.86</v>
      </c>
      <c r="N218" s="82">
        <v>508748.62</v>
      </c>
      <c r="O218" s="82">
        <v>634087.33000000007</v>
      </c>
      <c r="P218" s="82">
        <v>648094.75</v>
      </c>
      <c r="Q218" s="82">
        <v>662364.25</v>
      </c>
      <c r="R218" s="82">
        <v>795248.38</v>
      </c>
      <c r="S218" s="82">
        <v>94628.099999999991</v>
      </c>
      <c r="T218" s="82">
        <v>95497.44</v>
      </c>
      <c r="U218" s="82">
        <v>96377.53</v>
      </c>
      <c r="V218" s="82">
        <v>97268.47</v>
      </c>
      <c r="W218" s="82">
        <v>98170.4</v>
      </c>
      <c r="X218" s="82">
        <v>99083.47</v>
      </c>
      <c r="Y218" s="82">
        <v>100007.79999999999</v>
      </c>
      <c r="Z218" s="82">
        <v>100943.54</v>
      </c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</row>
    <row r="219" spans="1:60" ht="16">
      <c r="A219" s="32"/>
      <c r="B219" s="121" t="s">
        <v>1126</v>
      </c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</row>
    <row r="220" spans="1:60" ht="16">
      <c r="A220" s="32"/>
      <c r="B220" s="121" t="s">
        <v>1147</v>
      </c>
      <c r="C220" s="82">
        <v>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2">
        <v>0</v>
      </c>
      <c r="J220" s="82">
        <v>0</v>
      </c>
      <c r="K220" s="82">
        <v>0</v>
      </c>
      <c r="L220" s="82">
        <v>0</v>
      </c>
      <c r="M220" s="82">
        <v>0</v>
      </c>
      <c r="N220" s="82">
        <v>0</v>
      </c>
      <c r="O220" s="82">
        <v>0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82">
        <v>0</v>
      </c>
      <c r="V220" s="82">
        <v>0</v>
      </c>
      <c r="W220" s="82">
        <v>0</v>
      </c>
      <c r="X220" s="82">
        <v>0</v>
      </c>
      <c r="Y220" s="82">
        <v>0</v>
      </c>
      <c r="Z220" s="82">
        <v>0</v>
      </c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</row>
    <row r="221" spans="1:60" ht="16">
      <c r="A221" s="32"/>
      <c r="B221" s="121" t="s">
        <v>1189</v>
      </c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</row>
    <row r="222" spans="1:60" ht="16">
      <c r="A222" s="32"/>
      <c r="B222" s="121" t="s">
        <v>1210</v>
      </c>
      <c r="C222" s="82">
        <v>0</v>
      </c>
      <c r="D222" s="82">
        <v>0</v>
      </c>
      <c r="E222" s="82">
        <v>0</v>
      </c>
      <c r="F222" s="82">
        <v>0</v>
      </c>
      <c r="G222" s="82">
        <v>0</v>
      </c>
      <c r="H222" s="82">
        <v>0</v>
      </c>
      <c r="I222" s="82">
        <v>0</v>
      </c>
      <c r="J222" s="82">
        <v>0</v>
      </c>
      <c r="K222" s="82">
        <v>0</v>
      </c>
      <c r="L222" s="82">
        <v>0</v>
      </c>
      <c r="M222" s="82">
        <v>0</v>
      </c>
      <c r="N222" s="82">
        <v>0</v>
      </c>
      <c r="O222" s="82">
        <v>0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0</v>
      </c>
      <c r="Y222" s="82">
        <v>0</v>
      </c>
      <c r="Z222" s="82">
        <v>0</v>
      </c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</row>
    <row r="223" spans="1:60" ht="16">
      <c r="A223" s="32"/>
      <c r="B223" s="121" t="s">
        <v>1252</v>
      </c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</row>
    <row r="224" spans="1:60" ht="16">
      <c r="A224" s="32"/>
      <c r="B224" s="121" t="s">
        <v>1273</v>
      </c>
      <c r="C224" s="82">
        <v>0</v>
      </c>
      <c r="D224" s="82">
        <v>99782.510000000009</v>
      </c>
      <c r="E224" s="82">
        <v>270381.83999999997</v>
      </c>
      <c r="F224" s="82">
        <v>391601.33999999997</v>
      </c>
      <c r="G224" s="82">
        <v>189260.43000000002</v>
      </c>
      <c r="H224" s="82">
        <v>107397.76000000001</v>
      </c>
      <c r="I224" s="82">
        <v>36340.630000000005</v>
      </c>
      <c r="J224" s="82">
        <v>37527.660000000003</v>
      </c>
      <c r="K224" s="82">
        <v>37580.92</v>
      </c>
      <c r="L224" s="82">
        <v>37632.559999999998</v>
      </c>
      <c r="M224" s="82">
        <v>37682.51</v>
      </c>
      <c r="N224" s="82">
        <v>37730.639999999999</v>
      </c>
      <c r="O224" s="82">
        <v>37776.89</v>
      </c>
      <c r="P224" s="82">
        <v>37821.120000000003</v>
      </c>
      <c r="Q224" s="82">
        <v>37863.230000000003</v>
      </c>
      <c r="R224" s="82">
        <v>37903.120000000003</v>
      </c>
      <c r="S224" s="82">
        <v>37940.67</v>
      </c>
      <c r="T224" s="82">
        <v>37975.75</v>
      </c>
      <c r="U224" s="82">
        <v>38008.25</v>
      </c>
      <c r="V224" s="82">
        <v>38038.04</v>
      </c>
      <c r="W224" s="82">
        <v>38064.959999999999</v>
      </c>
      <c r="X224" s="82">
        <v>38088.910000000003</v>
      </c>
      <c r="Y224" s="82">
        <v>41069.130000000005</v>
      </c>
      <c r="Z224" s="82">
        <v>41231.439999999995</v>
      </c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</row>
    <row r="225" spans="1:60" ht="16">
      <c r="A225" s="32"/>
      <c r="B225" s="121" t="s">
        <v>1355</v>
      </c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</row>
    <row r="226" spans="1:60" ht="16">
      <c r="A226" s="32"/>
      <c r="B226" s="121" t="s">
        <v>1376</v>
      </c>
      <c r="C226" s="82">
        <v>0</v>
      </c>
      <c r="D226" s="82">
        <v>93913.51999999999</v>
      </c>
      <c r="E226" s="82">
        <v>241969.36000000002</v>
      </c>
      <c r="F226" s="82">
        <v>319140.45999999996</v>
      </c>
      <c r="G226" s="82">
        <v>143278.37</v>
      </c>
      <c r="H226" s="82">
        <v>81732.079999999987</v>
      </c>
      <c r="I226" s="82">
        <v>34828.25</v>
      </c>
      <c r="J226" s="82">
        <v>35803.72</v>
      </c>
      <c r="K226" s="82">
        <v>35845.51</v>
      </c>
      <c r="L226" s="82">
        <v>35885.93</v>
      </c>
      <c r="M226" s="82">
        <v>35924.909999999996</v>
      </c>
      <c r="N226" s="82">
        <v>35962.36</v>
      </c>
      <c r="O226" s="82">
        <v>35998.22</v>
      </c>
      <c r="P226" s="82">
        <v>36032.369999999995</v>
      </c>
      <c r="Q226" s="82">
        <v>36064.75</v>
      </c>
      <c r="R226" s="82">
        <v>36095.25</v>
      </c>
      <c r="S226" s="82">
        <v>36123.770000000004</v>
      </c>
      <c r="T226" s="82">
        <v>36150.22</v>
      </c>
      <c r="U226" s="82">
        <v>36174.5</v>
      </c>
      <c r="V226" s="82">
        <v>36196.480000000003</v>
      </c>
      <c r="W226" s="82">
        <v>36216.080000000002</v>
      </c>
      <c r="X226" s="82">
        <v>36233.17</v>
      </c>
      <c r="Y226" s="82">
        <v>38701.94</v>
      </c>
      <c r="Z226" s="82">
        <v>38833.699999999997</v>
      </c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</row>
    <row r="227" spans="1:60" ht="16">
      <c r="A227" s="32"/>
      <c r="B227" s="121" t="s">
        <v>397</v>
      </c>
      <c r="C227" s="82">
        <v>0</v>
      </c>
      <c r="D227" s="82">
        <v>60442.799999999996</v>
      </c>
      <c r="E227" s="82">
        <v>123495.54</v>
      </c>
      <c r="F227" s="82">
        <v>252996.75</v>
      </c>
      <c r="G227" s="82">
        <v>211191.74</v>
      </c>
      <c r="H227" s="82">
        <v>191681.42</v>
      </c>
      <c r="I227" s="82">
        <v>156763.13999999998</v>
      </c>
      <c r="J227" s="82">
        <v>160549.55000000002</v>
      </c>
      <c r="K227" s="82">
        <v>164453.69</v>
      </c>
      <c r="L227" s="82">
        <v>168479.52</v>
      </c>
      <c r="M227" s="82">
        <v>172631.16</v>
      </c>
      <c r="N227" s="82">
        <v>176912.88999999998</v>
      </c>
      <c r="O227" s="82">
        <v>181329.07</v>
      </c>
      <c r="P227" s="82">
        <v>185884.3</v>
      </c>
      <c r="Q227" s="82">
        <v>190583.28</v>
      </c>
      <c r="R227" s="82">
        <v>195430.90000000002</v>
      </c>
      <c r="S227" s="82">
        <v>200432.21000000002</v>
      </c>
      <c r="T227" s="82">
        <v>205592.43</v>
      </c>
      <c r="U227" s="82">
        <v>210917</v>
      </c>
      <c r="V227" s="82">
        <v>216411.51999999999</v>
      </c>
      <c r="W227" s="82">
        <v>222081.77</v>
      </c>
      <c r="X227" s="82">
        <v>227933.79</v>
      </c>
      <c r="Y227" s="82">
        <v>221722.29</v>
      </c>
      <c r="Z227" s="82">
        <v>224308.33000000002</v>
      </c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</row>
    <row r="228" spans="1:60" ht="16">
      <c r="A228" s="32"/>
      <c r="B228" s="121" t="s">
        <v>418</v>
      </c>
      <c r="C228" s="82">
        <v>0</v>
      </c>
      <c r="D228" s="82">
        <v>0</v>
      </c>
      <c r="E228" s="82">
        <v>5651.8399999999992</v>
      </c>
      <c r="F228" s="82">
        <v>12912.11</v>
      </c>
      <c r="G228" s="82">
        <v>27637.62</v>
      </c>
      <c r="H228" s="82">
        <v>22287.59</v>
      </c>
      <c r="I228" s="82">
        <v>19686.61</v>
      </c>
      <c r="J228" s="82">
        <v>15468.77</v>
      </c>
      <c r="K228" s="82">
        <v>15660.279999999999</v>
      </c>
      <c r="L228" s="82">
        <v>15854.17</v>
      </c>
      <c r="M228" s="82">
        <v>16050.45</v>
      </c>
      <c r="N228" s="82">
        <v>16249.16</v>
      </c>
      <c r="O228" s="82">
        <v>16450.34</v>
      </c>
      <c r="P228" s="82">
        <v>16654</v>
      </c>
      <c r="Q228" s="82">
        <v>16860.189999999999</v>
      </c>
      <c r="R228" s="82">
        <v>17068.939999999999</v>
      </c>
      <c r="S228" s="82">
        <v>17280.260000000002</v>
      </c>
      <c r="T228" s="82">
        <v>17494.199999999997</v>
      </c>
      <c r="U228" s="82">
        <v>17710.8</v>
      </c>
      <c r="V228" s="82">
        <v>17930.070000000003</v>
      </c>
      <c r="W228" s="82">
        <v>18152.07</v>
      </c>
      <c r="X228" s="82">
        <v>18376.800000000003</v>
      </c>
      <c r="Y228" s="82">
        <v>18604.329999999998</v>
      </c>
      <c r="Z228" s="82">
        <v>18834.669999999998</v>
      </c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</row>
    <row r="229" spans="1:60" ht="16">
      <c r="A229" s="32"/>
      <c r="B229" s="121" t="s">
        <v>439</v>
      </c>
      <c r="C229" s="82">
        <v>0</v>
      </c>
      <c r="D229" s="82">
        <v>145612.18</v>
      </c>
      <c r="E229" s="82">
        <v>242485.37000000002</v>
      </c>
      <c r="F229" s="82">
        <v>437852.82</v>
      </c>
      <c r="G229" s="82">
        <v>377323.58999999997</v>
      </c>
      <c r="H229" s="82">
        <v>347753.16</v>
      </c>
      <c r="I229" s="82">
        <v>295377.26</v>
      </c>
      <c r="J229" s="82">
        <v>297308.81999999995</v>
      </c>
      <c r="K229" s="82">
        <v>299257.31999999995</v>
      </c>
      <c r="L229" s="82">
        <v>301222.87000000005</v>
      </c>
      <c r="M229" s="82">
        <v>303205.64</v>
      </c>
      <c r="N229" s="82">
        <v>305205.76999999996</v>
      </c>
      <c r="O229" s="82">
        <v>307223.44</v>
      </c>
      <c r="P229" s="82">
        <v>309258.78999999998</v>
      </c>
      <c r="Q229" s="82">
        <v>311311.99</v>
      </c>
      <c r="R229" s="82">
        <v>313383.18000000005</v>
      </c>
      <c r="S229" s="82">
        <v>315472.52999999997</v>
      </c>
      <c r="T229" s="82">
        <v>317580.2</v>
      </c>
      <c r="U229" s="82">
        <v>319706.34999999998</v>
      </c>
      <c r="V229" s="82">
        <v>321851.15999999997</v>
      </c>
      <c r="W229" s="82">
        <v>324014.77999999997</v>
      </c>
      <c r="X229" s="82">
        <v>326197.39</v>
      </c>
      <c r="Y229" s="82">
        <v>331651.14999999997</v>
      </c>
      <c r="Z229" s="82">
        <v>334868.86</v>
      </c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</row>
    <row r="230" spans="1:60" ht="16">
      <c r="A230" s="32"/>
      <c r="B230" s="121" t="s">
        <v>461</v>
      </c>
      <c r="C230" s="82">
        <v>0</v>
      </c>
      <c r="D230" s="82">
        <v>34753.25</v>
      </c>
      <c r="E230" s="82">
        <v>37260.69</v>
      </c>
      <c r="F230" s="82">
        <v>43400.73</v>
      </c>
      <c r="G230" s="82">
        <v>44519.8</v>
      </c>
      <c r="H230" s="82">
        <v>46209.2</v>
      </c>
      <c r="I230" s="82">
        <v>46797.39</v>
      </c>
      <c r="J230" s="82">
        <v>49469.31</v>
      </c>
      <c r="K230" s="82">
        <v>52675.05</v>
      </c>
      <c r="L230" s="82">
        <v>56521.29</v>
      </c>
      <c r="M230" s="82">
        <v>61135.97</v>
      </c>
      <c r="N230" s="82">
        <v>66672.63</v>
      </c>
      <c r="O230" s="82">
        <v>73315.47</v>
      </c>
      <c r="P230" s="82">
        <v>81285.509999999995</v>
      </c>
      <c r="Q230" s="82">
        <v>90847.9</v>
      </c>
      <c r="R230" s="82">
        <v>102320.79</v>
      </c>
      <c r="S230" s="82">
        <v>116085.88</v>
      </c>
      <c r="T230" s="82">
        <v>132601.14000000001</v>
      </c>
      <c r="U230" s="82">
        <v>152416.03</v>
      </c>
      <c r="V230" s="82">
        <v>176189.78</v>
      </c>
      <c r="W230" s="82">
        <v>204713.36</v>
      </c>
      <c r="X230" s="82">
        <v>238935.75</v>
      </c>
      <c r="Y230" s="82">
        <v>184828.68</v>
      </c>
      <c r="Z230" s="82">
        <v>186707.05</v>
      </c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</row>
    <row r="231" spans="1:60" ht="16">
      <c r="A231" s="32"/>
      <c r="B231" s="121" t="s">
        <v>472</v>
      </c>
      <c r="C231" s="82">
        <v>0</v>
      </c>
      <c r="D231" s="82">
        <v>12652.75</v>
      </c>
      <c r="E231" s="82">
        <v>26611.08</v>
      </c>
      <c r="F231" s="82">
        <v>33141.839999999997</v>
      </c>
      <c r="G231" s="82">
        <v>32977.1</v>
      </c>
      <c r="H231" s="82">
        <v>32817.81</v>
      </c>
      <c r="I231" s="82">
        <v>32663.74</v>
      </c>
      <c r="J231" s="82">
        <v>32514.630000000005</v>
      </c>
      <c r="K231" s="82">
        <v>32370.26</v>
      </c>
      <c r="L231" s="82">
        <v>32230.399999999998</v>
      </c>
      <c r="M231" s="82">
        <v>32094.840000000004</v>
      </c>
      <c r="N231" s="82">
        <v>31963.38</v>
      </c>
      <c r="O231" s="82">
        <v>31835.84</v>
      </c>
      <c r="P231" s="82">
        <v>31712.049999999996</v>
      </c>
      <c r="Q231" s="82">
        <v>31591.800000000003</v>
      </c>
      <c r="R231" s="82">
        <v>31474.97</v>
      </c>
      <c r="S231" s="82">
        <v>31361.39</v>
      </c>
      <c r="T231" s="82">
        <v>31250.909999999996</v>
      </c>
      <c r="U231" s="82">
        <v>31143.39</v>
      </c>
      <c r="V231" s="82">
        <v>31038.720000000001</v>
      </c>
      <c r="W231" s="82">
        <v>30936.739999999998</v>
      </c>
      <c r="X231" s="82">
        <v>30837.37</v>
      </c>
      <c r="Y231" s="82">
        <v>30740.469999999998</v>
      </c>
      <c r="Z231" s="82">
        <v>30645.93</v>
      </c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</row>
    <row r="232" spans="1:60" ht="16">
      <c r="A232" s="32"/>
      <c r="B232" s="121" t="s">
        <v>503</v>
      </c>
      <c r="C232" s="82">
        <v>0</v>
      </c>
      <c r="D232" s="82">
        <v>24355.72</v>
      </c>
      <c r="E232" s="82">
        <v>24741.02</v>
      </c>
      <c r="F232" s="82">
        <v>25326.080000000002</v>
      </c>
      <c r="G232" s="82">
        <v>25925.48</v>
      </c>
      <c r="H232" s="82">
        <v>26539.21</v>
      </c>
      <c r="I232" s="82">
        <v>27467.79</v>
      </c>
      <c r="J232" s="82">
        <v>28418.729999999996</v>
      </c>
      <c r="K232" s="82">
        <v>29392.48</v>
      </c>
      <c r="L232" s="82">
        <v>30700.44</v>
      </c>
      <c r="M232" s="82">
        <v>32039.670000000002</v>
      </c>
      <c r="N232" s="82">
        <v>33410.74</v>
      </c>
      <c r="O232" s="82">
        <v>35136.79</v>
      </c>
      <c r="P232" s="82">
        <v>36903.78</v>
      </c>
      <c r="Q232" s="82">
        <v>38712.43</v>
      </c>
      <c r="R232" s="82">
        <v>40898.089999999997</v>
      </c>
      <c r="S232" s="82">
        <v>41103.119999999995</v>
      </c>
      <c r="T232" s="82">
        <v>41310.67</v>
      </c>
      <c r="U232" s="82">
        <v>41520.800000000003</v>
      </c>
      <c r="V232" s="82">
        <v>41733.54</v>
      </c>
      <c r="W232" s="82">
        <v>41948.89</v>
      </c>
      <c r="X232" s="82">
        <v>42166.899999999994</v>
      </c>
      <c r="Y232" s="82">
        <v>42387.619999999995</v>
      </c>
      <c r="Z232" s="82">
        <v>42611.06</v>
      </c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</row>
    <row r="233" spans="1:60" ht="16">
      <c r="A233" s="32"/>
      <c r="B233" s="121" t="s">
        <v>1168</v>
      </c>
      <c r="C233" s="82">
        <v>0</v>
      </c>
      <c r="D233" s="82">
        <v>0</v>
      </c>
      <c r="E233" s="82">
        <v>0</v>
      </c>
      <c r="F233" s="82">
        <v>0</v>
      </c>
      <c r="G233" s="82">
        <v>0</v>
      </c>
      <c r="H233" s="82">
        <v>0</v>
      </c>
      <c r="I233" s="82">
        <v>0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0</v>
      </c>
      <c r="P233" s="82">
        <v>0</v>
      </c>
      <c r="Q233" s="82">
        <v>0</v>
      </c>
      <c r="R233" s="82">
        <v>0</v>
      </c>
      <c r="S233" s="82">
        <v>0</v>
      </c>
      <c r="T233" s="82">
        <v>0</v>
      </c>
      <c r="U233" s="82">
        <v>0</v>
      </c>
      <c r="V233" s="82">
        <v>0</v>
      </c>
      <c r="W233" s="82">
        <v>0</v>
      </c>
      <c r="X233" s="82">
        <v>0</v>
      </c>
      <c r="Y233" s="82">
        <v>0</v>
      </c>
      <c r="Z233" s="82">
        <v>0</v>
      </c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</row>
    <row r="234" spans="1:60" ht="16">
      <c r="A234" s="32"/>
      <c r="B234" s="121" t="s">
        <v>1231</v>
      </c>
      <c r="C234" s="82">
        <v>0</v>
      </c>
      <c r="D234" s="82">
        <v>0</v>
      </c>
      <c r="E234" s="82">
        <v>0</v>
      </c>
      <c r="F234" s="82">
        <v>0</v>
      </c>
      <c r="G234" s="82">
        <v>0</v>
      </c>
      <c r="H234" s="82">
        <v>0</v>
      </c>
      <c r="I234" s="82">
        <v>0</v>
      </c>
      <c r="J234" s="82">
        <v>0</v>
      </c>
      <c r="K234" s="82">
        <v>0</v>
      </c>
      <c r="L234" s="82">
        <v>0</v>
      </c>
      <c r="M234" s="82">
        <v>0</v>
      </c>
      <c r="N234" s="82">
        <v>0</v>
      </c>
      <c r="O234" s="82"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</row>
    <row r="235" spans="1:60" ht="16">
      <c r="A235" s="32"/>
      <c r="B235" s="121" t="s">
        <v>28</v>
      </c>
      <c r="C235" s="82">
        <v>0</v>
      </c>
      <c r="D235" s="82">
        <v>2362420.9200000004</v>
      </c>
      <c r="E235" s="82">
        <v>4729179.7500000009</v>
      </c>
      <c r="F235" s="82">
        <v>8277363.7400000021</v>
      </c>
      <c r="G235" s="82">
        <v>6021072.5500000007</v>
      </c>
      <c r="H235" s="82">
        <v>4931742.3499999996</v>
      </c>
      <c r="I235" s="82">
        <v>3771078.23</v>
      </c>
      <c r="J235" s="82">
        <v>3821322.3599999994</v>
      </c>
      <c r="K235" s="82">
        <v>3886953.6799999992</v>
      </c>
      <c r="L235" s="82">
        <v>4068120.19</v>
      </c>
      <c r="M235" s="82">
        <v>4147292.2500000009</v>
      </c>
      <c r="N235" s="82">
        <v>4233096.4100000011</v>
      </c>
      <c r="O235" s="82">
        <v>4441162.4899999993</v>
      </c>
      <c r="P235" s="82">
        <v>4546666.47</v>
      </c>
      <c r="Q235" s="82">
        <v>4662719.0299999984</v>
      </c>
      <c r="R235" s="82">
        <v>4909821.7700000005</v>
      </c>
      <c r="S235" s="82">
        <v>4335668.2499999991</v>
      </c>
      <c r="T235" s="82">
        <v>4479833.33</v>
      </c>
      <c r="U235" s="82">
        <v>4643948.5899999989</v>
      </c>
      <c r="V235" s="82">
        <v>4831739.1400000006</v>
      </c>
      <c r="W235" s="82">
        <v>5047667.4400000004</v>
      </c>
      <c r="X235" s="82">
        <v>5297080.3399999989</v>
      </c>
      <c r="Y235" s="82">
        <v>4404574.54</v>
      </c>
      <c r="Z235" s="82">
        <v>4442634.879999999</v>
      </c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</row>
    <row r="236" spans="1:60" ht="16">
      <c r="A236" s="32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</row>
    <row r="237" spans="1:60" ht="16">
      <c r="A237" s="32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</row>
    <row r="238" spans="1:60" ht="16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</row>
    <row r="239" spans="1:60" ht="16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</row>
    <row r="240" spans="1:60" ht="16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</row>
    <row r="241" spans="1:60" ht="16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</row>
    <row r="242" spans="1:60" ht="16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</row>
    <row r="243" spans="1:60" ht="16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</row>
    <row r="244" spans="1:60" ht="16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</row>
    <row r="245" spans="1:60" ht="16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</row>
    <row r="246" spans="1:60" ht="1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</row>
    <row r="247" spans="1:60" ht="16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</row>
    <row r="248" spans="1:60" ht="16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</row>
    <row r="249" spans="1:60" ht="16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</row>
    <row r="250" spans="1:60" ht="16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</row>
    <row r="251" spans="1:60" ht="16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</row>
    <row r="252" spans="1:60" ht="16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</row>
    <row r="253" spans="1:60" ht="16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</row>
    <row r="254" spans="1:60" ht="16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</row>
    <row r="255" spans="1:60" ht="16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</row>
    <row r="256" spans="1:60" ht="1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</row>
    <row r="257" spans="1:60" ht="16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</row>
    <row r="258" spans="1:60" ht="16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</row>
    <row r="259" spans="1:60" ht="16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</row>
    <row r="260" spans="1:60" ht="16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</row>
    <row r="261" spans="1:60" ht="16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</row>
    <row r="262" spans="1:60" ht="16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</row>
    <row r="263" spans="1:60" ht="16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</row>
    <row r="264" spans="1:60" ht="16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</row>
    <row r="265" spans="1:60" ht="16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</row>
    <row r="266" spans="1:60" ht="1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</row>
    <row r="267" spans="1:60" ht="16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</row>
    <row r="268" spans="1:60" ht="16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</row>
    <row r="269" spans="1:60" ht="16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</row>
    <row r="270" spans="1:60" ht="16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</row>
    <row r="271" spans="1:60" ht="16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</row>
    <row r="272" spans="1:60" ht="16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</row>
    <row r="273" spans="1:60" ht="16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</row>
    <row r="274" spans="1:60" ht="16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</row>
    <row r="275" spans="1:60" ht="16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</row>
    <row r="276" spans="1:60" ht="1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</row>
    <row r="277" spans="1:60" ht="16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</row>
    <row r="278" spans="1:60" ht="16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</row>
    <row r="279" spans="1:60" ht="16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</row>
    <row r="280" spans="1:60" ht="16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</row>
    <row r="281" spans="1:60" ht="16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</row>
    <row r="282" spans="1:60" ht="16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</row>
    <row r="283" spans="1:60" ht="16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</row>
    <row r="284" spans="1:60" ht="16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</row>
    <row r="285" spans="1:60" ht="16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</row>
    <row r="286" spans="1:60" ht="1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</row>
    <row r="287" spans="1:60" ht="16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</row>
    <row r="288" spans="1:60" ht="16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</row>
    <row r="289" spans="1:60" ht="16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</row>
    <row r="290" spans="1:60" ht="16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</row>
    <row r="291" spans="1:60" ht="16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</row>
    <row r="292" spans="1:60" ht="16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</row>
    <row r="293" spans="1:60" ht="16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</row>
    <row r="294" spans="1:60" ht="16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</row>
    <row r="295" spans="1:60" ht="16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</row>
    <row r="296" spans="1:60" ht="1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</row>
    <row r="297" spans="1:60" ht="16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</row>
    <row r="298" spans="1:60" ht="16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</row>
    <row r="299" spans="1:60" ht="16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</row>
    <row r="300" spans="1:60" ht="16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</row>
    <row r="301" spans="1:60" ht="16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</row>
    <row r="302" spans="1:60" ht="16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</row>
    <row r="303" spans="1:60" ht="16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</row>
    <row r="304" spans="1:60" ht="16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</row>
    <row r="305" spans="1:60" ht="16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</row>
    <row r="306" spans="1:60" ht="1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</row>
    <row r="307" spans="1:60" ht="16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</row>
    <row r="308" spans="1:60" ht="16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</row>
    <row r="309" spans="1:60" ht="16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</row>
    <row r="310" spans="1:60" ht="16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</row>
    <row r="311" spans="1:60" ht="16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</row>
    <row r="312" spans="1:60" ht="16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</row>
    <row r="313" spans="1:60" ht="16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</row>
    <row r="314" spans="1:60" ht="16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</row>
    <row r="315" spans="1:60" ht="16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</row>
    <row r="316" spans="1:60" ht="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</row>
  </sheetData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51F5-425C-4CBB-8696-47D2FDC84019}">
  <sheetPr>
    <tabColor theme="7" tint="0.59999389629810485"/>
  </sheetPr>
  <dimension ref="A1:AX340"/>
  <sheetViews>
    <sheetView showGridLines="0" zoomScale="60" zoomScaleNormal="60" workbookViewId="0"/>
  </sheetViews>
  <sheetFormatPr defaultColWidth="9.1796875" defaultRowHeight="14.5"/>
  <cols>
    <col min="1" max="1" width="9.1796875" style="4"/>
    <col min="2" max="2" width="4.7265625" style="4" customWidth="1"/>
    <col min="3" max="3" width="35.81640625" style="205" bestFit="1" customWidth="1"/>
    <col min="4" max="4" width="47.7265625" style="4" bestFit="1" customWidth="1"/>
    <col min="5" max="9" width="15.81640625" style="205" bestFit="1" customWidth="1"/>
    <col min="10" max="10" width="15.81640625" style="4" bestFit="1" customWidth="1"/>
    <col min="11" max="11" width="15.81640625" style="205" bestFit="1" customWidth="1"/>
    <col min="12" max="12" width="15.81640625" style="4" bestFit="1" customWidth="1"/>
    <col min="13" max="13" width="15.453125" style="205" bestFit="1" customWidth="1"/>
    <col min="14" max="17" width="15.81640625" style="205" bestFit="1" customWidth="1"/>
    <col min="18" max="22" width="15.81640625" style="4" bestFit="1" customWidth="1"/>
    <col min="23" max="23" width="15.453125" style="4" bestFit="1" customWidth="1"/>
    <col min="24" max="28" width="15.81640625" style="4" bestFit="1" customWidth="1"/>
    <col min="29" max="29" width="9.1796875" style="4"/>
    <col min="30" max="30" width="35.7265625" style="4" bestFit="1" customWidth="1"/>
    <col min="31" max="31" width="45.453125" style="4" bestFit="1" customWidth="1"/>
    <col min="32" max="40" width="15.81640625" style="4" bestFit="1" customWidth="1"/>
    <col min="41" max="41" width="15.453125" style="4" bestFit="1" customWidth="1"/>
    <col min="42" max="50" width="15.81640625" style="4" bestFit="1" customWidth="1"/>
    <col min="51" max="16384" width="9.1796875" style="4"/>
  </cols>
  <sheetData>
    <row r="1" spans="1:19">
      <c r="C1" s="205" t="s">
        <v>91</v>
      </c>
      <c r="K1" s="205" t="s">
        <v>81</v>
      </c>
    </row>
    <row r="2" spans="1:19" ht="17" thickBot="1">
      <c r="C2" s="191" t="s">
        <v>1108</v>
      </c>
      <c r="D2" s="190" t="s">
        <v>6</v>
      </c>
      <c r="E2" s="191">
        <f>'Overall Potential'!D3</f>
        <v>2023</v>
      </c>
      <c r="F2" s="191">
        <f>'Overall Potential'!E3</f>
        <v>2024</v>
      </c>
      <c r="G2" s="191">
        <f>'Overall Potential'!F3</f>
        <v>2027</v>
      </c>
      <c r="H2" s="191">
        <f>'Overall Potential'!G3</f>
        <v>2032</v>
      </c>
      <c r="I2" s="191">
        <f>'Overall Potential'!H3</f>
        <v>2042</v>
      </c>
      <c r="J2" s="21"/>
      <c r="K2" s="191" t="s">
        <v>1108</v>
      </c>
      <c r="L2" s="190" t="s">
        <v>6</v>
      </c>
      <c r="M2" s="191">
        <f>E2</f>
        <v>2023</v>
      </c>
      <c r="N2" s="191">
        <f t="shared" ref="N2:Q2" si="0">F2</f>
        <v>2024</v>
      </c>
      <c r="O2" s="191">
        <f t="shared" si="0"/>
        <v>2027</v>
      </c>
      <c r="P2" s="191">
        <f t="shared" si="0"/>
        <v>2032</v>
      </c>
      <c r="Q2" s="191">
        <f t="shared" si="0"/>
        <v>2042</v>
      </c>
    </row>
    <row r="3" spans="1:19" ht="16.5">
      <c r="A3" s="121"/>
      <c r="C3" s="206" t="s">
        <v>32</v>
      </c>
      <c r="D3" s="225" t="str">
        <f>D134</f>
        <v>Ancillary Battery Storage</v>
      </c>
      <c r="E3" s="226">
        <f t="shared" ref="E3:I12" si="1">INDEX($E$134:$AB$205,MATCH($S3,$B$134:$B$205,0),MATCH(E$2,$E$132:$AB$132,0))</f>
        <v>0</v>
      </c>
      <c r="F3" s="226">
        <f t="shared" si="1"/>
        <v>6.8224629458912583E-2</v>
      </c>
      <c r="G3" s="226">
        <f t="shared" si="1"/>
        <v>0.47754505965326283</v>
      </c>
      <c r="H3" s="226">
        <f t="shared" si="1"/>
        <v>1.758860512240572</v>
      </c>
      <c r="I3" s="226">
        <f t="shared" si="1"/>
        <v>4.6419673615085415</v>
      </c>
      <c r="K3" s="206" t="s">
        <v>32</v>
      </c>
      <c r="L3" s="225" t="str">
        <f>D3</f>
        <v>Ancillary Battery Storage</v>
      </c>
      <c r="M3" s="226">
        <f t="shared" ref="M3:Q12" si="2">INDEX($E$215:$AB$286,MATCH($S3,$B$215:$B$286,0),MATCH(M$2,$E$213:$AB$213,0))</f>
        <v>0</v>
      </c>
      <c r="N3" s="226">
        <f t="shared" si="2"/>
        <v>6.8224629458912583E-2</v>
      </c>
      <c r="O3" s="226">
        <f t="shared" si="2"/>
        <v>0.47754505965326283</v>
      </c>
      <c r="P3" s="226">
        <f t="shared" si="2"/>
        <v>1.758860512240572</v>
      </c>
      <c r="Q3" s="226">
        <f t="shared" si="2"/>
        <v>4.6419673615085415</v>
      </c>
      <c r="S3" s="192" t="str">
        <f t="shared" ref="S3:S28" si="3">"Residential"&amp;D3</f>
        <v>ResidentialAncillary Battery Storage</v>
      </c>
    </row>
    <row r="4" spans="1:19" ht="16.5">
      <c r="A4" s="121"/>
      <c r="C4" s="207"/>
      <c r="D4" s="225" t="str">
        <f t="shared" ref="D4:D28" si="4">D135</f>
        <v>Ancillary Cooling</v>
      </c>
      <c r="E4" s="226">
        <f t="shared" si="1"/>
        <v>0</v>
      </c>
      <c r="F4" s="226">
        <f t="shared" si="1"/>
        <v>0</v>
      </c>
      <c r="G4" s="226">
        <f t="shared" si="1"/>
        <v>0</v>
      </c>
      <c r="H4" s="226">
        <f t="shared" si="1"/>
        <v>0</v>
      </c>
      <c r="I4" s="226">
        <f t="shared" si="1"/>
        <v>0</v>
      </c>
      <c r="K4" s="207"/>
      <c r="L4" s="225" t="str">
        <f t="shared" ref="L4:L28" si="5">D4</f>
        <v>Ancillary Cooling</v>
      </c>
      <c r="M4" s="226">
        <f t="shared" si="2"/>
        <v>0</v>
      </c>
      <c r="N4" s="226">
        <f t="shared" si="2"/>
        <v>0.42475778540178494</v>
      </c>
      <c r="O4" s="226">
        <f t="shared" si="2"/>
        <v>4.1035746728810167</v>
      </c>
      <c r="P4" s="226">
        <f t="shared" si="2"/>
        <v>5.1382823700013498</v>
      </c>
      <c r="Q4" s="226">
        <f t="shared" si="2"/>
        <v>6.5891962276580056</v>
      </c>
      <c r="S4" s="192" t="str">
        <f t="shared" si="3"/>
        <v>ResidentialAncillary Cooling</v>
      </c>
    </row>
    <row r="5" spans="1:19" ht="16.5">
      <c r="A5" s="121"/>
      <c r="C5" s="207"/>
      <c r="D5" s="225" t="str">
        <f t="shared" si="4"/>
        <v>Ancillary EV</v>
      </c>
      <c r="E5" s="226">
        <f t="shared" si="1"/>
        <v>0</v>
      </c>
      <c r="F5" s="226">
        <f t="shared" si="1"/>
        <v>1.1188272479313647E-2</v>
      </c>
      <c r="G5" s="226">
        <f t="shared" si="1"/>
        <v>0.17308110217865297</v>
      </c>
      <c r="H5" s="226">
        <f t="shared" si="1"/>
        <v>0.47391513357403192</v>
      </c>
      <c r="I5" s="226">
        <f t="shared" si="1"/>
        <v>2.8804981023500633</v>
      </c>
      <c r="K5" s="207"/>
      <c r="L5" s="225" t="str">
        <f t="shared" si="5"/>
        <v>Ancillary EV</v>
      </c>
      <c r="M5" s="226">
        <f t="shared" si="2"/>
        <v>0</v>
      </c>
      <c r="N5" s="226">
        <f t="shared" si="2"/>
        <v>1.1188272479313647E-2</v>
      </c>
      <c r="O5" s="226">
        <f t="shared" si="2"/>
        <v>0.17308110217865297</v>
      </c>
      <c r="P5" s="226">
        <f t="shared" si="2"/>
        <v>0.47391513357403192</v>
      </c>
      <c r="Q5" s="226">
        <f t="shared" si="2"/>
        <v>2.8804981023500633</v>
      </c>
      <c r="S5" s="192" t="str">
        <f t="shared" si="3"/>
        <v>ResidentialAncillary EV</v>
      </c>
    </row>
    <row r="6" spans="1:19" ht="16.5">
      <c r="A6" s="121"/>
      <c r="C6" s="207"/>
      <c r="D6" s="225" t="str">
        <f t="shared" si="4"/>
        <v>Ancillary Heating</v>
      </c>
      <c r="E6" s="226">
        <f t="shared" si="1"/>
        <v>0</v>
      </c>
      <c r="F6" s="226">
        <f t="shared" si="1"/>
        <v>0</v>
      </c>
      <c r="G6" s="226">
        <f t="shared" si="1"/>
        <v>0.80452370540458029</v>
      </c>
      <c r="H6" s="226">
        <f t="shared" si="1"/>
        <v>1.2096038423306281</v>
      </c>
      <c r="I6" s="226">
        <f t="shared" si="1"/>
        <v>1.3411188476670381</v>
      </c>
      <c r="K6" s="207"/>
      <c r="L6" s="225" t="str">
        <f t="shared" si="5"/>
        <v>Ancillary Heating</v>
      </c>
      <c r="M6" s="226">
        <f t="shared" si="2"/>
        <v>0</v>
      </c>
      <c r="N6" s="226">
        <f t="shared" si="2"/>
        <v>0</v>
      </c>
      <c r="O6" s="226">
        <f t="shared" si="2"/>
        <v>0</v>
      </c>
      <c r="P6" s="226">
        <f t="shared" si="2"/>
        <v>0</v>
      </c>
      <c r="Q6" s="226">
        <f t="shared" si="2"/>
        <v>0</v>
      </c>
      <c r="S6" s="192" t="str">
        <f t="shared" si="3"/>
        <v>ResidentialAncillary Heating</v>
      </c>
    </row>
    <row r="7" spans="1:19" ht="16.5">
      <c r="A7" s="121"/>
      <c r="C7" s="207"/>
      <c r="D7" s="227" t="str">
        <f t="shared" si="4"/>
        <v>Ancillary DLC WH</v>
      </c>
      <c r="E7" s="226">
        <f t="shared" si="1"/>
        <v>0</v>
      </c>
      <c r="F7" s="226">
        <f t="shared" si="1"/>
        <v>0.44757056593250505</v>
      </c>
      <c r="G7" s="226">
        <f t="shared" si="1"/>
        <v>4.1320770449461399</v>
      </c>
      <c r="H7" s="226">
        <f t="shared" si="1"/>
        <v>4.7894583572323528</v>
      </c>
      <c r="I7" s="226">
        <f t="shared" si="1"/>
        <v>5.2130601360243851</v>
      </c>
      <c r="K7" s="207"/>
      <c r="L7" s="225" t="str">
        <f t="shared" si="5"/>
        <v>Ancillary DLC WH</v>
      </c>
      <c r="M7" s="226">
        <f t="shared" si="2"/>
        <v>0</v>
      </c>
      <c r="N7" s="226">
        <f t="shared" si="2"/>
        <v>0.44757056593250505</v>
      </c>
      <c r="O7" s="226">
        <f t="shared" si="2"/>
        <v>4.1320770449461399</v>
      </c>
      <c r="P7" s="226">
        <f t="shared" si="2"/>
        <v>4.7894583572323528</v>
      </c>
      <c r="Q7" s="226">
        <f t="shared" si="2"/>
        <v>5.2130601360243851</v>
      </c>
      <c r="S7" s="192" t="str">
        <f t="shared" si="3"/>
        <v>ResidentialAncillary DLC WH</v>
      </c>
    </row>
    <row r="8" spans="1:19" ht="16.5">
      <c r="A8" s="121"/>
      <c r="C8" s="207"/>
      <c r="D8" s="225" t="str">
        <f t="shared" si="4"/>
        <v>Parent-Ancillary HPWH</v>
      </c>
      <c r="E8" s="226">
        <f t="shared" si="1"/>
        <v>0</v>
      </c>
      <c r="F8" s="226">
        <f t="shared" si="1"/>
        <v>1.6143561375536568E-2</v>
      </c>
      <c r="G8" s="226">
        <f t="shared" si="1"/>
        <v>0.10793342752761706</v>
      </c>
      <c r="H8" s="226">
        <f t="shared" si="1"/>
        <v>0.36926926716633668</v>
      </c>
      <c r="I8" s="226">
        <f t="shared" si="1"/>
        <v>0.47632786729507565</v>
      </c>
      <c r="K8" s="207"/>
      <c r="L8" s="225" t="str">
        <f t="shared" si="5"/>
        <v>Parent-Ancillary HPWH</v>
      </c>
      <c r="M8" s="226">
        <f t="shared" si="2"/>
        <v>0</v>
      </c>
      <c r="N8" s="226">
        <f t="shared" si="2"/>
        <v>6.1533754122000371E-3</v>
      </c>
      <c r="O8" s="226">
        <f t="shared" si="2"/>
        <v>4.1140544124876451E-2</v>
      </c>
      <c r="P8" s="226">
        <f t="shared" si="2"/>
        <v>0.14075285968223597</v>
      </c>
      <c r="Q8" s="226">
        <f t="shared" si="2"/>
        <v>0.1815599494174055</v>
      </c>
      <c r="S8" s="192" t="str">
        <f t="shared" si="3"/>
        <v>ResidentialParent-Ancillary HPWH</v>
      </c>
    </row>
    <row r="9" spans="1:19" ht="16.5">
      <c r="A9" s="121"/>
      <c r="C9" s="207"/>
      <c r="D9" s="225" t="str">
        <f t="shared" si="4"/>
        <v>Parent-Ancillary ERWH</v>
      </c>
      <c r="E9" s="226">
        <f t="shared" si="1"/>
        <v>0</v>
      </c>
      <c r="F9" s="226">
        <f t="shared" si="1"/>
        <v>0.83213407155819652</v>
      </c>
      <c r="G9" s="226">
        <f t="shared" si="1"/>
        <v>5.5635234640288473</v>
      </c>
      <c r="H9" s="226">
        <f t="shared" si="1"/>
        <v>19.034309198593547</v>
      </c>
      <c r="I9" s="226">
        <f t="shared" si="1"/>
        <v>24.552738914817631</v>
      </c>
      <c r="K9" s="207"/>
      <c r="L9" s="225" t="str">
        <f t="shared" si="5"/>
        <v>Parent-Ancillary ERWH</v>
      </c>
      <c r="M9" s="226">
        <f t="shared" si="2"/>
        <v>0</v>
      </c>
      <c r="N9" s="226">
        <f t="shared" si="2"/>
        <v>0.77206022147244435</v>
      </c>
      <c r="O9" s="226">
        <f t="shared" si="2"/>
        <v>5.161878721973288</v>
      </c>
      <c r="P9" s="226">
        <f t="shared" si="2"/>
        <v>17.660174577304705</v>
      </c>
      <c r="Q9" s="226">
        <f t="shared" si="2"/>
        <v>22.780214982464486</v>
      </c>
      <c r="S9" s="192" t="str">
        <f t="shared" si="3"/>
        <v>ResidentialParent-Ancillary ERWH</v>
      </c>
    </row>
    <row r="10" spans="1:19" ht="16.5">
      <c r="A10" s="121"/>
      <c r="C10" s="207"/>
      <c r="D10" s="225" t="str">
        <f t="shared" si="4"/>
        <v>Battery Energy Storage</v>
      </c>
      <c r="E10" s="226">
        <f t="shared" si="1"/>
        <v>0</v>
      </c>
      <c r="F10" s="226">
        <f t="shared" si="1"/>
        <v>6.8224629458912583E-2</v>
      </c>
      <c r="G10" s="226">
        <f t="shared" si="1"/>
        <v>0.47754505965326283</v>
      </c>
      <c r="H10" s="226">
        <f t="shared" si="1"/>
        <v>1.758860512240572</v>
      </c>
      <c r="I10" s="226">
        <f t="shared" si="1"/>
        <v>4.6419673615085415</v>
      </c>
      <c r="K10" s="207"/>
      <c r="L10" s="225" t="str">
        <f t="shared" si="5"/>
        <v>Battery Energy Storage</v>
      </c>
      <c r="M10" s="226">
        <f t="shared" si="2"/>
        <v>0</v>
      </c>
      <c r="N10" s="226">
        <f t="shared" si="2"/>
        <v>6.8224629458912583E-2</v>
      </c>
      <c r="O10" s="226">
        <f t="shared" si="2"/>
        <v>0.47754505965326283</v>
      </c>
      <c r="P10" s="226">
        <f t="shared" si="2"/>
        <v>1.758860512240572</v>
      </c>
      <c r="Q10" s="226">
        <f t="shared" si="2"/>
        <v>4.6419673615085415</v>
      </c>
      <c r="S10" s="192" t="str">
        <f t="shared" si="3"/>
        <v>ResidentialBattery Energy Storage</v>
      </c>
    </row>
    <row r="11" spans="1:19" ht="16.5">
      <c r="A11" s="121"/>
      <c r="C11" s="207"/>
      <c r="D11" s="225" t="str">
        <f t="shared" si="4"/>
        <v>Behavioral</v>
      </c>
      <c r="E11" s="226">
        <f t="shared" si="1"/>
        <v>0</v>
      </c>
      <c r="F11" s="226">
        <f t="shared" si="1"/>
        <v>1.3136043449364323</v>
      </c>
      <c r="G11" s="226">
        <f t="shared" si="1"/>
        <v>2.5072582842465518</v>
      </c>
      <c r="H11" s="226">
        <f t="shared" si="1"/>
        <v>2.2311935228608029</v>
      </c>
      <c r="I11" s="226">
        <f t="shared" si="1"/>
        <v>2.2590595034850822</v>
      </c>
      <c r="K11" s="207"/>
      <c r="L11" s="225" t="str">
        <f t="shared" si="5"/>
        <v>Behavioral</v>
      </c>
      <c r="M11" s="226">
        <f t="shared" si="2"/>
        <v>0</v>
      </c>
      <c r="N11" s="226">
        <f t="shared" si="2"/>
        <v>1.4051834317728442</v>
      </c>
      <c r="O11" s="226">
        <f t="shared" si="2"/>
        <v>2.6760138538779819</v>
      </c>
      <c r="P11" s="226">
        <f t="shared" si="2"/>
        <v>2.3786221522125528</v>
      </c>
      <c r="Q11" s="226">
        <f t="shared" si="2"/>
        <v>2.4069744423299446</v>
      </c>
      <c r="S11" s="192" t="str">
        <f t="shared" si="3"/>
        <v>ResidentialBehavioral</v>
      </c>
    </row>
    <row r="12" spans="1:19" ht="16.5">
      <c r="A12" s="121"/>
      <c r="C12" s="207"/>
      <c r="D12" s="83" t="str">
        <f t="shared" si="4"/>
        <v>DLC Central AC</v>
      </c>
      <c r="E12" s="211">
        <f t="shared" si="1"/>
        <v>0</v>
      </c>
      <c r="F12" s="211">
        <f t="shared" si="1"/>
        <v>0</v>
      </c>
      <c r="G12" s="211">
        <f t="shared" si="1"/>
        <v>0</v>
      </c>
      <c r="H12" s="211">
        <f t="shared" si="1"/>
        <v>0</v>
      </c>
      <c r="I12" s="211">
        <f t="shared" si="1"/>
        <v>0</v>
      </c>
      <c r="K12" s="207"/>
      <c r="L12" s="83" t="str">
        <f t="shared" si="5"/>
        <v>DLC Central AC</v>
      </c>
      <c r="M12" s="211">
        <f t="shared" si="2"/>
        <v>0</v>
      </c>
      <c r="N12" s="211">
        <f t="shared" si="2"/>
        <v>0.84202812753642431</v>
      </c>
      <c r="O12" s="211">
        <f t="shared" si="2"/>
        <v>7.5297663823867573</v>
      </c>
      <c r="P12" s="211">
        <f t="shared" si="2"/>
        <v>9.2672541367682282</v>
      </c>
      <c r="Q12" s="211">
        <f t="shared" si="2"/>
        <v>11.680800731552637</v>
      </c>
      <c r="S12" s="192" t="str">
        <f t="shared" si="3"/>
        <v>ResidentialDLC Central AC</v>
      </c>
    </row>
    <row r="13" spans="1:19" ht="16.5">
      <c r="A13" s="121"/>
      <c r="C13" s="207"/>
      <c r="D13" s="83" t="str">
        <f t="shared" si="4"/>
        <v>DLC Electric Vehicle Charging</v>
      </c>
      <c r="E13" s="211">
        <f t="shared" ref="E13:I22" si="6">INDEX($E$134:$AB$205,MATCH($S13,$B$134:$B$205,0),MATCH(E$2,$E$132:$AB$132,0))</f>
        <v>0</v>
      </c>
      <c r="F13" s="211">
        <f t="shared" si="6"/>
        <v>2.2376544958627294E-2</v>
      </c>
      <c r="G13" s="211">
        <f t="shared" si="6"/>
        <v>0.34616220435730594</v>
      </c>
      <c r="H13" s="211">
        <f t="shared" si="6"/>
        <v>0.94783026714806384</v>
      </c>
      <c r="I13" s="211">
        <f t="shared" si="6"/>
        <v>5.7609962047001266</v>
      </c>
      <c r="K13" s="207"/>
      <c r="L13" s="83" t="str">
        <f t="shared" si="5"/>
        <v>DLC Electric Vehicle Charging</v>
      </c>
      <c r="M13" s="211">
        <f t="shared" ref="M13:Q22" si="7">INDEX($E$215:$AB$286,MATCH($S13,$B$215:$B$286,0),MATCH(M$2,$E$213:$AB$213,0))</f>
        <v>0</v>
      </c>
      <c r="N13" s="211">
        <f t="shared" si="7"/>
        <v>2.2376544958627294E-2</v>
      </c>
      <c r="O13" s="211">
        <f t="shared" si="7"/>
        <v>0.34616220435730594</v>
      </c>
      <c r="P13" s="211">
        <f t="shared" si="7"/>
        <v>0.94783026714806384</v>
      </c>
      <c r="Q13" s="211">
        <f t="shared" si="7"/>
        <v>5.7609962047001266</v>
      </c>
      <c r="S13" s="192" t="str">
        <f t="shared" si="3"/>
        <v>ResidentialDLC Electric Vehicle Charging</v>
      </c>
    </row>
    <row r="14" spans="1:19" ht="16.5">
      <c r="A14" s="121"/>
      <c r="C14" s="207"/>
      <c r="D14" s="83" t="str">
        <f t="shared" si="4"/>
        <v>DLC Smart Appliances</v>
      </c>
      <c r="E14" s="211">
        <f t="shared" si="6"/>
        <v>0</v>
      </c>
      <c r="F14" s="211">
        <f t="shared" si="6"/>
        <v>0.26730604750474274</v>
      </c>
      <c r="G14" s="211">
        <f t="shared" si="6"/>
        <v>2.4820404475478344</v>
      </c>
      <c r="H14" s="211">
        <f t="shared" si="6"/>
        <v>2.9021198451969434</v>
      </c>
      <c r="I14" s="211">
        <f t="shared" si="6"/>
        <v>3.2168833815254203</v>
      </c>
      <c r="K14" s="207"/>
      <c r="L14" s="83" t="str">
        <f t="shared" si="5"/>
        <v>DLC Smart Appliances</v>
      </c>
      <c r="M14" s="211">
        <f t="shared" si="7"/>
        <v>0</v>
      </c>
      <c r="N14" s="211">
        <f t="shared" si="7"/>
        <v>0.26730604750474274</v>
      </c>
      <c r="O14" s="211">
        <f t="shared" si="7"/>
        <v>2.4820404475478344</v>
      </c>
      <c r="P14" s="211">
        <f t="shared" si="7"/>
        <v>2.9021198451969434</v>
      </c>
      <c r="Q14" s="211">
        <f t="shared" si="7"/>
        <v>3.2168833815254203</v>
      </c>
      <c r="S14" s="192" t="str">
        <f t="shared" si="3"/>
        <v>ResidentialDLC Smart Appliances</v>
      </c>
    </row>
    <row r="15" spans="1:19" ht="16.5">
      <c r="A15" s="121"/>
      <c r="C15" s="207"/>
      <c r="D15" s="83" t="str">
        <f t="shared" si="4"/>
        <v>DLC Smart Thermostats - Cooling</v>
      </c>
      <c r="E15" s="211">
        <f t="shared" si="6"/>
        <v>0</v>
      </c>
      <c r="F15" s="211">
        <f t="shared" si="6"/>
        <v>0</v>
      </c>
      <c r="G15" s="211">
        <f t="shared" si="6"/>
        <v>0</v>
      </c>
      <c r="H15" s="211">
        <f t="shared" si="6"/>
        <v>0</v>
      </c>
      <c r="I15" s="211">
        <f t="shared" si="6"/>
        <v>0</v>
      </c>
      <c r="K15" s="207"/>
      <c r="L15" s="83" t="str">
        <f t="shared" ref="L15:L20" si="8">D15</f>
        <v>DLC Smart Thermostats - Cooling</v>
      </c>
      <c r="M15" s="211">
        <f t="shared" si="7"/>
        <v>0</v>
      </c>
      <c r="N15" s="211">
        <f t="shared" si="7"/>
        <v>1.6990311416071397</v>
      </c>
      <c r="O15" s="211">
        <f t="shared" si="7"/>
        <v>16.414298691524067</v>
      </c>
      <c r="P15" s="211">
        <f t="shared" si="7"/>
        <v>20.553129480005399</v>
      </c>
      <c r="Q15" s="211">
        <f t="shared" si="7"/>
        <v>26.356784910632022</v>
      </c>
      <c r="S15" s="192" t="str">
        <f t="shared" ref="S15:S20" si="9">"Residential"&amp;D15</f>
        <v>ResidentialDLC Smart Thermostats - Cooling</v>
      </c>
    </row>
    <row r="16" spans="1:19" ht="16.5">
      <c r="A16" s="121"/>
      <c r="B16" s="6"/>
      <c r="C16" s="207"/>
      <c r="D16" s="83" t="str">
        <f t="shared" si="4"/>
        <v>DLC Smart Thermostats - Heating</v>
      </c>
      <c r="E16" s="211">
        <f t="shared" si="6"/>
        <v>0</v>
      </c>
      <c r="F16" s="211">
        <f t="shared" si="6"/>
        <v>0</v>
      </c>
      <c r="G16" s="211">
        <f t="shared" si="6"/>
        <v>3.2180948216183212</v>
      </c>
      <c r="H16" s="211">
        <f t="shared" si="6"/>
        <v>4.8384153693225125</v>
      </c>
      <c r="I16" s="211">
        <f t="shared" si="6"/>
        <v>5.3644753906681526</v>
      </c>
      <c r="K16" s="207"/>
      <c r="L16" s="83" t="str">
        <f t="shared" si="8"/>
        <v>DLC Smart Thermostats - Heating</v>
      </c>
      <c r="M16" s="211">
        <f t="shared" si="7"/>
        <v>0</v>
      </c>
      <c r="N16" s="211">
        <f t="shared" si="7"/>
        <v>0</v>
      </c>
      <c r="O16" s="211">
        <f t="shared" si="7"/>
        <v>0</v>
      </c>
      <c r="P16" s="211">
        <f t="shared" si="7"/>
        <v>0</v>
      </c>
      <c r="Q16" s="211">
        <f t="shared" si="7"/>
        <v>0</v>
      </c>
      <c r="S16" s="192" t="str">
        <f t="shared" si="9"/>
        <v>ResidentialDLC Smart Thermostats - Heating</v>
      </c>
    </row>
    <row r="17" spans="1:19" ht="16.5">
      <c r="A17" s="121"/>
      <c r="B17" s="6"/>
      <c r="C17" s="207"/>
      <c r="D17" s="83" t="str">
        <f t="shared" si="4"/>
        <v>DLC Water Heating</v>
      </c>
      <c r="E17" s="211">
        <f t="shared" si="6"/>
        <v>0</v>
      </c>
      <c r="F17" s="211">
        <f t="shared" si="6"/>
        <v>0.44757056593250505</v>
      </c>
      <c r="G17" s="211">
        <f t="shared" si="6"/>
        <v>4.1320770449461399</v>
      </c>
      <c r="H17" s="211">
        <f t="shared" si="6"/>
        <v>4.7894583572323528</v>
      </c>
      <c r="I17" s="211">
        <f t="shared" si="6"/>
        <v>5.2130601360243851</v>
      </c>
      <c r="K17" s="207"/>
      <c r="L17" s="83" t="str">
        <f t="shared" si="8"/>
        <v>DLC Water Heating</v>
      </c>
      <c r="M17" s="211">
        <f t="shared" si="7"/>
        <v>0</v>
      </c>
      <c r="N17" s="211">
        <f t="shared" si="7"/>
        <v>0.44757056593250505</v>
      </c>
      <c r="O17" s="211">
        <f t="shared" si="7"/>
        <v>4.1320770449461399</v>
      </c>
      <c r="P17" s="211">
        <f t="shared" si="7"/>
        <v>4.7894583572323528</v>
      </c>
      <c r="Q17" s="211">
        <f t="shared" si="7"/>
        <v>5.2130601360243851</v>
      </c>
      <c r="S17" s="192" t="str">
        <f t="shared" si="9"/>
        <v>ResidentialDLC Water Heating</v>
      </c>
    </row>
    <row r="18" spans="1:19" ht="16.5">
      <c r="A18" s="121"/>
      <c r="B18" s="6"/>
      <c r="C18" s="207"/>
      <c r="D18" s="83" t="str">
        <f t="shared" si="4"/>
        <v>Pilot-CTA-2045 HPWH</v>
      </c>
      <c r="E18" s="211">
        <f t="shared" si="6"/>
        <v>0</v>
      </c>
      <c r="F18" s="211">
        <f t="shared" si="6"/>
        <v>0</v>
      </c>
      <c r="G18" s="211">
        <f t="shared" si="6"/>
        <v>0</v>
      </c>
      <c r="H18" s="211">
        <f t="shared" si="6"/>
        <v>0</v>
      </c>
      <c r="I18" s="211">
        <f t="shared" si="6"/>
        <v>0</v>
      </c>
      <c r="K18" s="207"/>
      <c r="L18" s="83" t="str">
        <f t="shared" si="8"/>
        <v>Pilot-CTA-2045 HPWH</v>
      </c>
      <c r="M18" s="211">
        <f t="shared" si="7"/>
        <v>0</v>
      </c>
      <c r="N18" s="211">
        <f t="shared" si="7"/>
        <v>0</v>
      </c>
      <c r="O18" s="211">
        <f t="shared" si="7"/>
        <v>0</v>
      </c>
      <c r="P18" s="211">
        <f t="shared" si="7"/>
        <v>0</v>
      </c>
      <c r="Q18" s="211">
        <f t="shared" si="7"/>
        <v>0</v>
      </c>
      <c r="S18" s="192" t="str">
        <f t="shared" si="9"/>
        <v>ResidentialPilot-CTA-2045 HPWH</v>
      </c>
    </row>
    <row r="19" spans="1:19" ht="16.5">
      <c r="A19" s="121"/>
      <c r="B19" s="6"/>
      <c r="C19" s="207"/>
      <c r="D19" s="83" t="str">
        <f t="shared" si="4"/>
        <v>Parent-CTA-2045 HPWH</v>
      </c>
      <c r="E19" s="211">
        <f t="shared" si="6"/>
        <v>0</v>
      </c>
      <c r="F19" s="211">
        <f t="shared" si="6"/>
        <v>1.6143561375536568E-2</v>
      </c>
      <c r="G19" s="211">
        <f t="shared" si="6"/>
        <v>0.10793342752761706</v>
      </c>
      <c r="H19" s="211">
        <f t="shared" si="6"/>
        <v>0.36926926716633668</v>
      </c>
      <c r="I19" s="211">
        <f t="shared" si="6"/>
        <v>0.47632786729507565</v>
      </c>
      <c r="K19" s="207"/>
      <c r="L19" s="83" t="str">
        <f t="shared" si="8"/>
        <v>Parent-CTA-2045 HPWH</v>
      </c>
      <c r="M19" s="211">
        <f t="shared" si="7"/>
        <v>0</v>
      </c>
      <c r="N19" s="211">
        <f t="shared" si="7"/>
        <v>6.1533754122000371E-3</v>
      </c>
      <c r="O19" s="211">
        <f t="shared" si="7"/>
        <v>4.1140544124876451E-2</v>
      </c>
      <c r="P19" s="211">
        <f t="shared" si="7"/>
        <v>0.14075285968223597</v>
      </c>
      <c r="Q19" s="211">
        <f t="shared" si="7"/>
        <v>0.1815599494174055</v>
      </c>
      <c r="S19" s="192" t="str">
        <f t="shared" si="9"/>
        <v>ResidentialParent-CTA-2045 HPWH</v>
      </c>
    </row>
    <row r="20" spans="1:19" ht="16.5">
      <c r="A20" s="121"/>
      <c r="B20" s="6"/>
      <c r="C20" s="207"/>
      <c r="D20" s="83" t="str">
        <f t="shared" si="4"/>
        <v>Pilot-CTA-2045 ERWH</v>
      </c>
      <c r="E20" s="211">
        <f t="shared" si="6"/>
        <v>0</v>
      </c>
      <c r="F20" s="211">
        <f t="shared" si="6"/>
        <v>0</v>
      </c>
      <c r="G20" s="211">
        <f t="shared" si="6"/>
        <v>0</v>
      </c>
      <c r="H20" s="211">
        <f t="shared" si="6"/>
        <v>0</v>
      </c>
      <c r="I20" s="211">
        <f t="shared" si="6"/>
        <v>0</v>
      </c>
      <c r="K20" s="207"/>
      <c r="L20" s="83" t="str">
        <f t="shared" si="8"/>
        <v>Pilot-CTA-2045 ERWH</v>
      </c>
      <c r="M20" s="211">
        <f t="shared" si="7"/>
        <v>0</v>
      </c>
      <c r="N20" s="211">
        <f t="shared" si="7"/>
        <v>0</v>
      </c>
      <c r="O20" s="211">
        <f t="shared" si="7"/>
        <v>0</v>
      </c>
      <c r="P20" s="211">
        <f t="shared" si="7"/>
        <v>0</v>
      </c>
      <c r="Q20" s="211">
        <f t="shared" si="7"/>
        <v>0</v>
      </c>
      <c r="S20" s="192" t="str">
        <f t="shared" si="9"/>
        <v>ResidentialPilot-CTA-2045 ERWH</v>
      </c>
    </row>
    <row r="21" spans="1:19" ht="16.5">
      <c r="A21" s="121"/>
      <c r="C21" s="207"/>
      <c r="D21" s="83" t="str">
        <f t="shared" si="4"/>
        <v>Parent-CTA-2045 ERWH</v>
      </c>
      <c r="E21" s="211">
        <f t="shared" si="6"/>
        <v>0</v>
      </c>
      <c r="F21" s="211">
        <f t="shared" si="6"/>
        <v>0.83213407155819652</v>
      </c>
      <c r="G21" s="211">
        <f t="shared" si="6"/>
        <v>5.5635234640288473</v>
      </c>
      <c r="H21" s="211">
        <f t="shared" si="6"/>
        <v>19.034309198593547</v>
      </c>
      <c r="I21" s="211">
        <f t="shared" si="6"/>
        <v>24.552738914817631</v>
      </c>
      <c r="K21" s="207"/>
      <c r="L21" s="83" t="str">
        <f t="shared" si="5"/>
        <v>Parent-CTA-2045 ERWH</v>
      </c>
      <c r="M21" s="211">
        <f t="shared" si="7"/>
        <v>0</v>
      </c>
      <c r="N21" s="211">
        <f t="shared" si="7"/>
        <v>0.77206022147244435</v>
      </c>
      <c r="O21" s="211">
        <f t="shared" si="7"/>
        <v>5.161878721973288</v>
      </c>
      <c r="P21" s="211">
        <f t="shared" si="7"/>
        <v>17.660174577304705</v>
      </c>
      <c r="Q21" s="211">
        <f t="shared" si="7"/>
        <v>22.780214982464486</v>
      </c>
      <c r="S21" s="192" t="str">
        <f t="shared" si="3"/>
        <v>ResidentialParent-CTA-2045 ERWH</v>
      </c>
    </row>
    <row r="22" spans="1:19" ht="16.5">
      <c r="A22" s="121"/>
      <c r="B22" s="6"/>
      <c r="C22" s="207"/>
      <c r="D22" s="83" t="str">
        <f t="shared" si="4"/>
        <v>Time-of-Use Opt-Out</v>
      </c>
      <c r="E22" s="211">
        <f t="shared" si="6"/>
        <v>0</v>
      </c>
      <c r="F22" s="211">
        <f t="shared" si="6"/>
        <v>0</v>
      </c>
      <c r="G22" s="211">
        <f t="shared" si="6"/>
        <v>0</v>
      </c>
      <c r="H22" s="211">
        <f t="shared" si="6"/>
        <v>0</v>
      </c>
      <c r="I22" s="211">
        <f t="shared" si="6"/>
        <v>0</v>
      </c>
      <c r="K22" s="207"/>
      <c r="L22" s="83" t="str">
        <f t="shared" si="5"/>
        <v>Time-of-Use Opt-Out</v>
      </c>
      <c r="M22" s="211">
        <f t="shared" si="7"/>
        <v>0</v>
      </c>
      <c r="N22" s="211">
        <f t="shared" si="7"/>
        <v>0</v>
      </c>
      <c r="O22" s="211">
        <f t="shared" si="7"/>
        <v>0</v>
      </c>
      <c r="P22" s="211">
        <f t="shared" si="7"/>
        <v>0</v>
      </c>
      <c r="Q22" s="211">
        <f t="shared" si="7"/>
        <v>0</v>
      </c>
      <c r="S22" s="192" t="str">
        <f t="shared" si="3"/>
        <v>ResidentialTime-of-Use Opt-Out</v>
      </c>
    </row>
    <row r="23" spans="1:19" ht="16.5">
      <c r="A23" s="121"/>
      <c r="B23" s="6"/>
      <c r="C23" s="207"/>
      <c r="D23" s="83" t="str">
        <f t="shared" si="4"/>
        <v>Pilot-Time-of-Use Opt-in</v>
      </c>
      <c r="E23" s="211">
        <f t="shared" ref="E23:I32" si="10">INDEX($E$134:$AB$205,MATCH($S23,$B$134:$B$205,0),MATCH(E$2,$E$132:$AB$132,0))</f>
        <v>0</v>
      </c>
      <c r="F23" s="211">
        <f t="shared" si="10"/>
        <v>0</v>
      </c>
      <c r="G23" s="211">
        <f t="shared" si="10"/>
        <v>0</v>
      </c>
      <c r="H23" s="211">
        <f t="shared" si="10"/>
        <v>0</v>
      </c>
      <c r="I23" s="211">
        <f t="shared" si="10"/>
        <v>0</v>
      </c>
      <c r="K23" s="207"/>
      <c r="L23" s="83" t="str">
        <f t="shared" si="5"/>
        <v>Pilot-Time-of-Use Opt-in</v>
      </c>
      <c r="M23" s="211">
        <f t="shared" ref="M23:Q32" si="11">INDEX($E$215:$AB$286,MATCH($S23,$B$215:$B$286,0),MATCH(M$2,$E$213:$AB$213,0))</f>
        <v>0</v>
      </c>
      <c r="N23" s="211">
        <f t="shared" si="11"/>
        <v>0</v>
      </c>
      <c r="O23" s="211">
        <f t="shared" si="11"/>
        <v>0</v>
      </c>
      <c r="P23" s="211">
        <f t="shared" si="11"/>
        <v>0</v>
      </c>
      <c r="Q23" s="211">
        <f t="shared" si="11"/>
        <v>0</v>
      </c>
      <c r="S23" s="192" t="str">
        <f t="shared" si="3"/>
        <v>ResidentialPilot-Time-of-Use Opt-in</v>
      </c>
    </row>
    <row r="24" spans="1:19" ht="16.5">
      <c r="A24" s="121"/>
      <c r="B24" s="6"/>
      <c r="C24" s="207"/>
      <c r="D24" s="83" t="str">
        <f t="shared" si="4"/>
        <v>Parent-Time-of-Use Opt-in</v>
      </c>
      <c r="E24" s="211">
        <f t="shared" si="10"/>
        <v>0</v>
      </c>
      <c r="F24" s="211">
        <f t="shared" si="10"/>
        <v>0.49165663847036611</v>
      </c>
      <c r="G24" s="211">
        <f t="shared" si="10"/>
        <v>4.2228817455775136</v>
      </c>
      <c r="H24" s="211">
        <f t="shared" si="10"/>
        <v>4.1754623888659594</v>
      </c>
      <c r="I24" s="211">
        <f t="shared" si="10"/>
        <v>4.227610870310258</v>
      </c>
      <c r="K24" s="207"/>
      <c r="L24" s="83" t="str">
        <f t="shared" si="5"/>
        <v>Parent-Time-of-Use Opt-in</v>
      </c>
      <c r="M24" s="211">
        <f t="shared" si="11"/>
        <v>0</v>
      </c>
      <c r="N24" s="211">
        <f t="shared" si="11"/>
        <v>0.52593291516032692</v>
      </c>
      <c r="O24" s="211">
        <f t="shared" si="11"/>
        <v>4.50711046622376</v>
      </c>
      <c r="P24" s="211">
        <f t="shared" si="11"/>
        <v>4.451360777146955</v>
      </c>
      <c r="Q24" s="211">
        <f t="shared" si="11"/>
        <v>4.5044193396653682</v>
      </c>
      <c r="S24" s="192" t="str">
        <f t="shared" si="3"/>
        <v>ResidentialParent-Time-of-Use Opt-in</v>
      </c>
    </row>
    <row r="25" spans="1:19" ht="16.5">
      <c r="A25" s="121"/>
      <c r="B25" s="6"/>
      <c r="C25" s="207"/>
      <c r="D25" s="83" t="str">
        <f t="shared" si="4"/>
        <v>Pilot-Peak Time Rebate</v>
      </c>
      <c r="E25" s="211">
        <f t="shared" si="10"/>
        <v>0</v>
      </c>
      <c r="F25" s="211">
        <f t="shared" si="10"/>
        <v>0</v>
      </c>
      <c r="G25" s="211">
        <f t="shared" si="10"/>
        <v>0</v>
      </c>
      <c r="H25" s="211">
        <f t="shared" si="10"/>
        <v>0</v>
      </c>
      <c r="I25" s="211">
        <f t="shared" si="10"/>
        <v>0</v>
      </c>
      <c r="K25" s="207"/>
      <c r="L25" s="83" t="str">
        <f t="shared" si="5"/>
        <v>Pilot-Peak Time Rebate</v>
      </c>
      <c r="M25" s="211">
        <f t="shared" si="11"/>
        <v>0</v>
      </c>
      <c r="N25" s="211">
        <f t="shared" si="11"/>
        <v>0</v>
      </c>
      <c r="O25" s="211">
        <f t="shared" si="11"/>
        <v>0</v>
      </c>
      <c r="P25" s="211">
        <f t="shared" si="11"/>
        <v>0</v>
      </c>
      <c r="Q25" s="211">
        <f t="shared" si="11"/>
        <v>0</v>
      </c>
      <c r="S25" s="192" t="str">
        <f t="shared" si="3"/>
        <v>ResidentialPilot-Peak Time Rebate</v>
      </c>
    </row>
    <row r="26" spans="1:19" ht="16.5">
      <c r="A26" s="121"/>
      <c r="B26" s="6"/>
      <c r="C26" s="207"/>
      <c r="D26" s="83" t="str">
        <f t="shared" si="4"/>
        <v>Parent-Peak Time Rebate</v>
      </c>
      <c r="E26" s="211">
        <f t="shared" si="10"/>
        <v>0</v>
      </c>
      <c r="F26" s="211">
        <f t="shared" si="10"/>
        <v>0.798325486199148</v>
      </c>
      <c r="G26" s="211">
        <f t="shared" si="10"/>
        <v>6.1351117770019439</v>
      </c>
      <c r="H26" s="211">
        <f t="shared" si="10"/>
        <v>5.9779196681409985</v>
      </c>
      <c r="I26" s="211">
        <f t="shared" si="10"/>
        <v>6.0525795270636458</v>
      </c>
      <c r="K26" s="207"/>
      <c r="L26" s="83" t="str">
        <f t="shared" si="5"/>
        <v>Parent-Peak Time Rebate</v>
      </c>
      <c r="M26" s="211">
        <f t="shared" si="11"/>
        <v>0</v>
      </c>
      <c r="N26" s="211">
        <f t="shared" si="11"/>
        <v>0.85396283435990328</v>
      </c>
      <c r="O26" s="211">
        <f t="shared" si="11"/>
        <v>6.5480466107147697</v>
      </c>
      <c r="P26" s="211">
        <f t="shared" si="11"/>
        <v>6.3729174547601009</v>
      </c>
      <c r="Q26" s="211">
        <f t="shared" si="11"/>
        <v>6.4488802571763983</v>
      </c>
      <c r="S26" s="192" t="str">
        <f t="shared" si="3"/>
        <v>ResidentialParent-Peak Time Rebate</v>
      </c>
    </row>
    <row r="27" spans="1:19" ht="16.5">
      <c r="A27" s="121"/>
      <c r="B27" s="6"/>
      <c r="C27" s="207"/>
      <c r="D27" s="83" t="str">
        <f t="shared" si="4"/>
        <v>Ancillary Battery Storage</v>
      </c>
      <c r="E27" s="211">
        <f t="shared" si="10"/>
        <v>0</v>
      </c>
      <c r="F27" s="211">
        <f t="shared" si="10"/>
        <v>6.8224629458912583E-2</v>
      </c>
      <c r="G27" s="211">
        <f t="shared" si="10"/>
        <v>0.47754505965326283</v>
      </c>
      <c r="H27" s="211">
        <f t="shared" si="10"/>
        <v>1.758860512240572</v>
      </c>
      <c r="I27" s="211">
        <f t="shared" si="10"/>
        <v>4.6419673615085415</v>
      </c>
      <c r="K27" s="207"/>
      <c r="L27" s="83" t="str">
        <f t="shared" si="5"/>
        <v>Ancillary Battery Storage</v>
      </c>
      <c r="M27" s="211">
        <f t="shared" si="11"/>
        <v>0</v>
      </c>
      <c r="N27" s="211">
        <f t="shared" si="11"/>
        <v>6.8224629458912583E-2</v>
      </c>
      <c r="O27" s="211">
        <f t="shared" si="11"/>
        <v>0.47754505965326283</v>
      </c>
      <c r="P27" s="211">
        <f t="shared" si="11"/>
        <v>1.758860512240572</v>
      </c>
      <c r="Q27" s="211">
        <f t="shared" si="11"/>
        <v>4.6419673615085415</v>
      </c>
      <c r="S27" s="192" t="str">
        <f t="shared" si="3"/>
        <v>ResidentialAncillary Battery Storage</v>
      </c>
    </row>
    <row r="28" spans="1:19" ht="17" thickBot="1">
      <c r="A28" s="121"/>
      <c r="B28" s="6"/>
      <c r="C28" s="208"/>
      <c r="D28" s="193" t="str">
        <f t="shared" si="4"/>
        <v>Ancillary Cooling</v>
      </c>
      <c r="E28" s="212">
        <f t="shared" si="10"/>
        <v>0</v>
      </c>
      <c r="F28" s="212">
        <f t="shared" si="10"/>
        <v>0</v>
      </c>
      <c r="G28" s="212">
        <f t="shared" si="10"/>
        <v>0</v>
      </c>
      <c r="H28" s="212">
        <f t="shared" si="10"/>
        <v>0</v>
      </c>
      <c r="I28" s="212">
        <f t="shared" si="10"/>
        <v>0</v>
      </c>
      <c r="K28" s="208"/>
      <c r="L28" s="194" t="str">
        <f t="shared" si="5"/>
        <v>Ancillary Cooling</v>
      </c>
      <c r="M28" s="212">
        <f t="shared" si="11"/>
        <v>0</v>
      </c>
      <c r="N28" s="212">
        <f t="shared" si="11"/>
        <v>0.42475778540178494</v>
      </c>
      <c r="O28" s="212">
        <f t="shared" si="11"/>
        <v>4.1035746728810167</v>
      </c>
      <c r="P28" s="212">
        <f t="shared" si="11"/>
        <v>5.1382823700013498</v>
      </c>
      <c r="Q28" s="212">
        <f t="shared" si="11"/>
        <v>6.5891962276580056</v>
      </c>
      <c r="S28" s="192" t="str">
        <f t="shared" si="3"/>
        <v>ResidentialAncillary Cooling</v>
      </c>
    </row>
    <row r="29" spans="1:19" ht="16.5">
      <c r="A29" s="121"/>
      <c r="C29" s="206" t="s">
        <v>1015</v>
      </c>
      <c r="D29" s="225" t="str">
        <f t="shared" ref="D29:D56" si="12">D160</f>
        <v>Ancillary Heating</v>
      </c>
      <c r="E29" s="226">
        <f t="shared" si="10"/>
        <v>0</v>
      </c>
      <c r="F29" s="226">
        <f t="shared" si="10"/>
        <v>0</v>
      </c>
      <c r="G29" s="226">
        <f t="shared" si="10"/>
        <v>3.3122065547894639E-2</v>
      </c>
      <c r="H29" s="226">
        <f t="shared" si="10"/>
        <v>4.9856531151819275E-2</v>
      </c>
      <c r="I29" s="226">
        <f t="shared" si="10"/>
        <v>5.5357587946418249E-2</v>
      </c>
      <c r="J29" s="21"/>
      <c r="K29" s="206" t="s">
        <v>1015</v>
      </c>
      <c r="L29" s="225" t="str">
        <f>D29</f>
        <v>Ancillary Heating</v>
      </c>
      <c r="M29" s="226">
        <f t="shared" si="11"/>
        <v>0</v>
      </c>
      <c r="N29" s="226">
        <f t="shared" si="11"/>
        <v>0</v>
      </c>
      <c r="O29" s="226">
        <f t="shared" si="11"/>
        <v>0</v>
      </c>
      <c r="P29" s="226">
        <f t="shared" si="11"/>
        <v>0</v>
      </c>
      <c r="Q29" s="226">
        <f t="shared" si="11"/>
        <v>0</v>
      </c>
      <c r="S29" s="192" t="str">
        <f>"C&amp;I"&amp;D29</f>
        <v>C&amp;IAncillary Heating</v>
      </c>
    </row>
    <row r="30" spans="1:19" ht="16.5">
      <c r="A30" s="121"/>
      <c r="C30" s="207"/>
      <c r="D30" s="225" t="str">
        <f t="shared" si="12"/>
        <v>Ancillary Third Party</v>
      </c>
      <c r="E30" s="226">
        <f t="shared" si="10"/>
        <v>0</v>
      </c>
      <c r="F30" s="226">
        <f t="shared" si="10"/>
        <v>0.16633217235246686</v>
      </c>
      <c r="G30" s="226">
        <f t="shared" si="10"/>
        <v>0.3801321869922108</v>
      </c>
      <c r="H30" s="226">
        <f t="shared" si="10"/>
        <v>0.38797832463777127</v>
      </c>
      <c r="I30" s="226">
        <f t="shared" si="10"/>
        <v>0.40547047895368765</v>
      </c>
      <c r="J30" s="21"/>
      <c r="K30" s="207"/>
      <c r="L30" s="225" t="str">
        <f t="shared" ref="L30:L56" si="13">D30</f>
        <v>Ancillary Third Party</v>
      </c>
      <c r="M30" s="226">
        <f t="shared" si="11"/>
        <v>0</v>
      </c>
      <c r="N30" s="226">
        <f t="shared" si="11"/>
        <v>0.16657643746290351</v>
      </c>
      <c r="O30" s="226">
        <f t="shared" si="11"/>
        <v>0.38022901542818738</v>
      </c>
      <c r="P30" s="226">
        <f t="shared" si="11"/>
        <v>0.3881705247605437</v>
      </c>
      <c r="Q30" s="226">
        <f t="shared" si="11"/>
        <v>0.40585812782375102</v>
      </c>
      <c r="S30" s="192" t="str">
        <f t="shared" ref="S30:S53" si="14">"C&amp;I"&amp;D30</f>
        <v>C&amp;IAncillary Third Party</v>
      </c>
    </row>
    <row r="31" spans="1:19" ht="16.5">
      <c r="A31" s="117"/>
      <c r="C31" s="207"/>
      <c r="D31" s="225" t="str">
        <f t="shared" si="12"/>
        <v>Ancillary DLC WH</v>
      </c>
      <c r="E31" s="226">
        <f t="shared" si="10"/>
        <v>0</v>
      </c>
      <c r="F31" s="226">
        <f t="shared" si="10"/>
        <v>4.5425736654970891E-2</v>
      </c>
      <c r="G31" s="226">
        <f t="shared" si="10"/>
        <v>0.42350892624327696</v>
      </c>
      <c r="H31" s="226">
        <f t="shared" si="10"/>
        <v>0.49877732684738507</v>
      </c>
      <c r="I31" s="226">
        <f t="shared" si="10"/>
        <v>0.56041114304273654</v>
      </c>
      <c r="J31" s="21"/>
      <c r="K31" s="207"/>
      <c r="L31" s="225" t="str">
        <f t="shared" si="13"/>
        <v>Ancillary DLC WH</v>
      </c>
      <c r="M31" s="226">
        <f t="shared" si="11"/>
        <v>0</v>
      </c>
      <c r="N31" s="226">
        <f t="shared" si="11"/>
        <v>4.5425736654970891E-2</v>
      </c>
      <c r="O31" s="226">
        <f t="shared" si="11"/>
        <v>0.42350892624327696</v>
      </c>
      <c r="P31" s="226">
        <f t="shared" si="11"/>
        <v>0.49877732684738507</v>
      </c>
      <c r="Q31" s="226">
        <f t="shared" si="11"/>
        <v>0.56041114304273654</v>
      </c>
      <c r="S31" s="192" t="str">
        <f t="shared" si="14"/>
        <v>C&amp;IAncillary DLC WH</v>
      </c>
    </row>
    <row r="32" spans="1:19" ht="16.5">
      <c r="A32" s="117"/>
      <c r="B32" s="6"/>
      <c r="C32" s="207"/>
      <c r="D32" s="225" t="str">
        <f t="shared" si="12"/>
        <v>Parent-Ancillary HPWH</v>
      </c>
      <c r="E32" s="226">
        <f t="shared" si="10"/>
        <v>0</v>
      </c>
      <c r="F32" s="226">
        <f t="shared" si="10"/>
        <v>1.4695191414314114E-2</v>
      </c>
      <c r="G32" s="226">
        <f t="shared" si="10"/>
        <v>0.11700334094438444</v>
      </c>
      <c r="H32" s="226">
        <f t="shared" si="10"/>
        <v>0.44069512137180661</v>
      </c>
      <c r="I32" s="226">
        <f t="shared" si="10"/>
        <v>0.68030863609762204</v>
      </c>
      <c r="J32" s="21"/>
      <c r="K32" s="207"/>
      <c r="L32" s="225" t="str">
        <f t="shared" si="13"/>
        <v>Parent-Ancillary HPWH</v>
      </c>
      <c r="M32" s="226">
        <f t="shared" si="11"/>
        <v>0</v>
      </c>
      <c r="N32" s="226">
        <f t="shared" si="11"/>
        <v>1.4695191414314114E-2</v>
      </c>
      <c r="O32" s="226">
        <f t="shared" si="11"/>
        <v>0.11700334094438444</v>
      </c>
      <c r="P32" s="226">
        <f t="shared" si="11"/>
        <v>0.44069512137180661</v>
      </c>
      <c r="Q32" s="226">
        <f t="shared" si="11"/>
        <v>0.68030863609762204</v>
      </c>
      <c r="S32" s="192" t="str">
        <f t="shared" si="14"/>
        <v>C&amp;IParent-Ancillary HPWH</v>
      </c>
    </row>
    <row r="33" spans="1:19" ht="16.5">
      <c r="A33" s="117"/>
      <c r="B33" s="6"/>
      <c r="C33" s="207"/>
      <c r="D33" s="225" t="str">
        <f t="shared" si="12"/>
        <v>Parent-Ancillary ERWH</v>
      </c>
      <c r="E33" s="226">
        <f t="shared" ref="E33:I42" si="15">INDEX($E$134:$AB$205,MATCH($S33,$B$134:$B$205,0),MATCH(E$2,$E$132:$AB$132,0))</f>
        <v>0</v>
      </c>
      <c r="F33" s="226">
        <f t="shared" si="15"/>
        <v>0.11018331395700849</v>
      </c>
      <c r="G33" s="226">
        <f t="shared" si="15"/>
        <v>0.6632412079355684</v>
      </c>
      <c r="H33" s="226">
        <f t="shared" si="15"/>
        <v>2.1147274221517569</v>
      </c>
      <c r="I33" s="226">
        <f t="shared" si="15"/>
        <v>2.2927579169061665</v>
      </c>
      <c r="J33" s="21"/>
      <c r="K33" s="207"/>
      <c r="L33" s="225" t="str">
        <f t="shared" si="13"/>
        <v>Parent-Ancillary ERWH</v>
      </c>
      <c r="M33" s="226">
        <f t="shared" ref="M33:Q42" si="16">INDEX($E$215:$AB$286,MATCH($S33,$B$215:$B$286,0),MATCH(M$2,$E$213:$AB$213,0))</f>
        <v>0</v>
      </c>
      <c r="N33" s="226">
        <f t="shared" si="16"/>
        <v>0.11018331395700849</v>
      </c>
      <c r="O33" s="226">
        <f t="shared" si="16"/>
        <v>0.6632412079355684</v>
      </c>
      <c r="P33" s="226">
        <f t="shared" si="16"/>
        <v>2.1147274221517569</v>
      </c>
      <c r="Q33" s="226">
        <f t="shared" si="16"/>
        <v>2.2927579169061665</v>
      </c>
      <c r="S33" s="192" t="str">
        <f t="shared" si="14"/>
        <v>C&amp;IParent-Ancillary ERWH</v>
      </c>
    </row>
    <row r="34" spans="1:19" ht="16.5">
      <c r="A34" s="117"/>
      <c r="B34" s="6"/>
      <c r="C34" s="207"/>
      <c r="D34" s="225" t="str">
        <f t="shared" si="12"/>
        <v>Battery Energy Storage</v>
      </c>
      <c r="E34" s="226">
        <f t="shared" si="15"/>
        <v>0</v>
      </c>
      <c r="F34" s="226">
        <f t="shared" si="15"/>
        <v>7.4959927383298434E-3</v>
      </c>
      <c r="G34" s="226">
        <f t="shared" si="15"/>
        <v>5.4007901736266802E-2</v>
      </c>
      <c r="H34" s="226">
        <f t="shared" si="15"/>
        <v>0.19917802026157583</v>
      </c>
      <c r="I34" s="226">
        <f t="shared" si="15"/>
        <v>0.52672857641267856</v>
      </c>
      <c r="J34" s="21"/>
      <c r="K34" s="207"/>
      <c r="L34" s="225" t="str">
        <f t="shared" si="13"/>
        <v>Battery Energy Storage</v>
      </c>
      <c r="M34" s="226">
        <f t="shared" si="16"/>
        <v>0</v>
      </c>
      <c r="N34" s="226">
        <f t="shared" si="16"/>
        <v>7.4959927383298434E-3</v>
      </c>
      <c r="O34" s="226">
        <f t="shared" si="16"/>
        <v>5.4007901736266802E-2</v>
      </c>
      <c r="P34" s="226">
        <f t="shared" si="16"/>
        <v>0.19917802026157583</v>
      </c>
      <c r="Q34" s="226">
        <f t="shared" si="16"/>
        <v>0.52672857641267856</v>
      </c>
      <c r="S34" s="192" t="str">
        <f t="shared" si="14"/>
        <v>C&amp;IBattery Energy Storage</v>
      </c>
    </row>
    <row r="35" spans="1:19" ht="16.5">
      <c r="A35" s="117"/>
      <c r="B35" s="6"/>
      <c r="C35" s="207"/>
      <c r="D35" s="225" t="str">
        <f t="shared" si="12"/>
        <v>DLC Central AC</v>
      </c>
      <c r="E35" s="226">
        <f t="shared" si="15"/>
        <v>0</v>
      </c>
      <c r="F35" s="226">
        <f t="shared" si="15"/>
        <v>0</v>
      </c>
      <c r="G35" s="226">
        <f t="shared" si="15"/>
        <v>0</v>
      </c>
      <c r="H35" s="226">
        <f t="shared" si="15"/>
        <v>0</v>
      </c>
      <c r="I35" s="226">
        <f t="shared" si="15"/>
        <v>0</v>
      </c>
      <c r="J35" s="21"/>
      <c r="K35" s="207"/>
      <c r="L35" s="225" t="str">
        <f t="shared" si="13"/>
        <v>DLC Central AC</v>
      </c>
      <c r="M35" s="226">
        <f t="shared" si="16"/>
        <v>0</v>
      </c>
      <c r="N35" s="226">
        <f t="shared" si="16"/>
        <v>0.10760490280751145</v>
      </c>
      <c r="O35" s="226">
        <f t="shared" si="16"/>
        <v>0.96854719026875435</v>
      </c>
      <c r="P35" s="226">
        <f t="shared" si="16"/>
        <v>1.1289305258516362</v>
      </c>
      <c r="Q35" s="226">
        <f t="shared" si="16"/>
        <v>1.2528096977958334</v>
      </c>
      <c r="S35" s="192" t="str">
        <f t="shared" si="14"/>
        <v>C&amp;IDLC Central AC</v>
      </c>
    </row>
    <row r="36" spans="1:19" ht="16.5">
      <c r="A36" s="117"/>
      <c r="B36" s="6"/>
      <c r="C36" s="207"/>
      <c r="D36" s="225" t="str">
        <f t="shared" si="12"/>
        <v>DLC Smart Appliances</v>
      </c>
      <c r="E36" s="226">
        <f t="shared" si="15"/>
        <v>0</v>
      </c>
      <c r="F36" s="226">
        <f t="shared" si="15"/>
        <v>3.0307104235489497E-2</v>
      </c>
      <c r="G36" s="226">
        <f t="shared" si="15"/>
        <v>0.28184719226912547</v>
      </c>
      <c r="H36" s="226">
        <f t="shared" si="15"/>
        <v>0.33000959008121389</v>
      </c>
      <c r="I36" s="226">
        <f t="shared" si="15"/>
        <v>0.36651137140908813</v>
      </c>
      <c r="J36" s="21"/>
      <c r="K36" s="207"/>
      <c r="L36" s="225" t="str">
        <f t="shared" si="13"/>
        <v>DLC Smart Appliances</v>
      </c>
      <c r="M36" s="226">
        <f t="shared" si="16"/>
        <v>0</v>
      </c>
      <c r="N36" s="226">
        <f t="shared" si="16"/>
        <v>3.0307104235489497E-2</v>
      </c>
      <c r="O36" s="226">
        <f t="shared" si="16"/>
        <v>0.28184719226912547</v>
      </c>
      <c r="P36" s="226">
        <f t="shared" si="16"/>
        <v>0.33000959008121389</v>
      </c>
      <c r="Q36" s="226">
        <f t="shared" si="16"/>
        <v>0.36651137140908813</v>
      </c>
      <c r="S36" s="192" t="str">
        <f t="shared" si="14"/>
        <v>C&amp;IDLC Smart Appliances</v>
      </c>
    </row>
    <row r="37" spans="1:19" ht="16.5">
      <c r="A37" s="117"/>
      <c r="B37" s="6"/>
      <c r="C37" s="207"/>
      <c r="D37" s="225" t="str">
        <f t="shared" si="12"/>
        <v>DLC Smart Thermostats - Cooling</v>
      </c>
      <c r="E37" s="226">
        <f t="shared" si="15"/>
        <v>0</v>
      </c>
      <c r="F37" s="226">
        <f t="shared" si="15"/>
        <v>0</v>
      </c>
      <c r="G37" s="226">
        <f t="shared" si="15"/>
        <v>0</v>
      </c>
      <c r="H37" s="226">
        <f t="shared" si="15"/>
        <v>0</v>
      </c>
      <c r="I37" s="226">
        <f t="shared" si="15"/>
        <v>0</v>
      </c>
      <c r="J37" s="21"/>
      <c r="K37" s="207"/>
      <c r="L37" s="225" t="str">
        <f t="shared" si="13"/>
        <v>DLC Smart Thermostats - Cooling</v>
      </c>
      <c r="M37" s="226">
        <f t="shared" si="16"/>
        <v>0</v>
      </c>
      <c r="N37" s="226">
        <f t="shared" si="16"/>
        <v>0.21606958464549292</v>
      </c>
      <c r="O37" s="226">
        <f t="shared" si="16"/>
        <v>2.0090308408347926</v>
      </c>
      <c r="P37" s="226">
        <f t="shared" si="16"/>
        <v>2.3513738045993788</v>
      </c>
      <c r="Q37" s="226">
        <f t="shared" si="16"/>
        <v>2.6093079726543182</v>
      </c>
      <c r="S37" s="192" t="str">
        <f t="shared" si="14"/>
        <v>C&amp;IDLC Smart Thermostats - Cooling</v>
      </c>
    </row>
    <row r="38" spans="1:19" ht="16.5">
      <c r="A38" s="117"/>
      <c r="B38" s="6"/>
      <c r="C38" s="207"/>
      <c r="D38" s="83" t="str">
        <f t="shared" si="12"/>
        <v>DLC Smart Thermostats - Heating</v>
      </c>
      <c r="E38" s="211">
        <f t="shared" si="15"/>
        <v>0</v>
      </c>
      <c r="F38" s="211">
        <f t="shared" si="15"/>
        <v>0</v>
      </c>
      <c r="G38" s="211">
        <f t="shared" si="15"/>
        <v>0.13248826219157855</v>
      </c>
      <c r="H38" s="211">
        <f t="shared" si="15"/>
        <v>0.1994261246072771</v>
      </c>
      <c r="I38" s="211">
        <f t="shared" si="15"/>
        <v>0.221430351785673</v>
      </c>
      <c r="J38" s="21"/>
      <c r="K38" s="207"/>
      <c r="L38" s="83" t="str">
        <f t="shared" si="13"/>
        <v>DLC Smart Thermostats - Heating</v>
      </c>
      <c r="M38" s="211">
        <f t="shared" si="16"/>
        <v>0</v>
      </c>
      <c r="N38" s="211">
        <f t="shared" si="16"/>
        <v>0</v>
      </c>
      <c r="O38" s="211">
        <f t="shared" si="16"/>
        <v>0</v>
      </c>
      <c r="P38" s="211">
        <f t="shared" si="16"/>
        <v>0</v>
      </c>
      <c r="Q38" s="211">
        <f t="shared" si="16"/>
        <v>0</v>
      </c>
      <c r="S38" s="192" t="str">
        <f t="shared" si="14"/>
        <v>C&amp;IDLC Smart Thermostats - Heating</v>
      </c>
    </row>
    <row r="39" spans="1:19" ht="16.5">
      <c r="A39" s="117"/>
      <c r="B39" s="6"/>
      <c r="C39" s="207"/>
      <c r="D39" s="83" t="str">
        <f t="shared" si="12"/>
        <v>DLC Water Heating</v>
      </c>
      <c r="E39" s="211">
        <f t="shared" si="15"/>
        <v>0</v>
      </c>
      <c r="F39" s="211">
        <f t="shared" si="15"/>
        <v>4.5425736654970891E-2</v>
      </c>
      <c r="G39" s="211">
        <f t="shared" si="15"/>
        <v>0.42350892624327696</v>
      </c>
      <c r="H39" s="211">
        <f t="shared" si="15"/>
        <v>0.49877732684738507</v>
      </c>
      <c r="I39" s="211">
        <f t="shared" si="15"/>
        <v>0.56041114304273654</v>
      </c>
      <c r="J39" s="21"/>
      <c r="K39" s="207"/>
      <c r="L39" s="83" t="str">
        <f t="shared" si="13"/>
        <v>DLC Water Heating</v>
      </c>
      <c r="M39" s="211">
        <f t="shared" si="16"/>
        <v>0</v>
      </c>
      <c r="N39" s="211">
        <f t="shared" si="16"/>
        <v>4.5425736654970891E-2</v>
      </c>
      <c r="O39" s="211">
        <f t="shared" si="16"/>
        <v>0.42350892624327696</v>
      </c>
      <c r="P39" s="211">
        <f t="shared" si="16"/>
        <v>0.49877732684738507</v>
      </c>
      <c r="Q39" s="211">
        <f t="shared" si="16"/>
        <v>0.56041114304273654</v>
      </c>
      <c r="S39" s="192" t="str">
        <f t="shared" si="14"/>
        <v>C&amp;IDLC Water Heating</v>
      </c>
    </row>
    <row r="40" spans="1:19" ht="16.5">
      <c r="A40" s="117"/>
      <c r="B40" s="6"/>
      <c r="C40" s="207"/>
      <c r="D40" s="83" t="str">
        <f t="shared" si="12"/>
        <v>Thermal Energy Storage</v>
      </c>
      <c r="E40" s="211">
        <f t="shared" si="15"/>
        <v>0</v>
      </c>
      <c r="F40" s="211">
        <f t="shared" si="15"/>
        <v>0</v>
      </c>
      <c r="G40" s="211">
        <f t="shared" si="15"/>
        <v>0</v>
      </c>
      <c r="H40" s="211">
        <f t="shared" si="15"/>
        <v>0</v>
      </c>
      <c r="I40" s="211">
        <f t="shared" si="15"/>
        <v>0</v>
      </c>
      <c r="J40" s="21"/>
      <c r="K40" s="207"/>
      <c r="L40" s="83" t="str">
        <f t="shared" si="13"/>
        <v>Thermal Energy Storage</v>
      </c>
      <c r="M40" s="211">
        <f t="shared" si="16"/>
        <v>0</v>
      </c>
      <c r="N40" s="211">
        <f t="shared" si="16"/>
        <v>3.0812694548422524E-2</v>
      </c>
      <c r="O40" s="211">
        <f t="shared" si="16"/>
        <v>0.30737319727371093</v>
      </c>
      <c r="P40" s="211">
        <f t="shared" si="16"/>
        <v>0.33111676354273567</v>
      </c>
      <c r="Q40" s="211">
        <f t="shared" si="16"/>
        <v>0.36084071638831638</v>
      </c>
      <c r="S40" s="192" t="str">
        <f t="shared" si="14"/>
        <v>C&amp;IThermal Energy Storage</v>
      </c>
    </row>
    <row r="41" spans="1:19" ht="16.5">
      <c r="A41" s="117"/>
      <c r="B41" s="6"/>
      <c r="C41" s="207"/>
      <c r="D41" s="83" t="str">
        <f t="shared" si="12"/>
        <v>Third Party Contracts</v>
      </c>
      <c r="E41" s="211">
        <f t="shared" si="15"/>
        <v>0</v>
      </c>
      <c r="F41" s="211">
        <f t="shared" si="15"/>
        <v>1.2934757240399035</v>
      </c>
      <c r="G41" s="211">
        <f t="shared" si="15"/>
        <v>3.012777455460891</v>
      </c>
      <c r="H41" s="211">
        <f t="shared" si="15"/>
        <v>3.0634899468944079</v>
      </c>
      <c r="I41" s="211">
        <f t="shared" si="15"/>
        <v>3.1786582360262834</v>
      </c>
      <c r="J41" s="21"/>
      <c r="K41" s="207"/>
      <c r="L41" s="83" t="str">
        <f t="shared" si="13"/>
        <v>Third Party Contracts</v>
      </c>
      <c r="M41" s="211">
        <f t="shared" si="16"/>
        <v>0</v>
      </c>
      <c r="N41" s="211">
        <f t="shared" si="16"/>
        <v>1.2944340193307493</v>
      </c>
      <c r="O41" s="211">
        <f t="shared" si="16"/>
        <v>3.0109960363742436</v>
      </c>
      <c r="P41" s="211">
        <f t="shared" si="16"/>
        <v>3.0624754470595672</v>
      </c>
      <c r="Q41" s="211">
        <f t="shared" si="16"/>
        <v>3.1792056941946707</v>
      </c>
      <c r="S41" s="192" t="str">
        <f t="shared" si="14"/>
        <v>C&amp;IThird Party Contracts</v>
      </c>
    </row>
    <row r="42" spans="1:19" ht="16.5">
      <c r="A42" s="117"/>
      <c r="B42" s="6"/>
      <c r="C42" s="207"/>
      <c r="D42" s="83" t="str">
        <f t="shared" si="12"/>
        <v>Electric Vehicle TOU Opt-in</v>
      </c>
      <c r="E42" s="211">
        <f t="shared" si="15"/>
        <v>3.0446265434988712E-2</v>
      </c>
      <c r="F42" s="211">
        <f t="shared" si="15"/>
        <v>2.8449796307466437E-2</v>
      </c>
      <c r="G42" s="211">
        <f t="shared" si="15"/>
        <v>2.6915787479666213E-2</v>
      </c>
      <c r="H42" s="211">
        <f t="shared" si="15"/>
        <v>2.8081376140194576E-2</v>
      </c>
      <c r="I42" s="211">
        <f t="shared" si="15"/>
        <v>3.0567742575344049E-2</v>
      </c>
      <c r="J42" s="21"/>
      <c r="K42" s="207"/>
      <c r="L42" s="83" t="str">
        <f t="shared" si="13"/>
        <v>Electric Vehicle TOU Opt-in</v>
      </c>
      <c r="M42" s="211">
        <f t="shared" si="16"/>
        <v>3.0607323445040798E-2</v>
      </c>
      <c r="N42" s="211">
        <f t="shared" si="16"/>
        <v>2.860029317511836E-2</v>
      </c>
      <c r="O42" s="211">
        <f t="shared" si="16"/>
        <v>2.7058169578374296E-2</v>
      </c>
      <c r="P42" s="211">
        <f t="shared" si="16"/>
        <v>2.822992409824605E-2</v>
      </c>
      <c r="Q42" s="211">
        <f t="shared" si="16"/>
        <v>3.0729443188559771E-2</v>
      </c>
      <c r="S42" s="192" t="str">
        <f t="shared" si="14"/>
        <v>C&amp;IElectric Vehicle TOU Opt-in</v>
      </c>
    </row>
    <row r="43" spans="1:19" ht="16.5">
      <c r="A43" s="117"/>
      <c r="B43" s="6"/>
      <c r="C43" s="207"/>
      <c r="D43" s="83" t="str">
        <f t="shared" si="12"/>
        <v>Pilot-CTA-2045 HPWH</v>
      </c>
      <c r="E43" s="211">
        <f t="shared" ref="E43:I56" si="17">INDEX($E$134:$AB$205,MATCH($S43,$B$134:$B$205,0),MATCH(E$2,$E$132:$AB$132,0))</f>
        <v>0</v>
      </c>
      <c r="F43" s="211">
        <f t="shared" si="17"/>
        <v>0</v>
      </c>
      <c r="G43" s="211">
        <f t="shared" si="17"/>
        <v>0</v>
      </c>
      <c r="H43" s="211">
        <f t="shared" si="17"/>
        <v>0</v>
      </c>
      <c r="I43" s="211">
        <f t="shared" si="17"/>
        <v>0</v>
      </c>
      <c r="J43" s="21"/>
      <c r="K43" s="207"/>
      <c r="L43" s="83" t="str">
        <f t="shared" si="13"/>
        <v>Pilot-CTA-2045 HPWH</v>
      </c>
      <c r="M43" s="211">
        <f t="shared" ref="M43:Q56" si="18">INDEX($E$215:$AB$286,MATCH($S43,$B$215:$B$286,0),MATCH(M$2,$E$213:$AB$213,0))</f>
        <v>0</v>
      </c>
      <c r="N43" s="211">
        <f t="shared" si="18"/>
        <v>0</v>
      </c>
      <c r="O43" s="211">
        <f t="shared" si="18"/>
        <v>0</v>
      </c>
      <c r="P43" s="211">
        <f t="shared" si="18"/>
        <v>0</v>
      </c>
      <c r="Q43" s="211">
        <f t="shared" si="18"/>
        <v>0</v>
      </c>
      <c r="S43" s="192" t="str">
        <f t="shared" si="14"/>
        <v>C&amp;IPilot-CTA-2045 HPWH</v>
      </c>
    </row>
    <row r="44" spans="1:19" ht="16.5">
      <c r="A44" s="117"/>
      <c r="B44" s="6"/>
      <c r="C44" s="207"/>
      <c r="D44" s="83" t="str">
        <f t="shared" si="12"/>
        <v>Parent-CTA-2045 HPWH</v>
      </c>
      <c r="E44" s="211">
        <f t="shared" si="17"/>
        <v>0</v>
      </c>
      <c r="F44" s="211">
        <f t="shared" si="17"/>
        <v>1.4695191414314114E-2</v>
      </c>
      <c r="G44" s="211">
        <f t="shared" si="17"/>
        <v>0.11700334094438444</v>
      </c>
      <c r="H44" s="211">
        <f t="shared" si="17"/>
        <v>0.44069512137180661</v>
      </c>
      <c r="I44" s="211">
        <f t="shared" si="17"/>
        <v>0.68030863609762204</v>
      </c>
      <c r="J44" s="21"/>
      <c r="K44" s="207"/>
      <c r="L44" s="83" t="str">
        <f t="shared" si="13"/>
        <v>Parent-CTA-2045 HPWH</v>
      </c>
      <c r="M44" s="211">
        <f t="shared" si="18"/>
        <v>0</v>
      </c>
      <c r="N44" s="211">
        <f t="shared" si="18"/>
        <v>1.4695191414314114E-2</v>
      </c>
      <c r="O44" s="211">
        <f t="shared" si="18"/>
        <v>0.11700334094438444</v>
      </c>
      <c r="P44" s="211">
        <f t="shared" si="18"/>
        <v>0.44069512137180661</v>
      </c>
      <c r="Q44" s="211">
        <f t="shared" si="18"/>
        <v>0.68030863609762204</v>
      </c>
      <c r="S44" s="192" t="str">
        <f t="shared" si="14"/>
        <v>C&amp;IParent-CTA-2045 HPWH</v>
      </c>
    </row>
    <row r="45" spans="1:19" ht="16.5">
      <c r="A45" s="117"/>
      <c r="B45" s="6"/>
      <c r="C45" s="207"/>
      <c r="D45" s="83" t="str">
        <f t="shared" si="12"/>
        <v>Pilot-CTA-2045 ERWH</v>
      </c>
      <c r="E45" s="211">
        <f t="shared" si="17"/>
        <v>0</v>
      </c>
      <c r="F45" s="211">
        <f t="shared" si="17"/>
        <v>0</v>
      </c>
      <c r="G45" s="211">
        <f t="shared" si="17"/>
        <v>0</v>
      </c>
      <c r="H45" s="211">
        <f t="shared" si="17"/>
        <v>0</v>
      </c>
      <c r="I45" s="211">
        <f t="shared" si="17"/>
        <v>0</v>
      </c>
      <c r="J45" s="21"/>
      <c r="K45" s="207"/>
      <c r="L45" s="83" t="str">
        <f t="shared" si="13"/>
        <v>Pilot-CTA-2045 ERWH</v>
      </c>
      <c r="M45" s="211">
        <f t="shared" si="18"/>
        <v>0</v>
      </c>
      <c r="N45" s="211">
        <f t="shared" si="18"/>
        <v>0</v>
      </c>
      <c r="O45" s="211">
        <f t="shared" si="18"/>
        <v>0</v>
      </c>
      <c r="P45" s="211">
        <f t="shared" si="18"/>
        <v>0</v>
      </c>
      <c r="Q45" s="211">
        <f t="shared" si="18"/>
        <v>0</v>
      </c>
      <c r="S45" s="192" t="str">
        <f t="shared" si="14"/>
        <v>C&amp;IPilot-CTA-2045 ERWH</v>
      </c>
    </row>
    <row r="46" spans="1:19" ht="16.5">
      <c r="A46" s="117"/>
      <c r="B46" s="6"/>
      <c r="C46" s="207"/>
      <c r="D46" s="83" t="str">
        <f t="shared" si="12"/>
        <v>Parent-CTA-2045 ERWH</v>
      </c>
      <c r="E46" s="211">
        <f t="shared" si="17"/>
        <v>0</v>
      </c>
      <c r="F46" s="211">
        <f t="shared" si="17"/>
        <v>0.11018331395700849</v>
      </c>
      <c r="G46" s="211">
        <f t="shared" si="17"/>
        <v>0.6632412079355684</v>
      </c>
      <c r="H46" s="211">
        <f t="shared" si="17"/>
        <v>2.1147274221517569</v>
      </c>
      <c r="I46" s="211">
        <f t="shared" si="17"/>
        <v>2.2927579169061665</v>
      </c>
      <c r="J46" s="21"/>
      <c r="K46" s="207"/>
      <c r="L46" s="83" t="str">
        <f t="shared" ref="L46:L50" si="19">D46</f>
        <v>Parent-CTA-2045 ERWH</v>
      </c>
      <c r="M46" s="211">
        <f t="shared" si="18"/>
        <v>0</v>
      </c>
      <c r="N46" s="211">
        <f t="shared" si="18"/>
        <v>0.11018331395700849</v>
      </c>
      <c r="O46" s="211">
        <f t="shared" si="18"/>
        <v>0.6632412079355684</v>
      </c>
      <c r="P46" s="211">
        <f t="shared" si="18"/>
        <v>2.1147274221517569</v>
      </c>
      <c r="Q46" s="211">
        <f t="shared" si="18"/>
        <v>2.2927579169061665</v>
      </c>
      <c r="S46" s="192" t="str">
        <f t="shared" ref="S46:S48" si="20">"C&amp;I"&amp;D46</f>
        <v>C&amp;IParent-CTA-2045 ERWH</v>
      </c>
    </row>
    <row r="47" spans="1:19" ht="16.5">
      <c r="A47" s="117"/>
      <c r="B47" s="6"/>
      <c r="C47" s="207"/>
      <c r="D47" s="83" t="str">
        <f t="shared" si="12"/>
        <v>Time-of-Use Opt-Out</v>
      </c>
      <c r="E47" s="211">
        <f t="shared" si="17"/>
        <v>0</v>
      </c>
      <c r="F47" s="211">
        <f t="shared" si="17"/>
        <v>0</v>
      </c>
      <c r="G47" s="211">
        <f t="shared" si="17"/>
        <v>0</v>
      </c>
      <c r="H47" s="211">
        <f t="shared" si="17"/>
        <v>0</v>
      </c>
      <c r="I47" s="211">
        <f t="shared" si="17"/>
        <v>0</v>
      </c>
      <c r="J47" s="21"/>
      <c r="K47" s="207"/>
      <c r="L47" s="83" t="str">
        <f t="shared" si="19"/>
        <v>Time-of-Use Opt-Out</v>
      </c>
      <c r="M47" s="211">
        <f t="shared" si="18"/>
        <v>0</v>
      </c>
      <c r="N47" s="211">
        <f t="shared" si="18"/>
        <v>0</v>
      </c>
      <c r="O47" s="211">
        <f t="shared" si="18"/>
        <v>0</v>
      </c>
      <c r="P47" s="211">
        <f t="shared" si="18"/>
        <v>0</v>
      </c>
      <c r="Q47" s="211">
        <f t="shared" si="18"/>
        <v>0</v>
      </c>
      <c r="S47" s="192" t="str">
        <f t="shared" si="20"/>
        <v>C&amp;ITime-of-Use Opt-Out</v>
      </c>
    </row>
    <row r="48" spans="1:19" ht="16.5">
      <c r="A48" s="117"/>
      <c r="B48" s="6"/>
      <c r="C48" s="207"/>
      <c r="D48" s="83" t="str">
        <f t="shared" si="12"/>
        <v>Pilot-Time-of-Use Opt-in</v>
      </c>
      <c r="E48" s="211">
        <f t="shared" si="17"/>
        <v>0</v>
      </c>
      <c r="F48" s="211">
        <f t="shared" si="17"/>
        <v>0</v>
      </c>
      <c r="G48" s="211">
        <f t="shared" si="17"/>
        <v>0</v>
      </c>
      <c r="H48" s="211">
        <f t="shared" si="17"/>
        <v>0</v>
      </c>
      <c r="I48" s="211">
        <f t="shared" si="17"/>
        <v>0</v>
      </c>
      <c r="J48" s="21"/>
      <c r="K48" s="207"/>
      <c r="L48" s="83" t="str">
        <f t="shared" si="19"/>
        <v>Pilot-Time-of-Use Opt-in</v>
      </c>
      <c r="M48" s="211">
        <f t="shared" si="18"/>
        <v>0</v>
      </c>
      <c r="N48" s="211">
        <f t="shared" si="18"/>
        <v>0</v>
      </c>
      <c r="O48" s="211">
        <f t="shared" si="18"/>
        <v>0</v>
      </c>
      <c r="P48" s="211">
        <f t="shared" si="18"/>
        <v>0</v>
      </c>
      <c r="Q48" s="211">
        <f t="shared" si="18"/>
        <v>0</v>
      </c>
      <c r="S48" s="192" t="str">
        <f t="shared" si="20"/>
        <v>C&amp;IPilot-Time-of-Use Opt-in</v>
      </c>
    </row>
    <row r="49" spans="1:28" ht="16.5">
      <c r="A49" s="117"/>
      <c r="B49" s="6"/>
      <c r="C49" s="207"/>
      <c r="D49" s="83" t="str">
        <f t="shared" si="12"/>
        <v>Parent-Time-of-Use Opt-in</v>
      </c>
      <c r="E49" s="211">
        <f t="shared" si="17"/>
        <v>0</v>
      </c>
      <c r="F49" s="211">
        <f t="shared" si="17"/>
        <v>4.1745714244505565E-3</v>
      </c>
      <c r="G49" s="211">
        <f t="shared" si="17"/>
        <v>3.6072594961413955E-2</v>
      </c>
      <c r="H49" s="211">
        <f t="shared" si="17"/>
        <v>3.6401569794161481E-2</v>
      </c>
      <c r="I49" s="211">
        <f t="shared" si="17"/>
        <v>3.6415954046524424E-2</v>
      </c>
      <c r="J49" s="21"/>
      <c r="K49" s="207"/>
      <c r="L49" s="83" t="str">
        <f t="shared" si="19"/>
        <v>Parent-Time-of-Use Opt-in</v>
      </c>
      <c r="M49" s="211">
        <f t="shared" si="18"/>
        <v>0</v>
      </c>
      <c r="N49" s="211">
        <f t="shared" si="18"/>
        <v>4.1771986013711534E-3</v>
      </c>
      <c r="O49" s="211">
        <f t="shared" si="18"/>
        <v>3.6044073720761766E-2</v>
      </c>
      <c r="P49" s="211">
        <f t="shared" si="18"/>
        <v>3.6359719861516898E-2</v>
      </c>
      <c r="Q49" s="211">
        <f t="shared" si="18"/>
        <v>3.6387149357007466E-2</v>
      </c>
      <c r="S49" s="192" t="str">
        <f>"C&amp;I"&amp;D49</f>
        <v>C&amp;IParent-Time-of-Use Opt-in</v>
      </c>
    </row>
    <row r="50" spans="1:28" ht="16.5">
      <c r="A50" s="117"/>
      <c r="B50" s="6"/>
      <c r="C50" s="207"/>
      <c r="D50" s="83" t="str">
        <f t="shared" si="12"/>
        <v>Pilot-Peak Time Rebate</v>
      </c>
      <c r="E50" s="211">
        <f t="shared" si="17"/>
        <v>0</v>
      </c>
      <c r="F50" s="211">
        <f t="shared" si="17"/>
        <v>0</v>
      </c>
      <c r="G50" s="211">
        <f t="shared" si="17"/>
        <v>0</v>
      </c>
      <c r="H50" s="211">
        <f t="shared" si="17"/>
        <v>0</v>
      </c>
      <c r="I50" s="211">
        <f t="shared" si="17"/>
        <v>0</v>
      </c>
      <c r="J50" s="21"/>
      <c r="K50" s="207"/>
      <c r="L50" s="83" t="str">
        <f t="shared" si="19"/>
        <v>Pilot-Peak Time Rebate</v>
      </c>
      <c r="M50" s="211">
        <f t="shared" si="18"/>
        <v>0</v>
      </c>
      <c r="N50" s="211">
        <f t="shared" si="18"/>
        <v>0</v>
      </c>
      <c r="O50" s="211">
        <f t="shared" si="18"/>
        <v>0</v>
      </c>
      <c r="P50" s="211">
        <f t="shared" si="18"/>
        <v>0</v>
      </c>
      <c r="Q50" s="211">
        <f t="shared" si="18"/>
        <v>0</v>
      </c>
      <c r="S50" s="192" t="str">
        <f>"C&amp;I"&amp;D50</f>
        <v>C&amp;IPilot-Peak Time Rebate</v>
      </c>
    </row>
    <row r="51" spans="1:28" ht="16.5">
      <c r="A51" s="117"/>
      <c r="B51" s="6"/>
      <c r="C51" s="207"/>
      <c r="D51" s="83" t="str">
        <f t="shared" si="12"/>
        <v>Parent-Peak Time Rebate</v>
      </c>
      <c r="E51" s="211">
        <f t="shared" si="17"/>
        <v>0</v>
      </c>
      <c r="F51" s="211">
        <f t="shared" si="17"/>
        <v>8.8939865137677321E-2</v>
      </c>
      <c r="G51" s="211">
        <f t="shared" si="17"/>
        <v>0.68067846666565912</v>
      </c>
      <c r="H51" s="211">
        <f t="shared" si="17"/>
        <v>0.66473492350892527</v>
      </c>
      <c r="I51" s="211">
        <f t="shared" si="17"/>
        <v>0.65746225612089704</v>
      </c>
      <c r="J51" s="21"/>
      <c r="K51" s="207"/>
      <c r="L51" s="83" t="str">
        <f t="shared" si="13"/>
        <v>Parent-Peak Time Rebate</v>
      </c>
      <c r="M51" s="211">
        <f t="shared" si="18"/>
        <v>0</v>
      </c>
      <c r="N51" s="211">
        <f t="shared" si="18"/>
        <v>8.8954050533296913E-2</v>
      </c>
      <c r="O51" s="211">
        <f t="shared" si="18"/>
        <v>0.67969187080173232</v>
      </c>
      <c r="P51" s="211">
        <f t="shared" si="18"/>
        <v>0.66342019617675674</v>
      </c>
      <c r="Q51" s="211">
        <f t="shared" si="18"/>
        <v>0.65637634601083361</v>
      </c>
      <c r="S51" s="192" t="str">
        <f t="shared" si="14"/>
        <v>C&amp;IParent-Peak Time Rebate</v>
      </c>
    </row>
    <row r="52" spans="1:28" ht="16.5">
      <c r="A52" s="117"/>
      <c r="B52" s="6"/>
      <c r="C52" s="207"/>
      <c r="D52" s="83" t="str">
        <f t="shared" si="12"/>
        <v>Variable Peak Pricing Rates</v>
      </c>
      <c r="E52" s="211">
        <f t="shared" si="17"/>
        <v>0</v>
      </c>
      <c r="F52" s="211">
        <f t="shared" si="17"/>
        <v>0.25092121386379401</v>
      </c>
      <c r="G52" s="211">
        <f t="shared" si="17"/>
        <v>1.9447643907831051</v>
      </c>
      <c r="H52" s="211">
        <f t="shared" si="17"/>
        <v>2.1152971416182771</v>
      </c>
      <c r="I52" s="211">
        <f t="shared" si="17"/>
        <v>2.1051811595171923</v>
      </c>
      <c r="J52" s="21"/>
      <c r="K52" s="207"/>
      <c r="L52" s="83" t="str">
        <f t="shared" si="13"/>
        <v>Variable Peak Pricing Rates</v>
      </c>
      <c r="M52" s="211">
        <f t="shared" si="18"/>
        <v>0</v>
      </c>
      <c r="N52" s="211">
        <f t="shared" si="18"/>
        <v>0.25126153062565232</v>
      </c>
      <c r="O52" s="211">
        <f t="shared" si="18"/>
        <v>1.9450897695992779</v>
      </c>
      <c r="P52" s="211">
        <f t="shared" si="18"/>
        <v>2.1158233497785179</v>
      </c>
      <c r="Q52" s="211">
        <f t="shared" si="18"/>
        <v>2.1060127112631024</v>
      </c>
      <c r="S52" s="192" t="str">
        <f t="shared" si="14"/>
        <v>C&amp;IVariable Peak Pricing Rates</v>
      </c>
    </row>
    <row r="53" spans="1:28" ht="16.5">
      <c r="A53" s="117"/>
      <c r="B53" s="6"/>
      <c r="C53" s="207"/>
      <c r="D53" s="83" t="str">
        <f t="shared" si="12"/>
        <v>Ancillary Battery Storage</v>
      </c>
      <c r="E53" s="211">
        <f t="shared" si="17"/>
        <v>0</v>
      </c>
      <c r="F53" s="211">
        <f t="shared" si="17"/>
        <v>3.7143713261245056E-3</v>
      </c>
      <c r="G53" s="211">
        <f t="shared" si="17"/>
        <v>2.4617849319723412E-2</v>
      </c>
      <c r="H53" s="211">
        <f t="shared" si="17"/>
        <v>8.5379366036298129E-2</v>
      </c>
      <c r="I53" s="211">
        <f t="shared" si="17"/>
        <v>0.20103727360188972</v>
      </c>
      <c r="J53" s="21"/>
      <c r="K53" s="207"/>
      <c r="L53" s="83" t="str">
        <f t="shared" si="13"/>
        <v>Ancillary Battery Storage</v>
      </c>
      <c r="M53" s="211">
        <f t="shared" si="18"/>
        <v>0</v>
      </c>
      <c r="N53" s="211">
        <f t="shared" si="18"/>
        <v>3.7143713261245056E-3</v>
      </c>
      <c r="O53" s="211">
        <f t="shared" si="18"/>
        <v>2.4617849319723412E-2</v>
      </c>
      <c r="P53" s="211">
        <f t="shared" si="18"/>
        <v>8.5379366036298129E-2</v>
      </c>
      <c r="Q53" s="211">
        <f t="shared" si="18"/>
        <v>0.20103727360188972</v>
      </c>
      <c r="S53" s="192" t="str">
        <f t="shared" si="14"/>
        <v>C&amp;IAncillary Battery Storage</v>
      </c>
    </row>
    <row r="54" spans="1:28" ht="16.5">
      <c r="A54" s="117"/>
      <c r="B54" s="6"/>
      <c r="C54" s="207"/>
      <c r="D54" s="83" t="str">
        <f t="shared" si="12"/>
        <v>Ancillary Third Party</v>
      </c>
      <c r="E54" s="211">
        <f t="shared" si="17"/>
        <v>0</v>
      </c>
      <c r="F54" s="211">
        <f t="shared" si="17"/>
        <v>0.16633217235246686</v>
      </c>
      <c r="G54" s="211">
        <f t="shared" si="17"/>
        <v>0.3801321869922108</v>
      </c>
      <c r="H54" s="211">
        <f t="shared" si="17"/>
        <v>0.38797832463777127</v>
      </c>
      <c r="I54" s="211">
        <f t="shared" si="17"/>
        <v>0.40547047895368765</v>
      </c>
      <c r="J54" s="21"/>
      <c r="K54" s="207"/>
      <c r="L54" s="83" t="str">
        <f t="shared" si="13"/>
        <v>Ancillary Third Party</v>
      </c>
      <c r="M54" s="211">
        <f t="shared" si="18"/>
        <v>0</v>
      </c>
      <c r="N54" s="211">
        <f t="shared" si="18"/>
        <v>0.16657643746290351</v>
      </c>
      <c r="O54" s="211">
        <f t="shared" si="18"/>
        <v>0.38022901542818738</v>
      </c>
      <c r="P54" s="211">
        <f t="shared" si="18"/>
        <v>0.3881705247605437</v>
      </c>
      <c r="Q54" s="211">
        <f t="shared" si="18"/>
        <v>0.40585812782375102</v>
      </c>
      <c r="S54" s="192" t="str">
        <f>"C&amp;I"&amp;D54</f>
        <v>C&amp;IAncillary Third Party</v>
      </c>
    </row>
    <row r="55" spans="1:28" ht="16.5">
      <c r="A55" s="117"/>
      <c r="B55" s="6"/>
      <c r="C55" s="207"/>
      <c r="D55" s="83" t="str">
        <f t="shared" si="12"/>
        <v>Battery Energy Storage</v>
      </c>
      <c r="E55" s="211">
        <f t="shared" si="17"/>
        <v>0</v>
      </c>
      <c r="F55" s="211">
        <f t="shared" si="17"/>
        <v>7.4959927383298434E-3</v>
      </c>
      <c r="G55" s="211">
        <f t="shared" si="17"/>
        <v>5.4007901736266802E-2</v>
      </c>
      <c r="H55" s="211">
        <f t="shared" si="17"/>
        <v>0.19917802026157583</v>
      </c>
      <c r="I55" s="211">
        <f t="shared" si="17"/>
        <v>0.52672857641267856</v>
      </c>
      <c r="J55" s="21"/>
      <c r="K55" s="207"/>
      <c r="L55" s="83" t="str">
        <f t="shared" ref="L55" si="21">D55</f>
        <v>Battery Energy Storage</v>
      </c>
      <c r="M55" s="211">
        <f t="shared" si="18"/>
        <v>0</v>
      </c>
      <c r="N55" s="211">
        <f t="shared" si="18"/>
        <v>7.4959927383298434E-3</v>
      </c>
      <c r="O55" s="211">
        <f t="shared" si="18"/>
        <v>5.4007901736266802E-2</v>
      </c>
      <c r="P55" s="211">
        <f t="shared" si="18"/>
        <v>0.19917802026157583</v>
      </c>
      <c r="Q55" s="211">
        <f t="shared" si="18"/>
        <v>0.52672857641267856</v>
      </c>
      <c r="S55" s="192" t="str">
        <f>"C&amp;I"&amp;D55</f>
        <v>C&amp;IBattery Energy Storage</v>
      </c>
    </row>
    <row r="56" spans="1:28" ht="16.5">
      <c r="A56" s="117"/>
      <c r="B56" s="6"/>
      <c r="C56" s="207"/>
      <c r="D56" s="83" t="str">
        <f t="shared" si="12"/>
        <v>Thermal Energy Storage</v>
      </c>
      <c r="E56" s="211">
        <f t="shared" si="17"/>
        <v>0</v>
      </c>
      <c r="F56" s="211">
        <f t="shared" si="17"/>
        <v>0</v>
      </c>
      <c r="G56" s="211">
        <f t="shared" si="17"/>
        <v>0</v>
      </c>
      <c r="H56" s="211">
        <f t="shared" si="17"/>
        <v>0</v>
      </c>
      <c r="I56" s="211">
        <f t="shared" si="17"/>
        <v>0</v>
      </c>
      <c r="J56" s="21"/>
      <c r="K56" s="207"/>
      <c r="L56" s="83" t="str">
        <f t="shared" si="13"/>
        <v>Thermal Energy Storage</v>
      </c>
      <c r="M56" s="211">
        <f t="shared" si="18"/>
        <v>0</v>
      </c>
      <c r="N56" s="211">
        <f t="shared" si="18"/>
        <v>3.0812694548422524E-2</v>
      </c>
      <c r="O56" s="211">
        <f t="shared" si="18"/>
        <v>0.30737319727371093</v>
      </c>
      <c r="P56" s="211">
        <f t="shared" si="18"/>
        <v>0.33111676354273567</v>
      </c>
      <c r="Q56" s="211">
        <f t="shared" si="18"/>
        <v>0.36084071638831638</v>
      </c>
      <c r="S56" s="192" t="str">
        <f>"C&amp;I"&amp;D56</f>
        <v>C&amp;IThermal Energy Storage</v>
      </c>
    </row>
    <row r="57" spans="1:28" ht="16.5">
      <c r="C57" s="206"/>
      <c r="D57" s="21"/>
      <c r="E57" s="224">
        <f>SUM(E3:E56)</f>
        <v>3.0446265434988712E-2</v>
      </c>
      <c r="F57" s="224">
        <f>SUM(F3:F56)</f>
        <v>8.0890750812269285</v>
      </c>
      <c r="G57" s="224">
        <f>SUM(G3:G56)</f>
        <v>50.377928332280199</v>
      </c>
      <c r="H57" s="224">
        <f>SUM(H3:H56)</f>
        <v>90.274504220519276</v>
      </c>
      <c r="I57" s="224">
        <f>SUM(I3:I56)</f>
        <v>121.29735318442467</v>
      </c>
      <c r="J57" s="21"/>
      <c r="K57" s="206"/>
      <c r="L57" s="21"/>
      <c r="M57" s="207"/>
      <c r="N57" s="207"/>
      <c r="O57" s="207"/>
      <c r="P57" s="207"/>
      <c r="Q57" s="207"/>
      <c r="R57" s="21"/>
      <c r="S57" s="192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16.5">
      <c r="C58" s="209" t="s">
        <v>1109</v>
      </c>
      <c r="D58" s="117"/>
      <c r="E58" s="207"/>
      <c r="F58" s="207"/>
      <c r="G58" s="207"/>
      <c r="H58" s="207"/>
      <c r="I58" s="207"/>
      <c r="J58" s="21"/>
      <c r="K58" s="209" t="s">
        <v>1110</v>
      </c>
      <c r="L58" s="195"/>
      <c r="M58" s="207"/>
    </row>
    <row r="59" spans="1:28" ht="16.5">
      <c r="C59" s="202" t="s">
        <v>1108</v>
      </c>
      <c r="D59" s="201" t="s">
        <v>6</v>
      </c>
      <c r="E59" s="202">
        <f>E$2</f>
        <v>2023</v>
      </c>
      <c r="F59" s="202">
        <f t="shared" ref="F59:I59" si="22">F$2</f>
        <v>2024</v>
      </c>
      <c r="G59" s="202">
        <f t="shared" si="22"/>
        <v>2027</v>
      </c>
      <c r="H59" s="202">
        <f t="shared" si="22"/>
        <v>2032</v>
      </c>
      <c r="I59" s="202">
        <f t="shared" si="22"/>
        <v>2042</v>
      </c>
      <c r="J59" s="21"/>
      <c r="K59" s="202" t="s">
        <v>1108</v>
      </c>
      <c r="L59" s="201" t="s">
        <v>6</v>
      </c>
      <c r="M59" s="202">
        <f t="shared" ref="M59:Q59" si="23">M$2</f>
        <v>2023</v>
      </c>
      <c r="N59" s="202">
        <f t="shared" si="23"/>
        <v>2024</v>
      </c>
      <c r="O59" s="202">
        <f t="shared" si="23"/>
        <v>2027</v>
      </c>
      <c r="P59" s="202">
        <f t="shared" si="23"/>
        <v>2032</v>
      </c>
      <c r="Q59" s="202">
        <f t="shared" si="23"/>
        <v>2042</v>
      </c>
    </row>
    <row r="60" spans="1:28" ht="16.5">
      <c r="C60" s="236" t="s">
        <v>32</v>
      </c>
      <c r="D60" s="199" t="s">
        <v>141</v>
      </c>
      <c r="E60" s="213" cm="1">
        <f t="array" ref="E60">INDEX(E$3:E$28,MATCH($C$60&amp;$D60,$C$3&amp;$D$3:$D$28,0))</f>
        <v>0</v>
      </c>
      <c r="F60" s="213" cm="1">
        <f t="array" ref="F60">INDEX(F$3:F$28,MATCH($C$60&amp;$D60,$C$3&amp;$D$3:$D$28,0))</f>
        <v>0</v>
      </c>
      <c r="G60" s="213" cm="1">
        <f t="array" ref="G60">INDEX(G$3:G$28,MATCH($C$60&amp;$D60,$C$3&amp;$D$3:$D$28,0))</f>
        <v>0</v>
      </c>
      <c r="H60" s="213" cm="1">
        <f t="array" ref="H60">INDEX(H$3:H$28,MATCH($C$60&amp;$D60,$C$3&amp;$D$3:$D$28,0))</f>
        <v>0</v>
      </c>
      <c r="I60" s="213" cm="1">
        <f t="array" ref="I60">INDEX(I$3:I$28,MATCH($C$60&amp;$D60,$C$3&amp;$D$3:$D$28,0))</f>
        <v>0</v>
      </c>
      <c r="J60" s="21"/>
      <c r="K60" s="236" t="s">
        <v>32</v>
      </c>
      <c r="L60" s="199" t="str">
        <f>D60</f>
        <v>DLC Central AC</v>
      </c>
      <c r="M60" s="213" cm="1">
        <f t="array" ref="M60">INDEX(M$3:M$28,MATCH($C$60&amp;$D60,$C$3&amp;$D$3:$D$28,0))</f>
        <v>0</v>
      </c>
      <c r="N60" s="213" cm="1">
        <f t="array" ref="N60">INDEX(N$3:N$28,MATCH($C$60&amp;$D60,$C$3&amp;$D$3:$D$28,0))</f>
        <v>0.84202812753642431</v>
      </c>
      <c r="O60" s="213" cm="1">
        <f t="array" ref="O60">INDEX(O$3:O$28,MATCH($C$60&amp;$D60,$C$3&amp;$D$3:$D$28,0))</f>
        <v>7.5297663823867573</v>
      </c>
      <c r="P60" s="213" cm="1">
        <f t="array" ref="P60">INDEX(P$3:P$28,MATCH($C$60&amp;$D60,$C$3&amp;$D$3:$D$28,0))</f>
        <v>9.2672541367682282</v>
      </c>
      <c r="Q60" s="213" cm="1">
        <f t="array" ref="Q60">INDEX(Q$3:Q$28,MATCH($C$60&amp;$D60,$C$3&amp;$D$3:$D$28,0))</f>
        <v>11.680800731552637</v>
      </c>
    </row>
    <row r="61" spans="1:28" ht="16.5">
      <c r="C61" s="234"/>
      <c r="D61" s="83" t="s">
        <v>130</v>
      </c>
      <c r="E61" s="211" cm="1">
        <f t="array" ref="E61">INDEX(E$3:E$28,MATCH($C$60&amp;$D61,$C$3&amp;$D$3:$D$28,0))</f>
        <v>0</v>
      </c>
      <c r="F61" s="211" cm="1">
        <f t="array" ref="F61">INDEX(F$3:F$28,MATCH($C$60&amp;$D61,$C$3&amp;$D$3:$D$28,0))</f>
        <v>2.2376544958627294E-2</v>
      </c>
      <c r="G61" s="211" cm="1">
        <f t="array" ref="G61">INDEX(G$3:G$28,MATCH($C$60&amp;$D61,$C$3&amp;$D$3:$D$28,0))</f>
        <v>0.34616220435730594</v>
      </c>
      <c r="H61" s="211" cm="1">
        <f t="array" ref="H61">INDEX(H$3:H$28,MATCH($C$60&amp;$D61,$C$3&amp;$D$3:$D$28,0))</f>
        <v>0.94783026714806384</v>
      </c>
      <c r="I61" s="211" cm="1">
        <f t="array" ref="I61">INDEX(I$3:I$28,MATCH($C$60&amp;$D61,$C$3&amp;$D$3:$D$28,0))</f>
        <v>5.7609962047001266</v>
      </c>
      <c r="J61" s="21"/>
      <c r="K61" s="234"/>
      <c r="L61" s="83" t="str">
        <f t="shared" ref="L61" si="24">D61</f>
        <v>DLC Electric Vehicle Charging</v>
      </c>
      <c r="M61" s="211" cm="1">
        <f t="array" ref="M61">INDEX(M$3:M$28,MATCH($C$60&amp;$D61,$C$3&amp;$D$3:$D$28,0))</f>
        <v>0</v>
      </c>
      <c r="N61" s="211" cm="1">
        <f t="array" ref="N61">INDEX(N$3:N$28,MATCH($C$60&amp;$D61,$C$3&amp;$D$3:$D$28,0))</f>
        <v>2.2376544958627294E-2</v>
      </c>
      <c r="O61" s="211" cm="1">
        <f t="array" ref="O61">INDEX(O$3:O$28,MATCH($C$60&amp;$D61,$C$3&amp;$D$3:$D$28,0))</f>
        <v>0.34616220435730594</v>
      </c>
      <c r="P61" s="211" cm="1">
        <f t="array" ref="P61">INDEX(P$3:P$28,MATCH($C$60&amp;$D61,$C$3&amp;$D$3:$D$28,0))</f>
        <v>0.94783026714806384</v>
      </c>
      <c r="Q61" s="211" cm="1">
        <f t="array" ref="Q61">INDEX(Q$3:Q$28,MATCH($C$60&amp;$D61,$C$3&amp;$D$3:$D$28,0))</f>
        <v>5.7609962047001266</v>
      </c>
    </row>
    <row r="62" spans="1:28" ht="17" thickBot="1">
      <c r="C62" s="235"/>
      <c r="D62" s="200" t="s">
        <v>163</v>
      </c>
      <c r="E62" s="214" cm="1">
        <f t="array" ref="E62">INDEX(E$3:E$28,MATCH($C$60&amp;$D62,$C$3&amp;$D$3:$D$28,0))</f>
        <v>0</v>
      </c>
      <c r="F62" s="214" cm="1">
        <f t="array" ref="F62">INDEX(F$3:F$28,MATCH($C$60&amp;$D62,$C$3&amp;$D$3:$D$28,0))</f>
        <v>0.44757056593250505</v>
      </c>
      <c r="G62" s="214" cm="1">
        <f t="array" ref="G62">INDEX(G$3:G$28,MATCH($C$60&amp;$D62,$C$3&amp;$D$3:$D$28,0))</f>
        <v>4.1320770449461399</v>
      </c>
      <c r="H62" s="214" cm="1">
        <f t="array" ref="H62">INDEX(H$3:H$28,MATCH($C$60&amp;$D62,$C$3&amp;$D$3:$D$28,0))</f>
        <v>4.7894583572323528</v>
      </c>
      <c r="I62" s="214" cm="1">
        <f t="array" ref="I62">INDEX(I$3:I$28,MATCH($C$60&amp;$D62,$C$3&amp;$D$3:$D$28,0))</f>
        <v>5.2130601360243851</v>
      </c>
      <c r="K62" s="235"/>
      <c r="L62" s="200" t="str">
        <f t="shared" ref="L62" si="25">D62</f>
        <v>DLC Water Heating</v>
      </c>
      <c r="M62" s="214" cm="1">
        <f t="array" ref="M62">INDEX(M$3:M$28,MATCH($C$60&amp;$D62,$C$3&amp;$D$3:$D$28,0))</f>
        <v>0</v>
      </c>
      <c r="N62" s="214" cm="1">
        <f t="array" ref="N62">INDEX(N$3:N$28,MATCH($C$60&amp;$D62,$C$3&amp;$D$3:$D$28,0))</f>
        <v>0.44757056593250505</v>
      </c>
      <c r="O62" s="214" cm="1">
        <f t="array" ref="O62">INDEX(O$3:O$28,MATCH($C$60&amp;$D62,$C$3&amp;$D$3:$D$28,0))</f>
        <v>4.1320770449461399</v>
      </c>
      <c r="P62" s="214" cm="1">
        <f t="array" ref="P62">INDEX(P$3:P$28,MATCH($C$60&amp;$D62,$C$3&amp;$D$3:$D$28,0))</f>
        <v>4.7894583572323528</v>
      </c>
      <c r="Q62" s="214" cm="1">
        <f t="array" ref="Q62">INDEX(Q$3:Q$28,MATCH($C$60&amp;$D62,$C$3&amp;$D$3:$D$28,0))</f>
        <v>5.2130601360243851</v>
      </c>
    </row>
    <row r="63" spans="1:28" ht="16.5">
      <c r="C63" s="234" t="s">
        <v>1015</v>
      </c>
      <c r="D63" s="83" t="s">
        <v>141</v>
      </c>
      <c r="E63" s="211" cm="1">
        <f t="array" ref="E63">INDEX(E$29:E$56,MATCH($C$63&amp;$D63,$C$29&amp;$D$29:$D$56,0))</f>
        <v>0</v>
      </c>
      <c r="F63" s="211" cm="1">
        <f t="array" ref="F63">INDEX(F$29:F$56,MATCH($C$63&amp;$D63,$C$29&amp;$D$29:$D$56,0))</f>
        <v>0</v>
      </c>
      <c r="G63" s="211" cm="1">
        <f t="array" ref="G63">INDEX(G$29:G$56,MATCH($C$63&amp;$D63,$C$29&amp;$D$29:$D$56,0))</f>
        <v>0</v>
      </c>
      <c r="H63" s="211" cm="1">
        <f t="array" ref="H63">INDEX(H$29:H$56,MATCH($C$63&amp;$D63,$C$29&amp;$D$29:$D$56,0))</f>
        <v>0</v>
      </c>
      <c r="I63" s="215" cm="1">
        <f t="array" ref="I63">INDEX(I$29:I$56,MATCH($C$63&amp;$D63,$C$29&amp;$D$29:$D$56,0))</f>
        <v>0</v>
      </c>
      <c r="J63" s="21"/>
      <c r="K63" s="234" t="s">
        <v>1015</v>
      </c>
      <c r="L63" s="83" t="str">
        <f t="shared" ref="L63" si="26">D63</f>
        <v>DLC Central AC</v>
      </c>
      <c r="M63" s="211" cm="1">
        <f t="array" ref="M63">INDEX(M$29:M$56,MATCH($C$63&amp;$D63,$C$29&amp;$D$29:$D$56,0))</f>
        <v>0</v>
      </c>
      <c r="N63" s="211" cm="1">
        <f t="array" ref="N63">INDEX(N$29:N$56,MATCH($C$63&amp;$D63,$C$29&amp;$D$29:$D$56,0))</f>
        <v>0.10760490280751145</v>
      </c>
      <c r="O63" s="211" cm="1">
        <f t="array" ref="O63">INDEX(O$29:O$56,MATCH($C$63&amp;$D63,$C$29&amp;$D$29:$D$56,0))</f>
        <v>0.96854719026875435</v>
      </c>
      <c r="P63" s="211" cm="1">
        <f t="array" ref="P63">INDEX(P$29:P$56,MATCH($C$63&amp;$D63,$C$29&amp;$D$29:$D$56,0))</f>
        <v>1.1289305258516362</v>
      </c>
      <c r="Q63" s="215" cm="1">
        <f t="array" ref="Q63">INDEX(Q$29:Q$56,MATCH($C$63&amp;$D63,$C$29&amp;$D$29:$D$56,0))</f>
        <v>1.2528096977958334</v>
      </c>
    </row>
    <row r="64" spans="1:28" ht="17" thickBot="1">
      <c r="C64" s="235"/>
      <c r="D64" s="200" t="s">
        <v>163</v>
      </c>
      <c r="E64" s="214" cm="1">
        <f t="array" ref="E64">INDEX(E$29:E$56,MATCH($C$63&amp;$D64,$C$29&amp;$D$29:$D$56,0))</f>
        <v>0</v>
      </c>
      <c r="F64" s="214" cm="1">
        <f t="array" ref="F64">INDEX(F$29:F$56,MATCH($C$63&amp;$D64,$C$29&amp;$D$29:$D$56,0))</f>
        <v>4.5425736654970891E-2</v>
      </c>
      <c r="G64" s="214" cm="1">
        <f t="array" ref="G64">INDEX(G$29:G$56,MATCH($C$63&amp;$D64,$C$29&amp;$D$29:$D$56,0))</f>
        <v>0.42350892624327696</v>
      </c>
      <c r="H64" s="214" cm="1">
        <f t="array" ref="H64">INDEX(H$29:H$56,MATCH($C$63&amp;$D64,$C$29&amp;$D$29:$D$56,0))</f>
        <v>0.49877732684738507</v>
      </c>
      <c r="I64" s="214" cm="1">
        <f t="array" ref="I64">INDEX(I$29:I$56,MATCH($C$63&amp;$D64,$C$29&amp;$D$29:$D$56,0))</f>
        <v>0.56041114304273654</v>
      </c>
      <c r="J64" s="21"/>
      <c r="K64" s="235"/>
      <c r="L64" s="200" t="str">
        <f t="shared" ref="L64" si="27">D64</f>
        <v>DLC Water Heating</v>
      </c>
      <c r="M64" s="214" cm="1">
        <f t="array" ref="M64">INDEX(M$29:M$56,MATCH($C$63&amp;$D64,$C$29&amp;$D$29:$D$56,0))</f>
        <v>0</v>
      </c>
      <c r="N64" s="214" cm="1">
        <f t="array" ref="N64">INDEX(N$29:N$56,MATCH($C$63&amp;$D64,$C$29&amp;$D$29:$D$56,0))</f>
        <v>4.5425736654970891E-2</v>
      </c>
      <c r="O64" s="214" cm="1">
        <f t="array" ref="O64">INDEX(O$29:O$56,MATCH($C$63&amp;$D64,$C$29&amp;$D$29:$D$56,0))</f>
        <v>0.42350892624327696</v>
      </c>
      <c r="P64" s="214" cm="1">
        <f t="array" ref="P64">INDEX(P$29:P$56,MATCH($C$63&amp;$D64,$C$29&amp;$D$29:$D$56,0))</f>
        <v>0.49877732684738507</v>
      </c>
      <c r="Q64" s="214" cm="1">
        <f t="array" ref="Q64">INDEX(Q$29:Q$56,MATCH($C$63&amp;$D64,$C$29&amp;$D$29:$D$56,0))</f>
        <v>0.56041114304273654</v>
      </c>
    </row>
    <row r="65" spans="3:17" ht="16.5">
      <c r="C65" s="209" t="s">
        <v>1111</v>
      </c>
      <c r="D65" s="117"/>
      <c r="E65" s="207"/>
      <c r="F65" s="207"/>
      <c r="G65" s="207"/>
      <c r="H65" s="207"/>
      <c r="I65" s="207"/>
      <c r="J65" s="21"/>
      <c r="K65" s="207" t="s">
        <v>1112</v>
      </c>
      <c r="L65" s="21"/>
      <c r="M65" s="207"/>
    </row>
    <row r="66" spans="3:17" ht="16.5">
      <c r="C66" s="202" t="s">
        <v>1108</v>
      </c>
      <c r="D66" s="201" t="s">
        <v>6</v>
      </c>
      <c r="E66" s="202">
        <f t="shared" ref="E66:I66" si="28">E$2</f>
        <v>2023</v>
      </c>
      <c r="F66" s="202">
        <f t="shared" si="28"/>
        <v>2024</v>
      </c>
      <c r="G66" s="202">
        <f t="shared" si="28"/>
        <v>2027</v>
      </c>
      <c r="H66" s="202">
        <f t="shared" si="28"/>
        <v>2032</v>
      </c>
      <c r="I66" s="202">
        <f t="shared" si="28"/>
        <v>2042</v>
      </c>
      <c r="J66" s="21"/>
      <c r="K66" s="202" t="s">
        <v>1108</v>
      </c>
      <c r="L66" s="201" t="s">
        <v>6</v>
      </c>
      <c r="M66" s="202">
        <f t="shared" ref="M66:Q66" si="29">M$2</f>
        <v>2023</v>
      </c>
      <c r="N66" s="202">
        <f t="shared" si="29"/>
        <v>2024</v>
      </c>
      <c r="O66" s="202">
        <f t="shared" si="29"/>
        <v>2027</v>
      </c>
      <c r="P66" s="202">
        <f t="shared" si="29"/>
        <v>2032</v>
      </c>
      <c r="Q66" s="202">
        <f t="shared" si="29"/>
        <v>2042</v>
      </c>
    </row>
    <row r="67" spans="3:17" ht="16.5">
      <c r="C67" s="236" t="s">
        <v>32</v>
      </c>
      <c r="D67" s="199" t="s">
        <v>227</v>
      </c>
      <c r="E67" s="213" cm="1">
        <f t="array" ref="E67">INDEX(E$3:E$28,MATCH($C$60&amp;$D67,$C$3&amp;$D$3:$D$28,0))</f>
        <v>0</v>
      </c>
      <c r="F67" s="213" cm="1">
        <f t="array" ref="F67">INDEX(F$3:F$28,MATCH($C$60&amp;$D67,$C$3&amp;$D$3:$D$28,0))</f>
        <v>0.26730604750474274</v>
      </c>
      <c r="G67" s="213" cm="1">
        <f t="array" ref="G67">INDEX(G$3:G$28,MATCH($C$60&amp;$D67,$C$3&amp;$D$3:$D$28,0))</f>
        <v>2.4820404475478344</v>
      </c>
      <c r="H67" s="213" cm="1">
        <f t="array" ref="H67">INDEX(H$3:H$28,MATCH($C$60&amp;$D67,$C$3&amp;$D$3:$D$28,0))</f>
        <v>2.9021198451969434</v>
      </c>
      <c r="I67" s="213" cm="1">
        <f t="array" ref="I67">INDEX(I$3:I$28,MATCH($C$60&amp;$D67,$C$3&amp;$D$3:$D$28,0))</f>
        <v>3.2168833815254203</v>
      </c>
      <c r="J67" s="21"/>
      <c r="K67" s="236" t="s">
        <v>32</v>
      </c>
      <c r="L67" s="199" t="str">
        <f>D67</f>
        <v>DLC Smart Appliances</v>
      </c>
      <c r="M67" s="213" cm="1">
        <f t="array" ref="M67">INDEX(M$3:M$28,MATCH($C$60&amp;$D67,$C$3&amp;$D$3:$D$28,0))</f>
        <v>0</v>
      </c>
      <c r="N67" s="213" cm="1">
        <f t="array" ref="N67">INDEX(N$3:N$28,MATCH($C$60&amp;$D67,$C$3&amp;$D$3:$D$28,0))</f>
        <v>0.26730604750474274</v>
      </c>
      <c r="O67" s="213" cm="1">
        <f t="array" ref="O67">INDEX(O$3:O$28,MATCH($C$60&amp;$D67,$C$3&amp;$D$3:$D$28,0))</f>
        <v>2.4820404475478344</v>
      </c>
      <c r="P67" s="213" cm="1">
        <f t="array" ref="P67">INDEX(P$3:P$28,MATCH($C$60&amp;$D67,$C$3&amp;$D$3:$D$28,0))</f>
        <v>2.9021198451969434</v>
      </c>
      <c r="Q67" s="213" cm="1">
        <f t="array" ref="Q67">INDEX(Q$3:Q$28,MATCH($C$60&amp;$D67,$C$3&amp;$D$3:$D$28,0))</f>
        <v>3.2168833815254203</v>
      </c>
    </row>
    <row r="68" spans="3:17" ht="16.5">
      <c r="C68" s="234"/>
      <c r="D68" s="83" t="s">
        <v>185</v>
      </c>
      <c r="E68" s="211" cm="1">
        <f t="array" ref="E68">INDEX(E$3:E$28,MATCH($C$60&amp;$D68,$C$3&amp;$D$3:$D$28,0))</f>
        <v>0</v>
      </c>
      <c r="F68" s="211" cm="1">
        <f t="array" ref="F68">INDEX(F$3:F$28,MATCH($C$60&amp;$D68,$C$3&amp;$D$3:$D$28,0))</f>
        <v>0</v>
      </c>
      <c r="G68" s="211" cm="1">
        <f t="array" ref="G68">INDEX(G$3:G$28,MATCH($C$60&amp;$D68,$C$3&amp;$D$3:$D$28,0))</f>
        <v>0</v>
      </c>
      <c r="H68" s="211" cm="1">
        <f t="array" ref="H68">INDEX(H$3:H$28,MATCH($C$60&amp;$D68,$C$3&amp;$D$3:$D$28,0))</f>
        <v>0</v>
      </c>
      <c r="I68" s="211" cm="1">
        <f t="array" ref="I68">INDEX(I$3:I$28,MATCH($C$60&amp;$D68,$C$3&amp;$D$3:$D$28,0))</f>
        <v>0</v>
      </c>
      <c r="K68" s="234"/>
      <c r="L68" s="83" t="str">
        <f t="shared" ref="L68:L77" si="30">D68</f>
        <v>DLC Smart Thermostats - Cooling</v>
      </c>
      <c r="M68" s="211" cm="1">
        <f t="array" ref="M68">INDEX(M$3:M$28,MATCH($C$60&amp;$D68,$C$3&amp;$D$3:$D$28,0))</f>
        <v>0</v>
      </c>
      <c r="N68" s="211" cm="1">
        <f t="array" ref="N68">INDEX(N$3:N$28,MATCH($C$60&amp;$D68,$C$3&amp;$D$3:$D$28,0))</f>
        <v>1.6990311416071397</v>
      </c>
      <c r="O68" s="211" cm="1">
        <f t="array" ref="O68">INDEX(O$3:O$28,MATCH($C$60&amp;$D68,$C$3&amp;$D$3:$D$28,0))</f>
        <v>16.414298691524067</v>
      </c>
      <c r="P68" s="211" cm="1">
        <f t="array" ref="P68">INDEX(P$3:P$28,MATCH($C$60&amp;$D68,$C$3&amp;$D$3:$D$28,0))</f>
        <v>20.553129480005399</v>
      </c>
      <c r="Q68" s="211" cm="1">
        <f t="array" ref="Q68">INDEX(Q$3:Q$28,MATCH($C$60&amp;$D68,$C$3&amp;$D$3:$D$28,0))</f>
        <v>26.356784910632022</v>
      </c>
    </row>
    <row r="69" spans="3:17" ht="16.5">
      <c r="C69" s="234"/>
      <c r="D69" s="83" t="s">
        <v>206</v>
      </c>
      <c r="E69" s="211" cm="1">
        <f t="array" ref="E69">INDEX(E$3:E$28,MATCH($C$60&amp;$D69,$C$3&amp;$D$3:$D$28,0))</f>
        <v>0</v>
      </c>
      <c r="F69" s="211" cm="1">
        <f t="array" ref="F69">INDEX(F$3:F$28,MATCH($C$60&amp;$D69,$C$3&amp;$D$3:$D$28,0))</f>
        <v>0</v>
      </c>
      <c r="G69" s="211" cm="1">
        <f t="array" ref="G69">INDEX(G$3:G$28,MATCH($C$60&amp;$D69,$C$3&amp;$D$3:$D$28,0))</f>
        <v>3.2180948216183212</v>
      </c>
      <c r="H69" s="211" cm="1">
        <f t="array" ref="H69">INDEX(H$3:H$28,MATCH($C$60&amp;$D69,$C$3&amp;$D$3:$D$28,0))</f>
        <v>4.8384153693225125</v>
      </c>
      <c r="I69" s="211" cm="1">
        <f t="array" ref="I69">INDEX(I$3:I$28,MATCH($C$60&amp;$D69,$C$3&amp;$D$3:$D$28,0))</f>
        <v>5.3644753906681526</v>
      </c>
      <c r="J69" s="21"/>
      <c r="K69" s="234"/>
      <c r="L69" s="83" t="str">
        <f t="shared" si="30"/>
        <v>DLC Smart Thermostats - Heating</v>
      </c>
      <c r="M69" s="211" cm="1">
        <f t="array" ref="M69">INDEX(M$3:M$28,MATCH($C$60&amp;$D69,$C$3&amp;$D$3:$D$28,0))</f>
        <v>0</v>
      </c>
      <c r="N69" s="211" cm="1">
        <f t="array" ref="N69">INDEX(N$3:N$28,MATCH($C$60&amp;$D69,$C$3&amp;$D$3:$D$28,0))</f>
        <v>0</v>
      </c>
      <c r="O69" s="211" cm="1">
        <f t="array" ref="O69">INDEX(O$3:O$28,MATCH($C$60&amp;$D69,$C$3&amp;$D$3:$D$28,0))</f>
        <v>0</v>
      </c>
      <c r="P69" s="211" cm="1">
        <f t="array" ref="P69">INDEX(P$3:P$28,MATCH($C$60&amp;$D69,$C$3&amp;$D$3:$D$28,0))</f>
        <v>0</v>
      </c>
      <c r="Q69" s="211" cm="1">
        <f t="array" ref="Q69">INDEX(Q$3:Q$28,MATCH($C$60&amp;$D69,$C$3&amp;$D$3:$D$28,0))</f>
        <v>0</v>
      </c>
    </row>
    <row r="70" spans="3:17" ht="16.5">
      <c r="C70" s="234"/>
      <c r="D70" s="83" t="s">
        <v>1210</v>
      </c>
      <c r="E70" s="211" cm="1">
        <f t="array" ref="E70">INDEX(E$3:E$28,MATCH($C$60&amp;$D70,$C$3&amp;$D$3:$D$28,0))</f>
        <v>0</v>
      </c>
      <c r="F70" s="211" cm="1">
        <f t="array" ref="F70">INDEX(F$3:F$28,MATCH($C$60&amp;$D70,$C$3&amp;$D$3:$D$28,0))</f>
        <v>0.83213407155819652</v>
      </c>
      <c r="G70" s="211" cm="1">
        <f t="array" ref="G70">INDEX(G$3:G$28,MATCH($C$60&amp;$D70,$C$3&amp;$D$3:$D$28,0))</f>
        <v>5.5635234640288473</v>
      </c>
      <c r="H70" s="211" cm="1">
        <f t="array" ref="H70">INDEX(H$3:H$28,MATCH($C$60&amp;$D70,$C$3&amp;$D$3:$D$28,0))</f>
        <v>19.034309198593547</v>
      </c>
      <c r="I70" s="211" cm="1">
        <f t="array" ref="I70">INDEX(I$3:I$28,MATCH($C$60&amp;$D70,$C$3&amp;$D$3:$D$28,0))</f>
        <v>24.552738914817631</v>
      </c>
      <c r="J70" s="21"/>
      <c r="K70" s="234"/>
      <c r="L70" s="83" t="str">
        <f t="shared" si="30"/>
        <v>Parent-CTA-2045 ERWH</v>
      </c>
      <c r="M70" s="211" cm="1">
        <f t="array" ref="M70">INDEX(M$3:M$28,MATCH($C$60&amp;$D70,$C$3&amp;$D$3:$D$28,0))</f>
        <v>0</v>
      </c>
      <c r="N70" s="211" cm="1">
        <f t="array" ref="N70">INDEX(N$3:N$28,MATCH($C$60&amp;$D70,$C$3&amp;$D$3:$D$28,0))</f>
        <v>0.77206022147244435</v>
      </c>
      <c r="O70" s="211" cm="1">
        <f t="array" ref="O70">INDEX(O$3:O$28,MATCH($C$60&amp;$D70,$C$3&amp;$D$3:$D$28,0))</f>
        <v>5.161878721973288</v>
      </c>
      <c r="P70" s="211" cm="1">
        <f t="array" ref="P70">INDEX(P$3:P$28,MATCH($C$60&amp;$D70,$C$3&amp;$D$3:$D$28,0))</f>
        <v>17.660174577304705</v>
      </c>
      <c r="Q70" s="211" cm="1">
        <f t="array" ref="Q70">INDEX(Q$3:Q$28,MATCH($C$60&amp;$D70,$C$3&amp;$D$3:$D$28,0))</f>
        <v>22.780214982464486</v>
      </c>
    </row>
    <row r="71" spans="3:17" ht="17" thickBot="1">
      <c r="C71" s="235"/>
      <c r="D71" s="200" t="s">
        <v>1147</v>
      </c>
      <c r="E71" s="214" cm="1">
        <f t="array" ref="E71">INDEX(E$3:E$28,MATCH($C$60&amp;$D71,$C$3&amp;$D$3:$D$28,0))</f>
        <v>0</v>
      </c>
      <c r="F71" s="214" cm="1">
        <f t="array" ref="F71">INDEX(F$3:F$28,MATCH($C$60&amp;$D71,$C$3&amp;$D$3:$D$28,0))</f>
        <v>1.6143561375536568E-2</v>
      </c>
      <c r="G71" s="214" cm="1">
        <f t="array" ref="G71">INDEX(G$3:G$28,MATCH($C$60&amp;$D71,$C$3&amp;$D$3:$D$28,0))</f>
        <v>0.10793342752761706</v>
      </c>
      <c r="H71" s="214" cm="1">
        <f t="array" ref="H71">INDEX(H$3:H$28,MATCH($C$60&amp;$D71,$C$3&amp;$D$3:$D$28,0))</f>
        <v>0.36926926716633668</v>
      </c>
      <c r="I71" s="214" cm="1">
        <f t="array" ref="I71">INDEX(I$3:I$28,MATCH($C$60&amp;$D71,$C$3&amp;$D$3:$D$28,0))</f>
        <v>0.47632786729507565</v>
      </c>
      <c r="K71" s="235"/>
      <c r="L71" s="200" t="str">
        <f t="shared" si="30"/>
        <v>Parent-CTA-2045 HPWH</v>
      </c>
      <c r="M71" s="214" cm="1">
        <f t="array" ref="M71">INDEX(M$3:M$28,MATCH($C$60&amp;$D71,$C$3&amp;$D$3:$D$28,0))</f>
        <v>0</v>
      </c>
      <c r="N71" s="214" cm="1">
        <f t="array" ref="N71">INDEX(N$3:N$28,MATCH($C$60&amp;$D71,$C$3&amp;$D$3:$D$28,0))</f>
        <v>6.1533754122000371E-3</v>
      </c>
      <c r="O71" s="214" cm="1">
        <f t="array" ref="O71">INDEX(O$3:O$28,MATCH($C$60&amp;$D71,$C$3&amp;$D$3:$D$28,0))</f>
        <v>4.1140544124876451E-2</v>
      </c>
      <c r="P71" s="214" cm="1">
        <f t="array" ref="P71">INDEX(P$3:P$28,MATCH($C$60&amp;$D71,$C$3&amp;$D$3:$D$28,0))</f>
        <v>0.14075285968223597</v>
      </c>
      <c r="Q71" s="214" cm="1">
        <f t="array" ref="Q71">INDEX(Q$3:Q$28,MATCH($C$60&amp;$D71,$C$3&amp;$D$3:$D$28,0))</f>
        <v>0.1815599494174055</v>
      </c>
    </row>
    <row r="72" spans="3:17" ht="16.5">
      <c r="C72" s="234" t="s">
        <v>1015</v>
      </c>
      <c r="D72" s="83" t="s">
        <v>227</v>
      </c>
      <c r="E72" s="211" cm="1">
        <f t="array" ref="E72">INDEX(E$29:E$56,MATCH($C$63&amp;$D72,$C$29&amp;$D$29:$D$56,0))</f>
        <v>0</v>
      </c>
      <c r="F72" s="211" cm="1">
        <f t="array" ref="F72">INDEX(F$29:F$56,MATCH($C$63&amp;$D72,$C$29&amp;$D$29:$D$56,0))</f>
        <v>3.0307104235489497E-2</v>
      </c>
      <c r="G72" s="211" cm="1">
        <f t="array" ref="G72">INDEX(G$29:G$56,MATCH($C$63&amp;$D72,$C$29&amp;$D$29:$D$56,0))</f>
        <v>0.28184719226912547</v>
      </c>
      <c r="H72" s="211" cm="1">
        <f t="array" ref="H72">INDEX(H$29:H$56,MATCH($C$63&amp;$D72,$C$29&amp;$D$29:$D$56,0))</f>
        <v>0.33000959008121389</v>
      </c>
      <c r="I72" s="211" cm="1">
        <f t="array" ref="I72">INDEX(I$29:I$56,MATCH($C$63&amp;$D72,$C$29&amp;$D$29:$D$56,0))</f>
        <v>0.36651137140908813</v>
      </c>
      <c r="J72" s="21"/>
      <c r="K72" s="234" t="s">
        <v>1015</v>
      </c>
      <c r="L72" s="83" t="str">
        <f t="shared" si="30"/>
        <v>DLC Smart Appliances</v>
      </c>
      <c r="M72" s="211" cm="1">
        <f t="array" ref="M72">INDEX(M$29:M$56,MATCH($C$63&amp;$D72,$C$29&amp;$D$29:$D$56,0))</f>
        <v>0</v>
      </c>
      <c r="N72" s="211" cm="1">
        <f t="array" ref="N72">INDEX(N$29:N$56,MATCH($C$63&amp;$D72,$C$29&amp;$D$29:$D$56,0))</f>
        <v>3.0307104235489497E-2</v>
      </c>
      <c r="O72" s="211" cm="1">
        <f t="array" ref="O72">INDEX(O$29:O$56,MATCH($C$63&amp;$D72,$C$29&amp;$D$29:$D$56,0))</f>
        <v>0.28184719226912547</v>
      </c>
      <c r="P72" s="211" cm="1">
        <f t="array" ref="P72">INDEX(P$29:P$56,MATCH($C$63&amp;$D72,$C$29&amp;$D$29:$D$56,0))</f>
        <v>0.33000959008121389</v>
      </c>
      <c r="Q72" s="211" cm="1">
        <f t="array" ref="Q72">INDEX(Q$29:Q$56,MATCH($C$63&amp;$D72,$C$29&amp;$D$29:$D$56,0))</f>
        <v>0.36651137140908813</v>
      </c>
    </row>
    <row r="73" spans="3:17" ht="16.5">
      <c r="C73" s="234"/>
      <c r="D73" s="83" t="s">
        <v>185</v>
      </c>
      <c r="E73" s="211" cm="1">
        <f t="array" ref="E73">INDEX(E$29:E$56,MATCH($C$63&amp;$D73,$C$29&amp;$D$29:$D$56,0))</f>
        <v>0</v>
      </c>
      <c r="F73" s="211" cm="1">
        <f t="array" ref="F73">INDEX(F$29:F$56,MATCH($C$63&amp;$D73,$C$29&amp;$D$29:$D$56,0))</f>
        <v>0</v>
      </c>
      <c r="G73" s="211" cm="1">
        <f t="array" ref="G73">INDEX(G$29:G$56,MATCH($C$63&amp;$D73,$C$29&amp;$D$29:$D$56,0))</f>
        <v>0</v>
      </c>
      <c r="H73" s="211" cm="1">
        <f t="array" ref="H73">INDEX(H$29:H$56,MATCH($C$63&amp;$D73,$C$29&amp;$D$29:$D$56,0))</f>
        <v>0</v>
      </c>
      <c r="I73" s="211" cm="1">
        <f t="array" ref="I73">INDEX(I$29:I$56,MATCH($C$63&amp;$D73,$C$29&amp;$D$29:$D$56,0))</f>
        <v>0</v>
      </c>
      <c r="J73" s="21"/>
      <c r="K73" s="234"/>
      <c r="L73" s="83" t="str">
        <f t="shared" si="30"/>
        <v>DLC Smart Thermostats - Cooling</v>
      </c>
      <c r="M73" s="211" cm="1">
        <f t="array" ref="M73">INDEX(M$29:M$56,MATCH($C$63&amp;$D73,$C$29&amp;$D$29:$D$56,0))</f>
        <v>0</v>
      </c>
      <c r="N73" s="211" cm="1">
        <f t="array" ref="N73">INDEX(N$29:N$56,MATCH($C$63&amp;$D73,$C$29&amp;$D$29:$D$56,0))</f>
        <v>0.21606958464549292</v>
      </c>
      <c r="O73" s="211" cm="1">
        <f t="array" ref="O73">INDEX(O$29:O$56,MATCH($C$63&amp;$D73,$C$29&amp;$D$29:$D$56,0))</f>
        <v>2.0090308408347926</v>
      </c>
      <c r="P73" s="211" cm="1">
        <f t="array" ref="P73">INDEX(P$29:P$56,MATCH($C$63&amp;$D73,$C$29&amp;$D$29:$D$56,0))</f>
        <v>2.3513738045993788</v>
      </c>
      <c r="Q73" s="211" cm="1">
        <f t="array" ref="Q73">INDEX(Q$29:Q$56,MATCH($C$63&amp;$D73,$C$29&amp;$D$29:$D$56,0))</f>
        <v>2.6093079726543182</v>
      </c>
    </row>
    <row r="74" spans="3:17" ht="16.5">
      <c r="C74" s="234"/>
      <c r="D74" s="83" t="s">
        <v>206</v>
      </c>
      <c r="E74" s="211" cm="1">
        <f t="array" ref="E74">INDEX(E$29:E$56,MATCH($C$63&amp;$D74,$C$29&amp;$D$29:$D$56,0))</f>
        <v>0</v>
      </c>
      <c r="F74" s="211" cm="1">
        <f t="array" ref="F74">INDEX(F$29:F$56,MATCH($C$63&amp;$D74,$C$29&amp;$D$29:$D$56,0))</f>
        <v>0</v>
      </c>
      <c r="G74" s="211" cm="1">
        <f t="array" ref="G74">INDEX(G$29:G$56,MATCH($C$63&amp;$D74,$C$29&amp;$D$29:$D$56,0))</f>
        <v>0.13248826219157855</v>
      </c>
      <c r="H74" s="211" cm="1">
        <f t="array" ref="H74">INDEX(H$29:H$56,MATCH($C$63&amp;$D74,$C$29&amp;$D$29:$D$56,0))</f>
        <v>0.1994261246072771</v>
      </c>
      <c r="I74" s="211" cm="1">
        <f t="array" ref="I74">INDEX(I$29:I$56,MATCH($C$63&amp;$D74,$C$29&amp;$D$29:$D$56,0))</f>
        <v>0.221430351785673</v>
      </c>
      <c r="J74" s="21"/>
      <c r="K74" s="234"/>
      <c r="L74" s="83" t="str">
        <f t="shared" si="30"/>
        <v>DLC Smart Thermostats - Heating</v>
      </c>
      <c r="M74" s="211" cm="1">
        <f t="array" ref="M74">INDEX(M$29:M$56,MATCH($C$63&amp;$D74,$C$29&amp;$D$29:$D$56,0))</f>
        <v>0</v>
      </c>
      <c r="N74" s="211" cm="1">
        <f t="array" ref="N74">INDEX(N$29:N$56,MATCH($C$63&amp;$D74,$C$29&amp;$D$29:$D$56,0))</f>
        <v>0</v>
      </c>
      <c r="O74" s="211" cm="1">
        <f t="array" ref="O74">INDEX(O$29:O$56,MATCH($C$63&amp;$D74,$C$29&amp;$D$29:$D$56,0))</f>
        <v>0</v>
      </c>
      <c r="P74" s="211" cm="1">
        <f t="array" ref="P74">INDEX(P$29:P$56,MATCH($C$63&amp;$D74,$C$29&amp;$D$29:$D$56,0))</f>
        <v>0</v>
      </c>
      <c r="Q74" s="211" cm="1">
        <f t="array" ref="Q74">INDEX(Q$29:Q$56,MATCH($C$63&amp;$D74,$C$29&amp;$D$29:$D$56,0))</f>
        <v>0</v>
      </c>
    </row>
    <row r="75" spans="3:17" ht="16.5">
      <c r="C75" s="234"/>
      <c r="D75" s="112" t="s">
        <v>1210</v>
      </c>
      <c r="E75" s="216" cm="1">
        <f t="array" ref="E75">INDEX(E$29:E$56,MATCH($C$63&amp;$D75,$C$29&amp;$D$29:$D$56,0))</f>
        <v>0</v>
      </c>
      <c r="F75" s="216" cm="1">
        <f t="array" ref="F75">INDEX(F$29:F$56,MATCH($C$63&amp;$D75,$C$29&amp;$D$29:$D$56,0))</f>
        <v>0.11018331395700849</v>
      </c>
      <c r="G75" s="216" cm="1">
        <f t="array" ref="G75">INDEX(G$29:G$56,MATCH($C$63&amp;$D75,$C$29&amp;$D$29:$D$56,0))</f>
        <v>0.6632412079355684</v>
      </c>
      <c r="H75" s="216" cm="1">
        <f t="array" ref="H75">INDEX(H$29:H$56,MATCH($C$63&amp;$D75,$C$29&amp;$D$29:$D$56,0))</f>
        <v>2.1147274221517569</v>
      </c>
      <c r="I75" s="216" cm="1">
        <f t="array" ref="I75">INDEX(I$29:I$56,MATCH($C$63&amp;$D75,$C$29&amp;$D$29:$D$56,0))</f>
        <v>2.2927579169061665</v>
      </c>
      <c r="J75" s="21"/>
      <c r="K75" s="234"/>
      <c r="L75" s="112" t="str">
        <f t="shared" si="30"/>
        <v>Parent-CTA-2045 ERWH</v>
      </c>
      <c r="M75" s="216" cm="1">
        <f t="array" ref="M75">INDEX(M$29:M$56,MATCH($C$63&amp;$D75,$C$29&amp;$D$29:$D$56,0))</f>
        <v>0</v>
      </c>
      <c r="N75" s="216" cm="1">
        <f t="array" ref="N75">INDEX(N$29:N$56,MATCH($C$63&amp;$D75,$C$29&amp;$D$29:$D$56,0))</f>
        <v>0.11018331395700849</v>
      </c>
      <c r="O75" s="216" cm="1">
        <f t="array" ref="O75">INDEX(O$29:O$56,MATCH($C$63&amp;$D75,$C$29&amp;$D$29:$D$56,0))</f>
        <v>0.6632412079355684</v>
      </c>
      <c r="P75" s="216" cm="1">
        <f t="array" ref="P75">INDEX(P$29:P$56,MATCH($C$63&amp;$D75,$C$29&amp;$D$29:$D$56,0))</f>
        <v>2.1147274221517569</v>
      </c>
      <c r="Q75" s="216" cm="1">
        <f t="array" ref="Q75">INDEX(Q$29:Q$56,MATCH($C$63&amp;$D75,$C$29&amp;$D$29:$D$56,0))</f>
        <v>2.2927579169061665</v>
      </c>
    </row>
    <row r="76" spans="3:17" ht="16.5">
      <c r="C76" s="234"/>
      <c r="D76" s="66" t="s">
        <v>1147</v>
      </c>
      <c r="E76" s="217" cm="1">
        <f t="array" ref="E76">INDEX(E$29:E$56,MATCH($C$63&amp;$D76,$C$29&amp;$D$29:$D$56,0))</f>
        <v>0</v>
      </c>
      <c r="F76" s="217" cm="1">
        <f t="array" ref="F76">INDEX(F$29:F$56,MATCH($C$63&amp;$D76,$C$29&amp;$D$29:$D$56,0))</f>
        <v>1.4695191414314114E-2</v>
      </c>
      <c r="G76" s="217" cm="1">
        <f t="array" ref="G76">INDEX(G$29:G$56,MATCH($C$63&amp;$D76,$C$29&amp;$D$29:$D$56,0))</f>
        <v>0.11700334094438444</v>
      </c>
      <c r="H76" s="217" cm="1">
        <f t="array" ref="H76">INDEX(H$29:H$56,MATCH($C$63&amp;$D76,$C$29&amp;$D$29:$D$56,0))</f>
        <v>0.44069512137180661</v>
      </c>
      <c r="I76" s="217" cm="1">
        <f t="array" ref="I76">INDEX(I$29:I$56,MATCH($C$63&amp;$D76,$C$29&amp;$D$29:$D$56,0))</f>
        <v>0.68030863609762204</v>
      </c>
      <c r="J76" s="21"/>
      <c r="K76" s="234"/>
      <c r="L76" s="66" t="str">
        <f t="shared" ref="L76" si="31">D76</f>
        <v>Parent-CTA-2045 HPWH</v>
      </c>
      <c r="M76" s="217" cm="1">
        <f t="array" ref="M76">INDEX(M$29:M$56,MATCH($C$63&amp;$D76,$C$29&amp;$D$29:$D$56,0))</f>
        <v>0</v>
      </c>
      <c r="N76" s="217" cm="1">
        <f t="array" ref="N76">INDEX(N$29:N$56,MATCH($C$63&amp;$D76,$C$29&amp;$D$29:$D$56,0))</f>
        <v>1.4695191414314114E-2</v>
      </c>
      <c r="O76" s="217" cm="1">
        <f t="array" ref="O76">INDEX(O$29:O$56,MATCH($C$63&amp;$D76,$C$29&amp;$D$29:$D$56,0))</f>
        <v>0.11700334094438444</v>
      </c>
      <c r="P76" s="217" cm="1">
        <f t="array" ref="P76">INDEX(P$29:P$56,MATCH($C$63&amp;$D76,$C$29&amp;$D$29:$D$56,0))</f>
        <v>0.44069512137180661</v>
      </c>
      <c r="Q76" s="217" cm="1">
        <f t="array" ref="Q76">INDEX(Q$29:Q$56,MATCH($C$63&amp;$D76,$C$29&amp;$D$29:$D$56,0))</f>
        <v>0.68030863609762204</v>
      </c>
    </row>
    <row r="77" spans="3:17" ht="17" thickBot="1">
      <c r="C77" s="235"/>
      <c r="D77" s="200" t="s">
        <v>248</v>
      </c>
      <c r="E77" s="214" cm="1">
        <f t="array" ref="E77">INDEX(E$29:E$56,MATCH($C$63&amp;$D77,$C$29&amp;$D$29:$D$56,0))</f>
        <v>0</v>
      </c>
      <c r="F77" s="214" cm="1">
        <f t="array" ref="F77">INDEX(F$29:F$56,MATCH($C$63&amp;$D77,$C$29&amp;$D$29:$D$56,0))</f>
        <v>1.2934757240399035</v>
      </c>
      <c r="G77" s="214" cm="1">
        <f t="array" ref="G77">INDEX(G$29:G$56,MATCH($C$63&amp;$D77,$C$29&amp;$D$29:$D$56,0))</f>
        <v>3.012777455460891</v>
      </c>
      <c r="H77" s="214" cm="1">
        <f t="array" ref="H77">INDEX(H$29:H$56,MATCH($C$63&amp;$D77,$C$29&amp;$D$29:$D$56,0))</f>
        <v>3.0634899468944079</v>
      </c>
      <c r="I77" s="214" cm="1">
        <f t="array" ref="I77">INDEX(I$29:I$56,MATCH($C$63&amp;$D77,$C$29&amp;$D$29:$D$56,0))</f>
        <v>3.1786582360262834</v>
      </c>
      <c r="J77" s="21"/>
      <c r="K77" s="235"/>
      <c r="L77" s="200" t="str">
        <f t="shared" si="30"/>
        <v>Third Party Contracts</v>
      </c>
      <c r="M77" s="214" cm="1">
        <f t="array" ref="M77">INDEX(M$29:M$56,MATCH($C$63&amp;$D77,$C$29&amp;$D$29:$D$56,0))</f>
        <v>0</v>
      </c>
      <c r="N77" s="214" cm="1">
        <f t="array" ref="N77">INDEX(N$29:N$56,MATCH($C$63&amp;$D77,$C$29&amp;$D$29:$D$56,0))</f>
        <v>1.2944340193307493</v>
      </c>
      <c r="O77" s="214" cm="1">
        <f t="array" ref="O77">INDEX(O$29:O$56,MATCH($C$63&amp;$D77,$C$29&amp;$D$29:$D$56,0))</f>
        <v>3.0109960363742436</v>
      </c>
      <c r="P77" s="214" cm="1">
        <f t="array" ref="P77">INDEX(P$29:P$56,MATCH($C$63&amp;$D77,$C$29&amp;$D$29:$D$56,0))</f>
        <v>3.0624754470595672</v>
      </c>
      <c r="Q77" s="214" cm="1">
        <f t="array" ref="Q77">INDEX(Q$29:Q$56,MATCH($C$63&amp;$D77,$C$29&amp;$D$29:$D$56,0))</f>
        <v>3.1792056941946707</v>
      </c>
    </row>
    <row r="78" spans="3:17" ht="16.5">
      <c r="C78" s="209" t="s">
        <v>1113</v>
      </c>
      <c r="D78" s="117"/>
      <c r="E78" s="207"/>
      <c r="F78" s="207"/>
      <c r="G78" s="207"/>
      <c r="H78" s="207"/>
      <c r="I78" s="207"/>
      <c r="J78" s="21"/>
      <c r="K78" s="207" t="s">
        <v>1114</v>
      </c>
      <c r="L78" s="21"/>
      <c r="M78" s="207"/>
    </row>
    <row r="79" spans="3:17" ht="16.5">
      <c r="C79" s="202" t="s">
        <v>1108</v>
      </c>
      <c r="D79" s="201" t="s">
        <v>6</v>
      </c>
      <c r="E79" s="202">
        <f t="shared" ref="E79:I79" si="32">E$2</f>
        <v>2023</v>
      </c>
      <c r="F79" s="202">
        <f t="shared" si="32"/>
        <v>2024</v>
      </c>
      <c r="G79" s="202">
        <f t="shared" si="32"/>
        <v>2027</v>
      </c>
      <c r="H79" s="202">
        <f t="shared" si="32"/>
        <v>2032</v>
      </c>
      <c r="I79" s="202">
        <f t="shared" si="32"/>
        <v>2042</v>
      </c>
      <c r="J79" s="21"/>
      <c r="K79" s="202" t="s">
        <v>1108</v>
      </c>
      <c r="L79" s="201" t="s">
        <v>6</v>
      </c>
      <c r="M79" s="202">
        <f t="shared" ref="M79:Q79" si="33">M$2</f>
        <v>2023</v>
      </c>
      <c r="N79" s="202">
        <f t="shared" si="33"/>
        <v>2024</v>
      </c>
      <c r="O79" s="202">
        <f t="shared" si="33"/>
        <v>2027</v>
      </c>
      <c r="P79" s="202">
        <f t="shared" si="33"/>
        <v>2032</v>
      </c>
      <c r="Q79" s="202">
        <f t="shared" si="33"/>
        <v>2042</v>
      </c>
    </row>
    <row r="80" spans="3:17" ht="16.5">
      <c r="C80" s="236" t="s">
        <v>32</v>
      </c>
      <c r="D80" s="199" t="s">
        <v>118</v>
      </c>
      <c r="E80" s="213" cm="1">
        <f t="array" ref="E80">INDEX(E$3:E$28,MATCH($C$80&amp;$D80,$C$3&amp;$D$3:$D$28,0))</f>
        <v>0</v>
      </c>
      <c r="F80" s="213" cm="1">
        <f t="array" ref="F80">INDEX(F$3:F$28,MATCH($C$80&amp;$D80,$C$3&amp;$D$3:$D$28,0))</f>
        <v>1.3136043449364323</v>
      </c>
      <c r="G80" s="213" cm="1">
        <f t="array" ref="G80">INDEX(G$3:G$28,MATCH($C$80&amp;$D80,$C$3&amp;$D$3:$D$28,0))</f>
        <v>2.5072582842465518</v>
      </c>
      <c r="H80" s="213" cm="1">
        <f t="array" ref="H80">INDEX(H$3:H$28,MATCH($C$80&amp;$D80,$C$3&amp;$D$3:$D$28,0))</f>
        <v>2.2311935228608029</v>
      </c>
      <c r="I80" s="213" cm="1">
        <f t="array" ref="I80">INDEX(I$3:I$28,MATCH($C$80&amp;$D80,$C$3&amp;$D$3:$D$28,0))</f>
        <v>2.2590595034850822</v>
      </c>
      <c r="J80" s="21"/>
      <c r="K80" s="236" t="s">
        <v>32</v>
      </c>
      <c r="L80" s="199" t="str">
        <f>D80</f>
        <v>Behavioral</v>
      </c>
      <c r="M80" s="213" cm="1">
        <f t="array" ref="M80">INDEX(M$3:M$28,MATCH($K$80&amp;$D80,$C$3&amp;$D$3:$D$28,0))</f>
        <v>0</v>
      </c>
      <c r="N80" s="213" cm="1">
        <f t="array" ref="N80">INDEX(N$3:N$28,MATCH($K$80&amp;$D80,$C$3&amp;$D$3:$D$28,0))</f>
        <v>1.4051834317728442</v>
      </c>
      <c r="O80" s="213" cm="1">
        <f t="array" ref="O80">INDEX(O$3:O$28,MATCH($K$80&amp;$D80,$C$3&amp;$D$3:$D$28,0))</f>
        <v>2.6760138538779819</v>
      </c>
      <c r="P80" s="213" cm="1">
        <f t="array" ref="P80">INDEX(P$3:P$28,MATCH($K$80&amp;$D80,$C$3&amp;$D$3:$D$28,0))</f>
        <v>2.3786221522125528</v>
      </c>
      <c r="Q80" s="213" cm="1">
        <f t="array" ref="Q80">INDEX(Q$3:Q$28,MATCH($K$80&amp;$D80,$C$3&amp;$D$3:$D$28,0))</f>
        <v>2.4069744423299446</v>
      </c>
    </row>
    <row r="81" spans="3:17" ht="16.5">
      <c r="C81" s="234"/>
      <c r="D81" s="83" t="s">
        <v>1273</v>
      </c>
      <c r="E81" s="211" cm="1">
        <f t="array" ref="E81">INDEX(E$3:E$28,MATCH($C$80&amp;$D81,$C$3&amp;$D$3:$D$28,0))</f>
        <v>0</v>
      </c>
      <c r="F81" s="211" cm="1">
        <f t="array" ref="F81">INDEX(F$3:F$28,MATCH($C$80&amp;$D81,$C$3&amp;$D$3:$D$28,0))</f>
        <v>0.49165663847036611</v>
      </c>
      <c r="G81" s="211" cm="1">
        <f t="array" ref="G81">INDEX(G$3:G$28,MATCH($C$80&amp;$D81,$C$3&amp;$D$3:$D$28,0))</f>
        <v>4.2228817455775136</v>
      </c>
      <c r="H81" s="211" cm="1">
        <f t="array" ref="H81">INDEX(H$3:H$28,MATCH($C$80&amp;$D81,$C$3&amp;$D$3:$D$28,0))</f>
        <v>4.1754623888659594</v>
      </c>
      <c r="I81" s="211" cm="1">
        <f t="array" ref="I81">INDEX(I$3:I$28,MATCH($C$80&amp;$D81,$C$3&amp;$D$3:$D$28,0))</f>
        <v>4.227610870310258</v>
      </c>
      <c r="J81" s="21"/>
      <c r="K81" s="234"/>
      <c r="L81" s="83" t="str">
        <f t="shared" ref="L81:L88" si="34">D81</f>
        <v>Parent-Time-of-Use Opt-in</v>
      </c>
      <c r="M81" s="211" cm="1">
        <f t="array" ref="M81">INDEX(M$3:M$28,MATCH($K$80&amp;$D81,$C$3&amp;$D$3:$D$28,0))</f>
        <v>0</v>
      </c>
      <c r="N81" s="211" cm="1">
        <f t="array" ref="N81">INDEX(N$3:N$28,MATCH($K$80&amp;$D81,$C$3&amp;$D$3:$D$28,0))</f>
        <v>0.52593291516032692</v>
      </c>
      <c r="O81" s="211" cm="1">
        <f t="array" ref="O81">INDEX(O$3:O$28,MATCH($K$80&amp;$D81,$C$3&amp;$D$3:$D$28,0))</f>
        <v>4.50711046622376</v>
      </c>
      <c r="P81" s="211" cm="1">
        <f t="array" ref="P81">INDEX(P$3:P$28,MATCH($K$80&amp;$D81,$C$3&amp;$D$3:$D$28,0))</f>
        <v>4.451360777146955</v>
      </c>
      <c r="Q81" s="211" cm="1">
        <f t="array" ref="Q81">INDEX(Q$3:Q$28,MATCH($K$80&amp;$D81,$C$3&amp;$D$3:$D$28,0))</f>
        <v>4.5044193396653682</v>
      </c>
    </row>
    <row r="82" spans="3:17" ht="16.5">
      <c r="C82" s="234"/>
      <c r="D82" s="66" t="s">
        <v>281</v>
      </c>
      <c r="E82" s="211" cm="1">
        <f t="array" ref="E82">INDEX(E$3:E$28,MATCH($C$80&amp;$D82,$C$3&amp;$D$3:$D$28,0))</f>
        <v>0</v>
      </c>
      <c r="F82" s="211" cm="1">
        <f t="array" ref="F82">INDEX(F$3:F$28,MATCH($C$80&amp;$D82,$C$3&amp;$D$3:$D$28,0))</f>
        <v>0</v>
      </c>
      <c r="G82" s="211" cm="1">
        <f t="array" ref="G82">INDEX(G$3:G$28,MATCH($C$80&amp;$D82,$C$3&amp;$D$3:$D$28,0))</f>
        <v>0</v>
      </c>
      <c r="H82" s="211" cm="1">
        <f t="array" ref="H82">INDEX(H$3:H$28,MATCH($C$80&amp;$D82,$C$3&amp;$D$3:$D$28,0))</f>
        <v>0</v>
      </c>
      <c r="I82" s="211" cm="1">
        <f t="array" ref="I82">INDEX(I$3:I$28,MATCH($C$80&amp;$D82,$C$3&amp;$D$3:$D$28,0))</f>
        <v>0</v>
      </c>
      <c r="J82" s="21"/>
      <c r="K82" s="234"/>
      <c r="L82" s="66" t="str">
        <f t="shared" si="34"/>
        <v>Time-of-Use Opt-out</v>
      </c>
      <c r="M82" s="211" cm="1">
        <f t="array" ref="M82">INDEX(M$3:M$28,MATCH($K$80&amp;$D82,$C$3&amp;$D$3:$D$28,0))</f>
        <v>0</v>
      </c>
      <c r="N82" s="211" cm="1">
        <f t="array" ref="N82">INDEX(N$3:N$28,MATCH($K$80&amp;$D82,$C$3&amp;$D$3:$D$28,0))</f>
        <v>0</v>
      </c>
      <c r="O82" s="211" cm="1">
        <f t="array" ref="O82">INDEX(O$3:O$28,MATCH($K$80&amp;$D82,$C$3&amp;$D$3:$D$28,0))</f>
        <v>0</v>
      </c>
      <c r="P82" s="211" cm="1">
        <f t="array" ref="P82">INDEX(P$3:P$28,MATCH($K$80&amp;$D82,$C$3&amp;$D$3:$D$28,0))</f>
        <v>0</v>
      </c>
      <c r="Q82" s="211" cm="1">
        <f t="array" ref="Q82">INDEX(Q$3:Q$28,MATCH($K$80&amp;$D82,$C$3&amp;$D$3:$D$28,0))</f>
        <v>0</v>
      </c>
    </row>
    <row r="83" spans="3:17" ht="17" thickBot="1">
      <c r="C83" s="235"/>
      <c r="D83" s="200" t="s">
        <v>1376</v>
      </c>
      <c r="E83" s="214" cm="1">
        <f t="array" ref="E83">INDEX(E$3:E$28,MATCH($C$80&amp;$D83,$C$3&amp;$D$3:$D$28,0))</f>
        <v>0</v>
      </c>
      <c r="F83" s="214" cm="1">
        <f t="array" ref="F83">INDEX(F$3:F$28,MATCH($C$80&amp;$D83,$C$3&amp;$D$3:$D$28,0))</f>
        <v>0.798325486199148</v>
      </c>
      <c r="G83" s="214" cm="1">
        <f t="array" ref="G83">INDEX(G$3:G$28,MATCH($C$80&amp;$D83,$C$3&amp;$D$3:$D$28,0))</f>
        <v>6.1351117770019439</v>
      </c>
      <c r="H83" s="214" cm="1">
        <f t="array" ref="H83">INDEX(H$3:H$28,MATCH($C$80&amp;$D83,$C$3&amp;$D$3:$D$28,0))</f>
        <v>5.9779196681409985</v>
      </c>
      <c r="I83" s="214" cm="1">
        <f t="array" ref="I83">INDEX(I$3:I$28,MATCH($C$80&amp;$D83,$C$3&amp;$D$3:$D$28,0))</f>
        <v>6.0525795270636458</v>
      </c>
      <c r="J83" s="21"/>
      <c r="K83" s="235"/>
      <c r="L83" s="200" t="str">
        <f t="shared" si="34"/>
        <v>Parent-Peak Time Rebate</v>
      </c>
      <c r="M83" s="214" cm="1">
        <f t="array" ref="M83">INDEX(M$3:M$28,MATCH($K$80&amp;$D83,$C$3&amp;$D$3:$D$28,0))</f>
        <v>0</v>
      </c>
      <c r="N83" s="214" cm="1">
        <f t="array" ref="N83">INDEX(N$3:N$28,MATCH($K$80&amp;$D83,$C$3&amp;$D$3:$D$28,0))</f>
        <v>0.85396283435990328</v>
      </c>
      <c r="O83" s="214" cm="1">
        <f t="array" ref="O83">INDEX(O$3:O$28,MATCH($K$80&amp;$D83,$C$3&amp;$D$3:$D$28,0))</f>
        <v>6.5480466107147697</v>
      </c>
      <c r="P83" s="214" cm="1">
        <f t="array" ref="P83">INDEX(P$3:P$28,MATCH($K$80&amp;$D83,$C$3&amp;$D$3:$D$28,0))</f>
        <v>6.3729174547601009</v>
      </c>
      <c r="Q83" s="214" cm="1">
        <f t="array" ref="Q83">INDEX(Q$3:Q$28,MATCH($K$80&amp;$D83,$C$3&amp;$D$3:$D$28,0))</f>
        <v>6.4488802571763983</v>
      </c>
    </row>
    <row r="84" spans="3:17" ht="16.5">
      <c r="C84" s="234" t="s">
        <v>1015</v>
      </c>
      <c r="D84" s="83" t="s">
        <v>1273</v>
      </c>
      <c r="E84" s="211" cm="1">
        <f t="array" ref="E84">INDEX(E$29:E$56,MATCH($C$96&amp;$D84,$C$29&amp;$D$29:$D$56,0))</f>
        <v>0</v>
      </c>
      <c r="F84" s="211" cm="1">
        <f t="array" ref="F84">INDEX(F$29:F$56,MATCH($C$96&amp;$D84,$C$29&amp;$D$29:$D$56,0))</f>
        <v>4.1745714244505565E-3</v>
      </c>
      <c r="G84" s="211" cm="1">
        <f t="array" ref="G84">INDEX(G$29:G$56,MATCH($C$96&amp;$D84,$C$29&amp;$D$29:$D$56,0))</f>
        <v>3.6072594961413955E-2</v>
      </c>
      <c r="H84" s="211" cm="1">
        <f t="array" ref="H84">INDEX(H$29:H$56,MATCH($C$96&amp;$D84,$C$29&amp;$D$29:$D$56,0))</f>
        <v>3.6401569794161481E-2</v>
      </c>
      <c r="I84" s="211" cm="1">
        <f t="array" ref="I84">INDEX(I$29:I$56,MATCH($C$96&amp;$D84,$C$29&amp;$D$29:$D$56,0))</f>
        <v>3.6415954046524424E-2</v>
      </c>
      <c r="J84" s="21"/>
      <c r="K84" s="234" t="s">
        <v>1015</v>
      </c>
      <c r="L84" s="83" t="str">
        <f t="shared" si="34"/>
        <v>Parent-Time-of-Use Opt-in</v>
      </c>
      <c r="M84" s="211" cm="1">
        <f t="array" ref="M84">INDEX(M$29:M$56,MATCH($C$96&amp;$D84,$C$29&amp;$D$29:$D$56,0))</f>
        <v>0</v>
      </c>
      <c r="N84" s="211" cm="1">
        <f t="array" ref="N84">INDEX(N$29:N$56,MATCH($C$96&amp;$D84,$C$29&amp;$D$29:$D$56,0))</f>
        <v>4.1771986013711534E-3</v>
      </c>
      <c r="O84" s="211" cm="1">
        <f t="array" ref="O84">INDEX(O$29:O$56,MATCH($C$96&amp;$D84,$C$29&amp;$D$29:$D$56,0))</f>
        <v>3.6044073720761766E-2</v>
      </c>
      <c r="P84" s="211" cm="1">
        <f t="array" ref="P84">INDEX(P$29:P$56,MATCH($C$96&amp;$D84,$C$29&amp;$D$29:$D$56,0))</f>
        <v>3.6359719861516898E-2</v>
      </c>
      <c r="Q84" s="211" cm="1">
        <f t="array" ref="Q84">INDEX(Q$29:Q$56,MATCH($C$96&amp;$D84,$C$29&amp;$D$29:$D$56,0))</f>
        <v>3.6387149357007466E-2</v>
      </c>
    </row>
    <row r="85" spans="3:17" ht="16.5">
      <c r="C85" s="234"/>
      <c r="D85" s="83" t="s">
        <v>281</v>
      </c>
      <c r="E85" s="211" cm="1">
        <f t="array" ref="E85">INDEX(E$29:E$56,MATCH($C$96&amp;$D85,$C$29&amp;$D$29:$D$56,0))</f>
        <v>0</v>
      </c>
      <c r="F85" s="211" cm="1">
        <f t="array" ref="F85">INDEX(F$29:F$56,MATCH($C$96&amp;$D85,$C$29&amp;$D$29:$D$56,0))</f>
        <v>0</v>
      </c>
      <c r="G85" s="211" cm="1">
        <f t="array" ref="G85">INDEX(G$29:G$56,MATCH($C$96&amp;$D85,$C$29&amp;$D$29:$D$56,0))</f>
        <v>0</v>
      </c>
      <c r="H85" s="211" cm="1">
        <f t="array" ref="H85">INDEX(H$29:H$56,MATCH($C$96&amp;$D85,$C$29&amp;$D$29:$D$56,0))</f>
        <v>0</v>
      </c>
      <c r="I85" s="211" cm="1">
        <f t="array" ref="I85">INDEX(I$29:I$56,MATCH($C$96&amp;$D85,$C$29&amp;$D$29:$D$56,0))</f>
        <v>0</v>
      </c>
      <c r="J85" s="21"/>
      <c r="K85" s="234"/>
      <c r="L85" s="83" t="str">
        <f t="shared" si="34"/>
        <v>Time-of-Use Opt-out</v>
      </c>
      <c r="M85" s="211" cm="1">
        <f t="array" ref="M85">INDEX(M$29:M$56,MATCH($C$96&amp;$D85,$C$29&amp;$D$29:$D$56,0))</f>
        <v>0</v>
      </c>
      <c r="N85" s="211" cm="1">
        <f t="array" ref="N85">INDEX(N$29:N$56,MATCH($C$96&amp;$D85,$C$29&amp;$D$29:$D$56,0))</f>
        <v>0</v>
      </c>
      <c r="O85" s="211" cm="1">
        <f t="array" ref="O85">INDEX(O$29:O$56,MATCH($C$96&amp;$D85,$C$29&amp;$D$29:$D$56,0))</f>
        <v>0</v>
      </c>
      <c r="P85" s="211" cm="1">
        <f t="array" ref="P85">INDEX(P$29:P$56,MATCH($C$96&amp;$D85,$C$29&amp;$D$29:$D$56,0))</f>
        <v>0</v>
      </c>
      <c r="Q85" s="211" cm="1">
        <f t="array" ref="Q85">INDEX(Q$29:Q$56,MATCH($C$96&amp;$D85,$C$29&amp;$D$29:$D$56,0))</f>
        <v>0</v>
      </c>
    </row>
    <row r="86" spans="3:17" ht="16.5">
      <c r="C86" s="234"/>
      <c r="D86" s="83" t="s">
        <v>1376</v>
      </c>
      <c r="E86" s="211" cm="1">
        <f t="array" ref="E86">INDEX(E$29:E$56,MATCH($C$96&amp;$D86,$C$29&amp;$D$29:$D$56,0))</f>
        <v>0</v>
      </c>
      <c r="F86" s="211" cm="1">
        <f t="array" ref="F86">INDEX(F$29:F$56,MATCH($C$96&amp;$D86,$C$29&amp;$D$29:$D$56,0))</f>
        <v>8.8939865137677321E-2</v>
      </c>
      <c r="G86" s="211" cm="1">
        <f t="array" ref="G86">INDEX(G$29:G$56,MATCH($C$96&amp;$D86,$C$29&amp;$D$29:$D$56,0))</f>
        <v>0.68067846666565912</v>
      </c>
      <c r="H86" s="211" cm="1">
        <f t="array" ref="H86">INDEX(H$29:H$56,MATCH($C$96&amp;$D86,$C$29&amp;$D$29:$D$56,0))</f>
        <v>0.66473492350892527</v>
      </c>
      <c r="I86" s="211" cm="1">
        <f t="array" ref="I86">INDEX(I$29:I$56,MATCH($C$96&amp;$D86,$C$29&amp;$D$29:$D$56,0))</f>
        <v>0.65746225612089704</v>
      </c>
      <c r="J86" s="21"/>
      <c r="K86" s="234"/>
      <c r="L86" s="83" t="str">
        <f t="shared" ref="L86" si="35">D86</f>
        <v>Parent-Peak Time Rebate</v>
      </c>
      <c r="M86" s="211" cm="1">
        <f t="array" ref="M86">INDEX(M$29:M$56,MATCH($C$96&amp;$D86,$C$29&amp;$D$29:$D$56,0))</f>
        <v>0</v>
      </c>
      <c r="N86" s="211" cm="1">
        <f t="array" ref="N86">INDEX(N$29:N$56,MATCH($C$96&amp;$D86,$C$29&amp;$D$29:$D$56,0))</f>
        <v>8.8954050533296913E-2</v>
      </c>
      <c r="O86" s="211" cm="1">
        <f t="array" ref="O86">INDEX(O$29:O$56,MATCH($C$96&amp;$D86,$C$29&amp;$D$29:$D$56,0))</f>
        <v>0.67969187080173232</v>
      </c>
      <c r="P86" s="211" cm="1">
        <f t="array" ref="P86">INDEX(P$29:P$56,MATCH($C$96&amp;$D86,$C$29&amp;$D$29:$D$56,0))</f>
        <v>0.66342019617675674</v>
      </c>
      <c r="Q86" s="211" cm="1">
        <f t="array" ref="Q86">INDEX(Q$29:Q$56,MATCH($C$96&amp;$D86,$C$29&amp;$D$29:$D$56,0))</f>
        <v>0.65637634601083361</v>
      </c>
    </row>
    <row r="87" spans="3:17" ht="16.5">
      <c r="C87" s="234"/>
      <c r="D87" s="83" t="s">
        <v>303</v>
      </c>
      <c r="E87" s="211" cm="1">
        <f t="array" ref="E87">INDEX(E$29:E$56,MATCH($C$96&amp;$D87,$C$29&amp;$D$29:$D$56,0))</f>
        <v>0</v>
      </c>
      <c r="F87" s="211" cm="1">
        <f t="array" ref="F87">INDEX(F$29:F$56,MATCH($C$96&amp;$D87,$C$29&amp;$D$29:$D$56,0))</f>
        <v>0.25092121386379401</v>
      </c>
      <c r="G87" s="211" cm="1">
        <f t="array" ref="G87">INDEX(G$29:G$56,MATCH($C$96&amp;$D87,$C$29&amp;$D$29:$D$56,0))</f>
        <v>1.9447643907831051</v>
      </c>
      <c r="H87" s="211" cm="1">
        <f t="array" ref="H87">INDEX(H$29:H$56,MATCH($C$96&amp;$D87,$C$29&amp;$D$29:$D$56,0))</f>
        <v>2.1152971416182771</v>
      </c>
      <c r="I87" s="211" cm="1">
        <f t="array" ref="I87">INDEX(I$29:I$56,MATCH($C$96&amp;$D87,$C$29&amp;$D$29:$D$56,0))</f>
        <v>2.1051811595171923</v>
      </c>
      <c r="J87" s="21"/>
      <c r="K87" s="234"/>
      <c r="L87" s="83" t="str">
        <f t="shared" si="34"/>
        <v>Variable Peak Pricing Rates</v>
      </c>
      <c r="M87" s="211" cm="1">
        <f t="array" ref="M87">INDEX(M$29:M$56,MATCH($C$96&amp;$D87,$C$29&amp;$D$29:$D$56,0))</f>
        <v>0</v>
      </c>
      <c r="N87" s="211" cm="1">
        <f t="array" ref="N87">INDEX(N$29:N$56,MATCH($C$96&amp;$D87,$C$29&amp;$D$29:$D$56,0))</f>
        <v>0.25126153062565232</v>
      </c>
      <c r="O87" s="211" cm="1">
        <f t="array" ref="O87">INDEX(O$29:O$56,MATCH($C$96&amp;$D87,$C$29&amp;$D$29:$D$56,0))</f>
        <v>1.9450897695992779</v>
      </c>
      <c r="P87" s="211" cm="1">
        <f t="array" ref="P87">INDEX(P$29:P$56,MATCH($C$96&amp;$D87,$C$29&amp;$D$29:$D$56,0))</f>
        <v>2.1158233497785179</v>
      </c>
      <c r="Q87" s="211" cm="1">
        <f t="array" ref="Q87">INDEX(Q$29:Q$56,MATCH($C$96&amp;$D87,$C$29&amp;$D$29:$D$56,0))</f>
        <v>2.1060127112631024</v>
      </c>
    </row>
    <row r="88" spans="3:17" ht="17" thickBot="1">
      <c r="C88" s="235"/>
      <c r="D88" s="200" t="s">
        <v>283</v>
      </c>
      <c r="E88" s="214" cm="1">
        <f t="array" ref="E88">INDEX(E$29:E$56,MATCH($C$96&amp;$D88,$C$29&amp;$D$29:$D$56,0))</f>
        <v>3.0446265434988712E-2</v>
      </c>
      <c r="F88" s="214" cm="1">
        <f t="array" ref="F88">INDEX(F$29:F$56,MATCH($C$96&amp;$D88,$C$29&amp;$D$29:$D$56,0))</f>
        <v>2.8449796307466437E-2</v>
      </c>
      <c r="G88" s="214" cm="1">
        <f t="array" ref="G88">INDEX(G$29:G$56,MATCH($C$96&amp;$D88,$C$29&amp;$D$29:$D$56,0))</f>
        <v>2.6915787479666213E-2</v>
      </c>
      <c r="H88" s="214" cm="1">
        <f t="array" ref="H88">INDEX(H$29:H$56,MATCH($C$96&amp;$D88,$C$29&amp;$D$29:$D$56,0))</f>
        <v>2.8081376140194576E-2</v>
      </c>
      <c r="I88" s="214" cm="1">
        <f t="array" ref="I88">INDEX(I$29:I$56,MATCH($C$96&amp;$D88,$C$29&amp;$D$29:$D$56,0))</f>
        <v>3.0567742575344049E-2</v>
      </c>
      <c r="J88" s="21"/>
      <c r="K88" s="235"/>
      <c r="L88" s="200" t="str">
        <f t="shared" si="34"/>
        <v>Electric Vehicle TOU Opt-in</v>
      </c>
      <c r="M88" s="214" cm="1">
        <f t="array" ref="M88">INDEX(M$29:M$56,MATCH($C$96&amp;$D88,$C$29&amp;$D$29:$D$56,0))</f>
        <v>3.0607323445040798E-2</v>
      </c>
      <c r="N88" s="214" cm="1">
        <f t="array" ref="N88">INDEX(N$29:N$56,MATCH($C$96&amp;$D88,$C$29&amp;$D$29:$D$56,0))</f>
        <v>2.860029317511836E-2</v>
      </c>
      <c r="O88" s="214" cm="1">
        <f t="array" ref="O88">INDEX(O$29:O$56,MATCH($C$96&amp;$D88,$C$29&amp;$D$29:$D$56,0))</f>
        <v>2.7058169578374296E-2</v>
      </c>
      <c r="P88" s="214" cm="1">
        <f t="array" ref="P88">INDEX(P$29:P$56,MATCH($C$96&amp;$D88,$C$29&amp;$D$29:$D$56,0))</f>
        <v>2.822992409824605E-2</v>
      </c>
      <c r="Q88" s="214" cm="1">
        <f t="array" ref="Q88">INDEX(Q$29:Q$56,MATCH($C$96&amp;$D88,$C$29&amp;$D$29:$D$56,0))</f>
        <v>3.0729443188559771E-2</v>
      </c>
    </row>
    <row r="89" spans="3:17" ht="16.5">
      <c r="C89" s="209" t="s">
        <v>1115</v>
      </c>
      <c r="D89" s="117"/>
      <c r="E89" s="207"/>
      <c r="F89" s="207"/>
      <c r="G89" s="207"/>
      <c r="H89" s="207"/>
      <c r="I89" s="207"/>
      <c r="J89" s="21"/>
      <c r="K89" s="207" t="s">
        <v>1116</v>
      </c>
      <c r="L89" s="21"/>
      <c r="M89" s="207"/>
    </row>
    <row r="90" spans="3:17" ht="16.5">
      <c r="C90" s="202" t="s">
        <v>1108</v>
      </c>
      <c r="D90" s="201" t="s">
        <v>6</v>
      </c>
      <c r="E90" s="202">
        <f t="shared" ref="E90:I90" si="36">E$2</f>
        <v>2023</v>
      </c>
      <c r="F90" s="202">
        <f t="shared" si="36"/>
        <v>2024</v>
      </c>
      <c r="G90" s="202">
        <f t="shared" si="36"/>
        <v>2027</v>
      </c>
      <c r="H90" s="202">
        <f t="shared" si="36"/>
        <v>2032</v>
      </c>
      <c r="I90" s="202">
        <f t="shared" si="36"/>
        <v>2042</v>
      </c>
      <c r="J90" s="21"/>
      <c r="K90" s="202" t="s">
        <v>1108</v>
      </c>
      <c r="L90" s="201" t="s">
        <v>6</v>
      </c>
      <c r="M90" s="202">
        <f t="shared" ref="M90:Q90" si="37">M$2</f>
        <v>2023</v>
      </c>
      <c r="N90" s="202">
        <f t="shared" si="37"/>
        <v>2024</v>
      </c>
      <c r="O90" s="202">
        <f t="shared" si="37"/>
        <v>2027</v>
      </c>
      <c r="P90" s="202">
        <f t="shared" si="37"/>
        <v>2032</v>
      </c>
      <c r="Q90" s="202">
        <f t="shared" si="37"/>
        <v>2042</v>
      </c>
    </row>
    <row r="91" spans="3:17" ht="17" thickBot="1">
      <c r="C91" s="203" t="s">
        <v>32</v>
      </c>
      <c r="D91" s="204" t="s">
        <v>356</v>
      </c>
      <c r="E91" s="218" cm="1">
        <f t="array" ref="E91">INDEX(E$3:E$28,MATCH($C$80&amp;$D91,$C$3&amp;$D$3:$D$28,0))</f>
        <v>0</v>
      </c>
      <c r="F91" s="218" cm="1">
        <f t="array" ref="F91">INDEX(F$3:F$28,MATCH($C$80&amp;$D91,$C$3&amp;$D$3:$D$28,0))</f>
        <v>6.8224629458912583E-2</v>
      </c>
      <c r="G91" s="218" cm="1">
        <f t="array" ref="G91">INDEX(G$3:G$28,MATCH($C$80&amp;$D91,$C$3&amp;$D$3:$D$28,0))</f>
        <v>0.47754505965326283</v>
      </c>
      <c r="H91" s="218" cm="1">
        <f t="array" ref="H91">INDEX(H$3:H$28,MATCH($C$80&amp;$D91,$C$3&amp;$D$3:$D$28,0))</f>
        <v>1.758860512240572</v>
      </c>
      <c r="I91" s="218" cm="1">
        <f t="array" ref="I91">INDEX(I$3:I$28,MATCH($C$80&amp;$D91,$C$3&amp;$D$3:$D$28,0))</f>
        <v>4.6419673615085415</v>
      </c>
      <c r="J91" s="21"/>
      <c r="K91" s="203" t="s">
        <v>32</v>
      </c>
      <c r="L91" s="204" t="str">
        <f>D91</f>
        <v>Battery Energy Storage</v>
      </c>
      <c r="M91" s="218" cm="1">
        <f t="array" ref="M91">INDEX(M$3:M$28,MATCH($K$80&amp;$D91,$C$3&amp;$D$3:$D$28,0))</f>
        <v>0</v>
      </c>
      <c r="N91" s="218" cm="1">
        <f t="array" ref="N91">INDEX(N$3:N$28,MATCH($K$80&amp;$D91,$C$3&amp;$D$3:$D$28,0))</f>
        <v>6.8224629458912583E-2</v>
      </c>
      <c r="O91" s="218" cm="1">
        <f t="array" ref="O91">INDEX(O$3:O$28,MATCH($K$80&amp;$D91,$C$3&amp;$D$3:$D$28,0))</f>
        <v>0.47754505965326283</v>
      </c>
      <c r="P91" s="218" cm="1">
        <f t="array" ref="P91">INDEX(P$3:P$28,MATCH($K$80&amp;$D91,$C$3&amp;$D$3:$D$28,0))</f>
        <v>1.758860512240572</v>
      </c>
      <c r="Q91" s="218" cm="1">
        <f t="array" ref="Q91">INDEX(Q$3:Q$28,MATCH($K$80&amp;$D91,$C$3&amp;$D$3:$D$28,0))</f>
        <v>4.6419673615085415</v>
      </c>
    </row>
    <row r="92" spans="3:17" ht="16.5">
      <c r="C92" s="234" t="s">
        <v>1015</v>
      </c>
      <c r="D92" s="83" t="s">
        <v>356</v>
      </c>
      <c r="E92" s="211" cm="1">
        <f t="array" ref="E92">INDEX(E$29:E$56,MATCH($C$96&amp;$D92,$C$29&amp;$D$29:$D$56,0))</f>
        <v>0</v>
      </c>
      <c r="F92" s="211" cm="1">
        <f t="array" ref="F92">INDEX(F$29:F$56,MATCH($C$96&amp;$D92,$C$29&amp;$D$29:$D$56,0))</f>
        <v>7.4959927383298434E-3</v>
      </c>
      <c r="G92" s="211" cm="1">
        <f t="array" ref="G92">INDEX(G$29:G$56,MATCH($C$96&amp;$D92,$C$29&amp;$D$29:$D$56,0))</f>
        <v>5.4007901736266802E-2</v>
      </c>
      <c r="H92" s="211" cm="1">
        <f t="array" ref="H92">INDEX(H$29:H$56,MATCH($C$96&amp;$D92,$C$29&amp;$D$29:$D$56,0))</f>
        <v>0.19917802026157583</v>
      </c>
      <c r="I92" s="211" cm="1">
        <f t="array" ref="I92">INDEX(I$29:I$56,MATCH($C$96&amp;$D92,$C$29&amp;$D$29:$D$56,0))</f>
        <v>0.52672857641267856</v>
      </c>
      <c r="J92" s="21"/>
      <c r="K92" s="234" t="s">
        <v>1015</v>
      </c>
      <c r="L92" s="83" t="str">
        <f t="shared" ref="L92:L93" si="38">D92</f>
        <v>Battery Energy Storage</v>
      </c>
      <c r="M92" s="211" cm="1">
        <f t="array" ref="M92">INDEX(M$29:M$56,MATCH($C$96&amp;$D92,$C$29&amp;$D$29:$D$56,0))</f>
        <v>0</v>
      </c>
      <c r="N92" s="211" cm="1">
        <f t="array" ref="N92">INDEX(N$29:N$56,MATCH($C$96&amp;$D92,$C$29&amp;$D$29:$D$56,0))</f>
        <v>7.4959927383298434E-3</v>
      </c>
      <c r="O92" s="211" cm="1">
        <f t="array" ref="O92">INDEX(O$29:O$56,MATCH($C$96&amp;$D92,$C$29&amp;$D$29:$D$56,0))</f>
        <v>5.4007901736266802E-2</v>
      </c>
      <c r="P92" s="211" cm="1">
        <f t="array" ref="P92">INDEX(P$29:P$56,MATCH($C$96&amp;$D92,$C$29&amp;$D$29:$D$56,0))</f>
        <v>0.19917802026157583</v>
      </c>
      <c r="Q92" s="211" cm="1">
        <f t="array" ref="Q92">INDEX(Q$29:Q$56,MATCH($C$96&amp;$D92,$C$29&amp;$D$29:$D$56,0))</f>
        <v>0.52672857641267856</v>
      </c>
    </row>
    <row r="93" spans="3:17" ht="17" thickBot="1">
      <c r="C93" s="235"/>
      <c r="D93" s="200" t="s">
        <v>325</v>
      </c>
      <c r="E93" s="214" cm="1">
        <f t="array" ref="E93">INDEX(E$29:E$56,MATCH($C$96&amp;$D93,$C$29&amp;$D$29:$D$56,0))</f>
        <v>0</v>
      </c>
      <c r="F93" s="214" cm="1">
        <f t="array" ref="F93">INDEX(F$29:F$56,MATCH($C$96&amp;$D93,$C$29&amp;$D$29:$D$56,0))</f>
        <v>0</v>
      </c>
      <c r="G93" s="214" cm="1">
        <f t="array" ref="G93">INDEX(G$29:G$56,MATCH($C$96&amp;$D93,$C$29&amp;$D$29:$D$56,0))</f>
        <v>0</v>
      </c>
      <c r="H93" s="214" cm="1">
        <f t="array" ref="H93">INDEX(H$29:H$56,MATCH($C$96&amp;$D93,$C$29&amp;$D$29:$D$56,0))</f>
        <v>0</v>
      </c>
      <c r="I93" s="214" cm="1">
        <f t="array" ref="I93">INDEX(I$29:I$56,MATCH($C$96&amp;$D93,$C$29&amp;$D$29:$D$56,0))</f>
        <v>0</v>
      </c>
      <c r="J93" s="21"/>
      <c r="K93" s="235"/>
      <c r="L93" s="200" t="str">
        <f t="shared" si="38"/>
        <v>Thermal Energy Storage</v>
      </c>
      <c r="M93" s="214" cm="1">
        <f t="array" ref="M93">INDEX(M$29:M$56,MATCH($C$96&amp;$D93,$C$29&amp;$D$29:$D$56,0))</f>
        <v>0</v>
      </c>
      <c r="N93" s="214" cm="1">
        <f t="array" ref="N93">INDEX(N$29:N$56,MATCH($C$96&amp;$D93,$C$29&amp;$D$29:$D$56,0))</f>
        <v>3.0812694548422524E-2</v>
      </c>
      <c r="O93" s="214" cm="1">
        <f t="array" ref="O93">INDEX(O$29:O$56,MATCH($C$96&amp;$D93,$C$29&amp;$D$29:$D$56,0))</f>
        <v>0.30737319727371093</v>
      </c>
      <c r="P93" s="214" cm="1">
        <f t="array" ref="P93">INDEX(P$29:P$56,MATCH($C$96&amp;$D93,$C$29&amp;$D$29:$D$56,0))</f>
        <v>0.33111676354273567</v>
      </c>
      <c r="Q93" s="214" cm="1">
        <f t="array" ref="Q93">INDEX(Q$29:Q$56,MATCH($C$96&amp;$D93,$C$29&amp;$D$29:$D$56,0))</f>
        <v>0.36084071638831638</v>
      </c>
    </row>
    <row r="94" spans="3:17" ht="16.5">
      <c r="C94" s="209" t="s">
        <v>1117</v>
      </c>
      <c r="D94" s="117"/>
      <c r="E94" s="207"/>
      <c r="F94" s="207"/>
      <c r="G94" s="207"/>
      <c r="H94" s="207"/>
      <c r="I94" s="207"/>
      <c r="J94" s="21"/>
      <c r="K94" s="207" t="s">
        <v>1118</v>
      </c>
      <c r="L94" s="21"/>
      <c r="M94" s="207"/>
    </row>
    <row r="95" spans="3:17" ht="17" thickBot="1">
      <c r="C95" s="197" t="s">
        <v>1108</v>
      </c>
      <c r="D95" s="196" t="s">
        <v>6</v>
      </c>
      <c r="E95" s="197">
        <f t="shared" ref="E95:I95" si="39">E$2</f>
        <v>2023</v>
      </c>
      <c r="F95" s="197">
        <f t="shared" si="39"/>
        <v>2024</v>
      </c>
      <c r="G95" s="197">
        <f t="shared" si="39"/>
        <v>2027</v>
      </c>
      <c r="H95" s="197">
        <f t="shared" si="39"/>
        <v>2032</v>
      </c>
      <c r="I95" s="197">
        <f t="shared" si="39"/>
        <v>2042</v>
      </c>
      <c r="J95" s="21"/>
      <c r="K95" s="197" t="s">
        <v>1108</v>
      </c>
      <c r="L95" s="196" t="s">
        <v>6</v>
      </c>
      <c r="M95" s="197">
        <f t="shared" ref="M95:Q95" si="40">M$2</f>
        <v>2023</v>
      </c>
      <c r="N95" s="197">
        <f t="shared" si="40"/>
        <v>2024</v>
      </c>
      <c r="O95" s="197">
        <f t="shared" si="40"/>
        <v>2027</v>
      </c>
      <c r="P95" s="197">
        <f t="shared" si="40"/>
        <v>2032</v>
      </c>
      <c r="Q95" s="197">
        <f t="shared" si="40"/>
        <v>2042</v>
      </c>
    </row>
    <row r="96" spans="3:17" ht="16.5">
      <c r="C96" s="198" t="s">
        <v>1015</v>
      </c>
      <c r="D96" s="83" t="s">
        <v>248</v>
      </c>
      <c r="E96" s="211" cm="1">
        <f t="array" ref="E96">INDEX(E$29:E$56,MATCH($C$96&amp;$D96,$C$29&amp;$D$29:$D$56,0))</f>
        <v>0</v>
      </c>
      <c r="F96" s="211" cm="1">
        <f t="array" ref="F96">INDEX(F$29:F$56,MATCH($C$96&amp;$D96,$C$29&amp;$D$29:$D$56,0))</f>
        <v>1.2934757240399035</v>
      </c>
      <c r="G96" s="211" cm="1">
        <f t="array" ref="G96">INDEX(G$29:G$56,MATCH($C$96&amp;$D96,$C$29&amp;$D$29:$D$56,0))</f>
        <v>3.012777455460891</v>
      </c>
      <c r="H96" s="211" cm="1">
        <f t="array" ref="H96">INDEX(H$29:H$56,MATCH($C$96&amp;$D96,$C$29&amp;$D$29:$D$56,0))</f>
        <v>3.0634899468944079</v>
      </c>
      <c r="I96" s="211" cm="1">
        <f t="array" ref="I96">INDEX(I$29:I$56,MATCH($C$96&amp;$D96,$C$29&amp;$D$29:$D$56,0))</f>
        <v>3.1786582360262834</v>
      </c>
      <c r="J96" s="21"/>
      <c r="K96" s="198" t="s">
        <v>1015</v>
      </c>
      <c r="L96" s="83" t="str">
        <f t="shared" ref="L96" si="41">D96</f>
        <v>Third Party Contracts</v>
      </c>
      <c r="M96" s="211" cm="1">
        <f t="array" ref="M96">INDEX(M$29:M$56,MATCH($C$96&amp;$D96,$C$29&amp;$D$29:$D$56,0))</f>
        <v>0</v>
      </c>
      <c r="N96" s="211" cm="1">
        <f t="array" ref="N96">INDEX(N$29:N$56,MATCH($C$96&amp;$D96,$C$29&amp;$D$29:$D$56,0))</f>
        <v>1.2944340193307493</v>
      </c>
      <c r="O96" s="211" cm="1">
        <f t="array" ref="O96">INDEX(O$29:O$56,MATCH($C$96&amp;$D96,$C$29&amp;$D$29:$D$56,0))</f>
        <v>3.0109960363742436</v>
      </c>
      <c r="P96" s="211" cm="1">
        <f t="array" ref="P96">INDEX(P$29:P$56,MATCH($C$96&amp;$D96,$C$29&amp;$D$29:$D$56,0))</f>
        <v>3.0624754470595672</v>
      </c>
      <c r="Q96" s="211" cm="1">
        <f t="array" ref="Q96">INDEX(Q$29:Q$56,MATCH($C$96&amp;$D96,$C$29&amp;$D$29:$D$56,0))</f>
        <v>3.1792056941946707</v>
      </c>
    </row>
    <row r="97" spans="3:14" ht="16.5">
      <c r="C97" s="209"/>
      <c r="D97" s="117"/>
      <c r="E97" s="207"/>
      <c r="F97" s="207"/>
      <c r="G97" s="207"/>
      <c r="H97" s="207"/>
      <c r="I97" s="207"/>
      <c r="J97" s="21"/>
      <c r="K97" s="207"/>
      <c r="L97" s="21"/>
      <c r="M97" s="207"/>
      <c r="N97" s="207"/>
    </row>
    <row r="98" spans="3:14" ht="16.5">
      <c r="C98" s="209"/>
      <c r="D98" s="117"/>
      <c r="E98" s="207"/>
      <c r="F98" s="207"/>
      <c r="G98" s="207"/>
      <c r="H98" s="207"/>
      <c r="I98" s="207"/>
      <c r="J98" s="21"/>
      <c r="K98" s="207"/>
      <c r="L98" s="21"/>
      <c r="M98" s="207"/>
      <c r="N98" s="207"/>
    </row>
    <row r="99" spans="3:14" ht="16.5">
      <c r="C99" s="209"/>
      <c r="D99" s="117"/>
      <c r="E99" s="207"/>
      <c r="F99" s="207"/>
      <c r="G99" s="207"/>
      <c r="H99" s="207"/>
      <c r="I99" s="207"/>
      <c r="J99" s="21"/>
      <c r="K99" s="207"/>
      <c r="L99" s="21"/>
      <c r="M99" s="207"/>
      <c r="N99" s="207"/>
    </row>
    <row r="100" spans="3:14" ht="16.5">
      <c r="C100" s="209"/>
      <c r="D100" s="117"/>
      <c r="E100" s="207"/>
      <c r="F100" s="207"/>
      <c r="G100" s="207"/>
      <c r="H100" s="207"/>
      <c r="I100" s="207"/>
      <c r="J100" s="21"/>
      <c r="K100" s="207"/>
      <c r="L100" s="21"/>
      <c r="M100" s="207"/>
      <c r="N100" s="207"/>
    </row>
    <row r="101" spans="3:14" ht="16.5">
      <c r="C101" s="209"/>
      <c r="D101" s="117"/>
      <c r="E101" s="207"/>
      <c r="F101" s="207"/>
      <c r="G101" s="207"/>
      <c r="H101" s="207"/>
      <c r="I101" s="207"/>
      <c r="J101" s="21"/>
      <c r="K101" s="207"/>
      <c r="L101" s="21"/>
      <c r="M101" s="207"/>
      <c r="N101" s="207"/>
    </row>
    <row r="102" spans="3:14" ht="16.5">
      <c r="C102" s="209"/>
      <c r="D102" s="117"/>
      <c r="E102" s="207"/>
      <c r="F102" s="207"/>
      <c r="G102" s="207"/>
      <c r="H102" s="207"/>
      <c r="I102" s="207"/>
      <c r="J102" s="21"/>
      <c r="K102" s="207"/>
      <c r="L102" s="21"/>
      <c r="M102" s="207"/>
      <c r="N102" s="207"/>
    </row>
    <row r="103" spans="3:14" ht="16.5">
      <c r="C103" s="209"/>
      <c r="D103" s="117"/>
      <c r="E103" s="207"/>
      <c r="F103" s="207"/>
      <c r="G103" s="207"/>
      <c r="H103" s="207"/>
      <c r="I103" s="207"/>
      <c r="J103" s="21"/>
      <c r="K103" s="207"/>
      <c r="L103" s="21"/>
      <c r="M103" s="207"/>
      <c r="N103" s="207"/>
    </row>
    <row r="104" spans="3:14" ht="16.5">
      <c r="C104" s="209"/>
      <c r="D104" s="117"/>
      <c r="E104" s="207"/>
      <c r="F104" s="207"/>
      <c r="G104" s="207"/>
      <c r="H104" s="207"/>
      <c r="I104" s="207"/>
      <c r="J104" s="21"/>
      <c r="K104" s="207"/>
      <c r="L104" s="21"/>
      <c r="M104" s="207"/>
      <c r="N104" s="207"/>
    </row>
    <row r="105" spans="3:14" ht="16.5">
      <c r="C105" s="209"/>
      <c r="D105" s="117"/>
      <c r="E105" s="207"/>
      <c r="F105" s="207"/>
      <c r="G105" s="207"/>
      <c r="H105" s="207"/>
      <c r="I105" s="207"/>
      <c r="J105" s="21"/>
      <c r="K105" s="207"/>
      <c r="L105" s="21"/>
      <c r="M105" s="207"/>
      <c r="N105" s="207"/>
    </row>
    <row r="106" spans="3:14" ht="16.5">
      <c r="C106" s="209"/>
      <c r="D106" s="117"/>
      <c r="E106" s="207"/>
      <c r="F106" s="207"/>
      <c r="G106" s="207"/>
      <c r="H106" s="207"/>
      <c r="I106" s="207"/>
      <c r="J106" s="21"/>
      <c r="K106" s="207"/>
      <c r="L106" s="21"/>
      <c r="M106" s="207"/>
      <c r="N106" s="207"/>
    </row>
    <row r="107" spans="3:14" ht="16.5">
      <c r="C107" s="209"/>
      <c r="D107" s="117"/>
      <c r="E107" s="207"/>
      <c r="F107" s="207"/>
      <c r="G107" s="207"/>
      <c r="H107" s="207"/>
      <c r="I107" s="207"/>
      <c r="J107" s="21"/>
      <c r="K107" s="207"/>
      <c r="L107" s="21"/>
      <c r="M107" s="207"/>
      <c r="N107" s="207"/>
    </row>
    <row r="108" spans="3:14" ht="16.5">
      <c r="C108" s="209"/>
      <c r="D108" s="117"/>
      <c r="E108" s="207"/>
      <c r="F108" s="207"/>
      <c r="G108" s="207"/>
      <c r="H108" s="207"/>
      <c r="I108" s="207"/>
      <c r="J108" s="21"/>
      <c r="K108" s="207"/>
      <c r="L108" s="21"/>
      <c r="M108" s="207"/>
      <c r="N108" s="207"/>
    </row>
    <row r="109" spans="3:14" ht="16.5">
      <c r="C109" s="209"/>
      <c r="D109" s="117"/>
      <c r="E109" s="207"/>
      <c r="F109" s="207"/>
      <c r="G109" s="207"/>
      <c r="H109" s="207"/>
      <c r="I109" s="207"/>
      <c r="J109" s="21"/>
      <c r="K109" s="207"/>
      <c r="L109" s="21"/>
      <c r="M109" s="207"/>
      <c r="N109" s="207"/>
    </row>
    <row r="110" spans="3:14" ht="16.5">
      <c r="C110" s="209"/>
      <c r="D110" s="117"/>
      <c r="E110" s="207"/>
      <c r="F110" s="207"/>
      <c r="G110" s="207"/>
      <c r="H110" s="207"/>
      <c r="I110" s="207"/>
      <c r="J110" s="21"/>
      <c r="K110" s="207"/>
      <c r="L110" s="21"/>
      <c r="M110" s="207"/>
      <c r="N110" s="207"/>
    </row>
    <row r="111" spans="3:14" ht="16.5">
      <c r="C111" s="209"/>
      <c r="D111" s="117"/>
      <c r="E111" s="207"/>
      <c r="F111" s="207"/>
      <c r="G111" s="207"/>
      <c r="H111" s="207"/>
      <c r="I111" s="207"/>
      <c r="J111" s="21"/>
      <c r="K111" s="207"/>
      <c r="L111" s="21"/>
      <c r="M111" s="207"/>
      <c r="N111" s="207"/>
    </row>
    <row r="112" spans="3:14" ht="16.5">
      <c r="C112" s="209"/>
      <c r="D112" s="117"/>
      <c r="E112" s="207"/>
      <c r="F112" s="207"/>
      <c r="G112" s="207"/>
      <c r="H112" s="207"/>
      <c r="I112" s="207"/>
      <c r="J112" s="21"/>
      <c r="K112" s="207"/>
      <c r="L112" s="21"/>
      <c r="M112" s="207"/>
      <c r="N112" s="207"/>
    </row>
    <row r="113" spans="3:14" ht="16.5">
      <c r="C113" s="209"/>
      <c r="D113" s="117"/>
      <c r="E113" s="207"/>
      <c r="F113" s="207"/>
      <c r="G113" s="207"/>
      <c r="H113" s="207"/>
      <c r="I113" s="207"/>
      <c r="J113" s="21"/>
      <c r="K113" s="207"/>
      <c r="L113" s="21"/>
      <c r="M113" s="207"/>
      <c r="N113" s="207"/>
    </row>
    <row r="114" spans="3:14" ht="16.5">
      <c r="C114" s="209"/>
      <c r="D114" s="117"/>
      <c r="E114" s="207"/>
      <c r="F114" s="207"/>
      <c r="G114" s="207"/>
      <c r="H114" s="207"/>
      <c r="I114" s="207"/>
      <c r="J114" s="21"/>
      <c r="K114" s="207"/>
      <c r="L114" s="21"/>
      <c r="M114" s="207"/>
      <c r="N114" s="207"/>
    </row>
    <row r="115" spans="3:14" ht="16.5">
      <c r="C115" s="209"/>
      <c r="D115" s="117"/>
      <c r="E115" s="207"/>
      <c r="F115" s="207"/>
      <c r="G115" s="207"/>
      <c r="H115" s="207"/>
      <c r="I115" s="207"/>
      <c r="J115" s="21"/>
      <c r="K115" s="207"/>
      <c r="L115" s="21"/>
      <c r="M115" s="207"/>
      <c r="N115" s="207"/>
    </row>
    <row r="116" spans="3:14" ht="16.5">
      <c r="C116" s="209"/>
      <c r="D116" s="117"/>
      <c r="E116" s="207"/>
      <c r="F116" s="207"/>
      <c r="G116" s="207"/>
      <c r="H116" s="207"/>
      <c r="I116" s="207"/>
      <c r="J116" s="21"/>
      <c r="K116" s="207"/>
      <c r="L116" s="21"/>
      <c r="M116" s="207"/>
      <c r="N116" s="207"/>
    </row>
    <row r="117" spans="3:14" ht="16.5">
      <c r="C117" s="209"/>
      <c r="D117" s="117"/>
      <c r="E117" s="207"/>
      <c r="F117" s="207"/>
      <c r="G117" s="207"/>
      <c r="H117" s="207"/>
      <c r="I117" s="207"/>
      <c r="J117" s="21"/>
      <c r="K117" s="207"/>
      <c r="L117" s="21"/>
      <c r="M117" s="207"/>
      <c r="N117" s="207"/>
    </row>
    <row r="118" spans="3:14" ht="16.5">
      <c r="C118" s="209"/>
      <c r="D118" s="117"/>
      <c r="E118" s="207"/>
      <c r="F118" s="207"/>
      <c r="G118" s="207"/>
      <c r="H118" s="207"/>
      <c r="I118" s="207"/>
      <c r="J118" s="21"/>
      <c r="K118" s="207"/>
      <c r="L118" s="21"/>
      <c r="M118" s="207"/>
      <c r="N118" s="207"/>
    </row>
    <row r="119" spans="3:14" ht="16.5">
      <c r="C119" s="209"/>
      <c r="D119" s="117"/>
      <c r="E119" s="207"/>
      <c r="F119" s="207"/>
      <c r="G119" s="207"/>
      <c r="H119" s="207"/>
      <c r="I119" s="207"/>
      <c r="J119" s="21"/>
      <c r="K119" s="207"/>
      <c r="L119" s="21"/>
      <c r="M119" s="207"/>
      <c r="N119" s="207"/>
    </row>
    <row r="120" spans="3:14" ht="16.5">
      <c r="C120" s="209"/>
      <c r="D120" s="117"/>
      <c r="E120" s="207"/>
      <c r="F120" s="207"/>
      <c r="G120" s="207"/>
      <c r="H120" s="207"/>
      <c r="I120" s="207"/>
      <c r="J120" s="21"/>
      <c r="K120" s="207"/>
      <c r="L120" s="21"/>
      <c r="M120" s="207"/>
      <c r="N120" s="207"/>
    </row>
    <row r="121" spans="3:14" ht="16.5">
      <c r="C121" s="209"/>
      <c r="D121" s="117"/>
      <c r="E121" s="207"/>
      <c r="F121" s="207"/>
      <c r="G121" s="207"/>
      <c r="H121" s="207"/>
      <c r="I121" s="207"/>
      <c r="J121" s="21"/>
      <c r="K121" s="207"/>
      <c r="L121" s="21"/>
      <c r="M121" s="207"/>
      <c r="N121" s="207"/>
    </row>
    <row r="122" spans="3:14" ht="16.5">
      <c r="C122" s="209"/>
      <c r="D122" s="117"/>
      <c r="E122" s="207"/>
      <c r="F122" s="207"/>
      <c r="G122" s="207"/>
      <c r="H122" s="207"/>
      <c r="I122" s="207"/>
      <c r="J122" s="21"/>
      <c r="K122" s="207"/>
      <c r="L122" s="21"/>
      <c r="M122" s="207"/>
      <c r="N122" s="207"/>
    </row>
    <row r="123" spans="3:14" ht="16.5">
      <c r="C123" s="209"/>
      <c r="D123" s="117"/>
      <c r="E123" s="207"/>
      <c r="F123" s="207"/>
      <c r="G123" s="207"/>
      <c r="H123" s="207"/>
      <c r="I123" s="207"/>
      <c r="J123" s="21"/>
      <c r="K123" s="207"/>
      <c r="L123" s="21"/>
      <c r="M123" s="207"/>
      <c r="N123" s="207"/>
    </row>
    <row r="124" spans="3:14" ht="16.5">
      <c r="C124" s="209"/>
      <c r="D124" s="117"/>
      <c r="E124" s="207"/>
      <c r="F124" s="207"/>
      <c r="G124" s="207"/>
      <c r="H124" s="207"/>
      <c r="I124" s="207"/>
      <c r="J124" s="21"/>
      <c r="K124" s="207"/>
      <c r="L124" s="21"/>
      <c r="M124" s="207"/>
      <c r="N124" s="207"/>
    </row>
    <row r="125" spans="3:14" ht="16.5">
      <c r="C125" s="209"/>
      <c r="D125" s="117"/>
      <c r="E125" s="207"/>
      <c r="F125" s="207"/>
      <c r="G125" s="207"/>
      <c r="H125" s="207"/>
      <c r="I125" s="207"/>
      <c r="J125" s="21"/>
      <c r="K125" s="207"/>
      <c r="L125" s="21"/>
      <c r="M125" s="207"/>
      <c r="N125" s="207"/>
    </row>
    <row r="126" spans="3:14" ht="16.5">
      <c r="C126" s="209"/>
      <c r="D126" s="117"/>
      <c r="E126" s="207"/>
      <c r="F126" s="207"/>
      <c r="G126" s="207"/>
      <c r="H126" s="207"/>
      <c r="I126" s="207"/>
      <c r="J126" s="21"/>
      <c r="K126" s="207"/>
      <c r="L126" s="21"/>
      <c r="M126" s="207"/>
      <c r="N126" s="207"/>
    </row>
    <row r="127" spans="3:14" ht="16.5">
      <c r="C127" s="209"/>
      <c r="D127" s="117"/>
      <c r="E127" s="207"/>
      <c r="F127" s="207"/>
      <c r="G127" s="207"/>
      <c r="H127" s="207"/>
      <c r="I127" s="207"/>
      <c r="J127" s="21"/>
      <c r="K127" s="207"/>
      <c r="L127" s="21"/>
      <c r="M127" s="207"/>
      <c r="N127" s="207"/>
    </row>
    <row r="128" spans="3:14" ht="16.5">
      <c r="C128" s="209"/>
      <c r="D128" s="117"/>
      <c r="E128" s="207"/>
      <c r="F128" s="207"/>
      <c r="G128" s="207"/>
      <c r="H128" s="207"/>
      <c r="I128" s="207"/>
      <c r="J128" s="21"/>
      <c r="K128" s="207"/>
      <c r="L128" s="21"/>
      <c r="M128" s="207"/>
    </row>
    <row r="129" spans="2:37" ht="16.5">
      <c r="C129" s="120" t="s">
        <v>0</v>
      </c>
      <c r="D129" s="117" t="s">
        <v>38</v>
      </c>
      <c r="E129" s="207"/>
      <c r="F129" s="207"/>
      <c r="G129" s="207"/>
      <c r="H129" s="207"/>
      <c r="I129" s="207"/>
      <c r="J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</row>
    <row r="130" spans="2:37" ht="16.5">
      <c r="C130" s="120" t="s">
        <v>8</v>
      </c>
      <c r="D130" s="117" t="s">
        <v>13</v>
      </c>
      <c r="E130" s="207"/>
      <c r="F130" s="207"/>
      <c r="G130" s="207"/>
      <c r="H130" s="207"/>
      <c r="I130" s="207"/>
      <c r="J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</row>
    <row r="131" spans="2:37" ht="16.5">
      <c r="C131" s="120" t="s">
        <v>1</v>
      </c>
      <c r="D131" s="117" t="s">
        <v>13</v>
      </c>
      <c r="E131" s="207"/>
      <c r="F131" s="207"/>
      <c r="G131" s="207"/>
      <c r="H131" s="207"/>
      <c r="I131" s="207"/>
      <c r="J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</row>
    <row r="132" spans="2:37" ht="16.5">
      <c r="C132" s="207"/>
      <c r="D132" s="21"/>
      <c r="E132" s="207">
        <v>2023</v>
      </c>
      <c r="F132" s="207">
        <f>E132+1</f>
        <v>2024</v>
      </c>
      <c r="G132" s="207">
        <f t="shared" ref="G132:W132" si="42">F132+1</f>
        <v>2025</v>
      </c>
      <c r="H132" s="207">
        <f t="shared" si="42"/>
        <v>2026</v>
      </c>
      <c r="I132" s="207">
        <f t="shared" si="42"/>
        <v>2027</v>
      </c>
      <c r="J132" s="21">
        <f t="shared" si="42"/>
        <v>2028</v>
      </c>
      <c r="K132" s="207">
        <f t="shared" si="42"/>
        <v>2029</v>
      </c>
      <c r="L132" s="21">
        <f t="shared" si="42"/>
        <v>2030</v>
      </c>
      <c r="M132" s="207">
        <f t="shared" si="42"/>
        <v>2031</v>
      </c>
      <c r="N132" s="207">
        <f t="shared" si="42"/>
        <v>2032</v>
      </c>
      <c r="O132" s="207">
        <f t="shared" si="42"/>
        <v>2033</v>
      </c>
      <c r="P132" s="207">
        <f t="shared" si="42"/>
        <v>2034</v>
      </c>
      <c r="Q132" s="207">
        <f t="shared" si="42"/>
        <v>2035</v>
      </c>
      <c r="R132" s="21">
        <f t="shared" si="42"/>
        <v>2036</v>
      </c>
      <c r="S132" s="21">
        <f t="shared" si="42"/>
        <v>2037</v>
      </c>
      <c r="T132" s="21">
        <f t="shared" si="42"/>
        <v>2038</v>
      </c>
      <c r="U132" s="21">
        <f t="shared" si="42"/>
        <v>2039</v>
      </c>
      <c r="V132" s="21">
        <f t="shared" si="42"/>
        <v>2040</v>
      </c>
      <c r="W132" s="21">
        <f t="shared" si="42"/>
        <v>2041</v>
      </c>
      <c r="X132" s="21">
        <f>W132+1</f>
        <v>2042</v>
      </c>
      <c r="Y132" s="21">
        <f>X132+1</f>
        <v>2043</v>
      </c>
      <c r="Z132" s="21">
        <f>Y132+1</f>
        <v>2044</v>
      </c>
      <c r="AA132" s="21">
        <f>Z132+1</f>
        <v>2045</v>
      </c>
      <c r="AB132" s="21">
        <f>AA132+1</f>
        <v>2046</v>
      </c>
      <c r="AC132" s="21"/>
    </row>
    <row r="133" spans="2:37" ht="16.5">
      <c r="C133" s="210" t="s">
        <v>60</v>
      </c>
      <c r="D133" s="120" t="s">
        <v>6</v>
      </c>
      <c r="E133" s="209" t="s">
        <v>64</v>
      </c>
      <c r="F133" s="209" t="s">
        <v>65</v>
      </c>
      <c r="G133" s="209" t="s">
        <v>62</v>
      </c>
      <c r="H133" s="209" t="s">
        <v>73</v>
      </c>
      <c r="I133" s="209" t="s">
        <v>72</v>
      </c>
      <c r="J133" s="117" t="s">
        <v>71</v>
      </c>
      <c r="K133" s="209" t="s">
        <v>70</v>
      </c>
      <c r="L133" s="117" t="s">
        <v>63</v>
      </c>
      <c r="M133" s="209" t="s">
        <v>69</v>
      </c>
      <c r="N133" s="209" t="s">
        <v>68</v>
      </c>
      <c r="O133" s="209" t="s">
        <v>67</v>
      </c>
      <c r="P133" s="209" t="s">
        <v>66</v>
      </c>
      <c r="Q133" s="209" t="s">
        <v>48</v>
      </c>
      <c r="R133" s="117" t="s">
        <v>46</v>
      </c>
      <c r="S133" s="117" t="s">
        <v>59</v>
      </c>
      <c r="T133" s="117" t="s">
        <v>75</v>
      </c>
      <c r="U133" s="117" t="s">
        <v>76</v>
      </c>
      <c r="V133" s="117" t="s">
        <v>82</v>
      </c>
      <c r="W133" s="117" t="s">
        <v>84</v>
      </c>
      <c r="X133" s="117" t="s">
        <v>997</v>
      </c>
      <c r="Y133" s="117" t="s">
        <v>998</v>
      </c>
      <c r="Z133" s="117" t="s">
        <v>999</v>
      </c>
      <c r="AA133" s="117" t="s">
        <v>1000</v>
      </c>
      <c r="AB133" s="117" t="s">
        <v>1001</v>
      </c>
      <c r="AC133" s="21"/>
    </row>
    <row r="134" spans="2:37" ht="16.5">
      <c r="B134" s="4" t="str">
        <f>"Residential"&amp;D134</f>
        <v>ResidentialAncillary Battery Storage</v>
      </c>
      <c r="C134" s="209" t="s">
        <v>32</v>
      </c>
      <c r="D134" s="121" t="s">
        <v>503</v>
      </c>
      <c r="E134" s="222">
        <v>0</v>
      </c>
      <c r="F134" s="222">
        <v>6.8224629458912583E-2</v>
      </c>
      <c r="G134" s="222">
        <v>0.15603417089698624</v>
      </c>
      <c r="H134" s="222">
        <v>0.31522562374459007</v>
      </c>
      <c r="I134" s="222">
        <v>0.47754505965326283</v>
      </c>
      <c r="J134" s="223">
        <v>0.64304444942861649</v>
      </c>
      <c r="K134" s="222">
        <v>0.89332097581430325</v>
      </c>
      <c r="L134" s="223">
        <v>1.148702794544183</v>
      </c>
      <c r="M134" s="222">
        <v>1.4092703523545078</v>
      </c>
      <c r="N134" s="222">
        <v>1.758860512240572</v>
      </c>
      <c r="O134" s="222">
        <v>2.1155328879108941</v>
      </c>
      <c r="P134" s="222">
        <v>2.4793988676000778</v>
      </c>
      <c r="Q134" s="222">
        <v>2.9369523887197397</v>
      </c>
      <c r="R134" s="223">
        <v>3.4037146668498863</v>
      </c>
      <c r="S134" s="223">
        <v>3.8798302760561172</v>
      </c>
      <c r="T134" s="223">
        <v>4.4545365933233727</v>
      </c>
      <c r="U134" s="223">
        <v>4.5006575626719698</v>
      </c>
      <c r="V134" s="223">
        <v>4.5472661590988173</v>
      </c>
      <c r="W134" s="223">
        <v>4.5943676501548616</v>
      </c>
      <c r="X134" s="223">
        <v>4.6419673615085415</v>
      </c>
      <c r="Y134" s="223">
        <v>4.6900706775999152</v>
      </c>
      <c r="Z134" s="223">
        <v>4.7386830423022763</v>
      </c>
      <c r="AA134" s="223">
        <v>4.7878099595913657</v>
      </c>
      <c r="AB134" s="223">
        <v>4.8374569942222436</v>
      </c>
      <c r="AC134" s="21"/>
    </row>
    <row r="135" spans="2:37" ht="16.5">
      <c r="B135" s="4" t="str">
        <f t="shared" ref="B135:B153" si="43">"Residential"&amp;D135</f>
        <v>ResidentialAncillary Cooling</v>
      </c>
      <c r="C135" s="209"/>
      <c r="D135" s="121" t="s">
        <v>397</v>
      </c>
      <c r="E135" s="222">
        <v>0</v>
      </c>
      <c r="F135" s="222">
        <v>0</v>
      </c>
      <c r="G135" s="222">
        <v>0</v>
      </c>
      <c r="H135" s="222">
        <v>0</v>
      </c>
      <c r="I135" s="222">
        <v>0</v>
      </c>
      <c r="J135" s="223">
        <v>0</v>
      </c>
      <c r="K135" s="222">
        <v>0</v>
      </c>
      <c r="L135" s="223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23">
        <v>0</v>
      </c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v>0</v>
      </c>
      <c r="Z135" s="223">
        <v>0</v>
      </c>
      <c r="AA135" s="223">
        <v>0</v>
      </c>
      <c r="AB135" s="223">
        <v>0</v>
      </c>
      <c r="AC135" s="21"/>
    </row>
    <row r="136" spans="2:37" ht="16.5">
      <c r="B136" s="4" t="str">
        <f t="shared" si="43"/>
        <v>ResidentialAncillary EV</v>
      </c>
      <c r="C136" s="209"/>
      <c r="D136" s="121" t="s">
        <v>461</v>
      </c>
      <c r="E136" s="222">
        <v>0</v>
      </c>
      <c r="F136" s="222">
        <v>1.1188272479313647E-2</v>
      </c>
      <c r="G136" s="222">
        <v>4.0236884529170583E-2</v>
      </c>
      <c r="H136" s="222">
        <v>0.11242725656364176</v>
      </c>
      <c r="I136" s="222">
        <v>0.17308110217865297</v>
      </c>
      <c r="J136" s="223">
        <v>0.23026251610924597</v>
      </c>
      <c r="K136" s="222">
        <v>0.27579792952538518</v>
      </c>
      <c r="L136" s="223">
        <v>0.33033896853951622</v>
      </c>
      <c r="M136" s="222">
        <v>0.39566685130200147</v>
      </c>
      <c r="N136" s="222">
        <v>0.47391513357403192</v>
      </c>
      <c r="O136" s="222">
        <v>0.56763940982385486</v>
      </c>
      <c r="P136" s="222">
        <v>0.67990080415441301</v>
      </c>
      <c r="Q136" s="222">
        <v>0.81436597951916601</v>
      </c>
      <c r="R136" s="223">
        <v>0.97542693358368648</v>
      </c>
      <c r="S136" s="223">
        <v>1.1683444963353482</v>
      </c>
      <c r="T136" s="223">
        <v>1.399420219277836</v>
      </c>
      <c r="U136" s="223">
        <v>1.6762022741025473</v>
      </c>
      <c r="V136" s="223">
        <v>2.0077320904503133</v>
      </c>
      <c r="W136" s="223">
        <v>2.4048397941157651</v>
      </c>
      <c r="X136" s="223">
        <v>2.8804981023500633</v>
      </c>
      <c r="Y136" s="223">
        <v>3.4502462439522708</v>
      </c>
      <c r="Z136" s="223">
        <v>4.13269776109827</v>
      </c>
      <c r="AA136" s="223">
        <v>4.1770229669945333</v>
      </c>
      <c r="AB136" s="223">
        <v>4.2218338410889533</v>
      </c>
      <c r="AC136" s="21"/>
    </row>
    <row r="137" spans="2:37" ht="16.5">
      <c r="B137" s="4" t="str">
        <f t="shared" si="43"/>
        <v>ResidentialAncillary Heating</v>
      </c>
      <c r="C137" s="209"/>
      <c r="D137" s="121" t="s">
        <v>418</v>
      </c>
      <c r="E137" s="222">
        <v>0</v>
      </c>
      <c r="F137" s="222">
        <v>0</v>
      </c>
      <c r="G137" s="222">
        <v>0.1126536408532051</v>
      </c>
      <c r="H137" s="222">
        <v>0.34138800054452328</v>
      </c>
      <c r="I137" s="222">
        <v>0.80452370540458029</v>
      </c>
      <c r="J137" s="223">
        <v>1.044679775589088</v>
      </c>
      <c r="K137" s="222">
        <v>1.1727754015052991</v>
      </c>
      <c r="L137" s="223">
        <v>1.1849226045591008</v>
      </c>
      <c r="M137" s="222">
        <v>1.1971982886799359</v>
      </c>
      <c r="N137" s="222">
        <v>1.2096038423306281</v>
      </c>
      <c r="O137" s="222">
        <v>1.2221406692989851</v>
      </c>
      <c r="P137" s="222">
        <v>1.2348101888703451</v>
      </c>
      <c r="Q137" s="222">
        <v>1.2476138360021034</v>
      </c>
      <c r="R137" s="223">
        <v>1.260553061500238</v>
      </c>
      <c r="S137" s="223">
        <v>1.2736293321978613</v>
      </c>
      <c r="T137" s="223">
        <v>1.286844131135819</v>
      </c>
      <c r="U137" s="223">
        <v>1.3001989577453605</v>
      </c>
      <c r="V137" s="223">
        <v>1.3136953280329084</v>
      </c>
      <c r="W137" s="223">
        <v>1.3273347747669437</v>
      </c>
      <c r="X137" s="223">
        <v>1.3411188476670381</v>
      </c>
      <c r="Y137" s="223">
        <v>1.3550491135950595</v>
      </c>
      <c r="Z137" s="223">
        <v>1.3691271567485677</v>
      </c>
      <c r="AA137" s="223">
        <v>1.3833545788564354</v>
      </c>
      <c r="AB137" s="223">
        <v>1.3977329993767151</v>
      </c>
      <c r="AC137" s="21"/>
    </row>
    <row r="138" spans="2:37" ht="16.5">
      <c r="B138" s="4" t="str">
        <f t="shared" si="43"/>
        <v>ResidentialAncillary DLC WH</v>
      </c>
      <c r="C138" s="209"/>
      <c r="D138" s="121" t="s">
        <v>439</v>
      </c>
      <c r="E138" s="222">
        <v>0</v>
      </c>
      <c r="F138" s="222">
        <v>0.44757056593250505</v>
      </c>
      <c r="G138" s="222">
        <v>1.3545779085689353</v>
      </c>
      <c r="H138" s="222">
        <v>3.1866948160694846</v>
      </c>
      <c r="I138" s="222">
        <v>4.1320770449461399</v>
      </c>
      <c r="J138" s="223">
        <v>4.6299010791716597</v>
      </c>
      <c r="K138" s="222">
        <v>4.6692805203514194</v>
      </c>
      <c r="L138" s="223">
        <v>4.7089979233901147</v>
      </c>
      <c r="M138" s="222">
        <v>4.7490562174197484</v>
      </c>
      <c r="N138" s="222">
        <v>4.7894583572323528</v>
      </c>
      <c r="O138" s="222">
        <v>4.8302073235074037</v>
      </c>
      <c r="P138" s="222">
        <v>4.8713061230412231</v>
      </c>
      <c r="Q138" s="222">
        <v>4.9127577889784941</v>
      </c>
      <c r="R138" s="223">
        <v>4.9545653810458061</v>
      </c>
      <c r="S138" s="223">
        <v>4.9967319857873269</v>
      </c>
      <c r="T138" s="223">
        <v>5.039260716802592</v>
      </c>
      <c r="U138" s="223">
        <v>5.0821547149863786</v>
      </c>
      <c r="V138" s="223">
        <v>5.1254171487708176</v>
      </c>
      <c r="W138" s="223">
        <v>5.1690512143695901</v>
      </c>
      <c r="X138" s="223">
        <v>5.2130601360243851</v>
      </c>
      <c r="Y138" s="223">
        <v>5.2574471662535318</v>
      </c>
      <c r="Z138" s="223">
        <v>5.3022155861028786</v>
      </c>
      <c r="AA138" s="223">
        <v>5.3679965485748635</v>
      </c>
      <c r="AB138" s="223">
        <v>5.434593610459153</v>
      </c>
      <c r="AC138" s="21"/>
    </row>
    <row r="139" spans="2:37" ht="16.5">
      <c r="B139" s="4" t="str">
        <f t="shared" si="43"/>
        <v>ResidentialParent-Ancillary HPWH</v>
      </c>
      <c r="C139" s="209"/>
      <c r="D139" s="121" t="s">
        <v>1168</v>
      </c>
      <c r="E139" s="222">
        <v>0</v>
      </c>
      <c r="F139" s="222">
        <v>1.6143561375536568E-2</v>
      </c>
      <c r="G139" s="222">
        <v>4.07855570129836E-2</v>
      </c>
      <c r="H139" s="222">
        <v>7.4080369244097971E-2</v>
      </c>
      <c r="I139" s="222">
        <v>0.10793342752761706</v>
      </c>
      <c r="J139" s="223">
        <v>0.15074191873708737</v>
      </c>
      <c r="K139" s="222">
        <v>0.19439609875153704</v>
      </c>
      <c r="L139" s="223">
        <v>0.251640129572272</v>
      </c>
      <c r="M139" s="222">
        <v>0.30992639172784336</v>
      </c>
      <c r="N139" s="222">
        <v>0.36926926716633668</v>
      </c>
      <c r="O139" s="222">
        <v>0.43845236195215409</v>
      </c>
      <c r="P139" s="222">
        <v>0.44250745235347205</v>
      </c>
      <c r="Q139" s="222">
        <v>0.44660004684779964</v>
      </c>
      <c r="R139" s="223">
        <v>0.4507304922971922</v>
      </c>
      <c r="S139" s="223">
        <v>0.45489913877170957</v>
      </c>
      <c r="T139" s="223">
        <v>0.45910633957908559</v>
      </c>
      <c r="U139" s="223">
        <v>0.46335245129467167</v>
      </c>
      <c r="V139" s="223">
        <v>0.4676378337916583</v>
      </c>
      <c r="W139" s="223">
        <v>0.47196285027157553</v>
      </c>
      <c r="X139" s="223">
        <v>0.47632786729507565</v>
      </c>
      <c r="Y139" s="223">
        <v>0.48073325481300017</v>
      </c>
      <c r="Z139" s="223">
        <v>0.4851793861977351</v>
      </c>
      <c r="AA139" s="223">
        <v>0.48966663827485463</v>
      </c>
      <c r="AB139" s="223">
        <v>0.49419539135505985</v>
      </c>
      <c r="AC139" s="21"/>
    </row>
    <row r="140" spans="2:37">
      <c r="B140" s="4" t="str">
        <f t="shared" si="43"/>
        <v>ResidentialParent-Ancillary ERWH</v>
      </c>
      <c r="C140" s="209"/>
      <c r="D140" s="121" t="s">
        <v>1231</v>
      </c>
      <c r="E140" s="222">
        <v>0</v>
      </c>
      <c r="F140" s="222">
        <v>0.83213407155819652</v>
      </c>
      <c r="G140" s="222">
        <v>2.1023274126744518</v>
      </c>
      <c r="H140" s="222">
        <v>3.818537796439414</v>
      </c>
      <c r="I140" s="222">
        <v>5.5635234640288473</v>
      </c>
      <c r="J140" s="223">
        <v>7.7701247993067524</v>
      </c>
      <c r="K140" s="222">
        <v>10.020317907935553</v>
      </c>
      <c r="L140" s="223">
        <v>12.971011830494993</v>
      </c>
      <c r="M140" s="222">
        <v>15.975428483992674</v>
      </c>
      <c r="N140" s="222">
        <v>19.034309198593547</v>
      </c>
      <c r="O140" s="222">
        <v>22.600412675262454</v>
      </c>
      <c r="P140" s="222">
        <v>22.809435877001494</v>
      </c>
      <c r="Q140" s="222">
        <v>23.020392260204652</v>
      </c>
      <c r="R140" s="223">
        <v>23.233299704181697</v>
      </c>
      <c r="S140" s="223">
        <v>23.448176253601801</v>
      </c>
      <c r="T140" s="223">
        <v>23.665040120022873</v>
      </c>
      <c r="U140" s="223">
        <v>23.883909683435068</v>
      </c>
      <c r="V140" s="223">
        <v>24.104803493818537</v>
      </c>
      <c r="W140" s="223">
        <v>24.327740272715637</v>
      </c>
      <c r="X140" s="223">
        <v>24.552738914817631</v>
      </c>
      <c r="Y140" s="223">
        <v>24.779818489566075</v>
      </c>
      <c r="Z140" s="223">
        <v>25.008998242769025</v>
      </c>
      <c r="AA140" s="223">
        <v>25.240297598232186</v>
      </c>
      <c r="AB140" s="223">
        <v>25.473736159405156</v>
      </c>
    </row>
    <row r="141" spans="2:37">
      <c r="B141" s="4" t="str">
        <f t="shared" si="43"/>
        <v>ResidentialBattery Energy Storage</v>
      </c>
      <c r="C141" s="209"/>
      <c r="D141" s="121" t="s">
        <v>356</v>
      </c>
      <c r="E141" s="222">
        <v>0</v>
      </c>
      <c r="F141" s="222">
        <v>6.8224629458912583E-2</v>
      </c>
      <c r="G141" s="222">
        <v>0.15603417089698624</v>
      </c>
      <c r="H141" s="222">
        <v>0.31522562374459007</v>
      </c>
      <c r="I141" s="222">
        <v>0.47754505965326283</v>
      </c>
      <c r="J141" s="223">
        <v>0.64304444942861649</v>
      </c>
      <c r="K141" s="222">
        <v>0.89332097581430325</v>
      </c>
      <c r="L141" s="223">
        <v>1.148702794544183</v>
      </c>
      <c r="M141" s="222">
        <v>1.4092703523545078</v>
      </c>
      <c r="N141" s="222">
        <v>1.758860512240572</v>
      </c>
      <c r="O141" s="222">
        <v>2.1155328879108941</v>
      </c>
      <c r="P141" s="222">
        <v>2.4793988676000778</v>
      </c>
      <c r="Q141" s="222">
        <v>2.9369523887197397</v>
      </c>
      <c r="R141" s="223">
        <v>3.4037146668498863</v>
      </c>
      <c r="S141" s="223">
        <v>3.8798302760561172</v>
      </c>
      <c r="T141" s="223">
        <v>4.4545365933233727</v>
      </c>
      <c r="U141" s="223">
        <v>4.5006575626719698</v>
      </c>
      <c r="V141" s="223">
        <v>4.5472661590988173</v>
      </c>
      <c r="W141" s="223">
        <v>4.5943676501548616</v>
      </c>
      <c r="X141" s="223">
        <v>4.6419673615085415</v>
      </c>
      <c r="Y141" s="223">
        <v>4.6900706775999152</v>
      </c>
      <c r="Z141" s="223">
        <v>4.7386830423022763</v>
      </c>
      <c r="AA141" s="223">
        <v>4.7878099595913657</v>
      </c>
      <c r="AB141" s="223">
        <v>4.8374569942222436</v>
      </c>
    </row>
    <row r="142" spans="2:37">
      <c r="B142" s="4" t="str">
        <f t="shared" si="43"/>
        <v>ResidentialBehavioral</v>
      </c>
      <c r="C142" s="209"/>
      <c r="D142" s="121" t="s">
        <v>118</v>
      </c>
      <c r="E142" s="222">
        <v>0</v>
      </c>
      <c r="F142" s="222">
        <v>1.3136043449364323</v>
      </c>
      <c r="G142" s="222">
        <v>2.2800048629713467</v>
      </c>
      <c r="H142" s="222">
        <v>2.6358057643579653</v>
      </c>
      <c r="I142" s="222">
        <v>2.5072582842465518</v>
      </c>
      <c r="J142" s="223">
        <v>2.4201613195350857</v>
      </c>
      <c r="K142" s="222">
        <v>2.3823529969318091</v>
      </c>
      <c r="L142" s="223">
        <v>2.3328525518457099</v>
      </c>
      <c r="M142" s="222">
        <v>2.2824705018597236</v>
      </c>
      <c r="N142" s="222">
        <v>2.2311935228608029</v>
      </c>
      <c r="O142" s="222">
        <v>2.1692850778365962</v>
      </c>
      <c r="P142" s="222">
        <v>2.17972750730743</v>
      </c>
      <c r="Q142" s="222">
        <v>2.1900680340335321</v>
      </c>
      <c r="R142" s="223">
        <v>2.200300540426841</v>
      </c>
      <c r="S142" s="223">
        <v>2.2104187150406736</v>
      </c>
      <c r="T142" s="223">
        <v>2.2204160475721455</v>
      </c>
      <c r="U142" s="223">
        <v>2.2302858237749121</v>
      </c>
      <c r="V142" s="223">
        <v>2.2400211202830747</v>
      </c>
      <c r="W142" s="223">
        <v>2.2496147993473876</v>
      </c>
      <c r="X142" s="223">
        <v>2.2590595034850822</v>
      </c>
      <c r="Y142" s="223">
        <v>2.2683476500449418</v>
      </c>
      <c r="Z142" s="223">
        <v>2.2774714256895252</v>
      </c>
      <c r="AA142" s="223">
        <v>2.294966976247681</v>
      </c>
      <c r="AB142" s="223">
        <v>2.3126013633944771</v>
      </c>
    </row>
    <row r="143" spans="2:37">
      <c r="B143" s="4" t="str">
        <f t="shared" si="43"/>
        <v>ResidentialDLC Central AC</v>
      </c>
      <c r="C143" s="209"/>
      <c r="D143" s="121" t="s">
        <v>141</v>
      </c>
      <c r="E143" s="222">
        <v>0</v>
      </c>
      <c r="F143" s="222">
        <v>0</v>
      </c>
      <c r="G143" s="222">
        <v>0</v>
      </c>
      <c r="H143" s="222">
        <v>0</v>
      </c>
      <c r="I143" s="222">
        <v>0</v>
      </c>
      <c r="J143" s="223">
        <v>0</v>
      </c>
      <c r="K143" s="222">
        <v>0</v>
      </c>
      <c r="L143" s="223">
        <v>0</v>
      </c>
      <c r="M143" s="222">
        <v>0</v>
      </c>
      <c r="N143" s="222">
        <v>0</v>
      </c>
      <c r="O143" s="222">
        <v>0</v>
      </c>
      <c r="P143" s="222">
        <v>0</v>
      </c>
      <c r="Q143" s="222">
        <v>0</v>
      </c>
      <c r="R143" s="223">
        <v>0</v>
      </c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v>0</v>
      </c>
      <c r="Z143" s="223">
        <v>0</v>
      </c>
      <c r="AA143" s="223">
        <v>0</v>
      </c>
      <c r="AB143" s="223">
        <v>0</v>
      </c>
    </row>
    <row r="144" spans="2:37">
      <c r="B144" s="4" t="str">
        <f t="shared" si="43"/>
        <v>ResidentialDLC Electric Vehicle Charging</v>
      </c>
      <c r="C144" s="209"/>
      <c r="D144" s="121" t="s">
        <v>130</v>
      </c>
      <c r="E144" s="222">
        <v>0</v>
      </c>
      <c r="F144" s="222">
        <v>2.2376544958627294E-2</v>
      </c>
      <c r="G144" s="222">
        <v>8.0473769058341166E-2</v>
      </c>
      <c r="H144" s="222">
        <v>0.22485451312728352</v>
      </c>
      <c r="I144" s="222">
        <v>0.34616220435730594</v>
      </c>
      <c r="J144" s="223">
        <v>0.46052503221849195</v>
      </c>
      <c r="K144" s="222">
        <v>0.55159585905077035</v>
      </c>
      <c r="L144" s="223">
        <v>0.66067793707903244</v>
      </c>
      <c r="M144" s="222">
        <v>0.79133370260400293</v>
      </c>
      <c r="N144" s="222">
        <v>0.94783026714806384</v>
      </c>
      <c r="O144" s="222">
        <v>1.1352788196477097</v>
      </c>
      <c r="P144" s="222">
        <v>1.359801608308826</v>
      </c>
      <c r="Q144" s="222">
        <v>1.628731959038332</v>
      </c>
      <c r="R144" s="223">
        <v>1.950853867167373</v>
      </c>
      <c r="S144" s="223">
        <v>2.3366889926706964</v>
      </c>
      <c r="T144" s="223">
        <v>2.798840438555672</v>
      </c>
      <c r="U144" s="223">
        <v>3.3524045482050946</v>
      </c>
      <c r="V144" s="223">
        <v>4.0154641809006266</v>
      </c>
      <c r="W144" s="223">
        <v>4.8096795882315302</v>
      </c>
      <c r="X144" s="223">
        <v>5.7609962047001266</v>
      </c>
      <c r="Y144" s="223">
        <v>6.9004924879045415</v>
      </c>
      <c r="Z144" s="223">
        <v>8.2653955221965401</v>
      </c>
      <c r="AA144" s="223">
        <v>8.3540459339890667</v>
      </c>
      <c r="AB144" s="223">
        <v>8.4436676821779066</v>
      </c>
    </row>
    <row r="145" spans="2:28">
      <c r="B145" s="4" t="str">
        <f t="shared" si="43"/>
        <v>ResidentialDLC Smart Appliances</v>
      </c>
      <c r="C145" s="209"/>
      <c r="D145" s="121" t="s">
        <v>227</v>
      </c>
      <c r="E145" s="222">
        <v>0</v>
      </c>
      <c r="F145" s="222">
        <v>0.26730604750474274</v>
      </c>
      <c r="G145" s="222">
        <v>0.81098760323708619</v>
      </c>
      <c r="H145" s="222">
        <v>1.9114493759812583</v>
      </c>
      <c r="I145" s="222">
        <v>2.4820404475478344</v>
      </c>
      <c r="J145" s="223">
        <v>2.7851862715876954</v>
      </c>
      <c r="K145" s="222">
        <v>2.8139610738150553</v>
      </c>
      <c r="L145" s="223">
        <v>2.8430394164968527</v>
      </c>
      <c r="M145" s="222">
        <v>2.8724245711225702</v>
      </c>
      <c r="N145" s="222">
        <v>2.9021198451969434</v>
      </c>
      <c r="O145" s="222">
        <v>2.9321285826445003</v>
      </c>
      <c r="P145" s="222">
        <v>2.9624541642187143</v>
      </c>
      <c r="Q145" s="222">
        <v>2.9931000079158534</v>
      </c>
      <c r="R145" s="223">
        <v>3.0240695693935544</v>
      </c>
      <c r="S145" s="223">
        <v>3.0553663423941924</v>
      </c>
      <c r="T145" s="223">
        <v>3.0869938591730985</v>
      </c>
      <c r="U145" s="223">
        <v>3.118955690931676</v>
      </c>
      <c r="V145" s="223">
        <v>3.1512554482554807</v>
      </c>
      <c r="W145" s="223">
        <v>3.1838967815573196</v>
      </c>
      <c r="X145" s="223">
        <v>3.2168833815254203</v>
      </c>
      <c r="Y145" s="223">
        <v>3.2502189795767418</v>
      </c>
      <c r="Z145" s="223">
        <v>3.2839073483154784</v>
      </c>
      <c r="AA145" s="223">
        <v>3.3179523019968165</v>
      </c>
      <c r="AB145" s="223">
        <v>3.3523576969960152</v>
      </c>
    </row>
    <row r="146" spans="2:28">
      <c r="B146" s="4" t="str">
        <f t="shared" si="43"/>
        <v>ResidentialDLC Smart Thermostats - Cooling</v>
      </c>
      <c r="C146" s="209"/>
      <c r="D146" s="121" t="s">
        <v>185</v>
      </c>
      <c r="E146" s="222">
        <v>0</v>
      </c>
      <c r="F146" s="222">
        <v>0</v>
      </c>
      <c r="G146" s="222">
        <v>0</v>
      </c>
      <c r="H146" s="222">
        <v>0</v>
      </c>
      <c r="I146" s="222">
        <v>0</v>
      </c>
      <c r="J146" s="223">
        <v>0</v>
      </c>
      <c r="K146" s="222">
        <v>0</v>
      </c>
      <c r="L146" s="223">
        <v>0</v>
      </c>
      <c r="M146" s="222">
        <v>0</v>
      </c>
      <c r="N146" s="222">
        <v>0</v>
      </c>
      <c r="O146" s="222">
        <v>0</v>
      </c>
      <c r="P146" s="222">
        <v>0</v>
      </c>
      <c r="Q146" s="222">
        <v>0</v>
      </c>
      <c r="R146" s="223">
        <v>0</v>
      </c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v>0</v>
      </c>
      <c r="Z146" s="223">
        <v>0</v>
      </c>
      <c r="AA146" s="223">
        <v>0</v>
      </c>
      <c r="AB146" s="223">
        <v>0</v>
      </c>
    </row>
    <row r="147" spans="2:28">
      <c r="B147" s="4" t="str">
        <f t="shared" si="43"/>
        <v>ResidentialDLC Smart Thermostats - Heating</v>
      </c>
      <c r="C147" s="209"/>
      <c r="D147" s="121" t="s">
        <v>206</v>
      </c>
      <c r="E147" s="222">
        <v>0</v>
      </c>
      <c r="F147" s="222">
        <v>0</v>
      </c>
      <c r="G147" s="222">
        <v>0.45061456341282041</v>
      </c>
      <c r="H147" s="222">
        <v>1.3655520021780931</v>
      </c>
      <c r="I147" s="222">
        <v>3.2180948216183212</v>
      </c>
      <c r="J147" s="223">
        <v>4.1787191023563519</v>
      </c>
      <c r="K147" s="222">
        <v>4.6911016060211965</v>
      </c>
      <c r="L147" s="223">
        <v>4.7396904182364032</v>
      </c>
      <c r="M147" s="222">
        <v>4.7887931547197438</v>
      </c>
      <c r="N147" s="222">
        <v>4.8384153693225125</v>
      </c>
      <c r="O147" s="222">
        <v>4.8885626771959405</v>
      </c>
      <c r="P147" s="222">
        <v>4.9392407554813804</v>
      </c>
      <c r="Q147" s="222">
        <v>4.9904553440084136</v>
      </c>
      <c r="R147" s="223">
        <v>5.0422122460009522</v>
      </c>
      <c r="S147" s="223">
        <v>5.0945173287914454</v>
      </c>
      <c r="T147" s="223">
        <v>5.1473765245432759</v>
      </c>
      <c r="U147" s="223">
        <v>5.2007958309814422</v>
      </c>
      <c r="V147" s="223">
        <v>5.2547813121316338</v>
      </c>
      <c r="W147" s="223">
        <v>5.3093390990677749</v>
      </c>
      <c r="X147" s="223">
        <v>5.3644753906681526</v>
      </c>
      <c r="Y147" s="223">
        <v>5.4201964543802381</v>
      </c>
      <c r="Z147" s="223">
        <v>5.4765086269942707</v>
      </c>
      <c r="AA147" s="223">
        <v>5.5334183154257417</v>
      </c>
      <c r="AB147" s="223">
        <v>5.5909319975068605</v>
      </c>
    </row>
    <row r="148" spans="2:28">
      <c r="B148" s="4" t="str">
        <f t="shared" si="43"/>
        <v>ResidentialDLC Water Heating</v>
      </c>
      <c r="C148" s="209"/>
      <c r="D148" s="121" t="s">
        <v>163</v>
      </c>
      <c r="E148" s="222">
        <v>0</v>
      </c>
      <c r="F148" s="222">
        <v>0.44757056593250505</v>
      </c>
      <c r="G148" s="222">
        <v>1.3545779085689353</v>
      </c>
      <c r="H148" s="222">
        <v>3.1866948160694846</v>
      </c>
      <c r="I148" s="222">
        <v>4.1320770449461399</v>
      </c>
      <c r="J148" s="223">
        <v>4.6299010791716597</v>
      </c>
      <c r="K148" s="222">
        <v>4.6692805203514194</v>
      </c>
      <c r="L148" s="223">
        <v>4.7089979233901147</v>
      </c>
      <c r="M148" s="222">
        <v>4.7490562174197484</v>
      </c>
      <c r="N148" s="222">
        <v>4.7894583572323528</v>
      </c>
      <c r="O148" s="222">
        <v>4.8302073235074037</v>
      </c>
      <c r="P148" s="222">
        <v>4.8713061230412231</v>
      </c>
      <c r="Q148" s="222">
        <v>4.9127577889784941</v>
      </c>
      <c r="R148" s="223">
        <v>4.9545653810458061</v>
      </c>
      <c r="S148" s="223">
        <v>4.9967319857873269</v>
      </c>
      <c r="T148" s="223">
        <v>5.039260716802592</v>
      </c>
      <c r="U148" s="223">
        <v>5.0821547149863786</v>
      </c>
      <c r="V148" s="223">
        <v>5.1254171487708176</v>
      </c>
      <c r="W148" s="223">
        <v>5.1690512143695901</v>
      </c>
      <c r="X148" s="223">
        <v>5.2130601360243851</v>
      </c>
      <c r="Y148" s="223">
        <v>5.2574471662535318</v>
      </c>
      <c r="Z148" s="223">
        <v>5.3022155861028786</v>
      </c>
      <c r="AA148" s="223">
        <v>5.3679965485748635</v>
      </c>
      <c r="AB148" s="223">
        <v>5.434593610459153</v>
      </c>
    </row>
    <row r="149" spans="2:28">
      <c r="B149" s="4" t="str">
        <f t="shared" si="43"/>
        <v>ResidentialPilot-CTA-2045 HPWH</v>
      </c>
      <c r="C149" s="209"/>
      <c r="D149" s="121" t="s">
        <v>1126</v>
      </c>
      <c r="E149" s="222"/>
      <c r="F149" s="222"/>
      <c r="G149" s="222"/>
      <c r="H149" s="222"/>
      <c r="I149" s="222"/>
      <c r="J149" s="223"/>
      <c r="K149" s="222"/>
      <c r="L149" s="223"/>
      <c r="M149" s="222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</row>
    <row r="150" spans="2:28">
      <c r="B150" s="4" t="str">
        <f t="shared" si="43"/>
        <v>ResidentialParent-CTA-2045 HPWH</v>
      </c>
      <c r="C150" s="209"/>
      <c r="D150" s="121" t="s">
        <v>1147</v>
      </c>
      <c r="E150" s="222">
        <v>0</v>
      </c>
      <c r="F150" s="222">
        <v>1.6143561375536568E-2</v>
      </c>
      <c r="G150" s="222">
        <v>4.07855570129836E-2</v>
      </c>
      <c r="H150" s="222">
        <v>7.4080369244097971E-2</v>
      </c>
      <c r="I150" s="222">
        <v>0.10793342752761706</v>
      </c>
      <c r="J150" s="223">
        <v>0.15074191873708737</v>
      </c>
      <c r="K150" s="222">
        <v>0.19439609875153704</v>
      </c>
      <c r="L150" s="223">
        <v>0.251640129572272</v>
      </c>
      <c r="M150" s="222">
        <v>0.30992639172784336</v>
      </c>
      <c r="N150" s="222">
        <v>0.36926926716633668</v>
      </c>
      <c r="O150" s="222">
        <v>0.43845236195215409</v>
      </c>
      <c r="P150" s="222">
        <v>0.44250745235347205</v>
      </c>
      <c r="Q150" s="222">
        <v>0.44660004684779964</v>
      </c>
      <c r="R150" s="223">
        <v>0.4507304922971922</v>
      </c>
      <c r="S150" s="223">
        <v>0.45489913877170957</v>
      </c>
      <c r="T150" s="223">
        <v>0.45910633957908559</v>
      </c>
      <c r="U150" s="223">
        <v>0.46335245129467167</v>
      </c>
      <c r="V150" s="223">
        <v>0.4676378337916583</v>
      </c>
      <c r="W150" s="223">
        <v>0.47196285027157553</v>
      </c>
      <c r="X150" s="223">
        <v>0.47632786729507565</v>
      </c>
      <c r="Y150" s="223">
        <v>0.48073325481300017</v>
      </c>
      <c r="Z150" s="223">
        <v>0.4851793861977351</v>
      </c>
      <c r="AA150" s="223">
        <v>0.48966663827485463</v>
      </c>
      <c r="AB150" s="223">
        <v>0.49419539135505985</v>
      </c>
    </row>
    <row r="151" spans="2:28">
      <c r="B151" s="4" t="str">
        <f t="shared" si="43"/>
        <v>ResidentialPilot-CTA-2045 ERWH</v>
      </c>
      <c r="C151" s="209"/>
      <c r="D151" s="121" t="s">
        <v>1189</v>
      </c>
      <c r="E151" s="222"/>
      <c r="F151" s="222"/>
      <c r="G151" s="222"/>
      <c r="H151" s="222"/>
      <c r="I151" s="222"/>
      <c r="J151" s="223"/>
      <c r="K151" s="222"/>
      <c r="L151" s="223"/>
      <c r="M151" s="222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</row>
    <row r="152" spans="2:28">
      <c r="B152" s="4" t="str">
        <f t="shared" si="43"/>
        <v>ResidentialParent-CTA-2045 ERWH</v>
      </c>
      <c r="C152" s="209"/>
      <c r="D152" s="121" t="s">
        <v>1210</v>
      </c>
      <c r="E152" s="222">
        <v>0</v>
      </c>
      <c r="F152" s="222">
        <v>0.83213407155819652</v>
      </c>
      <c r="G152" s="222">
        <v>2.1023274126744518</v>
      </c>
      <c r="H152" s="222">
        <v>3.818537796439414</v>
      </c>
      <c r="I152" s="222">
        <v>5.5635234640288473</v>
      </c>
      <c r="J152" s="223">
        <v>7.7701247993067524</v>
      </c>
      <c r="K152" s="222">
        <v>10.020317907935553</v>
      </c>
      <c r="L152" s="223">
        <v>12.971011830494993</v>
      </c>
      <c r="M152" s="222">
        <v>15.975428483992674</v>
      </c>
      <c r="N152" s="222">
        <v>19.034309198593547</v>
      </c>
      <c r="O152" s="222">
        <v>22.600412675262454</v>
      </c>
      <c r="P152" s="222">
        <v>22.809435877001494</v>
      </c>
      <c r="Q152" s="222">
        <v>23.020392260204652</v>
      </c>
      <c r="R152" s="223">
        <v>23.233299704181697</v>
      </c>
      <c r="S152" s="223">
        <v>23.448176253601801</v>
      </c>
      <c r="T152" s="223">
        <v>23.665040120022873</v>
      </c>
      <c r="U152" s="223">
        <v>23.883909683435068</v>
      </c>
      <c r="V152" s="223">
        <v>24.104803493818537</v>
      </c>
      <c r="W152" s="223">
        <v>24.327740272715637</v>
      </c>
      <c r="X152" s="223">
        <v>24.552738914817631</v>
      </c>
      <c r="Y152" s="223">
        <v>24.779818489566075</v>
      </c>
      <c r="Z152" s="223">
        <v>25.008998242769025</v>
      </c>
      <c r="AA152" s="223">
        <v>25.240297598232186</v>
      </c>
      <c r="AB152" s="223">
        <v>25.473736159405156</v>
      </c>
    </row>
    <row r="153" spans="2:28">
      <c r="B153" s="4" t="str">
        <f t="shared" si="43"/>
        <v>ResidentialTime-of-Use Opt-Out</v>
      </c>
      <c r="C153" s="209"/>
      <c r="D153" s="121" t="s">
        <v>1314</v>
      </c>
      <c r="E153" s="222"/>
      <c r="F153" s="222"/>
      <c r="G153" s="222"/>
      <c r="H153" s="222"/>
      <c r="I153" s="222"/>
      <c r="J153" s="223"/>
      <c r="K153" s="222"/>
      <c r="L153" s="223"/>
      <c r="M153" s="222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</row>
    <row r="154" spans="2:28">
      <c r="B154" s="4" t="str">
        <f t="shared" ref="B154:B159" si="44">"Residential"&amp;D154</f>
        <v>ResidentialPilot-Time-of-Use Opt-in</v>
      </c>
      <c r="C154" s="209"/>
      <c r="D154" s="121" t="s">
        <v>1252</v>
      </c>
      <c r="E154" s="222"/>
      <c r="F154" s="222"/>
      <c r="G154" s="222"/>
      <c r="H154" s="222"/>
      <c r="I154" s="222"/>
      <c r="J154" s="223"/>
      <c r="K154" s="222"/>
      <c r="L154" s="223"/>
      <c r="M154" s="222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</row>
    <row r="155" spans="2:28">
      <c r="B155" s="4" t="str">
        <f t="shared" si="44"/>
        <v>ResidentialParent-Time-of-Use Opt-in</v>
      </c>
      <c r="C155" s="209"/>
      <c r="D155" s="121" t="s">
        <v>1273</v>
      </c>
      <c r="E155" s="222">
        <v>0</v>
      </c>
      <c r="F155" s="222">
        <v>0.49165663847036611</v>
      </c>
      <c r="G155" s="222">
        <v>1.6000530300642382</v>
      </c>
      <c r="H155" s="222">
        <v>3.4528584833488569</v>
      </c>
      <c r="I155" s="222">
        <v>4.2228817455775136</v>
      </c>
      <c r="J155" s="223">
        <v>4.5290973020350602</v>
      </c>
      <c r="K155" s="222">
        <v>4.4583426913755257</v>
      </c>
      <c r="L155" s="223">
        <v>4.3657074069094248</v>
      </c>
      <c r="M155" s="222">
        <v>4.271422284334883</v>
      </c>
      <c r="N155" s="222">
        <v>4.1754623888659594</v>
      </c>
      <c r="O155" s="222">
        <v>4.0596067353320118</v>
      </c>
      <c r="P155" s="222">
        <v>4.0791487298103508</v>
      </c>
      <c r="Q155" s="222">
        <v>4.098500023180252</v>
      </c>
      <c r="R155" s="223">
        <v>4.1176491669686897</v>
      </c>
      <c r="S155" s="223">
        <v>4.1365843499150188</v>
      </c>
      <c r="T155" s="223">
        <v>4.155293388618496</v>
      </c>
      <c r="U155" s="223">
        <v>4.1737637180179528</v>
      </c>
      <c r="V155" s="223">
        <v>4.1919823817052571</v>
      </c>
      <c r="W155" s="223">
        <v>4.2099360220746176</v>
      </c>
      <c r="X155" s="223">
        <v>4.227610870310258</v>
      </c>
      <c r="Y155" s="223">
        <v>4.2449927362154813</v>
      </c>
      <c r="Z155" s="223">
        <v>4.2620669978866808</v>
      </c>
      <c r="AA155" s="223">
        <v>4.2948082247590218</v>
      </c>
      <c r="AB155" s="223">
        <v>4.3278092708483538</v>
      </c>
    </row>
    <row r="156" spans="2:28">
      <c r="B156" s="4" t="str">
        <f t="shared" si="44"/>
        <v>ResidentialPilot-Peak Time Rebate</v>
      </c>
      <c r="C156" s="209"/>
      <c r="D156" s="121" t="s">
        <v>1355</v>
      </c>
      <c r="E156" s="222"/>
      <c r="F156" s="222"/>
      <c r="G156" s="222"/>
      <c r="H156" s="222"/>
      <c r="I156" s="222"/>
      <c r="J156" s="223"/>
      <c r="K156" s="222"/>
      <c r="L156" s="223"/>
      <c r="M156" s="222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</row>
    <row r="157" spans="2:28">
      <c r="B157" s="4" t="str">
        <f t="shared" si="44"/>
        <v>ResidentialParent-Peak Time Rebate</v>
      </c>
      <c r="C157" s="209"/>
      <c r="D157" s="121" t="s">
        <v>1376</v>
      </c>
      <c r="E157" s="222">
        <v>0</v>
      </c>
      <c r="F157" s="222">
        <v>0.798325486199148</v>
      </c>
      <c r="G157" s="222">
        <v>2.5276198748538641</v>
      </c>
      <c r="H157" s="222">
        <v>5.1624398146085726</v>
      </c>
      <c r="I157" s="222">
        <v>6.1351117770019439</v>
      </c>
      <c r="J157" s="223">
        <v>6.4842111649610796</v>
      </c>
      <c r="K157" s="222">
        <v>6.3829133111470577</v>
      </c>
      <c r="L157" s="223">
        <v>6.2502893674012387</v>
      </c>
      <c r="M157" s="222">
        <v>6.1153033859314085</v>
      </c>
      <c r="N157" s="222">
        <v>5.9779196681409985</v>
      </c>
      <c r="O157" s="222">
        <v>5.8120516215810056</v>
      </c>
      <c r="P157" s="222">
        <v>5.8400294746346635</v>
      </c>
      <c r="Q157" s="222">
        <v>5.8677343050142561</v>
      </c>
      <c r="R157" s="223">
        <v>5.8951497221872629</v>
      </c>
      <c r="S157" s="223">
        <v>5.9222588162259369</v>
      </c>
      <c r="T157" s="223">
        <v>5.9490441444175524</v>
      </c>
      <c r="U157" s="223">
        <v>5.9754877176343726</v>
      </c>
      <c r="V157" s="223">
        <v>6.0015709864656266</v>
      </c>
      <c r="W157" s="223">
        <v>6.0272748271144891</v>
      </c>
      <c r="X157" s="223">
        <v>6.0525795270636458</v>
      </c>
      <c r="Y157" s="223">
        <v>6.0774647705137852</v>
      </c>
      <c r="Z157" s="223">
        <v>6.1019096236000969</v>
      </c>
      <c r="AA157" s="223">
        <v>6.1487845336941573</v>
      </c>
      <c r="AB157" s="223">
        <v>6.1960314213712442</v>
      </c>
    </row>
    <row r="158" spans="2:28">
      <c r="B158" s="4" t="str">
        <f t="shared" si="44"/>
        <v>ResidentialAncillary Battery Storage</v>
      </c>
      <c r="C158" s="209" t="s">
        <v>152</v>
      </c>
      <c r="D158" s="121" t="s">
        <v>503</v>
      </c>
      <c r="E158" s="222">
        <v>0</v>
      </c>
      <c r="F158" s="222">
        <v>7.4959927383298434E-3</v>
      </c>
      <c r="G158" s="222">
        <v>1.7671358145471674E-2</v>
      </c>
      <c r="H158" s="222">
        <v>3.5657501938550572E-2</v>
      </c>
      <c r="I158" s="222">
        <v>5.4007901736266802E-2</v>
      </c>
      <c r="J158" s="223">
        <v>7.2742640783433371E-2</v>
      </c>
      <c r="K158" s="222">
        <v>0.10108034130467614</v>
      </c>
      <c r="L158" s="223">
        <v>0.13001220677623021</v>
      </c>
      <c r="M158" s="222">
        <v>0.15954666002978923</v>
      </c>
      <c r="N158" s="222">
        <v>0.19917802026157583</v>
      </c>
      <c r="O158" s="222">
        <v>0.23963532204097185</v>
      </c>
      <c r="P158" s="222">
        <v>0.28090689365951138</v>
      </c>
      <c r="Q158" s="222">
        <v>0.33281091369162585</v>
      </c>
      <c r="R158" s="223">
        <v>0.3857786229212512</v>
      </c>
      <c r="S158" s="223">
        <v>0.43982691363970516</v>
      </c>
      <c r="T158" s="223">
        <v>0.50507440816775562</v>
      </c>
      <c r="U158" s="223">
        <v>0.5104018715943035</v>
      </c>
      <c r="V158" s="223">
        <v>0.5157863096388654</v>
      </c>
      <c r="W158" s="223">
        <v>0.52122833733400553</v>
      </c>
      <c r="X158" s="223">
        <v>0.52672857641267856</v>
      </c>
      <c r="Y158" s="223">
        <v>0.53228765538187617</v>
      </c>
      <c r="Z158" s="223">
        <v>0.53790620959708779</v>
      </c>
      <c r="AA158" s="223">
        <v>0.54358488133758931</v>
      </c>
      <c r="AB158" s="223">
        <v>0.54932431988256392</v>
      </c>
    </row>
    <row r="159" spans="2:28">
      <c r="B159" s="4" t="str">
        <f t="shared" si="44"/>
        <v>ResidentialAncillary Cooling</v>
      </c>
      <c r="C159" s="209"/>
      <c r="D159" s="121" t="s">
        <v>397</v>
      </c>
      <c r="E159" s="222">
        <v>0</v>
      </c>
      <c r="F159" s="222">
        <v>0</v>
      </c>
      <c r="G159" s="222">
        <v>0</v>
      </c>
      <c r="H159" s="222">
        <v>0</v>
      </c>
      <c r="I159" s="222">
        <v>0</v>
      </c>
      <c r="J159" s="223">
        <v>0</v>
      </c>
      <c r="K159" s="222">
        <v>0</v>
      </c>
      <c r="L159" s="223">
        <v>0</v>
      </c>
      <c r="M159" s="222">
        <v>0</v>
      </c>
      <c r="N159" s="222">
        <v>0</v>
      </c>
      <c r="O159" s="222">
        <v>0</v>
      </c>
      <c r="P159" s="222">
        <v>0</v>
      </c>
      <c r="Q159" s="222">
        <v>0</v>
      </c>
      <c r="R159" s="223">
        <v>0</v>
      </c>
      <c r="S159" s="223">
        <v>0</v>
      </c>
      <c r="T159" s="223">
        <v>0</v>
      </c>
      <c r="U159" s="223">
        <v>0</v>
      </c>
      <c r="V159" s="223">
        <v>0</v>
      </c>
      <c r="W159" s="223">
        <v>0</v>
      </c>
      <c r="X159" s="223">
        <v>0</v>
      </c>
      <c r="Y159" s="223">
        <v>0</v>
      </c>
      <c r="Z159" s="223">
        <v>0</v>
      </c>
      <c r="AA159" s="223">
        <v>0</v>
      </c>
      <c r="AB159" s="223">
        <v>0</v>
      </c>
    </row>
    <row r="160" spans="2:28">
      <c r="B160" s="4" t="str">
        <f>"C&amp;I"&amp;D160</f>
        <v>C&amp;IAncillary Heating</v>
      </c>
      <c r="C160" s="209"/>
      <c r="D160" s="121" t="s">
        <v>418</v>
      </c>
      <c r="E160" s="222">
        <v>0</v>
      </c>
      <c r="F160" s="222">
        <v>0</v>
      </c>
      <c r="G160" s="222">
        <v>4.6327106239799146E-3</v>
      </c>
      <c r="H160" s="222">
        <v>1.404686301917359E-2</v>
      </c>
      <c r="I160" s="222">
        <v>3.3122065547894639E-2</v>
      </c>
      <c r="J160" s="223">
        <v>4.3032945463330807E-2</v>
      </c>
      <c r="K160" s="222">
        <v>4.831682967836249E-2</v>
      </c>
      <c r="L160" s="223">
        <v>4.8824630988351721E-2</v>
      </c>
      <c r="M160" s="222">
        <v>4.9337845397733004E-2</v>
      </c>
      <c r="N160" s="222">
        <v>4.9856531151819275E-2</v>
      </c>
      <c r="O160" s="222">
        <v>5.0380747128472195E-2</v>
      </c>
      <c r="P160" s="222">
        <v>5.0910552845033583E-2</v>
      </c>
      <c r="Q160" s="222">
        <v>5.144600846533362E-2</v>
      </c>
      <c r="R160" s="223">
        <v>5.1987174806776414E-2</v>
      </c>
      <c r="S160" s="223">
        <v>5.2534113347503894E-2</v>
      </c>
      <c r="T160" s="223">
        <v>5.3086886233638907E-2</v>
      </c>
      <c r="U160" s="223">
        <v>5.3645556286608477E-2</v>
      </c>
      <c r="V160" s="223">
        <v>5.4210187010547931E-2</v>
      </c>
      <c r="W160" s="223">
        <v>5.4780842599786911E-2</v>
      </c>
      <c r="X160" s="223">
        <v>5.5357587946418249E-2</v>
      </c>
      <c r="Y160" s="223">
        <v>5.5940488647950558E-2</v>
      </c>
      <c r="Z160" s="223">
        <v>5.6529611015045292E-2</v>
      </c>
      <c r="AA160" s="223">
        <v>5.7125022079339685E-2</v>
      </c>
      <c r="AB160" s="223">
        <v>5.7726789601355938E-2</v>
      </c>
    </row>
    <row r="161" spans="2:28">
      <c r="B161" s="4" t="str">
        <f t="shared" ref="B161:B205" si="45">"C&amp;I"&amp;D161</f>
        <v>C&amp;IAncillary Third Party</v>
      </c>
      <c r="C161" s="209"/>
      <c r="D161" s="121" t="s">
        <v>472</v>
      </c>
      <c r="E161" s="222">
        <v>0</v>
      </c>
      <c r="F161" s="222">
        <v>0.16633217235246686</v>
      </c>
      <c r="G161" s="222">
        <v>0.30074973469638983</v>
      </c>
      <c r="H161" s="222">
        <v>0.37863263912009182</v>
      </c>
      <c r="I161" s="222">
        <v>0.3801321869922108</v>
      </c>
      <c r="J161" s="223">
        <v>0.38165477579061291</v>
      </c>
      <c r="K161" s="222">
        <v>0.38320054357855754</v>
      </c>
      <c r="L161" s="223">
        <v>0.3847696299565439</v>
      </c>
      <c r="M161" s="222">
        <v>0.38636217607344853</v>
      </c>
      <c r="N161" s="222">
        <v>0.38797832463777127</v>
      </c>
      <c r="O161" s="222">
        <v>0.38961821992898982</v>
      </c>
      <c r="P161" s="222">
        <v>0.39128200780902439</v>
      </c>
      <c r="Q161" s="222">
        <v>0.39296983573381195</v>
      </c>
      <c r="R161" s="223">
        <v>0.39468185276499207</v>
      </c>
      <c r="S161" s="223">
        <v>0.39641820958170532</v>
      </c>
      <c r="T161" s="223">
        <v>0.3981790584925049</v>
      </c>
      <c r="U161" s="223">
        <v>0.3999645534473808</v>
      </c>
      <c r="V161" s="223">
        <v>0.40177485004990099</v>
      </c>
      <c r="W161" s="223">
        <v>0.4036101055694673</v>
      </c>
      <c r="X161" s="223">
        <v>0.40547047895368765</v>
      </c>
      <c r="Y161" s="223">
        <v>0.40735613084086686</v>
      </c>
      <c r="Z161" s="223">
        <v>0.40926722357261608</v>
      </c>
      <c r="AA161" s="223">
        <v>0.41120392120658039</v>
      </c>
      <c r="AB161" s="223">
        <v>0.41316638952928952</v>
      </c>
    </row>
    <row r="162" spans="2:28">
      <c r="B162" s="4" t="str">
        <f t="shared" si="45"/>
        <v>C&amp;IAncillary DLC WH</v>
      </c>
      <c r="C162" s="209"/>
      <c r="D162" s="121" t="s">
        <v>439</v>
      </c>
      <c r="E162" s="222">
        <v>0</v>
      </c>
      <c r="F162" s="222">
        <v>4.5425736654970891E-2</v>
      </c>
      <c r="G162" s="222">
        <v>0.137920478512954</v>
      </c>
      <c r="H162" s="222">
        <v>0.32555820397212337</v>
      </c>
      <c r="I162" s="222">
        <v>0.42350892624327696</v>
      </c>
      <c r="J162" s="223">
        <v>0.47607637972919531</v>
      </c>
      <c r="K162" s="222">
        <v>0.48165224782753308</v>
      </c>
      <c r="L162" s="223">
        <v>0.4872938436634508</v>
      </c>
      <c r="M162" s="222">
        <v>0.49300194202849823</v>
      </c>
      <c r="N162" s="222">
        <v>0.49877732684738507</v>
      </c>
      <c r="O162" s="222">
        <v>0.50462079128564208</v>
      </c>
      <c r="P162" s="222">
        <v>0.51053313785855059</v>
      </c>
      <c r="Q162" s="222">
        <v>0.51651517854135576</v>
      </c>
      <c r="R162" s="223">
        <v>0.52256773488078101</v>
      </c>
      <c r="S162" s="223">
        <v>0.52869163810785424</v>
      </c>
      <c r="T162" s="223">
        <v>0.53488772925206629</v>
      </c>
      <c r="U162" s="223">
        <v>0.54115685925687329</v>
      </c>
      <c r="V162" s="223">
        <v>0.54749988909656266</v>
      </c>
      <c r="W162" s="223">
        <v>0.55391768989449397</v>
      </c>
      <c r="X162" s="223">
        <v>0.56041114304273654</v>
      </c>
      <c r="Y162" s="223">
        <v>0.56698114032311508</v>
      </c>
      <c r="Z162" s="223">
        <v>0.57362858402968264</v>
      </c>
      <c r="AA162" s="223">
        <v>0.58035438709263953</v>
      </c>
      <c r="AB162" s="223">
        <v>0.58715947320370787</v>
      </c>
    </row>
    <row r="163" spans="2:28">
      <c r="B163" s="4" t="str">
        <f t="shared" si="45"/>
        <v>C&amp;IParent-Ancillary HPWH</v>
      </c>
      <c r="C163" s="209"/>
      <c r="D163" s="121" t="s">
        <v>1168</v>
      </c>
      <c r="E163" s="222">
        <v>0</v>
      </c>
      <c r="F163" s="222">
        <v>1.4695191414314114E-2</v>
      </c>
      <c r="G163" s="222">
        <v>3.9263222076096504E-2</v>
      </c>
      <c r="H163" s="222">
        <v>7.7611255586906555E-2</v>
      </c>
      <c r="I163" s="222">
        <v>0.11700334094438444</v>
      </c>
      <c r="J163" s="223">
        <v>0.16811179293698458</v>
      </c>
      <c r="K163" s="222">
        <v>0.22094954272138687</v>
      </c>
      <c r="L163" s="223">
        <v>0.28986527642694304</v>
      </c>
      <c r="M163" s="222">
        <v>0.36665155131350058</v>
      </c>
      <c r="N163" s="222">
        <v>0.44069512137180661</v>
      </c>
      <c r="O163" s="222">
        <v>0.5293995507136785</v>
      </c>
      <c r="P163" s="222">
        <v>0.55443088454476674</v>
      </c>
      <c r="Q163" s="222">
        <v>0.56294360427196644</v>
      </c>
      <c r="R163" s="223">
        <v>0.58847390702101465</v>
      </c>
      <c r="S163" s="223">
        <v>0.60415111010213718</v>
      </c>
      <c r="T163" s="223">
        <v>0.62926903438487214</v>
      </c>
      <c r="U163" s="223">
        <v>0.63682167872865869</v>
      </c>
      <c r="V163" s="223">
        <v>0.65252228305506921</v>
      </c>
      <c r="W163" s="223">
        <v>0.65898402400046008</v>
      </c>
      <c r="X163" s="223">
        <v>0.68030863609762204</v>
      </c>
      <c r="Y163" s="223">
        <v>0.70813541743403363</v>
      </c>
      <c r="Z163" s="223">
        <v>0.72036417812028319</v>
      </c>
      <c r="AA163" s="223">
        <v>0.73255450749451867</v>
      </c>
      <c r="AB163" s="223">
        <v>0.76425783138430081</v>
      </c>
    </row>
    <row r="164" spans="2:28">
      <c r="B164" s="4" t="str">
        <f t="shared" si="45"/>
        <v>C&amp;IParent-Ancillary ERWH</v>
      </c>
      <c r="C164" s="209"/>
      <c r="D164" s="121" t="s">
        <v>1231</v>
      </c>
      <c r="E164" s="222">
        <v>0</v>
      </c>
      <c r="F164" s="222">
        <v>0.11018331395700849</v>
      </c>
      <c r="G164" s="222">
        <v>0.26996895939487298</v>
      </c>
      <c r="H164" s="222">
        <v>0.46541436054778318</v>
      </c>
      <c r="I164" s="222">
        <v>0.6632412079355684</v>
      </c>
      <c r="J164" s="223">
        <v>0.9086856873360849</v>
      </c>
      <c r="K164" s="222">
        <v>1.155750978656028</v>
      </c>
      <c r="L164" s="223">
        <v>1.481485862222919</v>
      </c>
      <c r="M164" s="222">
        <v>1.7866465284589654</v>
      </c>
      <c r="N164" s="222">
        <v>2.1147274221517569</v>
      </c>
      <c r="O164" s="222">
        <v>2.4878311830553121</v>
      </c>
      <c r="P164" s="222">
        <v>2.4306330998622356</v>
      </c>
      <c r="Q164" s="222">
        <v>2.4413068074033371</v>
      </c>
      <c r="R164" s="223">
        <v>2.3829499571021313</v>
      </c>
      <c r="S164" s="223">
        <v>2.3652624450903823</v>
      </c>
      <c r="T164" s="223">
        <v>2.3094844122430769</v>
      </c>
      <c r="U164" s="223">
        <v>2.3258682560249393</v>
      </c>
      <c r="V164" s="223">
        <v>2.3094478675332022</v>
      </c>
      <c r="W164" s="223">
        <v>2.3312068508337105</v>
      </c>
      <c r="X164" s="223">
        <v>2.2927579169061665</v>
      </c>
      <c r="Y164" s="223">
        <v>2.2282369433183473</v>
      </c>
      <c r="Z164" s="223">
        <v>2.2278692909028828</v>
      </c>
      <c r="AA164" s="223">
        <v>2.2281398545393216</v>
      </c>
      <c r="AB164" s="223">
        <v>2.1492374886471954</v>
      </c>
    </row>
    <row r="165" spans="2:28">
      <c r="B165" s="4" t="str">
        <f t="shared" si="45"/>
        <v>C&amp;IBattery Energy Storage</v>
      </c>
      <c r="C165" s="209"/>
      <c r="D165" s="121" t="s">
        <v>356</v>
      </c>
      <c r="E165" s="222">
        <v>0</v>
      </c>
      <c r="F165" s="222">
        <v>7.4959927383298434E-3</v>
      </c>
      <c r="G165" s="222">
        <v>1.7671358145471674E-2</v>
      </c>
      <c r="H165" s="222">
        <v>3.5657501938550572E-2</v>
      </c>
      <c r="I165" s="222">
        <v>5.4007901736266802E-2</v>
      </c>
      <c r="J165" s="223">
        <v>7.2742640783433371E-2</v>
      </c>
      <c r="K165" s="222">
        <v>0.10108034130467614</v>
      </c>
      <c r="L165" s="223">
        <v>0.13001220677623021</v>
      </c>
      <c r="M165" s="222">
        <v>0.15954666002978923</v>
      </c>
      <c r="N165" s="222">
        <v>0.19917802026157583</v>
      </c>
      <c r="O165" s="222">
        <v>0.23963532204097185</v>
      </c>
      <c r="P165" s="222">
        <v>0.28090689365951138</v>
      </c>
      <c r="Q165" s="222">
        <v>0.33281091369162585</v>
      </c>
      <c r="R165" s="223">
        <v>0.3857786229212512</v>
      </c>
      <c r="S165" s="223">
        <v>0.43982691363970516</v>
      </c>
      <c r="T165" s="223">
        <v>0.50507440816775562</v>
      </c>
      <c r="U165" s="223">
        <v>0.5104018715943035</v>
      </c>
      <c r="V165" s="223">
        <v>0.5157863096388654</v>
      </c>
      <c r="W165" s="223">
        <v>0.52122833733400553</v>
      </c>
      <c r="X165" s="223">
        <v>0.52672857641267856</v>
      </c>
      <c r="Y165" s="223">
        <v>0.53228765538187617</v>
      </c>
      <c r="Z165" s="223">
        <v>0.53790620959708779</v>
      </c>
      <c r="AA165" s="223">
        <v>0.54358488133758931</v>
      </c>
      <c r="AB165" s="223">
        <v>0.54932431988256392</v>
      </c>
    </row>
    <row r="166" spans="2:28">
      <c r="B166" s="4" t="str">
        <f t="shared" si="45"/>
        <v>C&amp;IDLC Central AC</v>
      </c>
      <c r="C166" s="209"/>
      <c r="D166" s="121" t="s">
        <v>141</v>
      </c>
      <c r="E166" s="222">
        <v>0</v>
      </c>
      <c r="F166" s="222">
        <v>0</v>
      </c>
      <c r="G166" s="222">
        <v>0</v>
      </c>
      <c r="H166" s="222">
        <v>0</v>
      </c>
      <c r="I166" s="222">
        <v>0</v>
      </c>
      <c r="J166" s="223">
        <v>0</v>
      </c>
      <c r="K166" s="222">
        <v>0</v>
      </c>
      <c r="L166" s="223">
        <v>0</v>
      </c>
      <c r="M166" s="222">
        <v>0</v>
      </c>
      <c r="N166" s="222">
        <v>0</v>
      </c>
      <c r="O166" s="222">
        <v>0</v>
      </c>
      <c r="P166" s="222">
        <v>0</v>
      </c>
      <c r="Q166" s="222">
        <v>0</v>
      </c>
      <c r="R166" s="223">
        <v>0</v>
      </c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v>0</v>
      </c>
      <c r="Z166" s="223">
        <v>0</v>
      </c>
      <c r="AA166" s="223">
        <v>0</v>
      </c>
      <c r="AB166" s="223">
        <v>0</v>
      </c>
    </row>
    <row r="167" spans="2:28">
      <c r="B167" s="4" t="str">
        <f t="shared" si="45"/>
        <v>C&amp;IDLC Smart Appliances</v>
      </c>
      <c r="C167" s="209"/>
      <c r="D167" s="121" t="s">
        <v>227</v>
      </c>
      <c r="E167" s="222">
        <v>0</v>
      </c>
      <c r="F167" s="222">
        <v>3.0307104235489497E-2</v>
      </c>
      <c r="G167" s="222">
        <v>9.1979153946748937E-2</v>
      </c>
      <c r="H167" s="222">
        <v>0.21691882093806175</v>
      </c>
      <c r="I167" s="222">
        <v>0.28184719226912547</v>
      </c>
      <c r="J167" s="223">
        <v>0.3164615249365661</v>
      </c>
      <c r="K167" s="222">
        <v>0.31979473621872201</v>
      </c>
      <c r="L167" s="223">
        <v>0.32316356075493369</v>
      </c>
      <c r="M167" s="222">
        <v>0.32656838262301213</v>
      </c>
      <c r="N167" s="222">
        <v>0.33000959008121389</v>
      </c>
      <c r="O167" s="222">
        <v>0.33348757561414888</v>
      </c>
      <c r="P167" s="222">
        <v>0.3370027359791965</v>
      </c>
      <c r="Q167" s="222">
        <v>0.34055547225343641</v>
      </c>
      <c r="R167" s="223">
        <v>0.34414618988109891</v>
      </c>
      <c r="S167" s="223">
        <v>0.34777529872154089</v>
      </c>
      <c r="T167" s="223">
        <v>0.35144321309775295</v>
      </c>
      <c r="U167" s="223">
        <v>0.35515035184540489</v>
      </c>
      <c r="V167" s="223">
        <v>0.35889713836243353</v>
      </c>
      <c r="W167" s="223">
        <v>0.36268400065918105</v>
      </c>
      <c r="X167" s="223">
        <v>0.36651137140908813</v>
      </c>
      <c r="Y167" s="223">
        <v>0.37037968799994947</v>
      </c>
      <c r="Z167" s="223">
        <v>0.37428939258573724</v>
      </c>
      <c r="AA167" s="223">
        <v>0.37824093213899923</v>
      </c>
      <c r="AB167" s="223">
        <v>0.38223475850383759</v>
      </c>
    </row>
    <row r="168" spans="2:28">
      <c r="B168" s="4" t="str">
        <f t="shared" si="45"/>
        <v>C&amp;IDLC Smart Thermostats - Cooling</v>
      </c>
      <c r="C168" s="209"/>
      <c r="D168" s="121" t="s">
        <v>185</v>
      </c>
      <c r="E168" s="222">
        <v>0</v>
      </c>
      <c r="F168" s="222">
        <v>0</v>
      </c>
      <c r="G168" s="222">
        <v>0</v>
      </c>
      <c r="H168" s="222">
        <v>0</v>
      </c>
      <c r="I168" s="222">
        <v>0</v>
      </c>
      <c r="J168" s="223">
        <v>0</v>
      </c>
      <c r="K168" s="222">
        <v>0</v>
      </c>
      <c r="L168" s="223">
        <v>0</v>
      </c>
      <c r="M168" s="222">
        <v>0</v>
      </c>
      <c r="N168" s="222">
        <v>0</v>
      </c>
      <c r="O168" s="222">
        <v>0</v>
      </c>
      <c r="P168" s="222">
        <v>0</v>
      </c>
      <c r="Q168" s="222">
        <v>0</v>
      </c>
      <c r="R168" s="223">
        <v>0</v>
      </c>
      <c r="S168" s="223">
        <v>0</v>
      </c>
      <c r="T168" s="223">
        <v>0</v>
      </c>
      <c r="U168" s="223">
        <v>0</v>
      </c>
      <c r="V168" s="223">
        <v>0</v>
      </c>
      <c r="W168" s="223">
        <v>0</v>
      </c>
      <c r="X168" s="223">
        <v>0</v>
      </c>
      <c r="Y168" s="223">
        <v>0</v>
      </c>
      <c r="Z168" s="223">
        <v>0</v>
      </c>
      <c r="AA168" s="223">
        <v>0</v>
      </c>
      <c r="AB168" s="223">
        <v>0</v>
      </c>
    </row>
    <row r="169" spans="2:28">
      <c r="B169" s="4" t="str">
        <f t="shared" si="45"/>
        <v>C&amp;IDLC Smart Thermostats - Heating</v>
      </c>
      <c r="C169" s="209"/>
      <c r="D169" s="121" t="s">
        <v>206</v>
      </c>
      <c r="E169" s="222">
        <v>0</v>
      </c>
      <c r="F169" s="222">
        <v>0</v>
      </c>
      <c r="G169" s="222">
        <v>1.8530842495919658E-2</v>
      </c>
      <c r="H169" s="222">
        <v>5.6187452076694358E-2</v>
      </c>
      <c r="I169" s="222">
        <v>0.13248826219157855</v>
      </c>
      <c r="J169" s="223">
        <v>0.17213178185332323</v>
      </c>
      <c r="K169" s="222">
        <v>0.19326731871344996</v>
      </c>
      <c r="L169" s="223">
        <v>0.19529852395340688</v>
      </c>
      <c r="M169" s="222">
        <v>0.19735138159093202</v>
      </c>
      <c r="N169" s="222">
        <v>0.1994261246072771</v>
      </c>
      <c r="O169" s="222">
        <v>0.20152298851388878</v>
      </c>
      <c r="P169" s="222">
        <v>0.20364221138013433</v>
      </c>
      <c r="Q169" s="222">
        <v>0.20578403386133448</v>
      </c>
      <c r="R169" s="223">
        <v>0.20794869922710565</v>
      </c>
      <c r="S169" s="223">
        <v>0.21013645339001558</v>
      </c>
      <c r="T169" s="223">
        <v>0.21234754493455563</v>
      </c>
      <c r="U169" s="223">
        <v>0.21458222514643391</v>
      </c>
      <c r="V169" s="223">
        <v>0.21684074804219172</v>
      </c>
      <c r="W169" s="223">
        <v>0.21912337039914764</v>
      </c>
      <c r="X169" s="223">
        <v>0.221430351785673</v>
      </c>
      <c r="Y169" s="223">
        <v>0.22376195459180223</v>
      </c>
      <c r="Z169" s="223">
        <v>0.22611844406018117</v>
      </c>
      <c r="AA169" s="223">
        <v>0.22850008831735874</v>
      </c>
      <c r="AB169" s="223">
        <v>0.23090715840542375</v>
      </c>
    </row>
    <row r="170" spans="2:28">
      <c r="B170" s="4" t="str">
        <f t="shared" si="45"/>
        <v>C&amp;IDLC Water Heating</v>
      </c>
      <c r="C170" s="209"/>
      <c r="D170" s="121" t="s">
        <v>163</v>
      </c>
      <c r="E170" s="222">
        <v>0</v>
      </c>
      <c r="F170" s="222">
        <v>4.5425736654970891E-2</v>
      </c>
      <c r="G170" s="222">
        <v>0.137920478512954</v>
      </c>
      <c r="H170" s="222">
        <v>0.32555820397212337</v>
      </c>
      <c r="I170" s="222">
        <v>0.42350892624327696</v>
      </c>
      <c r="J170" s="223">
        <v>0.47607637972919531</v>
      </c>
      <c r="K170" s="222">
        <v>0.48165224782753308</v>
      </c>
      <c r="L170" s="223">
        <v>0.4872938436634508</v>
      </c>
      <c r="M170" s="222">
        <v>0.49300194202849823</v>
      </c>
      <c r="N170" s="222">
        <v>0.49877732684738507</v>
      </c>
      <c r="O170" s="222">
        <v>0.50462079128564208</v>
      </c>
      <c r="P170" s="222">
        <v>0.51053313785855059</v>
      </c>
      <c r="Q170" s="222">
        <v>0.51651517854135576</v>
      </c>
      <c r="R170" s="223">
        <v>0.52256773488078101</v>
      </c>
      <c r="S170" s="223">
        <v>0.52869163810785424</v>
      </c>
      <c r="T170" s="223">
        <v>0.53488772925206629</v>
      </c>
      <c r="U170" s="223">
        <v>0.54115685925687329</v>
      </c>
      <c r="V170" s="223">
        <v>0.54749988909656266</v>
      </c>
      <c r="W170" s="223">
        <v>0.55391768989449397</v>
      </c>
      <c r="X170" s="223">
        <v>0.56041114304273654</v>
      </c>
      <c r="Y170" s="223">
        <v>0.56698114032311508</v>
      </c>
      <c r="Z170" s="223">
        <v>0.57362858402968264</v>
      </c>
      <c r="AA170" s="223">
        <v>0.58035438709263953</v>
      </c>
      <c r="AB170" s="223">
        <v>0.58715947320370787</v>
      </c>
    </row>
    <row r="171" spans="2:28">
      <c r="B171" s="4" t="str">
        <f t="shared" si="45"/>
        <v>C&amp;IThermal Energy Storage</v>
      </c>
      <c r="C171" s="209"/>
      <c r="D171" s="121" t="s">
        <v>325</v>
      </c>
      <c r="E171" s="222">
        <v>0</v>
      </c>
      <c r="F171" s="222">
        <v>0</v>
      </c>
      <c r="G171" s="222">
        <v>0</v>
      </c>
      <c r="H171" s="222">
        <v>0</v>
      </c>
      <c r="I171" s="222">
        <v>0</v>
      </c>
      <c r="J171" s="223">
        <v>0</v>
      </c>
      <c r="K171" s="222">
        <v>0</v>
      </c>
      <c r="L171" s="223">
        <v>0</v>
      </c>
      <c r="M171" s="222">
        <v>0</v>
      </c>
      <c r="N171" s="222">
        <v>0</v>
      </c>
      <c r="O171" s="222">
        <v>0</v>
      </c>
      <c r="P171" s="222">
        <v>0</v>
      </c>
      <c r="Q171" s="222">
        <v>0</v>
      </c>
      <c r="R171" s="223">
        <v>0</v>
      </c>
      <c r="S171" s="223">
        <v>0</v>
      </c>
      <c r="T171" s="223">
        <v>0</v>
      </c>
      <c r="U171" s="223">
        <v>0</v>
      </c>
      <c r="V171" s="223">
        <v>0</v>
      </c>
      <c r="W171" s="223">
        <v>0</v>
      </c>
      <c r="X171" s="223">
        <v>0</v>
      </c>
      <c r="Y171" s="223">
        <v>0</v>
      </c>
      <c r="Z171" s="223">
        <v>0</v>
      </c>
      <c r="AA171" s="223">
        <v>0</v>
      </c>
      <c r="AB171" s="223">
        <v>0</v>
      </c>
    </row>
    <row r="172" spans="2:28">
      <c r="B172" s="4" t="str">
        <f t="shared" si="45"/>
        <v>C&amp;IThird Party Contracts</v>
      </c>
      <c r="C172" s="209"/>
      <c r="D172" s="121" t="s">
        <v>248</v>
      </c>
      <c r="E172" s="222">
        <v>0</v>
      </c>
      <c r="F172" s="222">
        <v>1.2934757240399035</v>
      </c>
      <c r="G172" s="222">
        <v>2.3863839380747516</v>
      </c>
      <c r="H172" s="222">
        <v>3.0031684956864275</v>
      </c>
      <c r="I172" s="222">
        <v>3.012777455460891</v>
      </c>
      <c r="J172" s="223">
        <v>3.0225629668092857</v>
      </c>
      <c r="K172" s="222">
        <v>3.0325259920179795</v>
      </c>
      <c r="L172" s="223">
        <v>3.0426675048897009</v>
      </c>
      <c r="M172" s="222">
        <v>3.0529884908233167</v>
      </c>
      <c r="N172" s="222">
        <v>3.0634899468944079</v>
      </c>
      <c r="O172" s="222">
        <v>3.0741728819366507</v>
      </c>
      <c r="P172" s="222">
        <v>3.0850383166240123</v>
      </c>
      <c r="Q172" s="222">
        <v>3.0960872835537541</v>
      </c>
      <c r="R172" s="223">
        <v>3.107320827330267</v>
      </c>
      <c r="S172" s="223">
        <v>3.1187400046497276</v>
      </c>
      <c r="T172" s="223">
        <v>3.1303458843856022</v>
      </c>
      <c r="U172" s="223">
        <v>3.1421395476749741</v>
      </c>
      <c r="V172" s="223">
        <v>3.1541220880057477</v>
      </c>
      <c r="W172" s="223">
        <v>3.1662946113046773</v>
      </c>
      <c r="X172" s="223">
        <v>3.1786582360262834</v>
      </c>
      <c r="Y172" s="223">
        <v>3.1912140932426234</v>
      </c>
      <c r="Z172" s="223">
        <v>3.2039633267339442</v>
      </c>
      <c r="AA172" s="223">
        <v>3.2169070930802168</v>
      </c>
      <c r="AB172" s="223">
        <v>3.230046561753563</v>
      </c>
    </row>
    <row r="173" spans="2:28">
      <c r="B173" s="4" t="str">
        <f t="shared" si="45"/>
        <v>C&amp;IElectric Vehicle TOU Opt-in</v>
      </c>
      <c r="C173" s="209"/>
      <c r="D173" s="121" t="s">
        <v>283</v>
      </c>
      <c r="E173" s="222">
        <v>3.0446265434988712E-2</v>
      </c>
      <c r="F173" s="222">
        <v>2.8449796307466437E-2</v>
      </c>
      <c r="G173" s="222">
        <v>2.7346417423539077E-2</v>
      </c>
      <c r="H173" s="222">
        <v>2.6688598613711072E-2</v>
      </c>
      <c r="I173" s="222">
        <v>2.6915787479666213E-2</v>
      </c>
      <c r="J173" s="223">
        <v>2.7144930100626567E-2</v>
      </c>
      <c r="K173" s="222">
        <v>2.7376043268261634E-2</v>
      </c>
      <c r="L173" s="223">
        <v>2.7609143918562996E-2</v>
      </c>
      <c r="M173" s="222">
        <v>2.7844249133084746E-2</v>
      </c>
      <c r="N173" s="222">
        <v>2.8081376140194576E-2</v>
      </c>
      <c r="O173" s="222">
        <v>2.8320542316335601E-2</v>
      </c>
      <c r="P173" s="222">
        <v>2.8561765187299082E-2</v>
      </c>
      <c r="Q173" s="222">
        <v>2.8805062429507994E-2</v>
      </c>
      <c r="R173" s="223">
        <v>2.9050451871311743E-2</v>
      </c>
      <c r="S173" s="223">
        <v>2.9297951494291888E-2</v>
      </c>
      <c r="T173" s="223">
        <v>2.9547579434579221E-2</v>
      </c>
      <c r="U173" s="223">
        <v>2.9799353984181993E-2</v>
      </c>
      <c r="V173" s="223">
        <v>3.0053293592325784E-2</v>
      </c>
      <c r="W173" s="223">
        <v>3.0309416866804641E-2</v>
      </c>
      <c r="X173" s="223">
        <v>3.0567742575344049E-2</v>
      </c>
      <c r="Y173" s="223">
        <v>3.0828289646975416E-2</v>
      </c>
      <c r="Z173" s="223">
        <v>3.1091077173422573E-2</v>
      </c>
      <c r="AA173" s="223">
        <v>3.1356124410500008E-2</v>
      </c>
      <c r="AB173" s="223">
        <v>3.1623450779523256E-2</v>
      </c>
    </row>
    <row r="174" spans="2:28">
      <c r="B174" s="4" t="str">
        <f t="shared" si="45"/>
        <v>C&amp;IPilot-CTA-2045 HPWH</v>
      </c>
      <c r="C174" s="209"/>
      <c r="D174" s="121" t="s">
        <v>1126</v>
      </c>
      <c r="E174" s="222"/>
      <c r="F174" s="222"/>
      <c r="G174" s="222"/>
      <c r="H174" s="222"/>
      <c r="I174" s="222"/>
      <c r="J174" s="223"/>
      <c r="K174" s="222"/>
      <c r="L174" s="223"/>
      <c r="M174" s="222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</row>
    <row r="175" spans="2:28">
      <c r="B175" s="4" t="str">
        <f t="shared" si="45"/>
        <v>C&amp;IParent-CTA-2045 HPWH</v>
      </c>
      <c r="C175" s="209"/>
      <c r="D175" s="121" t="s">
        <v>1147</v>
      </c>
      <c r="E175" s="222">
        <v>0</v>
      </c>
      <c r="F175" s="222">
        <v>1.4695191414314114E-2</v>
      </c>
      <c r="G175" s="222">
        <v>3.9263222076096504E-2</v>
      </c>
      <c r="H175" s="222">
        <v>7.7611255586906555E-2</v>
      </c>
      <c r="I175" s="222">
        <v>0.11700334094438444</v>
      </c>
      <c r="J175" s="223">
        <v>0.16811179293698458</v>
      </c>
      <c r="K175" s="222">
        <v>0.22094954272138687</v>
      </c>
      <c r="L175" s="223">
        <v>0.28986527642694304</v>
      </c>
      <c r="M175" s="222">
        <v>0.36665155131350058</v>
      </c>
      <c r="N175" s="222">
        <v>0.44069512137180661</v>
      </c>
      <c r="O175" s="222">
        <v>0.5293995507136785</v>
      </c>
      <c r="P175" s="222">
        <v>0.55443088454476674</v>
      </c>
      <c r="Q175" s="222">
        <v>0.56294360427196644</v>
      </c>
      <c r="R175" s="223">
        <v>0.58847390702101465</v>
      </c>
      <c r="S175" s="223">
        <v>0.60415111010213718</v>
      </c>
      <c r="T175" s="223">
        <v>0.62926903438487214</v>
      </c>
      <c r="U175" s="223">
        <v>0.63682167872865869</v>
      </c>
      <c r="V175" s="223">
        <v>0.65252228305506921</v>
      </c>
      <c r="W175" s="223">
        <v>0.65898402400046008</v>
      </c>
      <c r="X175" s="223">
        <v>0.68030863609762204</v>
      </c>
      <c r="Y175" s="223">
        <v>0.70813541743403363</v>
      </c>
      <c r="Z175" s="223">
        <v>0.72036417812028319</v>
      </c>
      <c r="AA175" s="223">
        <v>0.73255450749451867</v>
      </c>
      <c r="AB175" s="223">
        <v>0.76425783138430081</v>
      </c>
    </row>
    <row r="176" spans="2:28">
      <c r="B176" s="4" t="str">
        <f t="shared" si="45"/>
        <v>C&amp;IPilot-CTA-2045 ERWH</v>
      </c>
      <c r="C176" s="209"/>
      <c r="D176" s="121" t="s">
        <v>1189</v>
      </c>
      <c r="E176" s="222"/>
      <c r="F176" s="222"/>
      <c r="G176" s="222"/>
      <c r="H176" s="222"/>
      <c r="I176" s="222"/>
      <c r="J176" s="223"/>
      <c r="K176" s="222"/>
      <c r="L176" s="223"/>
      <c r="M176" s="222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</row>
    <row r="177" spans="2:29">
      <c r="B177" s="4" t="str">
        <f t="shared" si="45"/>
        <v>C&amp;IParent-CTA-2045 ERWH</v>
      </c>
      <c r="C177" s="209"/>
      <c r="D177" s="121" t="s">
        <v>1210</v>
      </c>
      <c r="E177" s="222">
        <v>0</v>
      </c>
      <c r="F177" s="222">
        <v>0.11018331395700849</v>
      </c>
      <c r="G177" s="222">
        <v>0.26996895939487298</v>
      </c>
      <c r="H177" s="222">
        <v>0.46541436054778318</v>
      </c>
      <c r="I177" s="222">
        <v>0.6632412079355684</v>
      </c>
      <c r="J177" s="223">
        <v>0.9086856873360849</v>
      </c>
      <c r="K177" s="222">
        <v>1.155750978656028</v>
      </c>
      <c r="L177" s="223">
        <v>1.481485862222919</v>
      </c>
      <c r="M177" s="222">
        <v>1.7866465284589654</v>
      </c>
      <c r="N177" s="222">
        <v>2.1147274221517569</v>
      </c>
      <c r="O177" s="222">
        <v>2.4878311830553121</v>
      </c>
      <c r="P177" s="222">
        <v>2.4306330998622356</v>
      </c>
      <c r="Q177" s="222">
        <v>2.4413068074033371</v>
      </c>
      <c r="R177" s="223">
        <v>2.3829499571021313</v>
      </c>
      <c r="S177" s="223">
        <v>2.3652624450903823</v>
      </c>
      <c r="T177" s="223">
        <v>2.3094844122430769</v>
      </c>
      <c r="U177" s="223">
        <v>2.3258682560249393</v>
      </c>
      <c r="V177" s="223">
        <v>2.3094478675332022</v>
      </c>
      <c r="W177" s="223">
        <v>2.3312068508337105</v>
      </c>
      <c r="X177" s="223">
        <v>2.2927579169061665</v>
      </c>
      <c r="Y177" s="223">
        <v>2.2282369433183473</v>
      </c>
      <c r="Z177" s="223">
        <v>2.2278692909028828</v>
      </c>
      <c r="AA177" s="223">
        <v>2.2281398545393216</v>
      </c>
      <c r="AB177" s="223">
        <v>2.1492374886471954</v>
      </c>
    </row>
    <row r="178" spans="2:29">
      <c r="B178" s="4" t="str">
        <f t="shared" si="45"/>
        <v>C&amp;ITime-of-Use Opt-Out</v>
      </c>
      <c r="C178" s="209"/>
      <c r="D178" s="121" t="s">
        <v>1314</v>
      </c>
      <c r="E178" s="222"/>
      <c r="F178" s="222"/>
      <c r="G178" s="222"/>
      <c r="H178" s="222"/>
      <c r="I178" s="222"/>
      <c r="J178" s="223"/>
      <c r="K178" s="222"/>
      <c r="L178" s="223"/>
      <c r="M178" s="222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  <c r="AB178" s="223"/>
    </row>
    <row r="179" spans="2:29">
      <c r="B179" s="4" t="str">
        <f t="shared" si="45"/>
        <v>C&amp;IPilot-Time-of-Use Opt-in</v>
      </c>
      <c r="C179" s="209"/>
      <c r="D179" s="121" t="s">
        <v>1252</v>
      </c>
      <c r="E179" s="222"/>
      <c r="F179" s="222"/>
      <c r="G179" s="222"/>
      <c r="H179" s="222"/>
      <c r="I179" s="222"/>
      <c r="J179" s="223"/>
      <c r="K179" s="222"/>
      <c r="L179" s="223"/>
      <c r="M179" s="222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</row>
    <row r="180" spans="2:29">
      <c r="B180" s="4" t="str">
        <f t="shared" si="45"/>
        <v>C&amp;IParent-Time-of-Use Opt-in</v>
      </c>
      <c r="C180" s="209"/>
      <c r="D180" s="121" t="s">
        <v>1273</v>
      </c>
      <c r="E180" s="222">
        <v>0</v>
      </c>
      <c r="F180" s="222">
        <v>4.1745714244505565E-3</v>
      </c>
      <c r="G180" s="222">
        <v>1.3320324385510372E-2</v>
      </c>
      <c r="H180" s="222">
        <v>2.8855589862104743E-2</v>
      </c>
      <c r="I180" s="222">
        <v>3.6072594961413955E-2</v>
      </c>
      <c r="J180" s="223">
        <v>3.9182329512462949E-2</v>
      </c>
      <c r="K180" s="222">
        <v>3.8637407418941339E-2</v>
      </c>
      <c r="L180" s="223">
        <v>3.7904388701948788E-2</v>
      </c>
      <c r="M180" s="222">
        <v>3.7159167663512897E-2</v>
      </c>
      <c r="N180" s="222">
        <v>3.6401569794161481E-2</v>
      </c>
      <c r="O180" s="222">
        <v>3.549750640385603E-2</v>
      </c>
      <c r="P180" s="222">
        <v>3.5591325948713406E-2</v>
      </c>
      <c r="Q180" s="222">
        <v>3.5687178730930191E-2</v>
      </c>
      <c r="R180" s="223">
        <v>3.5785074972806419E-2</v>
      </c>
      <c r="S180" s="223">
        <v>3.5885025026885189E-2</v>
      </c>
      <c r="T180" s="223">
        <v>3.5987039376821135E-2</v>
      </c>
      <c r="U180" s="223">
        <v>3.6091128638257912E-2</v>
      </c>
      <c r="V180" s="223">
        <v>3.6197303559714671E-2</v>
      </c>
      <c r="W180" s="223">
        <v>3.6305575023481564E-2</v>
      </c>
      <c r="X180" s="223">
        <v>3.6415954046524424E-2</v>
      </c>
      <c r="Y180" s="223">
        <v>3.6528451781398644E-2</v>
      </c>
      <c r="Z180" s="223">
        <v>3.6643079517172265E-2</v>
      </c>
      <c r="AA180" s="223">
        <v>3.6759848680358524E-2</v>
      </c>
      <c r="AB180" s="223">
        <v>3.687877083585777E-2</v>
      </c>
    </row>
    <row r="181" spans="2:29">
      <c r="B181" s="4" t="str">
        <f t="shared" si="45"/>
        <v>C&amp;IPilot-Peak Time Rebate</v>
      </c>
      <c r="C181" s="209"/>
      <c r="D181" s="121" t="s">
        <v>1355</v>
      </c>
      <c r="E181" s="222"/>
      <c r="F181" s="222"/>
      <c r="G181" s="222"/>
      <c r="H181" s="222"/>
      <c r="I181" s="222"/>
      <c r="J181" s="223"/>
      <c r="K181" s="222"/>
      <c r="L181" s="223"/>
      <c r="M181" s="222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</row>
    <row r="182" spans="2:29">
      <c r="B182" s="4" t="str">
        <f t="shared" si="45"/>
        <v>C&amp;IParent-Peak Time Rebate</v>
      </c>
      <c r="C182" s="209"/>
      <c r="D182" s="121" t="s">
        <v>1376</v>
      </c>
      <c r="E182" s="222">
        <v>0</v>
      </c>
      <c r="F182" s="222">
        <v>8.8939865137677321E-2</v>
      </c>
      <c r="G182" s="222">
        <v>0.27793698510852799</v>
      </c>
      <c r="H182" s="222">
        <v>0.5641824062394567</v>
      </c>
      <c r="I182" s="222">
        <v>0.68067846666565912</v>
      </c>
      <c r="J182" s="223">
        <v>0.72489603415995674</v>
      </c>
      <c r="K182" s="222">
        <v>0.71296184361659487</v>
      </c>
      <c r="L182" s="223">
        <v>0.69714500723148798</v>
      </c>
      <c r="M182" s="222">
        <v>0.68107058353466643</v>
      </c>
      <c r="N182" s="222">
        <v>0.66473492350892527</v>
      </c>
      <c r="O182" s="222">
        <v>0.64537446050553582</v>
      </c>
      <c r="P182" s="222">
        <v>0.64657370071145348</v>
      </c>
      <c r="Q182" s="222">
        <v>0.64780853021356943</v>
      </c>
      <c r="R182" s="223">
        <v>0.64907910541540681</v>
      </c>
      <c r="S182" s="223">
        <v>0.65038558493826781</v>
      </c>
      <c r="T182" s="223">
        <v>0.65172812963512494</v>
      </c>
      <c r="U182" s="223">
        <v>0.65310690260466098</v>
      </c>
      <c r="V182" s="223">
        <v>0.65452206920545941</v>
      </c>
      <c r="W182" s="223">
        <v>0.65597379707034853</v>
      </c>
      <c r="X182" s="223">
        <v>0.65746225612089704</v>
      </c>
      <c r="Y182" s="223">
        <v>0.65898761858206334</v>
      </c>
      <c r="Z182" s="223">
        <v>0.66055005899700059</v>
      </c>
      <c r="AA182" s="223">
        <v>0.66214975424201905</v>
      </c>
      <c r="AB182" s="223">
        <v>0.66378688354170434</v>
      </c>
    </row>
    <row r="183" spans="2:29">
      <c r="B183" s="4" t="str">
        <f t="shared" si="45"/>
        <v>C&amp;IVariable Peak Pricing Rates</v>
      </c>
      <c r="C183" s="209" t="s">
        <v>259</v>
      </c>
      <c r="D183" s="121" t="s">
        <v>303</v>
      </c>
      <c r="E183" s="222">
        <v>0</v>
      </c>
      <c r="F183" s="222">
        <v>0.25092121386379401</v>
      </c>
      <c r="G183" s="222">
        <v>0.75231580397153575</v>
      </c>
      <c r="H183" s="222">
        <v>1.5619714458792742</v>
      </c>
      <c r="I183" s="222">
        <v>1.9447643907831051</v>
      </c>
      <c r="J183" s="223">
        <v>2.1243582452480863</v>
      </c>
      <c r="K183" s="222">
        <v>2.121770267498011</v>
      </c>
      <c r="L183" s="223">
        <v>2.119403811607838</v>
      </c>
      <c r="M183" s="222">
        <v>2.1172491791639225</v>
      </c>
      <c r="N183" s="222">
        <v>2.1152971416182771</v>
      </c>
      <c r="O183" s="222">
        <v>2.1135389165715401</v>
      </c>
      <c r="P183" s="222">
        <v>2.1119661452862788</v>
      </c>
      <c r="Q183" s="222">
        <v>2.1105708713657649</v>
      </c>
      <c r="R183" s="223">
        <v>2.1093455205367801</v>
      </c>
      <c r="S183" s="223">
        <v>2.1082828814783152</v>
      </c>
      <c r="T183" s="223">
        <v>2.1073760876410743</v>
      </c>
      <c r="U183" s="223">
        <v>2.1066186000056719</v>
      </c>
      <c r="V183" s="223">
        <v>2.1060041907301636</v>
      </c>
      <c r="W183" s="223">
        <v>2.1055269276401445</v>
      </c>
      <c r="X183" s="223">
        <v>2.1051811595171923</v>
      </c>
      <c r="Y183" s="223">
        <v>2.1049615021437358</v>
      </c>
      <c r="Z183" s="223">
        <v>2.1048628250646697</v>
      </c>
      <c r="AA183" s="223">
        <v>2.1048802390281445</v>
      </c>
      <c r="AB183" s="223">
        <v>2.1050090840699509</v>
      </c>
    </row>
    <row r="184" spans="2:29">
      <c r="B184" s="4" t="str">
        <f t="shared" si="45"/>
        <v>C&amp;IAncillary Battery Storage</v>
      </c>
      <c r="C184" s="209"/>
      <c r="D184" s="121" t="s">
        <v>503</v>
      </c>
      <c r="E184" s="222">
        <v>0</v>
      </c>
      <c r="F184" s="222">
        <v>3.7143713261245056E-3</v>
      </c>
      <c r="G184" s="222">
        <v>8.3071606939046153E-3</v>
      </c>
      <c r="H184" s="222">
        <v>1.6488388037071228E-2</v>
      </c>
      <c r="I184" s="222">
        <v>2.4617849319723412E-2</v>
      </c>
      <c r="J184" s="223">
        <v>3.2720066272202301E-2</v>
      </c>
      <c r="K184" s="222">
        <v>4.4918659611874884E-2</v>
      </c>
      <c r="L184" s="223">
        <v>5.7082262351391737E-2</v>
      </c>
      <c r="M184" s="222">
        <v>6.9213206871797078E-2</v>
      </c>
      <c r="N184" s="222">
        <v>8.5379366036298129E-2</v>
      </c>
      <c r="O184" s="222">
        <v>0.10150624057208951</v>
      </c>
      <c r="P184" s="222">
        <v>0.11759646329400855</v>
      </c>
      <c r="Q184" s="222">
        <v>0.13770258088263301</v>
      </c>
      <c r="R184" s="223">
        <v>0.15776731562305088</v>
      </c>
      <c r="S184" s="223">
        <v>0.17779345692247595</v>
      </c>
      <c r="T184" s="223">
        <v>0.20182002305779245</v>
      </c>
      <c r="U184" s="223">
        <v>0.20161136030731291</v>
      </c>
      <c r="V184" s="223">
        <v>0.20141161130384683</v>
      </c>
      <c r="W184" s="223">
        <v>0.20122037611814766</v>
      </c>
      <c r="X184" s="223">
        <v>0.20103727360188972</v>
      </c>
      <c r="Y184" s="223">
        <v>0.20086194047154526</v>
      </c>
      <c r="Z184" s="223">
        <v>0.2006940304382811</v>
      </c>
      <c r="AA184" s="223">
        <v>0.2005332133815125</v>
      </c>
      <c r="AB184" s="223">
        <v>0.20037917456387594</v>
      </c>
    </row>
    <row r="185" spans="2:29">
      <c r="B185" s="4" t="str">
        <f t="shared" si="45"/>
        <v>C&amp;IAncillary Third Party</v>
      </c>
      <c r="C185" s="209"/>
      <c r="D185" s="121" t="s">
        <v>472</v>
      </c>
      <c r="E185" s="222">
        <v>0</v>
      </c>
      <c r="F185" s="222">
        <v>0.91412641413362417</v>
      </c>
      <c r="G185" s="222">
        <v>1.6008419683063293</v>
      </c>
      <c r="H185" s="222">
        <v>1.9941391089500577</v>
      </c>
      <c r="I185" s="222">
        <v>1.9920177681507267</v>
      </c>
      <c r="J185" s="223">
        <v>1.9901006039342763</v>
      </c>
      <c r="K185" s="222">
        <v>1.988379028296499</v>
      </c>
      <c r="L185" s="223">
        <v>1.9868448581111118</v>
      </c>
      <c r="M185" s="222">
        <v>1.985490295069801</v>
      </c>
      <c r="N185" s="222">
        <v>1.9843079066508986</v>
      </c>
      <c r="O185" s="222">
        <v>1.9832906080628234</v>
      </c>
      <c r="P185" s="222">
        <v>1.9824316451112662</v>
      </c>
      <c r="Q185" s="222">
        <v>1.98172457794182</v>
      </c>
      <c r="R185" s="223">
        <v>1.9811632656122893</v>
      </c>
      <c r="S185" s="223">
        <v>1.9807418514513715</v>
      </c>
      <c r="T185" s="223">
        <v>1.9804547491626534</v>
      </c>
      <c r="U185" s="223">
        <v>1.9802966296350772</v>
      </c>
      <c r="V185" s="223">
        <v>1.980262408423064</v>
      </c>
      <c r="W185" s="223">
        <v>1.9803472338614323</v>
      </c>
      <c r="X185" s="223">
        <v>1.9805464757820896</v>
      </c>
      <c r="Y185" s="223">
        <v>1.9808557148012325</v>
      </c>
      <c r="Z185" s="223">
        <v>1.9812707321474188</v>
      </c>
      <c r="AA185" s="223">
        <v>1.9817875000024556</v>
      </c>
      <c r="AB185" s="223">
        <v>1.9824021723285288</v>
      </c>
    </row>
    <row r="186" spans="2:29">
      <c r="B186" s="4" t="str">
        <f t="shared" si="45"/>
        <v>C&amp;IBattery Energy Storage</v>
      </c>
      <c r="C186" s="209"/>
      <c r="D186" s="121" t="s">
        <v>356</v>
      </c>
      <c r="E186" s="222">
        <v>0</v>
      </c>
      <c r="F186" s="222">
        <v>3.7143713261245056E-3</v>
      </c>
      <c r="G186" s="222">
        <v>8.3071606939046153E-3</v>
      </c>
      <c r="H186" s="222">
        <v>1.6488388037071228E-2</v>
      </c>
      <c r="I186" s="222">
        <v>2.4617849319723412E-2</v>
      </c>
      <c r="J186" s="223">
        <v>3.2720066272202301E-2</v>
      </c>
      <c r="K186" s="222">
        <v>4.4918659611874884E-2</v>
      </c>
      <c r="L186" s="223">
        <v>5.7082262351391737E-2</v>
      </c>
      <c r="M186" s="222">
        <v>6.9213206871797078E-2</v>
      </c>
      <c r="N186" s="222">
        <v>8.5379366036298129E-2</v>
      </c>
      <c r="O186" s="222">
        <v>0.10150624057208951</v>
      </c>
      <c r="P186" s="222">
        <v>0.11759646329400855</v>
      </c>
      <c r="Q186" s="222">
        <v>0.13770258088263301</v>
      </c>
      <c r="R186" s="223">
        <v>0.15776731562305088</v>
      </c>
      <c r="S186" s="223">
        <v>0.17779345692247595</v>
      </c>
      <c r="T186" s="223">
        <v>0.20182002305779245</v>
      </c>
      <c r="U186" s="223">
        <v>0.20161136030731291</v>
      </c>
      <c r="V186" s="223">
        <v>0.20141161130384683</v>
      </c>
      <c r="W186" s="223">
        <v>0.20122037611814766</v>
      </c>
      <c r="X186" s="223">
        <v>0.20103727360188972</v>
      </c>
      <c r="Y186" s="223">
        <v>0.20086194047154526</v>
      </c>
      <c r="Z186" s="223">
        <v>0.2006940304382811</v>
      </c>
      <c r="AA186" s="223">
        <v>0.2005332133815125</v>
      </c>
      <c r="AB186" s="223">
        <v>0.20037917456387594</v>
      </c>
    </row>
    <row r="187" spans="2:29">
      <c r="B187" s="4" t="str">
        <f t="shared" si="45"/>
        <v>C&amp;IThermal Energy Storage</v>
      </c>
      <c r="C187" s="209"/>
      <c r="D187" s="121" t="s">
        <v>325</v>
      </c>
      <c r="E187" s="222">
        <v>0</v>
      </c>
      <c r="F187" s="222">
        <v>0</v>
      </c>
      <c r="G187" s="222">
        <v>0</v>
      </c>
      <c r="H187" s="222">
        <v>0</v>
      </c>
      <c r="I187" s="222">
        <v>0</v>
      </c>
      <c r="J187" s="223">
        <v>0</v>
      </c>
      <c r="K187" s="222">
        <v>0</v>
      </c>
      <c r="L187" s="223">
        <v>0</v>
      </c>
      <c r="M187" s="222">
        <v>0</v>
      </c>
      <c r="N187" s="222">
        <v>0</v>
      </c>
      <c r="O187" s="222">
        <v>0</v>
      </c>
      <c r="P187" s="222">
        <v>0</v>
      </c>
      <c r="Q187" s="222">
        <v>0</v>
      </c>
      <c r="R187" s="223">
        <v>0</v>
      </c>
      <c r="S187" s="223">
        <v>0</v>
      </c>
      <c r="T187" s="223">
        <v>0</v>
      </c>
      <c r="U187" s="223">
        <v>0</v>
      </c>
      <c r="V187" s="223">
        <v>0</v>
      </c>
      <c r="W187" s="223">
        <v>0</v>
      </c>
      <c r="X187" s="223">
        <v>0</v>
      </c>
      <c r="Y187" s="223">
        <v>0</v>
      </c>
      <c r="Z187" s="223">
        <v>0</v>
      </c>
      <c r="AA187" s="223">
        <v>0</v>
      </c>
      <c r="AB187" s="223">
        <v>0</v>
      </c>
    </row>
    <row r="188" spans="2:29" ht="16.5">
      <c r="B188" s="4" t="str">
        <f t="shared" si="45"/>
        <v>C&amp;IThird Party Contracts</v>
      </c>
      <c r="C188" s="209"/>
      <c r="D188" s="121" t="s">
        <v>248</v>
      </c>
      <c r="E188" s="222">
        <v>0</v>
      </c>
      <c r="F188" s="222">
        <v>7.0099226022016108</v>
      </c>
      <c r="G188" s="222">
        <v>12.494690222174953</v>
      </c>
      <c r="H188" s="222">
        <v>15.563241853838431</v>
      </c>
      <c r="I188" s="222">
        <v>15.542690797640928</v>
      </c>
      <c r="J188" s="223">
        <v>15.523855286288368</v>
      </c>
      <c r="K188" s="222">
        <v>15.506660563482694</v>
      </c>
      <c r="L188" s="223">
        <v>15.49103547826139</v>
      </c>
      <c r="M188" s="222">
        <v>15.476912303555357</v>
      </c>
      <c r="N188" s="222">
        <v>15.464226564141878</v>
      </c>
      <c r="O188" s="222">
        <v>15.45291687349803</v>
      </c>
      <c r="P188" s="222">
        <v>15.442924779085713</v>
      </c>
      <c r="Q188" s="222">
        <v>15.434194615624868</v>
      </c>
      <c r="R188" s="223">
        <v>15.426673365934658</v>
      </c>
      <c r="S188" s="223">
        <v>15.420310528945016</v>
      </c>
      <c r="T188" s="223">
        <v>15.415057994501835</v>
      </c>
      <c r="U188" s="223">
        <v>15.410869924609283</v>
      </c>
      <c r="V188" s="223">
        <v>15.4077026407716</v>
      </c>
      <c r="W188" s="223">
        <v>15.405514517114529</v>
      </c>
      <c r="X188" s="223">
        <v>15.404265878983693</v>
      </c>
      <c r="Y188" s="223">
        <v>15.403918906733219</v>
      </c>
      <c r="Z188" s="223">
        <v>15.404437544432955</v>
      </c>
      <c r="AA188" s="223">
        <v>15.405787413237332</v>
      </c>
      <c r="AB188" s="223">
        <v>15.407935729172209</v>
      </c>
      <c r="AC188" s="21"/>
    </row>
    <row r="189" spans="2:29" ht="16.5">
      <c r="B189" s="4" t="str">
        <f t="shared" si="45"/>
        <v>C&amp;IElectric Vehicle TOU Opt-in</v>
      </c>
      <c r="C189" s="209"/>
      <c r="D189" s="121" t="s">
        <v>283</v>
      </c>
      <c r="E189" s="222">
        <v>0.51753244948272348</v>
      </c>
      <c r="F189" s="222">
        <v>0.45729724644266356</v>
      </c>
      <c r="G189" s="222">
        <v>0.42376012178908778</v>
      </c>
      <c r="H189" s="222">
        <v>0.40005705959596877</v>
      </c>
      <c r="I189" s="222">
        <v>0.400183171792932</v>
      </c>
      <c r="J189" s="223">
        <v>0.40033339095348774</v>
      </c>
      <c r="K189" s="222">
        <v>0.40050706181405304</v>
      </c>
      <c r="L189" s="223">
        <v>0.40070354882038084</v>
      </c>
      <c r="M189" s="222">
        <v>0.4009222355395477</v>
      </c>
      <c r="N189" s="222">
        <v>0.40116252408949504</v>
      </c>
      <c r="O189" s="222">
        <v>0.40142383458560132</v>
      </c>
      <c r="P189" s="222">
        <v>0.40170560460377441</v>
      </c>
      <c r="Q189" s="222">
        <v>0.40200728865957358</v>
      </c>
      <c r="R189" s="223">
        <v>0.40232835770287956</v>
      </c>
      <c r="S189" s="223">
        <v>0.40266829862765369</v>
      </c>
      <c r="T189" s="223">
        <v>0.40302661379632815</v>
      </c>
      <c r="U189" s="223">
        <v>0.40340282057839744</v>
      </c>
      <c r="V189" s="223">
        <v>0.40379645090278388</v>
      </c>
      <c r="W189" s="223">
        <v>0.40420705082356662</v>
      </c>
      <c r="X189" s="223">
        <v>0.40463418009867441</v>
      </c>
      <c r="Y189" s="223">
        <v>0.40507741178115697</v>
      </c>
      <c r="Z189" s="223">
        <v>0.40553633182265708</v>
      </c>
      <c r="AA189" s="223">
        <v>0.4060105386887225</v>
      </c>
      <c r="AB189" s="223">
        <v>0.40649964298559976</v>
      </c>
      <c r="AC189" s="21"/>
    </row>
    <row r="190" spans="2:29" ht="16.5">
      <c r="B190" s="4" t="str">
        <f t="shared" si="45"/>
        <v>C&amp;ITime-of-Use Opt-Out</v>
      </c>
      <c r="C190" s="209"/>
      <c r="D190" s="121" t="s">
        <v>1314</v>
      </c>
      <c r="E190" s="222"/>
      <c r="F190" s="222"/>
      <c r="G190" s="222"/>
      <c r="H190" s="222"/>
      <c r="I190" s="222"/>
      <c r="J190" s="223"/>
      <c r="K190" s="222"/>
      <c r="L190" s="223"/>
      <c r="M190" s="222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1"/>
    </row>
    <row r="191" spans="2:29" ht="16.5">
      <c r="B191" s="4" t="str">
        <f t="shared" si="45"/>
        <v>C&amp;IParent-Time-of-Use Opt-in</v>
      </c>
      <c r="C191" s="209"/>
      <c r="D191" s="121" t="s">
        <v>1273</v>
      </c>
      <c r="E191" s="222">
        <v>0</v>
      </c>
      <c r="F191" s="222">
        <v>9.1785304582610611E-2</v>
      </c>
      <c r="G191" s="222">
        <v>0.28151335050776038</v>
      </c>
      <c r="H191" s="222">
        <v>0.61982777330306893</v>
      </c>
      <c r="I191" s="222">
        <v>0.7958690985596264</v>
      </c>
      <c r="J191" s="223">
        <v>0.88322735488301052</v>
      </c>
      <c r="K191" s="222">
        <v>0.88224906377802848</v>
      </c>
      <c r="L191" s="223">
        <v>0.88136007696158858</v>
      </c>
      <c r="M191" s="222">
        <v>0.8805565411125279</v>
      </c>
      <c r="N191" s="222">
        <v>0.87983478792298386</v>
      </c>
      <c r="O191" s="222">
        <v>0.87919132481619122</v>
      </c>
      <c r="P191" s="222">
        <v>0.87862282614400078</v>
      </c>
      <c r="Q191" s="222">
        <v>0.87812612483887931</v>
      </c>
      <c r="R191" s="223">
        <v>0.87769820449649061</v>
      </c>
      <c r="S191" s="223">
        <v>0.87733619186623413</v>
      </c>
      <c r="T191" s="223">
        <v>0.87703734972830294</v>
      </c>
      <c r="U191" s="223">
        <v>0.87679907013698721</v>
      </c>
      <c r="V191" s="223">
        <v>0.87661886801099931</v>
      </c>
      <c r="W191" s="223">
        <v>0.87649437505263594</v>
      </c>
      <c r="X191" s="223">
        <v>0.87642333397854966</v>
      </c>
      <c r="Y191" s="223">
        <v>0.87640359304581383</v>
      </c>
      <c r="Z191" s="223">
        <v>0.8764331008578381</v>
      </c>
      <c r="AA191" s="223">
        <v>0.87650990143550023</v>
      </c>
      <c r="AB191" s="223">
        <v>0.87663212953964187</v>
      </c>
      <c r="AC191" s="21"/>
    </row>
    <row r="192" spans="2:29" ht="16.5">
      <c r="B192" s="4" t="str">
        <f>"C&amp;I"&amp;D192</f>
        <v>C&amp;IVariable Peak Pricing Rates</v>
      </c>
      <c r="C192" s="209" t="s">
        <v>270</v>
      </c>
      <c r="D192" s="121" t="s">
        <v>303</v>
      </c>
      <c r="E192" s="222">
        <v>0</v>
      </c>
      <c r="F192" s="222">
        <v>0.12360917993950249</v>
      </c>
      <c r="G192" s="222">
        <v>0.33506183937050271</v>
      </c>
      <c r="H192" s="222">
        <v>0.70106279582272224</v>
      </c>
      <c r="I192" s="222">
        <v>0.87326809870290512</v>
      </c>
      <c r="J192" s="223">
        <v>0.9533699972462244</v>
      </c>
      <c r="K192" s="222">
        <v>0.95060744439256672</v>
      </c>
      <c r="L192" s="223">
        <v>0.94788556430020132</v>
      </c>
      <c r="M192" s="222">
        <v>0.9452033971043865</v>
      </c>
      <c r="N192" s="222">
        <v>0.94256000739355106</v>
      </c>
      <c r="O192" s="222">
        <v>0.93995448357945954</v>
      </c>
      <c r="P192" s="222">
        <v>0.93738593728362951</v>
      </c>
      <c r="Q192" s="222">
        <v>0.93485350273957013</v>
      </c>
      <c r="R192" s="223">
        <v>0.93235633621044811</v>
      </c>
      <c r="S192" s="223">
        <v>0.9298936154217694</v>
      </c>
      <c r="T192" s="223">
        <v>0.92746453900869996</v>
      </c>
      <c r="U192" s="223">
        <v>0.92506832597764088</v>
      </c>
      <c r="V192" s="223">
        <v>0.92270421518169221</v>
      </c>
      <c r="W192" s="223">
        <v>0.92037146480964871</v>
      </c>
      <c r="X192" s="223">
        <v>0.91806935188817618</v>
      </c>
      <c r="Y192" s="223">
        <v>0.91579717179682985</v>
      </c>
      <c r="Z192" s="223">
        <v>0.91355423779558154</v>
      </c>
      <c r="AA192" s="223">
        <v>0.91133988056453563</v>
      </c>
      <c r="AB192" s="223">
        <v>0.90915344775551676</v>
      </c>
      <c r="AC192" s="21"/>
    </row>
    <row r="193" spans="2:50" ht="16.5">
      <c r="B193" s="4" t="str">
        <f t="shared" si="45"/>
        <v>C&amp;IAncillary Battery Storage</v>
      </c>
      <c r="C193" s="209"/>
      <c r="D193" s="121" t="s">
        <v>503</v>
      </c>
      <c r="E193" s="222">
        <v>0</v>
      </c>
      <c r="F193" s="222">
        <v>5.1739974291346969E-5</v>
      </c>
      <c r="G193" s="222">
        <v>1.0184603580562658E-4</v>
      </c>
      <c r="H193" s="222">
        <v>2.0247672634271101E-4</v>
      </c>
      <c r="I193" s="222">
        <v>3.0280358056265983E-4</v>
      </c>
      <c r="J193" s="223">
        <v>4.0313043478260876E-4</v>
      </c>
      <c r="K193" s="222">
        <v>5.5430434782608687E-4</v>
      </c>
      <c r="L193" s="223">
        <v>7.0547826086956537E-4</v>
      </c>
      <c r="M193" s="222">
        <v>8.5665217391304354E-4</v>
      </c>
      <c r="N193" s="222">
        <v>1.0582173913043478E-3</v>
      </c>
      <c r="O193" s="222">
        <v>1.2597826086956521E-3</v>
      </c>
      <c r="P193" s="222">
        <v>1.4613478260869564E-3</v>
      </c>
      <c r="Q193" s="222">
        <v>1.7133043478260871E-3</v>
      </c>
      <c r="R193" s="223">
        <v>1.9652608695652175E-3</v>
      </c>
      <c r="S193" s="223">
        <v>2.2172173913043475E-3</v>
      </c>
      <c r="T193" s="223">
        <v>2.5195652173913038E-3</v>
      </c>
      <c r="U193" s="223">
        <v>2.5195652173913043E-3</v>
      </c>
      <c r="V193" s="223">
        <v>2.5195652173913043E-3</v>
      </c>
      <c r="W193" s="223">
        <v>2.5195652173913043E-3</v>
      </c>
      <c r="X193" s="223">
        <v>2.5195652173913043E-3</v>
      </c>
      <c r="Y193" s="223">
        <v>2.5195652173913043E-3</v>
      </c>
      <c r="Z193" s="223">
        <v>2.5195652173913043E-3</v>
      </c>
      <c r="AA193" s="223">
        <v>2.5195652173913043E-3</v>
      </c>
      <c r="AB193" s="223">
        <v>2.5195652173913043E-3</v>
      </c>
      <c r="AC193" s="21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</row>
    <row r="194" spans="2:50" ht="16.5">
      <c r="B194" s="4" t="str">
        <f t="shared" si="45"/>
        <v>C&amp;IAncillary Third Party</v>
      </c>
      <c r="C194" s="209"/>
      <c r="D194" s="121" t="s">
        <v>472</v>
      </c>
      <c r="E194" s="222">
        <v>0</v>
      </c>
      <c r="F194" s="222">
        <v>0.3896969618569206</v>
      </c>
      <c r="G194" s="222">
        <v>0.62155654229078039</v>
      </c>
      <c r="H194" s="222">
        <v>0.77462019165576113</v>
      </c>
      <c r="I194" s="222">
        <v>0.7724161288076189</v>
      </c>
      <c r="J194" s="223">
        <v>0.77024238279009172</v>
      </c>
      <c r="K194" s="222">
        <v>0.76809825042335311</v>
      </c>
      <c r="L194" s="223">
        <v>0.76598304639387005</v>
      </c>
      <c r="M194" s="222">
        <v>0.76389610279439879</v>
      </c>
      <c r="N194" s="222">
        <v>0.7618367686758486</v>
      </c>
      <c r="O194" s="222">
        <v>0.75980440961070339</v>
      </c>
      <c r="P194" s="222">
        <v>0.75779840726770786</v>
      </c>
      <c r="Q194" s="222">
        <v>0.75581815899751903</v>
      </c>
      <c r="R194" s="223">
        <v>0.75386307742905179</v>
      </c>
      <c r="S194" s="223">
        <v>0.75193259007623114</v>
      </c>
      <c r="T194" s="223">
        <v>0.75002613895489201</v>
      </c>
      <c r="U194" s="223">
        <v>0.74814318020955761</v>
      </c>
      <c r="V194" s="223">
        <v>0.74628318374984659</v>
      </c>
      <c r="W194" s="223">
        <v>0.74444563289625643</v>
      </c>
      <c r="X194" s="223">
        <v>0.74263002403508482</v>
      </c>
      <c r="Y194" s="223">
        <v>0.74083586628225229</v>
      </c>
      <c r="Z194" s="223">
        <v>0.73906268115579188</v>
      </c>
      <c r="AA194" s="223">
        <v>0.73731000225679189</v>
      </c>
      <c r="AB194" s="223">
        <v>0.73557737495856235</v>
      </c>
      <c r="AC194" s="21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</row>
    <row r="195" spans="2:50" ht="16.5">
      <c r="B195" s="4" t="str">
        <f t="shared" si="45"/>
        <v>C&amp;IBattery Energy Storage</v>
      </c>
      <c r="C195" s="209"/>
      <c r="D195" s="121" t="s">
        <v>356</v>
      </c>
      <c r="E195" s="222">
        <v>0</v>
      </c>
      <c r="F195" s="222">
        <v>5.1739974291346969E-5</v>
      </c>
      <c r="G195" s="222">
        <v>1.0184603580562658E-4</v>
      </c>
      <c r="H195" s="222">
        <v>2.0247672634271101E-4</v>
      </c>
      <c r="I195" s="222">
        <v>3.0280358056265983E-4</v>
      </c>
      <c r="J195" s="223">
        <v>4.0313043478260876E-4</v>
      </c>
      <c r="K195" s="222">
        <v>5.5430434782608687E-4</v>
      </c>
      <c r="L195" s="223">
        <v>7.0547826086956537E-4</v>
      </c>
      <c r="M195" s="222">
        <v>8.5665217391304354E-4</v>
      </c>
      <c r="N195" s="222">
        <v>1.0582173913043478E-3</v>
      </c>
      <c r="O195" s="222">
        <v>1.2597826086956521E-3</v>
      </c>
      <c r="P195" s="222">
        <v>1.4613478260869564E-3</v>
      </c>
      <c r="Q195" s="222">
        <v>1.7133043478260871E-3</v>
      </c>
      <c r="R195" s="223">
        <v>1.9652608695652175E-3</v>
      </c>
      <c r="S195" s="223">
        <v>2.2172173913043475E-3</v>
      </c>
      <c r="T195" s="223">
        <v>2.5195652173913038E-3</v>
      </c>
      <c r="U195" s="223">
        <v>2.5195652173913043E-3</v>
      </c>
      <c r="V195" s="223">
        <v>2.5195652173913043E-3</v>
      </c>
      <c r="W195" s="223">
        <v>2.5195652173913043E-3</v>
      </c>
      <c r="X195" s="223">
        <v>2.5195652173913043E-3</v>
      </c>
      <c r="Y195" s="223">
        <v>2.5195652173913043E-3</v>
      </c>
      <c r="Z195" s="223">
        <v>2.5195652173913043E-3</v>
      </c>
      <c r="AA195" s="223">
        <v>2.5195652173913043E-3</v>
      </c>
      <c r="AB195" s="223">
        <v>2.5195652173913043E-3</v>
      </c>
      <c r="AC195" s="21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</row>
    <row r="196" spans="2:50" ht="16.5">
      <c r="B196" s="4" t="str">
        <f t="shared" si="45"/>
        <v>C&amp;IThermal Energy Storage</v>
      </c>
      <c r="C196" s="209"/>
      <c r="D196" s="121" t="s">
        <v>325</v>
      </c>
      <c r="E196" s="222">
        <v>0</v>
      </c>
      <c r="F196" s="222">
        <v>0</v>
      </c>
      <c r="G196" s="222">
        <v>0</v>
      </c>
      <c r="H196" s="222">
        <v>0</v>
      </c>
      <c r="I196" s="222">
        <v>0</v>
      </c>
      <c r="J196" s="223">
        <v>0</v>
      </c>
      <c r="K196" s="222">
        <v>0</v>
      </c>
      <c r="L196" s="223">
        <v>0</v>
      </c>
      <c r="M196" s="222">
        <v>0</v>
      </c>
      <c r="N196" s="222">
        <v>0</v>
      </c>
      <c r="O196" s="222">
        <v>0</v>
      </c>
      <c r="P196" s="222">
        <v>0</v>
      </c>
      <c r="Q196" s="222">
        <v>0</v>
      </c>
      <c r="R196" s="223">
        <v>0</v>
      </c>
      <c r="S196" s="223">
        <v>0</v>
      </c>
      <c r="T196" s="223">
        <v>0</v>
      </c>
      <c r="U196" s="223">
        <v>0</v>
      </c>
      <c r="V196" s="223">
        <v>0</v>
      </c>
      <c r="W196" s="223">
        <v>0</v>
      </c>
      <c r="X196" s="223">
        <v>0</v>
      </c>
      <c r="Y196" s="223">
        <v>0</v>
      </c>
      <c r="Z196" s="223">
        <v>0</v>
      </c>
      <c r="AA196" s="223">
        <v>0</v>
      </c>
      <c r="AB196" s="223">
        <v>0</v>
      </c>
      <c r="AC196" s="21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</row>
    <row r="197" spans="2:50" ht="16.5">
      <c r="B197" s="4" t="str">
        <f t="shared" si="45"/>
        <v>C&amp;IThird Party Contracts</v>
      </c>
      <c r="C197" s="209"/>
      <c r="D197" s="121" t="s">
        <v>248</v>
      </c>
      <c r="E197" s="222">
        <v>0</v>
      </c>
      <c r="F197" s="222">
        <v>3.096342441091434</v>
      </c>
      <c r="G197" s="222">
        <v>4.9380676004242225</v>
      </c>
      <c r="H197" s="222">
        <v>6.15336487707998</v>
      </c>
      <c r="I197" s="222">
        <v>6.1350984534424899</v>
      </c>
      <c r="J197" s="223">
        <v>6.1171058033084194</v>
      </c>
      <c r="K197" s="222">
        <v>6.0993804415476482</v>
      </c>
      <c r="L197" s="223">
        <v>6.0819160483351364</v>
      </c>
      <c r="M197" s="222">
        <v>6.0647064648928701</v>
      </c>
      <c r="N197" s="222">
        <v>6.047745689341653</v>
      </c>
      <c r="O197" s="222">
        <v>6.0310278726599087</v>
      </c>
      <c r="P197" s="222">
        <v>6.0145473147467481</v>
      </c>
      <c r="Q197" s="222">
        <v>5.9982984605865477</v>
      </c>
      <c r="R197" s="223">
        <v>5.9822758965125331</v>
      </c>
      <c r="S197" s="223">
        <v>5.9664743465666898</v>
      </c>
      <c r="T197" s="223">
        <v>5.9508886689536054</v>
      </c>
      <c r="U197" s="223">
        <v>5.93551385258578</v>
      </c>
      <c r="V197" s="223">
        <v>5.9203450137180438</v>
      </c>
      <c r="W197" s="223">
        <v>5.9053773926688038</v>
      </c>
      <c r="X197" s="223">
        <v>5.8906063506258537</v>
      </c>
      <c r="Y197" s="223">
        <v>5.8760273665345952</v>
      </c>
      <c r="Z197" s="223">
        <v>5.8616360340665032</v>
      </c>
      <c r="AA197" s="223">
        <v>5.8474280586658143</v>
      </c>
      <c r="AB197" s="223">
        <v>5.8333992546723756</v>
      </c>
      <c r="AC197" s="21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</row>
    <row r="198" spans="2:50" ht="16.5">
      <c r="B198" s="4" t="str">
        <f t="shared" si="45"/>
        <v>C&amp;ITime-of-Use Opt-Out</v>
      </c>
      <c r="C198" s="209"/>
      <c r="D198" s="121" t="s">
        <v>1314</v>
      </c>
      <c r="E198" s="222"/>
      <c r="F198" s="222"/>
      <c r="G198" s="222"/>
      <c r="H198" s="222"/>
      <c r="I198" s="222"/>
      <c r="J198" s="223"/>
      <c r="K198" s="222"/>
      <c r="L198" s="223"/>
      <c r="M198" s="222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23"/>
      <c r="AA198" s="223"/>
      <c r="AB198" s="223"/>
      <c r="AC198" s="21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</row>
    <row r="199" spans="2:50" ht="16.5">
      <c r="B199" s="4" t="str">
        <f t="shared" si="45"/>
        <v>C&amp;IParent-Time-of-Use Opt-in</v>
      </c>
      <c r="C199" s="209"/>
      <c r="D199" s="121" t="s">
        <v>1273</v>
      </c>
      <c r="E199" s="222">
        <v>0</v>
      </c>
      <c r="F199" s="222">
        <v>5.0978909297829708E-2</v>
      </c>
      <c r="G199" s="222">
        <v>0.14188599590776357</v>
      </c>
      <c r="H199" s="222">
        <v>0.31366975703292421</v>
      </c>
      <c r="I199" s="222">
        <v>0.40209251168973426</v>
      </c>
      <c r="J199" s="223">
        <v>0.44545919866552464</v>
      </c>
      <c r="K199" s="222">
        <v>0.44416840434221261</v>
      </c>
      <c r="L199" s="223">
        <v>0.44289661424150562</v>
      </c>
      <c r="M199" s="222">
        <v>0.44164337986955587</v>
      </c>
      <c r="N199" s="222">
        <v>0.44040826415818379</v>
      </c>
      <c r="O199" s="222">
        <v>0.43919084117059082</v>
      </c>
      <c r="P199" s="222">
        <v>0.43799069581466327</v>
      </c>
      <c r="Q199" s="222">
        <v>0.43680742356367142</v>
      </c>
      <c r="R199" s="223">
        <v>0.43564063018417543</v>
      </c>
      <c r="S199" s="223">
        <v>0.43448993147094706</v>
      </c>
      <c r="T199" s="223">
        <v>0.43335495298873261</v>
      </c>
      <c r="U199" s="223">
        <v>0.43223532982067547</v>
      </c>
      <c r="V199" s="223">
        <v>0.43113070632322781</v>
      </c>
      <c r="W199" s="223">
        <v>0.43004073588738573</v>
      </c>
      <c r="X199" s="223">
        <v>0.42896508070608275</v>
      </c>
      <c r="Y199" s="223">
        <v>0.42790341154758349</v>
      </c>
      <c r="Z199" s="223">
        <v>0.42685540753472206</v>
      </c>
      <c r="AA199" s="223">
        <v>0.42582075592983604</v>
      </c>
      <c r="AB199" s="223">
        <v>0.42479915192524731</v>
      </c>
      <c r="AC199" s="21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</row>
    <row r="200" spans="2:50" ht="16.5">
      <c r="B200" s="4" t="str">
        <f t="shared" si="45"/>
        <v>C&amp;I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21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</row>
    <row r="201" spans="2:50" ht="16.5">
      <c r="B201" s="4" t="str">
        <f t="shared" si="45"/>
        <v>C&amp;I</v>
      </c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21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</row>
    <row r="202" spans="2:50" ht="16.5">
      <c r="B202" s="4" t="str">
        <f t="shared" si="45"/>
        <v>C&amp;I</v>
      </c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21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</row>
    <row r="203" spans="2:50" ht="16.5">
      <c r="B203" s="4" t="str">
        <f t="shared" si="45"/>
        <v>C&amp;I</v>
      </c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21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</row>
    <row r="204" spans="2:50" ht="16.5">
      <c r="B204" s="4" t="str">
        <f t="shared" si="45"/>
        <v>C&amp;I</v>
      </c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21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</row>
    <row r="205" spans="2:50" ht="16.5">
      <c r="B205" s="4" t="str">
        <f t="shared" si="45"/>
        <v>C&amp;I</v>
      </c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21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</row>
    <row r="206" spans="2:50" ht="16.5">
      <c r="Z206" s="21"/>
      <c r="AA206" s="21"/>
      <c r="AB206" s="21"/>
      <c r="AC206" s="21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</row>
    <row r="207" spans="2:50" ht="16.5">
      <c r="Z207" s="21"/>
      <c r="AA207" s="21"/>
      <c r="AB207" s="21"/>
      <c r="AC207" s="21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</row>
    <row r="208" spans="2:50" ht="16.5"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</row>
    <row r="210" spans="2:28" ht="16.5">
      <c r="C210" s="120" t="s">
        <v>0</v>
      </c>
      <c r="D210" s="117" t="s">
        <v>36</v>
      </c>
      <c r="E210" s="207"/>
      <c r="F210" s="207"/>
      <c r="G210" s="207"/>
      <c r="H210" s="207"/>
      <c r="I210" s="207"/>
      <c r="J210" s="21"/>
      <c r="X210" s="21"/>
      <c r="Y210" s="21"/>
    </row>
    <row r="211" spans="2:28" ht="16.5">
      <c r="C211" s="120" t="s">
        <v>8</v>
      </c>
      <c r="D211" s="117" t="s">
        <v>13</v>
      </c>
      <c r="E211" s="207"/>
      <c r="F211" s="207"/>
      <c r="G211" s="207"/>
      <c r="H211" s="207"/>
      <c r="I211" s="207"/>
      <c r="J211" s="21"/>
      <c r="X211" s="21"/>
      <c r="Y211" s="21"/>
    </row>
    <row r="212" spans="2:28" ht="16.5">
      <c r="C212" s="120" t="s">
        <v>1</v>
      </c>
      <c r="D212" s="117" t="s">
        <v>13</v>
      </c>
      <c r="E212" s="207"/>
      <c r="F212" s="207"/>
      <c r="G212" s="207"/>
      <c r="H212" s="207"/>
      <c r="I212" s="207"/>
      <c r="J212" s="21"/>
      <c r="X212" s="21"/>
      <c r="Y212" s="21"/>
    </row>
    <row r="213" spans="2:28" ht="16.5">
      <c r="C213" s="207"/>
      <c r="D213" s="21"/>
      <c r="E213" s="207">
        <v>2023</v>
      </c>
      <c r="F213" s="207">
        <f>E213+1</f>
        <v>2024</v>
      </c>
      <c r="G213" s="207">
        <f t="shared" ref="G213:W213" si="46">F213+1</f>
        <v>2025</v>
      </c>
      <c r="H213" s="207">
        <f t="shared" si="46"/>
        <v>2026</v>
      </c>
      <c r="I213" s="207">
        <f t="shared" si="46"/>
        <v>2027</v>
      </c>
      <c r="J213" s="21">
        <f t="shared" si="46"/>
        <v>2028</v>
      </c>
      <c r="K213" s="207">
        <f t="shared" si="46"/>
        <v>2029</v>
      </c>
      <c r="L213" s="21">
        <f t="shared" si="46"/>
        <v>2030</v>
      </c>
      <c r="M213" s="207">
        <f t="shared" si="46"/>
        <v>2031</v>
      </c>
      <c r="N213" s="207">
        <f t="shared" si="46"/>
        <v>2032</v>
      </c>
      <c r="O213" s="207">
        <f t="shared" si="46"/>
        <v>2033</v>
      </c>
      <c r="P213" s="207">
        <f t="shared" si="46"/>
        <v>2034</v>
      </c>
      <c r="Q213" s="207">
        <f t="shared" si="46"/>
        <v>2035</v>
      </c>
      <c r="R213" s="21">
        <f t="shared" si="46"/>
        <v>2036</v>
      </c>
      <c r="S213" s="21">
        <f t="shared" si="46"/>
        <v>2037</v>
      </c>
      <c r="T213" s="21">
        <f t="shared" si="46"/>
        <v>2038</v>
      </c>
      <c r="U213" s="21">
        <f t="shared" si="46"/>
        <v>2039</v>
      </c>
      <c r="V213" s="21">
        <f t="shared" si="46"/>
        <v>2040</v>
      </c>
      <c r="W213" s="21">
        <f t="shared" si="46"/>
        <v>2041</v>
      </c>
      <c r="X213" s="21">
        <f>W213+1</f>
        <v>2042</v>
      </c>
      <c r="Y213" s="21">
        <f>X213+1</f>
        <v>2043</v>
      </c>
      <c r="Z213" s="21">
        <f>Y213+1</f>
        <v>2044</v>
      </c>
      <c r="AA213" s="21">
        <f>Z213+1</f>
        <v>2045</v>
      </c>
      <c r="AB213" s="21">
        <f>AA213+1</f>
        <v>2046</v>
      </c>
    </row>
    <row r="214" spans="2:28">
      <c r="C214" s="210" t="s">
        <v>60</v>
      </c>
      <c r="D214" s="120" t="s">
        <v>6</v>
      </c>
      <c r="E214" s="209" t="s">
        <v>64</v>
      </c>
      <c r="F214" s="209" t="s">
        <v>65</v>
      </c>
      <c r="G214" s="209" t="s">
        <v>62</v>
      </c>
      <c r="H214" s="209" t="s">
        <v>73</v>
      </c>
      <c r="I214" s="209" t="s">
        <v>72</v>
      </c>
      <c r="J214" s="117" t="s">
        <v>71</v>
      </c>
      <c r="K214" s="209" t="s">
        <v>70</v>
      </c>
      <c r="L214" s="117" t="s">
        <v>63</v>
      </c>
      <c r="M214" s="209" t="s">
        <v>69</v>
      </c>
      <c r="N214" s="209" t="s">
        <v>68</v>
      </c>
      <c r="O214" s="209" t="s">
        <v>67</v>
      </c>
      <c r="P214" s="209" t="s">
        <v>66</v>
      </c>
      <c r="Q214" s="209" t="s">
        <v>48</v>
      </c>
      <c r="R214" s="117" t="s">
        <v>46</v>
      </c>
      <c r="S214" s="117" t="s">
        <v>59</v>
      </c>
      <c r="T214" s="117" t="s">
        <v>75</v>
      </c>
      <c r="U214" s="117" t="s">
        <v>76</v>
      </c>
      <c r="V214" s="117" t="s">
        <v>82</v>
      </c>
      <c r="W214" s="117" t="s">
        <v>84</v>
      </c>
      <c r="X214" s="117" t="s">
        <v>997</v>
      </c>
      <c r="Y214" s="117" t="s">
        <v>998</v>
      </c>
      <c r="Z214" s="117" t="s">
        <v>999</v>
      </c>
      <c r="AA214" s="117" t="s">
        <v>1000</v>
      </c>
      <c r="AB214" s="117" t="s">
        <v>1001</v>
      </c>
    </row>
    <row r="215" spans="2:28">
      <c r="B215" s="4" t="str">
        <f>"Residential"&amp;D215</f>
        <v>ResidentialAncillary Battery Storage</v>
      </c>
      <c r="C215" s="209" t="s">
        <v>32</v>
      </c>
      <c r="D215" s="121" t="s">
        <v>503</v>
      </c>
      <c r="E215" s="222">
        <v>0</v>
      </c>
      <c r="F215" s="222">
        <v>6.8224629458912583E-2</v>
      </c>
      <c r="G215" s="222">
        <v>0.15603417089698624</v>
      </c>
      <c r="H215" s="222">
        <v>0.31522562374459007</v>
      </c>
      <c r="I215" s="222">
        <v>0.47754505965326283</v>
      </c>
      <c r="J215" s="223">
        <v>0.64304444942861649</v>
      </c>
      <c r="K215" s="222">
        <v>0.89332097581430325</v>
      </c>
      <c r="L215" s="223">
        <v>1.148702794544183</v>
      </c>
      <c r="M215" s="222">
        <v>1.4092703523545078</v>
      </c>
      <c r="N215" s="222">
        <v>1.758860512240572</v>
      </c>
      <c r="O215" s="222">
        <v>2.1155328879108941</v>
      </c>
      <c r="P215" s="222">
        <v>2.4793988676000778</v>
      </c>
      <c r="Q215" s="222">
        <v>2.9369523887197397</v>
      </c>
      <c r="R215" s="223">
        <v>3.4037146668498863</v>
      </c>
      <c r="S215" s="223">
        <v>3.8798302760561172</v>
      </c>
      <c r="T215" s="223">
        <v>4.4545365933233727</v>
      </c>
      <c r="U215" s="223">
        <v>4.5006575626719698</v>
      </c>
      <c r="V215" s="223">
        <v>4.5472661590988173</v>
      </c>
      <c r="W215" s="223">
        <v>4.5943676501548616</v>
      </c>
      <c r="X215" s="223">
        <v>4.6419673615085415</v>
      </c>
      <c r="Y215" s="223">
        <v>4.6900706775999152</v>
      </c>
      <c r="Z215" s="223">
        <v>4.7386830423022763</v>
      </c>
      <c r="AA215" s="223">
        <v>4.7878099595913657</v>
      </c>
      <c r="AB215" s="223">
        <v>4.8374569942222436</v>
      </c>
    </row>
    <row r="216" spans="2:28">
      <c r="B216" s="4" t="str">
        <f t="shared" ref="B216:B226" si="47">"Residential"&amp;D216</f>
        <v>ResidentialAncillary Cooling</v>
      </c>
      <c r="C216" s="209"/>
      <c r="D216" s="121" t="s">
        <v>397</v>
      </c>
      <c r="E216" s="222">
        <v>0</v>
      </c>
      <c r="F216" s="222">
        <v>0.42475778540178494</v>
      </c>
      <c r="G216" s="222">
        <v>1.3056624573280267</v>
      </c>
      <c r="H216" s="222">
        <v>3.118315957611288</v>
      </c>
      <c r="I216" s="222">
        <v>4.1035746728810167</v>
      </c>
      <c r="J216" s="223">
        <v>4.6671934486725446</v>
      </c>
      <c r="K216" s="222">
        <v>4.7798844566136589</v>
      </c>
      <c r="L216" s="223">
        <v>4.8958913162462201</v>
      </c>
      <c r="M216" s="222">
        <v>5.0153205865813169</v>
      </c>
      <c r="N216" s="222">
        <v>5.1382823700013498</v>
      </c>
      <c r="O216" s="222">
        <v>5.2648904316978946</v>
      </c>
      <c r="P216" s="222">
        <v>5.3952623231610675</v>
      </c>
      <c r="Q216" s="222">
        <v>5.5295195098583312</v>
      </c>
      <c r="R216" s="223">
        <v>5.6677875032454148</v>
      </c>
      <c r="S216" s="223">
        <v>5.8101959972568551</v>
      </c>
      <c r="T216" s="223">
        <v>5.9568790094287731</v>
      </c>
      <c r="U216" s="223">
        <v>6.1079750268116362</v>
      </c>
      <c r="V216" s="223">
        <v>6.2636271568361739</v>
      </c>
      <c r="W216" s="223">
        <v>6.4239832833012258</v>
      </c>
      <c r="X216" s="223">
        <v>6.5891962276580056</v>
      </c>
      <c r="Y216" s="223">
        <v>6.7594239157712614</v>
      </c>
      <c r="Z216" s="223">
        <v>6.9348295503439719</v>
      </c>
      <c r="AA216" s="223">
        <v>7.0070100182733182</v>
      </c>
      <c r="AB216" s="223">
        <v>7.0799578378917101</v>
      </c>
    </row>
    <row r="217" spans="2:28">
      <c r="B217" s="4" t="str">
        <f t="shared" si="47"/>
        <v>ResidentialAncillary EV</v>
      </c>
      <c r="C217" s="209"/>
      <c r="D217" s="121" t="s">
        <v>461</v>
      </c>
      <c r="E217" s="222">
        <v>0</v>
      </c>
      <c r="F217" s="222">
        <v>1.1188272479313647E-2</v>
      </c>
      <c r="G217" s="222">
        <v>4.0236884529170583E-2</v>
      </c>
      <c r="H217" s="222">
        <v>0.11242725656364176</v>
      </c>
      <c r="I217" s="222">
        <v>0.17308110217865297</v>
      </c>
      <c r="J217" s="223">
        <v>0.23026251610924597</v>
      </c>
      <c r="K217" s="222">
        <v>0.27579792952538518</v>
      </c>
      <c r="L217" s="223">
        <v>0.33033896853951622</v>
      </c>
      <c r="M217" s="222">
        <v>0.39566685130200147</v>
      </c>
      <c r="N217" s="222">
        <v>0.47391513357403192</v>
      </c>
      <c r="O217" s="222">
        <v>0.56763940982385486</v>
      </c>
      <c r="P217" s="222">
        <v>0.67990080415441301</v>
      </c>
      <c r="Q217" s="222">
        <v>0.81436597951916601</v>
      </c>
      <c r="R217" s="223">
        <v>0.97542693358368648</v>
      </c>
      <c r="S217" s="223">
        <v>1.1683444963353482</v>
      </c>
      <c r="T217" s="223">
        <v>1.399420219277836</v>
      </c>
      <c r="U217" s="223">
        <v>1.6762022741025473</v>
      </c>
      <c r="V217" s="223">
        <v>2.0077320904503133</v>
      </c>
      <c r="W217" s="223">
        <v>2.4048397941157651</v>
      </c>
      <c r="X217" s="223">
        <v>2.8804981023500633</v>
      </c>
      <c r="Y217" s="223">
        <v>3.4502462439522708</v>
      </c>
      <c r="Z217" s="223">
        <v>4.13269776109827</v>
      </c>
      <c r="AA217" s="223">
        <v>4.1770229669945333</v>
      </c>
      <c r="AB217" s="223">
        <v>4.2218338410889533</v>
      </c>
    </row>
    <row r="218" spans="2:28">
      <c r="B218" s="4" t="str">
        <f t="shared" si="47"/>
        <v>ResidentialAncillary Heating</v>
      </c>
      <c r="C218" s="209"/>
      <c r="D218" s="121" t="s">
        <v>418</v>
      </c>
      <c r="E218" s="222">
        <v>0</v>
      </c>
      <c r="F218" s="222">
        <v>0</v>
      </c>
      <c r="G218" s="222">
        <v>0</v>
      </c>
      <c r="H218" s="222">
        <v>0</v>
      </c>
      <c r="I218" s="222">
        <v>0</v>
      </c>
      <c r="J218" s="223">
        <v>0</v>
      </c>
      <c r="K218" s="222">
        <v>0</v>
      </c>
      <c r="L218" s="223">
        <v>0</v>
      </c>
      <c r="M218" s="222">
        <v>0</v>
      </c>
      <c r="N218" s="222">
        <v>0</v>
      </c>
      <c r="O218" s="222">
        <v>0</v>
      </c>
      <c r="P218" s="222">
        <v>0</v>
      </c>
      <c r="Q218" s="222">
        <v>0</v>
      </c>
      <c r="R218" s="223">
        <v>0</v>
      </c>
      <c r="S218" s="223">
        <v>0</v>
      </c>
      <c r="T218" s="223">
        <v>0</v>
      </c>
      <c r="U218" s="223">
        <v>0</v>
      </c>
      <c r="V218" s="223">
        <v>0</v>
      </c>
      <c r="W218" s="223">
        <v>0</v>
      </c>
      <c r="X218" s="223">
        <v>0</v>
      </c>
      <c r="Y218" s="223">
        <v>0</v>
      </c>
      <c r="Z218" s="223">
        <v>0</v>
      </c>
      <c r="AA218" s="223">
        <v>0</v>
      </c>
      <c r="AB218" s="223">
        <v>0</v>
      </c>
    </row>
    <row r="219" spans="2:28">
      <c r="B219" s="4" t="str">
        <f t="shared" si="47"/>
        <v>ResidentialBattery Energy Storage</v>
      </c>
      <c r="C219" s="209"/>
      <c r="D219" s="121" t="s">
        <v>356</v>
      </c>
      <c r="E219" s="222">
        <v>0</v>
      </c>
      <c r="F219" s="222">
        <v>6.8224629458912583E-2</v>
      </c>
      <c r="G219" s="222">
        <v>0.15603417089698624</v>
      </c>
      <c r="H219" s="222">
        <v>0.31522562374459007</v>
      </c>
      <c r="I219" s="222">
        <v>0.47754505965326283</v>
      </c>
      <c r="J219" s="223">
        <v>0.64304444942861649</v>
      </c>
      <c r="K219" s="222">
        <v>0.89332097581430325</v>
      </c>
      <c r="L219" s="223">
        <v>1.148702794544183</v>
      </c>
      <c r="M219" s="222">
        <v>1.4092703523545078</v>
      </c>
      <c r="N219" s="222">
        <v>1.758860512240572</v>
      </c>
      <c r="O219" s="222">
        <v>2.1155328879108941</v>
      </c>
      <c r="P219" s="222">
        <v>2.4793988676000778</v>
      </c>
      <c r="Q219" s="222">
        <v>2.9369523887197397</v>
      </c>
      <c r="R219" s="223">
        <v>3.4037146668498863</v>
      </c>
      <c r="S219" s="223">
        <v>3.8798302760561172</v>
      </c>
      <c r="T219" s="223">
        <v>4.4545365933233727</v>
      </c>
      <c r="U219" s="223">
        <v>4.5006575626719698</v>
      </c>
      <c r="V219" s="223">
        <v>4.5472661590988173</v>
      </c>
      <c r="W219" s="223">
        <v>4.5943676501548616</v>
      </c>
      <c r="X219" s="223">
        <v>4.6419673615085415</v>
      </c>
      <c r="Y219" s="223">
        <v>4.6900706775999152</v>
      </c>
      <c r="Z219" s="223">
        <v>4.7386830423022763</v>
      </c>
      <c r="AA219" s="223">
        <v>4.7878099595913657</v>
      </c>
      <c r="AB219" s="223">
        <v>4.8374569942222436</v>
      </c>
    </row>
    <row r="220" spans="2:28">
      <c r="B220" s="4" t="str">
        <f t="shared" si="47"/>
        <v>ResidentialBehavioral</v>
      </c>
      <c r="C220" s="209"/>
      <c r="D220" s="121" t="s">
        <v>118</v>
      </c>
      <c r="E220" s="222">
        <v>0</v>
      </c>
      <c r="F220" s="222">
        <v>1.4051834317728442</v>
      </c>
      <c r="G220" s="222">
        <v>2.4334206634719373</v>
      </c>
      <c r="H220" s="222">
        <v>2.813315589974597</v>
      </c>
      <c r="I220" s="222">
        <v>2.6760138538779819</v>
      </c>
      <c r="J220" s="223">
        <v>2.5827172391828754</v>
      </c>
      <c r="K220" s="222">
        <v>2.5418739266850037</v>
      </c>
      <c r="L220" s="223">
        <v>2.4884104548794941</v>
      </c>
      <c r="M220" s="222">
        <v>2.4339979597952994</v>
      </c>
      <c r="N220" s="222">
        <v>2.3786221522125528</v>
      </c>
      <c r="O220" s="222">
        <v>2.3118000972333088</v>
      </c>
      <c r="P220" s="222">
        <v>2.3228760782272406</v>
      </c>
      <c r="Q220" s="222">
        <v>2.3338427530093471</v>
      </c>
      <c r="R220" s="223">
        <v>2.3446936003156313</v>
      </c>
      <c r="S220" s="223">
        <v>2.3554218925591099</v>
      </c>
      <c r="T220" s="223">
        <v>2.3660206905171575</v>
      </c>
      <c r="U220" s="223">
        <v>2.3764828379237097</v>
      </c>
      <c r="V220" s="223">
        <v>2.3868009559672427</v>
      </c>
      <c r="W220" s="223">
        <v>2.3969674376957188</v>
      </c>
      <c r="X220" s="223">
        <v>2.4069744423299446</v>
      </c>
      <c r="Y220" s="223">
        <v>2.4168138894870599</v>
      </c>
      <c r="Z220" s="223">
        <v>2.4264774533161968</v>
      </c>
      <c r="AA220" s="223">
        <v>2.4450731462172559</v>
      </c>
      <c r="AB220" s="223">
        <v>2.4638160476026596</v>
      </c>
    </row>
    <row r="221" spans="2:28">
      <c r="B221" s="4" t="str">
        <f t="shared" si="47"/>
        <v>ResidentialDLC Central AC</v>
      </c>
      <c r="C221" s="209"/>
      <c r="D221" s="121" t="s">
        <v>141</v>
      </c>
      <c r="E221" s="222">
        <v>0</v>
      </c>
      <c r="F221" s="222">
        <v>0.84202812753642431</v>
      </c>
      <c r="G221" s="222">
        <v>2.5413674871250578</v>
      </c>
      <c r="H221" s="222">
        <v>5.8415875515765965</v>
      </c>
      <c r="I221" s="222">
        <v>7.5297663823867573</v>
      </c>
      <c r="J221" s="223">
        <v>8.4667482680713011</v>
      </c>
      <c r="K221" s="222">
        <v>8.6590198063660644</v>
      </c>
      <c r="L221" s="223">
        <v>8.856434158683971</v>
      </c>
      <c r="M221" s="222">
        <v>9.0591312136148527</v>
      </c>
      <c r="N221" s="222">
        <v>9.2672541367682282</v>
      </c>
      <c r="O221" s="222">
        <v>9.4809494039010662</v>
      </c>
      <c r="P221" s="222">
        <v>9.7003668307569377</v>
      </c>
      <c r="Q221" s="222">
        <v>9.9256595992513645</v>
      </c>
      <c r="R221" s="223">
        <v>10.156984279611056</v>
      </c>
      <c r="S221" s="223">
        <v>10.394500848046079</v>
      </c>
      <c r="T221" s="223">
        <v>10.638372699503147</v>
      </c>
      <c r="U221" s="223">
        <v>10.888766655015665</v>
      </c>
      <c r="V221" s="223">
        <v>11.145852963131286</v>
      </c>
      <c r="W221" s="223">
        <v>11.409805294860796</v>
      </c>
      <c r="X221" s="223">
        <v>11.680800731552637</v>
      </c>
      <c r="Y221" s="223">
        <v>11.959019745055514</v>
      </c>
      <c r="Z221" s="223">
        <v>12.24464616948681</v>
      </c>
      <c r="AA221" s="223">
        <v>12.372025378031427</v>
      </c>
      <c r="AB221" s="223">
        <v>12.500758007916376</v>
      </c>
    </row>
    <row r="222" spans="2:28">
      <c r="B222" s="4" t="str">
        <f t="shared" si="47"/>
        <v>ResidentialDLC Electric Vehicle Charging</v>
      </c>
      <c r="C222" s="209"/>
      <c r="D222" s="121" t="s">
        <v>130</v>
      </c>
      <c r="E222" s="222">
        <v>0</v>
      </c>
      <c r="F222" s="222">
        <v>2.2376544958627294E-2</v>
      </c>
      <c r="G222" s="222">
        <v>8.0473769058341166E-2</v>
      </c>
      <c r="H222" s="222">
        <v>0.22485451312728352</v>
      </c>
      <c r="I222" s="222">
        <v>0.34616220435730594</v>
      </c>
      <c r="J222" s="223">
        <v>0.46052503221849195</v>
      </c>
      <c r="K222" s="222">
        <v>0.55159585905077035</v>
      </c>
      <c r="L222" s="223">
        <v>0.66067793707903244</v>
      </c>
      <c r="M222" s="222">
        <v>0.79133370260400293</v>
      </c>
      <c r="N222" s="222">
        <v>0.94783026714806384</v>
      </c>
      <c r="O222" s="222">
        <v>1.1352788196477097</v>
      </c>
      <c r="P222" s="222">
        <v>1.359801608308826</v>
      </c>
      <c r="Q222" s="222">
        <v>1.628731959038332</v>
      </c>
      <c r="R222" s="223">
        <v>1.950853867167373</v>
      </c>
      <c r="S222" s="223">
        <v>2.3366889926706964</v>
      </c>
      <c r="T222" s="223">
        <v>2.798840438555672</v>
      </c>
      <c r="U222" s="223">
        <v>3.3524045482050946</v>
      </c>
      <c r="V222" s="223">
        <v>4.0154641809006266</v>
      </c>
      <c r="W222" s="223">
        <v>4.8096795882315302</v>
      </c>
      <c r="X222" s="223">
        <v>5.7609962047001266</v>
      </c>
      <c r="Y222" s="223">
        <v>6.9004924879045415</v>
      </c>
      <c r="Z222" s="223">
        <v>8.2653955221965401</v>
      </c>
      <c r="AA222" s="223">
        <v>8.3540459339890667</v>
      </c>
      <c r="AB222" s="223">
        <v>8.4436676821779066</v>
      </c>
    </row>
    <row r="223" spans="2:28">
      <c r="B223" s="4" t="str">
        <f t="shared" si="47"/>
        <v>ResidentialDLC Smart Appliances</v>
      </c>
      <c r="C223" s="209"/>
      <c r="D223" s="121" t="s">
        <v>227</v>
      </c>
      <c r="E223" s="222">
        <v>0</v>
      </c>
      <c r="F223" s="222">
        <v>0.26730604750474274</v>
      </c>
      <c r="G223" s="222">
        <v>0.81098760323708619</v>
      </c>
      <c r="H223" s="222">
        <v>1.9114493759812583</v>
      </c>
      <c r="I223" s="222">
        <v>2.4820404475478344</v>
      </c>
      <c r="J223" s="223">
        <v>2.7851862715876954</v>
      </c>
      <c r="K223" s="222">
        <v>2.8139610738150553</v>
      </c>
      <c r="L223" s="223">
        <v>2.8430394164968527</v>
      </c>
      <c r="M223" s="222">
        <v>2.8724245711225702</v>
      </c>
      <c r="N223" s="222">
        <v>2.9021198451969434</v>
      </c>
      <c r="O223" s="222">
        <v>2.9321285826445003</v>
      </c>
      <c r="P223" s="222">
        <v>2.9624541642187143</v>
      </c>
      <c r="Q223" s="222">
        <v>2.9931000079158534</v>
      </c>
      <c r="R223" s="223">
        <v>3.0240695693935544</v>
      </c>
      <c r="S223" s="223">
        <v>3.0553663423941924</v>
      </c>
      <c r="T223" s="223">
        <v>3.0869938591730985</v>
      </c>
      <c r="U223" s="223">
        <v>3.118955690931676</v>
      </c>
      <c r="V223" s="223">
        <v>3.1512554482554807</v>
      </c>
      <c r="W223" s="223">
        <v>3.1838967815573196</v>
      </c>
      <c r="X223" s="223">
        <v>3.2168833815254203</v>
      </c>
      <c r="Y223" s="223">
        <v>3.2502189795767418</v>
      </c>
      <c r="Z223" s="223">
        <v>3.2839073483154784</v>
      </c>
      <c r="AA223" s="223">
        <v>3.3179523019968165</v>
      </c>
      <c r="AB223" s="223">
        <v>3.3523576969960152</v>
      </c>
    </row>
    <row r="224" spans="2:28">
      <c r="B224" s="4" t="str">
        <f t="shared" si="47"/>
        <v>ResidentialDLC Smart Thermostats - Cooling</v>
      </c>
      <c r="C224" s="209"/>
      <c r="D224" s="121" t="s">
        <v>185</v>
      </c>
      <c r="E224" s="222">
        <v>0</v>
      </c>
      <c r="F224" s="222">
        <v>1.6990311416071397</v>
      </c>
      <c r="G224" s="222">
        <v>5.2226498293121066</v>
      </c>
      <c r="H224" s="222">
        <v>12.473263830445152</v>
      </c>
      <c r="I224" s="222">
        <v>16.414298691524067</v>
      </c>
      <c r="J224" s="223">
        <v>18.668773794690178</v>
      </c>
      <c r="K224" s="222">
        <v>19.119537826454636</v>
      </c>
      <c r="L224" s="223">
        <v>19.58356526498488</v>
      </c>
      <c r="M224" s="222">
        <v>20.061282346325267</v>
      </c>
      <c r="N224" s="222">
        <v>20.553129480005399</v>
      </c>
      <c r="O224" s="222">
        <v>21.059561726791578</v>
      </c>
      <c r="P224" s="222">
        <v>21.58104929264427</v>
      </c>
      <c r="Q224" s="222">
        <v>22.118078039433325</v>
      </c>
      <c r="R224" s="223">
        <v>22.671150012981659</v>
      </c>
      <c r="S224" s="223">
        <v>23.24078398902742</v>
      </c>
      <c r="T224" s="223">
        <v>23.827516037715093</v>
      </c>
      <c r="U224" s="223">
        <v>24.431900107246545</v>
      </c>
      <c r="V224" s="223">
        <v>25.054508627344696</v>
      </c>
      <c r="W224" s="223">
        <v>25.695933133204903</v>
      </c>
      <c r="X224" s="223">
        <v>26.356784910632022</v>
      </c>
      <c r="Y224" s="223">
        <v>27.037695663085046</v>
      </c>
      <c r="Z224" s="223">
        <v>27.739318201375887</v>
      </c>
      <c r="AA224" s="223">
        <v>28.028040073093273</v>
      </c>
      <c r="AB224" s="223">
        <v>28.31983135156684</v>
      </c>
    </row>
    <row r="225" spans="2:28">
      <c r="B225" s="4" t="str">
        <f t="shared" si="47"/>
        <v>ResidentialDLC Smart Thermostats - Heating</v>
      </c>
      <c r="C225" s="209"/>
      <c r="D225" s="121" t="s">
        <v>206</v>
      </c>
      <c r="E225" s="222">
        <v>0</v>
      </c>
      <c r="F225" s="222">
        <v>0</v>
      </c>
      <c r="G225" s="222">
        <v>0</v>
      </c>
      <c r="H225" s="222">
        <v>0</v>
      </c>
      <c r="I225" s="222">
        <v>0</v>
      </c>
      <c r="J225" s="223">
        <v>0</v>
      </c>
      <c r="K225" s="222">
        <v>0</v>
      </c>
      <c r="L225" s="223">
        <v>0</v>
      </c>
      <c r="M225" s="222">
        <v>0</v>
      </c>
      <c r="N225" s="222">
        <v>0</v>
      </c>
      <c r="O225" s="222">
        <v>0</v>
      </c>
      <c r="P225" s="222">
        <v>0</v>
      </c>
      <c r="Q225" s="222">
        <v>0</v>
      </c>
      <c r="R225" s="223">
        <v>0</v>
      </c>
      <c r="S225" s="223">
        <v>0</v>
      </c>
      <c r="T225" s="223">
        <v>0</v>
      </c>
      <c r="U225" s="223">
        <v>0</v>
      </c>
      <c r="V225" s="223">
        <v>0</v>
      </c>
      <c r="W225" s="223">
        <v>0</v>
      </c>
      <c r="X225" s="223">
        <v>0</v>
      </c>
      <c r="Y225" s="223">
        <v>0</v>
      </c>
      <c r="Z225" s="223">
        <v>0</v>
      </c>
      <c r="AA225" s="223">
        <v>0</v>
      </c>
      <c r="AB225" s="223">
        <v>0</v>
      </c>
    </row>
    <row r="226" spans="2:28">
      <c r="B226" s="4" t="str">
        <f t="shared" si="47"/>
        <v>ResidentialDLC Water Heating</v>
      </c>
      <c r="C226" s="209"/>
      <c r="D226" s="121" t="s">
        <v>163</v>
      </c>
      <c r="E226" s="222">
        <v>0</v>
      </c>
      <c r="F226" s="222">
        <v>0.44757056593250505</v>
      </c>
      <c r="G226" s="222">
        <v>1.3545779085689353</v>
      </c>
      <c r="H226" s="222">
        <v>3.1866948160694846</v>
      </c>
      <c r="I226" s="222">
        <v>4.1320770449461399</v>
      </c>
      <c r="J226" s="223">
        <v>4.6299010791716597</v>
      </c>
      <c r="K226" s="222">
        <v>4.6692805203514194</v>
      </c>
      <c r="L226" s="223">
        <v>4.7089979233901147</v>
      </c>
      <c r="M226" s="222">
        <v>4.7490562174197484</v>
      </c>
      <c r="N226" s="222">
        <v>4.7894583572323528</v>
      </c>
      <c r="O226" s="222">
        <v>4.8302073235074037</v>
      </c>
      <c r="P226" s="222">
        <v>4.8713061230412231</v>
      </c>
      <c r="Q226" s="222">
        <v>4.9127577889784941</v>
      </c>
      <c r="R226" s="223">
        <v>4.9545653810458061</v>
      </c>
      <c r="S226" s="223">
        <v>4.9967319857873269</v>
      </c>
      <c r="T226" s="223">
        <v>5.039260716802592</v>
      </c>
      <c r="U226" s="223">
        <v>5.0821547149863786</v>
      </c>
      <c r="V226" s="223">
        <v>5.1254171487708176</v>
      </c>
      <c r="W226" s="223">
        <v>5.1690512143695901</v>
      </c>
      <c r="X226" s="223">
        <v>5.2130601360243851</v>
      </c>
      <c r="Y226" s="223">
        <v>5.2574471662535318</v>
      </c>
      <c r="Z226" s="223">
        <v>5.3022155861028786</v>
      </c>
      <c r="AA226" s="223">
        <v>5.3679965485748635</v>
      </c>
      <c r="AB226" s="223">
        <v>5.434593610459153</v>
      </c>
    </row>
    <row r="227" spans="2:28">
      <c r="B227" s="4" t="str">
        <f>"Residential"&amp;D227</f>
        <v>ResidentialTime-of-Use Opt-Out</v>
      </c>
      <c r="C227" s="209"/>
      <c r="D227" s="121" t="s">
        <v>1314</v>
      </c>
      <c r="E227" s="222"/>
      <c r="F227" s="222"/>
      <c r="G227" s="222"/>
      <c r="H227" s="222"/>
      <c r="I227" s="222"/>
      <c r="J227" s="223"/>
      <c r="K227" s="222"/>
      <c r="L227" s="223"/>
      <c r="M227" s="222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23"/>
      <c r="AA227" s="223"/>
      <c r="AB227" s="223"/>
    </row>
    <row r="228" spans="2:28">
      <c r="B228" s="4" t="str">
        <f t="shared" ref="B228:B240" si="48">"Residential"&amp;D228</f>
        <v>ResidentialAncillary DLC WH</v>
      </c>
      <c r="C228" s="209"/>
      <c r="D228" s="121" t="s">
        <v>439</v>
      </c>
      <c r="E228" s="222">
        <v>0</v>
      </c>
      <c r="F228" s="222">
        <v>0.44757056593250505</v>
      </c>
      <c r="G228" s="222">
        <v>1.3545779085689353</v>
      </c>
      <c r="H228" s="222">
        <v>3.1866948160694846</v>
      </c>
      <c r="I228" s="222">
        <v>4.1320770449461399</v>
      </c>
      <c r="J228" s="223">
        <v>4.6299010791716597</v>
      </c>
      <c r="K228" s="222">
        <v>4.6692805203514194</v>
      </c>
      <c r="L228" s="223">
        <v>4.7089979233901147</v>
      </c>
      <c r="M228" s="222">
        <v>4.7490562174197484</v>
      </c>
      <c r="N228" s="222">
        <v>4.7894583572323528</v>
      </c>
      <c r="O228" s="222">
        <v>4.8302073235074037</v>
      </c>
      <c r="P228" s="222">
        <v>4.8713061230412231</v>
      </c>
      <c r="Q228" s="222">
        <v>4.9127577889784941</v>
      </c>
      <c r="R228" s="223">
        <v>4.9545653810458061</v>
      </c>
      <c r="S228" s="223">
        <v>4.9967319857873269</v>
      </c>
      <c r="T228" s="223">
        <v>5.039260716802592</v>
      </c>
      <c r="U228" s="223">
        <v>5.0821547149863786</v>
      </c>
      <c r="V228" s="223">
        <v>5.1254171487708176</v>
      </c>
      <c r="W228" s="223">
        <v>5.1690512143695901</v>
      </c>
      <c r="X228" s="223">
        <v>5.2130601360243851</v>
      </c>
      <c r="Y228" s="223">
        <v>5.2574471662535318</v>
      </c>
      <c r="Z228" s="223">
        <v>5.3022155861028786</v>
      </c>
      <c r="AA228" s="223">
        <v>5.3679965485748635</v>
      </c>
      <c r="AB228" s="223">
        <v>5.434593610459153</v>
      </c>
    </row>
    <row r="229" spans="2:28">
      <c r="B229" s="4" t="str">
        <f t="shared" si="48"/>
        <v>ResidentialPilot-CTA-2045 HPWH</v>
      </c>
      <c r="C229" s="209"/>
      <c r="D229" s="121" t="s">
        <v>1126</v>
      </c>
      <c r="E229" s="222"/>
      <c r="F229" s="222"/>
      <c r="G229" s="222"/>
      <c r="H229" s="222"/>
      <c r="I229" s="222"/>
      <c r="J229" s="223"/>
      <c r="K229" s="222"/>
      <c r="L229" s="223"/>
      <c r="M229" s="222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</row>
    <row r="230" spans="2:28">
      <c r="B230" s="4" t="str">
        <f t="shared" si="48"/>
        <v>ResidentialParent-CTA-2045 HPWH</v>
      </c>
      <c r="C230" s="209"/>
      <c r="D230" s="121" t="s">
        <v>1147</v>
      </c>
      <c r="E230" s="222">
        <v>0</v>
      </c>
      <c r="F230" s="222">
        <v>6.1533754122000371E-3</v>
      </c>
      <c r="G230" s="222">
        <v>1.5546064332303168E-2</v>
      </c>
      <c r="H230" s="222">
        <v>2.8236912043714472E-2</v>
      </c>
      <c r="I230" s="222">
        <v>4.1140544124876451E-2</v>
      </c>
      <c r="J230" s="223">
        <v>5.7457682029831508E-2</v>
      </c>
      <c r="K230" s="222">
        <v>7.4097167685563473E-2</v>
      </c>
      <c r="L230" s="223">
        <v>9.5916641316785303E-2</v>
      </c>
      <c r="M230" s="222">
        <v>0.1181333780128551</v>
      </c>
      <c r="N230" s="222">
        <v>0.14075285968223597</v>
      </c>
      <c r="O230" s="222">
        <v>0.16712309760508115</v>
      </c>
      <c r="P230" s="222">
        <v>0.16866875986567323</v>
      </c>
      <c r="Q230" s="222">
        <v>0.17022871740835413</v>
      </c>
      <c r="R230" s="223">
        <v>0.17180310244511809</v>
      </c>
      <c r="S230" s="223">
        <v>0.17339204841074135</v>
      </c>
      <c r="T230" s="223">
        <v>0.17499568997409096</v>
      </c>
      <c r="U230" s="223">
        <v>0.17661416304953856</v>
      </c>
      <c r="V230" s="223">
        <v>0.17824760480847962</v>
      </c>
      <c r="W230" s="223">
        <v>0.17989615369095929</v>
      </c>
      <c r="X230" s="223">
        <v>0.1815599494174055</v>
      </c>
      <c r="Y230" s="223">
        <v>0.18323913300047093</v>
      </c>
      <c r="Z230" s="223">
        <v>0.18493384675698421</v>
      </c>
      <c r="AA230" s="223">
        <v>0.18664423432001187</v>
      </c>
      <c r="AB230" s="223">
        <v>0.18837044065103178</v>
      </c>
    </row>
    <row r="231" spans="2:28">
      <c r="B231" s="4" t="str">
        <f t="shared" si="48"/>
        <v>ResidentialParent-Ancillary HPWH</v>
      </c>
      <c r="C231" s="209"/>
      <c r="D231" s="121" t="s">
        <v>1168</v>
      </c>
      <c r="E231" s="222">
        <v>0</v>
      </c>
      <c r="F231" s="222">
        <v>6.1533754122000371E-3</v>
      </c>
      <c r="G231" s="222">
        <v>1.5546064332303168E-2</v>
      </c>
      <c r="H231" s="222">
        <v>2.8236912043714472E-2</v>
      </c>
      <c r="I231" s="222">
        <v>4.1140544124876451E-2</v>
      </c>
      <c r="J231" s="223">
        <v>5.7457682029831508E-2</v>
      </c>
      <c r="K231" s="222">
        <v>7.4097167685563473E-2</v>
      </c>
      <c r="L231" s="223">
        <v>9.5916641316785303E-2</v>
      </c>
      <c r="M231" s="222">
        <v>0.1181333780128551</v>
      </c>
      <c r="N231" s="222">
        <v>0.14075285968223597</v>
      </c>
      <c r="O231" s="222">
        <v>0.16712309760508115</v>
      </c>
      <c r="P231" s="222">
        <v>0.16866875986567323</v>
      </c>
      <c r="Q231" s="222">
        <v>0.17022871740835413</v>
      </c>
      <c r="R231" s="223">
        <v>0.17180310244511809</v>
      </c>
      <c r="S231" s="223">
        <v>0.17339204841074135</v>
      </c>
      <c r="T231" s="223">
        <v>0.17499568997409096</v>
      </c>
      <c r="U231" s="223">
        <v>0.17661416304953856</v>
      </c>
      <c r="V231" s="223">
        <v>0.17824760480847962</v>
      </c>
      <c r="W231" s="223">
        <v>0.17989615369095929</v>
      </c>
      <c r="X231" s="223">
        <v>0.1815599494174055</v>
      </c>
      <c r="Y231" s="223">
        <v>0.18323913300047093</v>
      </c>
      <c r="Z231" s="223">
        <v>0.18493384675698421</v>
      </c>
      <c r="AA231" s="223">
        <v>0.18664423432001187</v>
      </c>
      <c r="AB231" s="223">
        <v>0.18837044065103178</v>
      </c>
    </row>
    <row r="232" spans="2:28">
      <c r="B232" s="4" t="str">
        <f t="shared" si="48"/>
        <v>ResidentialPilot-CTA-2045 ERWH</v>
      </c>
      <c r="C232" s="209"/>
      <c r="D232" s="121" t="s">
        <v>1189</v>
      </c>
      <c r="E232" s="222"/>
      <c r="F232" s="222"/>
      <c r="G232" s="222"/>
      <c r="H232" s="222"/>
      <c r="I232" s="222"/>
      <c r="J232" s="223"/>
      <c r="K232" s="222"/>
      <c r="L232" s="223"/>
      <c r="M232" s="222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23"/>
      <c r="AA232" s="223"/>
      <c r="AB232" s="223"/>
    </row>
    <row r="233" spans="2:28">
      <c r="B233" s="4" t="str">
        <f t="shared" si="48"/>
        <v>ResidentialParent-CTA-2045 ERWH</v>
      </c>
      <c r="C233" s="209"/>
      <c r="D233" s="121" t="s">
        <v>1210</v>
      </c>
      <c r="E233" s="222">
        <v>0</v>
      </c>
      <c r="F233" s="222">
        <v>0.77206022147244435</v>
      </c>
      <c r="G233" s="222">
        <v>1.9505551128289695</v>
      </c>
      <c r="H233" s="222">
        <v>3.5428679555199905</v>
      </c>
      <c r="I233" s="222">
        <v>5.161878721973288</v>
      </c>
      <c r="J233" s="223">
        <v>7.2091799608541258</v>
      </c>
      <c r="K233" s="222">
        <v>9.2969259734054468</v>
      </c>
      <c r="L233" s="223">
        <v>12.034601885512734</v>
      </c>
      <c r="M233" s="222">
        <v>14.822122149586786</v>
      </c>
      <c r="N233" s="222">
        <v>17.660174577304705</v>
      </c>
      <c r="O233" s="222">
        <v>20.968832081059016</v>
      </c>
      <c r="P233" s="222">
        <v>21.162765372512077</v>
      </c>
      <c r="Q233" s="222">
        <v>21.358492284200576</v>
      </c>
      <c r="R233" s="223">
        <v>21.556029404681947</v>
      </c>
      <c r="S233" s="223">
        <v>21.755393475935364</v>
      </c>
      <c r="T233" s="223">
        <v>21.956601394780577</v>
      </c>
      <c r="U233" s="223">
        <v>22.159670214310072</v>
      </c>
      <c r="V233" s="223">
        <v>22.364617145334307</v>
      </c>
      <c r="W233" s="223">
        <v>22.571459557840445</v>
      </c>
      <c r="X233" s="223">
        <v>22.780214982464486</v>
      </c>
      <c r="Y233" s="223">
        <v>22.990901111977081</v>
      </c>
      <c r="Z233" s="223">
        <v>23.203535802783026</v>
      </c>
      <c r="AA233" s="223">
        <v>23.418137076434672</v>
      </c>
      <c r="AB233" s="223">
        <v>23.634723121159325</v>
      </c>
    </row>
    <row r="234" spans="2:28">
      <c r="B234" s="4" t="str">
        <f t="shared" si="48"/>
        <v>ResidentialParent-Ancillary ERWH</v>
      </c>
      <c r="C234" s="209"/>
      <c r="D234" s="121" t="s">
        <v>1231</v>
      </c>
      <c r="E234" s="222">
        <v>0</v>
      </c>
      <c r="F234" s="222">
        <v>0.77206022147244435</v>
      </c>
      <c r="G234" s="222">
        <v>1.9505551128289695</v>
      </c>
      <c r="H234" s="222">
        <v>3.5428679555199905</v>
      </c>
      <c r="I234" s="222">
        <v>5.161878721973288</v>
      </c>
      <c r="J234" s="223">
        <v>7.2091799608541258</v>
      </c>
      <c r="K234" s="222">
        <v>9.2969259734054468</v>
      </c>
      <c r="L234" s="223">
        <v>12.034601885512734</v>
      </c>
      <c r="M234" s="222">
        <v>14.822122149586786</v>
      </c>
      <c r="N234" s="222">
        <v>17.660174577304705</v>
      </c>
      <c r="O234" s="222">
        <v>20.968832081059016</v>
      </c>
      <c r="P234" s="222">
        <v>21.162765372512077</v>
      </c>
      <c r="Q234" s="222">
        <v>21.358492284200576</v>
      </c>
      <c r="R234" s="223">
        <v>21.556029404681947</v>
      </c>
      <c r="S234" s="223">
        <v>21.755393475935364</v>
      </c>
      <c r="T234" s="223">
        <v>21.956601394780577</v>
      </c>
      <c r="U234" s="223">
        <v>22.159670214310072</v>
      </c>
      <c r="V234" s="223">
        <v>22.364617145334307</v>
      </c>
      <c r="W234" s="223">
        <v>22.571459557840445</v>
      </c>
      <c r="X234" s="223">
        <v>22.780214982464486</v>
      </c>
      <c r="Y234" s="223">
        <v>22.990901111977081</v>
      </c>
      <c r="Z234" s="223">
        <v>23.203535802783026</v>
      </c>
      <c r="AA234" s="223">
        <v>23.418137076434672</v>
      </c>
      <c r="AB234" s="223">
        <v>23.634723121159325</v>
      </c>
    </row>
    <row r="235" spans="2:28">
      <c r="B235" s="4" t="str">
        <f>"Residential"&amp;D235</f>
        <v>ResidentialPilot-Time-of-Use Opt-in</v>
      </c>
      <c r="C235" s="209"/>
      <c r="D235" s="121" t="s">
        <v>1252</v>
      </c>
      <c r="E235" s="222"/>
      <c r="F235" s="222"/>
      <c r="G235" s="222"/>
      <c r="H235" s="222"/>
      <c r="I235" s="222"/>
      <c r="J235" s="223"/>
      <c r="K235" s="222"/>
      <c r="L235" s="223"/>
      <c r="M235" s="222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23"/>
      <c r="AA235" s="223"/>
      <c r="AB235" s="223"/>
    </row>
    <row r="236" spans="2:28">
      <c r="B236" s="4" t="str">
        <f t="shared" si="48"/>
        <v>ResidentialParent-Time-of-Use Opt-in</v>
      </c>
      <c r="C236" s="209"/>
      <c r="D236" s="121" t="s">
        <v>1273</v>
      </c>
      <c r="E236" s="222">
        <v>0</v>
      </c>
      <c r="F236" s="222">
        <v>0.52593291516032692</v>
      </c>
      <c r="G236" s="222">
        <v>1.7077165795756173</v>
      </c>
      <c r="H236" s="222">
        <v>3.6853931850883299</v>
      </c>
      <c r="I236" s="222">
        <v>4.50711046622376</v>
      </c>
      <c r="J236" s="223">
        <v>4.8333049476840966</v>
      </c>
      <c r="K236" s="222">
        <v>4.7568706476450302</v>
      </c>
      <c r="L236" s="223">
        <v>4.6568189428445113</v>
      </c>
      <c r="M236" s="222">
        <v>4.5549912329750857</v>
      </c>
      <c r="N236" s="222">
        <v>4.451360777146955</v>
      </c>
      <c r="O236" s="222">
        <v>4.3263097789014875</v>
      </c>
      <c r="P236" s="222">
        <v>4.3470374036395949</v>
      </c>
      <c r="Q236" s="222">
        <v>4.3675604723982833</v>
      </c>
      <c r="R236" s="223">
        <v>4.387866781264143</v>
      </c>
      <c r="S236" s="223">
        <v>4.4079437402102997</v>
      </c>
      <c r="T236" s="223">
        <v>4.4277783631542906</v>
      </c>
      <c r="U236" s="223">
        <v>4.4473572578378926</v>
      </c>
      <c r="V236" s="223">
        <v>4.4666666155306363</v>
      </c>
      <c r="W236" s="223">
        <v>4.4856922005591899</v>
      </c>
      <c r="X236" s="223">
        <v>4.5044193396653682</v>
      </c>
      <c r="Y236" s="223">
        <v>4.5228329111959491</v>
      </c>
      <c r="Z236" s="223">
        <v>4.5409173341281344</v>
      </c>
      <c r="AA236" s="223">
        <v>4.5757173707487668</v>
      </c>
      <c r="AB236" s="223">
        <v>4.6107928937776403</v>
      </c>
    </row>
    <row r="237" spans="2:28">
      <c r="B237" s="4" t="str">
        <f t="shared" si="48"/>
        <v>ResidentialPilot-Peak Time Rebate</v>
      </c>
      <c r="C237" s="209"/>
      <c r="D237" s="121" t="s">
        <v>1355</v>
      </c>
      <c r="E237" s="222"/>
      <c r="F237" s="222"/>
      <c r="G237" s="222"/>
      <c r="H237" s="222"/>
      <c r="I237" s="222"/>
      <c r="J237" s="223"/>
      <c r="K237" s="222"/>
      <c r="L237" s="223"/>
      <c r="M237" s="222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  <c r="AB237" s="223"/>
    </row>
    <row r="238" spans="2:28">
      <c r="B238" s="4" t="str">
        <f t="shared" si="48"/>
        <v>ResidentialParent-Peak Time Rebate</v>
      </c>
      <c r="C238" s="209"/>
      <c r="D238" s="121" t="s">
        <v>1376</v>
      </c>
      <c r="E238" s="222">
        <v>0</v>
      </c>
      <c r="F238" s="222">
        <v>0.85396283435990328</v>
      </c>
      <c r="G238" s="222">
        <v>2.6976970675650014</v>
      </c>
      <c r="H238" s="222">
        <v>5.5101072351898219</v>
      </c>
      <c r="I238" s="222">
        <v>6.5480466107147697</v>
      </c>
      <c r="J238" s="223">
        <v>6.919738706287621</v>
      </c>
      <c r="K238" s="222">
        <v>6.8103093633859793</v>
      </c>
      <c r="L238" s="223">
        <v>6.6670674902097478</v>
      </c>
      <c r="M238" s="222">
        <v>6.5212829487866557</v>
      </c>
      <c r="N238" s="222">
        <v>6.3729174547601009</v>
      </c>
      <c r="O238" s="222">
        <v>6.1938846310121001</v>
      </c>
      <c r="P238" s="222">
        <v>6.2235599254001386</v>
      </c>
      <c r="Q238" s="222">
        <v>6.2529423613934103</v>
      </c>
      <c r="R238" s="223">
        <v>6.2820144669116553</v>
      </c>
      <c r="S238" s="223">
        <v>6.3107582170842651</v>
      </c>
      <c r="T238" s="223">
        <v>6.3391550200163689</v>
      </c>
      <c r="U238" s="223">
        <v>6.3671857023000031</v>
      </c>
      <c r="V238" s="223">
        <v>6.3948304942728438</v>
      </c>
      <c r="W238" s="223">
        <v>6.4220690150276596</v>
      </c>
      <c r="X238" s="223">
        <v>6.4488802571763983</v>
      </c>
      <c r="Y238" s="223">
        <v>6.4752425713734816</v>
      </c>
      <c r="Z238" s="223">
        <v>6.5011336506037871</v>
      </c>
      <c r="AA238" s="223">
        <v>6.5509561143197157</v>
      </c>
      <c r="AB238" s="223">
        <v>6.6011729859993062</v>
      </c>
    </row>
    <row r="239" spans="2:28">
      <c r="B239" s="4" t="str">
        <f t="shared" si="48"/>
        <v>ResidentialAncillary Battery Storage</v>
      </c>
      <c r="C239" s="209" t="s">
        <v>152</v>
      </c>
      <c r="D239" s="121" t="s">
        <v>503</v>
      </c>
      <c r="E239" s="222">
        <v>0</v>
      </c>
      <c r="F239" s="222">
        <v>7.4959927383298434E-3</v>
      </c>
      <c r="G239" s="222">
        <v>1.7671358145471674E-2</v>
      </c>
      <c r="H239" s="222">
        <v>3.5657501938550572E-2</v>
      </c>
      <c r="I239" s="222">
        <v>5.4007901736266802E-2</v>
      </c>
      <c r="J239" s="223">
        <v>7.2742640783433371E-2</v>
      </c>
      <c r="K239" s="222">
        <v>0.10108034130467614</v>
      </c>
      <c r="L239" s="223">
        <v>0.13001220677623021</v>
      </c>
      <c r="M239" s="222">
        <v>0.15954666002978923</v>
      </c>
      <c r="N239" s="222">
        <v>0.19917802026157583</v>
      </c>
      <c r="O239" s="222">
        <v>0.23963532204097185</v>
      </c>
      <c r="P239" s="222">
        <v>0.28090689365951138</v>
      </c>
      <c r="Q239" s="222">
        <v>0.33281091369162585</v>
      </c>
      <c r="R239" s="223">
        <v>0.3857786229212512</v>
      </c>
      <c r="S239" s="223">
        <v>0.43982691363970516</v>
      </c>
      <c r="T239" s="223">
        <v>0.50507440816775562</v>
      </c>
      <c r="U239" s="223">
        <v>0.5104018715943035</v>
      </c>
      <c r="V239" s="223">
        <v>0.5157863096388654</v>
      </c>
      <c r="W239" s="223">
        <v>0.52122833733400553</v>
      </c>
      <c r="X239" s="223">
        <v>0.52672857641267856</v>
      </c>
      <c r="Y239" s="223">
        <v>0.53228765538187617</v>
      </c>
      <c r="Z239" s="223">
        <v>0.53790620959708779</v>
      </c>
      <c r="AA239" s="223">
        <v>0.54358488133758931</v>
      </c>
      <c r="AB239" s="223">
        <v>0.54932431988256392</v>
      </c>
    </row>
    <row r="240" spans="2:28">
      <c r="B240" s="4" t="str">
        <f t="shared" si="48"/>
        <v>ResidentialAncillary Cooling</v>
      </c>
      <c r="C240" s="209"/>
      <c r="D240" s="121" t="s">
        <v>397</v>
      </c>
      <c r="E240" s="222">
        <v>0</v>
      </c>
      <c r="F240" s="222">
        <v>5.401739616137323E-2</v>
      </c>
      <c r="G240" s="222">
        <v>0.16393282236609982</v>
      </c>
      <c r="H240" s="222">
        <v>0.38658619337375422</v>
      </c>
      <c r="I240" s="222">
        <v>0.50225771020869814</v>
      </c>
      <c r="J240" s="223">
        <v>0.56389508226516427</v>
      </c>
      <c r="K240" s="222">
        <v>0.56978783057786209</v>
      </c>
      <c r="L240" s="223">
        <v>0.5757430282792646</v>
      </c>
      <c r="M240" s="222">
        <v>0.58176134339156826</v>
      </c>
      <c r="N240" s="222">
        <v>0.58784345114984471</v>
      </c>
      <c r="O240" s="222">
        <v>0.59399003408063944</v>
      </c>
      <c r="P240" s="222">
        <v>0.6002017820814336</v>
      </c>
      <c r="Q240" s="222">
        <v>0.60647939250097826</v>
      </c>
      <c r="R240" s="223">
        <v>0.61282357022051359</v>
      </c>
      <c r="S240" s="223">
        <v>0.61923502773588046</v>
      </c>
      <c r="T240" s="223">
        <v>0.62571448524053519</v>
      </c>
      <c r="U240" s="223">
        <v>0.63226267070947684</v>
      </c>
      <c r="V240" s="223">
        <v>0.63888031998409911</v>
      </c>
      <c r="W240" s="223">
        <v>0.64556817685797385</v>
      </c>
      <c r="X240" s="223">
        <v>0.65232699316357956</v>
      </c>
      <c r="Y240" s="223">
        <v>0.6591575288599838</v>
      </c>
      <c r="Z240" s="223">
        <v>0.66606055212148996</v>
      </c>
      <c r="AA240" s="223">
        <v>0.67303683942726067</v>
      </c>
      <c r="AB240" s="223">
        <v>0.68008717565192667</v>
      </c>
    </row>
    <row r="241" spans="2:28">
      <c r="B241" s="4" t="str">
        <f t="shared" ref="B241:B286" si="49">"C&amp;I"&amp;D241</f>
        <v>C&amp;IAncillary Heating</v>
      </c>
      <c r="C241" s="209"/>
      <c r="D241" s="121" t="s">
        <v>418</v>
      </c>
      <c r="E241" s="222">
        <v>0</v>
      </c>
      <c r="F241" s="222">
        <v>0</v>
      </c>
      <c r="G241" s="222">
        <v>0</v>
      </c>
      <c r="H241" s="222">
        <v>0</v>
      </c>
      <c r="I241" s="222">
        <v>0</v>
      </c>
      <c r="J241" s="223">
        <v>0</v>
      </c>
      <c r="K241" s="222">
        <v>0</v>
      </c>
      <c r="L241" s="223">
        <v>0</v>
      </c>
      <c r="M241" s="222">
        <v>0</v>
      </c>
      <c r="N241" s="222">
        <v>0</v>
      </c>
      <c r="O241" s="222">
        <v>0</v>
      </c>
      <c r="P241" s="222">
        <v>0</v>
      </c>
      <c r="Q241" s="222">
        <v>0</v>
      </c>
      <c r="R241" s="223">
        <v>0</v>
      </c>
      <c r="S241" s="223">
        <v>0</v>
      </c>
      <c r="T241" s="223">
        <v>0</v>
      </c>
      <c r="U241" s="223">
        <v>0</v>
      </c>
      <c r="V241" s="223">
        <v>0</v>
      </c>
      <c r="W241" s="223">
        <v>0</v>
      </c>
      <c r="X241" s="223">
        <v>0</v>
      </c>
      <c r="Y241" s="223">
        <v>0</v>
      </c>
      <c r="Z241" s="223">
        <v>0</v>
      </c>
      <c r="AA241" s="223">
        <v>0</v>
      </c>
      <c r="AB241" s="223">
        <v>0</v>
      </c>
    </row>
    <row r="242" spans="2:28">
      <c r="B242" s="4" t="str">
        <f t="shared" si="49"/>
        <v>C&amp;IAncillary Third Party</v>
      </c>
      <c r="C242" s="209"/>
      <c r="D242" s="121" t="s">
        <v>472</v>
      </c>
      <c r="E242" s="222">
        <v>0</v>
      </c>
      <c r="F242" s="222">
        <v>0.16657643746290351</v>
      </c>
      <c r="G242" s="222">
        <v>0.30080387667514547</v>
      </c>
      <c r="H242" s="222">
        <v>0.37871056328053115</v>
      </c>
      <c r="I242" s="222">
        <v>0.38022901542818738</v>
      </c>
      <c r="J242" s="223">
        <v>0.38177056370482854</v>
      </c>
      <c r="K242" s="222">
        <v>0.38333534728275553</v>
      </c>
      <c r="L242" s="223">
        <v>0.38492350687733023</v>
      </c>
      <c r="M242" s="222">
        <v>0.38653518475818549</v>
      </c>
      <c r="N242" s="222">
        <v>0.3881705247605437</v>
      </c>
      <c r="O242" s="222">
        <v>0.389829672296644</v>
      </c>
      <c r="P242" s="222">
        <v>0.39151277436728071</v>
      </c>
      <c r="Q242" s="222">
        <v>0.3932199795734509</v>
      </c>
      <c r="R242" s="223">
        <v>0.39495143812811562</v>
      </c>
      <c r="S242" s="223">
        <v>0.39670730186807296</v>
      </c>
      <c r="T242" s="223">
        <v>0.39848772426594486</v>
      </c>
      <c r="U242" s="223">
        <v>0.40029286044227752</v>
      </c>
      <c r="V242" s="223">
        <v>0.40212286717775958</v>
      </c>
      <c r="W242" s="223">
        <v>0.40397790292555447</v>
      </c>
      <c r="X242" s="223">
        <v>0.40585812782375102</v>
      </c>
      <c r="Y242" s="223">
        <v>0.40776370370793158</v>
      </c>
      <c r="Z242" s="223">
        <v>0.40969479412386095</v>
      </c>
      <c r="AA242" s="223">
        <v>0.41165156434029337</v>
      </c>
      <c r="AB242" s="223">
        <v>0.41363418136190211</v>
      </c>
    </row>
    <row r="243" spans="2:28">
      <c r="B243" s="4" t="str">
        <f t="shared" si="49"/>
        <v>C&amp;IBattery Energy Storage</v>
      </c>
      <c r="C243" s="209"/>
      <c r="D243" s="121" t="s">
        <v>356</v>
      </c>
      <c r="E243" s="222">
        <v>0</v>
      </c>
      <c r="F243" s="222">
        <v>7.4959927383298434E-3</v>
      </c>
      <c r="G243" s="222">
        <v>1.7671358145471674E-2</v>
      </c>
      <c r="H243" s="222">
        <v>3.5657501938550572E-2</v>
      </c>
      <c r="I243" s="222">
        <v>5.4007901736266802E-2</v>
      </c>
      <c r="J243" s="223">
        <v>7.2742640783433371E-2</v>
      </c>
      <c r="K243" s="222">
        <v>0.10108034130467614</v>
      </c>
      <c r="L243" s="223">
        <v>0.13001220677623021</v>
      </c>
      <c r="M243" s="222">
        <v>0.15954666002978923</v>
      </c>
      <c r="N243" s="222">
        <v>0.19917802026157583</v>
      </c>
      <c r="O243" s="222">
        <v>0.23963532204097185</v>
      </c>
      <c r="P243" s="222">
        <v>0.28090689365951138</v>
      </c>
      <c r="Q243" s="222">
        <v>0.33281091369162585</v>
      </c>
      <c r="R243" s="223">
        <v>0.3857786229212512</v>
      </c>
      <c r="S243" s="223">
        <v>0.43982691363970516</v>
      </c>
      <c r="T243" s="223">
        <v>0.50507440816775562</v>
      </c>
      <c r="U243" s="223">
        <v>0.5104018715943035</v>
      </c>
      <c r="V243" s="223">
        <v>0.5157863096388654</v>
      </c>
      <c r="W243" s="223">
        <v>0.52122833733400553</v>
      </c>
      <c r="X243" s="223">
        <v>0.52672857641267856</v>
      </c>
      <c r="Y243" s="223">
        <v>0.53228765538187617</v>
      </c>
      <c r="Z243" s="223">
        <v>0.53790620959708779</v>
      </c>
      <c r="AA243" s="223">
        <v>0.54358488133758931</v>
      </c>
      <c r="AB243" s="223">
        <v>0.54932431988256392</v>
      </c>
    </row>
    <row r="244" spans="2:28">
      <c r="B244" s="4" t="str">
        <f t="shared" si="49"/>
        <v>C&amp;IDLC Central AC</v>
      </c>
      <c r="C244" s="209"/>
      <c r="D244" s="121" t="s">
        <v>141</v>
      </c>
      <c r="E244" s="222">
        <v>0</v>
      </c>
      <c r="F244" s="222">
        <v>0.10760490280751145</v>
      </c>
      <c r="G244" s="222">
        <v>0.32395184870035049</v>
      </c>
      <c r="H244" s="222">
        <v>0.75163816949406814</v>
      </c>
      <c r="I244" s="222">
        <v>0.96854719026875435</v>
      </c>
      <c r="J244" s="223">
        <v>1.0829244950876744</v>
      </c>
      <c r="K244" s="222">
        <v>1.0942447044165284</v>
      </c>
      <c r="L244" s="223">
        <v>1.105684920912563</v>
      </c>
      <c r="M244" s="222">
        <v>1.1172464287196653</v>
      </c>
      <c r="N244" s="222">
        <v>1.1289305258516362</v>
      </c>
      <c r="O244" s="222">
        <v>1.1407385243433774</v>
      </c>
      <c r="P244" s="222">
        <v>1.1526717504037398</v>
      </c>
      <c r="Q244" s="222">
        <v>1.1647315445700546</v>
      </c>
      <c r="R244" s="223">
        <v>1.176919261864362</v>
      </c>
      <c r="S244" s="223">
        <v>1.1892362719513601</v>
      </c>
      <c r="T244" s="223">
        <v>1.2016839592980888</v>
      </c>
      <c r="U244" s="223">
        <v>1.2142637233353755</v>
      </c>
      <c r="V244" s="223">
        <v>1.2269769786210527</v>
      </c>
      <c r="W244" s="223">
        <v>1.2398251550049708</v>
      </c>
      <c r="X244" s="223">
        <v>1.2528096977958334</v>
      </c>
      <c r="Y244" s="223">
        <v>1.265932067929862</v>
      </c>
      <c r="Z244" s="223">
        <v>1.2791937421413184</v>
      </c>
      <c r="AA244" s="223">
        <v>1.2925962131349094</v>
      </c>
      <c r="AB244" s="223">
        <v>1.3061409897600815</v>
      </c>
    </row>
    <row r="245" spans="2:28">
      <c r="B245" s="4" t="str">
        <f t="shared" si="49"/>
        <v>C&amp;IDLC Smart Appliances</v>
      </c>
      <c r="C245" s="209"/>
      <c r="D245" s="121" t="s">
        <v>227</v>
      </c>
      <c r="E245" s="222">
        <v>0</v>
      </c>
      <c r="F245" s="222">
        <v>3.0307104235489497E-2</v>
      </c>
      <c r="G245" s="222">
        <v>9.1979153946748937E-2</v>
      </c>
      <c r="H245" s="222">
        <v>0.21691882093806175</v>
      </c>
      <c r="I245" s="222">
        <v>0.28184719226912547</v>
      </c>
      <c r="J245" s="223">
        <v>0.3164615249365661</v>
      </c>
      <c r="K245" s="222">
        <v>0.31979473621872201</v>
      </c>
      <c r="L245" s="223">
        <v>0.32316356075493369</v>
      </c>
      <c r="M245" s="222">
        <v>0.32656838262301213</v>
      </c>
      <c r="N245" s="222">
        <v>0.33000959008121389</v>
      </c>
      <c r="O245" s="222">
        <v>0.33348757561414888</v>
      </c>
      <c r="P245" s="222">
        <v>0.3370027359791965</v>
      </c>
      <c r="Q245" s="222">
        <v>0.34055547225343641</v>
      </c>
      <c r="R245" s="223">
        <v>0.34414618988109891</v>
      </c>
      <c r="S245" s="223">
        <v>0.34777529872154089</v>
      </c>
      <c r="T245" s="223">
        <v>0.35144321309775295</v>
      </c>
      <c r="U245" s="223">
        <v>0.35515035184540489</v>
      </c>
      <c r="V245" s="223">
        <v>0.35889713836243353</v>
      </c>
      <c r="W245" s="223">
        <v>0.36268400065918105</v>
      </c>
      <c r="X245" s="223">
        <v>0.36651137140908813</v>
      </c>
      <c r="Y245" s="223">
        <v>0.37037968799994947</v>
      </c>
      <c r="Z245" s="223">
        <v>0.37428939258573724</v>
      </c>
      <c r="AA245" s="223">
        <v>0.37824093213899923</v>
      </c>
      <c r="AB245" s="223">
        <v>0.38223475850383759</v>
      </c>
    </row>
    <row r="246" spans="2:28">
      <c r="B246" s="4" t="str">
        <f t="shared" si="49"/>
        <v>C&amp;IDLC Smart Thermostats - Cooling</v>
      </c>
      <c r="C246" s="209"/>
      <c r="D246" s="121" t="s">
        <v>185</v>
      </c>
      <c r="E246" s="222">
        <v>0</v>
      </c>
      <c r="F246" s="222">
        <v>0.21606958464549292</v>
      </c>
      <c r="G246" s="222">
        <v>0.65573128946439929</v>
      </c>
      <c r="H246" s="222">
        <v>1.5463447734950169</v>
      </c>
      <c r="I246" s="222">
        <v>2.0090308408347926</v>
      </c>
      <c r="J246" s="223">
        <v>2.2555803290606571</v>
      </c>
      <c r="K246" s="222">
        <v>2.2791513223114483</v>
      </c>
      <c r="L246" s="223">
        <v>2.3029721131170584</v>
      </c>
      <c r="M246" s="222">
        <v>2.3270453735662731</v>
      </c>
      <c r="N246" s="222">
        <v>2.3513738045993788</v>
      </c>
      <c r="O246" s="222">
        <v>2.3759601363225578</v>
      </c>
      <c r="P246" s="222">
        <v>2.4008071283257344</v>
      </c>
      <c r="Q246" s="222">
        <v>2.4259175700039131</v>
      </c>
      <c r="R246" s="223">
        <v>2.4512942808820544</v>
      </c>
      <c r="S246" s="223">
        <v>2.4769401109435218</v>
      </c>
      <c r="T246" s="223">
        <v>2.5028579409621408</v>
      </c>
      <c r="U246" s="223">
        <v>2.5290506828379073</v>
      </c>
      <c r="V246" s="223">
        <v>2.5555212799363964</v>
      </c>
      <c r="W246" s="223">
        <v>2.5822727074318954</v>
      </c>
      <c r="X246" s="223">
        <v>2.6093079726543182</v>
      </c>
      <c r="Y246" s="223">
        <v>2.6366301154399352</v>
      </c>
      <c r="Z246" s="223">
        <v>2.6642422084859598</v>
      </c>
      <c r="AA246" s="223">
        <v>2.6921473577090427</v>
      </c>
      <c r="AB246" s="223">
        <v>2.7203487026077067</v>
      </c>
    </row>
    <row r="247" spans="2:28">
      <c r="B247" s="4" t="str">
        <f t="shared" si="49"/>
        <v>C&amp;IDLC Smart Thermostats - Heating</v>
      </c>
      <c r="C247" s="209"/>
      <c r="D247" s="121" t="s">
        <v>206</v>
      </c>
      <c r="E247" s="222">
        <v>0</v>
      </c>
      <c r="F247" s="222">
        <v>0</v>
      </c>
      <c r="G247" s="222">
        <v>0</v>
      </c>
      <c r="H247" s="222">
        <v>0</v>
      </c>
      <c r="I247" s="222">
        <v>0</v>
      </c>
      <c r="J247" s="223">
        <v>0</v>
      </c>
      <c r="K247" s="222">
        <v>0</v>
      </c>
      <c r="L247" s="223">
        <v>0</v>
      </c>
      <c r="M247" s="222">
        <v>0</v>
      </c>
      <c r="N247" s="222">
        <v>0</v>
      </c>
      <c r="O247" s="222">
        <v>0</v>
      </c>
      <c r="P247" s="222">
        <v>0</v>
      </c>
      <c r="Q247" s="222">
        <v>0</v>
      </c>
      <c r="R247" s="223">
        <v>0</v>
      </c>
      <c r="S247" s="223">
        <v>0</v>
      </c>
      <c r="T247" s="223">
        <v>0</v>
      </c>
      <c r="U247" s="223">
        <v>0</v>
      </c>
      <c r="V247" s="223">
        <v>0</v>
      </c>
      <c r="W247" s="223">
        <v>0</v>
      </c>
      <c r="X247" s="223">
        <v>0</v>
      </c>
      <c r="Y247" s="223">
        <v>0</v>
      </c>
      <c r="Z247" s="223">
        <v>0</v>
      </c>
      <c r="AA247" s="223">
        <v>0</v>
      </c>
      <c r="AB247" s="223">
        <v>0</v>
      </c>
    </row>
    <row r="248" spans="2:28">
      <c r="B248" s="4" t="str">
        <f t="shared" si="49"/>
        <v>C&amp;IDLC Water Heating</v>
      </c>
      <c r="C248" s="209"/>
      <c r="D248" s="121" t="s">
        <v>163</v>
      </c>
      <c r="E248" s="222">
        <v>0</v>
      </c>
      <c r="F248" s="222">
        <v>4.5425736654970891E-2</v>
      </c>
      <c r="G248" s="222">
        <v>0.137920478512954</v>
      </c>
      <c r="H248" s="222">
        <v>0.32555820397212337</v>
      </c>
      <c r="I248" s="222">
        <v>0.42350892624327696</v>
      </c>
      <c r="J248" s="223">
        <v>0.47607637972919531</v>
      </c>
      <c r="K248" s="222">
        <v>0.48165224782753308</v>
      </c>
      <c r="L248" s="223">
        <v>0.4872938436634508</v>
      </c>
      <c r="M248" s="222">
        <v>0.49300194202849823</v>
      </c>
      <c r="N248" s="222">
        <v>0.49877732684738507</v>
      </c>
      <c r="O248" s="222">
        <v>0.50462079128564208</v>
      </c>
      <c r="P248" s="222">
        <v>0.51053313785855059</v>
      </c>
      <c r="Q248" s="222">
        <v>0.51651517854135576</v>
      </c>
      <c r="R248" s="223">
        <v>0.52256773488078101</v>
      </c>
      <c r="S248" s="223">
        <v>0.52869163810785424</v>
      </c>
      <c r="T248" s="223">
        <v>0.53488772925206629</v>
      </c>
      <c r="U248" s="223">
        <v>0.54115685925687329</v>
      </c>
      <c r="V248" s="223">
        <v>0.54749988909656266</v>
      </c>
      <c r="W248" s="223">
        <v>0.55391768989449397</v>
      </c>
      <c r="X248" s="223">
        <v>0.56041114304273654</v>
      </c>
      <c r="Y248" s="223">
        <v>0.56698114032311508</v>
      </c>
      <c r="Z248" s="223">
        <v>0.57362858402968264</v>
      </c>
      <c r="AA248" s="223">
        <v>0.58035438709263953</v>
      </c>
      <c r="AB248" s="223">
        <v>0.58715947320370787</v>
      </c>
    </row>
    <row r="249" spans="2:28">
      <c r="B249" s="4" t="str">
        <f t="shared" si="49"/>
        <v>C&amp;IThermal Energy Storage</v>
      </c>
      <c r="C249" s="209"/>
      <c r="D249" s="121" t="s">
        <v>325</v>
      </c>
      <c r="E249" s="222">
        <v>0</v>
      </c>
      <c r="F249" s="222">
        <v>3.0812694548422524E-2</v>
      </c>
      <c r="G249" s="222">
        <v>0.10688483689688393</v>
      </c>
      <c r="H249" s="222">
        <v>0.24264711971455863</v>
      </c>
      <c r="I249" s="222">
        <v>0.30737319727371093</v>
      </c>
      <c r="J249" s="223">
        <v>0.33817261656251418</v>
      </c>
      <c r="K249" s="222">
        <v>0.33737239005870145</v>
      </c>
      <c r="L249" s="223">
        <v>0.3353573293972944</v>
      </c>
      <c r="M249" s="222">
        <v>0.33327250708032696</v>
      </c>
      <c r="N249" s="222">
        <v>0.33111676354273567</v>
      </c>
      <c r="O249" s="222">
        <v>0.32800467039073644</v>
      </c>
      <c r="P249" s="222">
        <v>0.33149824948486167</v>
      </c>
      <c r="Q249" s="222">
        <v>0.33502957006771472</v>
      </c>
      <c r="R249" s="223">
        <v>0.33859904361462717</v>
      </c>
      <c r="S249" s="223">
        <v>0.34220708612677286</v>
      </c>
      <c r="T249" s="223">
        <v>0.34585411818136591</v>
      </c>
      <c r="U249" s="223">
        <v>0.34954056498241926</v>
      </c>
      <c r="V249" s="223">
        <v>0.35326685641207017</v>
      </c>
      <c r="W249" s="223">
        <v>0.35703342708248048</v>
      </c>
      <c r="X249" s="223">
        <v>0.36084071638831638</v>
      </c>
      <c r="Y249" s="223">
        <v>0.36468916855981537</v>
      </c>
      <c r="Z249" s="223">
        <v>0.36857923271644599</v>
      </c>
      <c r="AA249" s="223">
        <v>0.37251136292116932</v>
      </c>
      <c r="AB249" s="223">
        <v>0.37648601823530448</v>
      </c>
    </row>
    <row r="250" spans="2:28">
      <c r="B250" s="4" t="str">
        <f t="shared" si="49"/>
        <v>C&amp;IThird Party Contracts</v>
      </c>
      <c r="C250" s="209"/>
      <c r="D250" s="121" t="s">
        <v>248</v>
      </c>
      <c r="E250" s="222">
        <v>0</v>
      </c>
      <c r="F250" s="222">
        <v>1.2944340193307493</v>
      </c>
      <c r="G250" s="222">
        <v>2.3847811596364314</v>
      </c>
      <c r="H250" s="222">
        <v>3.0012346772081586</v>
      </c>
      <c r="I250" s="222">
        <v>3.0109960363742436</v>
      </c>
      <c r="J250" s="223">
        <v>3.0209342637659216</v>
      </c>
      <c r="K250" s="222">
        <v>3.0310503302656873</v>
      </c>
      <c r="L250" s="223">
        <v>3.0413452183119256</v>
      </c>
      <c r="M250" s="222">
        <v>3.0518199219792392</v>
      </c>
      <c r="N250" s="222">
        <v>3.0624754470595672</v>
      </c>
      <c r="O250" s="222">
        <v>3.0733128111441177</v>
      </c>
      <c r="P250" s="222">
        <v>3.0843330437061147</v>
      </c>
      <c r="Q250" s="222">
        <v>3.0955371861843619</v>
      </c>
      <c r="R250" s="223">
        <v>3.1069262920676355</v>
      </c>
      <c r="S250" s="223">
        <v>3.1185014269799098</v>
      </c>
      <c r="T250" s="223">
        <v>3.1302636687664211</v>
      </c>
      <c r="U250" s="223">
        <v>3.1422141075805756</v>
      </c>
      <c r="V250" s="223">
        <v>3.1543538459717233</v>
      </c>
      <c r="W250" s="223">
        <v>3.1666839989737685</v>
      </c>
      <c r="X250" s="223">
        <v>3.1792056941946707</v>
      </c>
      <c r="Y250" s="223">
        <v>3.1919200719067984</v>
      </c>
      <c r="Z250" s="223">
        <v>3.204828285138178</v>
      </c>
      <c r="AA250" s="223">
        <v>3.2179314997646213</v>
      </c>
      <c r="AB250" s="223">
        <v>3.2312308946027484</v>
      </c>
    </row>
    <row r="251" spans="2:28">
      <c r="B251" s="4" t="str">
        <f t="shared" si="49"/>
        <v>C&amp;ITime-of-Use Opt-Out</v>
      </c>
      <c r="C251" s="209"/>
      <c r="D251" s="121" t="s">
        <v>1314</v>
      </c>
      <c r="E251" s="222"/>
      <c r="F251" s="222"/>
      <c r="G251" s="222"/>
      <c r="H251" s="222"/>
      <c r="I251" s="222"/>
      <c r="J251" s="223"/>
      <c r="K251" s="222"/>
      <c r="L251" s="223"/>
      <c r="M251" s="222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23"/>
      <c r="AA251" s="223"/>
      <c r="AB251" s="223"/>
    </row>
    <row r="252" spans="2:28">
      <c r="B252" s="4" t="str">
        <f t="shared" si="49"/>
        <v>C&amp;IAncillary DLC WH</v>
      </c>
      <c r="C252" s="209"/>
      <c r="D252" s="121" t="s">
        <v>439</v>
      </c>
      <c r="E252" s="222">
        <v>0</v>
      </c>
      <c r="F252" s="222">
        <v>4.5425736654970891E-2</v>
      </c>
      <c r="G252" s="222">
        <v>0.137920478512954</v>
      </c>
      <c r="H252" s="222">
        <v>0.32555820397212337</v>
      </c>
      <c r="I252" s="222">
        <v>0.42350892624327696</v>
      </c>
      <c r="J252" s="223">
        <v>0.47607637972919531</v>
      </c>
      <c r="K252" s="222">
        <v>0.48165224782753308</v>
      </c>
      <c r="L252" s="223">
        <v>0.4872938436634508</v>
      </c>
      <c r="M252" s="222">
        <v>0.49300194202849823</v>
      </c>
      <c r="N252" s="222">
        <v>0.49877732684738507</v>
      </c>
      <c r="O252" s="222">
        <v>0.50462079128564208</v>
      </c>
      <c r="P252" s="222">
        <v>0.51053313785855059</v>
      </c>
      <c r="Q252" s="222">
        <v>0.51651517854135576</v>
      </c>
      <c r="R252" s="223">
        <v>0.52256773488078101</v>
      </c>
      <c r="S252" s="223">
        <v>0.52869163810785424</v>
      </c>
      <c r="T252" s="223">
        <v>0.53488772925206629</v>
      </c>
      <c r="U252" s="223">
        <v>0.54115685925687329</v>
      </c>
      <c r="V252" s="223">
        <v>0.54749988909656266</v>
      </c>
      <c r="W252" s="223">
        <v>0.55391768989449397</v>
      </c>
      <c r="X252" s="223">
        <v>0.56041114304273654</v>
      </c>
      <c r="Y252" s="223">
        <v>0.56698114032311508</v>
      </c>
      <c r="Z252" s="223">
        <v>0.57362858402968264</v>
      </c>
      <c r="AA252" s="223">
        <v>0.58035438709263953</v>
      </c>
      <c r="AB252" s="223">
        <v>0.58715947320370787</v>
      </c>
    </row>
    <row r="253" spans="2:28">
      <c r="B253" s="4" t="str">
        <f t="shared" si="49"/>
        <v>C&amp;IElectric Vehicle TOU Opt-in</v>
      </c>
      <c r="C253" s="209"/>
      <c r="D253" s="121" t="s">
        <v>283</v>
      </c>
      <c r="E253" s="222">
        <v>3.0607323445040798E-2</v>
      </c>
      <c r="F253" s="222">
        <v>2.860029317511836E-2</v>
      </c>
      <c r="G253" s="222">
        <v>2.7491077515979328E-2</v>
      </c>
      <c r="H253" s="222">
        <v>2.6829778903719997E-2</v>
      </c>
      <c r="I253" s="222">
        <v>2.7058169578374296E-2</v>
      </c>
      <c r="J253" s="223">
        <v>2.7288524343222334E-2</v>
      </c>
      <c r="K253" s="222">
        <v>2.7520860078760041E-2</v>
      </c>
      <c r="L253" s="223">
        <v>2.7755193810568873E-2</v>
      </c>
      <c r="M253" s="222">
        <v>2.7991542710562811E-2</v>
      </c>
      <c r="N253" s="222">
        <v>2.822992409824605E-2</v>
      </c>
      <c r="O253" s="222">
        <v>2.8470355441981548E-2</v>
      </c>
      <c r="P253" s="222">
        <v>2.8712854360270421E-2</v>
      </c>
      <c r="Q253" s="222">
        <v>2.8957438623042328E-2</v>
      </c>
      <c r="R253" s="223">
        <v>2.9204126152957054E-2</v>
      </c>
      <c r="S253" s="223">
        <v>2.9452935026717093E-2</v>
      </c>
      <c r="T253" s="223">
        <v>2.970388347639176E-2</v>
      </c>
      <c r="U253" s="223">
        <v>2.9956989890752374E-2</v>
      </c>
      <c r="V253" s="223">
        <v>3.0212272816619264E-2</v>
      </c>
      <c r="W253" s="223">
        <v>3.0469750960220036E-2</v>
      </c>
      <c r="X253" s="223">
        <v>3.0729443188559771E-2</v>
      </c>
      <c r="Y253" s="223">
        <v>3.0991368530802723E-2</v>
      </c>
      <c r="Z253" s="223">
        <v>3.1255546179666249E-2</v>
      </c>
      <c r="AA253" s="223">
        <v>3.1521995492826374E-2</v>
      </c>
      <c r="AB253" s="223">
        <v>3.1790735994335628E-2</v>
      </c>
    </row>
    <row r="254" spans="2:28">
      <c r="B254" s="4" t="str">
        <f t="shared" si="49"/>
        <v>C&amp;IPilot-CTA-2045 HPWH</v>
      </c>
      <c r="C254" s="209"/>
      <c r="D254" s="121" t="s">
        <v>1126</v>
      </c>
      <c r="E254" s="222"/>
      <c r="F254" s="222"/>
      <c r="G254" s="222"/>
      <c r="H254" s="222"/>
      <c r="I254" s="222"/>
      <c r="J254" s="223"/>
      <c r="K254" s="222"/>
      <c r="L254" s="223"/>
      <c r="M254" s="222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  <c r="AB254" s="223"/>
    </row>
    <row r="255" spans="2:28">
      <c r="B255" s="4" t="str">
        <f t="shared" si="49"/>
        <v>C&amp;IParent-CTA-2045 HPWH</v>
      </c>
      <c r="C255" s="209"/>
      <c r="D255" s="121" t="s">
        <v>1147</v>
      </c>
      <c r="E255" s="222">
        <v>0</v>
      </c>
      <c r="F255" s="222">
        <v>1.4695191414314114E-2</v>
      </c>
      <c r="G255" s="222">
        <v>3.9263222076096504E-2</v>
      </c>
      <c r="H255" s="222">
        <v>7.7611255586906555E-2</v>
      </c>
      <c r="I255" s="222">
        <v>0.11700334094438444</v>
      </c>
      <c r="J255" s="223">
        <v>0.16811179293698458</v>
      </c>
      <c r="K255" s="222">
        <v>0.22094954272138687</v>
      </c>
      <c r="L255" s="223">
        <v>0.28986527642694304</v>
      </c>
      <c r="M255" s="222">
        <v>0.36665155131350058</v>
      </c>
      <c r="N255" s="222">
        <v>0.44069512137180661</v>
      </c>
      <c r="O255" s="222">
        <v>0.5293995507136785</v>
      </c>
      <c r="P255" s="222">
        <v>0.55443088454476674</v>
      </c>
      <c r="Q255" s="222">
        <v>0.56294360427196644</v>
      </c>
      <c r="R255" s="223">
        <v>0.58847390702101465</v>
      </c>
      <c r="S255" s="223">
        <v>0.60415111010213718</v>
      </c>
      <c r="T255" s="223">
        <v>0.62926903438487214</v>
      </c>
      <c r="U255" s="223">
        <v>0.63682167872865869</v>
      </c>
      <c r="V255" s="223">
        <v>0.65252228305506921</v>
      </c>
      <c r="W255" s="223">
        <v>0.65898402400046008</v>
      </c>
      <c r="X255" s="223">
        <v>0.68030863609762204</v>
      </c>
      <c r="Y255" s="223">
        <v>0.70813541743403363</v>
      </c>
      <c r="Z255" s="223">
        <v>0.72036417812028319</v>
      </c>
      <c r="AA255" s="223">
        <v>0.73255450749451867</v>
      </c>
      <c r="AB255" s="223">
        <v>0.76425783138430081</v>
      </c>
    </row>
    <row r="256" spans="2:28">
      <c r="B256" s="4" t="str">
        <f t="shared" si="49"/>
        <v>C&amp;IParent-Ancillary HPWH</v>
      </c>
      <c r="C256" s="209"/>
      <c r="D256" s="121" t="s">
        <v>1168</v>
      </c>
      <c r="E256" s="222">
        <v>0</v>
      </c>
      <c r="F256" s="222">
        <v>1.4695191414314114E-2</v>
      </c>
      <c r="G256" s="222">
        <v>3.9263222076096504E-2</v>
      </c>
      <c r="H256" s="222">
        <v>7.7611255586906555E-2</v>
      </c>
      <c r="I256" s="222">
        <v>0.11700334094438444</v>
      </c>
      <c r="J256" s="223">
        <v>0.16811179293698458</v>
      </c>
      <c r="K256" s="222">
        <v>0.22094954272138687</v>
      </c>
      <c r="L256" s="223">
        <v>0.28986527642694304</v>
      </c>
      <c r="M256" s="222">
        <v>0.36665155131350058</v>
      </c>
      <c r="N256" s="222">
        <v>0.44069512137180661</v>
      </c>
      <c r="O256" s="222">
        <v>0.5293995507136785</v>
      </c>
      <c r="P256" s="222">
        <v>0.55443088454476674</v>
      </c>
      <c r="Q256" s="222">
        <v>0.56294360427196644</v>
      </c>
      <c r="R256" s="223">
        <v>0.58847390702101465</v>
      </c>
      <c r="S256" s="223">
        <v>0.60415111010213718</v>
      </c>
      <c r="T256" s="223">
        <v>0.62926903438487214</v>
      </c>
      <c r="U256" s="223">
        <v>0.63682167872865869</v>
      </c>
      <c r="V256" s="223">
        <v>0.65252228305506921</v>
      </c>
      <c r="W256" s="223">
        <v>0.65898402400046008</v>
      </c>
      <c r="X256" s="223">
        <v>0.68030863609762204</v>
      </c>
      <c r="Y256" s="223">
        <v>0.70813541743403363</v>
      </c>
      <c r="Z256" s="223">
        <v>0.72036417812028319</v>
      </c>
      <c r="AA256" s="223">
        <v>0.73255450749451867</v>
      </c>
      <c r="AB256" s="223">
        <v>0.76425783138430081</v>
      </c>
    </row>
    <row r="257" spans="2:28">
      <c r="B257" s="4" t="str">
        <f t="shared" si="49"/>
        <v>C&amp;IPilot-CTA-2045 ERWH</v>
      </c>
      <c r="C257" s="209"/>
      <c r="D257" s="121" t="s">
        <v>1189</v>
      </c>
      <c r="E257" s="222"/>
      <c r="F257" s="222"/>
      <c r="G257" s="222"/>
      <c r="H257" s="222"/>
      <c r="I257" s="222"/>
      <c r="J257" s="223"/>
      <c r="K257" s="222"/>
      <c r="L257" s="223"/>
      <c r="M257" s="222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</row>
    <row r="258" spans="2:28">
      <c r="B258" s="4" t="str">
        <f t="shared" si="49"/>
        <v>C&amp;IParent-CTA-2045 ERWH</v>
      </c>
      <c r="C258" s="209"/>
      <c r="D258" s="121" t="s">
        <v>1210</v>
      </c>
      <c r="E258" s="222">
        <v>0</v>
      </c>
      <c r="F258" s="222">
        <v>0.11018331395700849</v>
      </c>
      <c r="G258" s="222">
        <v>0.26996895939487298</v>
      </c>
      <c r="H258" s="222">
        <v>0.46541436054778318</v>
      </c>
      <c r="I258" s="222">
        <v>0.6632412079355684</v>
      </c>
      <c r="J258" s="223">
        <v>0.9086856873360849</v>
      </c>
      <c r="K258" s="222">
        <v>1.155750978656028</v>
      </c>
      <c r="L258" s="223">
        <v>1.481485862222919</v>
      </c>
      <c r="M258" s="222">
        <v>1.7866465284589654</v>
      </c>
      <c r="N258" s="222">
        <v>2.1147274221517569</v>
      </c>
      <c r="O258" s="222">
        <v>2.4878311830553121</v>
      </c>
      <c r="P258" s="222">
        <v>2.4306330998622356</v>
      </c>
      <c r="Q258" s="222">
        <v>2.4413068074033371</v>
      </c>
      <c r="R258" s="223">
        <v>2.3829499571021313</v>
      </c>
      <c r="S258" s="223">
        <v>2.3652624450903823</v>
      </c>
      <c r="T258" s="223">
        <v>2.3094844122430769</v>
      </c>
      <c r="U258" s="223">
        <v>2.3258682560249393</v>
      </c>
      <c r="V258" s="223">
        <v>2.3094478675332022</v>
      </c>
      <c r="W258" s="223">
        <v>2.3312068508337105</v>
      </c>
      <c r="X258" s="223">
        <v>2.2927579169061665</v>
      </c>
      <c r="Y258" s="223">
        <v>2.2282369433183473</v>
      </c>
      <c r="Z258" s="223">
        <v>2.2278692909028828</v>
      </c>
      <c r="AA258" s="223">
        <v>2.2281398545393216</v>
      </c>
      <c r="AB258" s="223">
        <v>2.1492374886471954</v>
      </c>
    </row>
    <row r="259" spans="2:28">
      <c r="B259" s="4" t="str">
        <f t="shared" si="49"/>
        <v>C&amp;IParent-Ancillary ERWH</v>
      </c>
      <c r="C259" s="209"/>
      <c r="D259" s="121" t="s">
        <v>1231</v>
      </c>
      <c r="E259" s="222">
        <v>0</v>
      </c>
      <c r="F259" s="222">
        <v>0.11018331395700849</v>
      </c>
      <c r="G259" s="222">
        <v>0.26996895939487298</v>
      </c>
      <c r="H259" s="222">
        <v>0.46541436054778318</v>
      </c>
      <c r="I259" s="222">
        <v>0.6632412079355684</v>
      </c>
      <c r="J259" s="223">
        <v>0.9086856873360849</v>
      </c>
      <c r="K259" s="222">
        <v>1.155750978656028</v>
      </c>
      <c r="L259" s="223">
        <v>1.481485862222919</v>
      </c>
      <c r="M259" s="222">
        <v>1.7866465284589654</v>
      </c>
      <c r="N259" s="222">
        <v>2.1147274221517569</v>
      </c>
      <c r="O259" s="222">
        <v>2.4878311830553121</v>
      </c>
      <c r="P259" s="222">
        <v>2.4306330998622356</v>
      </c>
      <c r="Q259" s="222">
        <v>2.4413068074033371</v>
      </c>
      <c r="R259" s="223">
        <v>2.3829499571021313</v>
      </c>
      <c r="S259" s="223">
        <v>2.3652624450903823</v>
      </c>
      <c r="T259" s="223">
        <v>2.3094844122430769</v>
      </c>
      <c r="U259" s="223">
        <v>2.3258682560249393</v>
      </c>
      <c r="V259" s="223">
        <v>2.3094478675332022</v>
      </c>
      <c r="W259" s="223">
        <v>2.3312068508337105</v>
      </c>
      <c r="X259" s="223">
        <v>2.2927579169061665</v>
      </c>
      <c r="Y259" s="223">
        <v>2.2282369433183473</v>
      </c>
      <c r="Z259" s="223">
        <v>2.2278692909028828</v>
      </c>
      <c r="AA259" s="223">
        <v>2.2281398545393216</v>
      </c>
      <c r="AB259" s="223">
        <v>2.1492374886471954</v>
      </c>
    </row>
    <row r="260" spans="2:28">
      <c r="B260" s="4" t="str">
        <f t="shared" si="49"/>
        <v>C&amp;IPilot-Time-of-Use Opt-in</v>
      </c>
      <c r="C260" s="209"/>
      <c r="D260" s="121" t="s">
        <v>1252</v>
      </c>
      <c r="E260" s="222"/>
      <c r="F260" s="222"/>
      <c r="G260" s="222"/>
      <c r="H260" s="222"/>
      <c r="I260" s="222"/>
      <c r="J260" s="223"/>
      <c r="K260" s="222"/>
      <c r="L260" s="223"/>
      <c r="M260" s="222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</row>
    <row r="261" spans="2:28">
      <c r="B261" s="4" t="str">
        <f t="shared" si="49"/>
        <v>C&amp;IParent-Time-of-Use Opt-in</v>
      </c>
      <c r="C261" s="209"/>
      <c r="D261" s="121" t="s">
        <v>1273</v>
      </c>
      <c r="E261" s="222">
        <v>0</v>
      </c>
      <c r="F261" s="222">
        <v>4.1771986013711534E-3</v>
      </c>
      <c r="G261" s="222">
        <v>1.331043189103411E-2</v>
      </c>
      <c r="H261" s="222">
        <v>2.8833239045814342E-2</v>
      </c>
      <c r="I261" s="222">
        <v>3.6044073720761766E-2</v>
      </c>
      <c r="J261" s="223">
        <v>3.9149682783983654E-2</v>
      </c>
      <c r="K261" s="222">
        <v>3.8603336936502287E-2</v>
      </c>
      <c r="L261" s="223">
        <v>3.7867798171382042E-2</v>
      </c>
      <c r="M261" s="222">
        <v>3.7119984274972914E-2</v>
      </c>
      <c r="N261" s="222">
        <v>3.6359719861516898E-2</v>
      </c>
      <c r="O261" s="222">
        <v>3.545220697041386E-2</v>
      </c>
      <c r="P261" s="222">
        <v>3.5547847604632879E-2</v>
      </c>
      <c r="Q261" s="222">
        <v>3.5645524156897035E-2</v>
      </c>
      <c r="R261" s="223">
        <v>3.5745246949299835E-2</v>
      </c>
      <c r="S261" s="223">
        <v>3.5847026434586947E-2</v>
      </c>
      <c r="T261" s="223">
        <v>3.5950873197030941E-2</v>
      </c>
      <c r="U261" s="223">
        <v>3.6056797953314949E-2</v>
      </c>
      <c r="V261" s="223">
        <v>3.6164811553425366E-2</v>
      </c>
      <c r="W261" s="223">
        <v>3.6274924981553686E-2</v>
      </c>
      <c r="X261" s="223">
        <v>3.6387149357007466E-2</v>
      </c>
      <c r="Y261" s="223">
        <v>3.6501495935130565E-2</v>
      </c>
      <c r="Z261" s="223">
        <v>3.6617976108232711E-2</v>
      </c>
      <c r="AA261" s="223">
        <v>3.6736601406528402E-2</v>
      </c>
      <c r="AB261" s="223">
        <v>3.6857383499085322E-2</v>
      </c>
    </row>
    <row r="262" spans="2:28">
      <c r="B262" s="4" t="str">
        <f t="shared" si="49"/>
        <v>C&amp;IPilot-Peak Time Rebate</v>
      </c>
      <c r="C262" s="209"/>
      <c r="D262" s="121" t="s">
        <v>1355</v>
      </c>
      <c r="E262" s="222"/>
      <c r="F262" s="222"/>
      <c r="G262" s="222"/>
      <c r="H262" s="222"/>
      <c r="I262" s="222"/>
      <c r="J262" s="223"/>
      <c r="K262" s="222"/>
      <c r="L262" s="223"/>
      <c r="M262" s="222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</row>
    <row r="263" spans="2:28">
      <c r="B263" s="4" t="str">
        <f t="shared" si="49"/>
        <v>C&amp;IParent-Peak Time Rebate</v>
      </c>
      <c r="C263" s="209"/>
      <c r="D263" s="121" t="s">
        <v>1376</v>
      </c>
      <c r="E263" s="222">
        <v>0</v>
      </c>
      <c r="F263" s="222">
        <v>8.8954050533296913E-2</v>
      </c>
      <c r="G263" s="222">
        <v>0.27757990968807816</v>
      </c>
      <c r="H263" s="222">
        <v>0.56340050083175341</v>
      </c>
      <c r="I263" s="222">
        <v>0.67969187080173232</v>
      </c>
      <c r="J263" s="223">
        <v>0.72378606149723224</v>
      </c>
      <c r="K263" s="222">
        <v>0.71181880615739956</v>
      </c>
      <c r="L263" s="223">
        <v>0.69594627878971349</v>
      </c>
      <c r="M263" s="222">
        <v>0.67981463124768049</v>
      </c>
      <c r="N263" s="222">
        <v>0.66342019617675674</v>
      </c>
      <c r="O263" s="222">
        <v>0.64398478886854682</v>
      </c>
      <c r="P263" s="222">
        <v>0.64521767638369765</v>
      </c>
      <c r="Q263" s="222">
        <v>0.64648617503761874</v>
      </c>
      <c r="R263" s="223">
        <v>0.64779044300343136</v>
      </c>
      <c r="S263" s="223">
        <v>0.64913064067800097</v>
      </c>
      <c r="T263" s="223">
        <v>0.65050693069593402</v>
      </c>
      <c r="U263" s="223">
        <v>0.65191947794372473</v>
      </c>
      <c r="V263" s="223">
        <v>0.65336844957405305</v>
      </c>
      <c r="W263" s="223">
        <v>0.65485401502023644</v>
      </c>
      <c r="X263" s="223">
        <v>0.65637634601083361</v>
      </c>
      <c r="Y263" s="223">
        <v>0.65793561658440181</v>
      </c>
      <c r="Z263" s="223">
        <v>0.65953200310441429</v>
      </c>
      <c r="AA263" s="223">
        <v>0.66116568427433031</v>
      </c>
      <c r="AB263" s="223">
        <v>0.66283684115282537</v>
      </c>
    </row>
    <row r="264" spans="2:28">
      <c r="B264" s="4" t="str">
        <f t="shared" si="49"/>
        <v>C&amp;IVariable Peak Pricing Rates</v>
      </c>
      <c r="C264" s="209" t="s">
        <v>259</v>
      </c>
      <c r="D264" s="121" t="s">
        <v>303</v>
      </c>
      <c r="E264" s="222">
        <v>0</v>
      </c>
      <c r="F264" s="222">
        <v>0.25126153062565232</v>
      </c>
      <c r="G264" s="222">
        <v>0.75244516714286935</v>
      </c>
      <c r="H264" s="222">
        <v>1.5622193487407627</v>
      </c>
      <c r="I264" s="222">
        <v>1.9450897695992779</v>
      </c>
      <c r="J264" s="223">
        <v>2.124741202621788</v>
      </c>
      <c r="K264" s="222">
        <v>2.122190532961219</v>
      </c>
      <c r="L264" s="223">
        <v>2.1198603439299433</v>
      </c>
      <c r="M264" s="222">
        <v>2.1177410045456302</v>
      </c>
      <c r="N264" s="222">
        <v>2.1158233497785179</v>
      </c>
      <c r="O264" s="222">
        <v>2.1140986570537734</v>
      </c>
      <c r="P264" s="222">
        <v>2.1125586239721059</v>
      </c>
      <c r="Q264" s="222">
        <v>2.1111953471844389</v>
      </c>
      <c r="R264" s="223">
        <v>2.1100013023598132</v>
      </c>
      <c r="S264" s="223">
        <v>2.1089693251889754</v>
      </c>
      <c r="T264" s="223">
        <v>2.108092593369125</v>
      </c>
      <c r="U264" s="223">
        <v>2.1073646095182328</v>
      </c>
      <c r="V264" s="223">
        <v>2.1067791849700557</v>
      </c>
      <c r="W264" s="223">
        <v>2.1063304244035814</v>
      </c>
      <c r="X264" s="223">
        <v>2.1060127112631024</v>
      </c>
      <c r="Y264" s="223">
        <v>2.1058206939274231</v>
      </c>
      <c r="Z264" s="223">
        <v>2.1057492725889313</v>
      </c>
      <c r="AA264" s="223">
        <v>2.1057935868053361</v>
      </c>
      <c r="AB264" s="223">
        <v>2.1059490036888335</v>
      </c>
    </row>
    <row r="265" spans="2:28">
      <c r="B265" s="4" t="str">
        <f t="shared" si="49"/>
        <v>C&amp;IAncillary Battery Storage</v>
      </c>
      <c r="C265" s="209"/>
      <c r="D265" s="121" t="s">
        <v>503</v>
      </c>
      <c r="E265" s="222">
        <v>0</v>
      </c>
      <c r="F265" s="222">
        <v>3.7143713261245056E-3</v>
      </c>
      <c r="G265" s="222">
        <v>8.3071606939046153E-3</v>
      </c>
      <c r="H265" s="222">
        <v>1.6488388037071228E-2</v>
      </c>
      <c r="I265" s="222">
        <v>2.4617849319723412E-2</v>
      </c>
      <c r="J265" s="223">
        <v>3.2720066272202301E-2</v>
      </c>
      <c r="K265" s="222">
        <v>4.4918659611874884E-2</v>
      </c>
      <c r="L265" s="223">
        <v>5.7082262351391737E-2</v>
      </c>
      <c r="M265" s="222">
        <v>6.9213206871797078E-2</v>
      </c>
      <c r="N265" s="222">
        <v>8.5379366036298129E-2</v>
      </c>
      <c r="O265" s="222">
        <v>0.10150624057208951</v>
      </c>
      <c r="P265" s="222">
        <v>0.11759646329400855</v>
      </c>
      <c r="Q265" s="222">
        <v>0.13770258088263301</v>
      </c>
      <c r="R265" s="223">
        <v>0.15776731562305088</v>
      </c>
      <c r="S265" s="223">
        <v>0.17779345692247595</v>
      </c>
      <c r="T265" s="223">
        <v>0.20182002305779245</v>
      </c>
      <c r="U265" s="223">
        <v>0.20161136030731291</v>
      </c>
      <c r="V265" s="223">
        <v>0.20141161130384683</v>
      </c>
      <c r="W265" s="223">
        <v>0.20122037611814766</v>
      </c>
      <c r="X265" s="223">
        <v>0.20103727360188972</v>
      </c>
      <c r="Y265" s="223">
        <v>0.20086194047154526</v>
      </c>
      <c r="Z265" s="223">
        <v>0.2006940304382811</v>
      </c>
      <c r="AA265" s="223">
        <v>0.2005332133815125</v>
      </c>
      <c r="AB265" s="223">
        <v>0.20037917456387594</v>
      </c>
    </row>
    <row r="266" spans="2:28">
      <c r="B266" s="4" t="str">
        <f t="shared" si="49"/>
        <v>C&amp;IAncillary Third Party</v>
      </c>
      <c r="C266" s="209"/>
      <c r="D266" s="121" t="s">
        <v>472</v>
      </c>
      <c r="E266" s="222">
        <v>0</v>
      </c>
      <c r="F266" s="222">
        <v>0.91627249761707974</v>
      </c>
      <c r="G266" s="222">
        <v>1.6028200827236931</v>
      </c>
      <c r="H266" s="222">
        <v>1.9966126639618176</v>
      </c>
      <c r="I266" s="222">
        <v>1.9945212060299968</v>
      </c>
      <c r="J266" s="223">
        <v>1.9926331846267817</v>
      </c>
      <c r="K266" s="222">
        <v>1.99094006401705</v>
      </c>
      <c r="L266" s="223">
        <v>1.989433710220335</v>
      </c>
      <c r="M266" s="222">
        <v>1.9881063711285065</v>
      </c>
      <c r="N266" s="222">
        <v>1.9869506576422389</v>
      </c>
      <c r="O266" s="222">
        <v>1.9859595257729292</v>
      </c>
      <c r="P266" s="222">
        <v>1.9851262596595585</v>
      </c>
      <c r="Q266" s="222">
        <v>1.9844444554526748</v>
      </c>
      <c r="R266" s="223">
        <v>1.9839080060201955</v>
      </c>
      <c r="S266" s="223">
        <v>1.9835110864321441</v>
      </c>
      <c r="T266" s="223">
        <v>1.9832481401836792</v>
      </c>
      <c r="U266" s="223">
        <v>1.9831138661179541</v>
      </c>
      <c r="V266" s="223">
        <v>1.9831032060123583</v>
      </c>
      <c r="W266" s="223">
        <v>1.9832113327936187</v>
      </c>
      <c r="X266" s="223">
        <v>1.9834336393490777</v>
      </c>
      <c r="Y266" s="223">
        <v>1.9837657279031773</v>
      </c>
      <c r="Z266" s="223">
        <v>1.9842033999298117</v>
      </c>
      <c r="AA266" s="223">
        <v>1.9847426465727673</v>
      </c>
      <c r="AB266" s="223">
        <v>1.9853796395479333</v>
      </c>
    </row>
    <row r="267" spans="2:28">
      <c r="B267" s="4" t="str">
        <f t="shared" si="49"/>
        <v>C&amp;IBattery Energy Storage</v>
      </c>
      <c r="C267" s="209"/>
      <c r="D267" s="121" t="s">
        <v>356</v>
      </c>
      <c r="E267" s="222">
        <v>0</v>
      </c>
      <c r="F267" s="222">
        <v>3.7143713261245056E-3</v>
      </c>
      <c r="G267" s="222">
        <v>8.3071606939046153E-3</v>
      </c>
      <c r="H267" s="222">
        <v>1.6488388037071228E-2</v>
      </c>
      <c r="I267" s="222">
        <v>2.4617849319723412E-2</v>
      </c>
      <c r="J267" s="223">
        <v>3.2720066272202301E-2</v>
      </c>
      <c r="K267" s="222">
        <v>4.4918659611874884E-2</v>
      </c>
      <c r="L267" s="223">
        <v>5.7082262351391737E-2</v>
      </c>
      <c r="M267" s="222">
        <v>6.9213206871797078E-2</v>
      </c>
      <c r="N267" s="222">
        <v>8.5379366036298129E-2</v>
      </c>
      <c r="O267" s="222">
        <v>0.10150624057208951</v>
      </c>
      <c r="P267" s="222">
        <v>0.11759646329400855</v>
      </c>
      <c r="Q267" s="222">
        <v>0.13770258088263301</v>
      </c>
      <c r="R267" s="223">
        <v>0.15776731562305088</v>
      </c>
      <c r="S267" s="223">
        <v>0.17779345692247595</v>
      </c>
      <c r="T267" s="223">
        <v>0.20182002305779245</v>
      </c>
      <c r="U267" s="223">
        <v>0.20161136030731291</v>
      </c>
      <c r="V267" s="223">
        <v>0.20141161130384683</v>
      </c>
      <c r="W267" s="223">
        <v>0.20122037611814766</v>
      </c>
      <c r="X267" s="223">
        <v>0.20103727360188972</v>
      </c>
      <c r="Y267" s="223">
        <v>0.20086194047154526</v>
      </c>
      <c r="Z267" s="223">
        <v>0.2006940304382811</v>
      </c>
      <c r="AA267" s="223">
        <v>0.2005332133815125</v>
      </c>
      <c r="AB267" s="223">
        <v>0.20037917456387594</v>
      </c>
    </row>
    <row r="268" spans="2:28">
      <c r="B268" s="4" t="str">
        <f t="shared" si="49"/>
        <v>C&amp;IThermal Energy Storage</v>
      </c>
      <c r="C268" s="209"/>
      <c r="D268" s="121" t="s">
        <v>325</v>
      </c>
      <c r="E268" s="222">
        <v>0</v>
      </c>
      <c r="F268" s="222">
        <v>3.093088573516058E-2</v>
      </c>
      <c r="G268" s="222">
        <v>0.10408723111036282</v>
      </c>
      <c r="H268" s="222">
        <v>0.2424760496395002</v>
      </c>
      <c r="I268" s="222">
        <v>0.31124281260469167</v>
      </c>
      <c r="J268" s="223">
        <v>0.34525208232202498</v>
      </c>
      <c r="K268" s="222">
        <v>0.34470391987593174</v>
      </c>
      <c r="L268" s="223">
        <v>0.34417970701646133</v>
      </c>
      <c r="M268" s="222">
        <v>0.34367834599440783</v>
      </c>
      <c r="N268" s="222">
        <v>0.34319879155838251</v>
      </c>
      <c r="O268" s="222">
        <v>0.34274004835710159</v>
      </c>
      <c r="P268" s="222">
        <v>0.34230116847354769</v>
      </c>
      <c r="Q268" s="222">
        <v>0.34188124908418738</v>
      </c>
      <c r="R268" s="223">
        <v>0.34147943023678318</v>
      </c>
      <c r="S268" s="223">
        <v>0.34109489274067867</v>
      </c>
      <c r="T268" s="223">
        <v>0.34072685616375215</v>
      </c>
      <c r="U268" s="223">
        <v>0.34037457693054129</v>
      </c>
      <c r="V268" s="223">
        <v>0.34003734651632533</v>
      </c>
      <c r="W268" s="223">
        <v>0.33971448973222673</v>
      </c>
      <c r="X268" s="223">
        <v>0.33940536309664815</v>
      </c>
      <c r="Y268" s="223">
        <v>0.33910935328860992</v>
      </c>
      <c r="Z268" s="223">
        <v>0.33882587567877898</v>
      </c>
      <c r="AA268" s="223">
        <v>0.33855437293420459</v>
      </c>
      <c r="AB268" s="223">
        <v>0.33829431369297924</v>
      </c>
    </row>
    <row r="269" spans="2:28">
      <c r="B269" s="4" t="str">
        <f t="shared" si="49"/>
        <v>C&amp;IThird Party Contracts</v>
      </c>
      <c r="C269" s="209"/>
      <c r="D269" s="121" t="s">
        <v>248</v>
      </c>
      <c r="E269" s="222">
        <v>0</v>
      </c>
      <c r="F269" s="222">
        <v>7.0221064695085813</v>
      </c>
      <c r="G269" s="222">
        <v>12.500704561011782</v>
      </c>
      <c r="H269" s="222">
        <v>15.570815182623953</v>
      </c>
      <c r="I269" s="222">
        <v>15.550535929002052</v>
      </c>
      <c r="J269" s="223">
        <v>15.531964445880405</v>
      </c>
      <c r="K269" s="222">
        <v>15.515026485930871</v>
      </c>
      <c r="L269" s="223">
        <v>15.499651377492915</v>
      </c>
      <c r="M269" s="222">
        <v>15.485771844798439</v>
      </c>
      <c r="N269" s="222">
        <v>15.473323837499896</v>
      </c>
      <c r="O269" s="222">
        <v>15.462246369011963</v>
      </c>
      <c r="P269" s="222">
        <v>15.452481363202722</v>
      </c>
      <c r="Q269" s="222">
        <v>15.44397350899537</v>
      </c>
      <c r="R269" s="223">
        <v>15.436670122464552</v>
      </c>
      <c r="S269" s="223">
        <v>15.4305210160336</v>
      </c>
      <c r="T269" s="223">
        <v>15.425478374399878</v>
      </c>
      <c r="U269" s="223">
        <v>15.421496636835219</v>
      </c>
      <c r="V269" s="223">
        <v>15.418532385527199</v>
      </c>
      <c r="W269" s="223">
        <v>15.416544239644683</v>
      </c>
      <c r="X269" s="223">
        <v>15.415492754827918</v>
      </c>
      <c r="Y269" s="223">
        <v>15.415340327819326</v>
      </c>
      <c r="Z269" s="223">
        <v>15.416051105966156</v>
      </c>
      <c r="AA269" s="223">
        <v>15.41759090134048</v>
      </c>
      <c r="AB269" s="223">
        <v>15.419927109235402</v>
      </c>
    </row>
    <row r="270" spans="2:28">
      <c r="B270" s="4" t="str">
        <f t="shared" si="49"/>
        <v>C&amp;ITime-of-Use Opt-Out</v>
      </c>
      <c r="C270" s="209"/>
      <c r="D270" s="121" t="s">
        <v>1314</v>
      </c>
      <c r="E270" s="222"/>
      <c r="F270" s="222"/>
      <c r="G270" s="222"/>
      <c r="H270" s="222"/>
      <c r="I270" s="222"/>
      <c r="J270" s="223"/>
      <c r="K270" s="222"/>
      <c r="L270" s="223"/>
      <c r="M270" s="222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23"/>
      <c r="AA270" s="223"/>
      <c r="AB270" s="223"/>
    </row>
    <row r="271" spans="2:28">
      <c r="B271" s="4" t="str">
        <f t="shared" si="49"/>
        <v>C&amp;IElectric Vehicle TOU Opt-in</v>
      </c>
      <c r="C271" s="209"/>
      <c r="D271" s="121" t="s">
        <v>283</v>
      </c>
      <c r="E271" s="222">
        <v>0.52027014966565865</v>
      </c>
      <c r="F271" s="222">
        <v>0.45971630781068484</v>
      </c>
      <c r="G271" s="222">
        <v>0.42600177477935247</v>
      </c>
      <c r="H271" s="222">
        <v>0.40217332551578583</v>
      </c>
      <c r="I271" s="222">
        <v>0.40230010483494616</v>
      </c>
      <c r="J271" s="223">
        <v>0.40245111864137145</v>
      </c>
      <c r="K271" s="222">
        <v>0.40262570820519333</v>
      </c>
      <c r="L271" s="223">
        <v>0.4028232346101398</v>
      </c>
      <c r="M271" s="222">
        <v>0.40304307816241286</v>
      </c>
      <c r="N271" s="222">
        <v>0.4032846378172113</v>
      </c>
      <c r="O271" s="222">
        <v>0.40354733062237619</v>
      </c>
      <c r="P271" s="222">
        <v>0.40383059117864223</v>
      </c>
      <c r="Q271" s="222">
        <v>0.40413387111600496</v>
      </c>
      <c r="R271" s="223">
        <v>0.40445663858571795</v>
      </c>
      <c r="S271" s="223">
        <v>0.40479837776745708</v>
      </c>
      <c r="T271" s="223">
        <v>0.40515858839119678</v>
      </c>
      <c r="U271" s="223">
        <v>0.40553678527335946</v>
      </c>
      <c r="V271" s="223">
        <v>0.40593249786681379</v>
      </c>
      <c r="W271" s="223">
        <v>0.40634526982430513</v>
      </c>
      <c r="X271" s="223">
        <v>0.40677465857492173</v>
      </c>
      <c r="Y271" s="223">
        <v>0.40722023491320203</v>
      </c>
      <c r="Z271" s="223">
        <v>0.40768158260051029</v>
      </c>
      <c r="AA271" s="223">
        <v>0.40815829797831316</v>
      </c>
      <c r="AB271" s="223">
        <v>0.40864998959299886</v>
      </c>
    </row>
    <row r="272" spans="2:28">
      <c r="B272" s="4" t="str">
        <f t="shared" si="49"/>
        <v>C&amp;IParent-Time-of-Use Opt-in</v>
      </c>
      <c r="C272" s="209"/>
      <c r="D272" s="121" t="s">
        <v>1273</v>
      </c>
      <c r="E272" s="222">
        <v>0</v>
      </c>
      <c r="F272" s="222">
        <v>9.1934365043599503E-2</v>
      </c>
      <c r="G272" s="222">
        <v>0.28164885740284445</v>
      </c>
      <c r="H272" s="222">
        <v>0.62012939166521408</v>
      </c>
      <c r="I272" s="222">
        <v>0.79627081134576816</v>
      </c>
      <c r="J272" s="223">
        <v>0.88368872426868916</v>
      </c>
      <c r="K272" s="222">
        <v>0.88272504164684995</v>
      </c>
      <c r="L272" s="223">
        <v>0.88185027722098663</v>
      </c>
      <c r="M272" s="222">
        <v>0.88106060334663772</v>
      </c>
      <c r="N272" s="222">
        <v>0.88035237588914739</v>
      </c>
      <c r="O272" s="222">
        <v>0.87972212502613933</v>
      </c>
      <c r="P272" s="222">
        <v>0.87916654652503512</v>
      </c>
      <c r="Q272" s="222">
        <v>0.87868249347064165</v>
      </c>
      <c r="R272" s="223">
        <v>0.87826696841914242</v>
      </c>
      <c r="S272" s="223">
        <v>0.87791711595609478</v>
      </c>
      <c r="T272" s="223">
        <v>0.87763021563722166</v>
      </c>
      <c r="U272" s="223">
        <v>0.87740367529191332</v>
      </c>
      <c r="V272" s="223">
        <v>0.87723502467042103</v>
      </c>
      <c r="W272" s="223">
        <v>0.87712190941673207</v>
      </c>
      <c r="X272" s="223">
        <v>0.87706208535007579</v>
      </c>
      <c r="Y272" s="223">
        <v>0.87705341303890516</v>
      </c>
      <c r="Z272" s="223">
        <v>0.87709385265206541</v>
      </c>
      <c r="AA272" s="223">
        <v>0.87718145907266432</v>
      </c>
      <c r="AB272" s="223">
        <v>0.87731437726092576</v>
      </c>
    </row>
    <row r="273" spans="2:28">
      <c r="B273" s="4" t="str">
        <f t="shared" si="49"/>
        <v>C&amp;IVariable Peak Pricing Rates</v>
      </c>
      <c r="C273" s="209" t="s">
        <v>270</v>
      </c>
      <c r="D273" s="121" t="s">
        <v>303</v>
      </c>
      <c r="E273" s="222">
        <v>0</v>
      </c>
      <c r="F273" s="222">
        <v>0.11396060786889387</v>
      </c>
      <c r="G273" s="222">
        <v>0.30889661993303025</v>
      </c>
      <c r="H273" s="222">
        <v>0.64628911702352343</v>
      </c>
      <c r="I273" s="222">
        <v>0.80500552356372834</v>
      </c>
      <c r="J273" s="223">
        <v>0.87880959706426243</v>
      </c>
      <c r="K273" s="222">
        <v>0.87622826078780491</v>
      </c>
      <c r="L273" s="223">
        <v>0.87368597674271986</v>
      </c>
      <c r="M273" s="222">
        <v>0.87118181743768408</v>
      </c>
      <c r="N273" s="222">
        <v>0.86871487903251476</v>
      </c>
      <c r="O273" s="222">
        <v>0.86628428072891328</v>
      </c>
      <c r="P273" s="222">
        <v>0.8638891641769233</v>
      </c>
      <c r="Q273" s="222">
        <v>0.86152869289669942</v>
      </c>
      <c r="R273" s="223">
        <v>0.85920205171519504</v>
      </c>
      <c r="S273" s="223">
        <v>0.85690844621738071</v>
      </c>
      <c r="T273" s="223">
        <v>0.85464710221161766</v>
      </c>
      <c r="U273" s="223">
        <v>0.85241726520882444</v>
      </c>
      <c r="V273" s="223">
        <v>0.85021819991507841</v>
      </c>
      <c r="W273" s="223">
        <v>0.84804918973730625</v>
      </c>
      <c r="X273" s="223">
        <v>0.84590953630172461</v>
      </c>
      <c r="Y273" s="223">
        <v>0.84379855898470379</v>
      </c>
      <c r="Z273" s="223">
        <v>0.84171559445573374</v>
      </c>
      <c r="AA273" s="223">
        <v>0.83965999623217713</v>
      </c>
      <c r="AB273" s="223">
        <v>0.83763113424551028</v>
      </c>
    </row>
    <row r="274" spans="2:28">
      <c r="B274" s="4" t="str">
        <f t="shared" si="49"/>
        <v>C&amp;IAncillary Battery Storage</v>
      </c>
      <c r="C274" s="209"/>
      <c r="D274" s="121" t="s">
        <v>503</v>
      </c>
      <c r="E274" s="222">
        <v>0</v>
      </c>
      <c r="F274" s="222">
        <v>5.1739974291346969E-5</v>
      </c>
      <c r="G274" s="222">
        <v>1.0184603580562658E-4</v>
      </c>
      <c r="H274" s="222">
        <v>2.0247672634271101E-4</v>
      </c>
      <c r="I274" s="222">
        <v>3.0280358056265983E-4</v>
      </c>
      <c r="J274" s="223">
        <v>4.0313043478260876E-4</v>
      </c>
      <c r="K274" s="222">
        <v>5.5430434782608687E-4</v>
      </c>
      <c r="L274" s="223">
        <v>7.0547826086956537E-4</v>
      </c>
      <c r="M274" s="222">
        <v>8.5665217391304354E-4</v>
      </c>
      <c r="N274" s="222">
        <v>1.0582173913043478E-3</v>
      </c>
      <c r="O274" s="222">
        <v>1.2597826086956521E-3</v>
      </c>
      <c r="P274" s="222">
        <v>1.4613478260869564E-3</v>
      </c>
      <c r="Q274" s="222">
        <v>1.7133043478260871E-3</v>
      </c>
      <c r="R274" s="223">
        <v>1.9652608695652175E-3</v>
      </c>
      <c r="S274" s="223">
        <v>2.2172173913043475E-3</v>
      </c>
      <c r="T274" s="223">
        <v>2.5195652173913038E-3</v>
      </c>
      <c r="U274" s="223">
        <v>2.5195652173913043E-3</v>
      </c>
      <c r="V274" s="223">
        <v>2.5195652173913043E-3</v>
      </c>
      <c r="W274" s="223">
        <v>2.5195652173913043E-3</v>
      </c>
      <c r="X274" s="223">
        <v>2.5195652173913043E-3</v>
      </c>
      <c r="Y274" s="223">
        <v>2.5195652173913043E-3</v>
      </c>
      <c r="Z274" s="223">
        <v>2.5195652173913043E-3</v>
      </c>
      <c r="AA274" s="223">
        <v>2.5195652173913043E-3</v>
      </c>
      <c r="AB274" s="223">
        <v>2.5195652173913043E-3</v>
      </c>
    </row>
    <row r="275" spans="2:28">
      <c r="B275" s="4" t="str">
        <f t="shared" si="49"/>
        <v>C&amp;IAncillary Third Party</v>
      </c>
      <c r="C275" s="209"/>
      <c r="D275" s="121" t="s">
        <v>472</v>
      </c>
      <c r="E275" s="222">
        <v>0</v>
      </c>
      <c r="F275" s="222">
        <v>0.35773174463768392</v>
      </c>
      <c r="G275" s="222">
        <v>0.57055334098762622</v>
      </c>
      <c r="H275" s="222">
        <v>0.71102899106045703</v>
      </c>
      <c r="I275" s="222">
        <v>0.70897733380391781</v>
      </c>
      <c r="J275" s="223">
        <v>0.7069547447722514</v>
      </c>
      <c r="K275" s="222">
        <v>0.70496054465950042</v>
      </c>
      <c r="L275" s="223">
        <v>0.70299407143943737</v>
      </c>
      <c r="M275" s="222">
        <v>0.70105467992058967</v>
      </c>
      <c r="N275" s="222">
        <v>0.69914174131274331</v>
      </c>
      <c r="O275" s="222">
        <v>0.69725464280463134</v>
      </c>
      <c r="P275" s="222">
        <v>0.69539278715251329</v>
      </c>
      <c r="Q275" s="222">
        <v>0.69355559227936803</v>
      </c>
      <c r="R275" s="223">
        <v>0.69174249088442652</v>
      </c>
      <c r="S275" s="223">
        <v>0.68995293006277492</v>
      </c>
      <c r="T275" s="223">
        <v>0.68818637093477197</v>
      </c>
      <c r="U275" s="223">
        <v>0.68644228828502252</v>
      </c>
      <c r="V275" s="223">
        <v>0.68472017021066678</v>
      </c>
      <c r="W275" s="223">
        <v>0.68301951777873859</v>
      </c>
      <c r="X275" s="223">
        <v>0.68133984469236353</v>
      </c>
      <c r="Y275" s="223">
        <v>0.67968067696556689</v>
      </c>
      <c r="Z275" s="223">
        <v>0.6780415526064687</v>
      </c>
      <c r="AA275" s="223">
        <v>0.6764220213086507</v>
      </c>
      <c r="AB275" s="223">
        <v>0.67482164415048418</v>
      </c>
    </row>
    <row r="276" spans="2:28">
      <c r="B276" s="4" t="str">
        <f t="shared" si="49"/>
        <v>C&amp;IBattery Energy Storage</v>
      </c>
      <c r="C276" s="209"/>
      <c r="D276" s="121" t="s">
        <v>356</v>
      </c>
      <c r="E276" s="222">
        <v>0</v>
      </c>
      <c r="F276" s="222">
        <v>5.1739974291346969E-5</v>
      </c>
      <c r="G276" s="222">
        <v>1.0184603580562658E-4</v>
      </c>
      <c r="H276" s="222">
        <v>2.0247672634271101E-4</v>
      </c>
      <c r="I276" s="222">
        <v>3.0280358056265983E-4</v>
      </c>
      <c r="J276" s="223">
        <v>4.0313043478260876E-4</v>
      </c>
      <c r="K276" s="222">
        <v>5.5430434782608687E-4</v>
      </c>
      <c r="L276" s="223">
        <v>7.0547826086956537E-4</v>
      </c>
      <c r="M276" s="222">
        <v>8.5665217391304354E-4</v>
      </c>
      <c r="N276" s="222">
        <v>1.0582173913043478E-3</v>
      </c>
      <c r="O276" s="222">
        <v>1.2597826086956521E-3</v>
      </c>
      <c r="P276" s="222">
        <v>1.4613478260869564E-3</v>
      </c>
      <c r="Q276" s="222">
        <v>1.7133043478260871E-3</v>
      </c>
      <c r="R276" s="223">
        <v>1.9652608695652175E-3</v>
      </c>
      <c r="S276" s="223">
        <v>2.2172173913043475E-3</v>
      </c>
      <c r="T276" s="223">
        <v>2.5195652173913038E-3</v>
      </c>
      <c r="U276" s="223">
        <v>2.5195652173913043E-3</v>
      </c>
      <c r="V276" s="223">
        <v>2.5195652173913043E-3</v>
      </c>
      <c r="W276" s="223">
        <v>2.5195652173913043E-3</v>
      </c>
      <c r="X276" s="223">
        <v>2.5195652173913043E-3</v>
      </c>
      <c r="Y276" s="223">
        <v>2.5195652173913043E-3</v>
      </c>
      <c r="Z276" s="223">
        <v>2.5195652173913043E-3</v>
      </c>
      <c r="AA276" s="223">
        <v>2.5195652173913043E-3</v>
      </c>
      <c r="AB276" s="223">
        <v>2.5195652173913043E-3</v>
      </c>
    </row>
    <row r="277" spans="2:28">
      <c r="B277" s="4" t="str">
        <f t="shared" si="49"/>
        <v>C&amp;IThermal Energy Storage</v>
      </c>
      <c r="C277" s="209"/>
      <c r="D277" s="121" t="s">
        <v>325</v>
      </c>
      <c r="E277" s="222">
        <v>0</v>
      </c>
      <c r="F277" s="222">
        <v>4.3090952685421991E-4</v>
      </c>
      <c r="G277" s="222">
        <v>1.2761125319693096E-3</v>
      </c>
      <c r="H277" s="222">
        <v>2.9775959079283883E-3</v>
      </c>
      <c r="I277" s="222">
        <v>3.8283375959079291E-3</v>
      </c>
      <c r="J277" s="223">
        <v>4.2537084398976983E-3</v>
      </c>
      <c r="K277" s="222">
        <v>4.2537084398976983E-3</v>
      </c>
      <c r="L277" s="223">
        <v>4.2537084398976983E-3</v>
      </c>
      <c r="M277" s="222">
        <v>4.2537084398976983E-3</v>
      </c>
      <c r="N277" s="222">
        <v>4.2537084398976983E-3</v>
      </c>
      <c r="O277" s="222">
        <v>4.2537084398976983E-3</v>
      </c>
      <c r="P277" s="222">
        <v>4.2537084398976983E-3</v>
      </c>
      <c r="Q277" s="222">
        <v>4.2537084398976983E-3</v>
      </c>
      <c r="R277" s="223">
        <v>4.2537084398976983E-3</v>
      </c>
      <c r="S277" s="223">
        <v>4.2537084398976983E-3</v>
      </c>
      <c r="T277" s="223">
        <v>4.2537084398976983E-3</v>
      </c>
      <c r="U277" s="223">
        <v>4.2537084398976983E-3</v>
      </c>
      <c r="V277" s="223">
        <v>4.2537084398976983E-3</v>
      </c>
      <c r="W277" s="223">
        <v>4.2537084398976983E-3</v>
      </c>
      <c r="X277" s="223">
        <v>4.2537084398976983E-3</v>
      </c>
      <c r="Y277" s="223">
        <v>4.2537084398976983E-3</v>
      </c>
      <c r="Z277" s="223">
        <v>4.2537084398976983E-3</v>
      </c>
      <c r="AA277" s="223">
        <v>4.2537084398976983E-3</v>
      </c>
      <c r="AB277" s="223">
        <v>4.2537084398976983E-3</v>
      </c>
    </row>
    <row r="278" spans="2:28">
      <c r="B278" s="4" t="str">
        <f t="shared" si="49"/>
        <v>C&amp;IThird Party Contracts</v>
      </c>
      <c r="C278" s="209"/>
      <c r="D278" s="121" t="s">
        <v>248</v>
      </c>
      <c r="E278" s="222">
        <v>0</v>
      </c>
      <c r="F278" s="222">
        <v>2.8546509808554172</v>
      </c>
      <c r="G278" s="222">
        <v>4.552450358529657</v>
      </c>
      <c r="H278" s="222">
        <v>5.6726056165405314</v>
      </c>
      <c r="I278" s="222">
        <v>5.6555233724491254</v>
      </c>
      <c r="J278" s="223">
        <v>5.6387040726398565</v>
      </c>
      <c r="K278" s="222">
        <v>5.6221414504023013</v>
      </c>
      <c r="L278" s="223">
        <v>5.6058293989104691</v>
      </c>
      <c r="M278" s="222">
        <v>5.5897619671038346</v>
      </c>
      <c r="N278" s="222">
        <v>5.5739333556746384</v>
      </c>
      <c r="O278" s="222">
        <v>5.5583379131587005</v>
      </c>
      <c r="P278" s="222">
        <v>5.5429701321270999</v>
      </c>
      <c r="Q278" s="222">
        <v>5.5278246454760538</v>
      </c>
      <c r="R278" s="223">
        <v>5.5128962228125493</v>
      </c>
      <c r="S278" s="223">
        <v>5.4981797669331876</v>
      </c>
      <c r="T278" s="223">
        <v>5.4836703103938742</v>
      </c>
      <c r="U278" s="223">
        <v>5.4693630121679835</v>
      </c>
      <c r="V278" s="223">
        <v>5.4552531543907481</v>
      </c>
      <c r="W278" s="223">
        <v>5.4413361391876167</v>
      </c>
      <c r="X278" s="223">
        <v>5.4276074855844296</v>
      </c>
      <c r="Y278" s="223">
        <v>5.4140628264972968</v>
      </c>
      <c r="Z278" s="223">
        <v>5.4006979058001345</v>
      </c>
      <c r="AA278" s="223">
        <v>5.3875085754678311</v>
      </c>
      <c r="AB278" s="223">
        <v>5.3744907927931074</v>
      </c>
    </row>
    <row r="279" spans="2:28">
      <c r="B279" s="4" t="str">
        <f t="shared" si="49"/>
        <v>C&amp;ITime-of-Use Opt-Out</v>
      </c>
      <c r="C279" s="209"/>
      <c r="D279" s="121" t="s">
        <v>1314</v>
      </c>
      <c r="E279" s="222"/>
      <c r="F279" s="222"/>
      <c r="G279" s="222"/>
      <c r="H279" s="222"/>
      <c r="I279" s="222"/>
      <c r="J279" s="223"/>
      <c r="K279" s="222"/>
      <c r="L279" s="223"/>
      <c r="M279" s="222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  <c r="AB279" s="223"/>
    </row>
    <row r="280" spans="2:28">
      <c r="B280" s="4" t="str">
        <f t="shared" si="49"/>
        <v>C&amp;IParent-Time-of-Use Opt-in</v>
      </c>
      <c r="C280" s="209"/>
      <c r="D280" s="121" t="s">
        <v>1273</v>
      </c>
      <c r="E280" s="222">
        <v>0</v>
      </c>
      <c r="F280" s="222">
        <v>4.6999644321863807E-2</v>
      </c>
      <c r="G280" s="222">
        <v>0.13080601668659717</v>
      </c>
      <c r="H280" s="222">
        <v>0.28916289884116725</v>
      </c>
      <c r="I280" s="222">
        <v>0.37066130478673376</v>
      </c>
      <c r="J280" s="223">
        <v>0.41062108102685979</v>
      </c>
      <c r="K280" s="222">
        <v>0.40941495959182583</v>
      </c>
      <c r="L280" s="223">
        <v>0.40822708519177658</v>
      </c>
      <c r="M280" s="222">
        <v>0.40705702445924441</v>
      </c>
      <c r="N280" s="222">
        <v>0.40590435507768419</v>
      </c>
      <c r="O280" s="222">
        <v>0.40476866549680002</v>
      </c>
      <c r="P280" s="222">
        <v>0.40364955465521513</v>
      </c>
      <c r="Q280" s="222">
        <v>0.40254663171029476</v>
      </c>
      <c r="R280" s="223">
        <v>0.40145951577494043</v>
      </c>
      <c r="S280" s="223">
        <v>0.40038783566117303</v>
      </c>
      <c r="T280" s="223">
        <v>0.39933122963033091</v>
      </c>
      <c r="U280" s="223">
        <v>0.39828934514971143</v>
      </c>
      <c r="V280" s="223">
        <v>0.39726183865549125</v>
      </c>
      <c r="W280" s="223">
        <v>0.39624837532176072</v>
      </c>
      <c r="X280" s="223">
        <v>0.39524862883551803</v>
      </c>
      <c r="Y280" s="223">
        <v>0.3942622811774657</v>
      </c>
      <c r="Z280" s="223">
        <v>0.39328902240846331</v>
      </c>
      <c r="AA280" s="223">
        <v>0.39232855046148701</v>
      </c>
      <c r="AB280" s="223">
        <v>0.39138057093895734</v>
      </c>
    </row>
    <row r="281" spans="2:28">
      <c r="B281" s="4" t="str">
        <f t="shared" si="49"/>
        <v>C&amp;I</v>
      </c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2:28">
      <c r="B282" s="4" t="str">
        <f t="shared" si="49"/>
        <v>C&amp;I</v>
      </c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2:28">
      <c r="B283" s="4" t="str">
        <f t="shared" si="49"/>
        <v>C&amp;I</v>
      </c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2:28">
      <c r="B284" s="4" t="str">
        <f t="shared" si="49"/>
        <v>C&amp;I</v>
      </c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2:28">
      <c r="B285" s="4" t="str">
        <f t="shared" si="49"/>
        <v>C&amp;I</v>
      </c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2:28">
      <c r="B286" s="4" t="str">
        <f t="shared" si="49"/>
        <v>C&amp;I</v>
      </c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320" spans="4:4">
      <c r="D320"/>
    </row>
    <row r="321" spans="4:4">
      <c r="D321"/>
    </row>
    <row r="322" spans="4:4">
      <c r="D322"/>
    </row>
    <row r="323" spans="4:4">
      <c r="D323"/>
    </row>
    <row r="324" spans="4:4">
      <c r="D324"/>
    </row>
    <row r="325" spans="4:4">
      <c r="D325"/>
    </row>
    <row r="326" spans="4:4">
      <c r="D326"/>
    </row>
    <row r="327" spans="4:4">
      <c r="D327"/>
    </row>
    <row r="328" spans="4:4">
      <c r="D328"/>
    </row>
    <row r="329" spans="4:4">
      <c r="D329"/>
    </row>
    <row r="330" spans="4:4">
      <c r="D330"/>
    </row>
    <row r="331" spans="4:4">
      <c r="D331"/>
    </row>
    <row r="332" spans="4:4">
      <c r="D332"/>
    </row>
    <row r="333" spans="4:4">
      <c r="D333"/>
    </row>
    <row r="334" spans="4:4">
      <c r="D334"/>
    </row>
    <row r="335" spans="4:4">
      <c r="D335"/>
    </row>
    <row r="336" spans="4:4">
      <c r="D336"/>
    </row>
    <row r="337" spans="4:4">
      <c r="D337"/>
    </row>
    <row r="338" spans="4:4">
      <c r="D338"/>
    </row>
    <row r="339" spans="4:4">
      <c r="D339"/>
    </row>
    <row r="340" spans="4:4">
      <c r="D340"/>
    </row>
  </sheetData>
  <mergeCells count="14">
    <mergeCell ref="K67:K71"/>
    <mergeCell ref="K72:K77"/>
    <mergeCell ref="C67:C71"/>
    <mergeCell ref="C72:C77"/>
    <mergeCell ref="K60:K62"/>
    <mergeCell ref="K63:K64"/>
    <mergeCell ref="C60:C62"/>
    <mergeCell ref="C63:C64"/>
    <mergeCell ref="K92:K93"/>
    <mergeCell ref="C92:C93"/>
    <mergeCell ref="K80:K83"/>
    <mergeCell ref="K84:K88"/>
    <mergeCell ref="C80:C83"/>
    <mergeCell ref="C84:C88"/>
  </mergeCells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D236-C465-4DC6-B7AE-9CD28CEF8040}">
  <sheetPr codeName="Sheet1">
    <tabColor theme="9"/>
  </sheetPr>
  <dimension ref="B2:I115"/>
  <sheetViews>
    <sheetView showGridLines="0" zoomScaleNormal="100" workbookViewId="0"/>
  </sheetViews>
  <sheetFormatPr defaultColWidth="9.26953125" defaultRowHeight="14.5"/>
  <cols>
    <col min="1" max="1" width="9.26953125" style="117"/>
    <col min="2" max="2" width="28.26953125" style="117" bestFit="1" customWidth="1"/>
    <col min="3" max="3" width="31.54296875" style="117" bestFit="1" customWidth="1"/>
    <col min="4" max="4" width="35.7265625" style="117" bestFit="1" customWidth="1"/>
    <col min="5" max="5" width="18.26953125" style="117" customWidth="1"/>
    <col min="6" max="6" width="12" style="117" bestFit="1" customWidth="1"/>
    <col min="7" max="7" width="28.26953125" style="117" bestFit="1" customWidth="1"/>
    <col min="8" max="8" width="31.54296875" style="117" bestFit="1" customWidth="1"/>
    <col min="9" max="9" width="35.7265625" style="117" bestFit="1" customWidth="1"/>
    <col min="10" max="10" width="12.54296875" style="117" customWidth="1"/>
    <col min="11" max="12" width="17.7265625" style="117" customWidth="1"/>
    <col min="13" max="15" width="10.7265625" style="117" customWidth="1"/>
    <col min="16" max="16384" width="9.26953125" style="117"/>
  </cols>
  <sheetData>
    <row r="2" spans="2:9">
      <c r="B2" s="120" t="s">
        <v>8</v>
      </c>
      <c r="C2" s="117" t="s">
        <v>92</v>
      </c>
      <c r="G2" s="120" t="s">
        <v>8</v>
      </c>
      <c r="H2" s="117" t="s">
        <v>92</v>
      </c>
    </row>
    <row r="4" spans="2:9">
      <c r="B4" s="120" t="s">
        <v>997</v>
      </c>
      <c r="C4" s="120" t="s">
        <v>61</v>
      </c>
      <c r="G4" s="120" t="s">
        <v>68</v>
      </c>
      <c r="H4" s="120" t="s">
        <v>61</v>
      </c>
    </row>
    <row r="5" spans="2:9" ht="33">
      <c r="B5" s="141" t="s">
        <v>60</v>
      </c>
      <c r="C5" s="141" t="s">
        <v>37</v>
      </c>
      <c r="D5" s="61" t="str">
        <f>'WA Levelized Cost 2042'!$F$2</f>
        <v>Levelized $ / Winter kW-year @ Gen 2022-2042</v>
      </c>
      <c r="E5" s="137"/>
      <c r="G5" s="141" t="s">
        <v>60</v>
      </c>
      <c r="H5" s="141" t="s">
        <v>37</v>
      </c>
      <c r="I5" s="61" t="str">
        <f>'WA Levelized Cost 2032'!$F$2</f>
        <v>Levelized $ / Winter kW-year @ Gen 2022-2032</v>
      </c>
    </row>
    <row r="6" spans="2:9" ht="16.5">
      <c r="B6" s="121" t="s">
        <v>325</v>
      </c>
      <c r="C6" s="142">
        <v>0</v>
      </c>
      <c r="D6" s="124" t="str">
        <f>INDEX('WA Levelized Cost 2042'!$E$3:$G$31,MATCH($B6,'WA Levelized Cost 2042'!$D$3:$D$31,0),MATCH(D$5,'WA Levelized Cost 2042'!$E$2:$G$2,0))</f>
        <v/>
      </c>
      <c r="F6" s="115"/>
      <c r="G6" s="121" t="s">
        <v>325</v>
      </c>
      <c r="H6" s="143">
        <v>0</v>
      </c>
      <c r="I6" s="124" t="str">
        <f>INDEX('WA Levelized Cost 2032'!$E$3:$G$27,MATCH($G6,'WA Levelized Cost 2032'!$D$3:$D$27,0),MATCH(I$5,'WA Levelized Cost 2032'!$E$2:$G$2,0))</f>
        <v/>
      </c>
    </row>
    <row r="7" spans="2:9" ht="16.5">
      <c r="B7" s="121" t="s">
        <v>397</v>
      </c>
      <c r="C7" s="142">
        <v>0</v>
      </c>
      <c r="D7" s="138" t="str">
        <f>INDEX('WA Levelized Cost 2042'!$E$3:$G$31,MATCH($B7,'WA Levelized Cost 2042'!$D$3:$D$31,0),MATCH(D$5,'WA Levelized Cost 2042'!$E$2:$G$2,0))</f>
        <v/>
      </c>
      <c r="F7" s="115"/>
      <c r="G7" s="121" t="s">
        <v>397</v>
      </c>
      <c r="H7" s="143">
        <v>0</v>
      </c>
      <c r="I7" s="138" t="str">
        <f>INDEX('WA Levelized Cost 2032'!$E$3:$G$27,MATCH($G7,'WA Levelized Cost 2032'!$D$3:$D$27,0),MATCH(I$5,'WA Levelized Cost 2032'!$E$2:$G$2,0))</f>
        <v/>
      </c>
    </row>
    <row r="8" spans="2:9" ht="16.5">
      <c r="B8" s="121" t="s">
        <v>141</v>
      </c>
      <c r="C8" s="142">
        <v>0</v>
      </c>
      <c r="D8" s="124" t="str">
        <f>INDEX('WA Levelized Cost 2042'!$E$3:$G$31,MATCH($B8,'WA Levelized Cost 2042'!$D$3:$D$31,0),MATCH(D$5,'WA Levelized Cost 2042'!$E$2:$G$2,0))</f>
        <v/>
      </c>
      <c r="F8" s="115"/>
      <c r="G8" s="121" t="s">
        <v>141</v>
      </c>
      <c r="H8" s="143">
        <v>0</v>
      </c>
      <c r="I8" s="124" t="str">
        <f>INDEX('WA Levelized Cost 2032'!$E$3:$G$27,MATCH($G8,'WA Levelized Cost 2032'!$D$3:$D$27,0),MATCH(I$5,'WA Levelized Cost 2032'!$E$2:$G$2,0))</f>
        <v/>
      </c>
    </row>
    <row r="9" spans="2:9" ht="16.5">
      <c r="B9" s="121" t="s">
        <v>185</v>
      </c>
      <c r="C9" s="142">
        <v>0</v>
      </c>
      <c r="D9" s="138" t="str">
        <f>INDEX('WA Levelized Cost 2042'!$E$3:$G$31,MATCH($B9,'WA Levelized Cost 2042'!$D$3:$D$31,0),MATCH(D$5,'WA Levelized Cost 2042'!$E$2:$G$2,0))</f>
        <v/>
      </c>
      <c r="F9" s="115"/>
      <c r="G9" s="121" t="s">
        <v>185</v>
      </c>
      <c r="H9" s="143">
        <v>0</v>
      </c>
      <c r="I9" s="138" t="str">
        <f>INDEX('WA Levelized Cost 2032'!$E$3:$G$27,MATCH($G9,'WA Levelized Cost 2032'!$D$3:$D$27,0),MATCH(I$5,'WA Levelized Cost 2032'!$E$2:$G$2,0))</f>
        <v/>
      </c>
    </row>
    <row r="10" spans="2:9" ht="16.5">
      <c r="B10" s="121" t="s">
        <v>206</v>
      </c>
      <c r="C10" s="142">
        <v>3.3405461812085107</v>
      </c>
      <c r="D10" s="124">
        <f>INDEX('WA Levelized Cost 2042'!$E$3:$G$31,MATCH($B10,'WA Levelized Cost 2042'!$D$3:$D$31,0),MATCH(D$5,'WA Levelized Cost 2042'!$E$2:$G$2,0))</f>
        <v>21.858949263873878</v>
      </c>
      <c r="F10" s="115"/>
      <c r="G10" s="121" t="s">
        <v>206</v>
      </c>
      <c r="H10" s="143">
        <v>3.0462722512586762</v>
      </c>
      <c r="I10" s="124">
        <f>INDEX('WA Levelized Cost 2032'!$E$3:$G$27,MATCH($G10,'WA Levelized Cost 2032'!$D$3:$D$27,0),MATCH(I$5,'WA Levelized Cost 2032'!$E$2:$G$2,0))</f>
        <v>26.980846894387422</v>
      </c>
    </row>
    <row r="11" spans="2:9" ht="16.5">
      <c r="B11" s="121" t="s">
        <v>227</v>
      </c>
      <c r="C11" s="142">
        <v>2.150455524003104</v>
      </c>
      <c r="D11" s="138">
        <f>INDEX('WA Levelized Cost 2042'!$E$3:$G$31,MATCH($B11,'WA Levelized Cost 2042'!$D$3:$D$31,0),MATCH(D$5,'WA Levelized Cost 2042'!$E$2:$G$2,0))</f>
        <v>244.63225300646081</v>
      </c>
      <c r="F11" s="115"/>
      <c r="G11" s="121" t="s">
        <v>118</v>
      </c>
      <c r="H11" s="143">
        <v>1.3211767371560916</v>
      </c>
      <c r="I11" s="138">
        <f>INDEX('WA Levelized Cost 2032'!$E$3:$G$27,MATCH($G11,'WA Levelized Cost 2032'!$D$3:$D$27,0),MATCH(I$5,'WA Levelized Cost 2032'!$E$2:$G$2,0))</f>
        <v>149.06705894674636</v>
      </c>
    </row>
    <row r="12" spans="2:9" ht="16.5">
      <c r="B12" s="121" t="s">
        <v>248</v>
      </c>
      <c r="C12" s="142">
        <v>15.782622074622058</v>
      </c>
      <c r="D12" s="124">
        <f>INDEX('WA Levelized Cost 2042'!$E$3:$G$31,MATCH($B12,'WA Levelized Cost 2042'!$D$3:$D$31,0),MATCH(D$5,'WA Levelized Cost 2042'!$E$2:$G$2,0))</f>
        <v>75.379253491834547</v>
      </c>
      <c r="F12" s="115"/>
      <c r="G12" s="121" t="s">
        <v>130</v>
      </c>
      <c r="H12" s="143">
        <v>0.48174027727408475</v>
      </c>
      <c r="I12" s="124">
        <f>INDEX('WA Levelized Cost 2032'!$E$3:$G$27,MATCH($G12,'WA Levelized Cost 2032'!$D$3:$D$27,0),MATCH(I$5,'WA Levelized Cost 2032'!$E$2:$G$2,0))</f>
        <v>522.28562837934066</v>
      </c>
    </row>
    <row r="13" spans="2:9" ht="16.5">
      <c r="B13" s="121" t="s">
        <v>1314</v>
      </c>
      <c r="C13" s="142"/>
      <c r="D13" s="138" t="str">
        <f>INDEX('WA Levelized Cost 2042'!$E$3:$G$31,MATCH($B13,'WA Levelized Cost 2042'!$D$3:$D$31,0),MATCH(D$5,'WA Levelized Cost 2042'!$E$2:$G$2,0))</f>
        <v/>
      </c>
      <c r="F13" s="115"/>
      <c r="G13" s="121" t="s">
        <v>227</v>
      </c>
      <c r="H13" s="143">
        <v>1.9605591536808546</v>
      </c>
      <c r="I13" s="138">
        <f>INDEX('WA Levelized Cost 2032'!$E$3:$G$27,MATCH($G13,'WA Levelized Cost 2032'!$D$3:$D$27,0),MATCH(I$5,'WA Levelized Cost 2032'!$E$2:$G$2,0))</f>
        <v>438.54118946837087</v>
      </c>
    </row>
    <row r="14" spans="2:9" ht="16.5">
      <c r="B14" s="121" t="s">
        <v>283</v>
      </c>
      <c r="C14" s="142">
        <v>0.40839348423729893</v>
      </c>
      <c r="D14" s="124">
        <f>INDEX('WA Levelized Cost 2042'!$E$3:$G$31,MATCH($B14,'WA Levelized Cost 2042'!$D$3:$D$31,0),MATCH(D$5,'WA Levelized Cost 2042'!$E$2:$G$2,0))</f>
        <v>202.87714929848215</v>
      </c>
      <c r="F14" s="115"/>
      <c r="G14" s="121" t="s">
        <v>248</v>
      </c>
      <c r="H14" s="143">
        <v>15.602481718692541</v>
      </c>
      <c r="I14" s="124">
        <f>INDEX('WA Levelized Cost 2032'!$E$3:$G$27,MATCH($G14,'WA Levelized Cost 2032'!$D$3:$D$27,0),MATCH(I$5,'WA Levelized Cost 2032'!$E$2:$G$2,0))</f>
        <v>75.378188889775785</v>
      </c>
    </row>
    <row r="15" spans="2:9" ht="16.5">
      <c r="B15" s="121" t="s">
        <v>303</v>
      </c>
      <c r="C15" s="142">
        <v>1.9055272894290018</v>
      </c>
      <c r="D15" s="138">
        <f>INDEX('WA Levelized Cost 2042'!$E$3:$G$31,MATCH($B15,'WA Levelized Cost 2042'!$D$3:$D$31,0),MATCH(D$5,'WA Levelized Cost 2042'!$E$2:$G$2,0))</f>
        <v>35.802015662080613</v>
      </c>
      <c r="F15" s="115"/>
      <c r="G15" s="121" t="s">
        <v>1314</v>
      </c>
      <c r="H15" s="143"/>
      <c r="I15" s="138" t="str">
        <f>INDEX('WA Levelized Cost 2032'!$E$3:$G$27,MATCH($G15,'WA Levelized Cost 2032'!$D$3:$D$27,0),MATCH(I$5,'WA Levelized Cost 2032'!$E$2:$G$2,0))</f>
        <v/>
      </c>
    </row>
    <row r="16" spans="2:9" ht="16.5">
      <c r="B16" s="121" t="s">
        <v>118</v>
      </c>
      <c r="C16" s="142">
        <v>1.2933713052715807</v>
      </c>
      <c r="D16" s="124">
        <f>INDEX('WA Levelized Cost 2042'!$E$3:$G$31,MATCH($B16,'WA Levelized Cost 2042'!$D$3:$D$31,0),MATCH(D$5,'WA Levelized Cost 2042'!$E$2:$G$2,0))</f>
        <v>152.82045711635703</v>
      </c>
      <c r="F16" s="115"/>
      <c r="G16" s="121" t="s">
        <v>283</v>
      </c>
      <c r="H16" s="143">
        <v>0.40280247597554075</v>
      </c>
      <c r="I16" s="124">
        <f>INDEX('WA Levelized Cost 2032'!$E$3:$G$27,MATCH($G16,'WA Levelized Cost 2032'!$D$3:$D$27,0),MATCH(I$5,'WA Levelized Cost 2032'!$E$2:$G$2,0))</f>
        <v>217.5643825489141</v>
      </c>
    </row>
    <row r="17" spans="2:9" ht="16.5">
      <c r="B17" s="121" t="s">
        <v>356</v>
      </c>
      <c r="C17" s="142">
        <v>3.2317462142857423</v>
      </c>
      <c r="D17" s="138">
        <f>INDEX('WA Levelized Cost 2042'!$E$3:$G$31,MATCH($B17,'WA Levelized Cost 2042'!$D$3:$D$31,0),MATCH(D$5,'WA Levelized Cost 2042'!$E$2:$G$2,0))</f>
        <v>429.1208646894836</v>
      </c>
      <c r="F17" s="115"/>
      <c r="G17" s="121" t="s">
        <v>303</v>
      </c>
      <c r="H17" s="143">
        <v>1.9051265140084985</v>
      </c>
      <c r="I17" s="138">
        <f>INDEX('WA Levelized Cost 2032'!$E$3:$G$27,MATCH($G17,'WA Levelized Cost 2032'!$D$3:$D$27,0),MATCH(I$5,'WA Levelized Cost 2032'!$E$2:$G$2,0))</f>
        <v>42.250829558581614</v>
      </c>
    </row>
    <row r="18" spans="2:9" ht="16.5">
      <c r="B18" s="121" t="s">
        <v>130</v>
      </c>
      <c r="C18" s="142">
        <v>2.8860816260319746</v>
      </c>
      <c r="D18" s="124">
        <f>INDEX('WA Levelized Cost 2042'!$E$3:$G$31,MATCH($B18,'WA Levelized Cost 2042'!$D$3:$D$31,0),MATCH(D$5,'WA Levelized Cost 2042'!$E$2:$G$2,0))</f>
        <v>313.58832972920186</v>
      </c>
      <c r="F18" s="115"/>
      <c r="G18" s="121" t="s">
        <v>356</v>
      </c>
      <c r="H18" s="143">
        <v>1.2427583858698226</v>
      </c>
      <c r="I18" s="124">
        <f>INDEX('WA Levelized Cost 2032'!$E$3:$G$27,MATCH($G18,'WA Levelized Cost 2032'!$D$3:$D$27,0),MATCH(I$5,'WA Levelized Cost 2032'!$E$2:$G$2,0))</f>
        <v>936.28173925361841</v>
      </c>
    </row>
    <row r="19" spans="2:9" ht="16.5">
      <c r="B19" s="121" t="s">
        <v>418</v>
      </c>
      <c r="C19" s="142">
        <v>0.83513654530212766</v>
      </c>
      <c r="D19" s="138">
        <f>INDEX('WA Levelized Cost 2042'!$E$3:$G$31,MATCH($B19,'WA Levelized Cost 2042'!$D$3:$D$31,0),MATCH(D$5,'WA Levelized Cost 2042'!$E$2:$G$2,0))</f>
        <v>43.717900406540423</v>
      </c>
      <c r="F19" s="115"/>
      <c r="G19" s="121" t="s">
        <v>418</v>
      </c>
      <c r="H19" s="143">
        <v>0.76156806281466904</v>
      </c>
      <c r="I19" s="138">
        <f>INDEX('WA Levelized Cost 2032'!$E$3:$G$27,MATCH($G19,'WA Levelized Cost 2032'!$D$3:$D$27,0),MATCH(I$5,'WA Levelized Cost 2032'!$E$2:$G$2,0))</f>
        <v>53.961695713594025</v>
      </c>
    </row>
    <row r="20" spans="2:9" ht="16.5">
      <c r="B20" s="121" t="s">
        <v>461</v>
      </c>
      <c r="C20" s="142">
        <v>1.4430408130159873</v>
      </c>
      <c r="D20" s="124">
        <f>INDEX('WA Levelized Cost 2042'!$E$3:$G$31,MATCH($B20,'WA Levelized Cost 2042'!$D$3:$D$31,0),MATCH(D$5,'WA Levelized Cost 2042'!$E$2:$G$2,0))</f>
        <v>214.06583933213045</v>
      </c>
      <c r="F20" s="115"/>
      <c r="G20" s="121" t="s">
        <v>461</v>
      </c>
      <c r="H20" s="143">
        <v>0.24087013863704237</v>
      </c>
      <c r="I20" s="124">
        <f>INDEX('WA Levelized Cost 2032'!$E$3:$G$27,MATCH($G20,'WA Levelized Cost 2032'!$D$3:$D$27,0),MATCH(I$5,'WA Levelized Cost 2032'!$E$2:$G$2,0))</f>
        <v>460.04386117759049</v>
      </c>
    </row>
    <row r="21" spans="2:9" ht="16.5">
      <c r="B21" s="121" t="s">
        <v>472</v>
      </c>
      <c r="C21" s="142">
        <v>2.1599544344423451</v>
      </c>
      <c r="D21" s="138">
        <f>INDEX('WA Levelized Cost 2042'!$E$3:$G$31,MATCH($B21,'WA Levelized Cost 2042'!$D$3:$D$31,0),MATCH(D$5,'WA Levelized Cost 2042'!$E$2:$G$2,0))</f>
        <v>37.689626814776723</v>
      </c>
      <c r="F21" s="115"/>
      <c r="G21" s="121" t="s">
        <v>472</v>
      </c>
      <c r="H21" s="143">
        <v>2.1353010556328988</v>
      </c>
      <c r="I21" s="138">
        <f>INDEX('WA Levelized Cost 2032'!$E$3:$G$27,MATCH($G21,'WA Levelized Cost 2032'!$D$3:$D$27,0),MATCH(I$5,'WA Levelized Cost 2032'!$E$2:$G$2,0))</f>
        <v>37.689094573059265</v>
      </c>
    </row>
    <row r="22" spans="2:9" ht="16.5">
      <c r="B22" s="121" t="s">
        <v>503</v>
      </c>
      <c r="C22" s="142">
        <v>3.2317462142857423</v>
      </c>
      <c r="D22" s="124">
        <f>INDEX('WA Levelized Cost 2042'!$E$3:$G$31,MATCH($B22,'WA Levelized Cost 2042'!$D$3:$D$31,0),MATCH(D$5,'WA Levelized Cost 2042'!$E$2:$G$2,0))</f>
        <v>39.557563770949919</v>
      </c>
      <c r="F22" s="115"/>
      <c r="G22" s="121" t="s">
        <v>503</v>
      </c>
      <c r="H22" s="143">
        <v>1.2427583858698226</v>
      </c>
      <c r="I22" s="124">
        <f>INDEX('WA Levelized Cost 2032'!$E$3:$G$27,MATCH($G22,'WA Levelized Cost 2032'!$D$3:$D$27,0),MATCH(I$5,'WA Levelized Cost 2032'!$E$2:$G$2,0))</f>
        <v>91.265326671321645</v>
      </c>
    </row>
    <row r="23" spans="2:9" ht="16.5">
      <c r="B23" s="121" t="s">
        <v>1147</v>
      </c>
      <c r="C23" s="142">
        <v>1.0853876947837076</v>
      </c>
      <c r="D23" s="138">
        <f>INDEX('WA Levelized Cost 2042'!$E$3:$G$31,MATCH($B23,'WA Levelized Cost 2042'!$D$3:$D$31,0),MATCH(D$5,'WA Levelized Cost 2042'!$E$2:$G$2,0))</f>
        <v>293.46529886042129</v>
      </c>
      <c r="F23" s="115"/>
      <c r="G23" s="121" t="s">
        <v>1147</v>
      </c>
      <c r="H23" s="143">
        <v>0.76007058220419366</v>
      </c>
      <c r="I23" s="138">
        <f>INDEX('WA Levelized Cost 2032'!$E$3:$G$27,MATCH($G23,'WA Levelized Cost 2032'!$D$3:$D$27,0),MATCH(I$5,'WA Levelized Cost 2032'!$E$2:$G$2,0))</f>
        <v>524.93086242402399</v>
      </c>
    </row>
    <row r="24" spans="2:9" ht="16.5">
      <c r="B24" s="121" t="s">
        <v>1168</v>
      </c>
      <c r="C24" s="142">
        <v>1.0853876947837076</v>
      </c>
      <c r="D24" s="124">
        <f>INDEX('WA Levelized Cost 2042'!$E$3:$G$31,MATCH($B24,'WA Levelized Cost 2042'!$D$3:$D$31,0),MATCH(D$5,'WA Levelized Cost 2042'!$E$2:$G$2,0))</f>
        <v>191.96826291849609</v>
      </c>
      <c r="G24" s="121" t="s">
        <v>1168</v>
      </c>
      <c r="H24" s="143">
        <v>0.76007058220419366</v>
      </c>
      <c r="I24" s="124">
        <f>INDEX('WA Levelized Cost 2032'!$E$3:$G$27,MATCH($G24,'WA Levelized Cost 2032'!$D$3:$D$27,0),MATCH(I$5,'WA Levelized Cost 2032'!$E$2:$G$2,0))</f>
        <v>288.86187815778874</v>
      </c>
    </row>
    <row r="25" spans="2:9" ht="16.5">
      <c r="B25" s="121" t="s">
        <v>1210</v>
      </c>
      <c r="C25" s="142">
        <v>25.191814226889612</v>
      </c>
      <c r="D25" s="138">
        <f>INDEX('WA Levelized Cost 2042'!$E$3:$G$31,MATCH($B25,'WA Levelized Cost 2042'!$D$3:$D$31,0),MATCH(D$5,'WA Levelized Cost 2042'!$E$2:$G$2,0))</f>
        <v>115.97641489131756</v>
      </c>
      <c r="G25" s="121" t="s">
        <v>1210</v>
      </c>
      <c r="H25" s="143">
        <v>19.846255964907392</v>
      </c>
      <c r="I25" s="138">
        <f>INDEX('WA Levelized Cost 2032'!$E$3:$G$27,MATCH($G25,'WA Levelized Cost 2032'!$D$3:$D$27,0),MATCH(I$5,'WA Levelized Cost 2032'!$E$2:$G$2,0))</f>
        <v>201.18742382423272</v>
      </c>
    </row>
    <row r="26" spans="2:9" ht="16.5">
      <c r="B26" s="121" t="s">
        <v>1231</v>
      </c>
      <c r="C26" s="142">
        <v>25.191814226889612</v>
      </c>
      <c r="D26" s="124">
        <f>INDEX('WA Levelized Cost 2042'!$E$3:$G$31,MATCH($B26,'WA Levelized Cost 2042'!$D$3:$D$31,0),MATCH(D$5,'WA Levelized Cost 2042'!$E$2:$G$2,0))</f>
        <v>73.876606456340014</v>
      </c>
      <c r="G26" s="121" t="s">
        <v>1231</v>
      </c>
      <c r="H26" s="143">
        <v>19.846255964907392</v>
      </c>
      <c r="I26" s="124">
        <f>INDEX('WA Levelized Cost 2032'!$E$3:$G$27,MATCH($G26,'WA Levelized Cost 2032'!$D$3:$D$27,0),MATCH(I$5,'WA Levelized Cost 2032'!$E$2:$G$2,0))</f>
        <v>97.2276090808204</v>
      </c>
    </row>
    <row r="27" spans="2:9" ht="16.5">
      <c r="B27" s="121" t="s">
        <v>1273</v>
      </c>
      <c r="C27" s="142">
        <v>3.279563062131392</v>
      </c>
      <c r="D27" s="138">
        <f>INDEX('WA Levelized Cost 2042'!$E$3:$G$31,MATCH($B27,'WA Levelized Cost 2042'!$D$3:$D$31,0),MATCH(D$5,'WA Levelized Cost 2042'!$E$2:$G$2,0))</f>
        <v>51.346866499135629</v>
      </c>
      <c r="G27" s="121" t="s">
        <v>1273</v>
      </c>
      <c r="H27" s="143">
        <v>3.3310793723203735</v>
      </c>
      <c r="I27" s="138" t="e">
        <f>INDEX('WA Levelized Cost 2032'!$E$3:$G$27,MATCH($G27,'WA Levelized Cost 2032'!$D$3:$D$27,0),MATCH(I$5,'WA Levelized Cost 2032'!$E$2:$G$2,0))</f>
        <v>#N/A</v>
      </c>
    </row>
    <row r="28" spans="2:9" ht="16.5">
      <c r="B28" s="121" t="s">
        <v>1376</v>
      </c>
      <c r="C28" s="142">
        <v>3.8124143574914364</v>
      </c>
      <c r="D28" s="124">
        <f>INDEX('WA Levelized Cost 2042'!$E$3:$G$31,MATCH($B28,'WA Levelized Cost 2042'!$D$3:$D$31,0),MATCH(D$5,'WA Levelized Cost 2042'!$E$2:$G$2,0))</f>
        <v>42.032607971813803</v>
      </c>
      <c r="G28" s="121" t="s">
        <v>1376</v>
      </c>
      <c r="H28" s="143">
        <v>3.8779347345812432</v>
      </c>
      <c r="I28" s="124" t="e">
        <f>INDEX('WA Levelized Cost 2032'!$E$3:$G$27,MATCH($G28,'WA Levelized Cost 2032'!$D$3:$D$27,0),MATCH(I$5,'WA Levelized Cost 2032'!$E$2:$G$2,0))</f>
        <v>#N/A</v>
      </c>
    </row>
    <row r="29" spans="2:9">
      <c r="B29"/>
      <c r="C29"/>
      <c r="G29"/>
      <c r="H29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15AF-C570-421B-BC6E-151CD4F285F7}">
  <sheetPr>
    <tabColor theme="9"/>
  </sheetPr>
  <dimension ref="B2:I29"/>
  <sheetViews>
    <sheetView showGridLines="0" zoomScaleNormal="100" workbookViewId="0">
      <selection activeCell="B16" sqref="B16"/>
    </sheetView>
  </sheetViews>
  <sheetFormatPr defaultColWidth="9.26953125" defaultRowHeight="14.5"/>
  <cols>
    <col min="1" max="1" width="9.26953125" style="117"/>
    <col min="2" max="2" width="28.26953125" style="117" bestFit="1" customWidth="1"/>
    <col min="3" max="3" width="15.54296875" style="117" bestFit="1" customWidth="1"/>
    <col min="4" max="4" width="35.7265625" style="117" bestFit="1" customWidth="1"/>
    <col min="5" max="5" width="18.26953125" style="117" customWidth="1"/>
    <col min="6" max="6" width="12" style="117" bestFit="1" customWidth="1"/>
    <col min="7" max="7" width="28.26953125" style="117" bestFit="1" customWidth="1"/>
    <col min="8" max="8" width="15.54296875" style="117" bestFit="1" customWidth="1"/>
    <col min="9" max="9" width="35.7265625" style="117" bestFit="1" customWidth="1"/>
    <col min="10" max="10" width="12.54296875" style="117" customWidth="1"/>
    <col min="11" max="12" width="17.7265625" style="117" customWidth="1"/>
    <col min="13" max="15" width="10.7265625" style="117" customWidth="1"/>
    <col min="16" max="16384" width="9.26953125" style="117"/>
  </cols>
  <sheetData>
    <row r="2" spans="2:9">
      <c r="B2" s="120" t="s">
        <v>8</v>
      </c>
      <c r="C2" s="117" t="s">
        <v>92</v>
      </c>
      <c r="G2" s="120" t="s">
        <v>8</v>
      </c>
      <c r="H2" s="117" t="s">
        <v>92</v>
      </c>
    </row>
    <row r="4" spans="2:9">
      <c r="B4" s="120" t="s">
        <v>997</v>
      </c>
      <c r="C4" s="120" t="s">
        <v>61</v>
      </c>
      <c r="G4" s="120" t="s">
        <v>68</v>
      </c>
      <c r="H4" s="120" t="s">
        <v>61</v>
      </c>
    </row>
    <row r="5" spans="2:9" ht="49.5">
      <c r="B5" s="141" t="s">
        <v>60</v>
      </c>
      <c r="C5" s="141" t="s">
        <v>35</v>
      </c>
      <c r="D5" s="61" t="str">
        <f>'WA Levelized Cost 2042'!$E$2</f>
        <v>Levelized $ / Summer kW-year @ Gen 2022-2042</v>
      </c>
      <c r="E5" s="137"/>
      <c r="G5" s="141" t="s">
        <v>60</v>
      </c>
      <c r="H5" s="141" t="s">
        <v>35</v>
      </c>
      <c r="I5" s="61" t="str">
        <f>'WA Levelized Cost 2032'!$E$2</f>
        <v>Levelized $ / Summer kW-year @ Gen 2022-2032</v>
      </c>
    </row>
    <row r="6" spans="2:9" ht="16.5">
      <c r="B6" s="121" t="s">
        <v>206</v>
      </c>
      <c r="C6" s="142">
        <v>0</v>
      </c>
      <c r="D6" s="124" t="str">
        <f>INDEX('WA Levelized Cost 2042'!$E$3:$G$31,MATCH($B6,'WA Levelized Cost 2042'!$D$3:$D$31,0),MATCH(D$5,'WA Levelized Cost 2042'!$E$2:$G$2,0))</f>
        <v/>
      </c>
      <c r="F6" s="115"/>
      <c r="G6" s="121" t="s">
        <v>206</v>
      </c>
      <c r="H6" s="143">
        <v>0</v>
      </c>
      <c r="I6" s="124" t="str">
        <f>INDEX('WA Levelized Cost 2032'!$E$3:$G$33,MATCH($G6,'WA Levelized Cost 2032'!$D$3:$D$33,0),MATCH(I$5,'WA Levelized Cost 2032'!$E$2:$G$2,0))</f>
        <v/>
      </c>
    </row>
    <row r="7" spans="2:9" ht="16.5">
      <c r="B7" s="121" t="s">
        <v>418</v>
      </c>
      <c r="C7" s="142">
        <v>0</v>
      </c>
      <c r="D7" s="138" t="str">
        <f>INDEX('WA Levelized Cost 2042'!$E$3:$G$31,MATCH($B7,'WA Levelized Cost 2042'!$D$3:$D$31,0),MATCH(D$5,'WA Levelized Cost 2042'!$E$2:$G$2,0))</f>
        <v/>
      </c>
      <c r="F7" s="115"/>
      <c r="G7" s="121" t="s">
        <v>1314</v>
      </c>
      <c r="H7" s="143"/>
      <c r="I7" s="138" t="str">
        <f>INDEX('WA Levelized Cost 2032'!$E$3:$G$33,MATCH($G7,'WA Levelized Cost 2032'!$D$3:$D$33,0),MATCH(I$5,'WA Levelized Cost 2032'!$E$2:$G$2,0))</f>
        <v/>
      </c>
    </row>
    <row r="8" spans="2:9" ht="16.5">
      <c r="B8" s="121" t="s">
        <v>1314</v>
      </c>
      <c r="C8" s="142"/>
      <c r="D8" s="124" t="str">
        <f>INDEX('WA Levelized Cost 2042'!$E$3:$G$31,MATCH($B8,'WA Levelized Cost 2042'!$D$3:$D$31,0),MATCH(D$5,'WA Levelized Cost 2042'!$E$2:$G$2,0))</f>
        <v/>
      </c>
      <c r="F8" s="115"/>
      <c r="G8" s="121" t="s">
        <v>418</v>
      </c>
      <c r="H8" s="143">
        <v>0</v>
      </c>
      <c r="I8" s="124" t="str">
        <f>INDEX('WA Levelized Cost 2032'!$E$3:$G$33,MATCH($G8,'WA Levelized Cost 2032'!$D$3:$D$33,0),MATCH(I$5,'WA Levelized Cost 2032'!$E$2:$G$2,0))</f>
        <v/>
      </c>
    </row>
    <row r="9" spans="2:9" ht="16.5">
      <c r="B9" s="121" t="s">
        <v>325</v>
      </c>
      <c r="C9" s="142">
        <v>0.39429323197762117</v>
      </c>
      <c r="D9" s="138">
        <f>INDEX('WA Levelized Cost 2042'!$E$3:$G$31,MATCH($B9,'WA Levelized Cost 2042'!$D$3:$D$31,0),MATCH(D$5,'WA Levelized Cost 2042'!$E$2:$G$2,0))</f>
        <v>609.95991056956552</v>
      </c>
      <c r="F9" s="115"/>
      <c r="G9" s="121" t="s">
        <v>461</v>
      </c>
      <c r="H9" s="143">
        <v>0.24087013863704237</v>
      </c>
      <c r="I9" s="138">
        <f>INDEX('WA Levelized Cost 2032'!$E$3:$G$33,MATCH($G9,'WA Levelized Cost 2032'!$D$3:$D$33,0),MATCH(I$5,'WA Levelized Cost 2032'!$E$2:$G$2,0))</f>
        <v>460.04386117759049</v>
      </c>
    </row>
    <row r="10" spans="2:9" ht="16.5">
      <c r="B10" s="121" t="s">
        <v>283</v>
      </c>
      <c r="C10" s="142">
        <v>0.41055384909485104</v>
      </c>
      <c r="D10" s="124">
        <f>INDEX('WA Levelized Cost 2042'!$E$3:$G$31,MATCH($B10,'WA Levelized Cost 2042'!$D$3:$D$31,0),MATCH(D$5,'WA Levelized Cost 2042'!$E$2:$G$2,0))</f>
        <v>201.80959466536609</v>
      </c>
      <c r="F10" s="115"/>
      <c r="G10" s="121" t="s">
        <v>325</v>
      </c>
      <c r="H10" s="143">
        <v>0.38631987120907829</v>
      </c>
      <c r="I10" s="124">
        <f>INDEX('WA Levelized Cost 2032'!$E$3:$G$33,MATCH($G10,'WA Levelized Cost 2032'!$D$3:$D$33,0),MATCH(I$5,'WA Levelized Cost 2032'!$E$2:$G$2,0))</f>
        <v>1022.4163366002289</v>
      </c>
    </row>
    <row r="11" spans="2:9" ht="16.5">
      <c r="B11" s="121" t="s">
        <v>1147</v>
      </c>
      <c r="C11" s="142">
        <v>0.80877748064730193</v>
      </c>
      <c r="D11" s="138">
        <f>INDEX('WA Levelized Cost 2042'!$E$3:$G$31,MATCH($B11,'WA Levelized Cost 2042'!$D$3:$D$31,0),MATCH(D$5,'WA Levelized Cost 2042'!$E$2:$G$2,0))</f>
        <v>403.91597272135738</v>
      </c>
      <c r="F11" s="115"/>
      <c r="G11" s="121" t="s">
        <v>283</v>
      </c>
      <c r="H11" s="143">
        <v>0.4049332649014652</v>
      </c>
      <c r="I11" s="138">
        <f>INDEX('WA Levelized Cost 2032'!$E$3:$G$33,MATCH($G11,'WA Levelized Cost 2032'!$D$3:$D$33,0),MATCH(I$5,'WA Levelized Cost 2032'!$E$2:$G$2,0))</f>
        <v>216.41954260319204</v>
      </c>
    </row>
    <row r="12" spans="2:9" ht="16.5">
      <c r="B12" s="121" t="s">
        <v>1168</v>
      </c>
      <c r="C12" s="142">
        <v>0.80877748064730193</v>
      </c>
      <c r="D12" s="124">
        <f>INDEX('WA Levelized Cost 2042'!$E$3:$G$31,MATCH($B12,'WA Levelized Cost 2042'!$D$3:$D$31,0),MATCH(D$5,'WA Levelized Cost 2042'!$E$2:$G$2,0))</f>
        <v>264.21879503113911</v>
      </c>
      <c r="F12" s="115"/>
      <c r="G12" s="121" t="s">
        <v>130</v>
      </c>
      <c r="H12" s="143">
        <v>0.48174027727408475</v>
      </c>
      <c r="I12" s="124">
        <f>INDEX('WA Levelized Cost 2032'!$E$3:$G$33,MATCH($G12,'WA Levelized Cost 2032'!$D$3:$D$33,0),MATCH(I$5,'WA Levelized Cost 2032'!$E$2:$G$2,0))</f>
        <v>522.28562837934066</v>
      </c>
    </row>
    <row r="13" spans="2:9" ht="16.5">
      <c r="B13" s="121" t="s">
        <v>118</v>
      </c>
      <c r="C13" s="142">
        <v>1.3925282550871632</v>
      </c>
      <c r="D13" s="138">
        <f>INDEX('WA Levelized Cost 2042'!$E$3:$G$31,MATCH($B13,'WA Levelized Cost 2042'!$D$3:$D$31,0),MATCH(D$5,'WA Levelized Cost 2042'!$E$2:$G$2,0))</f>
        <v>141.93865967941207</v>
      </c>
      <c r="F13" s="115"/>
      <c r="G13" s="121" t="s">
        <v>1147</v>
      </c>
      <c r="H13" s="143">
        <v>0.54563078542111354</v>
      </c>
      <c r="I13" s="138">
        <f>INDEX('WA Levelized Cost 2032'!$E$3:$G$33,MATCH($G13,'WA Levelized Cost 2032'!$D$3:$D$33,0),MATCH(I$5,'WA Levelized Cost 2032'!$E$2:$G$2,0))</f>
        <v>738.58162228991932</v>
      </c>
    </row>
    <row r="14" spans="2:9" ht="16.5">
      <c r="B14" s="121" t="s">
        <v>461</v>
      </c>
      <c r="C14" s="142">
        <v>1.4430408130159873</v>
      </c>
      <c r="D14" s="124">
        <f>INDEX('WA Levelized Cost 2042'!$E$3:$G$31,MATCH($B14,'WA Levelized Cost 2042'!$D$3:$D$31,0),MATCH(D$5,'WA Levelized Cost 2042'!$E$2:$G$2,0))</f>
        <v>214.06583933213045</v>
      </c>
      <c r="F14" s="115"/>
      <c r="G14" s="121" t="s">
        <v>1168</v>
      </c>
      <c r="H14" s="143">
        <v>0.54563078542111354</v>
      </c>
      <c r="I14" s="124">
        <f>INDEX('WA Levelized Cost 2032'!$E$3:$G$33,MATCH($G14,'WA Levelized Cost 2032'!$D$3:$D$33,0),MATCH(I$5,'WA Levelized Cost 2032'!$E$2:$G$2,0))</f>
        <v>406.43080805402559</v>
      </c>
    </row>
    <row r="15" spans="2:9" ht="16.5">
      <c r="B15" s="121" t="s">
        <v>303</v>
      </c>
      <c r="C15" s="142">
        <v>1.8555613370410706</v>
      </c>
      <c r="D15" s="138">
        <f>INDEX('WA Levelized Cost 2042'!$E$3:$G$31,MATCH($B15,'WA Levelized Cost 2042'!$D$3:$D$31,0),MATCH(D$5,'WA Levelized Cost 2042'!$E$2:$G$2,0))</f>
        <v>36.788320472015116</v>
      </c>
      <c r="F15" s="115"/>
      <c r="G15" s="121" t="s">
        <v>356</v>
      </c>
      <c r="H15" s="143">
        <v>1.2427583858698226</v>
      </c>
      <c r="I15" s="138">
        <f>INDEX('WA Levelized Cost 2032'!$E$3:$G$33,MATCH($G15,'WA Levelized Cost 2032'!$D$3:$D$33,0),MATCH(I$5,'WA Levelized Cost 2032'!$E$2:$G$2,0))</f>
        <v>936.28173925361841</v>
      </c>
    </row>
    <row r="16" spans="2:9" ht="16.5">
      <c r="B16" s="121" t="s">
        <v>472</v>
      </c>
      <c r="C16" s="142">
        <v>2.1186532642779792</v>
      </c>
      <c r="D16" s="124">
        <f>INDEX('WA Levelized Cost 2042'!$E$3:$G$31,MATCH($B16,'WA Levelized Cost 2042'!$D$3:$D$31,0),MATCH(D$5,'WA Levelized Cost 2042'!$E$2:$G$2,0))</f>
        <v>38.455279574948271</v>
      </c>
      <c r="F16" s="115"/>
      <c r="G16" s="121" t="s">
        <v>503</v>
      </c>
      <c r="H16" s="143">
        <v>1.2427583858698226</v>
      </c>
      <c r="I16" s="124">
        <f>INDEX('WA Levelized Cost 2032'!$E$3:$G$33,MATCH($G16,'WA Levelized Cost 2032'!$D$3:$D$33,0),MATCH(I$5,'WA Levelized Cost 2032'!$E$2:$G$2,0))</f>
        <v>91.265326671321645</v>
      </c>
    </row>
    <row r="17" spans="2:9" ht="16.5">
      <c r="B17" s="121" t="s">
        <v>227</v>
      </c>
      <c r="C17" s="142">
        <v>2.150455524003104</v>
      </c>
      <c r="D17" s="138">
        <f>INDEX('WA Levelized Cost 2042'!$E$3:$G$31,MATCH($B17,'WA Levelized Cost 2042'!$D$3:$D$31,0),MATCH(D$5,'WA Levelized Cost 2042'!$E$2:$G$2,0))</f>
        <v>244.63225300646081</v>
      </c>
      <c r="F17" s="115"/>
      <c r="G17" s="121" t="s">
        <v>118</v>
      </c>
      <c r="H17" s="143">
        <v>1.4224654041380711</v>
      </c>
      <c r="I17" s="138">
        <f>INDEX('WA Levelized Cost 2032'!$E$3:$G$33,MATCH($G17,'WA Levelized Cost 2032'!$D$3:$D$33,0),MATCH(I$5,'WA Levelized Cost 2032'!$E$2:$G$2,0))</f>
        <v>138.4525275509624</v>
      </c>
    </row>
    <row r="18" spans="2:9" ht="16.5">
      <c r="B18" s="121" t="s">
        <v>130</v>
      </c>
      <c r="C18" s="142">
        <v>2.8860816260319746</v>
      </c>
      <c r="D18" s="124">
        <f>INDEX('WA Levelized Cost 2042'!$E$3:$G$31,MATCH($B18,'WA Levelized Cost 2042'!$D$3:$D$31,0),MATCH(D$5,'WA Levelized Cost 2042'!$E$2:$G$2,0))</f>
        <v>313.58832972920186</v>
      </c>
      <c r="F18" s="115"/>
      <c r="G18" s="121" t="s">
        <v>303</v>
      </c>
      <c r="H18" s="143">
        <v>1.8538977111787556</v>
      </c>
      <c r="I18" s="124">
        <f>INDEX('WA Levelized Cost 2032'!$E$3:$G$33,MATCH($G18,'WA Levelized Cost 2032'!$D$3:$D$33,0),MATCH(I$5,'WA Levelized Cost 2032'!$E$2:$G$2,0))</f>
        <v>43.42501081174543</v>
      </c>
    </row>
    <row r="19" spans="2:9" ht="16.5">
      <c r="B19" s="121" t="s">
        <v>503</v>
      </c>
      <c r="C19" s="142">
        <v>3.2317462142857423</v>
      </c>
      <c r="D19" s="138">
        <f>INDEX('WA Levelized Cost 2042'!$E$3:$G$31,MATCH($B19,'WA Levelized Cost 2042'!$D$3:$D$31,0),MATCH(D$5,'WA Levelized Cost 2042'!$E$2:$G$2,0))</f>
        <v>39.557563770949919</v>
      </c>
      <c r="F19" s="115"/>
      <c r="G19" s="121" t="s">
        <v>227</v>
      </c>
      <c r="H19" s="143">
        <v>1.9605591536808546</v>
      </c>
      <c r="I19" s="138">
        <f>INDEX('WA Levelized Cost 2032'!$E$3:$G$33,MATCH($G19,'WA Levelized Cost 2032'!$D$3:$D$33,0),MATCH(I$5,'WA Levelized Cost 2032'!$E$2:$G$2,0))</f>
        <v>438.54118946837087</v>
      </c>
    </row>
    <row r="20" spans="2:9" ht="16.5">
      <c r="B20" s="121" t="s">
        <v>356</v>
      </c>
      <c r="C20" s="142">
        <v>3.2317462142857423</v>
      </c>
      <c r="D20" s="124">
        <f>INDEX('WA Levelized Cost 2042'!$E$3:$G$31,MATCH($B20,'WA Levelized Cost 2042'!$D$3:$D$31,0),MATCH(D$5,'WA Levelized Cost 2042'!$E$2:$G$2,0))</f>
        <v>429.1208646894836</v>
      </c>
      <c r="F20" s="115"/>
      <c r="G20" s="121" t="s">
        <v>472</v>
      </c>
      <c r="H20" s="143">
        <v>2.0927624087551031</v>
      </c>
      <c r="I20" s="124">
        <f>INDEX('WA Levelized Cost 2032'!$E$3:$G$33,MATCH($G20,'WA Levelized Cost 2032'!$D$3:$D$33,0),MATCH(I$5,'WA Levelized Cost 2032'!$E$2:$G$2,0))</f>
        <v>38.466452684384343</v>
      </c>
    </row>
    <row r="21" spans="2:9" ht="16.5">
      <c r="B21" s="121" t="s">
        <v>1273</v>
      </c>
      <c r="C21" s="142">
        <v>3.4416141579495938</v>
      </c>
      <c r="D21" s="138">
        <f>INDEX('WA Levelized Cost 2042'!$E$3:$G$31,MATCH($B21,'WA Levelized Cost 2042'!$D$3:$D$31,0),MATCH(D$5,'WA Levelized Cost 2042'!$E$2:$G$2,0))</f>
        <v>48.870059516344774</v>
      </c>
      <c r="F21" s="115"/>
      <c r="G21" s="121" t="s">
        <v>397</v>
      </c>
      <c r="H21" s="143">
        <v>3.4404309736094558</v>
      </c>
      <c r="I21" s="138">
        <f>INDEX('WA Levelized Cost 2032'!$E$3:$G$33,MATCH($G21,'WA Levelized Cost 2032'!$D$3:$D$33,0),MATCH(I$5,'WA Levelized Cost 2032'!$E$2:$G$2,0))</f>
        <v>116.22028942819593</v>
      </c>
    </row>
    <row r="22" spans="2:9" ht="16.5">
      <c r="B22" s="121" t="s">
        <v>1376</v>
      </c>
      <c r="C22" s="142">
        <v>4.0799167730554089</v>
      </c>
      <c r="D22" s="124">
        <f>INDEX('WA Levelized Cost 2042'!$E$3:$G$31,MATCH($B22,'WA Levelized Cost 2042'!$D$3:$D$31,0),MATCH(D$5,'WA Levelized Cost 2042'!$E$2:$G$2,0))</f>
        <v>39.268179717257787</v>
      </c>
      <c r="F22" s="115"/>
      <c r="G22" s="121" t="s">
        <v>1273</v>
      </c>
      <c r="H22" s="143">
        <v>3.4965279530556685</v>
      </c>
      <c r="I22" s="124">
        <f>INDEX('WA Levelized Cost 2032'!$E$3:$G$33,MATCH($G22,'WA Levelized Cost 2032'!$D$3:$D$33,0),MATCH(I$5,'WA Levelized Cost 2032'!$E$2:$G$2,0))</f>
        <v>74.428360572084898</v>
      </c>
    </row>
    <row r="23" spans="2:9" ht="16.5">
      <c r="B23" s="121" t="s">
        <v>397</v>
      </c>
      <c r="C23" s="142">
        <v>4.2979293261962832</v>
      </c>
      <c r="D23" s="138">
        <f>INDEX('WA Levelized Cost 2042'!$E$3:$G$31,MATCH($B23,'WA Levelized Cost 2042'!$D$3:$D$31,0),MATCH(D$5,'WA Levelized Cost 2042'!$E$2:$G$2,0))</f>
        <v>97.710480974326742</v>
      </c>
      <c r="F23" s="115"/>
      <c r="G23" s="121" t="s">
        <v>1376</v>
      </c>
      <c r="H23" s="143">
        <v>4.1511010591518254</v>
      </c>
      <c r="I23" s="138">
        <f>INDEX('WA Levelized Cost 2032'!$E$3:$G$33,MATCH($G23,'WA Levelized Cost 2032'!$D$3:$D$33,0),MATCH(I$5,'WA Levelized Cost 2032'!$E$2:$G$2,0))</f>
        <v>58.254485306421898</v>
      </c>
    </row>
    <row r="24" spans="2:9" ht="16.5">
      <c r="B24" s="121" t="s">
        <v>141</v>
      </c>
      <c r="C24" s="142">
        <v>7.690802547326018</v>
      </c>
      <c r="D24" s="124">
        <f>INDEX('WA Levelized Cost 2042'!$E$3:$G$31,MATCH($B24,'WA Levelized Cost 2042'!$D$3:$D$31,0),MATCH(D$5,'WA Levelized Cost 2042'!$E$2:$G$2,0))</f>
        <v>123.12539743131869</v>
      </c>
      <c r="G24" s="121" t="s">
        <v>141</v>
      </c>
      <c r="H24" s="143">
        <v>6.2541622081024766</v>
      </c>
      <c r="I24" s="124">
        <f>INDEX('WA Levelized Cost 2032'!$E$3:$G$33,MATCH($G24,'WA Levelized Cost 2032'!$D$3:$D$33,0),MATCH(I$5,'WA Levelized Cost 2032'!$E$2:$G$2,0))</f>
        <v>169.97666787116319</v>
      </c>
    </row>
    <row r="25" spans="2:9" ht="16.5">
      <c r="B25" s="121" t="s">
        <v>248</v>
      </c>
      <c r="C25" s="142">
        <v>15.480837578824522</v>
      </c>
      <c r="D25" s="138">
        <f>INDEX('WA Levelized Cost 2042'!$E$3:$G$31,MATCH($B25,'WA Levelized Cost 2042'!$D$3:$D$31,0),MATCH(D$5,'WA Levelized Cost 2042'!$E$2:$G$2,0))</f>
        <v>76.910559009379924</v>
      </c>
      <c r="G25" s="121" t="s">
        <v>185</v>
      </c>
      <c r="H25" s="143">
        <v>13.761723894437823</v>
      </c>
      <c r="I25" s="138">
        <f>INDEX('WA Levelized Cost 2032'!$E$3:$G$33,MATCH($G25,'WA Levelized Cost 2032'!$D$3:$D$33,0),MATCH(I$5,'WA Levelized Cost 2032'!$E$2:$G$2,0))</f>
        <v>137.4661705066257</v>
      </c>
    </row>
    <row r="26" spans="2:9" ht="16.5">
      <c r="B26" s="121" t="s">
        <v>185</v>
      </c>
      <c r="C26" s="142">
        <v>17.191717304785133</v>
      </c>
      <c r="D26" s="124">
        <f>INDEX('WA Levelized Cost 2042'!$E$3:$G$31,MATCH($B26,'WA Levelized Cost 2042'!$D$3:$D$31,0),MATCH(D$5,'WA Levelized Cost 2042'!$E$2:$G$2,0))</f>
        <v>128.09431858478825</v>
      </c>
      <c r="G26" s="121" t="s">
        <v>248</v>
      </c>
      <c r="H26" s="143">
        <v>15.291655075068745</v>
      </c>
      <c r="I26" s="124">
        <f>INDEX('WA Levelized Cost 2032'!$E$3:$G$33,MATCH($G26,'WA Levelized Cost 2032'!$D$3:$D$33,0),MATCH(I$5,'WA Levelized Cost 2032'!$E$2:$G$2,0))</f>
        <v>76.932905107138737</v>
      </c>
    </row>
    <row r="27" spans="2:9" ht="16.5">
      <c r="B27" s="121" t="s">
        <v>1231</v>
      </c>
      <c r="C27" s="142">
        <v>23.52847776876942</v>
      </c>
      <c r="D27" s="138">
        <f>INDEX('WA Levelized Cost 2042'!$E$3:$G$31,MATCH($B27,'WA Levelized Cost 2042'!$D$3:$D$31,0),MATCH(D$5,'WA Levelized Cost 2042'!$E$2:$G$2,0))</f>
        <v>79.036511285549196</v>
      </c>
      <c r="G27" s="121" t="s">
        <v>1210</v>
      </c>
      <c r="H27" s="143">
        <v>18.556768036289945</v>
      </c>
      <c r="I27" s="138">
        <f>INDEX('WA Levelized Cost 2032'!$E$3:$G$33,MATCH($G27,'WA Levelized Cost 2032'!$D$3:$D$33,0),MATCH(I$5,'WA Levelized Cost 2032'!$E$2:$G$2,0))</f>
        <v>215.11365032157161</v>
      </c>
    </row>
    <row r="28" spans="2:9" ht="16.5">
      <c r="B28" s="121" t="s">
        <v>1210</v>
      </c>
      <c r="C28" s="142">
        <v>23.52847776876942</v>
      </c>
      <c r="D28" s="124">
        <f>INDEX('WA Levelized Cost 2042'!$E$3:$G$31,MATCH($B28,'WA Levelized Cost 2042'!$D$3:$D$31,0),MATCH(D$5,'WA Levelized Cost 2042'!$E$2:$G$2,0))</f>
        <v>124.07677699478988</v>
      </c>
      <c r="G28" s="121" t="s">
        <v>1231</v>
      </c>
      <c r="H28" s="143">
        <v>18.556768036289945</v>
      </c>
      <c r="I28" s="124">
        <f>INDEX('WA Levelized Cost 2032'!$E$3:$G$33,MATCH($G28,'WA Levelized Cost 2032'!$D$3:$D$33,0),MATCH(I$5,'WA Levelized Cost 2032'!$E$2:$G$2,0))</f>
        <v>103.95772013904026</v>
      </c>
    </row>
    <row r="29" spans="2:9">
      <c r="B29"/>
      <c r="C29"/>
      <c r="G29"/>
      <c r="H29"/>
    </row>
  </sheetData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63D0-5B68-44D6-85B6-75FE97511E81}">
  <sheetPr codeName="Sheet7">
    <tabColor theme="9"/>
  </sheetPr>
  <dimension ref="A1:CG1033"/>
  <sheetViews>
    <sheetView showGridLines="0" zoomScaleNormal="100" workbookViewId="0"/>
  </sheetViews>
  <sheetFormatPr defaultColWidth="9.26953125" defaultRowHeight="14.5"/>
  <cols>
    <col min="1" max="2" width="6.26953125" style="4" customWidth="1"/>
    <col min="3" max="3" width="4.26953125" style="4" customWidth="1"/>
    <col min="4" max="4" width="38.453125" style="4" customWidth="1"/>
    <col min="5" max="5" width="13.26953125" style="4" customWidth="1"/>
    <col min="6" max="6" width="16.26953125" style="4" customWidth="1"/>
    <col min="7" max="7" width="16.453125" style="4" customWidth="1"/>
    <col min="8" max="8" width="15.26953125" style="4" customWidth="1"/>
    <col min="9" max="11" width="15.7265625" style="4" customWidth="1"/>
    <col min="12" max="12" width="33.26953125" style="4" bestFit="1" customWidth="1"/>
    <col min="13" max="15" width="12.26953125" style="4" customWidth="1"/>
    <col min="16" max="16" width="23" style="4" customWidth="1"/>
    <col min="17" max="19" width="9.7265625" style="4" customWidth="1"/>
    <col min="20" max="21" width="5.7265625" style="4" customWidth="1"/>
    <col min="22" max="22" width="25.26953125" style="4" customWidth="1"/>
    <col min="23" max="23" width="11.453125" style="4" customWidth="1"/>
    <col min="24" max="25" width="13.453125" style="4" customWidth="1"/>
    <col min="26" max="27" width="5.7265625" style="4" customWidth="1"/>
    <col min="28" max="28" width="16.54296875" style="4" customWidth="1"/>
    <col min="29" max="29" width="5.453125" style="4" customWidth="1"/>
    <col min="30" max="30" width="14.7265625" style="4" customWidth="1"/>
    <col min="31" max="32" width="13.453125" style="4" customWidth="1"/>
    <col min="33" max="33" width="12.26953125" style="4" bestFit="1" customWidth="1"/>
    <col min="34" max="35" width="13.54296875" style="4" customWidth="1"/>
    <col min="36" max="37" width="12.26953125" style="4" bestFit="1" customWidth="1"/>
    <col min="38" max="39" width="13.54296875" style="4" customWidth="1"/>
    <col min="40" max="42" width="12.26953125" style="4" bestFit="1" customWidth="1"/>
    <col min="43" max="43" width="11.7265625" style="4" bestFit="1" customWidth="1"/>
    <col min="44" max="45" width="12.26953125" style="4" bestFit="1" customWidth="1"/>
    <col min="46" max="46" width="5.26953125" style="4" customWidth="1"/>
    <col min="47" max="47" width="12.26953125" style="4" bestFit="1" customWidth="1"/>
    <col min="48" max="49" width="13.26953125" style="4" customWidth="1"/>
    <col min="50" max="51" width="14.453125" style="4" customWidth="1"/>
    <col min="52" max="52" width="9.26953125" style="4" customWidth="1"/>
    <col min="53" max="55" width="15.7265625" style="4" customWidth="1"/>
    <col min="56" max="71" width="9.26953125" style="4" bestFit="1" customWidth="1"/>
    <col min="72" max="16384" width="9.26953125" style="4"/>
  </cols>
  <sheetData>
    <row r="1" spans="1:26" ht="16">
      <c r="A1" s="32"/>
      <c r="B1" s="24"/>
      <c r="C1" s="32"/>
      <c r="D1" s="48" t="s">
        <v>109</v>
      </c>
      <c r="E1" s="35" t="str">
        <f>E33</f>
        <v>Max Levelized $ / kW-year @ Gen 2023-2032</v>
      </c>
      <c r="F1" s="32"/>
      <c r="G1" s="32"/>
      <c r="H1" s="32"/>
      <c r="I1" s="32"/>
      <c r="J1" s="117"/>
      <c r="K1" s="117"/>
      <c r="L1" s="32"/>
      <c r="M1" s="32"/>
      <c r="N1" s="32"/>
      <c r="O1" s="32"/>
      <c r="P1" s="32"/>
      <c r="Q1" s="32"/>
      <c r="R1" s="32"/>
      <c r="S1" s="139"/>
      <c r="T1" s="32"/>
      <c r="U1" s="32"/>
      <c r="V1" s="4" t="s">
        <v>108</v>
      </c>
      <c r="W1" s="122" t="s">
        <v>107</v>
      </c>
      <c r="X1" s="32"/>
    </row>
    <row r="2" spans="1:26" ht="66">
      <c r="A2" s="8" t="s">
        <v>110</v>
      </c>
      <c r="B2" s="8" t="s">
        <v>111</v>
      </c>
      <c r="C2" s="41" t="s">
        <v>56</v>
      </c>
      <c r="D2" s="60" t="s">
        <v>6</v>
      </c>
      <c r="E2" s="61" t="s">
        <v>1030</v>
      </c>
      <c r="F2" s="61" t="s">
        <v>1029</v>
      </c>
      <c r="G2" s="61" t="str">
        <f>G34</f>
        <v>Max Levelized $ / kW-year @ Gen 2023-2032</v>
      </c>
      <c r="H2" s="61" t="s">
        <v>1028</v>
      </c>
      <c r="I2" s="61" t="s">
        <v>1027</v>
      </c>
      <c r="J2" s="117"/>
      <c r="K2" s="117"/>
      <c r="L2" s="32"/>
      <c r="M2" s="32"/>
      <c r="N2" s="32"/>
      <c r="O2" s="32"/>
      <c r="P2" s="32"/>
      <c r="Q2" s="32"/>
      <c r="R2" s="32"/>
      <c r="S2" s="140" t="s">
        <v>112</v>
      </c>
      <c r="T2" s="32"/>
      <c r="U2" s="117"/>
      <c r="V2" s="117"/>
      <c r="X2" s="125" t="s">
        <v>81</v>
      </c>
    </row>
    <row r="3" spans="1:26" ht="16.5">
      <c r="A3" s="32">
        <f t="shared" ref="A3:A31" si="0">IFERROR(RANK(E3,$E$3:$E$31,1),"")</f>
        <v>6</v>
      </c>
      <c r="B3" s="32">
        <f t="shared" ref="B3:B31" si="1">IFERROR(RANK(F3,$F$3:$F$31,1),"")</f>
        <v>8</v>
      </c>
      <c r="C3" s="103" t="str">
        <f>D3</f>
        <v>Ancillary Battery Storage</v>
      </c>
      <c r="D3" s="70" t="str">
        <f>'Potential by Option'!B6</f>
        <v>Ancillary Battery Storage</v>
      </c>
      <c r="E3" s="72">
        <f t="shared" ref="E3:E31" si="2">IFERROR(SUMIFS($G$98:$G$213,$L$98:$L$213,$C3)/SUMIFS($H$98:$H$213,$L$98:$L$213,$C3)/1000,"")</f>
        <v>91.265326671321645</v>
      </c>
      <c r="F3" s="72">
        <f t="shared" ref="F3:F31" si="3">IFERROR(SUMIFS($G$98:$G$213,$L$98:$L$213,$C3)/SUMIFS($I$98:$I$213,$L$98:$L$213,$C3)/1000,"")</f>
        <v>91.265326671321645</v>
      </c>
      <c r="G3" s="72">
        <f>MAX(E3:F3)</f>
        <v>91.265326671321645</v>
      </c>
      <c r="H3" s="93">
        <f t="shared" ref="H3:H31" si="4">IFERROR(SUMIFS($H$98:$H$213,$L$98:$L$213,$C3),"")</f>
        <v>3.512093297272624</v>
      </c>
      <c r="I3" s="93">
        <f t="shared" ref="I3:I31" si="5">IFERROR(SUMIFS($I$98:$I$213,$L$98:$L$213,$C3),"")</f>
        <v>3.512093297272624</v>
      </c>
      <c r="J3" s="117"/>
      <c r="K3" s="117"/>
      <c r="L3" s="32"/>
      <c r="M3" s="32"/>
      <c r="N3" s="32"/>
      <c r="O3" s="32"/>
      <c r="P3" s="32"/>
      <c r="Q3" s="32"/>
      <c r="R3" s="32"/>
      <c r="S3" s="139"/>
      <c r="T3" s="32"/>
      <c r="U3" s="117"/>
      <c r="V3" s="32"/>
      <c r="W3" s="32"/>
      <c r="X3" s="32"/>
      <c r="Y3" s="117"/>
    </row>
    <row r="4" spans="1:26" ht="16.5">
      <c r="A4" s="32">
        <f t="shared" si="0"/>
        <v>8</v>
      </c>
      <c r="B4" s="32" t="str">
        <f t="shared" si="1"/>
        <v/>
      </c>
      <c r="C4" s="24" t="str">
        <f t="shared" ref="C4:C26" si="6">D4</f>
        <v>Ancillary Cooling</v>
      </c>
      <c r="D4" s="68" t="str">
        <f>'Potential by Option'!B7</f>
        <v>Ancillary Cooling</v>
      </c>
      <c r="E4" s="72">
        <f t="shared" si="2"/>
        <v>116.22028942819593</v>
      </c>
      <c r="F4" s="72" t="str">
        <f t="shared" si="3"/>
        <v/>
      </c>
      <c r="G4" s="72">
        <f t="shared" ref="G4:G26" si="7">MAX(E4:F4)</f>
        <v>116.22028942819593</v>
      </c>
      <c r="H4" s="93">
        <f t="shared" si="4"/>
        <v>16.949355356271973</v>
      </c>
      <c r="I4" s="93">
        <f t="shared" si="5"/>
        <v>0</v>
      </c>
      <c r="J4" s="117"/>
      <c r="K4" s="117"/>
      <c r="L4" s="32"/>
      <c r="M4" s="32"/>
      <c r="N4" s="32"/>
      <c r="O4" s="32"/>
      <c r="P4" s="32"/>
      <c r="Q4" s="32"/>
      <c r="R4" s="32"/>
      <c r="S4" s="139"/>
      <c r="T4" s="32"/>
      <c r="U4" s="117"/>
      <c r="V4" s="32"/>
      <c r="W4" s="32"/>
      <c r="X4" s="32"/>
      <c r="Y4" s="32"/>
      <c r="Z4" s="32"/>
    </row>
    <row r="5" spans="1:26" ht="16.5">
      <c r="A5" s="32" t="str">
        <f t="shared" si="0"/>
        <v/>
      </c>
      <c r="B5" s="32" t="str">
        <f t="shared" si="1"/>
        <v/>
      </c>
      <c r="C5" s="24" t="str">
        <f t="shared" si="6"/>
        <v>Ancillary DLC WH</v>
      </c>
      <c r="D5" s="70" t="str">
        <f>'Potential by Option'!B8</f>
        <v>Ancillary DLC WH</v>
      </c>
      <c r="E5" s="72" t="str">
        <f t="shared" si="2"/>
        <v/>
      </c>
      <c r="F5" s="72" t="str">
        <f t="shared" si="3"/>
        <v/>
      </c>
      <c r="G5" s="72">
        <f t="shared" si="7"/>
        <v>0</v>
      </c>
      <c r="H5" s="93">
        <f t="shared" si="4"/>
        <v>0</v>
      </c>
      <c r="I5" s="93">
        <f t="shared" si="5"/>
        <v>0</v>
      </c>
      <c r="J5" s="117"/>
      <c r="K5" s="117"/>
      <c r="L5" s="32"/>
      <c r="M5" s="32"/>
      <c r="N5" s="32"/>
      <c r="O5" s="32"/>
      <c r="P5" s="32"/>
      <c r="Q5" s="32"/>
      <c r="R5" s="32"/>
      <c r="S5" s="139"/>
      <c r="T5" s="32"/>
      <c r="U5" s="117"/>
      <c r="V5" s="32"/>
      <c r="W5" s="32"/>
      <c r="X5" s="32"/>
      <c r="Y5" s="32"/>
      <c r="Z5" s="32"/>
    </row>
    <row r="6" spans="1:26" ht="16.5">
      <c r="A6" s="32">
        <f t="shared" si="0"/>
        <v>14</v>
      </c>
      <c r="B6" s="32">
        <f t="shared" si="1"/>
        <v>13</v>
      </c>
      <c r="C6" s="24" t="str">
        <f t="shared" si="6"/>
        <v>Parent-Ancillary HPWH</v>
      </c>
      <c r="D6" s="68" t="str">
        <f>'Potential by Option'!B9</f>
        <v>Parent-Ancillary HPWH</v>
      </c>
      <c r="E6" s="72">
        <f t="shared" si="2"/>
        <v>406.43080805402559</v>
      </c>
      <c r="F6" s="72">
        <f t="shared" si="3"/>
        <v>288.86187815778874</v>
      </c>
      <c r="G6" s="72">
        <f t="shared" si="7"/>
        <v>406.43080805402559</v>
      </c>
      <c r="H6" s="93">
        <f t="shared" si="4"/>
        <v>1.5618512021635478</v>
      </c>
      <c r="I6" s="93">
        <f t="shared" si="5"/>
        <v>2.1975362419015205</v>
      </c>
      <c r="J6" s="117"/>
      <c r="K6" s="117"/>
      <c r="L6" s="32"/>
      <c r="M6" s="32"/>
      <c r="N6" s="32"/>
      <c r="O6" s="32"/>
      <c r="P6" s="32"/>
      <c r="Q6" s="32"/>
      <c r="R6" s="32"/>
      <c r="S6" s="139"/>
      <c r="T6" s="32"/>
      <c r="U6" s="117"/>
      <c r="V6" s="32"/>
      <c r="W6" s="32"/>
      <c r="X6" s="32"/>
      <c r="Y6" s="32"/>
      <c r="Z6" s="32"/>
    </row>
    <row r="7" spans="1:26" ht="16.5">
      <c r="A7" s="32">
        <f t="shared" si="0"/>
        <v>7</v>
      </c>
      <c r="B7" s="32">
        <f t="shared" si="1"/>
        <v>9</v>
      </c>
      <c r="C7" s="24" t="str">
        <f t="shared" si="6"/>
        <v>Parent-Ancillary ERWH</v>
      </c>
      <c r="D7" s="70" t="str">
        <f>'Potential by Option'!B10</f>
        <v>Parent-Ancillary ERWH</v>
      </c>
      <c r="E7" s="72">
        <f t="shared" si="2"/>
        <v>103.95772013904026</v>
      </c>
      <c r="F7" s="72">
        <f t="shared" si="3"/>
        <v>97.2276090808204</v>
      </c>
      <c r="G7" s="72">
        <f t="shared" si="7"/>
        <v>103.95772013904026</v>
      </c>
      <c r="H7" s="93">
        <f t="shared" si="4"/>
        <v>55.223160719736718</v>
      </c>
      <c r="I7" s="93">
        <f t="shared" si="5"/>
        <v>59.045716968351364</v>
      </c>
      <c r="J7" s="117"/>
      <c r="K7" s="117"/>
      <c r="L7" s="32"/>
      <c r="M7" s="32"/>
      <c r="N7" s="32"/>
      <c r="O7" s="32"/>
      <c r="P7" s="32"/>
      <c r="Q7" s="32"/>
      <c r="R7" s="32"/>
      <c r="S7" s="139"/>
      <c r="T7" s="32"/>
      <c r="U7" s="117"/>
      <c r="V7" s="32"/>
      <c r="W7" s="32"/>
      <c r="X7" s="32"/>
      <c r="Y7" s="32"/>
      <c r="Z7" s="32"/>
    </row>
    <row r="8" spans="1:26" ht="16.5">
      <c r="A8" s="32">
        <f t="shared" si="0"/>
        <v>16</v>
      </c>
      <c r="B8" s="32">
        <f t="shared" si="1"/>
        <v>15</v>
      </c>
      <c r="C8" s="24" t="str">
        <f t="shared" si="6"/>
        <v>Ancillary EV</v>
      </c>
      <c r="D8" s="68" t="str">
        <f>'Potential by Option'!B11</f>
        <v>Ancillary EV</v>
      </c>
      <c r="E8" s="72">
        <f t="shared" si="2"/>
        <v>460.04386117759049</v>
      </c>
      <c r="F8" s="72">
        <f t="shared" si="3"/>
        <v>460.04386117759049</v>
      </c>
      <c r="G8" s="72">
        <f t="shared" si="7"/>
        <v>460.04386117759049</v>
      </c>
      <c r="H8" s="93">
        <f t="shared" si="4"/>
        <v>0.75532490465135838</v>
      </c>
      <c r="I8" s="93">
        <f t="shared" si="5"/>
        <v>0.75532490465135838</v>
      </c>
      <c r="J8" s="117"/>
      <c r="K8" s="117"/>
      <c r="L8" s="32"/>
      <c r="M8" s="32"/>
      <c r="N8" s="32"/>
      <c r="O8" s="32"/>
      <c r="P8" s="32"/>
      <c r="Q8" s="32"/>
      <c r="R8" s="32"/>
      <c r="S8" s="139"/>
      <c r="T8" s="32"/>
      <c r="U8" s="117"/>
      <c r="V8" s="32"/>
      <c r="W8" s="32"/>
      <c r="X8" s="32"/>
      <c r="Y8" s="32"/>
      <c r="Z8" s="32"/>
    </row>
    <row r="9" spans="1:26" ht="16.5">
      <c r="A9" s="32" t="str">
        <f t="shared" si="0"/>
        <v/>
      </c>
      <c r="B9" s="32">
        <f t="shared" si="1"/>
        <v>4</v>
      </c>
      <c r="C9" s="24" t="str">
        <f t="shared" si="6"/>
        <v>Ancillary Heating</v>
      </c>
      <c r="D9" s="70" t="str">
        <f>'Potential by Option'!B12</f>
        <v>Ancillary Heating</v>
      </c>
      <c r="E9" s="72" t="str">
        <f t="shared" si="2"/>
        <v/>
      </c>
      <c r="F9" s="72">
        <f t="shared" si="3"/>
        <v>53.961695713594025</v>
      </c>
      <c r="G9" s="72">
        <f t="shared" si="7"/>
        <v>53.961695713594025</v>
      </c>
      <c r="H9" s="93">
        <f t="shared" si="4"/>
        <v>0</v>
      </c>
      <c r="I9" s="93">
        <f t="shared" si="5"/>
        <v>3.2751475379569457</v>
      </c>
      <c r="J9" s="117"/>
      <c r="K9" s="117"/>
      <c r="L9" s="32"/>
      <c r="M9" s="32"/>
      <c r="N9" s="32"/>
      <c r="O9" s="32"/>
      <c r="P9" s="32"/>
      <c r="Q9" s="32"/>
      <c r="R9" s="32"/>
      <c r="S9" s="139"/>
      <c r="T9" s="32"/>
      <c r="U9" s="117"/>
      <c r="V9" s="32"/>
      <c r="W9" s="32"/>
      <c r="X9" s="32"/>
      <c r="Y9" s="32"/>
      <c r="Z9" s="32"/>
    </row>
    <row r="10" spans="1:26" ht="16.5">
      <c r="A10" s="32">
        <f t="shared" si="0"/>
        <v>1</v>
      </c>
      <c r="B10" s="32">
        <f t="shared" si="1"/>
        <v>2</v>
      </c>
      <c r="C10" s="24" t="str">
        <f t="shared" si="6"/>
        <v>Ancillary Third Party</v>
      </c>
      <c r="D10" s="68" t="str">
        <f>'Potential by Option'!B13</f>
        <v>Ancillary Third Party</v>
      </c>
      <c r="E10" s="72">
        <f t="shared" si="2"/>
        <v>38.466452684384343</v>
      </c>
      <c r="F10" s="72">
        <f t="shared" si="3"/>
        <v>37.689094573059265</v>
      </c>
      <c r="G10" s="72">
        <f t="shared" si="7"/>
        <v>38.466452684384343</v>
      </c>
      <c r="H10" s="93">
        <f t="shared" si="4"/>
        <v>13.493219781401809</v>
      </c>
      <c r="I10" s="93">
        <f t="shared" si="5"/>
        <v>13.771524791479244</v>
      </c>
      <c r="J10" s="117"/>
      <c r="K10" s="117"/>
      <c r="L10" s="32"/>
      <c r="M10" s="32"/>
      <c r="N10" s="32"/>
      <c r="O10" s="32"/>
      <c r="P10" s="32"/>
      <c r="Q10" s="32"/>
      <c r="R10" s="32"/>
      <c r="S10" s="139"/>
      <c r="T10" s="32"/>
      <c r="U10" s="117"/>
      <c r="V10" s="32"/>
      <c r="W10" s="32"/>
      <c r="X10" s="32"/>
      <c r="Y10" s="32"/>
      <c r="Z10" s="32"/>
    </row>
    <row r="11" spans="1:26" ht="16.5">
      <c r="A11" s="32">
        <f t="shared" si="0"/>
        <v>19</v>
      </c>
      <c r="B11" s="32">
        <f t="shared" si="1"/>
        <v>18</v>
      </c>
      <c r="C11" s="24" t="str">
        <f t="shared" si="6"/>
        <v>Battery Energy Storage</v>
      </c>
      <c r="D11" s="70" t="str">
        <f>'Potential by Option'!B14</f>
        <v>Battery Energy Storage</v>
      </c>
      <c r="E11" s="72">
        <f t="shared" si="2"/>
        <v>936.28173925361841</v>
      </c>
      <c r="F11" s="72">
        <f t="shared" si="3"/>
        <v>936.28173925361841</v>
      </c>
      <c r="G11" s="72">
        <f t="shared" si="7"/>
        <v>936.28173925361841</v>
      </c>
      <c r="H11" s="93">
        <f t="shared" si="4"/>
        <v>3.512093297272624</v>
      </c>
      <c r="I11" s="93">
        <f t="shared" si="5"/>
        <v>3.512093297272624</v>
      </c>
      <c r="J11" s="117"/>
      <c r="K11" s="117"/>
      <c r="L11" s="32"/>
      <c r="M11" s="32"/>
      <c r="N11" s="32"/>
      <c r="O11" s="32"/>
      <c r="P11" s="32"/>
      <c r="Q11" s="32"/>
      <c r="R11" s="32"/>
      <c r="S11" s="139"/>
      <c r="T11" s="32"/>
      <c r="U11" s="117"/>
      <c r="V11" s="32"/>
      <c r="W11" s="32"/>
      <c r="X11" s="32"/>
      <c r="Y11" s="32"/>
      <c r="Z11" s="32"/>
    </row>
    <row r="12" spans="1:26" ht="16.5">
      <c r="A12" s="32">
        <f t="shared" si="0"/>
        <v>10</v>
      </c>
      <c r="B12" s="32">
        <f t="shared" si="1"/>
        <v>10</v>
      </c>
      <c r="C12" s="24" t="str">
        <f t="shared" si="6"/>
        <v>Behavioral</v>
      </c>
      <c r="D12" s="68" t="str">
        <f>'Potential by Option'!B15</f>
        <v>Behavioral</v>
      </c>
      <c r="E12" s="72">
        <f t="shared" si="2"/>
        <v>138.4525275509624</v>
      </c>
      <c r="F12" s="72">
        <f t="shared" si="3"/>
        <v>149.06705894674636</v>
      </c>
      <c r="G12" s="72">
        <f t="shared" si="7"/>
        <v>149.06705894674636</v>
      </c>
      <c r="H12" s="93">
        <f t="shared" si="4"/>
        <v>10.839344557803535</v>
      </c>
      <c r="I12" s="93">
        <f t="shared" si="5"/>
        <v>10.067513652092648</v>
      </c>
      <c r="J12" s="117"/>
      <c r="K12" s="117"/>
      <c r="L12" s="32"/>
      <c r="M12" s="32"/>
      <c r="N12" s="32"/>
      <c r="O12" s="32"/>
      <c r="P12" s="32"/>
      <c r="Q12" s="32"/>
      <c r="R12" s="32"/>
      <c r="S12" s="139"/>
      <c r="T12" s="32"/>
      <c r="U12" s="117"/>
      <c r="V12" s="32"/>
      <c r="W12" s="32"/>
      <c r="X12" s="32"/>
      <c r="Y12" s="32"/>
      <c r="Z12" s="32"/>
    </row>
    <row r="13" spans="1:26" ht="16.5">
      <c r="A13" s="32">
        <f t="shared" si="0"/>
        <v>11</v>
      </c>
      <c r="B13" s="32" t="str">
        <f t="shared" si="1"/>
        <v/>
      </c>
      <c r="C13" s="24" t="str">
        <f t="shared" si="6"/>
        <v>DLC Central AC</v>
      </c>
      <c r="D13" s="70" t="str">
        <f>'Potential by Option'!B16</f>
        <v>DLC Central AC</v>
      </c>
      <c r="E13" s="72">
        <f t="shared" si="2"/>
        <v>169.97666787116319</v>
      </c>
      <c r="F13" s="72" t="str">
        <f t="shared" si="3"/>
        <v/>
      </c>
      <c r="G13" s="72">
        <f t="shared" si="7"/>
        <v>169.97666787116319</v>
      </c>
      <c r="H13" s="93">
        <f t="shared" si="4"/>
        <v>31.209733359151912</v>
      </c>
      <c r="I13" s="93">
        <f t="shared" si="5"/>
        <v>0</v>
      </c>
      <c r="J13" s="117"/>
      <c r="K13" s="117"/>
      <c r="L13" s="32"/>
      <c r="M13" s="32"/>
      <c r="N13" s="32"/>
      <c r="O13" s="32"/>
      <c r="P13" s="32"/>
      <c r="Q13" s="32"/>
      <c r="R13" s="32"/>
      <c r="S13" s="139"/>
      <c r="T13" s="32"/>
      <c r="U13" s="117"/>
      <c r="V13" s="32"/>
      <c r="W13" s="32"/>
      <c r="X13" s="32"/>
      <c r="Y13" s="32"/>
      <c r="Z13" s="32"/>
    </row>
    <row r="14" spans="1:26" ht="16.5">
      <c r="A14" s="32">
        <f t="shared" si="0"/>
        <v>17</v>
      </c>
      <c r="B14" s="32">
        <f t="shared" si="1"/>
        <v>16</v>
      </c>
      <c r="C14" s="24" t="str">
        <f t="shared" si="6"/>
        <v>DLC Electric Vehicle Charging</v>
      </c>
      <c r="D14" s="68" t="str">
        <f>'Potential by Option'!B17</f>
        <v>DLC Electric Vehicle Charging</v>
      </c>
      <c r="E14" s="72">
        <f t="shared" si="2"/>
        <v>522.28562837934066</v>
      </c>
      <c r="F14" s="72">
        <f t="shared" si="3"/>
        <v>522.28562837934066</v>
      </c>
      <c r="G14" s="72">
        <f t="shared" si="7"/>
        <v>522.28562837934066</v>
      </c>
      <c r="H14" s="93">
        <f t="shared" si="4"/>
        <v>1.5106498093027168</v>
      </c>
      <c r="I14" s="93">
        <f t="shared" si="5"/>
        <v>1.5106498093027168</v>
      </c>
      <c r="J14" s="117"/>
      <c r="K14" s="117"/>
      <c r="L14" s="32"/>
      <c r="M14" s="32"/>
      <c r="N14" s="32"/>
      <c r="O14" s="32"/>
      <c r="P14" s="32"/>
      <c r="Q14" s="32"/>
      <c r="R14" s="32"/>
      <c r="S14" s="139"/>
      <c r="T14" s="32"/>
      <c r="U14" s="117"/>
      <c r="V14" s="32"/>
      <c r="W14" s="32"/>
      <c r="X14" s="32"/>
      <c r="Y14" s="32"/>
      <c r="Z14" s="32"/>
    </row>
    <row r="15" spans="1:26" ht="16.5">
      <c r="A15" s="32">
        <f t="shared" si="0"/>
        <v>15</v>
      </c>
      <c r="B15" s="32">
        <f t="shared" si="1"/>
        <v>14</v>
      </c>
      <c r="C15" s="24" t="str">
        <f t="shared" si="6"/>
        <v>DLC Smart Appliances</v>
      </c>
      <c r="D15" s="70" t="str">
        <f>'Potential by Option'!B18</f>
        <v>DLC Smart Appliances</v>
      </c>
      <c r="E15" s="72">
        <f t="shared" si="2"/>
        <v>438.54118946837087</v>
      </c>
      <c r="F15" s="72">
        <f t="shared" si="3"/>
        <v>438.54118946837087</v>
      </c>
      <c r="G15" s="72">
        <f t="shared" si="7"/>
        <v>438.54118946837087</v>
      </c>
      <c r="H15" s="93">
        <f t="shared" si="4"/>
        <v>10.046832249106195</v>
      </c>
      <c r="I15" s="93">
        <f t="shared" si="5"/>
        <v>10.046832249106195</v>
      </c>
      <c r="J15" s="117"/>
      <c r="K15" s="117"/>
      <c r="L15" s="32"/>
      <c r="M15" s="32"/>
      <c r="N15" s="32"/>
      <c r="O15" s="32"/>
      <c r="P15" s="32"/>
      <c r="Q15" s="32"/>
      <c r="R15" s="32"/>
      <c r="S15" s="139"/>
      <c r="T15" s="32"/>
      <c r="U15" s="117"/>
      <c r="V15" s="32"/>
      <c r="W15" s="32"/>
      <c r="X15" s="32"/>
      <c r="Y15" s="32"/>
      <c r="Z15" s="32"/>
    </row>
    <row r="16" spans="1:26" ht="16.5">
      <c r="A16" s="32">
        <f t="shared" si="0"/>
        <v>9</v>
      </c>
      <c r="B16" s="32" t="str">
        <f t="shared" si="1"/>
        <v/>
      </c>
      <c r="C16" s="24" t="str">
        <f t="shared" si="6"/>
        <v>DLC Smart Thermostats - Cooling</v>
      </c>
      <c r="D16" s="68" t="str">
        <f>'Potential by Option'!B19</f>
        <v>DLC Smart Thermostats - Cooling</v>
      </c>
      <c r="E16" s="72">
        <f t="shared" si="2"/>
        <v>137.4661705066257</v>
      </c>
      <c r="F16" s="72" t="str">
        <f t="shared" si="3"/>
        <v/>
      </c>
      <c r="G16" s="72">
        <f t="shared" si="7"/>
        <v>137.4661705066257</v>
      </c>
      <c r="H16" s="93">
        <f t="shared" si="4"/>
        <v>67.79742142508789</v>
      </c>
      <c r="I16" s="93">
        <f t="shared" si="5"/>
        <v>0</v>
      </c>
      <c r="J16" s="117"/>
      <c r="K16" s="117"/>
      <c r="L16" s="32"/>
      <c r="M16" s="32"/>
      <c r="N16" s="32"/>
      <c r="O16" s="32"/>
      <c r="P16" s="32"/>
      <c r="Q16" s="32"/>
      <c r="R16" s="32"/>
      <c r="S16" s="139"/>
      <c r="T16" s="32"/>
      <c r="U16" s="117"/>
      <c r="V16" s="32"/>
      <c r="W16" s="32"/>
      <c r="X16" s="32"/>
      <c r="Y16" s="32"/>
      <c r="Z16" s="32"/>
    </row>
    <row r="17" spans="1:26" ht="16.5">
      <c r="A17" s="32" t="str">
        <f t="shared" si="0"/>
        <v/>
      </c>
      <c r="B17" s="32">
        <f t="shared" si="1"/>
        <v>1</v>
      </c>
      <c r="C17" s="103" t="str">
        <f t="shared" si="6"/>
        <v>DLC Smart Thermostats - Heating</v>
      </c>
      <c r="D17" s="70" t="str">
        <f>'Potential by Option'!B20</f>
        <v>DLC Smart Thermostats - Heating</v>
      </c>
      <c r="E17" s="72" t="str">
        <f t="shared" si="2"/>
        <v/>
      </c>
      <c r="F17" s="72">
        <f t="shared" si="3"/>
        <v>26.980846894387422</v>
      </c>
      <c r="G17" s="72">
        <f t="shared" si="7"/>
        <v>26.980846894387422</v>
      </c>
      <c r="H17" s="93">
        <f t="shared" si="4"/>
        <v>0</v>
      </c>
      <c r="I17" s="93">
        <f t="shared" si="5"/>
        <v>13.100590151827783</v>
      </c>
      <c r="J17" s="117"/>
      <c r="K17" s="117"/>
      <c r="L17" s="32"/>
      <c r="M17" s="32"/>
      <c r="N17" s="32"/>
      <c r="O17" s="32"/>
      <c r="P17" s="32"/>
      <c r="Q17" s="32"/>
      <c r="R17" s="32"/>
      <c r="S17" s="139"/>
      <c r="T17" s="32"/>
      <c r="U17" s="117"/>
      <c r="V17" s="32"/>
      <c r="W17" s="32"/>
      <c r="X17" s="32"/>
      <c r="Y17" s="32"/>
      <c r="Z17" s="32"/>
    </row>
    <row r="18" spans="1:26" ht="16.5">
      <c r="A18" s="32" t="str">
        <f t="shared" si="0"/>
        <v/>
      </c>
      <c r="B18" s="32" t="str">
        <f t="shared" si="1"/>
        <v/>
      </c>
      <c r="C18" s="103" t="str">
        <f t="shared" si="6"/>
        <v>DLC Water Heating</v>
      </c>
      <c r="D18" s="68" t="str">
        <f>'Potential by Option'!B21</f>
        <v>DLC Water Heating</v>
      </c>
      <c r="E18" s="72" t="str">
        <f t="shared" si="2"/>
        <v/>
      </c>
      <c r="F18" s="72" t="str">
        <f t="shared" si="3"/>
        <v/>
      </c>
      <c r="G18" s="72">
        <f t="shared" si="7"/>
        <v>0</v>
      </c>
      <c r="H18" s="93">
        <f t="shared" si="4"/>
        <v>0</v>
      </c>
      <c r="I18" s="93">
        <f t="shared" si="5"/>
        <v>0</v>
      </c>
      <c r="J18" s="117"/>
      <c r="K18" s="117"/>
      <c r="L18" s="32"/>
      <c r="M18" s="32"/>
      <c r="N18" s="32"/>
      <c r="O18" s="32"/>
      <c r="P18" s="32"/>
      <c r="Q18" s="32"/>
      <c r="R18" s="32"/>
      <c r="S18" s="139"/>
      <c r="T18" s="32"/>
      <c r="U18" s="117"/>
      <c r="V18" s="32"/>
      <c r="W18" s="32"/>
      <c r="X18" s="32"/>
      <c r="Y18" s="32"/>
      <c r="Z18" s="32"/>
    </row>
    <row r="19" spans="1:26" ht="16.5">
      <c r="A19" s="32" t="str">
        <f t="shared" si="0"/>
        <v/>
      </c>
      <c r="B19" s="32" t="str">
        <f t="shared" si="1"/>
        <v/>
      </c>
      <c r="C19" s="24" t="str">
        <f t="shared" si="6"/>
        <v>Pilot-CTA-2045 HPWH</v>
      </c>
      <c r="D19" s="70" t="str">
        <f>'Potential by Option'!B22</f>
        <v>Pilot-CTA-2045 HPWH</v>
      </c>
      <c r="E19" s="72" t="str">
        <f t="shared" si="2"/>
        <v/>
      </c>
      <c r="F19" s="72" t="str">
        <f t="shared" si="3"/>
        <v/>
      </c>
      <c r="G19" s="72">
        <f t="shared" si="7"/>
        <v>0</v>
      </c>
      <c r="H19" s="93">
        <f t="shared" si="4"/>
        <v>0</v>
      </c>
      <c r="I19" s="93">
        <f t="shared" si="5"/>
        <v>0</v>
      </c>
      <c r="J19" s="117"/>
      <c r="K19" s="117"/>
      <c r="L19" s="32"/>
      <c r="M19" s="32"/>
      <c r="N19" s="32"/>
      <c r="O19" s="32"/>
      <c r="P19" s="32"/>
      <c r="Q19" s="32"/>
      <c r="R19" s="32"/>
      <c r="S19" s="139"/>
      <c r="T19" s="32"/>
      <c r="U19" s="117"/>
      <c r="V19" s="32"/>
      <c r="W19" s="32"/>
      <c r="X19" s="32"/>
      <c r="Y19" s="32"/>
      <c r="Z19" s="32"/>
    </row>
    <row r="20" spans="1:26" ht="16.5">
      <c r="A20" s="32">
        <f t="shared" si="0"/>
        <v>18</v>
      </c>
      <c r="B20" s="32">
        <f t="shared" si="1"/>
        <v>17</v>
      </c>
      <c r="C20" s="24" t="str">
        <f t="shared" si="6"/>
        <v>Parent-CTA-2045 HPWH</v>
      </c>
      <c r="D20" s="68" t="str">
        <f>'Potential by Option'!B23</f>
        <v>Parent-CTA-2045 HPWH</v>
      </c>
      <c r="E20" s="72">
        <f t="shared" si="2"/>
        <v>738.58162228991932</v>
      </c>
      <c r="F20" s="72">
        <f t="shared" si="3"/>
        <v>524.93086242402399</v>
      </c>
      <c r="G20" s="72">
        <f t="shared" si="7"/>
        <v>738.58162228991932</v>
      </c>
      <c r="H20" s="93">
        <f t="shared" si="4"/>
        <v>1.5618512021635478</v>
      </c>
      <c r="I20" s="93">
        <f t="shared" si="5"/>
        <v>2.1975362419015205</v>
      </c>
      <c r="J20" s="117"/>
      <c r="K20" s="117"/>
      <c r="L20" s="32"/>
      <c r="M20" s="32"/>
      <c r="N20" s="32"/>
      <c r="O20" s="32"/>
      <c r="P20" s="32"/>
      <c r="Q20" s="32"/>
      <c r="R20" s="32"/>
      <c r="S20" s="139"/>
      <c r="T20" s="32"/>
      <c r="U20" s="117"/>
      <c r="V20" s="32"/>
      <c r="W20" s="32"/>
      <c r="X20" s="32"/>
      <c r="Y20" s="32"/>
      <c r="Z20" s="32"/>
    </row>
    <row r="21" spans="1:26" ht="16.5">
      <c r="A21" s="32" t="str">
        <f t="shared" si="0"/>
        <v/>
      </c>
      <c r="B21" s="32" t="str">
        <f t="shared" si="1"/>
        <v/>
      </c>
      <c r="C21" s="24" t="str">
        <f t="shared" si="6"/>
        <v>Pilot-CTA-2045 ERWH</v>
      </c>
      <c r="D21" s="70" t="str">
        <f>'Potential by Option'!B24</f>
        <v>Pilot-CTA-2045 ERWH</v>
      </c>
      <c r="E21" s="72" t="str">
        <f t="shared" si="2"/>
        <v/>
      </c>
      <c r="F21" s="72" t="str">
        <f t="shared" si="3"/>
        <v/>
      </c>
      <c r="G21" s="72">
        <f t="shared" si="7"/>
        <v>0</v>
      </c>
      <c r="H21" s="93">
        <f t="shared" si="4"/>
        <v>0</v>
      </c>
      <c r="I21" s="93">
        <f t="shared" si="5"/>
        <v>0</v>
      </c>
      <c r="J21" s="117"/>
      <c r="K21" s="117"/>
      <c r="L21" s="32"/>
      <c r="M21" s="32"/>
      <c r="N21" s="32"/>
      <c r="O21" s="32"/>
      <c r="P21" s="32"/>
      <c r="Q21" s="32"/>
      <c r="R21" s="32"/>
      <c r="S21" s="139"/>
      <c r="T21" s="32"/>
      <c r="U21" s="117"/>
      <c r="V21" s="32"/>
      <c r="W21" s="32"/>
      <c r="X21" s="32"/>
      <c r="Y21" s="32"/>
      <c r="Z21" s="32"/>
    </row>
    <row r="22" spans="1:26" ht="16.5">
      <c r="A22" s="32">
        <f t="shared" si="0"/>
        <v>12</v>
      </c>
      <c r="B22" s="32">
        <f t="shared" si="1"/>
        <v>11</v>
      </c>
      <c r="C22" s="24" t="str">
        <f t="shared" si="6"/>
        <v>Parent-CTA-2045 ERWH</v>
      </c>
      <c r="D22" s="68" t="str">
        <f>'Potential by Option'!B25</f>
        <v>Parent-CTA-2045 ERWH</v>
      </c>
      <c r="E22" s="72">
        <f t="shared" si="2"/>
        <v>215.11365032157161</v>
      </c>
      <c r="F22" s="72">
        <f t="shared" si="3"/>
        <v>201.18742382423272</v>
      </c>
      <c r="G22" s="72">
        <f t="shared" si="7"/>
        <v>215.11365032157161</v>
      </c>
      <c r="H22" s="93">
        <f t="shared" si="4"/>
        <v>55.223160719736718</v>
      </c>
      <c r="I22" s="93">
        <f t="shared" si="5"/>
        <v>59.045716968351364</v>
      </c>
      <c r="J22" s="117"/>
      <c r="K22" s="117"/>
      <c r="L22" s="32"/>
      <c r="M22" s="32"/>
      <c r="N22" s="32"/>
      <c r="O22" s="32"/>
      <c r="P22" s="32"/>
      <c r="Q22" s="32"/>
      <c r="R22" s="32"/>
      <c r="S22" s="139"/>
      <c r="T22" s="32"/>
      <c r="U22" s="117"/>
      <c r="V22" s="32"/>
      <c r="W22" s="32"/>
      <c r="X22" s="32"/>
      <c r="Y22" s="32"/>
      <c r="Z22" s="32"/>
    </row>
    <row r="23" spans="1:26" ht="16.5">
      <c r="A23" s="32">
        <f t="shared" si="0"/>
        <v>13</v>
      </c>
      <c r="B23" s="32">
        <f t="shared" si="1"/>
        <v>12</v>
      </c>
      <c r="C23" s="103" t="str">
        <f t="shared" si="6"/>
        <v>Electric Vehicle TOU Opt-in</v>
      </c>
      <c r="D23" s="70" t="str">
        <f>'Potential by Option'!B26</f>
        <v>Electric Vehicle TOU Opt-in</v>
      </c>
      <c r="E23" s="72">
        <f t="shared" si="2"/>
        <v>216.41954260319204</v>
      </c>
      <c r="F23" s="72">
        <f t="shared" si="3"/>
        <v>217.5643825489141</v>
      </c>
      <c r="G23" s="72">
        <f t="shared" si="7"/>
        <v>217.5643825489141</v>
      </c>
      <c r="H23" s="93">
        <f t="shared" si="4"/>
        <v>3.4750429276204917</v>
      </c>
      <c r="I23" s="93">
        <f t="shared" si="5"/>
        <v>3.4567569935441984</v>
      </c>
      <c r="J23" s="117"/>
      <c r="K23" s="117"/>
      <c r="L23" s="32"/>
      <c r="M23" s="32"/>
      <c r="N23" s="32"/>
      <c r="O23" s="32"/>
      <c r="P23" s="32"/>
      <c r="Q23" s="32"/>
      <c r="R23" s="32"/>
      <c r="S23" s="139"/>
      <c r="T23" s="32"/>
      <c r="U23" s="117"/>
      <c r="V23" s="32"/>
      <c r="W23" s="32"/>
      <c r="X23" s="32"/>
      <c r="Y23" s="32"/>
      <c r="Z23" s="32"/>
    </row>
    <row r="24" spans="1:26" ht="16.5">
      <c r="A24" s="32">
        <f t="shared" si="0"/>
        <v>20</v>
      </c>
      <c r="B24" s="32" t="str">
        <f t="shared" si="1"/>
        <v/>
      </c>
      <c r="C24" s="103" t="str">
        <f t="shared" si="6"/>
        <v>Thermal Energy Storage</v>
      </c>
      <c r="D24" s="68" t="str">
        <f>'Potential by Option'!B27</f>
        <v>Thermal Energy Storage</v>
      </c>
      <c r="E24" s="72">
        <f t="shared" si="2"/>
        <v>1022.4163366002289</v>
      </c>
      <c r="F24" s="72" t="str">
        <f t="shared" si="3"/>
        <v/>
      </c>
      <c r="G24" s="72">
        <f t="shared" si="7"/>
        <v>1022.4163366002289</v>
      </c>
      <c r="H24" s="93">
        <f t="shared" si="4"/>
        <v>2.1066784728251777</v>
      </c>
      <c r="I24" s="93">
        <f t="shared" si="5"/>
        <v>0</v>
      </c>
      <c r="J24" s="117"/>
      <c r="K24" s="117"/>
      <c r="L24" s="32"/>
      <c r="M24" s="32"/>
      <c r="N24" s="32"/>
      <c r="O24" s="32"/>
      <c r="P24" s="32"/>
      <c r="Q24" s="32"/>
      <c r="R24" s="32"/>
      <c r="S24" s="139"/>
      <c r="T24" s="32"/>
      <c r="U24" s="117"/>
      <c r="V24" s="32"/>
      <c r="W24" s="32"/>
      <c r="X24" s="32"/>
      <c r="Y24" s="32"/>
      <c r="Z24" s="32"/>
    </row>
    <row r="25" spans="1:26" ht="16.5">
      <c r="A25" s="32">
        <f t="shared" si="0"/>
        <v>5</v>
      </c>
      <c r="B25" s="32">
        <f t="shared" si="1"/>
        <v>6</v>
      </c>
      <c r="C25" s="103" t="str">
        <f t="shared" si="6"/>
        <v>Third Party Contracts</v>
      </c>
      <c r="D25" s="70" t="str">
        <f>'Potential by Option'!B28</f>
        <v>Third Party Contracts</v>
      </c>
      <c r="E25" s="72">
        <f t="shared" si="2"/>
        <v>76.932905107138737</v>
      </c>
      <c r="F25" s="72">
        <f t="shared" si="3"/>
        <v>75.378188889775785</v>
      </c>
      <c r="G25" s="72">
        <f t="shared" si="7"/>
        <v>76.932905107138737</v>
      </c>
      <c r="H25" s="93">
        <f t="shared" si="4"/>
        <v>98.593926327274886</v>
      </c>
      <c r="I25" s="93">
        <f t="shared" si="5"/>
        <v>100.62747977890595</v>
      </c>
      <c r="J25" s="117"/>
      <c r="K25" s="117"/>
      <c r="L25" s="32"/>
      <c r="M25" s="32"/>
      <c r="N25" s="32"/>
      <c r="O25" s="32"/>
      <c r="P25" s="32"/>
      <c r="Q25" s="32"/>
      <c r="R25" s="32"/>
      <c r="S25" s="139"/>
      <c r="T25" s="32"/>
      <c r="U25" s="117"/>
      <c r="V25" s="32"/>
      <c r="W25" s="32"/>
      <c r="X25" s="32"/>
      <c r="Y25" s="32"/>
      <c r="Z25" s="32"/>
    </row>
    <row r="26" spans="1:26" ht="16.5">
      <c r="A26" s="32" t="str">
        <f t="shared" si="0"/>
        <v/>
      </c>
      <c r="B26" s="32" t="str">
        <f t="shared" si="1"/>
        <v/>
      </c>
      <c r="C26" s="103" t="str">
        <f t="shared" si="6"/>
        <v>Time-of-Use Opt-Out</v>
      </c>
      <c r="D26" s="68" t="str">
        <f>'Potential by Option'!B29</f>
        <v>Time-of-Use Opt-Out</v>
      </c>
      <c r="E26" s="72" t="str">
        <f t="shared" si="2"/>
        <v/>
      </c>
      <c r="F26" s="72" t="str">
        <f t="shared" si="3"/>
        <v/>
      </c>
      <c r="G26" s="72">
        <f t="shared" si="7"/>
        <v>0</v>
      </c>
      <c r="H26" s="93">
        <f t="shared" si="4"/>
        <v>0</v>
      </c>
      <c r="I26" s="93">
        <f t="shared" si="5"/>
        <v>0</v>
      </c>
      <c r="J26" s="117"/>
      <c r="K26" s="117"/>
      <c r="L26" s="32"/>
      <c r="M26" s="32"/>
      <c r="N26" s="32"/>
      <c r="O26" s="32"/>
      <c r="P26" s="32"/>
      <c r="Q26" s="32"/>
      <c r="R26" s="32"/>
      <c r="S26" s="139"/>
      <c r="T26" s="32"/>
      <c r="U26" s="117"/>
      <c r="V26" s="32"/>
      <c r="W26" s="32"/>
      <c r="X26" s="32"/>
      <c r="Y26" s="32"/>
      <c r="Z26" s="32"/>
    </row>
    <row r="27" spans="1:26" ht="16.5">
      <c r="A27" s="32">
        <f t="shared" si="0"/>
        <v>2</v>
      </c>
      <c r="B27" s="32">
        <f t="shared" si="1"/>
        <v>3</v>
      </c>
      <c r="C27" s="103" t="str">
        <f t="shared" ref="C27:C28" si="8">D27</f>
        <v>Variable Peak Pricing Rates</v>
      </c>
      <c r="D27" s="70" t="str">
        <f>'Potential by Option'!B30</f>
        <v>Variable Peak Pricing Rates</v>
      </c>
      <c r="E27" s="72">
        <f t="shared" si="2"/>
        <v>43.42501081174543</v>
      </c>
      <c r="F27" s="72">
        <f t="shared" si="3"/>
        <v>42.250829558581614</v>
      </c>
      <c r="G27" s="72">
        <f t="shared" ref="G27:G28" si="9">MAX(E27:F27)</f>
        <v>43.42501081174543</v>
      </c>
      <c r="H27" s="93">
        <f t="shared" si="4"/>
        <v>10.018124562872327</v>
      </c>
      <c r="I27" s="93">
        <f t="shared" si="5"/>
        <v>10.296535523709791</v>
      </c>
      <c r="J27" s="117"/>
      <c r="K27" s="117"/>
      <c r="L27" s="32"/>
      <c r="M27" s="32"/>
      <c r="N27" s="32"/>
      <c r="O27" s="32"/>
      <c r="P27" s="32"/>
      <c r="Q27" s="32"/>
      <c r="R27" s="32"/>
      <c r="S27" s="139"/>
      <c r="T27" s="32"/>
      <c r="U27" s="117"/>
      <c r="V27" s="32"/>
      <c r="W27" s="32"/>
      <c r="X27" s="32"/>
      <c r="Y27" s="32"/>
      <c r="Z27" s="32"/>
    </row>
    <row r="28" spans="1:26" ht="16.5">
      <c r="A28" s="32" t="str">
        <f t="shared" si="0"/>
        <v/>
      </c>
      <c r="B28" s="32" t="str">
        <f t="shared" si="1"/>
        <v/>
      </c>
      <c r="C28" s="103" t="str">
        <f t="shared" si="8"/>
        <v>Pilot-Time-of-Use Opt-in</v>
      </c>
      <c r="D28" s="68" t="str">
        <f>'Potential by Option'!B31</f>
        <v>Pilot-Time-of-Use Opt-in</v>
      </c>
      <c r="E28" s="72" t="str">
        <f t="shared" si="2"/>
        <v/>
      </c>
      <c r="F28" s="72" t="str">
        <f t="shared" si="3"/>
        <v/>
      </c>
      <c r="G28" s="72">
        <f t="shared" si="9"/>
        <v>0</v>
      </c>
      <c r="H28" s="93">
        <f t="shared" si="4"/>
        <v>0</v>
      </c>
      <c r="I28" s="93">
        <f t="shared" si="5"/>
        <v>0</v>
      </c>
      <c r="J28" s="117"/>
      <c r="K28" s="117"/>
      <c r="L28" s="32"/>
      <c r="M28" s="32"/>
      <c r="N28" s="32"/>
      <c r="O28" s="32"/>
      <c r="P28" s="32"/>
      <c r="Q28" s="32"/>
      <c r="R28" s="32"/>
      <c r="S28" s="139"/>
      <c r="T28" s="32"/>
      <c r="U28" s="117"/>
      <c r="V28" s="32"/>
      <c r="W28" s="32"/>
      <c r="X28" s="32"/>
      <c r="Y28" s="32"/>
      <c r="Z28" s="32"/>
    </row>
    <row r="29" spans="1:26" ht="16.5">
      <c r="A29" s="32">
        <f t="shared" si="0"/>
        <v>4</v>
      </c>
      <c r="B29" s="32">
        <f t="shared" si="1"/>
        <v>7</v>
      </c>
      <c r="C29" s="103" t="str">
        <f t="shared" ref="C29" si="10">D29</f>
        <v>Parent-Time-of-Use Opt-in</v>
      </c>
      <c r="D29" s="70" t="str">
        <f>'Potential by Option'!B32</f>
        <v>Parent-Time-of-Use Opt-in</v>
      </c>
      <c r="E29" s="72">
        <f t="shared" si="2"/>
        <v>74.428360572084898</v>
      </c>
      <c r="F29" s="72">
        <f t="shared" si="3"/>
        <v>78.300362621516612</v>
      </c>
      <c r="G29" s="72">
        <f t="shared" ref="G29" si="11">MAX(E29:F29)</f>
        <v>78.300362621516612</v>
      </c>
      <c r="H29" s="93">
        <f t="shared" si="4"/>
        <v>20.479513207272557</v>
      </c>
      <c r="I29" s="93">
        <f t="shared" si="5"/>
        <v>19.466788432379463</v>
      </c>
      <c r="J29" s="117"/>
      <c r="K29" s="117"/>
      <c r="L29" s="32"/>
      <c r="M29" s="32"/>
      <c r="N29" s="32"/>
      <c r="O29" s="32"/>
      <c r="P29" s="32"/>
      <c r="Q29" s="32"/>
      <c r="R29" s="32"/>
      <c r="S29" s="139"/>
      <c r="T29" s="32"/>
      <c r="U29" s="117"/>
      <c r="V29" s="32"/>
      <c r="W29" s="32"/>
      <c r="X29" s="32"/>
      <c r="Y29" s="32"/>
      <c r="Z29" s="32"/>
    </row>
    <row r="30" spans="1:26" ht="16.5">
      <c r="A30" s="32" t="str">
        <f t="shared" si="0"/>
        <v/>
      </c>
      <c r="B30" s="32" t="str">
        <f t="shared" si="1"/>
        <v/>
      </c>
      <c r="C30" s="103" t="str">
        <f t="shared" ref="C30:C31" si="12">D30</f>
        <v>Pilot-Peak Time Rebate</v>
      </c>
      <c r="D30" s="68" t="str">
        <f>'Potential by Option'!B33</f>
        <v>Pilot-Peak Time Rebate</v>
      </c>
      <c r="E30" s="72" t="str">
        <f t="shared" si="2"/>
        <v/>
      </c>
      <c r="F30" s="72" t="str">
        <f t="shared" si="3"/>
        <v/>
      </c>
      <c r="G30" s="72">
        <f t="shared" ref="G30:G31" si="13">MAX(E30:F30)</f>
        <v>0</v>
      </c>
      <c r="H30" s="93">
        <f t="shared" si="4"/>
        <v>0</v>
      </c>
      <c r="I30" s="93">
        <f t="shared" si="5"/>
        <v>0</v>
      </c>
      <c r="J30" s="117"/>
      <c r="K30" s="117"/>
      <c r="L30" s="32"/>
      <c r="M30" s="32"/>
      <c r="N30" s="32"/>
      <c r="O30" s="32"/>
      <c r="P30" s="32"/>
      <c r="Q30" s="32"/>
      <c r="R30" s="32"/>
      <c r="S30" s="139"/>
      <c r="T30" s="32"/>
      <c r="U30" s="117"/>
      <c r="V30" s="32"/>
      <c r="W30" s="32"/>
      <c r="X30" s="32"/>
      <c r="Y30" s="32"/>
      <c r="Z30" s="32"/>
    </row>
    <row r="31" spans="1:26" ht="16.5">
      <c r="A31" s="32">
        <f t="shared" si="0"/>
        <v>3</v>
      </c>
      <c r="B31" s="32">
        <f t="shared" si="1"/>
        <v>5</v>
      </c>
      <c r="C31" s="103" t="str">
        <f t="shared" si="12"/>
        <v>Parent-Peak Time Rebate</v>
      </c>
      <c r="D31" s="70" t="str">
        <f>'Potential by Option'!B34</f>
        <v>Parent-Peak Time Rebate</v>
      </c>
      <c r="E31" s="72">
        <f t="shared" si="2"/>
        <v>58.254485306421898</v>
      </c>
      <c r="F31" s="72">
        <f t="shared" si="3"/>
        <v>62.358983972933672</v>
      </c>
      <c r="G31" s="72">
        <f t="shared" si="13"/>
        <v>62.358983972933672</v>
      </c>
      <c r="H31" s="93">
        <f t="shared" si="4"/>
        <v>25.427842520302455</v>
      </c>
      <c r="I31" s="93">
        <f t="shared" si="5"/>
        <v>23.754169553434473</v>
      </c>
      <c r="J31" s="117"/>
      <c r="K31" s="117"/>
      <c r="L31" s="32"/>
      <c r="M31" s="32"/>
      <c r="N31" s="32"/>
      <c r="O31" s="32"/>
      <c r="P31" s="32"/>
      <c r="Q31" s="32"/>
      <c r="R31" s="32"/>
      <c r="S31" s="139"/>
      <c r="T31" s="32"/>
      <c r="U31" s="117"/>
      <c r="V31" s="32"/>
      <c r="W31" s="32"/>
      <c r="X31" s="32"/>
      <c r="Y31" s="32"/>
      <c r="Z31" s="32"/>
    </row>
    <row r="32" spans="1:26" ht="16">
      <c r="A32" s="32"/>
      <c r="B32" s="32"/>
      <c r="C32" s="24"/>
      <c r="D32" s="24"/>
      <c r="E32" s="24"/>
      <c r="F32" s="24"/>
      <c r="G32" s="24"/>
      <c r="H32" s="24"/>
      <c r="I32" s="24"/>
      <c r="J32" s="117"/>
      <c r="K32" s="117"/>
      <c r="L32" s="32"/>
      <c r="M32" s="32"/>
      <c r="N32" s="32"/>
      <c r="O32" s="32"/>
      <c r="P32" s="32"/>
      <c r="Q32" s="32"/>
      <c r="R32" s="32"/>
      <c r="S32" s="139"/>
      <c r="T32" s="32"/>
      <c r="U32" s="117"/>
      <c r="V32" s="32"/>
      <c r="W32" s="32"/>
      <c r="X32" s="32"/>
      <c r="Y32" s="32"/>
      <c r="Z32" s="32"/>
    </row>
    <row r="33" spans="1:27" ht="16">
      <c r="A33" s="32"/>
      <c r="B33" s="24"/>
      <c r="C33" s="32"/>
      <c r="D33" s="48" t="s">
        <v>32</v>
      </c>
      <c r="E33" s="35" t="str">
        <f>D97</f>
        <v>Max Levelized $ / kW-year @ Gen 2023-2032</v>
      </c>
      <c r="F33" s="32"/>
      <c r="G33" s="32"/>
      <c r="H33" s="32"/>
      <c r="I33" s="32"/>
      <c r="J33" s="117"/>
      <c r="K33" s="117"/>
      <c r="L33" s="32"/>
      <c r="M33" s="32"/>
      <c r="N33" s="32"/>
      <c r="O33" s="32"/>
      <c r="P33" s="32"/>
      <c r="Q33" s="32"/>
      <c r="R33" s="32"/>
      <c r="S33" s="139"/>
      <c r="T33" s="32"/>
      <c r="U33" s="32"/>
      <c r="V33" s="32"/>
      <c r="W33" s="32"/>
      <c r="X33" s="32"/>
      <c r="Y33" s="32"/>
      <c r="Z33" s="32"/>
      <c r="AA33" s="32"/>
    </row>
    <row r="34" spans="1:27" ht="66">
      <c r="A34" s="32"/>
      <c r="B34" s="41" t="s">
        <v>56</v>
      </c>
      <c r="C34" s="32"/>
      <c r="D34" s="60" t="s">
        <v>6</v>
      </c>
      <c r="E34" s="61" t="s">
        <v>1030</v>
      </c>
      <c r="F34" s="61" t="s">
        <v>1029</v>
      </c>
      <c r="G34" s="61" t="str">
        <f>D97</f>
        <v>Max Levelized $ / kW-year @ Gen 2023-2032</v>
      </c>
      <c r="H34" s="61" t="s">
        <v>1028</v>
      </c>
      <c r="I34" s="61" t="s">
        <v>1027</v>
      </c>
      <c r="J34" s="117"/>
      <c r="K34" s="117"/>
      <c r="L34" s="32"/>
      <c r="M34" s="32"/>
      <c r="N34" s="32"/>
      <c r="O34" s="32"/>
      <c r="P34" s="32"/>
      <c r="Q34" s="32"/>
      <c r="R34" s="32"/>
      <c r="S34" s="139"/>
      <c r="T34" s="32"/>
      <c r="U34" s="117"/>
      <c r="V34" s="32"/>
      <c r="W34" s="32"/>
      <c r="X34" s="125" t="s">
        <v>91</v>
      </c>
      <c r="Y34" s="32"/>
    </row>
    <row r="35" spans="1:27" ht="16.5">
      <c r="A35" s="32"/>
      <c r="B35" s="24" t="str">
        <f>$D$33</f>
        <v>Residential</v>
      </c>
      <c r="C35" s="103" t="str">
        <f>D35</f>
        <v>Behavioral</v>
      </c>
      <c r="D35" s="70" t="str">
        <f t="shared" ref="D35:D51" si="14">L98</f>
        <v>Behavioral</v>
      </c>
      <c r="E35" s="72">
        <f t="shared" ref="E35:E58" si="15">IFERROR(SUMIFS($G$98:$G$213,$L$98:$L$213,$C35,$A$98:$A$213,$B35)/SUMIFS($H$98:$H$213,$L$98:$L$213,$C35,$A$98:$A$213,$B35)/1000,"")</f>
        <v>138.4525275509624</v>
      </c>
      <c r="F35" s="72">
        <f t="shared" ref="F35:F58" si="16">IFERROR(SUMIFS($G$98:$G$213,$L$98:$L$213,$C35,$A$98:$A$213,$B35)/SUMIFS($I$98:$I$213,$L$98:$L$213,$C35,$A$98:$A$213,$B35)/1000,"")</f>
        <v>149.06705894674636</v>
      </c>
      <c r="G35" s="72">
        <f>MAX(E35:F35)</f>
        <v>149.06705894674636</v>
      </c>
      <c r="H35" s="93">
        <f t="shared" ref="H35:H58" si="17">IFERROR(SUMIFS($H$98:$H$213,$L$98:$L$213,$C35,$A$98:$A$213,$B35),"")</f>
        <v>10.839344557803535</v>
      </c>
      <c r="I35" s="93">
        <f t="shared" ref="I35:I58" si="18">IFERROR(SUMIFS($I$98:$I$213,$L$98:$L$213,$C35,$A$98:$A$213,$B35),"")</f>
        <v>10.067513652092648</v>
      </c>
      <c r="J35" s="117"/>
      <c r="K35" s="117"/>
      <c r="L35" s="32"/>
      <c r="M35" s="32"/>
      <c r="N35" s="32"/>
      <c r="O35" s="32"/>
      <c r="P35" s="32"/>
      <c r="Q35" s="32"/>
      <c r="R35" s="32"/>
      <c r="S35" s="139"/>
      <c r="T35" s="32"/>
      <c r="U35" s="117"/>
      <c r="V35" s="32"/>
      <c r="W35" s="32"/>
      <c r="X35" s="32"/>
      <c r="Y35" s="32"/>
      <c r="Z35" s="32"/>
    </row>
    <row r="36" spans="1:27" ht="16.5">
      <c r="A36" s="32"/>
      <c r="B36" s="24" t="str">
        <f t="shared" ref="B36:B58" si="19">$D$33</f>
        <v>Residential</v>
      </c>
      <c r="C36" s="24" t="str">
        <f t="shared" ref="C36:C54" si="20">D36</f>
        <v>DLC Electric Vehicle Charging</v>
      </c>
      <c r="D36" s="68" t="str">
        <f t="shared" si="14"/>
        <v>DLC Electric Vehicle Charging</v>
      </c>
      <c r="E36" s="72">
        <f t="shared" si="15"/>
        <v>522.28562837934066</v>
      </c>
      <c r="F36" s="72">
        <f t="shared" si="16"/>
        <v>522.28562837934066</v>
      </c>
      <c r="G36" s="72">
        <f t="shared" ref="G36:G54" si="21">MAX(E36:F36)</f>
        <v>522.28562837934066</v>
      </c>
      <c r="H36" s="93">
        <f t="shared" si="17"/>
        <v>1.5106498093027168</v>
      </c>
      <c r="I36" s="93">
        <f t="shared" si="18"/>
        <v>1.5106498093027168</v>
      </c>
      <c r="J36" s="117"/>
      <c r="K36" s="117"/>
      <c r="L36" s="32"/>
      <c r="M36" s="32"/>
      <c r="N36" s="32"/>
      <c r="O36" s="32"/>
      <c r="P36" s="32"/>
      <c r="Q36" s="32"/>
      <c r="R36" s="32"/>
      <c r="S36" s="139"/>
      <c r="T36" s="32"/>
      <c r="U36" s="117"/>
      <c r="V36" s="32"/>
      <c r="W36" s="32"/>
      <c r="X36" s="32"/>
      <c r="Y36" s="32"/>
      <c r="Z36" s="32"/>
    </row>
    <row r="37" spans="1:27" ht="16.5">
      <c r="A37" s="32"/>
      <c r="B37" s="24" t="str">
        <f t="shared" si="19"/>
        <v>Residential</v>
      </c>
      <c r="C37" s="24" t="str">
        <f t="shared" si="20"/>
        <v>DLC Central AC</v>
      </c>
      <c r="D37" s="70" t="str">
        <f t="shared" si="14"/>
        <v>DLC Central AC</v>
      </c>
      <c r="E37" s="72">
        <f t="shared" si="15"/>
        <v>179.39175747929164</v>
      </c>
      <c r="F37" s="72" t="str">
        <f t="shared" si="16"/>
        <v/>
      </c>
      <c r="G37" s="72">
        <f t="shared" si="21"/>
        <v>179.39175747929164</v>
      </c>
      <c r="H37" s="93">
        <f t="shared" si="17"/>
        <v>27.855934136540686</v>
      </c>
      <c r="I37" s="93">
        <f t="shared" si="18"/>
        <v>0</v>
      </c>
      <c r="J37" s="117"/>
      <c r="K37" s="117"/>
      <c r="L37" s="32"/>
      <c r="M37" s="32"/>
      <c r="N37" s="32"/>
      <c r="O37" s="32"/>
      <c r="P37" s="32"/>
      <c r="Q37" s="32"/>
      <c r="R37" s="32"/>
      <c r="S37" s="139"/>
      <c r="T37" s="32"/>
      <c r="U37" s="117"/>
      <c r="V37" s="32"/>
      <c r="W37" s="32"/>
      <c r="X37" s="32"/>
      <c r="Y37" s="32"/>
      <c r="Z37" s="32"/>
    </row>
    <row r="38" spans="1:27" ht="16.5">
      <c r="A38" s="32"/>
      <c r="B38" s="24" t="str">
        <f t="shared" si="19"/>
        <v>Residential</v>
      </c>
      <c r="C38" s="24" t="str">
        <f t="shared" si="20"/>
        <v>DLC Water Heating</v>
      </c>
      <c r="D38" s="68" t="str">
        <f t="shared" si="14"/>
        <v>DLC Water Heating</v>
      </c>
      <c r="E38" s="72" t="str">
        <f t="shared" si="15"/>
        <v/>
      </c>
      <c r="F38" s="72" t="str">
        <f t="shared" si="16"/>
        <v/>
      </c>
      <c r="G38" s="72">
        <f t="shared" si="21"/>
        <v>0</v>
      </c>
      <c r="H38" s="93">
        <f t="shared" si="17"/>
        <v>0</v>
      </c>
      <c r="I38" s="93">
        <f t="shared" si="18"/>
        <v>0</v>
      </c>
      <c r="J38" s="117"/>
      <c r="K38" s="117"/>
      <c r="L38" s="32"/>
      <c r="M38" s="32"/>
      <c r="N38" s="32"/>
      <c r="O38" s="32"/>
      <c r="P38" s="32"/>
      <c r="Q38" s="32"/>
      <c r="R38" s="32"/>
      <c r="S38" s="139"/>
      <c r="T38" s="32"/>
      <c r="U38" s="117"/>
      <c r="V38" s="32"/>
      <c r="W38" s="32"/>
      <c r="X38" s="32"/>
      <c r="Y38" s="32"/>
      <c r="Z38" s="32"/>
    </row>
    <row r="39" spans="1:27" ht="16.5">
      <c r="A39" s="32"/>
      <c r="B39" s="24" t="str">
        <f t="shared" si="19"/>
        <v>Residential</v>
      </c>
      <c r="C39" s="24" t="str">
        <f t="shared" si="20"/>
        <v>DLC Smart Thermostats - Cooling</v>
      </c>
      <c r="D39" s="70" t="str">
        <f t="shared" si="14"/>
        <v>DLC Smart Thermostats - Cooling</v>
      </c>
      <c r="E39" s="72">
        <f t="shared" si="15"/>
        <v>146.02313485908991</v>
      </c>
      <c r="F39" s="72" t="str">
        <f t="shared" si="16"/>
        <v/>
      </c>
      <c r="G39" s="72">
        <f t="shared" si="21"/>
        <v>146.02313485908991</v>
      </c>
      <c r="H39" s="93">
        <f t="shared" si="17"/>
        <v>60.823933229044421</v>
      </c>
      <c r="I39" s="93">
        <f t="shared" si="18"/>
        <v>0</v>
      </c>
      <c r="J39" s="117"/>
      <c r="K39" s="117"/>
      <c r="L39" s="32"/>
      <c r="M39" s="32"/>
      <c r="N39" s="32"/>
      <c r="O39" s="32"/>
      <c r="P39" s="32"/>
      <c r="Q39" s="32"/>
      <c r="R39" s="32"/>
      <c r="S39" s="139"/>
      <c r="T39" s="32"/>
      <c r="U39" s="117"/>
      <c r="V39" s="32"/>
      <c r="W39" s="32"/>
      <c r="X39" s="32"/>
      <c r="Y39" s="32"/>
      <c r="Z39" s="32"/>
    </row>
    <row r="40" spans="1:27" ht="16.5">
      <c r="A40" s="32"/>
      <c r="B40" s="24" t="str">
        <f t="shared" si="19"/>
        <v>Residential</v>
      </c>
      <c r="C40" s="24" t="str">
        <f t="shared" si="20"/>
        <v>DLC Smart Thermostats - Heating</v>
      </c>
      <c r="D40" s="68" t="str">
        <f t="shared" si="14"/>
        <v>DLC Smart Thermostats - Heating</v>
      </c>
      <c r="E40" s="72" t="str">
        <f t="shared" si="15"/>
        <v/>
      </c>
      <c r="F40" s="72">
        <f t="shared" si="16"/>
        <v>27.097036081843719</v>
      </c>
      <c r="G40" s="72">
        <f t="shared" si="21"/>
        <v>27.097036081843719</v>
      </c>
      <c r="H40" s="93">
        <f t="shared" si="17"/>
        <v>0</v>
      </c>
      <c r="I40" s="93">
        <f t="shared" si="18"/>
        <v>12.627104955308011</v>
      </c>
      <c r="J40" s="117"/>
      <c r="K40" s="117"/>
      <c r="L40" s="32"/>
      <c r="M40" s="32"/>
      <c r="N40" s="32"/>
      <c r="O40" s="32"/>
      <c r="P40" s="32"/>
      <c r="Q40" s="32"/>
      <c r="R40" s="32"/>
      <c r="S40" s="139"/>
      <c r="T40" s="32"/>
      <c r="U40" s="117"/>
      <c r="V40" s="32"/>
      <c r="W40" s="32"/>
      <c r="X40" s="32"/>
      <c r="Y40" s="32"/>
      <c r="Z40" s="32"/>
    </row>
    <row r="41" spans="1:27" ht="16.5">
      <c r="A41" s="32"/>
      <c r="B41" s="24" t="str">
        <f t="shared" si="19"/>
        <v>Residential</v>
      </c>
      <c r="C41" s="24" t="str">
        <f t="shared" si="20"/>
        <v>DLC Smart Appliances</v>
      </c>
      <c r="D41" s="70" t="str">
        <f t="shared" si="14"/>
        <v>DLC Smart Appliances</v>
      </c>
      <c r="E41" s="72">
        <f t="shared" si="15"/>
        <v>438.47383879853788</v>
      </c>
      <c r="F41" s="72">
        <f t="shared" si="16"/>
        <v>438.47383879853788</v>
      </c>
      <c r="G41" s="72">
        <f t="shared" si="21"/>
        <v>438.47383879853788</v>
      </c>
      <c r="H41" s="93">
        <f t="shared" si="17"/>
        <v>9.1325331872142925</v>
      </c>
      <c r="I41" s="93">
        <f t="shared" si="18"/>
        <v>9.1325331872142925</v>
      </c>
      <c r="J41" s="117"/>
      <c r="K41" s="117"/>
      <c r="L41" s="32"/>
      <c r="M41" s="32"/>
      <c r="N41" s="32"/>
      <c r="O41" s="32"/>
      <c r="P41" s="32"/>
      <c r="Q41" s="32"/>
      <c r="R41" s="32"/>
      <c r="S41" s="139"/>
      <c r="T41" s="32"/>
      <c r="U41" s="117"/>
      <c r="V41" s="32"/>
      <c r="W41" s="32"/>
      <c r="X41" s="32"/>
      <c r="Y41" s="32"/>
      <c r="Z41" s="32"/>
    </row>
    <row r="42" spans="1:27" ht="16.5">
      <c r="A42" s="32"/>
      <c r="B42" s="24" t="str">
        <f t="shared" si="19"/>
        <v>Residential</v>
      </c>
      <c r="C42" s="24" t="str">
        <f t="shared" si="20"/>
        <v>Time-of-Use Opt-Out</v>
      </c>
      <c r="D42" s="68" t="str">
        <f t="shared" si="14"/>
        <v>Time-of-Use Opt-Out</v>
      </c>
      <c r="E42" s="72" t="str">
        <f t="shared" si="15"/>
        <v/>
      </c>
      <c r="F42" s="72" t="str">
        <f t="shared" si="16"/>
        <v/>
      </c>
      <c r="G42" s="72">
        <f t="shared" si="21"/>
        <v>0</v>
      </c>
      <c r="H42" s="93">
        <f t="shared" si="17"/>
        <v>0</v>
      </c>
      <c r="I42" s="93">
        <f t="shared" si="18"/>
        <v>0</v>
      </c>
      <c r="J42" s="117"/>
      <c r="K42" s="117"/>
      <c r="L42" s="32"/>
      <c r="M42" s="32"/>
      <c r="N42" s="32"/>
      <c r="O42" s="32"/>
      <c r="P42" s="32"/>
      <c r="Q42" s="32"/>
      <c r="R42" s="32"/>
      <c r="S42" s="139"/>
      <c r="T42" s="32"/>
      <c r="U42" s="117"/>
      <c r="V42" s="32"/>
      <c r="W42" s="32"/>
      <c r="X42" s="32"/>
      <c r="Y42" s="32"/>
      <c r="Z42" s="32"/>
    </row>
    <row r="43" spans="1:27" ht="16.5">
      <c r="A43" s="32"/>
      <c r="B43" s="24" t="str">
        <f t="shared" si="19"/>
        <v>Residential</v>
      </c>
      <c r="C43" s="24" t="str">
        <f t="shared" si="20"/>
        <v>Battery Energy Storage</v>
      </c>
      <c r="D43" s="70" t="str">
        <f t="shared" si="14"/>
        <v>Battery Energy Storage</v>
      </c>
      <c r="E43" s="72">
        <f t="shared" si="15"/>
        <v>943.37603870448379</v>
      </c>
      <c r="F43" s="72">
        <f t="shared" si="16"/>
        <v>943.37603870448379</v>
      </c>
      <c r="G43" s="72">
        <f t="shared" si="21"/>
        <v>943.37603870448379</v>
      </c>
      <c r="H43" s="93">
        <f t="shared" si="17"/>
        <v>3.0487054227913943</v>
      </c>
      <c r="I43" s="93">
        <f t="shared" si="18"/>
        <v>3.0487054227913943</v>
      </c>
      <c r="J43" s="117"/>
      <c r="K43" s="117"/>
      <c r="L43" s="32"/>
      <c r="M43" s="32"/>
      <c r="N43" s="32"/>
      <c r="O43" s="32"/>
      <c r="P43" s="32"/>
      <c r="Q43" s="32"/>
      <c r="R43" s="32"/>
      <c r="S43" s="139"/>
      <c r="T43" s="32"/>
      <c r="U43" s="117"/>
      <c r="V43" s="32"/>
      <c r="W43" s="32"/>
      <c r="X43" s="32"/>
      <c r="Y43" s="32"/>
      <c r="Z43" s="32"/>
    </row>
    <row r="44" spans="1:27" ht="16.5">
      <c r="A44" s="32"/>
      <c r="B44" s="24" t="str">
        <f t="shared" si="19"/>
        <v>Residential</v>
      </c>
      <c r="C44" s="24" t="str">
        <f t="shared" si="20"/>
        <v>Ancillary Cooling</v>
      </c>
      <c r="D44" s="68" t="str">
        <f t="shared" si="14"/>
        <v>Ancillary Cooling</v>
      </c>
      <c r="E44" s="72">
        <f t="shared" si="15"/>
        <v>123.07654190347854</v>
      </c>
      <c r="F44" s="72" t="str">
        <f t="shared" si="16"/>
        <v/>
      </c>
      <c r="G44" s="72">
        <f t="shared" si="21"/>
        <v>123.07654190347854</v>
      </c>
      <c r="H44" s="93">
        <f t="shared" si="17"/>
        <v>15.205983307261105</v>
      </c>
      <c r="I44" s="93">
        <f t="shared" si="18"/>
        <v>0</v>
      </c>
      <c r="J44" s="117"/>
      <c r="K44" s="117"/>
      <c r="L44" s="32"/>
      <c r="M44" s="32"/>
      <c r="N44" s="32"/>
      <c r="O44" s="32"/>
      <c r="P44" s="32"/>
      <c r="Q44" s="32"/>
      <c r="R44" s="32"/>
      <c r="S44" s="139"/>
      <c r="T44" s="32"/>
      <c r="U44" s="117"/>
      <c r="V44" s="32"/>
      <c r="W44" s="32"/>
      <c r="X44" s="32"/>
      <c r="Y44" s="32"/>
      <c r="Z44" s="32"/>
    </row>
    <row r="45" spans="1:27" ht="16.5">
      <c r="A45" s="32"/>
      <c r="B45" s="24" t="str">
        <f t="shared" si="19"/>
        <v>Residential</v>
      </c>
      <c r="C45" s="24" t="str">
        <f t="shared" si="20"/>
        <v>Ancillary Heating</v>
      </c>
      <c r="D45" s="70" t="str">
        <f t="shared" si="14"/>
        <v>Ancillary Heating</v>
      </c>
      <c r="E45" s="72" t="str">
        <f t="shared" si="15"/>
        <v/>
      </c>
      <c r="F45" s="72">
        <f t="shared" si="16"/>
        <v>54.194074102851033</v>
      </c>
      <c r="G45" s="72">
        <f t="shared" si="21"/>
        <v>54.194074102851033</v>
      </c>
      <c r="H45" s="93">
        <f t="shared" si="17"/>
        <v>0</v>
      </c>
      <c r="I45" s="93">
        <f t="shared" si="18"/>
        <v>3.1567762388270029</v>
      </c>
      <c r="J45" s="117"/>
      <c r="K45" s="117"/>
      <c r="L45" s="32"/>
      <c r="M45" s="32"/>
      <c r="N45" s="32"/>
      <c r="O45" s="32"/>
      <c r="P45" s="32"/>
      <c r="Q45" s="32"/>
      <c r="R45" s="32"/>
      <c r="S45" s="139"/>
      <c r="T45" s="32"/>
      <c r="U45" s="117"/>
      <c r="V45" s="32"/>
      <c r="W45" s="32"/>
      <c r="X45" s="32"/>
      <c r="Y45" s="32"/>
      <c r="Z45" s="32"/>
    </row>
    <row r="46" spans="1:27" ht="16.5">
      <c r="A46" s="32"/>
      <c r="B46" s="24" t="str">
        <f t="shared" si="19"/>
        <v>Residential</v>
      </c>
      <c r="C46" s="24" t="str">
        <f t="shared" si="20"/>
        <v>Ancillary DLC WH</v>
      </c>
      <c r="D46" s="68" t="str">
        <f t="shared" si="14"/>
        <v>Ancillary DLC WH</v>
      </c>
      <c r="E46" s="72" t="str">
        <f t="shared" si="15"/>
        <v/>
      </c>
      <c r="F46" s="72" t="str">
        <f t="shared" si="16"/>
        <v/>
      </c>
      <c r="G46" s="72">
        <f t="shared" si="21"/>
        <v>0</v>
      </c>
      <c r="H46" s="93">
        <f t="shared" si="17"/>
        <v>0</v>
      </c>
      <c r="I46" s="93">
        <f t="shared" si="18"/>
        <v>0</v>
      </c>
      <c r="J46" s="117"/>
      <c r="K46" s="117"/>
      <c r="L46" s="32"/>
      <c r="M46" s="32"/>
      <c r="N46" s="32"/>
      <c r="O46" s="32"/>
      <c r="P46" s="32"/>
      <c r="Q46" s="32"/>
      <c r="R46" s="32"/>
      <c r="S46" s="139"/>
      <c r="T46" s="32"/>
      <c r="U46" s="117"/>
      <c r="V46" s="32"/>
      <c r="W46" s="32"/>
      <c r="X46" s="32"/>
      <c r="Y46" s="32"/>
      <c r="Z46" s="32"/>
    </row>
    <row r="47" spans="1:27" ht="16.5">
      <c r="A47" s="32"/>
      <c r="B47" s="24" t="str">
        <f t="shared" si="19"/>
        <v>Residential</v>
      </c>
      <c r="C47" s="24" t="str">
        <f t="shared" si="20"/>
        <v>Ancillary EV</v>
      </c>
      <c r="D47" s="70" t="str">
        <f t="shared" si="14"/>
        <v>Ancillary EV</v>
      </c>
      <c r="E47" s="72">
        <f t="shared" si="15"/>
        <v>460.04386117759049</v>
      </c>
      <c r="F47" s="72">
        <f t="shared" si="16"/>
        <v>460.04386117759049</v>
      </c>
      <c r="G47" s="72">
        <f t="shared" si="21"/>
        <v>460.04386117759049</v>
      </c>
      <c r="H47" s="93">
        <f t="shared" si="17"/>
        <v>0.75532490465135838</v>
      </c>
      <c r="I47" s="93">
        <f t="shared" si="18"/>
        <v>0.75532490465135838</v>
      </c>
      <c r="J47" s="117"/>
      <c r="K47" s="117"/>
      <c r="L47" s="32"/>
      <c r="M47" s="32"/>
      <c r="N47" s="32"/>
      <c r="O47" s="32"/>
      <c r="P47" s="32"/>
      <c r="Q47" s="32"/>
      <c r="R47" s="32"/>
      <c r="S47" s="139"/>
      <c r="T47" s="32"/>
      <c r="U47" s="117"/>
      <c r="V47" s="32"/>
      <c r="W47" s="32"/>
      <c r="X47" s="32"/>
      <c r="Y47" s="32"/>
      <c r="Z47" s="32"/>
    </row>
    <row r="48" spans="1:27" ht="16.5">
      <c r="A48" s="32"/>
      <c r="B48" s="24" t="str">
        <f t="shared" si="19"/>
        <v>Residential</v>
      </c>
      <c r="C48" s="24" t="str">
        <f t="shared" si="20"/>
        <v>Ancillary Battery Storage</v>
      </c>
      <c r="D48" s="68" t="str">
        <f t="shared" si="14"/>
        <v>Ancillary Battery Storage</v>
      </c>
      <c r="E48" s="72">
        <f t="shared" si="15"/>
        <v>91.962815233223168</v>
      </c>
      <c r="F48" s="72">
        <f t="shared" si="16"/>
        <v>91.962815233223168</v>
      </c>
      <c r="G48" s="72">
        <f t="shared" si="21"/>
        <v>91.962815233223168</v>
      </c>
      <c r="H48" s="93">
        <f t="shared" si="17"/>
        <v>3.0487054227913943</v>
      </c>
      <c r="I48" s="93">
        <f t="shared" si="18"/>
        <v>3.0487054227913943</v>
      </c>
      <c r="J48" s="117"/>
      <c r="K48" s="117"/>
      <c r="L48" s="32"/>
      <c r="M48" s="32"/>
      <c r="N48" s="32"/>
      <c r="O48" s="32"/>
      <c r="P48" s="32"/>
      <c r="Q48" s="32"/>
      <c r="R48" s="32"/>
      <c r="S48" s="139"/>
      <c r="T48" s="32"/>
      <c r="U48" s="117"/>
      <c r="V48" s="32"/>
      <c r="W48" s="32"/>
      <c r="X48" s="32"/>
      <c r="Y48" s="32"/>
      <c r="Z48" s="32"/>
    </row>
    <row r="49" spans="1:26" ht="16.5">
      <c r="A49" s="32"/>
      <c r="B49" s="24" t="str">
        <f t="shared" si="19"/>
        <v>Residential</v>
      </c>
      <c r="C49" s="24" t="str">
        <f t="shared" si="20"/>
        <v>Pilot-CTA-2045 HPWH</v>
      </c>
      <c r="D49" s="70" t="str">
        <f t="shared" si="14"/>
        <v>Pilot-CTA-2045 HPWH</v>
      </c>
      <c r="E49" s="72" t="str">
        <f t="shared" si="15"/>
        <v/>
      </c>
      <c r="F49" s="72" t="str">
        <f t="shared" si="16"/>
        <v/>
      </c>
      <c r="G49" s="72">
        <f t="shared" si="21"/>
        <v>0</v>
      </c>
      <c r="H49" s="93">
        <f t="shared" si="17"/>
        <v>0</v>
      </c>
      <c r="I49" s="93">
        <f t="shared" si="18"/>
        <v>0</v>
      </c>
      <c r="J49" s="117"/>
      <c r="K49" s="117"/>
      <c r="L49" s="32"/>
      <c r="M49" s="32"/>
      <c r="N49" s="32"/>
      <c r="O49" s="32"/>
      <c r="P49" s="32"/>
      <c r="Q49" s="32"/>
      <c r="R49" s="32"/>
      <c r="S49" s="139"/>
      <c r="T49" s="32"/>
      <c r="U49" s="117"/>
      <c r="V49" s="32"/>
      <c r="W49" s="32"/>
      <c r="X49" s="32"/>
      <c r="Y49" s="32"/>
      <c r="Z49" s="32"/>
    </row>
    <row r="50" spans="1:26" ht="16.5">
      <c r="A50" s="32"/>
      <c r="B50" s="24" t="str">
        <f t="shared" si="19"/>
        <v>Residential</v>
      </c>
      <c r="C50" s="24" t="str">
        <f t="shared" si="20"/>
        <v>Parent-CTA-2045 HPWH</v>
      </c>
      <c r="D50" s="68" t="str">
        <f t="shared" si="14"/>
        <v>Parent-CTA-2045 HPWH</v>
      </c>
      <c r="E50" s="72">
        <f t="shared" si="15"/>
        <v>1095.9076777037535</v>
      </c>
      <c r="F50" s="72">
        <f t="shared" si="16"/>
        <v>417.72265742071329</v>
      </c>
      <c r="G50" s="72">
        <f t="shared" si="21"/>
        <v>1095.9076777037535</v>
      </c>
      <c r="H50" s="93">
        <f t="shared" si="17"/>
        <v>0.39154513317193979</v>
      </c>
      <c r="I50" s="93">
        <f t="shared" si="18"/>
        <v>1.0272301729099125</v>
      </c>
      <c r="J50" s="117"/>
      <c r="K50" s="117"/>
      <c r="L50" s="32"/>
      <c r="M50" s="32"/>
      <c r="N50" s="32"/>
      <c r="O50" s="32"/>
      <c r="P50" s="32"/>
      <c r="Q50" s="32"/>
      <c r="R50" s="32"/>
      <c r="S50" s="139"/>
      <c r="T50" s="32"/>
      <c r="U50" s="117"/>
      <c r="V50" s="32"/>
      <c r="W50" s="32"/>
      <c r="X50" s="32"/>
      <c r="Y50" s="32"/>
      <c r="Z50" s="32"/>
    </row>
    <row r="51" spans="1:26" ht="16.5">
      <c r="A51" s="32"/>
      <c r="B51" s="24" t="str">
        <f t="shared" si="19"/>
        <v>Residential</v>
      </c>
      <c r="C51" s="24" t="str">
        <f t="shared" si="20"/>
        <v>Parent-Ancillary HPWH</v>
      </c>
      <c r="D51" s="70" t="str">
        <f t="shared" si="14"/>
        <v>Parent-Ancillary HPWH</v>
      </c>
      <c r="E51" s="72">
        <f t="shared" si="15"/>
        <v>563.06092413606882</v>
      </c>
      <c r="F51" s="72">
        <f t="shared" si="16"/>
        <v>214.61963476038497</v>
      </c>
      <c r="G51" s="72">
        <f t="shared" si="21"/>
        <v>563.06092413606882</v>
      </c>
      <c r="H51" s="93">
        <f t="shared" si="17"/>
        <v>0.39154513317193979</v>
      </c>
      <c r="I51" s="93">
        <f t="shared" si="18"/>
        <v>1.0272301729099125</v>
      </c>
      <c r="J51" s="117"/>
      <c r="K51" s="117"/>
      <c r="L51" s="32"/>
      <c r="M51" s="32"/>
      <c r="N51" s="32"/>
      <c r="O51" s="32"/>
      <c r="P51" s="32"/>
      <c r="Q51" s="32"/>
      <c r="R51" s="32"/>
      <c r="S51" s="139"/>
      <c r="T51" s="32"/>
      <c r="U51" s="117"/>
      <c r="V51" s="32"/>
      <c r="W51" s="32"/>
      <c r="X51" s="32"/>
      <c r="Y51" s="32"/>
      <c r="Z51" s="32"/>
    </row>
    <row r="52" spans="1:26" ht="16.5">
      <c r="A52" s="32"/>
      <c r="B52" s="24" t="str">
        <f t="shared" si="19"/>
        <v>Residential</v>
      </c>
      <c r="C52" s="24" t="str">
        <f t="shared" si="20"/>
        <v>Pilot-CTA-2045 ERWH</v>
      </c>
      <c r="D52" s="68" t="str">
        <f t="shared" ref="D52:D58" si="22">L115</f>
        <v>Pilot-CTA-2045 ERWH</v>
      </c>
      <c r="E52" s="72" t="str">
        <f t="shared" si="15"/>
        <v/>
      </c>
      <c r="F52" s="72" t="str">
        <f t="shared" si="16"/>
        <v/>
      </c>
      <c r="G52" s="72">
        <f t="shared" si="21"/>
        <v>0</v>
      </c>
      <c r="H52" s="93">
        <f t="shared" si="17"/>
        <v>0</v>
      </c>
      <c r="I52" s="93">
        <f t="shared" si="18"/>
        <v>0</v>
      </c>
      <c r="J52" s="117"/>
      <c r="K52" s="117"/>
      <c r="L52" s="32"/>
      <c r="M52" s="32"/>
      <c r="N52" s="32"/>
      <c r="O52" s="32"/>
      <c r="P52" s="32"/>
      <c r="Q52" s="32"/>
      <c r="R52" s="32"/>
      <c r="S52" s="139"/>
      <c r="T52" s="32"/>
      <c r="U52" s="117"/>
      <c r="V52" s="32"/>
      <c r="W52" s="32"/>
      <c r="X52" s="32"/>
      <c r="Y52" s="32"/>
      <c r="Z52" s="32"/>
    </row>
    <row r="53" spans="1:26" ht="16.5">
      <c r="A53" s="32"/>
      <c r="B53" s="24" t="str">
        <f t="shared" si="19"/>
        <v>Residential</v>
      </c>
      <c r="C53" s="24" t="str">
        <f t="shared" si="20"/>
        <v>Parent-CTA-2045 ERWH</v>
      </c>
      <c r="D53" s="70" t="str">
        <f t="shared" si="22"/>
        <v>Parent-CTA-2045 ERWH</v>
      </c>
      <c r="E53" s="72">
        <f t="shared" si="15"/>
        <v>229.88883194160735</v>
      </c>
      <c r="F53" s="72">
        <f t="shared" si="16"/>
        <v>213.29257936828276</v>
      </c>
      <c r="G53" s="72">
        <f t="shared" si="21"/>
        <v>229.88883194160735</v>
      </c>
      <c r="H53" s="93">
        <f t="shared" si="17"/>
        <v>49.126926602565995</v>
      </c>
      <c r="I53" s="93">
        <f t="shared" si="18"/>
        <v>52.94948285118064</v>
      </c>
      <c r="J53" s="117"/>
      <c r="K53" s="117"/>
      <c r="L53" s="32"/>
      <c r="M53" s="32"/>
      <c r="N53" s="32"/>
      <c r="O53" s="32"/>
      <c r="P53" s="32"/>
      <c r="Q53" s="32"/>
      <c r="R53" s="32"/>
      <c r="S53" s="139"/>
      <c r="T53" s="32"/>
      <c r="U53" s="117"/>
      <c r="V53" s="32"/>
      <c r="W53" s="32"/>
      <c r="X53" s="32"/>
      <c r="Y53" s="32"/>
      <c r="Z53" s="32"/>
    </row>
    <row r="54" spans="1:26" ht="16.5">
      <c r="A54" s="32"/>
      <c r="B54" s="24" t="str">
        <f t="shared" si="19"/>
        <v>Residential</v>
      </c>
      <c r="C54" s="24" t="str">
        <f t="shared" si="20"/>
        <v>Parent-Ancillary ERWH</v>
      </c>
      <c r="D54" s="68" t="str">
        <f t="shared" si="22"/>
        <v>Parent-Ancillary ERWH</v>
      </c>
      <c r="E54" s="72">
        <f t="shared" si="15"/>
        <v>110.73907156889642</v>
      </c>
      <c r="F54" s="72">
        <f t="shared" si="16"/>
        <v>102.74453966419</v>
      </c>
      <c r="G54" s="72">
        <f t="shared" si="21"/>
        <v>110.73907156889642</v>
      </c>
      <c r="H54" s="93">
        <f t="shared" si="17"/>
        <v>49.126926602565995</v>
      </c>
      <c r="I54" s="93">
        <f t="shared" si="18"/>
        <v>52.94948285118064</v>
      </c>
      <c r="J54" s="117"/>
      <c r="K54" s="117"/>
      <c r="L54" s="32"/>
      <c r="M54" s="32"/>
      <c r="N54" s="32"/>
      <c r="O54" s="32"/>
      <c r="P54" s="32"/>
      <c r="Q54" s="32"/>
      <c r="R54" s="32"/>
      <c r="S54" s="139"/>
      <c r="T54" s="32"/>
      <c r="U54" s="117"/>
      <c r="V54" s="32"/>
      <c r="W54" s="32"/>
      <c r="X54" s="32"/>
      <c r="Y54" s="32"/>
      <c r="Z54" s="32"/>
    </row>
    <row r="55" spans="1:26" ht="16.5">
      <c r="A55" s="32"/>
      <c r="B55" s="24" t="str">
        <f t="shared" si="19"/>
        <v>Residential</v>
      </c>
      <c r="C55" s="24" t="str">
        <f t="shared" ref="C55:C56" si="23">D55</f>
        <v>Pilot-Time-of-Use Opt-in</v>
      </c>
      <c r="D55" s="70" t="str">
        <f t="shared" si="22"/>
        <v>Pilot-Time-of-Use Opt-in</v>
      </c>
      <c r="E55" s="72" t="str">
        <f t="shared" si="15"/>
        <v/>
      </c>
      <c r="F55" s="72" t="str">
        <f t="shared" si="16"/>
        <v/>
      </c>
      <c r="G55" s="72">
        <f t="shared" ref="G55:G56" si="24">MAX(E55:F55)</f>
        <v>0</v>
      </c>
      <c r="H55" s="93">
        <f t="shared" si="17"/>
        <v>0</v>
      </c>
      <c r="I55" s="93">
        <f t="shared" si="18"/>
        <v>0</v>
      </c>
      <c r="J55" s="117"/>
      <c r="K55" s="117"/>
      <c r="L55" s="32"/>
      <c r="M55" s="32"/>
      <c r="N55" s="32"/>
      <c r="O55" s="32"/>
      <c r="P55" s="32"/>
      <c r="Q55" s="32"/>
      <c r="R55" s="32"/>
      <c r="S55" s="139"/>
      <c r="T55" s="32"/>
      <c r="U55" s="117"/>
      <c r="V55" s="32"/>
      <c r="W55" s="32"/>
      <c r="X55" s="32"/>
      <c r="Y55" s="32"/>
      <c r="Z55" s="32"/>
    </row>
    <row r="56" spans="1:26" ht="16.5">
      <c r="A56" s="32"/>
      <c r="B56" s="24" t="str">
        <f t="shared" si="19"/>
        <v>Residential</v>
      </c>
      <c r="C56" s="24" t="str">
        <f t="shared" si="23"/>
        <v>Parent-Time-of-Use Opt-in</v>
      </c>
      <c r="D56" s="68" t="str">
        <f t="shared" si="22"/>
        <v>Parent-Time-of-Use Opt-in</v>
      </c>
      <c r="E56" s="72">
        <f t="shared" si="15"/>
        <v>82.726232364574045</v>
      </c>
      <c r="F56" s="72">
        <f t="shared" si="16"/>
        <v>89.068479820948397</v>
      </c>
      <c r="G56" s="72">
        <f t="shared" si="24"/>
        <v>89.068479820948397</v>
      </c>
      <c r="H56" s="93">
        <f t="shared" si="17"/>
        <v>16.033218248159567</v>
      </c>
      <c r="I56" s="93">
        <f t="shared" si="18"/>
        <v>14.891550198403891</v>
      </c>
      <c r="J56" s="117"/>
      <c r="K56" s="117"/>
      <c r="L56" s="32"/>
      <c r="M56" s="32"/>
      <c r="N56" s="32"/>
      <c r="O56" s="32"/>
      <c r="P56" s="32"/>
      <c r="Q56" s="32"/>
      <c r="R56" s="32"/>
      <c r="S56" s="139"/>
      <c r="T56" s="32"/>
      <c r="U56" s="117"/>
      <c r="V56" s="32"/>
      <c r="W56" s="32"/>
      <c r="X56" s="32"/>
      <c r="Y56" s="32"/>
      <c r="Z56" s="32"/>
    </row>
    <row r="57" spans="1:26" ht="16.5">
      <c r="A57" s="32"/>
      <c r="B57" s="24" t="str">
        <f t="shared" si="19"/>
        <v>Residential</v>
      </c>
      <c r="C57" s="24" t="str">
        <f t="shared" ref="C57:C58" si="25">D57</f>
        <v>Pilot-Peak Time Rebate</v>
      </c>
      <c r="D57" s="70" t="str">
        <f t="shared" si="22"/>
        <v>Pilot-Peak Time Rebate</v>
      </c>
      <c r="E57" s="72" t="str">
        <f t="shared" si="15"/>
        <v/>
      </c>
      <c r="F57" s="72" t="str">
        <f t="shared" si="16"/>
        <v/>
      </c>
      <c r="G57" s="72">
        <f t="shared" ref="G57:G58" si="26">MAX(E57:F57)</f>
        <v>0</v>
      </c>
      <c r="H57" s="93">
        <f t="shared" si="17"/>
        <v>0</v>
      </c>
      <c r="I57" s="93">
        <f t="shared" si="18"/>
        <v>0</v>
      </c>
      <c r="J57" s="117"/>
      <c r="K57" s="117"/>
      <c r="L57" s="32"/>
      <c r="M57" s="32"/>
      <c r="N57" s="32"/>
      <c r="O57" s="32"/>
      <c r="P57" s="32"/>
      <c r="Q57" s="32"/>
      <c r="R57" s="32"/>
      <c r="S57" s="139"/>
      <c r="T57" s="32"/>
      <c r="U57" s="117"/>
      <c r="V57" s="32"/>
      <c r="W57" s="32"/>
      <c r="X57" s="32"/>
      <c r="Y57" s="32"/>
      <c r="Z57" s="32"/>
    </row>
    <row r="58" spans="1:26" ht="16.5">
      <c r="A58" s="32"/>
      <c r="B58" s="24" t="str">
        <f t="shared" si="19"/>
        <v>Residential</v>
      </c>
      <c r="C58" s="24" t="str">
        <f t="shared" si="25"/>
        <v>Parent-Peak Time Rebate</v>
      </c>
      <c r="D58" s="68" t="str">
        <f t="shared" si="22"/>
        <v>Parent-Peak Time Rebate</v>
      </c>
      <c r="E58" s="72">
        <f t="shared" si="15"/>
        <v>58.298510965166997</v>
      </c>
      <c r="F58" s="72">
        <f t="shared" si="16"/>
        <v>62.767995097476863</v>
      </c>
      <c r="G58" s="72">
        <f t="shared" si="26"/>
        <v>62.767995097476863</v>
      </c>
      <c r="H58" s="93">
        <f t="shared" si="17"/>
        <v>23.351051361015237</v>
      </c>
      <c r="I58" s="93">
        <f t="shared" si="18"/>
        <v>21.688306623530295</v>
      </c>
      <c r="J58" s="117"/>
      <c r="K58" s="117"/>
      <c r="L58" s="32"/>
      <c r="M58" s="32"/>
      <c r="N58" s="32"/>
      <c r="O58" s="32"/>
      <c r="P58" s="32"/>
      <c r="Q58" s="32"/>
      <c r="R58" s="32"/>
      <c r="S58" s="139"/>
      <c r="T58" s="32"/>
      <c r="U58" s="117"/>
      <c r="V58" s="32"/>
      <c r="W58" s="32"/>
      <c r="X58" s="32"/>
      <c r="Y58" s="32"/>
      <c r="Z58" s="32"/>
    </row>
    <row r="59" spans="1:26" ht="16">
      <c r="A59" s="32"/>
      <c r="B59" s="24"/>
      <c r="C59" s="24"/>
      <c r="D59" s="24"/>
      <c r="E59" s="24"/>
      <c r="F59" s="24"/>
      <c r="G59" s="24"/>
      <c r="H59" s="24"/>
      <c r="I59" s="24"/>
      <c r="J59" s="117"/>
      <c r="K59" s="117"/>
      <c r="L59" s="32"/>
      <c r="M59" s="32"/>
      <c r="N59" s="32"/>
      <c r="O59" s="32"/>
      <c r="P59" s="32"/>
      <c r="Q59" s="32"/>
      <c r="R59" s="32"/>
      <c r="S59" s="139"/>
      <c r="T59" s="32"/>
      <c r="U59" s="117"/>
      <c r="V59" s="32"/>
      <c r="W59" s="32"/>
      <c r="X59" s="32"/>
      <c r="Y59" s="32"/>
      <c r="Z59" s="32"/>
    </row>
    <row r="60" spans="1:26" ht="16">
      <c r="A60" s="32"/>
      <c r="B60" s="24"/>
      <c r="C60" s="24"/>
      <c r="D60" s="24"/>
      <c r="E60" s="24"/>
      <c r="F60" s="24"/>
      <c r="G60" s="24"/>
      <c r="H60" s="24"/>
      <c r="I60" s="24"/>
      <c r="J60" s="117"/>
      <c r="K60" s="117"/>
      <c r="L60" s="32"/>
      <c r="M60" s="32"/>
      <c r="N60" s="32"/>
      <c r="O60" s="32"/>
      <c r="P60" s="32"/>
      <c r="Q60" s="32"/>
      <c r="R60" s="32"/>
      <c r="S60" s="139"/>
      <c r="T60" s="32"/>
      <c r="U60" s="117"/>
      <c r="V60" s="32"/>
      <c r="W60" s="32"/>
      <c r="X60" s="32"/>
      <c r="Y60" s="32"/>
      <c r="Z60" s="32"/>
    </row>
    <row r="61" spans="1:26" ht="16">
      <c r="A61" s="32"/>
      <c r="B61" s="32"/>
      <c r="C61" s="24"/>
      <c r="D61" s="24"/>
      <c r="E61" s="24"/>
      <c r="F61" s="24"/>
      <c r="G61" s="24"/>
      <c r="H61" s="24"/>
      <c r="I61" s="24"/>
      <c r="J61" s="117"/>
      <c r="K61" s="117"/>
      <c r="L61" s="32"/>
      <c r="M61" s="32"/>
      <c r="N61" s="32"/>
      <c r="O61" s="32"/>
      <c r="P61" s="32"/>
      <c r="Q61" s="32"/>
      <c r="R61" s="32"/>
      <c r="S61" s="139"/>
      <c r="T61" s="32"/>
      <c r="U61" s="117"/>
      <c r="V61" s="32"/>
      <c r="W61" s="32"/>
      <c r="X61" s="32"/>
      <c r="Y61" s="32"/>
      <c r="Z61" s="32"/>
    </row>
    <row r="62" spans="1:26" ht="16">
      <c r="A62" s="32"/>
      <c r="B62" s="24"/>
      <c r="C62" s="32"/>
      <c r="D62" s="48" t="s">
        <v>1015</v>
      </c>
      <c r="E62" s="35" t="str">
        <f>E33</f>
        <v>Max Levelized $ / kW-year @ Gen 2023-2032</v>
      </c>
      <c r="F62" s="32"/>
      <c r="G62" s="32"/>
      <c r="H62" s="32"/>
      <c r="I62" s="32"/>
      <c r="J62" s="117"/>
      <c r="K62" s="117"/>
      <c r="L62" s="32"/>
      <c r="M62" s="32"/>
      <c r="N62" s="32"/>
      <c r="O62" s="32"/>
      <c r="P62" s="32"/>
      <c r="Q62" s="32"/>
      <c r="R62" s="32"/>
      <c r="S62" s="139"/>
      <c r="T62" s="32"/>
      <c r="U62" s="117"/>
      <c r="V62" s="32"/>
      <c r="W62" s="32"/>
      <c r="X62" s="32"/>
      <c r="Y62" s="32"/>
      <c r="Z62" s="32"/>
    </row>
    <row r="63" spans="1:26" ht="66">
      <c r="A63" s="32"/>
      <c r="B63" s="41" t="s">
        <v>56</v>
      </c>
      <c r="C63" s="32"/>
      <c r="D63" s="60" t="s">
        <v>6</v>
      </c>
      <c r="E63" s="61" t="str">
        <f>E34</f>
        <v>Levelized $ / Summer kW-year @ Gen 2022-2032</v>
      </c>
      <c r="F63" s="61" t="str">
        <f>F34</f>
        <v>Levelized $ / Winter kW-year @ Gen 2022-2032</v>
      </c>
      <c r="G63" s="61" t="str">
        <f>G34</f>
        <v>Max Levelized $ / kW-year @ Gen 2023-2032</v>
      </c>
      <c r="H63" s="61" t="str">
        <f>H34</f>
        <v xml:space="preserve"> System Summer Potential MW in Year 2032</v>
      </c>
      <c r="I63" s="61" t="str">
        <f>I34</f>
        <v xml:space="preserve"> System Winter Potential MW in Year 2032</v>
      </c>
      <c r="J63" s="117"/>
      <c r="K63" s="117"/>
      <c r="L63" s="32"/>
      <c r="M63" s="32"/>
      <c r="N63" s="32"/>
      <c r="O63" s="32"/>
      <c r="P63" s="32"/>
      <c r="Q63" s="32"/>
      <c r="R63" s="32"/>
      <c r="S63" s="139"/>
      <c r="T63" s="32"/>
      <c r="U63" s="117"/>
      <c r="V63" s="32"/>
      <c r="W63" s="32"/>
      <c r="X63" s="32"/>
      <c r="Y63" s="32"/>
      <c r="Z63" s="32"/>
    </row>
    <row r="64" spans="1:26" ht="16.5">
      <c r="A64" s="32"/>
      <c r="B64" s="24" t="str">
        <f>$D$62</f>
        <v>C&amp;I</v>
      </c>
      <c r="C64" s="103" t="str">
        <f>D64</f>
        <v>DLC Central AC</v>
      </c>
      <c r="D64" s="70" t="str">
        <f>L122</f>
        <v>DLC Central AC</v>
      </c>
      <c r="E64" s="72">
        <f t="shared" ref="E64:E89" si="27">IFERROR(SUMIFS($G$98:$G$213,$L$98:$L$213,$C64,$A$98:$A$213,$B64)/SUMIFS($H$98:$H$213,$L$98:$L$213,$C64,$A$98:$A$213,$B64)/1000,"")</f>
        <v>91.776961029601466</v>
      </c>
      <c r="F64" s="72" t="str">
        <f t="shared" ref="F64:F89" si="28">IFERROR(SUMIFS($G$98:$G$213,$L$98:$L$213,$C64,$A$98:$A$213,$B64)/SUMIFS($I$98:$I$213,$L$98:$L$213,$C64,$A$98:$A$213,$B64)/1000,"")</f>
        <v/>
      </c>
      <c r="G64" s="72">
        <f>MAX(E64:F64)</f>
        <v>91.776961029601466</v>
      </c>
      <c r="H64" s="93">
        <f t="shared" ref="H64:H89" si="29">IFERROR(SUMIFS($H$98:$H$213,$L$98:$L$213,$C64,$A$98:$A$213,$B64),"")</f>
        <v>3.3537992226112263</v>
      </c>
      <c r="I64" s="93">
        <f t="shared" ref="I64:I89" si="30">IFERROR(SUMIFS($I$98:$I$213,$L$98:$L$213,$C64,$A$98:$A$213,$B64),"")</f>
        <v>0</v>
      </c>
      <c r="J64" s="117"/>
      <c r="K64" s="117"/>
      <c r="L64" s="32"/>
      <c r="M64" s="32"/>
      <c r="N64" s="32"/>
      <c r="O64" s="32"/>
      <c r="P64" s="32"/>
      <c r="Q64" s="32"/>
      <c r="R64" s="32"/>
      <c r="S64" s="139"/>
      <c r="T64" s="32"/>
      <c r="U64" s="117"/>
      <c r="V64" s="32"/>
      <c r="W64" s="32"/>
      <c r="X64" s="32"/>
      <c r="Y64" s="32"/>
      <c r="Z64" s="32"/>
    </row>
    <row r="65" spans="1:26" ht="16.5">
      <c r="A65" s="32"/>
      <c r="B65" s="24" t="str">
        <f t="shared" ref="B65:B89" si="31">$D$62</f>
        <v>C&amp;I</v>
      </c>
      <c r="C65" s="24" t="str">
        <f t="shared" ref="C65:C89" si="32">D65</f>
        <v>DLC Water Heating</v>
      </c>
      <c r="D65" s="68" t="str">
        <f t="shared" ref="D65:D89" si="33">L123</f>
        <v>DLC Water Heating</v>
      </c>
      <c r="E65" s="72" t="str">
        <f t="shared" si="27"/>
        <v/>
      </c>
      <c r="F65" s="72" t="str">
        <f t="shared" si="28"/>
        <v/>
      </c>
      <c r="G65" s="72">
        <f t="shared" ref="G65:G89" si="34">MAX(E65:F65)</f>
        <v>0</v>
      </c>
      <c r="H65" s="93">
        <f t="shared" si="29"/>
        <v>0</v>
      </c>
      <c r="I65" s="93">
        <f t="shared" si="30"/>
        <v>0</v>
      </c>
      <c r="J65" s="117"/>
      <c r="K65" s="117"/>
      <c r="L65" s="32"/>
      <c r="M65" s="32"/>
      <c r="N65" s="32"/>
      <c r="O65" s="32"/>
      <c r="P65" s="32"/>
      <c r="Q65" s="32"/>
      <c r="R65" s="32"/>
      <c r="S65" s="139"/>
      <c r="T65" s="32"/>
      <c r="U65" s="117"/>
      <c r="V65" s="32"/>
      <c r="W65" s="32"/>
      <c r="X65" s="32"/>
      <c r="Y65" s="32"/>
      <c r="Z65" s="32"/>
    </row>
    <row r="66" spans="1:26" ht="16.5">
      <c r="A66" s="32"/>
      <c r="B66" s="24" t="str">
        <f t="shared" si="31"/>
        <v>C&amp;I</v>
      </c>
      <c r="C66" s="24" t="str">
        <f t="shared" si="32"/>
        <v>DLC Smart Thermostats - Cooling</v>
      </c>
      <c r="D66" s="70" t="str">
        <f t="shared" si="33"/>
        <v>DLC Smart Thermostats - Cooling</v>
      </c>
      <c r="E66" s="72">
        <f t="shared" si="27"/>
        <v>62.830892753822553</v>
      </c>
      <c r="F66" s="72" t="str">
        <f t="shared" si="28"/>
        <v/>
      </c>
      <c r="G66" s="72">
        <f t="shared" si="34"/>
        <v>62.830892753822553</v>
      </c>
      <c r="H66" s="93">
        <f t="shared" si="29"/>
        <v>6.9734881960434683</v>
      </c>
      <c r="I66" s="93">
        <f t="shared" si="30"/>
        <v>0</v>
      </c>
      <c r="J66" s="117"/>
      <c r="K66" s="117"/>
      <c r="L66" s="32"/>
      <c r="M66" s="32"/>
      <c r="N66" s="32"/>
      <c r="O66" s="32"/>
      <c r="P66" s="32"/>
      <c r="Q66" s="32"/>
      <c r="R66" s="32"/>
      <c r="S66" s="139"/>
      <c r="T66" s="32"/>
      <c r="U66" s="117"/>
      <c r="V66" s="32"/>
      <c r="W66" s="32"/>
      <c r="X66" s="32"/>
      <c r="Y66" s="32"/>
      <c r="Z66" s="32"/>
    </row>
    <row r="67" spans="1:26" ht="16.5">
      <c r="A67" s="32"/>
      <c r="B67" s="24" t="str">
        <f t="shared" si="31"/>
        <v>C&amp;I</v>
      </c>
      <c r="C67" s="24" t="str">
        <f t="shared" si="32"/>
        <v>DLC Smart Thermostats - Heating</v>
      </c>
      <c r="D67" s="68" t="str">
        <f t="shared" si="33"/>
        <v>DLC Smart Thermostats - Heating</v>
      </c>
      <c r="E67" s="72" t="str">
        <f t="shared" si="27"/>
        <v/>
      </c>
      <c r="F67" s="72">
        <f t="shared" si="28"/>
        <v>23.882264139390234</v>
      </c>
      <c r="G67" s="72">
        <f t="shared" si="34"/>
        <v>23.882264139390234</v>
      </c>
      <c r="H67" s="93">
        <f t="shared" si="29"/>
        <v>0</v>
      </c>
      <c r="I67" s="93">
        <f t="shared" si="30"/>
        <v>0.47348519651977056</v>
      </c>
      <c r="J67" s="117"/>
      <c r="K67" s="117"/>
      <c r="L67" s="32"/>
      <c r="M67" s="32"/>
      <c r="N67" s="32"/>
      <c r="O67" s="32"/>
      <c r="P67" s="32"/>
      <c r="Q67" s="32"/>
      <c r="R67" s="32"/>
      <c r="S67" s="139"/>
      <c r="T67" s="32"/>
      <c r="U67" s="117"/>
      <c r="V67" s="32"/>
      <c r="W67" s="32"/>
      <c r="X67" s="32"/>
      <c r="Y67" s="32"/>
      <c r="Z67" s="32"/>
    </row>
    <row r="68" spans="1:26" ht="16.5">
      <c r="A68" s="32"/>
      <c r="B68" s="24" t="str">
        <f t="shared" si="31"/>
        <v>C&amp;I</v>
      </c>
      <c r="C68" s="24" t="str">
        <f t="shared" si="32"/>
        <v>DLC Smart Appliances</v>
      </c>
      <c r="D68" s="70" t="str">
        <f t="shared" si="33"/>
        <v>DLC Smart Appliances</v>
      </c>
      <c r="E68" s="72">
        <f t="shared" si="27"/>
        <v>439.21392583338275</v>
      </c>
      <c r="F68" s="72">
        <f t="shared" si="28"/>
        <v>439.21392583338275</v>
      </c>
      <c r="G68" s="72">
        <f t="shared" si="34"/>
        <v>439.21392583338275</v>
      </c>
      <c r="H68" s="93">
        <f t="shared" si="29"/>
        <v>0.91429906189190246</v>
      </c>
      <c r="I68" s="93">
        <f t="shared" si="30"/>
        <v>0.91429906189190246</v>
      </c>
      <c r="J68" s="117"/>
      <c r="K68" s="117"/>
      <c r="L68" s="32"/>
      <c r="M68" s="32"/>
      <c r="N68" s="32"/>
      <c r="O68" s="32"/>
      <c r="P68" s="32"/>
      <c r="Q68" s="32"/>
      <c r="R68" s="32"/>
      <c r="S68" s="139"/>
      <c r="T68" s="32"/>
      <c r="U68" s="117"/>
      <c r="V68" s="32"/>
      <c r="W68" s="32"/>
      <c r="X68" s="32"/>
      <c r="Y68" s="32"/>
      <c r="Z68" s="32"/>
    </row>
    <row r="69" spans="1:26" ht="16.5">
      <c r="A69" s="32"/>
      <c r="B69" s="24" t="str">
        <f t="shared" si="31"/>
        <v>C&amp;I</v>
      </c>
      <c r="C69" s="24" t="str">
        <f t="shared" si="32"/>
        <v>Third Party Contracts</v>
      </c>
      <c r="D69" s="123" t="str">
        <f t="shared" si="33"/>
        <v>Third Party Contracts</v>
      </c>
      <c r="E69" s="72">
        <f t="shared" si="27"/>
        <v>76.932905107138737</v>
      </c>
      <c r="F69" s="72">
        <f t="shared" si="28"/>
        <v>75.378188889775785</v>
      </c>
      <c r="G69" s="72">
        <f t="shared" si="34"/>
        <v>76.932905107138737</v>
      </c>
      <c r="H69" s="93">
        <f t="shared" si="29"/>
        <v>98.593926327274886</v>
      </c>
      <c r="I69" s="93">
        <f t="shared" si="30"/>
        <v>100.62747977890595</v>
      </c>
      <c r="J69" s="117"/>
      <c r="K69" s="117"/>
      <c r="L69" s="32"/>
      <c r="M69" s="32"/>
      <c r="N69" s="32"/>
      <c r="O69" s="32"/>
      <c r="P69" s="32"/>
      <c r="Q69" s="32"/>
      <c r="R69" s="32"/>
      <c r="S69" s="139"/>
      <c r="T69" s="32"/>
      <c r="U69" s="117"/>
      <c r="V69" s="32"/>
      <c r="W69" s="32"/>
      <c r="X69" s="32"/>
      <c r="Y69" s="32"/>
      <c r="Z69" s="32"/>
    </row>
    <row r="70" spans="1:26" ht="16.5">
      <c r="A70" s="32"/>
      <c r="B70" s="24" t="str">
        <f t="shared" si="31"/>
        <v>C&amp;I</v>
      </c>
      <c r="C70" s="24" t="str">
        <f t="shared" si="32"/>
        <v>Time-of-Use Opt-Out</v>
      </c>
      <c r="D70" s="70" t="str">
        <f t="shared" si="33"/>
        <v>Time-of-Use Opt-Out</v>
      </c>
      <c r="E70" s="72" t="str">
        <f t="shared" si="27"/>
        <v/>
      </c>
      <c r="F70" s="72" t="str">
        <f t="shared" si="28"/>
        <v/>
      </c>
      <c r="G70" s="72">
        <f t="shared" si="34"/>
        <v>0</v>
      </c>
      <c r="H70" s="93">
        <f t="shared" si="29"/>
        <v>0</v>
      </c>
      <c r="I70" s="93">
        <f t="shared" si="30"/>
        <v>0</v>
      </c>
      <c r="J70" s="117"/>
      <c r="K70" s="117"/>
      <c r="L70" s="32"/>
      <c r="M70" s="32"/>
      <c r="N70" s="32"/>
      <c r="O70" s="32"/>
      <c r="P70" s="32"/>
      <c r="Q70" s="32"/>
      <c r="R70" s="32"/>
      <c r="S70" s="139"/>
      <c r="T70" s="32"/>
      <c r="U70" s="117"/>
      <c r="V70" s="32"/>
      <c r="W70" s="32"/>
      <c r="X70" s="32"/>
      <c r="Y70" s="32"/>
      <c r="Z70" s="32"/>
    </row>
    <row r="71" spans="1:26" ht="16.5">
      <c r="A71" s="32"/>
      <c r="B71" s="24" t="str">
        <f t="shared" si="31"/>
        <v>C&amp;I</v>
      </c>
      <c r="C71" s="24" t="str">
        <f t="shared" si="32"/>
        <v>Electric Vehicle TOU Opt-in</v>
      </c>
      <c r="D71" s="68" t="str">
        <f t="shared" si="33"/>
        <v>Electric Vehicle TOU Opt-in</v>
      </c>
      <c r="E71" s="72">
        <f t="shared" si="27"/>
        <v>216.41954260319204</v>
      </c>
      <c r="F71" s="72">
        <f t="shared" si="28"/>
        <v>217.5643825489141</v>
      </c>
      <c r="G71" s="72">
        <f t="shared" si="34"/>
        <v>217.5643825489141</v>
      </c>
      <c r="H71" s="93">
        <f t="shared" si="29"/>
        <v>3.4750429276204917</v>
      </c>
      <c r="I71" s="93">
        <f t="shared" si="30"/>
        <v>3.4567569935441984</v>
      </c>
      <c r="J71" s="117"/>
      <c r="K71" s="117"/>
      <c r="L71" s="32"/>
      <c r="M71" s="32"/>
      <c r="N71" s="32"/>
      <c r="O71" s="32"/>
      <c r="P71" s="32"/>
      <c r="Q71" s="32"/>
      <c r="R71" s="32"/>
      <c r="S71" s="139"/>
      <c r="T71" s="32"/>
      <c r="U71" s="117"/>
      <c r="V71" s="32"/>
      <c r="W71" s="32"/>
      <c r="X71" s="32"/>
      <c r="Y71" s="32"/>
      <c r="Z71" s="32"/>
    </row>
    <row r="72" spans="1:26" ht="16.5">
      <c r="A72" s="32"/>
      <c r="B72" s="24" t="str">
        <f t="shared" si="31"/>
        <v>C&amp;I</v>
      </c>
      <c r="C72" s="24" t="str">
        <f t="shared" si="32"/>
        <v>Thermal Energy Storage</v>
      </c>
      <c r="D72" s="70" t="str">
        <f t="shared" si="33"/>
        <v>Thermal Energy Storage</v>
      </c>
      <c r="E72" s="72">
        <f t="shared" si="27"/>
        <v>1022.4163366002289</v>
      </c>
      <c r="F72" s="72" t="str">
        <f t="shared" si="28"/>
        <v/>
      </c>
      <c r="G72" s="72">
        <f t="shared" si="34"/>
        <v>1022.4163366002289</v>
      </c>
      <c r="H72" s="93">
        <f t="shared" si="29"/>
        <v>2.1066784728251777</v>
      </c>
      <c r="I72" s="93">
        <f t="shared" si="30"/>
        <v>0</v>
      </c>
      <c r="J72" s="117"/>
      <c r="K72" s="117"/>
      <c r="L72" s="32"/>
      <c r="M72" s="32"/>
      <c r="N72" s="32"/>
      <c r="O72" s="32"/>
      <c r="P72" s="32"/>
      <c r="Q72" s="32"/>
      <c r="R72" s="32"/>
      <c r="S72" s="139"/>
      <c r="T72" s="32"/>
      <c r="U72" s="117"/>
      <c r="V72" s="32"/>
      <c r="W72" s="32"/>
      <c r="X72" s="32"/>
      <c r="Y72" s="32"/>
      <c r="Z72" s="32"/>
    </row>
    <row r="73" spans="1:26" ht="16.5">
      <c r="A73" s="32"/>
      <c r="B73" s="24" t="str">
        <f t="shared" si="31"/>
        <v>C&amp;I</v>
      </c>
      <c r="C73" s="24" t="str">
        <f t="shared" si="32"/>
        <v>Battery Energy Storage</v>
      </c>
      <c r="D73" s="68" t="str">
        <f t="shared" si="33"/>
        <v>Battery Energy Storage</v>
      </c>
      <c r="E73" s="72">
        <f t="shared" si="27"/>
        <v>889.60717050066592</v>
      </c>
      <c r="F73" s="72">
        <f t="shared" si="28"/>
        <v>889.60717050066592</v>
      </c>
      <c r="G73" s="72">
        <f t="shared" si="34"/>
        <v>889.60717050066592</v>
      </c>
      <c r="H73" s="93">
        <f t="shared" si="29"/>
        <v>0.46338787448122937</v>
      </c>
      <c r="I73" s="93">
        <f t="shared" si="30"/>
        <v>0.46338787448122937</v>
      </c>
      <c r="J73" s="117"/>
      <c r="K73" s="117"/>
      <c r="L73" s="32"/>
      <c r="M73" s="32"/>
      <c r="N73" s="32"/>
      <c r="O73" s="32"/>
      <c r="P73" s="32"/>
      <c r="Q73" s="32"/>
      <c r="R73" s="32"/>
      <c r="S73" s="139"/>
      <c r="T73" s="32"/>
      <c r="U73" s="117"/>
      <c r="V73" s="32"/>
      <c r="W73" s="32"/>
      <c r="X73" s="32"/>
      <c r="Y73" s="32"/>
      <c r="Z73" s="32"/>
    </row>
    <row r="74" spans="1:26" ht="16.5">
      <c r="A74" s="32"/>
      <c r="B74" s="24" t="str">
        <f t="shared" si="31"/>
        <v>C&amp;I</v>
      </c>
      <c r="C74" s="24" t="str">
        <f t="shared" si="32"/>
        <v>Ancillary Cooling</v>
      </c>
      <c r="D74" s="70" t="str">
        <f t="shared" si="33"/>
        <v>Ancillary Cooling</v>
      </c>
      <c r="E74" s="72">
        <f t="shared" si="27"/>
        <v>56.418905811505255</v>
      </c>
      <c r="F74" s="72" t="str">
        <f t="shared" si="28"/>
        <v/>
      </c>
      <c r="G74" s="72">
        <f t="shared" si="34"/>
        <v>56.418905811505255</v>
      </c>
      <c r="H74" s="93">
        <f t="shared" si="29"/>
        <v>1.7433720490108671</v>
      </c>
      <c r="I74" s="93">
        <f t="shared" si="30"/>
        <v>0</v>
      </c>
      <c r="J74" s="117"/>
      <c r="K74" s="117"/>
      <c r="L74" s="32"/>
      <c r="M74" s="32"/>
      <c r="N74" s="32"/>
      <c r="O74" s="32"/>
      <c r="P74" s="32"/>
      <c r="Q74" s="32"/>
      <c r="R74" s="32"/>
      <c r="S74" s="139"/>
      <c r="T74" s="32"/>
      <c r="U74" s="117"/>
      <c r="V74" s="32"/>
      <c r="W74" s="32"/>
      <c r="X74" s="32"/>
      <c r="Y74" s="32"/>
      <c r="Z74" s="32"/>
    </row>
    <row r="75" spans="1:26" ht="16.5">
      <c r="A75" s="32"/>
      <c r="B75" s="24" t="str">
        <f t="shared" si="31"/>
        <v>C&amp;I</v>
      </c>
      <c r="C75" s="24" t="str">
        <f t="shared" si="32"/>
        <v>Ancillary Heating</v>
      </c>
      <c r="D75" s="123" t="str">
        <f t="shared" si="33"/>
        <v>Ancillary Heating</v>
      </c>
      <c r="E75" s="72" t="str">
        <f t="shared" si="27"/>
        <v/>
      </c>
      <c r="F75" s="72">
        <f t="shared" si="28"/>
        <v>47.764529821056719</v>
      </c>
      <c r="G75" s="72">
        <f t="shared" si="34"/>
        <v>47.764529821056719</v>
      </c>
      <c r="H75" s="93">
        <f t="shared" si="29"/>
        <v>0</v>
      </c>
      <c r="I75" s="93">
        <f t="shared" si="30"/>
        <v>0.11837129912994264</v>
      </c>
      <c r="J75" s="117"/>
      <c r="K75" s="117"/>
      <c r="L75" s="32"/>
      <c r="M75" s="32"/>
      <c r="N75" s="32"/>
      <c r="O75" s="32"/>
      <c r="P75" s="32"/>
      <c r="Q75" s="32"/>
      <c r="R75" s="32"/>
      <c r="S75" s="139"/>
      <c r="T75" s="32"/>
      <c r="U75" s="117"/>
      <c r="V75" s="32"/>
      <c r="W75" s="32"/>
      <c r="X75" s="32"/>
      <c r="Y75" s="32"/>
      <c r="Z75" s="32"/>
    </row>
    <row r="76" spans="1:26" ht="16.5">
      <c r="A76" s="32"/>
      <c r="B76" s="24" t="str">
        <f t="shared" si="31"/>
        <v>C&amp;I</v>
      </c>
      <c r="C76" s="24" t="str">
        <f t="shared" si="32"/>
        <v>Ancillary DLC WH</v>
      </c>
      <c r="D76" s="70" t="str">
        <f t="shared" si="33"/>
        <v>Ancillary DLC WH</v>
      </c>
      <c r="E76" s="72" t="str">
        <f t="shared" si="27"/>
        <v/>
      </c>
      <c r="F76" s="72" t="str">
        <f t="shared" si="28"/>
        <v/>
      </c>
      <c r="G76" s="72">
        <f t="shared" si="34"/>
        <v>0</v>
      </c>
      <c r="H76" s="93">
        <f t="shared" si="29"/>
        <v>0</v>
      </c>
      <c r="I76" s="93">
        <f t="shared" si="30"/>
        <v>0</v>
      </c>
      <c r="J76" s="117"/>
      <c r="K76" s="117"/>
      <c r="L76" s="32"/>
      <c r="M76" s="32"/>
      <c r="N76" s="32"/>
      <c r="O76" s="32"/>
      <c r="P76" s="32"/>
      <c r="Q76" s="32"/>
      <c r="R76" s="32"/>
      <c r="S76" s="139"/>
      <c r="T76" s="32"/>
      <c r="U76" s="117"/>
      <c r="V76" s="32"/>
      <c r="W76" s="32"/>
      <c r="X76" s="32"/>
      <c r="Y76" s="32"/>
      <c r="Z76" s="32"/>
    </row>
    <row r="77" spans="1:26" ht="16.5">
      <c r="A77" s="32"/>
      <c r="B77" s="24" t="str">
        <f t="shared" si="31"/>
        <v>C&amp;I</v>
      </c>
      <c r="C77" s="24" t="str">
        <f t="shared" si="32"/>
        <v>Ancillary Third Party</v>
      </c>
      <c r="D77" s="68" t="str">
        <f t="shared" si="33"/>
        <v>Ancillary Third Party</v>
      </c>
      <c r="E77" s="72">
        <f t="shared" si="27"/>
        <v>38.466452684384343</v>
      </c>
      <c r="F77" s="72">
        <f t="shared" si="28"/>
        <v>37.689094573059265</v>
      </c>
      <c r="G77" s="72">
        <f t="shared" si="34"/>
        <v>38.466452684384343</v>
      </c>
      <c r="H77" s="93">
        <f t="shared" si="29"/>
        <v>13.493219781401809</v>
      </c>
      <c r="I77" s="93">
        <f t="shared" si="30"/>
        <v>13.771524791479244</v>
      </c>
      <c r="J77" s="117"/>
      <c r="K77" s="117"/>
      <c r="L77" s="32"/>
      <c r="M77" s="32"/>
      <c r="N77" s="32"/>
      <c r="O77" s="32"/>
      <c r="P77" s="32"/>
      <c r="Q77" s="32"/>
      <c r="R77" s="32"/>
      <c r="S77" s="139"/>
      <c r="T77" s="32"/>
      <c r="U77" s="117"/>
      <c r="V77" s="32"/>
      <c r="W77" s="32"/>
      <c r="X77" s="32"/>
      <c r="Y77" s="32"/>
      <c r="Z77" s="32"/>
    </row>
    <row r="78" spans="1:26" ht="16.5">
      <c r="A78" s="32"/>
      <c r="B78" s="24" t="str">
        <f t="shared" si="31"/>
        <v>C&amp;I</v>
      </c>
      <c r="C78" s="24" t="str">
        <f t="shared" si="32"/>
        <v>Ancillary Battery Storage</v>
      </c>
      <c r="D78" s="70" t="str">
        <f t="shared" si="33"/>
        <v>Ancillary Battery Storage</v>
      </c>
      <c r="E78" s="72">
        <f t="shared" si="27"/>
        <v>86.676434129874139</v>
      </c>
      <c r="F78" s="72">
        <f t="shared" si="28"/>
        <v>86.676434129874139</v>
      </c>
      <c r="G78" s="72">
        <f t="shared" si="34"/>
        <v>86.676434129874139</v>
      </c>
      <c r="H78" s="93">
        <f t="shared" si="29"/>
        <v>0.46338787448122937</v>
      </c>
      <c r="I78" s="93">
        <f t="shared" si="30"/>
        <v>0.46338787448122937</v>
      </c>
      <c r="J78" s="117"/>
      <c r="K78" s="117"/>
      <c r="L78" s="32"/>
      <c r="M78" s="32"/>
      <c r="N78" s="32"/>
      <c r="O78" s="32"/>
      <c r="P78" s="32"/>
      <c r="Q78" s="32"/>
      <c r="R78" s="32"/>
      <c r="S78" s="139"/>
      <c r="T78" s="32"/>
      <c r="U78" s="117"/>
      <c r="V78" s="32"/>
      <c r="W78" s="32"/>
      <c r="X78" s="32"/>
      <c r="Y78" s="32"/>
      <c r="Z78" s="32"/>
    </row>
    <row r="79" spans="1:26" ht="16.5">
      <c r="A79" s="32"/>
      <c r="B79" s="24" t="str">
        <f t="shared" si="31"/>
        <v>C&amp;I</v>
      </c>
      <c r="C79" s="24" t="str">
        <f t="shared" si="32"/>
        <v>Pilot-CTA-2045 HPWH</v>
      </c>
      <c r="D79" s="68" t="str">
        <f t="shared" si="33"/>
        <v>Pilot-CTA-2045 HPWH</v>
      </c>
      <c r="E79" s="72" t="str">
        <f t="shared" si="27"/>
        <v/>
      </c>
      <c r="F79" s="72" t="str">
        <f t="shared" si="28"/>
        <v/>
      </c>
      <c r="G79" s="72">
        <f t="shared" si="34"/>
        <v>0</v>
      </c>
      <c r="H79" s="93">
        <f t="shared" si="29"/>
        <v>0</v>
      </c>
      <c r="I79" s="93">
        <f t="shared" si="30"/>
        <v>0</v>
      </c>
      <c r="J79" s="117"/>
      <c r="K79" s="117"/>
      <c r="L79" s="32"/>
      <c r="M79" s="32"/>
      <c r="N79" s="32"/>
      <c r="O79" s="32"/>
      <c r="P79" s="32"/>
      <c r="Q79" s="32"/>
      <c r="R79" s="32"/>
      <c r="S79" s="139"/>
      <c r="T79" s="32"/>
      <c r="U79" s="117"/>
      <c r="V79" s="32"/>
      <c r="W79" s="32"/>
      <c r="X79" s="32"/>
      <c r="Y79" s="32"/>
      <c r="Z79" s="32"/>
    </row>
    <row r="80" spans="1:26" ht="16.5">
      <c r="A80" s="32"/>
      <c r="B80" s="24" t="str">
        <f t="shared" si="31"/>
        <v>C&amp;I</v>
      </c>
      <c r="C80" s="24" t="str">
        <f t="shared" ref="C80:C85" si="35">D80</f>
        <v>Parent-CTA-2045 HPWH</v>
      </c>
      <c r="D80" s="70" t="str">
        <f t="shared" si="33"/>
        <v>Parent-CTA-2045 HPWH</v>
      </c>
      <c r="E80" s="72">
        <f t="shared" si="27"/>
        <v>619.03231663403517</v>
      </c>
      <c r="F80" s="72">
        <f t="shared" si="28"/>
        <v>619.03231663403517</v>
      </c>
      <c r="G80" s="72">
        <f t="shared" ref="G80:G85" si="36">MAX(E80:F80)</f>
        <v>619.03231663403517</v>
      </c>
      <c r="H80" s="93">
        <f t="shared" si="29"/>
        <v>1.1703060689916081</v>
      </c>
      <c r="I80" s="93">
        <f t="shared" si="30"/>
        <v>1.1703060689916081</v>
      </c>
      <c r="J80" s="117"/>
      <c r="K80" s="117"/>
      <c r="L80" s="32"/>
      <c r="M80" s="32"/>
      <c r="N80" s="32"/>
      <c r="O80" s="32"/>
      <c r="P80" s="32"/>
      <c r="Q80" s="32"/>
      <c r="R80" s="32"/>
      <c r="S80" s="139"/>
      <c r="T80" s="32"/>
      <c r="U80" s="117"/>
      <c r="V80" s="32"/>
      <c r="W80" s="32"/>
      <c r="X80" s="32"/>
      <c r="Y80" s="32"/>
      <c r="Z80" s="32"/>
    </row>
    <row r="81" spans="1:85" ht="16.5">
      <c r="A81" s="32"/>
      <c r="B81" s="24" t="str">
        <f t="shared" si="31"/>
        <v>C&amp;I</v>
      </c>
      <c r="C81" s="24" t="str">
        <f t="shared" si="35"/>
        <v>Parent-Ancillary HPWH</v>
      </c>
      <c r="D81" s="123" t="str">
        <f t="shared" si="33"/>
        <v>Parent-Ancillary HPWH</v>
      </c>
      <c r="E81" s="72">
        <f t="shared" si="27"/>
        <v>354.0276279928276</v>
      </c>
      <c r="F81" s="72">
        <f t="shared" si="28"/>
        <v>354.0276279928276</v>
      </c>
      <c r="G81" s="72">
        <f t="shared" si="36"/>
        <v>354.0276279928276</v>
      </c>
      <c r="H81" s="93">
        <f t="shared" si="29"/>
        <v>1.1703060689916081</v>
      </c>
      <c r="I81" s="93">
        <f t="shared" si="30"/>
        <v>1.1703060689916081</v>
      </c>
      <c r="J81" s="117"/>
      <c r="K81" s="117"/>
      <c r="L81" s="32"/>
      <c r="M81" s="32"/>
      <c r="N81" s="32"/>
      <c r="O81" s="32"/>
      <c r="P81" s="32"/>
      <c r="Q81" s="32"/>
      <c r="R81" s="32"/>
      <c r="S81" s="139"/>
      <c r="T81" s="32"/>
      <c r="U81" s="117"/>
      <c r="V81" s="32"/>
      <c r="W81" s="32"/>
      <c r="X81" s="32"/>
      <c r="Y81" s="32"/>
      <c r="Z81" s="32"/>
    </row>
    <row r="82" spans="1:85" ht="16.5">
      <c r="A82" s="32"/>
      <c r="B82" s="24" t="str">
        <f t="shared" si="31"/>
        <v>C&amp;I</v>
      </c>
      <c r="C82" s="24" t="str">
        <f t="shared" si="35"/>
        <v>Pilot-CTA-2045 ERWH</v>
      </c>
      <c r="D82" s="70" t="str">
        <f t="shared" si="33"/>
        <v>Pilot-CTA-2045 ERWH</v>
      </c>
      <c r="E82" s="72" t="str">
        <f t="shared" si="27"/>
        <v/>
      </c>
      <c r="F82" s="72" t="str">
        <f t="shared" si="28"/>
        <v/>
      </c>
      <c r="G82" s="72">
        <f t="shared" si="36"/>
        <v>0</v>
      </c>
      <c r="H82" s="93">
        <f t="shared" si="29"/>
        <v>0</v>
      </c>
      <c r="I82" s="93">
        <f t="shared" si="30"/>
        <v>0</v>
      </c>
      <c r="J82" s="117"/>
      <c r="K82" s="117"/>
      <c r="L82" s="32"/>
      <c r="M82" s="32"/>
      <c r="N82" s="32"/>
      <c r="O82" s="32"/>
      <c r="P82" s="32"/>
      <c r="Q82" s="32"/>
      <c r="R82" s="32"/>
      <c r="S82" s="139"/>
      <c r="T82" s="32"/>
      <c r="U82" s="117"/>
      <c r="V82" s="32"/>
      <c r="W82" s="32"/>
      <c r="X82" s="32"/>
      <c r="Y82" s="32"/>
      <c r="Z82" s="32"/>
    </row>
    <row r="83" spans="1:85" ht="16.5">
      <c r="A83" s="32"/>
      <c r="B83" s="24" t="str">
        <f t="shared" si="31"/>
        <v>C&amp;I</v>
      </c>
      <c r="C83" s="24" t="str">
        <f t="shared" si="35"/>
        <v>Parent-CTA-2045 ERWH</v>
      </c>
      <c r="D83" s="123" t="str">
        <f t="shared" si="33"/>
        <v>Parent-CTA-2045 ERWH</v>
      </c>
      <c r="E83" s="72">
        <f t="shared" si="27"/>
        <v>96.046821680162878</v>
      </c>
      <c r="F83" s="72">
        <f t="shared" si="28"/>
        <v>96.046821680162878</v>
      </c>
      <c r="G83" s="72">
        <f t="shared" si="36"/>
        <v>96.046821680162878</v>
      </c>
      <c r="H83" s="93">
        <f t="shared" si="29"/>
        <v>6.0962341171707246</v>
      </c>
      <c r="I83" s="93">
        <f t="shared" si="30"/>
        <v>6.0962341171707246</v>
      </c>
      <c r="J83" s="117"/>
      <c r="K83" s="117"/>
      <c r="L83" s="32"/>
      <c r="M83" s="32"/>
      <c r="N83" s="32"/>
      <c r="O83" s="32"/>
      <c r="P83" s="32"/>
      <c r="Q83" s="32"/>
      <c r="R83" s="32"/>
      <c r="S83" s="139"/>
      <c r="T83" s="32"/>
      <c r="U83" s="117"/>
      <c r="V83" s="32"/>
      <c r="W83" s="32"/>
      <c r="X83" s="32"/>
      <c r="Y83" s="32"/>
      <c r="Z83" s="32"/>
    </row>
    <row r="84" spans="1:85" ht="16.5">
      <c r="A84" s="32"/>
      <c r="B84" s="24" t="str">
        <f t="shared" si="31"/>
        <v>C&amp;I</v>
      </c>
      <c r="C84" s="24" t="str">
        <f t="shared" si="35"/>
        <v>Parent-Ancillary ERWH</v>
      </c>
      <c r="D84" s="70" t="str">
        <f t="shared" si="33"/>
        <v>Parent-Ancillary ERWH</v>
      </c>
      <c r="E84" s="72">
        <f t="shared" si="27"/>
        <v>49.309728024957138</v>
      </c>
      <c r="F84" s="72">
        <f t="shared" si="28"/>
        <v>49.309728024957138</v>
      </c>
      <c r="G84" s="72">
        <f t="shared" si="36"/>
        <v>49.309728024957138</v>
      </c>
      <c r="H84" s="93">
        <f t="shared" si="29"/>
        <v>6.0962341171707246</v>
      </c>
      <c r="I84" s="93">
        <f t="shared" si="30"/>
        <v>6.0962341171707246</v>
      </c>
      <c r="J84" s="117"/>
      <c r="K84" s="117"/>
      <c r="L84" s="32"/>
      <c r="M84" s="32"/>
      <c r="N84" s="32"/>
      <c r="O84" s="32"/>
      <c r="P84" s="32"/>
      <c r="Q84" s="32"/>
      <c r="R84" s="32"/>
      <c r="S84" s="139"/>
      <c r="T84" s="32"/>
      <c r="U84" s="117"/>
      <c r="V84" s="32"/>
      <c r="W84" s="32"/>
      <c r="X84" s="32"/>
      <c r="Y84" s="32"/>
      <c r="Z84" s="32"/>
    </row>
    <row r="85" spans="1:85" ht="16.5">
      <c r="A85" s="32"/>
      <c r="B85" s="24" t="str">
        <f t="shared" si="31"/>
        <v>C&amp;I</v>
      </c>
      <c r="C85" s="24" t="str">
        <f t="shared" si="35"/>
        <v>Pilot-Time-of-Use Opt-in</v>
      </c>
      <c r="D85" s="123" t="str">
        <f t="shared" si="33"/>
        <v>Pilot-Time-of-Use Opt-in</v>
      </c>
      <c r="E85" s="72" t="str">
        <f t="shared" si="27"/>
        <v/>
      </c>
      <c r="F85" s="72" t="str">
        <f t="shared" si="28"/>
        <v/>
      </c>
      <c r="G85" s="72">
        <f t="shared" si="36"/>
        <v>0</v>
      </c>
      <c r="H85" s="93">
        <f t="shared" si="29"/>
        <v>0</v>
      </c>
      <c r="I85" s="93">
        <f t="shared" si="30"/>
        <v>0</v>
      </c>
      <c r="J85" s="117"/>
      <c r="K85" s="117"/>
      <c r="L85" s="32"/>
      <c r="M85" s="32"/>
      <c r="N85" s="32"/>
      <c r="O85" s="32"/>
      <c r="P85" s="32"/>
      <c r="Q85" s="32"/>
      <c r="R85" s="32"/>
      <c r="S85" s="139"/>
      <c r="T85" s="32"/>
      <c r="U85" s="117"/>
      <c r="V85" s="32"/>
      <c r="W85" s="32"/>
      <c r="X85" s="32"/>
      <c r="Y85" s="32"/>
      <c r="Z85" s="32"/>
    </row>
    <row r="86" spans="1:85" ht="16.5">
      <c r="A86" s="32"/>
      <c r="B86" s="24" t="str">
        <f t="shared" si="31"/>
        <v>C&amp;I</v>
      </c>
      <c r="C86" s="24" t="str">
        <f t="shared" si="32"/>
        <v>Parent-Time-of-Use Opt-in</v>
      </c>
      <c r="D86" s="70" t="str">
        <f t="shared" si="33"/>
        <v>Parent-Time-of-Use Opt-in</v>
      </c>
      <c r="E86" s="72">
        <f t="shared" si="27"/>
        <v>44.506461402632006</v>
      </c>
      <c r="F86" s="72">
        <f t="shared" si="28"/>
        <v>43.252142262880056</v>
      </c>
      <c r="G86" s="72">
        <f t="shared" si="34"/>
        <v>44.506461402632006</v>
      </c>
      <c r="H86" s="93">
        <f t="shared" si="29"/>
        <v>4.4462949591129917</v>
      </c>
      <c r="I86" s="93">
        <f t="shared" si="30"/>
        <v>4.5752382339755737</v>
      </c>
      <c r="J86" s="117"/>
      <c r="K86" s="117"/>
      <c r="L86" s="32"/>
      <c r="M86" s="32"/>
      <c r="N86" s="32"/>
      <c r="O86" s="32"/>
      <c r="P86" s="32"/>
      <c r="Q86" s="32"/>
      <c r="R86" s="32"/>
      <c r="S86" s="139"/>
      <c r="T86" s="32"/>
      <c r="U86" s="117"/>
      <c r="V86" s="32"/>
      <c r="W86" s="32"/>
      <c r="X86" s="32"/>
      <c r="Y86" s="32"/>
      <c r="Z86" s="32"/>
    </row>
    <row r="87" spans="1:85" ht="16.5">
      <c r="A87" s="32"/>
      <c r="B87" s="24" t="str">
        <f t="shared" si="31"/>
        <v>C&amp;I</v>
      </c>
      <c r="C87" s="24" t="str">
        <f t="shared" si="32"/>
        <v>Pilot-Peak Time Rebate</v>
      </c>
      <c r="D87" s="123" t="str">
        <f t="shared" si="33"/>
        <v>Pilot-Peak Time Rebate</v>
      </c>
      <c r="E87" s="72" t="str">
        <f t="shared" si="27"/>
        <v/>
      </c>
      <c r="F87" s="72" t="str">
        <f t="shared" si="28"/>
        <v/>
      </c>
      <c r="G87" s="72">
        <f t="shared" si="34"/>
        <v>0</v>
      </c>
      <c r="H87" s="93">
        <f t="shared" si="29"/>
        <v>0</v>
      </c>
      <c r="I87" s="93">
        <f t="shared" si="30"/>
        <v>0</v>
      </c>
      <c r="J87" s="117"/>
      <c r="K87" s="117"/>
      <c r="L87" s="32"/>
      <c r="M87" s="32"/>
      <c r="N87" s="32"/>
      <c r="O87" s="32"/>
      <c r="P87" s="32"/>
      <c r="Q87" s="32"/>
      <c r="R87" s="32"/>
      <c r="S87" s="139"/>
      <c r="T87" s="32"/>
      <c r="U87" s="117"/>
      <c r="V87" s="32"/>
      <c r="W87" s="32"/>
      <c r="X87" s="32"/>
      <c r="Y87" s="32"/>
      <c r="Z87" s="32"/>
    </row>
    <row r="88" spans="1:85" ht="16.5">
      <c r="A88" s="32"/>
      <c r="B88" s="24" t="str">
        <f t="shared" si="31"/>
        <v>C&amp;I</v>
      </c>
      <c r="C88" s="24" t="str">
        <f t="shared" si="32"/>
        <v>Parent-Peak Time Rebate</v>
      </c>
      <c r="D88" s="70" t="str">
        <f t="shared" si="33"/>
        <v>Parent-Peak Time Rebate</v>
      </c>
      <c r="E88" s="72">
        <f t="shared" si="27"/>
        <v>57.75946903386027</v>
      </c>
      <c r="F88" s="72">
        <f t="shared" si="28"/>
        <v>58.065011438202639</v>
      </c>
      <c r="G88" s="72">
        <f t="shared" si="34"/>
        <v>58.065011438202639</v>
      </c>
      <c r="H88" s="93">
        <f t="shared" si="29"/>
        <v>2.0767911592872177</v>
      </c>
      <c r="I88" s="93">
        <f t="shared" si="30"/>
        <v>2.0658629299041764</v>
      </c>
      <c r="J88" s="117"/>
      <c r="K88" s="117"/>
      <c r="L88" s="32"/>
      <c r="M88" s="32"/>
      <c r="N88" s="32"/>
      <c r="O88" s="32"/>
      <c r="P88" s="32"/>
      <c r="Q88" s="32"/>
      <c r="R88" s="32"/>
      <c r="S88" s="139"/>
      <c r="T88" s="32"/>
      <c r="U88" s="117"/>
      <c r="V88" s="32"/>
      <c r="W88" s="32"/>
      <c r="X88" s="32"/>
      <c r="Y88" s="32"/>
      <c r="Z88" s="32"/>
    </row>
    <row r="89" spans="1:85" ht="16.5">
      <c r="A89" s="32"/>
      <c r="B89" s="24" t="str">
        <f t="shared" si="31"/>
        <v>C&amp;I</v>
      </c>
      <c r="C89" s="24" t="str">
        <f t="shared" si="32"/>
        <v>Variable Peak Pricing Rates</v>
      </c>
      <c r="D89" s="123" t="str">
        <f t="shared" si="33"/>
        <v>Variable Peak Pricing Rates</v>
      </c>
      <c r="E89" s="72">
        <f t="shared" si="27"/>
        <v>43.42501081174543</v>
      </c>
      <c r="F89" s="72">
        <f t="shared" si="28"/>
        <v>42.250829558581614</v>
      </c>
      <c r="G89" s="72">
        <f t="shared" si="34"/>
        <v>43.42501081174543</v>
      </c>
      <c r="H89" s="93">
        <f t="shared" si="29"/>
        <v>10.018124562872327</v>
      </c>
      <c r="I89" s="93">
        <f t="shared" si="30"/>
        <v>10.296535523709791</v>
      </c>
      <c r="J89" s="117"/>
      <c r="K89" s="117"/>
      <c r="L89" s="32"/>
      <c r="M89" s="32"/>
      <c r="N89" s="32"/>
      <c r="O89" s="32"/>
      <c r="P89" s="32"/>
      <c r="Q89" s="32"/>
      <c r="R89" s="32"/>
      <c r="S89" s="139"/>
      <c r="T89" s="32"/>
      <c r="U89" s="117"/>
      <c r="V89" s="32"/>
      <c r="W89" s="32"/>
      <c r="X89" s="32"/>
      <c r="Y89" s="32"/>
      <c r="Z89" s="32"/>
    </row>
    <row r="90" spans="1:85" ht="16">
      <c r="A90" s="32"/>
      <c r="B90" s="24"/>
      <c r="C90" s="24"/>
      <c r="D90" s="24"/>
      <c r="E90" s="24"/>
      <c r="F90" s="24"/>
      <c r="G90" s="24"/>
      <c r="H90" s="24"/>
      <c r="I90" s="24"/>
      <c r="J90" s="117"/>
      <c r="K90" s="117"/>
      <c r="L90" s="32"/>
      <c r="M90" s="32"/>
      <c r="N90" s="32"/>
      <c r="O90" s="32"/>
      <c r="P90" s="32"/>
      <c r="Q90" s="32"/>
      <c r="R90" s="32"/>
      <c r="S90" s="139"/>
      <c r="T90" s="32"/>
      <c r="U90" s="117"/>
      <c r="V90" s="32"/>
      <c r="W90" s="32"/>
      <c r="X90" s="32"/>
      <c r="Y90" s="32"/>
      <c r="Z90" s="32"/>
    </row>
    <row r="91" spans="1:85" ht="16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139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</row>
    <row r="92" spans="1:85" ht="16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</row>
    <row r="93" spans="1:85" ht="144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8" t="s">
        <v>8</v>
      </c>
      <c r="L93" s="32" t="s">
        <v>92</v>
      </c>
      <c r="M93" s="32"/>
      <c r="N93" s="42" t="s">
        <v>36</v>
      </c>
      <c r="O93" s="42" t="s">
        <v>36</v>
      </c>
      <c r="P93" s="42" t="s">
        <v>36</v>
      </c>
      <c r="Q93" s="42" t="s">
        <v>36</v>
      </c>
      <c r="R93" s="42" t="s">
        <v>36</v>
      </c>
      <c r="S93" s="42" t="s">
        <v>36</v>
      </c>
      <c r="T93" s="42" t="s">
        <v>36</v>
      </c>
      <c r="U93" s="42" t="s">
        <v>36</v>
      </c>
      <c r="V93" s="42" t="s">
        <v>36</v>
      </c>
      <c r="W93" s="42" t="s">
        <v>36</v>
      </c>
      <c r="X93" s="42" t="s">
        <v>36</v>
      </c>
      <c r="Y93" s="42" t="s">
        <v>36</v>
      </c>
      <c r="Z93" s="42" t="s">
        <v>36</v>
      </c>
      <c r="AA93" s="42" t="s">
        <v>36</v>
      </c>
      <c r="AB93" s="42" t="s">
        <v>36</v>
      </c>
      <c r="AC93" s="42" t="s">
        <v>36</v>
      </c>
      <c r="AD93" s="42" t="s">
        <v>36</v>
      </c>
      <c r="AE93" s="42" t="s">
        <v>36</v>
      </c>
      <c r="AF93" s="42" t="s">
        <v>36</v>
      </c>
      <c r="AG93" s="42" t="s">
        <v>36</v>
      </c>
      <c r="AH93" s="42" t="s">
        <v>36</v>
      </c>
      <c r="AI93" s="42" t="s">
        <v>36</v>
      </c>
      <c r="AJ93" s="43" t="s">
        <v>34</v>
      </c>
      <c r="AK93" s="43" t="s">
        <v>34</v>
      </c>
      <c r="AL93" s="43" t="s">
        <v>34</v>
      </c>
      <c r="AM93" s="43" t="s">
        <v>34</v>
      </c>
      <c r="AN93" s="43" t="s">
        <v>34</v>
      </c>
      <c r="AO93" s="43" t="s">
        <v>34</v>
      </c>
      <c r="AP93" s="43" t="s">
        <v>34</v>
      </c>
      <c r="AQ93" s="43" t="s">
        <v>34</v>
      </c>
      <c r="AR93" s="43" t="s">
        <v>34</v>
      </c>
      <c r="AS93" s="43" t="s">
        <v>34</v>
      </c>
      <c r="AT93" s="43" t="s">
        <v>34</v>
      </c>
      <c r="AU93" s="43" t="s">
        <v>34</v>
      </c>
      <c r="AV93" s="43" t="s">
        <v>34</v>
      </c>
      <c r="AW93" s="43" t="s">
        <v>34</v>
      </c>
      <c r="AX93" s="43" t="s">
        <v>34</v>
      </c>
      <c r="AY93" s="43" t="s">
        <v>34</v>
      </c>
      <c r="AZ93" s="43" t="s">
        <v>34</v>
      </c>
      <c r="BA93" s="43" t="s">
        <v>34</v>
      </c>
      <c r="BB93" s="43" t="s">
        <v>34</v>
      </c>
      <c r="BC93" s="43" t="s">
        <v>34</v>
      </c>
      <c r="BD93" s="43" t="s">
        <v>34</v>
      </c>
      <c r="BE93" s="43" t="s">
        <v>34</v>
      </c>
      <c r="BF93" s="44" t="s">
        <v>38</v>
      </c>
      <c r="BG93" s="44" t="s">
        <v>38</v>
      </c>
      <c r="BH93" s="44" t="s">
        <v>38</v>
      </c>
      <c r="BI93" s="44" t="s">
        <v>38</v>
      </c>
      <c r="BJ93" s="44" t="s">
        <v>38</v>
      </c>
      <c r="BK93" s="44" t="s">
        <v>38</v>
      </c>
      <c r="BL93" s="44" t="s">
        <v>38</v>
      </c>
      <c r="BM93" s="44" t="s">
        <v>38</v>
      </c>
      <c r="BN93" s="44" t="s">
        <v>38</v>
      </c>
      <c r="BO93" s="44" t="s">
        <v>38</v>
      </c>
      <c r="BP93" s="44" t="s">
        <v>38</v>
      </c>
      <c r="BQ93" s="44" t="s">
        <v>38</v>
      </c>
      <c r="BR93" s="44" t="s">
        <v>38</v>
      </c>
      <c r="BS93" s="44" t="s">
        <v>38</v>
      </c>
      <c r="BT93" s="44" t="s">
        <v>38</v>
      </c>
      <c r="BU93" s="44" t="s">
        <v>38</v>
      </c>
    </row>
    <row r="94" spans="1:85" ht="16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</row>
    <row r="95" spans="1:85" ht="16">
      <c r="A95" s="36"/>
      <c r="B95" s="36"/>
      <c r="C95" s="36"/>
      <c r="D95" s="49" t="s">
        <v>33</v>
      </c>
      <c r="E95" s="49"/>
      <c r="F95" s="49"/>
      <c r="G95" s="36"/>
      <c r="H95" s="36"/>
      <c r="I95" s="36"/>
      <c r="J95" s="36"/>
      <c r="K95" s="32"/>
      <c r="L95" s="32"/>
      <c r="M95" s="33" t="s">
        <v>0</v>
      </c>
      <c r="N95" s="33" t="s">
        <v>31</v>
      </c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117"/>
      <c r="CE95" s="117"/>
      <c r="CF95" s="117"/>
      <c r="CG95" s="117"/>
    </row>
    <row r="96" spans="1:85" ht="16">
      <c r="A96" s="50" t="s">
        <v>49</v>
      </c>
      <c r="B96" s="51"/>
      <c r="C96" s="51"/>
      <c r="D96" s="52">
        <v>5.21E-2</v>
      </c>
      <c r="E96" s="52"/>
      <c r="F96" s="52"/>
      <c r="G96" s="36"/>
      <c r="H96" s="36"/>
      <c r="I96" s="36"/>
      <c r="J96" s="36"/>
      <c r="K96" s="32"/>
      <c r="L96" s="32"/>
      <c r="M96" s="32" t="s">
        <v>36</v>
      </c>
      <c r="N96" s="32" t="s">
        <v>36</v>
      </c>
      <c r="O96" s="32" t="s">
        <v>36</v>
      </c>
      <c r="P96" s="32" t="s">
        <v>36</v>
      </c>
      <c r="Q96" s="32" t="s">
        <v>36</v>
      </c>
      <c r="R96" s="32" t="s">
        <v>36</v>
      </c>
      <c r="S96" s="32" t="s">
        <v>36</v>
      </c>
      <c r="T96" s="32" t="s">
        <v>36</v>
      </c>
      <c r="U96" s="32" t="s">
        <v>36</v>
      </c>
      <c r="V96" s="32" t="s">
        <v>36</v>
      </c>
      <c r="W96" s="32" t="s">
        <v>36</v>
      </c>
      <c r="X96" s="32" t="s">
        <v>36</v>
      </c>
      <c r="Y96" s="32" t="s">
        <v>36</v>
      </c>
      <c r="Z96" s="32" t="s">
        <v>36</v>
      </c>
      <c r="AA96" s="32" t="s">
        <v>36</v>
      </c>
      <c r="AB96" s="32" t="s">
        <v>36</v>
      </c>
      <c r="AC96" s="32" t="s">
        <v>36</v>
      </c>
      <c r="AD96" s="32" t="s">
        <v>36</v>
      </c>
      <c r="AE96" s="32" t="s">
        <v>36</v>
      </c>
      <c r="AF96" s="32" t="s">
        <v>36</v>
      </c>
      <c r="AG96" s="32" t="s">
        <v>36</v>
      </c>
      <c r="AH96" s="32" t="s">
        <v>36</v>
      </c>
      <c r="AI96" s="32" t="s">
        <v>36</v>
      </c>
      <c r="AJ96" s="32" t="s">
        <v>34</v>
      </c>
      <c r="AK96" s="32" t="s">
        <v>34</v>
      </c>
      <c r="AL96" s="32" t="s">
        <v>34</v>
      </c>
      <c r="AM96" s="32" t="s">
        <v>34</v>
      </c>
      <c r="AN96" s="32" t="s">
        <v>34</v>
      </c>
      <c r="AO96" s="32" t="s">
        <v>34</v>
      </c>
      <c r="AP96" s="32" t="s">
        <v>34</v>
      </c>
      <c r="AQ96" s="32" t="s">
        <v>34</v>
      </c>
      <c r="AR96" s="32" t="s">
        <v>34</v>
      </c>
      <c r="AS96" s="32" t="s">
        <v>34</v>
      </c>
      <c r="AT96" s="32" t="s">
        <v>34</v>
      </c>
      <c r="AU96" s="32" t="s">
        <v>34</v>
      </c>
      <c r="AV96" s="32" t="s">
        <v>34</v>
      </c>
      <c r="AW96" s="32" t="s">
        <v>34</v>
      </c>
      <c r="AX96" s="32" t="s">
        <v>34</v>
      </c>
      <c r="AY96" s="32" t="s">
        <v>34</v>
      </c>
      <c r="AZ96" s="32" t="s">
        <v>34</v>
      </c>
      <c r="BA96" s="32" t="s">
        <v>34</v>
      </c>
      <c r="BB96" s="32" t="s">
        <v>34</v>
      </c>
      <c r="BC96" s="32" t="s">
        <v>34</v>
      </c>
      <c r="BD96" s="32" t="s">
        <v>34</v>
      </c>
      <c r="BE96" s="32" t="s">
        <v>34</v>
      </c>
      <c r="BF96" s="32" t="s">
        <v>34</v>
      </c>
      <c r="BG96" s="32" t="s">
        <v>38</v>
      </c>
      <c r="BH96" s="32" t="s">
        <v>38</v>
      </c>
      <c r="BI96" s="32" t="s">
        <v>38</v>
      </c>
      <c r="BJ96" s="32" t="s">
        <v>38</v>
      </c>
      <c r="BK96" s="32" t="s">
        <v>38</v>
      </c>
      <c r="BL96" s="32" t="s">
        <v>38</v>
      </c>
      <c r="BM96" s="32" t="s">
        <v>38</v>
      </c>
      <c r="BN96" s="32" t="s">
        <v>38</v>
      </c>
      <c r="BO96" s="32" t="s">
        <v>38</v>
      </c>
      <c r="BP96" s="32" t="s">
        <v>38</v>
      </c>
      <c r="BQ96" s="32" t="s">
        <v>38</v>
      </c>
      <c r="BR96" s="32" t="s">
        <v>38</v>
      </c>
      <c r="BS96" s="32" t="s">
        <v>38</v>
      </c>
      <c r="BT96" s="32" t="s">
        <v>38</v>
      </c>
      <c r="BU96" s="32" t="s">
        <v>38</v>
      </c>
      <c r="BV96" s="32" t="s">
        <v>38</v>
      </c>
      <c r="BW96" s="32" t="s">
        <v>38</v>
      </c>
      <c r="BX96" s="32" t="s">
        <v>38</v>
      </c>
      <c r="BY96" s="32" t="s">
        <v>38</v>
      </c>
      <c r="BZ96" s="32" t="s">
        <v>38</v>
      </c>
      <c r="CA96" s="32" t="s">
        <v>38</v>
      </c>
      <c r="CB96" s="32" t="s">
        <v>38</v>
      </c>
      <c r="CC96" s="32" t="s">
        <v>38</v>
      </c>
      <c r="CD96" s="117"/>
      <c r="CE96" s="117"/>
      <c r="CF96" s="117"/>
      <c r="CG96" s="117"/>
    </row>
    <row r="97" spans="1:85" s="8" customFormat="1" ht="64">
      <c r="A97" s="37" t="s">
        <v>47</v>
      </c>
      <c r="B97" s="116" t="s">
        <v>8</v>
      </c>
      <c r="C97" s="116" t="s">
        <v>101</v>
      </c>
      <c r="D97" s="53" t="s">
        <v>1014</v>
      </c>
      <c r="E97" s="53" t="s">
        <v>1013</v>
      </c>
      <c r="F97" s="53" t="s">
        <v>1012</v>
      </c>
      <c r="G97" s="37" t="s">
        <v>1011</v>
      </c>
      <c r="H97" s="37" t="s">
        <v>1010</v>
      </c>
      <c r="I97" s="37" t="s">
        <v>1009</v>
      </c>
      <c r="J97" s="37" t="s">
        <v>1008</v>
      </c>
      <c r="K97" s="54" t="s">
        <v>2</v>
      </c>
      <c r="L97" s="38" t="s">
        <v>6</v>
      </c>
      <c r="M97" s="99" t="s">
        <v>14</v>
      </c>
      <c r="N97" s="99" t="s">
        <v>15</v>
      </c>
      <c r="O97" s="99" t="s">
        <v>16</v>
      </c>
      <c r="P97" s="99" t="s">
        <v>17</v>
      </c>
      <c r="Q97" s="99" t="s">
        <v>18</v>
      </c>
      <c r="R97" s="99" t="s">
        <v>19</v>
      </c>
      <c r="S97" s="99" t="s">
        <v>20</v>
      </c>
      <c r="T97" s="99" t="s">
        <v>21</v>
      </c>
      <c r="U97" s="99" t="s">
        <v>22</v>
      </c>
      <c r="V97" s="99" t="s">
        <v>23</v>
      </c>
      <c r="W97" s="99" t="s">
        <v>24</v>
      </c>
      <c r="X97" s="99" t="s">
        <v>25</v>
      </c>
      <c r="Y97" s="99" t="s">
        <v>48</v>
      </c>
      <c r="Z97" s="99" t="s">
        <v>46</v>
      </c>
      <c r="AA97" s="32" t="s">
        <v>59</v>
      </c>
      <c r="AB97" s="32" t="s">
        <v>75</v>
      </c>
      <c r="AC97" s="32" t="s">
        <v>76</v>
      </c>
      <c r="AD97" s="32" t="s">
        <v>82</v>
      </c>
      <c r="AE97" s="32" t="s">
        <v>84</v>
      </c>
      <c r="AF97" s="32" t="s">
        <v>997</v>
      </c>
      <c r="AG97" s="32" t="s">
        <v>998</v>
      </c>
      <c r="AH97" s="32" t="s">
        <v>999</v>
      </c>
      <c r="AI97" s="32" t="s">
        <v>1000</v>
      </c>
      <c r="AJ97" s="99" t="s">
        <v>14</v>
      </c>
      <c r="AK97" s="99" t="s">
        <v>15</v>
      </c>
      <c r="AL97" s="99" t="s">
        <v>16</v>
      </c>
      <c r="AM97" s="99" t="s">
        <v>17</v>
      </c>
      <c r="AN97" s="99" t="s">
        <v>18</v>
      </c>
      <c r="AO97" s="99" t="s">
        <v>19</v>
      </c>
      <c r="AP97" s="99" t="s">
        <v>20</v>
      </c>
      <c r="AQ97" s="99" t="s">
        <v>21</v>
      </c>
      <c r="AR97" s="99" t="s">
        <v>22</v>
      </c>
      <c r="AS97" s="99" t="s">
        <v>23</v>
      </c>
      <c r="AT97" s="99" t="s">
        <v>24</v>
      </c>
      <c r="AU97" s="99" t="s">
        <v>25</v>
      </c>
      <c r="AV97" s="99" t="s">
        <v>48</v>
      </c>
      <c r="AW97" s="99" t="s">
        <v>46</v>
      </c>
      <c r="AX97" s="32" t="s">
        <v>59</v>
      </c>
      <c r="AY97" s="32" t="s">
        <v>75</v>
      </c>
      <c r="AZ97" s="32" t="s">
        <v>76</v>
      </c>
      <c r="BA97" s="32" t="s">
        <v>82</v>
      </c>
      <c r="BB97" s="32" t="s">
        <v>84</v>
      </c>
      <c r="BC97" s="32" t="s">
        <v>997</v>
      </c>
      <c r="BD97" s="32" t="s">
        <v>998</v>
      </c>
      <c r="BE97" s="32" t="s">
        <v>999</v>
      </c>
      <c r="BF97" s="32" t="s">
        <v>1000</v>
      </c>
      <c r="BG97" s="99" t="s">
        <v>14</v>
      </c>
      <c r="BH97" s="99" t="s">
        <v>15</v>
      </c>
      <c r="BI97" s="99" t="s">
        <v>16</v>
      </c>
      <c r="BJ97" s="99" t="s">
        <v>17</v>
      </c>
      <c r="BK97" s="99" t="s">
        <v>18</v>
      </c>
      <c r="BL97" s="99" t="s">
        <v>19</v>
      </c>
      <c r="BM97" s="99" t="s">
        <v>20</v>
      </c>
      <c r="BN97" s="99" t="s">
        <v>21</v>
      </c>
      <c r="BO97" s="99" t="s">
        <v>22</v>
      </c>
      <c r="BP97" s="99" t="s">
        <v>23</v>
      </c>
      <c r="BQ97" s="99" t="s">
        <v>24</v>
      </c>
      <c r="BR97" s="99" t="s">
        <v>25</v>
      </c>
      <c r="BS97" s="99" t="s">
        <v>48</v>
      </c>
      <c r="BT97" s="99" t="s">
        <v>46</v>
      </c>
      <c r="BU97" s="32" t="s">
        <v>59</v>
      </c>
      <c r="BV97" s="32" t="s">
        <v>75</v>
      </c>
      <c r="BW97" s="32" t="s">
        <v>76</v>
      </c>
      <c r="BX97" s="32" t="s">
        <v>82</v>
      </c>
      <c r="BY97" s="32" t="s">
        <v>84</v>
      </c>
      <c r="BZ97" s="32" t="s">
        <v>997</v>
      </c>
      <c r="CA97" s="32" t="s">
        <v>998</v>
      </c>
      <c r="CB97" s="32" t="s">
        <v>999</v>
      </c>
      <c r="CC97" s="32" t="s">
        <v>1000</v>
      </c>
      <c r="CD97" s="117"/>
      <c r="CE97" s="117"/>
      <c r="CF97" s="117"/>
      <c r="CG97" s="117"/>
    </row>
    <row r="98" spans="1:85" ht="16">
      <c r="A98" s="31" t="str">
        <f>IF(K98="Residential",K98,"C&amp;I")</f>
        <v>Residential</v>
      </c>
      <c r="B98" s="31" t="s">
        <v>92</v>
      </c>
      <c r="C98" s="31" t="str">
        <f>L98</f>
        <v>Behavioral</v>
      </c>
      <c r="D98" s="45">
        <f>MAX(E98:F98)</f>
        <v>149.06705894674636</v>
      </c>
      <c r="E98" s="45">
        <f>IFERROR(G98 / H98 / 1000,"")</f>
        <v>138.4525275509624</v>
      </c>
      <c r="F98" s="45">
        <f>IFERROR(G98 / I98 / 1000,"n/a")</f>
        <v>149.06705894674636</v>
      </c>
      <c r="G98" s="46">
        <f>NPV($D$96,AJ98:AS98)</f>
        <v>1500734.6510236685</v>
      </c>
      <c r="H98" s="47">
        <f>NPV($D$96,M98:V98)</f>
        <v>10.839344557803535</v>
      </c>
      <c r="I98" s="47">
        <f>NPV($D$96,BG98:BP98)</f>
        <v>10.067513652092648</v>
      </c>
      <c r="J98" s="47">
        <f>MAX(H98:I98)</f>
        <v>10.839344557803535</v>
      </c>
      <c r="K98" s="32" t="s">
        <v>32</v>
      </c>
      <c r="L98" s="32" t="s">
        <v>118</v>
      </c>
      <c r="M98" s="34">
        <v>0</v>
      </c>
      <c r="N98" s="34">
        <v>1.0718196496489456</v>
      </c>
      <c r="O98" s="34">
        <v>1.6526210086871465</v>
      </c>
      <c r="P98" s="34">
        <v>1.9162599043184736</v>
      </c>
      <c r="Q98" s="34">
        <v>1.8191595748081137</v>
      </c>
      <c r="R98" s="34">
        <v>1.7433063975967704</v>
      </c>
      <c r="S98" s="34">
        <v>1.6974823260242689</v>
      </c>
      <c r="T98" s="34">
        <v>1.6378821730914555</v>
      </c>
      <c r="U98" s="34">
        <v>1.5773392155617227</v>
      </c>
      <c r="V98" s="34">
        <v>1.5158412235060434</v>
      </c>
      <c r="W98" s="34">
        <v>1.4429073994524377</v>
      </c>
      <c r="X98" s="34">
        <v>1.447884244612115</v>
      </c>
      <c r="Y98" s="34">
        <v>1.4527667173886061</v>
      </c>
      <c r="Z98" s="34">
        <v>1.4575506822361035</v>
      </c>
      <c r="AA98" s="34">
        <v>1.4622318848495759</v>
      </c>
      <c r="AB98" s="34">
        <v>1.4668059493377732</v>
      </c>
      <c r="AC98" s="34">
        <v>1.4712683753526852</v>
      </c>
      <c r="AD98" s="34">
        <v>1.4756145351763064</v>
      </c>
      <c r="AE98" s="34">
        <v>1.4798396707657449</v>
      </c>
      <c r="AF98" s="34">
        <v>1.4839388907578466</v>
      </c>
      <c r="AG98" s="34">
        <v>1.4879071674346729</v>
      </c>
      <c r="AH98" s="34">
        <v>1.4917393336513451</v>
      </c>
      <c r="AI98" s="34">
        <v>1.501528524180116</v>
      </c>
      <c r="AJ98" s="55">
        <v>0</v>
      </c>
      <c r="AK98" s="55">
        <v>184819.48</v>
      </c>
      <c r="AL98" s="55">
        <v>225702.94</v>
      </c>
      <c r="AM98" s="55">
        <v>244589.86</v>
      </c>
      <c r="AN98" s="55">
        <v>238058.49</v>
      </c>
      <c r="AO98" s="55">
        <v>232992.2</v>
      </c>
      <c r="AP98" s="55">
        <v>230088.68</v>
      </c>
      <c r="AQ98" s="55">
        <v>226194.97</v>
      </c>
      <c r="AR98" s="55">
        <v>222212.79</v>
      </c>
      <c r="AS98" s="55">
        <v>218140.67</v>
      </c>
      <c r="AT98" s="55">
        <v>213231.12</v>
      </c>
      <c r="AU98" s="55">
        <v>213861.11</v>
      </c>
      <c r="AV98" s="55">
        <v>214486.97</v>
      </c>
      <c r="AW98" s="55">
        <v>215108.35</v>
      </c>
      <c r="AX98" s="55">
        <v>215724.91</v>
      </c>
      <c r="AY98" s="55">
        <v>216336.28</v>
      </c>
      <c r="AZ98" s="55">
        <v>216942.07999999999</v>
      </c>
      <c r="BA98" s="55">
        <v>217541.92</v>
      </c>
      <c r="BB98" s="55">
        <v>218135.39</v>
      </c>
      <c r="BC98" s="55">
        <v>218722.07</v>
      </c>
      <c r="BD98" s="55">
        <v>219301.54</v>
      </c>
      <c r="BE98" s="55">
        <v>219873.34</v>
      </c>
      <c r="BF98" s="55">
        <v>220885.69</v>
      </c>
      <c r="BG98" s="34">
        <v>0</v>
      </c>
      <c r="BH98" s="34">
        <v>0.99549921103425976</v>
      </c>
      <c r="BI98" s="34">
        <v>1.5349437853892169</v>
      </c>
      <c r="BJ98" s="34">
        <v>1.7798098994643705</v>
      </c>
      <c r="BK98" s="34">
        <v>1.6896237366613369</v>
      </c>
      <c r="BL98" s="34">
        <v>1.6191717925370932</v>
      </c>
      <c r="BM98" s="34">
        <v>1.5766106889860028</v>
      </c>
      <c r="BN98" s="34">
        <v>1.5212544494903284</v>
      </c>
      <c r="BO98" s="34">
        <v>1.465022539136501</v>
      </c>
      <c r="BP98" s="34">
        <v>1.40790359884494</v>
      </c>
      <c r="BQ98" s="34">
        <v>1.3401631311955025</v>
      </c>
      <c r="BR98" s="34">
        <v>1.3447855930355337</v>
      </c>
      <c r="BS98" s="34">
        <v>1.3493204024117984</v>
      </c>
      <c r="BT98" s="34">
        <v>1.3537637182558957</v>
      </c>
      <c r="BU98" s="34">
        <v>1.3581115891966173</v>
      </c>
      <c r="BV98" s="34">
        <v>1.3623599509342579</v>
      </c>
      <c r="BW98" s="34">
        <v>1.3665046235744722</v>
      </c>
      <c r="BX98" s="34">
        <v>1.3705413089224781</v>
      </c>
      <c r="BY98" s="34">
        <v>1.3744655877385799</v>
      </c>
      <c r="BZ98" s="34">
        <v>1.378272916956075</v>
      </c>
      <c r="CA98" s="34">
        <v>1.3819586268628112</v>
      </c>
      <c r="CB98" s="34">
        <v>1.385517918247793</v>
      </c>
      <c r="CC98" s="34">
        <v>1.3946100555782168</v>
      </c>
      <c r="CD98" s="117"/>
      <c r="CE98" s="117"/>
      <c r="CF98" s="117"/>
      <c r="CG98" s="117"/>
    </row>
    <row r="99" spans="1:85" ht="16">
      <c r="A99" s="31" t="str">
        <f t="shared" ref="A99:A151" si="37">IF(K99="Residential",K99,"C&amp;I")</f>
        <v>Residential</v>
      </c>
      <c r="B99" s="31" t="s">
        <v>92</v>
      </c>
      <c r="C99" s="31" t="str">
        <f t="shared" ref="C99:C114" si="38">L99</f>
        <v>DLC Electric Vehicle Charging</v>
      </c>
      <c r="D99" s="45">
        <f t="shared" ref="D99:D113" si="39">MAX(E99:F99)</f>
        <v>522.28562837934066</v>
      </c>
      <c r="E99" s="45">
        <f>IFERROR(G99 / H99 / 1000,"")</f>
        <v>522.28562837934066</v>
      </c>
      <c r="F99" s="45">
        <f t="shared" ref="F99:F113" si="40">IFERROR(G99 / I99 / 1000,"n/a")</f>
        <v>522.28562837934066</v>
      </c>
      <c r="G99" s="46">
        <f t="shared" ref="G99:G151" si="41">NPV($D$96,AJ99:AS99)</f>
        <v>788990.68491280056</v>
      </c>
      <c r="H99" s="47">
        <f t="shared" ref="H99:H151" si="42">NPV($D$96,M99:V99)</f>
        <v>1.5106498093027168</v>
      </c>
      <c r="I99" s="47">
        <f t="shared" ref="I99:I151" si="43">NPV($D$96,BG99:BP99)</f>
        <v>1.5106498093027168</v>
      </c>
      <c r="J99" s="47">
        <f t="shared" ref="J99:J113" si="44">MAX(H99:I99)</f>
        <v>1.5106498093027168</v>
      </c>
      <c r="K99" s="32" t="s">
        <v>32</v>
      </c>
      <c r="L99" s="32" t="s">
        <v>130</v>
      </c>
      <c r="M99" s="34">
        <v>0</v>
      </c>
      <c r="N99" s="34">
        <v>1.2258263656588057E-2</v>
      </c>
      <c r="O99" s="34">
        <v>4.4042163304516484E-2</v>
      </c>
      <c r="P99" s="34">
        <v>0.12289127599468035</v>
      </c>
      <c r="Q99" s="34">
        <v>0.18887257463574372</v>
      </c>
      <c r="R99" s="34">
        <v>0.25085727393996488</v>
      </c>
      <c r="S99" s="34">
        <v>0.30003800123525476</v>
      </c>
      <c r="T99" s="34">
        <v>0.35886064123773825</v>
      </c>
      <c r="U99" s="34">
        <v>0.42921549703494272</v>
      </c>
      <c r="V99" s="34">
        <v>0.51336346683086609</v>
      </c>
      <c r="W99" s="34">
        <v>0.6140086993530679</v>
      </c>
      <c r="X99" s="34">
        <v>0.73438549339829728</v>
      </c>
      <c r="Y99" s="34">
        <v>0.87836223408903069</v>
      </c>
      <c r="Z99" s="34">
        <v>1.0505657058988709</v>
      </c>
      <c r="AA99" s="34">
        <v>1.256529777325244</v>
      </c>
      <c r="AB99" s="34">
        <v>1.5028732352862575</v>
      </c>
      <c r="AC99" s="34">
        <v>1.7975124840636008</v>
      </c>
      <c r="AD99" s="34">
        <v>2.1499159440077902</v>
      </c>
      <c r="AE99" s="34">
        <v>2.5714083252705606</v>
      </c>
      <c r="AF99" s="34">
        <v>3.0755345545950283</v>
      </c>
      <c r="AG99" s="34">
        <v>3.67849505018336</v>
      </c>
      <c r="AH99" s="34">
        <v>4.3996663324776781</v>
      </c>
      <c r="AI99" s="34">
        <v>4.4403572860727207</v>
      </c>
      <c r="AJ99" s="55">
        <v>0</v>
      </c>
      <c r="AK99" s="55">
        <v>55648.66</v>
      </c>
      <c r="AL99" s="55">
        <v>83431.199999999997</v>
      </c>
      <c r="AM99" s="55">
        <v>150420.12</v>
      </c>
      <c r="AN99" s="55">
        <v>132926.54999999999</v>
      </c>
      <c r="AO99" s="55">
        <v>127882.6</v>
      </c>
      <c r="AP99" s="55">
        <v>110321.24</v>
      </c>
      <c r="AQ99" s="55">
        <v>124445.19</v>
      </c>
      <c r="AR99" s="55">
        <v>141338.15</v>
      </c>
      <c r="AS99" s="55">
        <v>161542.98000000001</v>
      </c>
      <c r="AT99" s="55">
        <v>185708.98</v>
      </c>
      <c r="AU99" s="55">
        <v>214612.74</v>
      </c>
      <c r="AV99" s="55">
        <v>249183.11</v>
      </c>
      <c r="AW99" s="55">
        <v>290531.01</v>
      </c>
      <c r="AX99" s="55">
        <v>339985.2</v>
      </c>
      <c r="AY99" s="55">
        <v>399134.91</v>
      </c>
      <c r="AZ99" s="55">
        <v>469880.96</v>
      </c>
      <c r="BA99" s="55">
        <v>554496.81999999995</v>
      </c>
      <c r="BB99" s="55">
        <v>655701.67000000004</v>
      </c>
      <c r="BC99" s="55">
        <v>776747.79</v>
      </c>
      <c r="BD99" s="55">
        <v>921525.09</v>
      </c>
      <c r="BE99" s="55">
        <v>1094686.06</v>
      </c>
      <c r="BF99" s="55">
        <v>137223.79</v>
      </c>
      <c r="BG99" s="34">
        <v>0</v>
      </c>
      <c r="BH99" s="34">
        <v>1.2258263656588057E-2</v>
      </c>
      <c r="BI99" s="34">
        <v>4.4042163304516484E-2</v>
      </c>
      <c r="BJ99" s="34">
        <v>0.12289127599468035</v>
      </c>
      <c r="BK99" s="34">
        <v>0.18887257463574372</v>
      </c>
      <c r="BL99" s="34">
        <v>0.25085727393996488</v>
      </c>
      <c r="BM99" s="34">
        <v>0.30003800123525476</v>
      </c>
      <c r="BN99" s="34">
        <v>0.35886064123773825</v>
      </c>
      <c r="BO99" s="34">
        <v>0.42921549703494272</v>
      </c>
      <c r="BP99" s="34">
        <v>0.51336346683086609</v>
      </c>
      <c r="BQ99" s="34">
        <v>0.6140086993530679</v>
      </c>
      <c r="BR99" s="34">
        <v>0.73438549339829728</v>
      </c>
      <c r="BS99" s="34">
        <v>0.87836223408903069</v>
      </c>
      <c r="BT99" s="34">
        <v>1.0505657058988709</v>
      </c>
      <c r="BU99" s="34">
        <v>1.256529777325244</v>
      </c>
      <c r="BV99" s="34">
        <v>1.5028732352862575</v>
      </c>
      <c r="BW99" s="34">
        <v>1.7975124840636008</v>
      </c>
      <c r="BX99" s="34">
        <v>2.1499159440077902</v>
      </c>
      <c r="BY99" s="34">
        <v>2.5714083252705606</v>
      </c>
      <c r="BZ99" s="34">
        <v>3.0755345545950283</v>
      </c>
      <c r="CA99" s="34">
        <v>3.67849505018336</v>
      </c>
      <c r="CB99" s="34">
        <v>4.3996663324776781</v>
      </c>
      <c r="CC99" s="34">
        <v>4.4403572860727207</v>
      </c>
      <c r="CD99" s="117"/>
      <c r="CE99" s="117"/>
      <c r="CF99" s="117"/>
      <c r="CG99" s="117"/>
    </row>
    <row r="100" spans="1:85" ht="16">
      <c r="A100" s="31" t="str">
        <f t="shared" si="37"/>
        <v>Residential</v>
      </c>
      <c r="B100" s="31" t="s">
        <v>92</v>
      </c>
      <c r="C100" s="31" t="str">
        <f t="shared" si="38"/>
        <v>DLC Central AC</v>
      </c>
      <c r="D100" s="45">
        <f t="shared" si="39"/>
        <v>179.39175747929164</v>
      </c>
      <c r="E100" s="45">
        <f t="shared" ref="E100:E113" si="45">IFERROR(G100 / H100 / 1000,"")</f>
        <v>179.39175747929164</v>
      </c>
      <c r="F100" s="45" t="str">
        <f t="shared" si="40"/>
        <v>n/a</v>
      </c>
      <c r="G100" s="46">
        <f t="shared" si="41"/>
        <v>4997124.9809814282</v>
      </c>
      <c r="H100" s="47">
        <f t="shared" si="42"/>
        <v>27.855934136540686</v>
      </c>
      <c r="I100" s="47">
        <f t="shared" si="43"/>
        <v>0</v>
      </c>
      <c r="J100" s="47">
        <f t="shared" si="44"/>
        <v>27.855934136540686</v>
      </c>
      <c r="K100" s="32" t="s">
        <v>32</v>
      </c>
      <c r="L100" s="32" t="s">
        <v>141</v>
      </c>
      <c r="M100" s="34">
        <v>0</v>
      </c>
      <c r="N100" s="34">
        <v>0.54705345144470519</v>
      </c>
      <c r="O100" s="34">
        <v>1.6500253260844109</v>
      </c>
      <c r="P100" s="34">
        <v>3.7905119612551901</v>
      </c>
      <c r="Q100" s="34">
        <v>4.8805168697490302</v>
      </c>
      <c r="R100" s="34">
        <v>5.4810165248072984</v>
      </c>
      <c r="S100" s="34">
        <v>5.5984650463888794</v>
      </c>
      <c r="T100" s="34">
        <v>5.7189268322470204</v>
      </c>
      <c r="U100" s="34">
        <v>5.8424804095606326</v>
      </c>
      <c r="V100" s="34">
        <v>5.969206030856923</v>
      </c>
      <c r="W100" s="34">
        <v>6.0991856865317198</v>
      </c>
      <c r="X100" s="34">
        <v>6.2325031153670487</v>
      </c>
      <c r="Y100" s="34">
        <v>6.3692438128461104</v>
      </c>
      <c r="Z100" s="34">
        <v>6.5094950370517077</v>
      </c>
      <c r="AA100" s="34">
        <v>6.6533458119193485</v>
      </c>
      <c r="AB100" s="34">
        <v>6.8008869276002812</v>
      </c>
      <c r="AC100" s="34">
        <v>6.952210937672942</v>
      </c>
      <c r="AD100" s="34">
        <v>7.1074121529233008</v>
      </c>
      <c r="AE100" s="34">
        <v>7.2665866313956933</v>
      </c>
      <c r="AF100" s="34">
        <v>7.4298321643954504</v>
      </c>
      <c r="AG100" s="34">
        <v>7.5972482581032148</v>
      </c>
      <c r="AH100" s="34">
        <v>7.7689361104381032</v>
      </c>
      <c r="AI100" s="34">
        <v>7.8407882453191311</v>
      </c>
      <c r="AJ100" s="55">
        <v>0</v>
      </c>
      <c r="AK100" s="55">
        <v>421137.61</v>
      </c>
      <c r="AL100" s="55">
        <v>823320.77</v>
      </c>
      <c r="AM100" s="55">
        <v>1578996.99</v>
      </c>
      <c r="AN100" s="55">
        <v>1015611.68</v>
      </c>
      <c r="AO100" s="55">
        <v>758818.16</v>
      </c>
      <c r="AP100" s="55">
        <v>475983.34</v>
      </c>
      <c r="AQ100" s="55">
        <v>485253.77</v>
      </c>
      <c r="AR100" s="55">
        <v>494762.84</v>
      </c>
      <c r="AS100" s="55">
        <v>504516.57</v>
      </c>
      <c r="AT100" s="55">
        <v>514521.08</v>
      </c>
      <c r="AU100" s="55">
        <v>524782.6</v>
      </c>
      <c r="AV100" s="55">
        <v>535307.48</v>
      </c>
      <c r="AW100" s="55">
        <v>546102.19999999995</v>
      </c>
      <c r="AX100" s="55">
        <v>557173.31000000006</v>
      </c>
      <c r="AY100" s="55">
        <v>568527.51</v>
      </c>
      <c r="AZ100" s="55">
        <v>580171.59</v>
      </c>
      <c r="BA100" s="55">
        <v>592112.43999999994</v>
      </c>
      <c r="BB100" s="55">
        <v>604357.06000000006</v>
      </c>
      <c r="BC100" s="55">
        <v>616912.55000000005</v>
      </c>
      <c r="BD100" s="55">
        <v>629786.11</v>
      </c>
      <c r="BE100" s="55">
        <v>642985.01</v>
      </c>
      <c r="BF100" s="55">
        <v>587476.18999999994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117"/>
      <c r="CE100" s="117"/>
      <c r="CF100" s="117"/>
      <c r="CG100" s="117"/>
    </row>
    <row r="101" spans="1:85" ht="16">
      <c r="A101" s="31" t="str">
        <f t="shared" si="37"/>
        <v>Residential</v>
      </c>
      <c r="B101" s="31" t="s">
        <v>92</v>
      </c>
      <c r="C101" s="31" t="str">
        <f t="shared" si="38"/>
        <v>DLC Water Heating</v>
      </c>
      <c r="D101" s="45">
        <f t="shared" si="39"/>
        <v>0</v>
      </c>
      <c r="E101" s="45" t="str">
        <f t="shared" si="45"/>
        <v/>
      </c>
      <c r="F101" s="45" t="str">
        <f t="shared" si="40"/>
        <v>n/a</v>
      </c>
      <c r="G101" s="46">
        <f t="shared" si="41"/>
        <v>0</v>
      </c>
      <c r="H101" s="47">
        <f t="shared" si="42"/>
        <v>0</v>
      </c>
      <c r="I101" s="47">
        <f t="shared" si="43"/>
        <v>0</v>
      </c>
      <c r="J101" s="47">
        <f t="shared" si="44"/>
        <v>0</v>
      </c>
      <c r="K101" s="32" t="s">
        <v>32</v>
      </c>
      <c r="L101" s="32" t="s">
        <v>163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v>0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34">
        <v>0</v>
      </c>
      <c r="BH101" s="34">
        <v>0</v>
      </c>
      <c r="BI101" s="34">
        <v>0</v>
      </c>
      <c r="BJ101" s="34">
        <v>0</v>
      </c>
      <c r="BK101" s="34">
        <v>0</v>
      </c>
      <c r="BL101" s="34">
        <v>0</v>
      </c>
      <c r="BM101" s="34">
        <v>0</v>
      </c>
      <c r="BN101" s="34">
        <v>0</v>
      </c>
      <c r="BO101" s="34">
        <v>0</v>
      </c>
      <c r="BP101" s="34">
        <v>0</v>
      </c>
      <c r="BQ101" s="34">
        <v>0</v>
      </c>
      <c r="BR101" s="34">
        <v>0</v>
      </c>
      <c r="BS101" s="34">
        <v>0</v>
      </c>
      <c r="BT101" s="34">
        <v>0</v>
      </c>
      <c r="BU101" s="34">
        <v>0</v>
      </c>
      <c r="BV101" s="34">
        <v>0</v>
      </c>
      <c r="BW101" s="34">
        <v>0</v>
      </c>
      <c r="BX101" s="34">
        <v>0</v>
      </c>
      <c r="BY101" s="34">
        <v>0</v>
      </c>
      <c r="BZ101" s="34">
        <v>0</v>
      </c>
      <c r="CA101" s="34">
        <v>0</v>
      </c>
      <c r="CB101" s="34">
        <v>0</v>
      </c>
      <c r="CC101" s="34">
        <v>0</v>
      </c>
      <c r="CD101" s="117"/>
      <c r="CE101" s="117"/>
      <c r="CF101" s="117"/>
      <c r="CG101" s="117"/>
    </row>
    <row r="102" spans="1:85" ht="16">
      <c r="A102" s="31" t="str">
        <f t="shared" si="37"/>
        <v>Residential</v>
      </c>
      <c r="B102" s="31" t="s">
        <v>92</v>
      </c>
      <c r="C102" s="31" t="str">
        <f t="shared" si="38"/>
        <v>DLC Smart Thermostats - Cooling</v>
      </c>
      <c r="D102" s="45">
        <f t="shared" si="39"/>
        <v>146.02313485908991</v>
      </c>
      <c r="E102" s="45">
        <f t="shared" si="45"/>
        <v>146.02313485908991</v>
      </c>
      <c r="F102" s="45" t="str">
        <f t="shared" si="40"/>
        <v>n/a</v>
      </c>
      <c r="G102" s="46">
        <f t="shared" si="41"/>
        <v>8881701.4045650344</v>
      </c>
      <c r="H102" s="47">
        <f t="shared" si="42"/>
        <v>60.823933229044421</v>
      </c>
      <c r="I102" s="47">
        <f t="shared" si="43"/>
        <v>0</v>
      </c>
      <c r="J102" s="47">
        <f t="shared" si="44"/>
        <v>60.823933229044421</v>
      </c>
      <c r="K102" s="32" t="s">
        <v>32</v>
      </c>
      <c r="L102" s="32" t="s">
        <v>185</v>
      </c>
      <c r="M102" s="34">
        <v>0</v>
      </c>
      <c r="N102" s="34">
        <v>1.1036776673152837</v>
      </c>
      <c r="O102" s="34">
        <v>3.389367285294941</v>
      </c>
      <c r="P102" s="34">
        <v>8.0846302342593166</v>
      </c>
      <c r="Q102" s="34">
        <v>10.623054376888382</v>
      </c>
      <c r="R102" s="34">
        <v>12.064260892861563</v>
      </c>
      <c r="S102" s="34">
        <v>12.339448678697035</v>
      </c>
      <c r="T102" s="34">
        <v>12.622418166612585</v>
      </c>
      <c r="U102" s="34">
        <v>12.913410336596954</v>
      </c>
      <c r="V102" s="34">
        <v>13.212673870372454</v>
      </c>
      <c r="W102" s="34">
        <v>13.520465400100033</v>
      </c>
      <c r="X102" s="34">
        <v>13.837049765142893</v>
      </c>
      <c r="Y102" s="34">
        <v>14.16270027715014</v>
      </c>
      <c r="Z102" s="34">
        <v>14.497698993730296</v>
      </c>
      <c r="AA102" s="34">
        <v>14.842337000993322</v>
      </c>
      <c r="AB102" s="34">
        <v>15.196914705248966</v>
      </c>
      <c r="AC102" s="34">
        <v>15.561742134158347</v>
      </c>
      <c r="AD102" s="34">
        <v>15.937139247645506</v>
      </c>
      <c r="AE102" s="34">
        <v>16.323436258885582</v>
      </c>
      <c r="AF102" s="34">
        <v>16.720973965696501</v>
      </c>
      <c r="AG102" s="34">
        <v>17.130104092671683</v>
      </c>
      <c r="AH102" s="34">
        <v>17.551189644402228</v>
      </c>
      <c r="AI102" s="34">
        <v>17.713514373004084</v>
      </c>
      <c r="AJ102" s="55">
        <v>0</v>
      </c>
      <c r="AK102" s="55">
        <v>314468.98</v>
      </c>
      <c r="AL102" s="55">
        <v>722119.05</v>
      </c>
      <c r="AM102" s="55">
        <v>1557428.73</v>
      </c>
      <c r="AN102" s="55">
        <v>1619454.75</v>
      </c>
      <c r="AO102" s="55">
        <v>1669010.08</v>
      </c>
      <c r="AP102" s="55">
        <v>1570761.27</v>
      </c>
      <c r="AQ102" s="55">
        <v>1605626.49</v>
      </c>
      <c r="AR102" s="55">
        <v>1641482.49</v>
      </c>
      <c r="AS102" s="55">
        <v>1678360.02</v>
      </c>
      <c r="AT102" s="55">
        <v>1716290.78</v>
      </c>
      <c r="AU102" s="55">
        <v>1755307.51</v>
      </c>
      <c r="AV102" s="55">
        <v>1795444.01</v>
      </c>
      <c r="AW102" s="55">
        <v>1836735.13</v>
      </c>
      <c r="AX102" s="55">
        <v>1879216.86</v>
      </c>
      <c r="AY102" s="55">
        <v>1922926.32</v>
      </c>
      <c r="AZ102" s="55">
        <v>1967901.84</v>
      </c>
      <c r="BA102" s="55">
        <v>2014182.97</v>
      </c>
      <c r="BB102" s="55">
        <v>2061810.53</v>
      </c>
      <c r="BC102" s="55">
        <v>2110826.64</v>
      </c>
      <c r="BD102" s="55">
        <v>2161274.79</v>
      </c>
      <c r="BE102" s="55">
        <v>2213199.84</v>
      </c>
      <c r="BF102" s="55">
        <v>2203558.9700000002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117"/>
      <c r="CE102" s="117"/>
      <c r="CF102" s="117"/>
      <c r="CG102" s="117"/>
    </row>
    <row r="103" spans="1:85" ht="16">
      <c r="A103" s="31" t="str">
        <f t="shared" si="37"/>
        <v>Residential</v>
      </c>
      <c r="B103" s="31" t="s">
        <v>92</v>
      </c>
      <c r="C103" s="31" t="str">
        <f t="shared" si="38"/>
        <v>DLC Smart Thermostats - Heating</v>
      </c>
      <c r="D103" s="45">
        <f t="shared" si="39"/>
        <v>27.097036081843719</v>
      </c>
      <c r="E103" s="45" t="str">
        <f t="shared" si="45"/>
        <v/>
      </c>
      <c r="F103" s="45">
        <f t="shared" si="40"/>
        <v>27.097036081843719</v>
      </c>
      <c r="G103" s="46">
        <f t="shared" si="41"/>
        <v>342157.11858320882</v>
      </c>
      <c r="H103" s="47">
        <f t="shared" si="42"/>
        <v>0</v>
      </c>
      <c r="I103" s="47">
        <f t="shared" si="43"/>
        <v>12.627104955308011</v>
      </c>
      <c r="J103" s="47">
        <f t="shared" si="44"/>
        <v>12.627104955308011</v>
      </c>
      <c r="K103" s="32" t="s">
        <v>32</v>
      </c>
      <c r="L103" s="32" t="s">
        <v>206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55">
        <v>0</v>
      </c>
      <c r="AK103" s="55">
        <v>0</v>
      </c>
      <c r="AL103" s="55">
        <v>20230.48</v>
      </c>
      <c r="AM103" s="55">
        <v>46069.48</v>
      </c>
      <c r="AN103" s="55">
        <v>98206.93</v>
      </c>
      <c r="AO103" s="55">
        <v>78823.8</v>
      </c>
      <c r="AP103" s="55">
        <v>69422.63</v>
      </c>
      <c r="AQ103" s="55">
        <v>54343.31</v>
      </c>
      <c r="AR103" s="55">
        <v>54845.91</v>
      </c>
      <c r="AS103" s="55">
        <v>55353.16</v>
      </c>
      <c r="AT103" s="55">
        <v>55865.1</v>
      </c>
      <c r="AU103" s="55">
        <v>56381.78</v>
      </c>
      <c r="AV103" s="55">
        <v>56903.24</v>
      </c>
      <c r="AW103" s="55">
        <v>57429.51</v>
      </c>
      <c r="AX103" s="55">
        <v>57960.66</v>
      </c>
      <c r="AY103" s="55">
        <v>58496.72</v>
      </c>
      <c r="AZ103" s="55">
        <v>59037.73</v>
      </c>
      <c r="BA103" s="55">
        <v>59583.75</v>
      </c>
      <c r="BB103" s="55">
        <v>60134.82</v>
      </c>
      <c r="BC103" s="55">
        <v>60690.99</v>
      </c>
      <c r="BD103" s="55">
        <v>61252.3</v>
      </c>
      <c r="BE103" s="55">
        <v>61818.8</v>
      </c>
      <c r="BF103" s="55">
        <v>62390.54</v>
      </c>
      <c r="BG103" s="34">
        <v>0</v>
      </c>
      <c r="BH103" s="34">
        <v>0</v>
      </c>
      <c r="BI103" s="34">
        <v>0.29373438640116006</v>
      </c>
      <c r="BJ103" s="34">
        <v>0.8892016928672184</v>
      </c>
      <c r="BK103" s="34">
        <v>2.0928063944712183</v>
      </c>
      <c r="BL103" s="34">
        <v>2.7140787234483814</v>
      </c>
      <c r="BM103" s="34">
        <v>3.0435336389228618</v>
      </c>
      <c r="BN103" s="34">
        <v>3.0716822021791614</v>
      </c>
      <c r="BO103" s="34">
        <v>3.1000911015143098</v>
      </c>
      <c r="BP103" s="34">
        <v>3.1287627446843698</v>
      </c>
      <c r="BQ103" s="34">
        <v>3.1576995617138919</v>
      </c>
      <c r="BR103" s="34">
        <v>3.1869040051018582</v>
      </c>
      <c r="BS103" s="34">
        <v>3.2163785500295488</v>
      </c>
      <c r="BT103" s="34">
        <v>3.2461256945703125</v>
      </c>
      <c r="BU103" s="34">
        <v>3.2761479599012961</v>
      </c>
      <c r="BV103" s="34">
        <v>3.3064478905171186</v>
      </c>
      <c r="BW103" s="34">
        <v>3.3370280544455251</v>
      </c>
      <c r="BX103" s="34">
        <v>3.3678910434650429</v>
      </c>
      <c r="BY103" s="34">
        <v>3.3990394733246374</v>
      </c>
      <c r="BZ103" s="34">
        <v>3.4304759839654082</v>
      </c>
      <c r="CA103" s="34">
        <v>3.4622032397443343</v>
      </c>
      <c r="CB103" s="34">
        <v>3.4942239296600879</v>
      </c>
      <c r="CC103" s="34">
        <v>3.526540767580935</v>
      </c>
      <c r="CD103" s="117"/>
      <c r="CE103" s="117"/>
      <c r="CF103" s="117"/>
      <c r="CG103" s="117"/>
    </row>
    <row r="104" spans="1:85" ht="16">
      <c r="A104" s="31" t="str">
        <f t="shared" si="37"/>
        <v>Residential</v>
      </c>
      <c r="B104" s="31" t="s">
        <v>92</v>
      </c>
      <c r="C104" s="31" t="str">
        <f t="shared" si="38"/>
        <v>DLC Smart Appliances</v>
      </c>
      <c r="D104" s="45">
        <f t="shared" si="39"/>
        <v>438.47383879853788</v>
      </c>
      <c r="E104" s="45">
        <f t="shared" si="45"/>
        <v>438.47383879853788</v>
      </c>
      <c r="F104" s="45">
        <f t="shared" si="40"/>
        <v>438.47383879853788</v>
      </c>
      <c r="G104" s="46">
        <f t="shared" si="41"/>
        <v>4004376.8845528974</v>
      </c>
      <c r="H104" s="47">
        <f t="shared" si="42"/>
        <v>9.1325331872142925</v>
      </c>
      <c r="I104" s="47">
        <f t="shared" si="43"/>
        <v>9.1325331872142925</v>
      </c>
      <c r="J104" s="47">
        <f t="shared" si="44"/>
        <v>9.1325331872142925</v>
      </c>
      <c r="K104" s="32" t="s">
        <v>32</v>
      </c>
      <c r="L104" s="32" t="s">
        <v>227</v>
      </c>
      <c r="M104" s="34">
        <v>0</v>
      </c>
      <c r="N104" s="34">
        <v>0.17640102859412335</v>
      </c>
      <c r="O104" s="34">
        <v>0.53479754868293605</v>
      </c>
      <c r="P104" s="34">
        <v>1.259187571993289</v>
      </c>
      <c r="Q104" s="34">
        <v>1.6330026350054117</v>
      </c>
      <c r="R104" s="34">
        <v>1.8301778439992358</v>
      </c>
      <c r="S104" s="34">
        <v>1.8471045098173027</v>
      </c>
      <c r="T104" s="34">
        <v>1.864187724364585</v>
      </c>
      <c r="U104" s="34">
        <v>1.8814289355047609</v>
      </c>
      <c r="V104" s="34">
        <v>1.8988296044922843</v>
      </c>
      <c r="W104" s="34">
        <v>1.916391206096236</v>
      </c>
      <c r="X104" s="34">
        <v>1.9341152287253107</v>
      </c>
      <c r="Y104" s="34">
        <v>1.9520031745539681</v>
      </c>
      <c r="Z104" s="34">
        <v>1.9700565596497472</v>
      </c>
      <c r="AA104" s="34">
        <v>1.9882769141017578</v>
      </c>
      <c r="AB104" s="34">
        <v>2.0066657821503604</v>
      </c>
      <c r="AC104" s="34">
        <v>2.0252247223180477</v>
      </c>
      <c r="AD104" s="34">
        <v>2.0439553075415344</v>
      </c>
      <c r="AE104" s="34">
        <v>2.062859125305069</v>
      </c>
      <c r="AF104" s="34">
        <v>2.0819377777749781</v>
      </c>
      <c r="AG104" s="34">
        <v>2.1011928819354573</v>
      </c>
      <c r="AH104" s="34">
        <v>2.1206260697256147</v>
      </c>
      <c r="AI104" s="34">
        <v>2.1402389881777846</v>
      </c>
      <c r="AJ104" s="55">
        <v>0</v>
      </c>
      <c r="AK104" s="55">
        <v>472925.75</v>
      </c>
      <c r="AL104" s="55">
        <v>899887.17</v>
      </c>
      <c r="AM104" s="55">
        <v>1758507.93</v>
      </c>
      <c r="AN104" s="55">
        <v>936059.08</v>
      </c>
      <c r="AO104" s="55">
        <v>521661.98</v>
      </c>
      <c r="AP104" s="55">
        <v>98798.9</v>
      </c>
      <c r="AQ104" s="55">
        <v>99166.16</v>
      </c>
      <c r="AR104" s="55">
        <v>99536.82</v>
      </c>
      <c r="AS104" s="55">
        <v>99910.91</v>
      </c>
      <c r="AT104" s="55">
        <v>100288.46</v>
      </c>
      <c r="AU104" s="55">
        <v>100669.49</v>
      </c>
      <c r="AV104" s="55">
        <v>101054.06</v>
      </c>
      <c r="AW104" s="55">
        <v>101442.18</v>
      </c>
      <c r="AX104" s="55">
        <v>101833.89</v>
      </c>
      <c r="AY104" s="55">
        <v>102229.22</v>
      </c>
      <c r="AZ104" s="55">
        <v>102628.21</v>
      </c>
      <c r="BA104" s="55">
        <v>103030.89</v>
      </c>
      <c r="BB104" s="55">
        <v>103437.29</v>
      </c>
      <c r="BC104" s="55">
        <v>103847.46</v>
      </c>
      <c r="BD104" s="55">
        <v>104261.41</v>
      </c>
      <c r="BE104" s="55">
        <v>104679.2</v>
      </c>
      <c r="BF104" s="55">
        <v>105100.84</v>
      </c>
      <c r="BG104" s="34">
        <v>0</v>
      </c>
      <c r="BH104" s="34">
        <v>0.17640102859412335</v>
      </c>
      <c r="BI104" s="34">
        <v>0.53479754868293605</v>
      </c>
      <c r="BJ104" s="34">
        <v>1.259187571993289</v>
      </c>
      <c r="BK104" s="34">
        <v>1.6330026350054117</v>
      </c>
      <c r="BL104" s="34">
        <v>1.8301778439992358</v>
      </c>
      <c r="BM104" s="34">
        <v>1.8471045098173027</v>
      </c>
      <c r="BN104" s="34">
        <v>1.864187724364585</v>
      </c>
      <c r="BO104" s="34">
        <v>1.8814289355047609</v>
      </c>
      <c r="BP104" s="34">
        <v>1.8988296044922843</v>
      </c>
      <c r="BQ104" s="34">
        <v>1.916391206096236</v>
      </c>
      <c r="BR104" s="34">
        <v>1.9341152287253107</v>
      </c>
      <c r="BS104" s="34">
        <v>1.9520031745539681</v>
      </c>
      <c r="BT104" s="34">
        <v>1.9700565596497472</v>
      </c>
      <c r="BU104" s="34">
        <v>1.9882769141017578</v>
      </c>
      <c r="BV104" s="34">
        <v>2.0066657821503604</v>
      </c>
      <c r="BW104" s="34">
        <v>2.0252247223180477</v>
      </c>
      <c r="BX104" s="34">
        <v>2.0439553075415344</v>
      </c>
      <c r="BY104" s="34">
        <v>2.062859125305069</v>
      </c>
      <c r="BZ104" s="34">
        <v>2.0819377777749781</v>
      </c>
      <c r="CA104" s="34">
        <v>2.1011928819354573</v>
      </c>
      <c r="CB104" s="34">
        <v>2.1206260697256147</v>
      </c>
      <c r="CC104" s="34">
        <v>2.1402389881777846</v>
      </c>
      <c r="CD104" s="117"/>
      <c r="CE104" s="117"/>
      <c r="CF104" s="117"/>
      <c r="CG104" s="117"/>
    </row>
    <row r="105" spans="1:85" ht="16">
      <c r="A105" s="31" t="str">
        <f t="shared" si="37"/>
        <v>Residential</v>
      </c>
      <c r="B105" s="31" t="s">
        <v>92</v>
      </c>
      <c r="C105" s="31" t="str">
        <f t="shared" si="38"/>
        <v>Time-of-Use Opt-Out</v>
      </c>
      <c r="D105" s="45">
        <f t="shared" si="39"/>
        <v>0</v>
      </c>
      <c r="E105" s="45" t="str">
        <f t="shared" si="45"/>
        <v/>
      </c>
      <c r="F105" s="45" t="str">
        <f t="shared" si="40"/>
        <v>n/a</v>
      </c>
      <c r="G105" s="46">
        <f t="shared" si="41"/>
        <v>0</v>
      </c>
      <c r="H105" s="47">
        <f t="shared" si="42"/>
        <v>0</v>
      </c>
      <c r="I105" s="47">
        <f t="shared" si="43"/>
        <v>0</v>
      </c>
      <c r="J105" s="47">
        <f t="shared" si="44"/>
        <v>0</v>
      </c>
      <c r="K105" s="32" t="s">
        <v>32</v>
      </c>
      <c r="L105" s="32" t="s">
        <v>1314</v>
      </c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117"/>
      <c r="CE105" s="117"/>
      <c r="CF105" s="117"/>
      <c r="CG105" s="117"/>
    </row>
    <row r="106" spans="1:85" ht="16">
      <c r="A106" s="31" t="str">
        <f t="shared" si="37"/>
        <v>Residential</v>
      </c>
      <c r="B106" s="31" t="s">
        <v>92</v>
      </c>
      <c r="C106" s="31" t="str">
        <f t="shared" si="38"/>
        <v>Battery Energy Storage</v>
      </c>
      <c r="D106" s="45">
        <f t="shared" si="39"/>
        <v>943.37603870448379</v>
      </c>
      <c r="E106" s="45">
        <f t="shared" si="45"/>
        <v>943.37603870448379</v>
      </c>
      <c r="F106" s="45">
        <f t="shared" si="40"/>
        <v>943.37603870448379</v>
      </c>
      <c r="G106" s="46">
        <f t="shared" si="41"/>
        <v>2876075.6449298239</v>
      </c>
      <c r="H106" s="47">
        <f t="shared" si="42"/>
        <v>3.0487054227913943</v>
      </c>
      <c r="I106" s="47">
        <f t="shared" si="43"/>
        <v>3.0487054227913943</v>
      </c>
      <c r="J106" s="47">
        <f t="shared" si="44"/>
        <v>3.0487054227913943</v>
      </c>
      <c r="K106" s="32" t="s">
        <v>32</v>
      </c>
      <c r="L106" s="32" t="s">
        <v>356</v>
      </c>
      <c r="M106" s="34">
        <v>0</v>
      </c>
      <c r="N106" s="34">
        <v>5.0909387761651749E-2</v>
      </c>
      <c r="O106" s="34">
        <v>0.10289515126174811</v>
      </c>
      <c r="P106" s="34">
        <v>0.20765822667380562</v>
      </c>
      <c r="Q106" s="34">
        <v>0.31419002116506228</v>
      </c>
      <c r="R106" s="34">
        <v>0.42255188317442666</v>
      </c>
      <c r="S106" s="34">
        <v>0.58638238406898491</v>
      </c>
      <c r="T106" s="34">
        <v>0.75320716135942833</v>
      </c>
      <c r="U106" s="34">
        <v>0.92306758740493322</v>
      </c>
      <c r="V106" s="34">
        <v>1.1508058209044152</v>
      </c>
      <c r="W106" s="34">
        <v>1.3826776378760719</v>
      </c>
      <c r="X106" s="34">
        <v>1.6187400182693792</v>
      </c>
      <c r="Y106" s="34">
        <v>1.9153855103848456</v>
      </c>
      <c r="Z106" s="34">
        <v>2.2173796775278531</v>
      </c>
      <c r="AA106" s="34">
        <v>2.5247960813990571</v>
      </c>
      <c r="AB106" s="34">
        <v>2.8956216192645878</v>
      </c>
      <c r="AC106" s="34">
        <v>2.922402196707139</v>
      </c>
      <c r="AD106" s="34">
        <v>2.9494304582128921</v>
      </c>
      <c r="AE106" s="34">
        <v>2.9767086945239081</v>
      </c>
      <c r="AF106" s="34">
        <v>3.0042392175685104</v>
      </c>
      <c r="AG106" s="34">
        <v>3.0320243606572248</v>
      </c>
      <c r="AH106" s="34">
        <v>3.06006647868054</v>
      </c>
      <c r="AI106" s="34">
        <v>3.0883679483084916</v>
      </c>
      <c r="AJ106" s="55">
        <v>0</v>
      </c>
      <c r="AK106" s="55">
        <v>202719.34</v>
      </c>
      <c r="AL106" s="55">
        <v>206210.15</v>
      </c>
      <c r="AM106" s="55">
        <v>377372.8</v>
      </c>
      <c r="AN106" s="55">
        <v>383108.95</v>
      </c>
      <c r="AO106" s="55">
        <v>389044.06</v>
      </c>
      <c r="AP106" s="55">
        <v>568934.98</v>
      </c>
      <c r="AQ106" s="55">
        <v>578645.75</v>
      </c>
      <c r="AR106" s="55">
        <v>588490.68999999994</v>
      </c>
      <c r="AS106" s="55">
        <v>776194.81</v>
      </c>
      <c r="AT106" s="55">
        <v>789600.48</v>
      </c>
      <c r="AU106" s="55">
        <v>803190.94</v>
      </c>
      <c r="AV106" s="55">
        <v>999668.66</v>
      </c>
      <c r="AW106" s="55">
        <v>1017015</v>
      </c>
      <c r="AX106" s="55">
        <v>1034599.91</v>
      </c>
      <c r="AY106" s="55">
        <v>1240242.73</v>
      </c>
      <c r="AZ106" s="55">
        <v>124466.95</v>
      </c>
      <c r="BA106" s="55">
        <v>125270.21</v>
      </c>
      <c r="BB106" s="55">
        <v>126080.91</v>
      </c>
      <c r="BC106" s="55">
        <v>126899.1</v>
      </c>
      <c r="BD106" s="55">
        <v>127724.86</v>
      </c>
      <c r="BE106" s="55">
        <v>128558.26</v>
      </c>
      <c r="BF106" s="55">
        <v>129399.37</v>
      </c>
      <c r="BG106" s="34">
        <v>0</v>
      </c>
      <c r="BH106" s="34">
        <v>5.0909387761651749E-2</v>
      </c>
      <c r="BI106" s="34">
        <v>0.10289515126174811</v>
      </c>
      <c r="BJ106" s="34">
        <v>0.20765822667380562</v>
      </c>
      <c r="BK106" s="34">
        <v>0.31419002116506228</v>
      </c>
      <c r="BL106" s="34">
        <v>0.42255188317442666</v>
      </c>
      <c r="BM106" s="34">
        <v>0.58638238406898491</v>
      </c>
      <c r="BN106" s="34">
        <v>0.75320716135942833</v>
      </c>
      <c r="BO106" s="34">
        <v>0.92306758740493322</v>
      </c>
      <c r="BP106" s="34">
        <v>1.1508058209044152</v>
      </c>
      <c r="BQ106" s="34">
        <v>1.3826776378760719</v>
      </c>
      <c r="BR106" s="34">
        <v>1.6187400182693792</v>
      </c>
      <c r="BS106" s="34">
        <v>1.9153855103848456</v>
      </c>
      <c r="BT106" s="34">
        <v>2.2173796775278531</v>
      </c>
      <c r="BU106" s="34">
        <v>2.5247960813990571</v>
      </c>
      <c r="BV106" s="34">
        <v>2.8956216192645878</v>
      </c>
      <c r="BW106" s="34">
        <v>2.922402196707139</v>
      </c>
      <c r="BX106" s="34">
        <v>2.9494304582128921</v>
      </c>
      <c r="BY106" s="34">
        <v>2.9767086945239081</v>
      </c>
      <c r="BZ106" s="34">
        <v>3.0042392175685104</v>
      </c>
      <c r="CA106" s="34">
        <v>3.0320243606572248</v>
      </c>
      <c r="CB106" s="34">
        <v>3.06006647868054</v>
      </c>
      <c r="CC106" s="34">
        <v>3.0883679483084916</v>
      </c>
      <c r="CD106" s="117"/>
      <c r="CE106" s="117"/>
      <c r="CF106" s="117"/>
      <c r="CG106" s="117"/>
    </row>
    <row r="107" spans="1:85" ht="16">
      <c r="A107" s="31" t="str">
        <f t="shared" si="37"/>
        <v>Residential</v>
      </c>
      <c r="B107" s="31" t="s">
        <v>92</v>
      </c>
      <c r="C107" s="31" t="str">
        <f t="shared" si="38"/>
        <v>Ancillary Cooling</v>
      </c>
      <c r="D107" s="45">
        <f t="shared" si="39"/>
        <v>123.07654190347854</v>
      </c>
      <c r="E107" s="45">
        <f t="shared" si="45"/>
        <v>123.07654190347854</v>
      </c>
      <c r="F107" s="45" t="str">
        <f t="shared" si="40"/>
        <v>n/a</v>
      </c>
      <c r="G107" s="46">
        <f t="shared" si="41"/>
        <v>1871499.8416997166</v>
      </c>
      <c r="H107" s="47">
        <f t="shared" si="42"/>
        <v>15.205983307261105</v>
      </c>
      <c r="I107" s="47">
        <f t="shared" si="43"/>
        <v>0</v>
      </c>
      <c r="J107" s="47">
        <f t="shared" si="44"/>
        <v>15.205983307261105</v>
      </c>
      <c r="K107" s="32" t="s">
        <v>32</v>
      </c>
      <c r="L107" s="32" t="s">
        <v>397</v>
      </c>
      <c r="M107" s="34">
        <v>0</v>
      </c>
      <c r="N107" s="34">
        <v>0.27591941682882093</v>
      </c>
      <c r="O107" s="34">
        <v>0.84734182132373526</v>
      </c>
      <c r="P107" s="34">
        <v>2.0211575585648291</v>
      </c>
      <c r="Q107" s="34">
        <v>2.6557635942220954</v>
      </c>
      <c r="R107" s="34">
        <v>3.0160652232153908</v>
      </c>
      <c r="S107" s="34">
        <v>3.0848621696742589</v>
      </c>
      <c r="T107" s="34">
        <v>3.1556045416531462</v>
      </c>
      <c r="U107" s="34">
        <v>3.2283525841492384</v>
      </c>
      <c r="V107" s="34">
        <v>3.3031684675931134</v>
      </c>
      <c r="W107" s="34">
        <v>3.3801163500250082</v>
      </c>
      <c r="X107" s="34">
        <v>3.4592624412857234</v>
      </c>
      <c r="Y107" s="34">
        <v>3.5406750692875351</v>
      </c>
      <c r="Z107" s="34">
        <v>3.624424748432574</v>
      </c>
      <c r="AA107" s="34">
        <v>3.7105842502483304</v>
      </c>
      <c r="AB107" s="34">
        <v>3.7992286763122416</v>
      </c>
      <c r="AC107" s="34">
        <v>3.8904355335395868</v>
      </c>
      <c r="AD107" s="34">
        <v>3.9842848119113765</v>
      </c>
      <c r="AE107" s="34">
        <v>4.0808590647213956</v>
      </c>
      <c r="AF107" s="34">
        <v>4.1802434914241253</v>
      </c>
      <c r="AG107" s="34">
        <v>4.2825260231679207</v>
      </c>
      <c r="AH107" s="34">
        <v>4.3877974111005571</v>
      </c>
      <c r="AI107" s="34">
        <v>4.4283785932510211</v>
      </c>
      <c r="AJ107" s="55">
        <v>0</v>
      </c>
      <c r="AK107" s="55">
        <v>103005.18</v>
      </c>
      <c r="AL107" s="55">
        <v>212455</v>
      </c>
      <c r="AM107" s="55">
        <v>436244.31</v>
      </c>
      <c r="AN107" s="55">
        <v>362446.81</v>
      </c>
      <c r="AO107" s="55">
        <v>327717.63</v>
      </c>
      <c r="AP107" s="55">
        <v>267230.83</v>
      </c>
      <c r="AQ107" s="55">
        <v>272979.75</v>
      </c>
      <c r="AR107" s="55">
        <v>278892.79999999999</v>
      </c>
      <c r="AS107" s="55">
        <v>284975.08</v>
      </c>
      <c r="AT107" s="55">
        <v>291231.88</v>
      </c>
      <c r="AU107" s="55">
        <v>297668.59999999998</v>
      </c>
      <c r="AV107" s="55">
        <v>304290.87</v>
      </c>
      <c r="AW107" s="55">
        <v>311104.46999999997</v>
      </c>
      <c r="AX107" s="55">
        <v>318115.37</v>
      </c>
      <c r="AY107" s="55">
        <v>325329.73</v>
      </c>
      <c r="AZ107" s="55">
        <v>332753.90999999997</v>
      </c>
      <c r="BA107" s="55">
        <v>340394.48</v>
      </c>
      <c r="BB107" s="55">
        <v>348258.21</v>
      </c>
      <c r="BC107" s="55">
        <v>356352.09</v>
      </c>
      <c r="BD107" s="55">
        <v>364683.34</v>
      </c>
      <c r="BE107" s="55">
        <v>373259.42</v>
      </c>
      <c r="BF107" s="55">
        <v>361736.66</v>
      </c>
      <c r="BG107" s="34">
        <v>0</v>
      </c>
      <c r="BH107" s="34">
        <v>0</v>
      </c>
      <c r="BI107" s="34">
        <v>0</v>
      </c>
      <c r="BJ107" s="34">
        <v>0</v>
      </c>
      <c r="BK107" s="34">
        <v>0</v>
      </c>
      <c r="BL107" s="34">
        <v>0</v>
      </c>
      <c r="BM107" s="34">
        <v>0</v>
      </c>
      <c r="BN107" s="34">
        <v>0</v>
      </c>
      <c r="BO107" s="34">
        <v>0</v>
      </c>
      <c r="BP107" s="34">
        <v>0</v>
      </c>
      <c r="BQ107" s="34">
        <v>0</v>
      </c>
      <c r="BR107" s="34">
        <v>0</v>
      </c>
      <c r="BS107" s="34">
        <v>0</v>
      </c>
      <c r="BT107" s="34">
        <v>0</v>
      </c>
      <c r="BU107" s="34">
        <v>0</v>
      </c>
      <c r="BV107" s="34">
        <v>0</v>
      </c>
      <c r="BW107" s="34">
        <v>0</v>
      </c>
      <c r="BX107" s="34">
        <v>0</v>
      </c>
      <c r="BY107" s="34">
        <v>0</v>
      </c>
      <c r="BZ107" s="34">
        <v>0</v>
      </c>
      <c r="CA107" s="34">
        <v>0</v>
      </c>
      <c r="CB107" s="34">
        <v>0</v>
      </c>
      <c r="CC107" s="34">
        <v>0</v>
      </c>
      <c r="CD107" s="117"/>
      <c r="CE107" s="117"/>
      <c r="CF107" s="117"/>
      <c r="CG107" s="117"/>
    </row>
    <row r="108" spans="1:85" ht="16">
      <c r="A108" s="31" t="str">
        <f t="shared" si="37"/>
        <v>Residential</v>
      </c>
      <c r="B108" s="31" t="s">
        <v>92</v>
      </c>
      <c r="C108" s="31" t="str">
        <f t="shared" si="38"/>
        <v>Ancillary Heating</v>
      </c>
      <c r="D108" s="45">
        <f t="shared" si="39"/>
        <v>54.194074102851033</v>
      </c>
      <c r="E108" s="45" t="str">
        <f t="shared" si="45"/>
        <v/>
      </c>
      <c r="F108" s="45">
        <f t="shared" si="40"/>
        <v>54.194074102851033</v>
      </c>
      <c r="G108" s="46">
        <f t="shared" si="41"/>
        <v>171078.56541310996</v>
      </c>
      <c r="H108" s="47">
        <f t="shared" si="42"/>
        <v>0</v>
      </c>
      <c r="I108" s="47">
        <f t="shared" si="43"/>
        <v>3.1567762388270029</v>
      </c>
      <c r="J108" s="47">
        <f t="shared" si="44"/>
        <v>3.1567762388270029</v>
      </c>
      <c r="K108" s="32" t="s">
        <v>32</v>
      </c>
      <c r="L108" s="32" t="s">
        <v>418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55">
        <v>0</v>
      </c>
      <c r="AK108" s="55">
        <v>0</v>
      </c>
      <c r="AL108" s="55">
        <v>10115.24</v>
      </c>
      <c r="AM108" s="55">
        <v>23034.74</v>
      </c>
      <c r="AN108" s="55">
        <v>49103.46</v>
      </c>
      <c r="AO108" s="55">
        <v>39411.9</v>
      </c>
      <c r="AP108" s="55">
        <v>34711.32</v>
      </c>
      <c r="AQ108" s="55">
        <v>27171.66</v>
      </c>
      <c r="AR108" s="55">
        <v>27422.959999999999</v>
      </c>
      <c r="AS108" s="55">
        <v>27676.58</v>
      </c>
      <c r="AT108" s="55">
        <v>27932.55</v>
      </c>
      <c r="AU108" s="55">
        <v>28190.89</v>
      </c>
      <c r="AV108" s="55">
        <v>28451.62</v>
      </c>
      <c r="AW108" s="55">
        <v>28714.76</v>
      </c>
      <c r="AX108" s="55">
        <v>28980.33</v>
      </c>
      <c r="AY108" s="55">
        <v>29248.36</v>
      </c>
      <c r="AZ108" s="55">
        <v>29518.87</v>
      </c>
      <c r="BA108" s="55">
        <v>29791.88</v>
      </c>
      <c r="BB108" s="55">
        <v>30067.41</v>
      </c>
      <c r="BC108" s="55">
        <v>30345.49</v>
      </c>
      <c r="BD108" s="55">
        <v>30626.15</v>
      </c>
      <c r="BE108" s="55">
        <v>30909.4</v>
      </c>
      <c r="BF108" s="55">
        <v>31195.27</v>
      </c>
      <c r="BG108" s="34">
        <v>0</v>
      </c>
      <c r="BH108" s="34">
        <v>0</v>
      </c>
      <c r="BI108" s="34">
        <v>7.3433596600290016E-2</v>
      </c>
      <c r="BJ108" s="34">
        <v>0.2223004232168046</v>
      </c>
      <c r="BK108" s="34">
        <v>0.52320159861780458</v>
      </c>
      <c r="BL108" s="34">
        <v>0.67851968086209535</v>
      </c>
      <c r="BM108" s="34">
        <v>0.76088340973071544</v>
      </c>
      <c r="BN108" s="34">
        <v>0.76792055054479036</v>
      </c>
      <c r="BO108" s="34">
        <v>0.77502277537857744</v>
      </c>
      <c r="BP108" s="34">
        <v>0.78219068617109244</v>
      </c>
      <c r="BQ108" s="34">
        <v>0.78942489042847297</v>
      </c>
      <c r="BR108" s="34">
        <v>0.79672600127546456</v>
      </c>
      <c r="BS108" s="34">
        <v>0.80409463750738719</v>
      </c>
      <c r="BT108" s="34">
        <v>0.81153142364257813</v>
      </c>
      <c r="BU108" s="34">
        <v>0.81903698997532404</v>
      </c>
      <c r="BV108" s="34">
        <v>0.82661197262927966</v>
      </c>
      <c r="BW108" s="34">
        <v>0.83425701361138127</v>
      </c>
      <c r="BX108" s="34">
        <v>0.84197276086626072</v>
      </c>
      <c r="BY108" s="34">
        <v>0.84975986833115935</v>
      </c>
      <c r="BZ108" s="34">
        <v>0.85761899599135205</v>
      </c>
      <c r="CA108" s="34">
        <v>0.86555080993608358</v>
      </c>
      <c r="CB108" s="34">
        <v>0.87355598241502197</v>
      </c>
      <c r="CC108" s="34">
        <v>0.88163519189523376</v>
      </c>
      <c r="CD108" s="117"/>
      <c r="CE108" s="117"/>
      <c r="CF108" s="117"/>
      <c r="CG108" s="117"/>
    </row>
    <row r="109" spans="1:85" ht="16">
      <c r="A109" s="31" t="str">
        <f t="shared" si="37"/>
        <v>Residential</v>
      </c>
      <c r="B109" s="31" t="s">
        <v>92</v>
      </c>
      <c r="C109" s="31" t="str">
        <f t="shared" si="38"/>
        <v>Ancillary DLC WH</v>
      </c>
      <c r="D109" s="45">
        <f t="shared" si="39"/>
        <v>0</v>
      </c>
      <c r="E109" s="45" t="str">
        <f t="shared" si="45"/>
        <v/>
      </c>
      <c r="F109" s="45" t="str">
        <f t="shared" si="40"/>
        <v>n/a</v>
      </c>
      <c r="G109" s="46">
        <f t="shared" si="41"/>
        <v>0</v>
      </c>
      <c r="H109" s="47">
        <f t="shared" si="42"/>
        <v>0</v>
      </c>
      <c r="I109" s="47">
        <f t="shared" si="43"/>
        <v>0</v>
      </c>
      <c r="J109" s="47">
        <f t="shared" si="44"/>
        <v>0</v>
      </c>
      <c r="K109" s="32" t="s">
        <v>32</v>
      </c>
      <c r="L109" s="32" t="s">
        <v>439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55">
        <v>0</v>
      </c>
      <c r="AK109" s="55">
        <v>0</v>
      </c>
      <c r="AL109" s="55">
        <v>0</v>
      </c>
      <c r="AM109" s="55">
        <v>0</v>
      </c>
      <c r="AN109" s="55">
        <v>0</v>
      </c>
      <c r="AO109" s="55">
        <v>0</v>
      </c>
      <c r="AP109" s="55">
        <v>0</v>
      </c>
      <c r="AQ109" s="55">
        <v>0</v>
      </c>
      <c r="AR109" s="55">
        <v>0</v>
      </c>
      <c r="AS109" s="55">
        <v>0</v>
      </c>
      <c r="AT109" s="55">
        <v>0</v>
      </c>
      <c r="AU109" s="55">
        <v>0</v>
      </c>
      <c r="AV109" s="55">
        <v>0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117"/>
      <c r="CE109" s="117"/>
      <c r="CF109" s="117"/>
      <c r="CG109" s="117"/>
    </row>
    <row r="110" spans="1:85" ht="16">
      <c r="A110" s="31" t="str">
        <f t="shared" si="37"/>
        <v>Residential</v>
      </c>
      <c r="B110" s="31" t="s">
        <v>92</v>
      </c>
      <c r="C110" s="31" t="str">
        <f t="shared" si="38"/>
        <v>Ancillary EV</v>
      </c>
      <c r="D110" s="45">
        <f t="shared" si="39"/>
        <v>460.04386117759049</v>
      </c>
      <c r="E110" s="45">
        <f t="shared" si="45"/>
        <v>460.04386117759049</v>
      </c>
      <c r="F110" s="45">
        <f t="shared" si="40"/>
        <v>460.04386117759049</v>
      </c>
      <c r="G110" s="46">
        <f t="shared" si="41"/>
        <v>347482.5855794063</v>
      </c>
      <c r="H110" s="47">
        <f t="shared" si="42"/>
        <v>0.75532490465135838</v>
      </c>
      <c r="I110" s="47">
        <f t="shared" si="43"/>
        <v>0.75532490465135838</v>
      </c>
      <c r="J110" s="47">
        <f t="shared" si="44"/>
        <v>0.75532490465135838</v>
      </c>
      <c r="K110" s="32" t="s">
        <v>32</v>
      </c>
      <c r="L110" s="32" t="s">
        <v>461</v>
      </c>
      <c r="M110" s="34">
        <v>0</v>
      </c>
      <c r="N110" s="34">
        <v>6.1291318282940283E-3</v>
      </c>
      <c r="O110" s="34">
        <v>2.2021081652258242E-2</v>
      </c>
      <c r="P110" s="34">
        <v>6.1445637997340173E-2</v>
      </c>
      <c r="Q110" s="34">
        <v>9.4436287317871861E-2</v>
      </c>
      <c r="R110" s="34">
        <v>0.12542863696998244</v>
      </c>
      <c r="S110" s="34">
        <v>0.15001900061762738</v>
      </c>
      <c r="T110" s="34">
        <v>0.17943032061886913</v>
      </c>
      <c r="U110" s="34">
        <v>0.21460774851747136</v>
      </c>
      <c r="V110" s="34">
        <v>0.25668173341543304</v>
      </c>
      <c r="W110" s="34">
        <v>0.30700434967653395</v>
      </c>
      <c r="X110" s="34">
        <v>0.36719274669914864</v>
      </c>
      <c r="Y110" s="34">
        <v>0.43918111704451535</v>
      </c>
      <c r="Z110" s="34">
        <v>0.52528285294943544</v>
      </c>
      <c r="AA110" s="34">
        <v>0.62826488866262198</v>
      </c>
      <c r="AB110" s="34">
        <v>0.75143661764312875</v>
      </c>
      <c r="AC110" s="34">
        <v>0.89875624203180038</v>
      </c>
      <c r="AD110" s="34">
        <v>1.0749579720038951</v>
      </c>
      <c r="AE110" s="34">
        <v>1.2857041626352803</v>
      </c>
      <c r="AF110" s="34">
        <v>1.5377672772975142</v>
      </c>
      <c r="AG110" s="34">
        <v>1.83924752509168</v>
      </c>
      <c r="AH110" s="34">
        <v>2.1998331662388391</v>
      </c>
      <c r="AI110" s="34">
        <v>2.2201786430363604</v>
      </c>
      <c r="AJ110" s="55">
        <v>0</v>
      </c>
      <c r="AK110" s="55">
        <v>39889.339999999997</v>
      </c>
      <c r="AL110" s="55">
        <v>42914.66</v>
      </c>
      <c r="AM110" s="55">
        <v>50290.94</v>
      </c>
      <c r="AN110" s="55">
        <v>51560.1</v>
      </c>
      <c r="AO110" s="55">
        <v>53511.72</v>
      </c>
      <c r="AP110" s="55">
        <v>54156.24</v>
      </c>
      <c r="AQ110" s="55">
        <v>57269</v>
      </c>
      <c r="AR110" s="55">
        <v>60992.03</v>
      </c>
      <c r="AS110" s="55">
        <v>65444.95</v>
      </c>
      <c r="AT110" s="55">
        <v>70770.87</v>
      </c>
      <c r="AU110" s="55">
        <v>77140.95</v>
      </c>
      <c r="AV110" s="55">
        <v>84759.88</v>
      </c>
      <c r="AW110" s="55">
        <v>93872.5</v>
      </c>
      <c r="AX110" s="55">
        <v>104771.67</v>
      </c>
      <c r="AY110" s="55">
        <v>117807.61</v>
      </c>
      <c r="AZ110" s="55">
        <v>133399.26999999999</v>
      </c>
      <c r="BA110" s="55">
        <v>152047.67999999999</v>
      </c>
      <c r="BB110" s="55">
        <v>174352.12</v>
      </c>
      <c r="BC110" s="55">
        <v>201029.37</v>
      </c>
      <c r="BD110" s="55">
        <v>232936.7</v>
      </c>
      <c r="BE110" s="55">
        <v>271099.48</v>
      </c>
      <c r="BF110" s="55">
        <v>208770.59</v>
      </c>
      <c r="BG110" s="34">
        <v>0</v>
      </c>
      <c r="BH110" s="34">
        <v>6.1291318282940283E-3</v>
      </c>
      <c r="BI110" s="34">
        <v>2.2021081652258242E-2</v>
      </c>
      <c r="BJ110" s="34">
        <v>6.1445637997340173E-2</v>
      </c>
      <c r="BK110" s="34">
        <v>9.4436287317871861E-2</v>
      </c>
      <c r="BL110" s="34">
        <v>0.12542863696998244</v>
      </c>
      <c r="BM110" s="34">
        <v>0.15001900061762738</v>
      </c>
      <c r="BN110" s="34">
        <v>0.17943032061886913</v>
      </c>
      <c r="BO110" s="34">
        <v>0.21460774851747136</v>
      </c>
      <c r="BP110" s="34">
        <v>0.25668173341543304</v>
      </c>
      <c r="BQ110" s="34">
        <v>0.30700434967653395</v>
      </c>
      <c r="BR110" s="34">
        <v>0.36719274669914864</v>
      </c>
      <c r="BS110" s="34">
        <v>0.43918111704451535</v>
      </c>
      <c r="BT110" s="34">
        <v>0.52528285294943544</v>
      </c>
      <c r="BU110" s="34">
        <v>0.62826488866262198</v>
      </c>
      <c r="BV110" s="34">
        <v>0.75143661764312875</v>
      </c>
      <c r="BW110" s="34">
        <v>0.89875624203180038</v>
      </c>
      <c r="BX110" s="34">
        <v>1.0749579720038951</v>
      </c>
      <c r="BY110" s="34">
        <v>1.2857041626352803</v>
      </c>
      <c r="BZ110" s="34">
        <v>1.5377672772975142</v>
      </c>
      <c r="CA110" s="34">
        <v>1.83924752509168</v>
      </c>
      <c r="CB110" s="34">
        <v>2.1998331662388391</v>
      </c>
      <c r="CC110" s="34">
        <v>2.2201786430363604</v>
      </c>
      <c r="CD110" s="117"/>
      <c r="CE110" s="117"/>
      <c r="CF110" s="117"/>
      <c r="CG110" s="117"/>
    </row>
    <row r="111" spans="1:85" ht="16">
      <c r="A111" s="31" t="str">
        <f t="shared" si="37"/>
        <v>Residential</v>
      </c>
      <c r="B111" s="31" t="s">
        <v>92</v>
      </c>
      <c r="C111" s="31" t="str">
        <f t="shared" si="38"/>
        <v>Ancillary Battery Storage</v>
      </c>
      <c r="D111" s="45">
        <f t="shared" si="39"/>
        <v>91.962815233223168</v>
      </c>
      <c r="E111" s="45">
        <f t="shared" si="45"/>
        <v>91.962815233223168</v>
      </c>
      <c r="F111" s="45">
        <f t="shared" si="40"/>
        <v>91.962815233223168</v>
      </c>
      <c r="G111" s="46">
        <f t="shared" si="41"/>
        <v>280367.53349669051</v>
      </c>
      <c r="H111" s="47">
        <f t="shared" si="42"/>
        <v>3.0487054227913943</v>
      </c>
      <c r="I111" s="47">
        <f t="shared" si="43"/>
        <v>3.0487054227913943</v>
      </c>
      <c r="J111" s="47">
        <f t="shared" si="44"/>
        <v>3.0487054227913943</v>
      </c>
      <c r="K111" s="32" t="s">
        <v>32</v>
      </c>
      <c r="L111" s="32" t="s">
        <v>503</v>
      </c>
      <c r="M111" s="34">
        <v>0</v>
      </c>
      <c r="N111" s="34">
        <v>5.0909387761651749E-2</v>
      </c>
      <c r="O111" s="34">
        <v>0.10289515126174811</v>
      </c>
      <c r="P111" s="34">
        <v>0.20765822667380562</v>
      </c>
      <c r="Q111" s="34">
        <v>0.31419002116506228</v>
      </c>
      <c r="R111" s="34">
        <v>0.42255188317442666</v>
      </c>
      <c r="S111" s="34">
        <v>0.58638238406898491</v>
      </c>
      <c r="T111" s="34">
        <v>0.75320716135942833</v>
      </c>
      <c r="U111" s="34">
        <v>0.92306758740493322</v>
      </c>
      <c r="V111" s="34">
        <v>1.1508058209044152</v>
      </c>
      <c r="W111" s="34">
        <v>1.3826776378760719</v>
      </c>
      <c r="X111" s="34">
        <v>1.6187400182693792</v>
      </c>
      <c r="Y111" s="34">
        <v>1.9153855103848456</v>
      </c>
      <c r="Z111" s="34">
        <v>2.2173796775278531</v>
      </c>
      <c r="AA111" s="34">
        <v>2.5247960813990571</v>
      </c>
      <c r="AB111" s="34">
        <v>2.8956216192645878</v>
      </c>
      <c r="AC111" s="34">
        <v>2.922402196707139</v>
      </c>
      <c r="AD111" s="34">
        <v>2.9494304582128921</v>
      </c>
      <c r="AE111" s="34">
        <v>2.9767086945239081</v>
      </c>
      <c r="AF111" s="34">
        <v>3.0042392175685104</v>
      </c>
      <c r="AG111" s="34">
        <v>3.0320243606572248</v>
      </c>
      <c r="AH111" s="34">
        <v>3.06006647868054</v>
      </c>
      <c r="AI111" s="34">
        <v>3.0883679483084916</v>
      </c>
      <c r="AJ111" s="55">
        <v>0</v>
      </c>
      <c r="AK111" s="55">
        <v>38092.31</v>
      </c>
      <c r="AL111" s="55">
        <v>38580.14</v>
      </c>
      <c r="AM111" s="55">
        <v>39563.24</v>
      </c>
      <c r="AN111" s="55">
        <v>40562.94</v>
      </c>
      <c r="AO111" s="55">
        <v>41579.800000000003</v>
      </c>
      <c r="AP111" s="55">
        <v>43117.19</v>
      </c>
      <c r="AQ111" s="55">
        <v>44682.67</v>
      </c>
      <c r="AR111" s="55">
        <v>46276.639999999999</v>
      </c>
      <c r="AS111" s="55">
        <v>48413.74</v>
      </c>
      <c r="AT111" s="55">
        <v>50589.62</v>
      </c>
      <c r="AU111" s="55">
        <v>52804.83</v>
      </c>
      <c r="AV111" s="55">
        <v>55588.55</v>
      </c>
      <c r="AW111" s="55">
        <v>58422.47</v>
      </c>
      <c r="AX111" s="55">
        <v>61307.26</v>
      </c>
      <c r="AY111" s="55">
        <v>64787.09</v>
      </c>
      <c r="AZ111" s="55">
        <v>65038.400000000001</v>
      </c>
      <c r="BA111" s="55">
        <v>65292.03</v>
      </c>
      <c r="BB111" s="55">
        <v>65548.009999999995</v>
      </c>
      <c r="BC111" s="55">
        <v>65806.36</v>
      </c>
      <c r="BD111" s="55">
        <v>66067.09</v>
      </c>
      <c r="BE111" s="55">
        <v>66330.240000000005</v>
      </c>
      <c r="BF111" s="55">
        <v>66595.820000000007</v>
      </c>
      <c r="BG111" s="34">
        <v>0</v>
      </c>
      <c r="BH111" s="34">
        <v>5.0909387761651749E-2</v>
      </c>
      <c r="BI111" s="34">
        <v>0.10289515126174811</v>
      </c>
      <c r="BJ111" s="34">
        <v>0.20765822667380562</v>
      </c>
      <c r="BK111" s="34">
        <v>0.31419002116506228</v>
      </c>
      <c r="BL111" s="34">
        <v>0.42255188317442666</v>
      </c>
      <c r="BM111" s="34">
        <v>0.58638238406898491</v>
      </c>
      <c r="BN111" s="34">
        <v>0.75320716135942833</v>
      </c>
      <c r="BO111" s="34">
        <v>0.92306758740493322</v>
      </c>
      <c r="BP111" s="34">
        <v>1.1508058209044152</v>
      </c>
      <c r="BQ111" s="34">
        <v>1.3826776378760719</v>
      </c>
      <c r="BR111" s="34">
        <v>1.6187400182693792</v>
      </c>
      <c r="BS111" s="34">
        <v>1.9153855103848456</v>
      </c>
      <c r="BT111" s="34">
        <v>2.2173796775278531</v>
      </c>
      <c r="BU111" s="34">
        <v>2.5247960813990571</v>
      </c>
      <c r="BV111" s="34">
        <v>2.8956216192645878</v>
      </c>
      <c r="BW111" s="34">
        <v>2.922402196707139</v>
      </c>
      <c r="BX111" s="34">
        <v>2.9494304582128921</v>
      </c>
      <c r="BY111" s="34">
        <v>2.9767086945239081</v>
      </c>
      <c r="BZ111" s="34">
        <v>3.0042392175685104</v>
      </c>
      <c r="CA111" s="34">
        <v>3.0320243606572248</v>
      </c>
      <c r="CB111" s="34">
        <v>3.06006647868054</v>
      </c>
      <c r="CC111" s="34">
        <v>3.0883679483084916</v>
      </c>
      <c r="CD111" s="117"/>
      <c r="CE111" s="117"/>
      <c r="CF111" s="117"/>
      <c r="CG111" s="117"/>
    </row>
    <row r="112" spans="1:85" ht="16">
      <c r="A112" s="31" t="str">
        <f t="shared" si="37"/>
        <v>Residential</v>
      </c>
      <c r="B112" s="31" t="s">
        <v>92</v>
      </c>
      <c r="C112" s="31" t="str">
        <f t="shared" si="38"/>
        <v>Pilot-CTA-2045 HPWH</v>
      </c>
      <c r="D112" s="45">
        <f t="shared" si="39"/>
        <v>0</v>
      </c>
      <c r="E112" s="45" t="str">
        <f t="shared" si="45"/>
        <v/>
      </c>
      <c r="F112" s="45" t="str">
        <f t="shared" si="40"/>
        <v>n/a</v>
      </c>
      <c r="G112" s="46">
        <f t="shared" si="41"/>
        <v>0</v>
      </c>
      <c r="H112" s="47">
        <f t="shared" si="42"/>
        <v>0</v>
      </c>
      <c r="I112" s="47">
        <f t="shared" si="43"/>
        <v>0</v>
      </c>
      <c r="J112" s="47">
        <f t="shared" si="44"/>
        <v>0</v>
      </c>
      <c r="K112" s="32" t="s">
        <v>32</v>
      </c>
      <c r="L112" s="32" t="s">
        <v>1126</v>
      </c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117"/>
      <c r="CE112" s="117"/>
      <c r="CF112" s="117"/>
      <c r="CG112" s="117"/>
    </row>
    <row r="113" spans="1:85" ht="16">
      <c r="A113" s="31" t="str">
        <f t="shared" si="37"/>
        <v>Residential</v>
      </c>
      <c r="B113" s="31" t="s">
        <v>92</v>
      </c>
      <c r="C113" s="31" t="str">
        <f t="shared" si="38"/>
        <v>Parent-CTA-2045 HPWH</v>
      </c>
      <c r="D113" s="45">
        <f t="shared" si="39"/>
        <v>1095.9076777037535</v>
      </c>
      <c r="E113" s="45">
        <f t="shared" si="45"/>
        <v>1095.9076777037535</v>
      </c>
      <c r="F113" s="45">
        <f t="shared" si="40"/>
        <v>417.72265742071329</v>
      </c>
      <c r="G113" s="46">
        <f t="shared" si="41"/>
        <v>429097.31761066744</v>
      </c>
      <c r="H113" s="47">
        <f t="shared" si="42"/>
        <v>0.39154513317193979</v>
      </c>
      <c r="I113" s="47">
        <f t="shared" si="43"/>
        <v>1.0272301729099125</v>
      </c>
      <c r="J113" s="47">
        <f t="shared" si="44"/>
        <v>1.0272301729099125</v>
      </c>
      <c r="K113" s="32" t="s">
        <v>32</v>
      </c>
      <c r="L113" s="32" t="s">
        <v>1147</v>
      </c>
      <c r="M113" s="34">
        <v>0</v>
      </c>
      <c r="N113" s="34">
        <v>6.1533754122000371E-3</v>
      </c>
      <c r="O113" s="34">
        <v>1.5546064332303168E-2</v>
      </c>
      <c r="P113" s="34">
        <v>2.8236912043714472E-2</v>
      </c>
      <c r="Q113" s="34">
        <v>4.1140544124876451E-2</v>
      </c>
      <c r="R113" s="34">
        <v>5.7457682029831508E-2</v>
      </c>
      <c r="S113" s="34">
        <v>7.4097167685563473E-2</v>
      </c>
      <c r="T113" s="34">
        <v>9.5916641316785303E-2</v>
      </c>
      <c r="U113" s="34">
        <v>0.1181333780128551</v>
      </c>
      <c r="V113" s="34">
        <v>0.14075285968223597</v>
      </c>
      <c r="W113" s="34">
        <v>0.16712309760508115</v>
      </c>
      <c r="X113" s="34">
        <v>0.16866875986567323</v>
      </c>
      <c r="Y113" s="34">
        <v>0.17022871740835413</v>
      </c>
      <c r="Z113" s="34">
        <v>0.17180310244511809</v>
      </c>
      <c r="AA113" s="34">
        <v>0.17339204841074135</v>
      </c>
      <c r="AB113" s="34">
        <v>0.17499568997409096</v>
      </c>
      <c r="AC113" s="34">
        <v>0.17661416304953856</v>
      </c>
      <c r="AD113" s="34">
        <v>0.17824760480847962</v>
      </c>
      <c r="AE113" s="34">
        <v>0.17989615369095929</v>
      </c>
      <c r="AF113" s="34">
        <v>0.1815599494174055</v>
      </c>
      <c r="AG113" s="34">
        <v>0.18323913300047093</v>
      </c>
      <c r="AH113" s="34">
        <v>0.18493384675698421</v>
      </c>
      <c r="AI113" s="34">
        <v>0.18664423432001187</v>
      </c>
      <c r="AJ113" s="55">
        <v>0</v>
      </c>
      <c r="AK113" s="55">
        <v>27967.33</v>
      </c>
      <c r="AL113" s="55">
        <v>38681.29</v>
      </c>
      <c r="AM113" s="55">
        <v>50418.54</v>
      </c>
      <c r="AN113" s="55">
        <v>54377.79</v>
      </c>
      <c r="AO113" s="55">
        <v>67368.75</v>
      </c>
      <c r="AP113" s="55">
        <v>72596.05</v>
      </c>
      <c r="AQ113" s="55">
        <v>91530.37</v>
      </c>
      <c r="AR113" s="55">
        <v>98425.64</v>
      </c>
      <c r="AS113" s="55">
        <v>105441.55</v>
      </c>
      <c r="AT113" s="55">
        <v>121952.53</v>
      </c>
      <c r="AU113" s="55">
        <v>59327.5</v>
      </c>
      <c r="AV113" s="55">
        <v>59777.13</v>
      </c>
      <c r="AW113" s="55">
        <v>60230.91</v>
      </c>
      <c r="AX113" s="55">
        <v>60688.89</v>
      </c>
      <c r="AY113" s="55">
        <v>61151.11</v>
      </c>
      <c r="AZ113" s="55">
        <v>61617.599999999999</v>
      </c>
      <c r="BA113" s="55">
        <v>62088.41</v>
      </c>
      <c r="BB113" s="55">
        <v>62563.56</v>
      </c>
      <c r="BC113" s="55">
        <v>63043.12</v>
      </c>
      <c r="BD113" s="55">
        <v>63527.11</v>
      </c>
      <c r="BE113" s="55">
        <v>64015.57</v>
      </c>
      <c r="BF113" s="55">
        <v>64508.56</v>
      </c>
      <c r="BG113" s="34">
        <v>0</v>
      </c>
      <c r="BH113" s="34">
        <v>1.6143561375536568E-2</v>
      </c>
      <c r="BI113" s="34">
        <v>4.07855570129836E-2</v>
      </c>
      <c r="BJ113" s="34">
        <v>7.4080369244097971E-2</v>
      </c>
      <c r="BK113" s="34">
        <v>0.10793342752761706</v>
      </c>
      <c r="BL113" s="34">
        <v>0.15074191873708737</v>
      </c>
      <c r="BM113" s="34">
        <v>0.19439609875153704</v>
      </c>
      <c r="BN113" s="34">
        <v>0.251640129572272</v>
      </c>
      <c r="BO113" s="34">
        <v>0.30992639172784336</v>
      </c>
      <c r="BP113" s="34">
        <v>0.36926926716633668</v>
      </c>
      <c r="BQ113" s="34">
        <v>0.43845236195215409</v>
      </c>
      <c r="BR113" s="34">
        <v>0.44250745235347205</v>
      </c>
      <c r="BS113" s="34">
        <v>0.44660004684779964</v>
      </c>
      <c r="BT113" s="34">
        <v>0.4507304922971922</v>
      </c>
      <c r="BU113" s="34">
        <v>0.45489913877170957</v>
      </c>
      <c r="BV113" s="34">
        <v>0.45910633957908559</v>
      </c>
      <c r="BW113" s="34">
        <v>0.46335245129467167</v>
      </c>
      <c r="BX113" s="34">
        <v>0.4676378337916583</v>
      </c>
      <c r="BY113" s="34">
        <v>0.47196285027157553</v>
      </c>
      <c r="BZ113" s="34">
        <v>0.47632786729507565</v>
      </c>
      <c r="CA113" s="34">
        <v>0.48073325481300017</v>
      </c>
      <c r="CB113" s="34">
        <v>0.4851793861977351</v>
      </c>
      <c r="CC113" s="34">
        <v>0.48966663827485463</v>
      </c>
      <c r="CD113" s="117"/>
      <c r="CE113" s="117"/>
      <c r="CF113" s="117"/>
      <c r="CG113" s="117"/>
    </row>
    <row r="114" spans="1:85" ht="16">
      <c r="A114" s="31" t="str">
        <f t="shared" si="37"/>
        <v>Residential</v>
      </c>
      <c r="B114" s="31" t="s">
        <v>92</v>
      </c>
      <c r="C114" s="31" t="str">
        <f t="shared" si="38"/>
        <v>Parent-Ancillary HPWH</v>
      </c>
      <c r="D114" s="45">
        <f t="shared" ref="D114" si="46">MAX(E114:F114)</f>
        <v>563.06092413606882</v>
      </c>
      <c r="E114" s="45">
        <f t="shared" ref="E114" si="47">IFERROR(G114 / H114 / 1000,"")</f>
        <v>563.06092413606882</v>
      </c>
      <c r="F114" s="45">
        <f t="shared" ref="F114" si="48">IFERROR(G114 / I114 / 1000,"n/a")</f>
        <v>214.61963476038497</v>
      </c>
      <c r="G114" s="46">
        <f t="shared" si="41"/>
        <v>220463.76452477253</v>
      </c>
      <c r="H114" s="47">
        <f t="shared" si="42"/>
        <v>0.39154513317193979</v>
      </c>
      <c r="I114" s="47">
        <f t="shared" si="43"/>
        <v>1.0272301729099125</v>
      </c>
      <c r="J114" s="47">
        <f>MAX(H114:I114)</f>
        <v>1.0272301729099125</v>
      </c>
      <c r="K114" s="32" t="s">
        <v>32</v>
      </c>
      <c r="L114" s="32" t="s">
        <v>1168</v>
      </c>
      <c r="M114" s="34">
        <v>0</v>
      </c>
      <c r="N114" s="34">
        <v>6.1533754122000371E-3</v>
      </c>
      <c r="O114" s="34">
        <v>1.5546064332303168E-2</v>
      </c>
      <c r="P114" s="34">
        <v>2.8236912043714472E-2</v>
      </c>
      <c r="Q114" s="34">
        <v>4.1140544124876451E-2</v>
      </c>
      <c r="R114" s="34">
        <v>5.7457682029831508E-2</v>
      </c>
      <c r="S114" s="34">
        <v>7.4097167685563473E-2</v>
      </c>
      <c r="T114" s="34">
        <v>9.5916641316785303E-2</v>
      </c>
      <c r="U114" s="34">
        <v>0.1181333780128551</v>
      </c>
      <c r="V114" s="34">
        <v>0.14075285968223597</v>
      </c>
      <c r="W114" s="34">
        <v>0.16712309760508115</v>
      </c>
      <c r="X114" s="34">
        <v>0.16866875986567323</v>
      </c>
      <c r="Y114" s="34">
        <v>0.17022871740835413</v>
      </c>
      <c r="Z114" s="34">
        <v>0.17180310244511809</v>
      </c>
      <c r="AA114" s="34">
        <v>0.17339204841074135</v>
      </c>
      <c r="AB114" s="34">
        <v>0.17499568997409096</v>
      </c>
      <c r="AC114" s="34">
        <v>0.17661416304953856</v>
      </c>
      <c r="AD114" s="34">
        <v>0.17824760480847962</v>
      </c>
      <c r="AE114" s="34">
        <v>0.17989615369095929</v>
      </c>
      <c r="AF114" s="34">
        <v>0.1815599494174055</v>
      </c>
      <c r="AG114" s="34">
        <v>0.18323913300047093</v>
      </c>
      <c r="AH114" s="34">
        <v>0.18493384675698421</v>
      </c>
      <c r="AI114" s="34">
        <v>0.18664423432001187</v>
      </c>
      <c r="AJ114" s="55">
        <v>0</v>
      </c>
      <c r="AK114" s="55">
        <v>13258.8</v>
      </c>
      <c r="AL114" s="55">
        <v>17893.21</v>
      </c>
      <c r="AM114" s="55">
        <v>23440.48</v>
      </c>
      <c r="AN114" s="55">
        <v>27000.37</v>
      </c>
      <c r="AO114" s="55">
        <v>33584.870000000003</v>
      </c>
      <c r="AP114" s="55">
        <v>38207.19</v>
      </c>
      <c r="AQ114" s="55">
        <v>47419.7</v>
      </c>
      <c r="AR114" s="55">
        <v>53569.39</v>
      </c>
      <c r="AS114" s="55">
        <v>59829.43</v>
      </c>
      <c r="AT114" s="55">
        <v>69300.990000000005</v>
      </c>
      <c r="AU114" s="55">
        <v>53266.73</v>
      </c>
      <c r="AV114" s="55">
        <v>53689.52</v>
      </c>
      <c r="AW114" s="55">
        <v>54116.23</v>
      </c>
      <c r="AX114" s="55">
        <v>54546.879999999997</v>
      </c>
      <c r="AY114" s="55">
        <v>54981.52</v>
      </c>
      <c r="AZ114" s="55">
        <v>55420.17</v>
      </c>
      <c r="BA114" s="55">
        <v>55862.879999999997</v>
      </c>
      <c r="BB114" s="55">
        <v>56309.69</v>
      </c>
      <c r="BC114" s="55">
        <v>56760.63</v>
      </c>
      <c r="BD114" s="55">
        <v>57215.74</v>
      </c>
      <c r="BE114" s="55">
        <v>57675.06</v>
      </c>
      <c r="BF114" s="55">
        <v>58138.62</v>
      </c>
      <c r="BG114" s="34">
        <v>0</v>
      </c>
      <c r="BH114" s="34">
        <v>1.6143561375536568E-2</v>
      </c>
      <c r="BI114" s="34">
        <v>4.07855570129836E-2</v>
      </c>
      <c r="BJ114" s="34">
        <v>7.4080369244097971E-2</v>
      </c>
      <c r="BK114" s="34">
        <v>0.10793342752761706</v>
      </c>
      <c r="BL114" s="34">
        <v>0.15074191873708737</v>
      </c>
      <c r="BM114" s="34">
        <v>0.19439609875153704</v>
      </c>
      <c r="BN114" s="34">
        <v>0.251640129572272</v>
      </c>
      <c r="BO114" s="34">
        <v>0.30992639172784336</v>
      </c>
      <c r="BP114" s="34">
        <v>0.36926926716633668</v>
      </c>
      <c r="BQ114" s="34">
        <v>0.43845236195215409</v>
      </c>
      <c r="BR114" s="34">
        <v>0.44250745235347205</v>
      </c>
      <c r="BS114" s="34">
        <v>0.44660004684779964</v>
      </c>
      <c r="BT114" s="34">
        <v>0.4507304922971922</v>
      </c>
      <c r="BU114" s="34">
        <v>0.45489913877170957</v>
      </c>
      <c r="BV114" s="34">
        <v>0.45910633957908559</v>
      </c>
      <c r="BW114" s="34">
        <v>0.46335245129467167</v>
      </c>
      <c r="BX114" s="34">
        <v>0.4676378337916583</v>
      </c>
      <c r="BY114" s="34">
        <v>0.47196285027157553</v>
      </c>
      <c r="BZ114" s="34">
        <v>0.47632786729507565</v>
      </c>
      <c r="CA114" s="34">
        <v>0.48073325481300017</v>
      </c>
      <c r="CB114" s="34">
        <v>0.4851793861977351</v>
      </c>
      <c r="CC114" s="34">
        <v>0.48966663827485463</v>
      </c>
      <c r="CD114" s="117"/>
      <c r="CE114" s="117"/>
      <c r="CF114" s="117"/>
      <c r="CG114" s="117"/>
    </row>
    <row r="115" spans="1:85" ht="16">
      <c r="A115" s="31" t="str">
        <f t="shared" si="37"/>
        <v>Residential</v>
      </c>
      <c r="B115" s="31" t="s">
        <v>92</v>
      </c>
      <c r="C115" s="31" t="str">
        <f t="shared" ref="C115:C151" si="49">L115</f>
        <v>Pilot-CTA-2045 ERWH</v>
      </c>
      <c r="D115" s="45">
        <f t="shared" ref="D115:D151" si="50">MAX(E115:F115)</f>
        <v>0</v>
      </c>
      <c r="E115" s="45" t="str">
        <f t="shared" ref="E115:E151" si="51">IFERROR(G115 / H115 / 1000,"")</f>
        <v/>
      </c>
      <c r="F115" s="45" t="str">
        <f t="shared" ref="F115:F151" si="52">IFERROR(G115 / I115 / 1000,"n/a")</f>
        <v>n/a</v>
      </c>
      <c r="G115" s="46">
        <f t="shared" si="41"/>
        <v>0</v>
      </c>
      <c r="H115" s="47">
        <f t="shared" si="42"/>
        <v>0</v>
      </c>
      <c r="I115" s="47">
        <f t="shared" si="43"/>
        <v>0</v>
      </c>
      <c r="J115" s="47">
        <f t="shared" ref="J115:J150" si="53">MAX(H115:I115)</f>
        <v>0</v>
      </c>
      <c r="K115" s="32" t="s">
        <v>32</v>
      </c>
      <c r="L115" s="32" t="s">
        <v>1189</v>
      </c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117"/>
      <c r="CE115" s="117"/>
      <c r="CF115" s="117"/>
      <c r="CG115" s="117"/>
    </row>
    <row r="116" spans="1:85" ht="16">
      <c r="A116" s="31" t="str">
        <f t="shared" si="37"/>
        <v>Residential</v>
      </c>
      <c r="B116" s="31" t="s">
        <v>92</v>
      </c>
      <c r="C116" s="31" t="str">
        <f t="shared" si="49"/>
        <v>Parent-CTA-2045 ERWH</v>
      </c>
      <c r="D116" s="45">
        <f t="shared" si="50"/>
        <v>229.88883194160735</v>
      </c>
      <c r="E116" s="45">
        <f t="shared" si="51"/>
        <v>229.88883194160735</v>
      </c>
      <c r="F116" s="45">
        <f t="shared" si="52"/>
        <v>213.29257936828276</v>
      </c>
      <c r="G116" s="46">
        <f t="shared" si="41"/>
        <v>11293731.773544973</v>
      </c>
      <c r="H116" s="47">
        <f t="shared" si="42"/>
        <v>49.126926602565995</v>
      </c>
      <c r="I116" s="47">
        <f t="shared" si="43"/>
        <v>52.94948285118064</v>
      </c>
      <c r="J116" s="47">
        <f t="shared" si="53"/>
        <v>52.94948285118064</v>
      </c>
      <c r="K116" s="32" t="s">
        <v>32</v>
      </c>
      <c r="L116" s="32" t="s">
        <v>1210</v>
      </c>
      <c r="M116" s="34">
        <v>0</v>
      </c>
      <c r="N116" s="34">
        <v>0.77206022147244435</v>
      </c>
      <c r="O116" s="34">
        <v>1.9505551128289695</v>
      </c>
      <c r="P116" s="34">
        <v>3.5428679555199905</v>
      </c>
      <c r="Q116" s="34">
        <v>5.161878721973288</v>
      </c>
      <c r="R116" s="34">
        <v>7.2091799608541258</v>
      </c>
      <c r="S116" s="34">
        <v>9.2969259734054468</v>
      </c>
      <c r="T116" s="34">
        <v>12.034601885512734</v>
      </c>
      <c r="U116" s="34">
        <v>14.822122149586786</v>
      </c>
      <c r="V116" s="34">
        <v>17.660174577304705</v>
      </c>
      <c r="W116" s="34">
        <v>20.968832081059016</v>
      </c>
      <c r="X116" s="34">
        <v>21.162765372512077</v>
      </c>
      <c r="Y116" s="34">
        <v>21.358492284200576</v>
      </c>
      <c r="Z116" s="34">
        <v>21.556029404681947</v>
      </c>
      <c r="AA116" s="34">
        <v>21.755393475935364</v>
      </c>
      <c r="AB116" s="34">
        <v>21.956601394780577</v>
      </c>
      <c r="AC116" s="34">
        <v>22.159670214310072</v>
      </c>
      <c r="AD116" s="34">
        <v>22.364617145334307</v>
      </c>
      <c r="AE116" s="34">
        <v>22.571459557840445</v>
      </c>
      <c r="AF116" s="34">
        <v>22.780214982464486</v>
      </c>
      <c r="AG116" s="34">
        <v>22.990901111977081</v>
      </c>
      <c r="AH116" s="34">
        <v>23.203535802783026</v>
      </c>
      <c r="AI116" s="34">
        <v>23.418137076434672</v>
      </c>
      <c r="AJ116" s="55">
        <v>0</v>
      </c>
      <c r="AK116" s="55">
        <v>576528</v>
      </c>
      <c r="AL116" s="55">
        <v>905816.76</v>
      </c>
      <c r="AM116" s="55">
        <v>1266556.21</v>
      </c>
      <c r="AN116" s="55">
        <v>1388242.03</v>
      </c>
      <c r="AO116" s="55">
        <v>1787513.75</v>
      </c>
      <c r="AP116" s="55">
        <v>1948172.71</v>
      </c>
      <c r="AQ116" s="55">
        <v>2530110.7799999998</v>
      </c>
      <c r="AR116" s="55">
        <v>2742034.19</v>
      </c>
      <c r="AS116" s="55">
        <v>2957665.14</v>
      </c>
      <c r="AT116" s="55">
        <v>3465123.05</v>
      </c>
      <c r="AU116" s="55">
        <v>1540369.54</v>
      </c>
      <c r="AV116" s="55">
        <v>1554188.57</v>
      </c>
      <c r="AW116" s="55">
        <v>1568135.41</v>
      </c>
      <c r="AX116" s="55">
        <v>1582211.24</v>
      </c>
      <c r="AY116" s="55">
        <v>1596417.25</v>
      </c>
      <c r="AZ116" s="55">
        <v>1610754.65</v>
      </c>
      <c r="BA116" s="55">
        <v>1625224.64</v>
      </c>
      <c r="BB116" s="55">
        <v>1639828.47</v>
      </c>
      <c r="BC116" s="55">
        <v>1654567.36</v>
      </c>
      <c r="BD116" s="55">
        <v>1669442.57</v>
      </c>
      <c r="BE116" s="55">
        <v>1684455.35</v>
      </c>
      <c r="BF116" s="55">
        <v>1699606.98</v>
      </c>
      <c r="BG116" s="34">
        <v>0</v>
      </c>
      <c r="BH116" s="34">
        <v>0.83213407155819652</v>
      </c>
      <c r="BI116" s="34">
        <v>2.1023274126744518</v>
      </c>
      <c r="BJ116" s="34">
        <v>3.818537796439414</v>
      </c>
      <c r="BK116" s="34">
        <v>5.5635234640288473</v>
      </c>
      <c r="BL116" s="34">
        <v>7.7701247993067524</v>
      </c>
      <c r="BM116" s="34">
        <v>10.020317907935553</v>
      </c>
      <c r="BN116" s="34">
        <v>12.971011830494993</v>
      </c>
      <c r="BO116" s="34">
        <v>15.975428483992674</v>
      </c>
      <c r="BP116" s="34">
        <v>19.034309198593547</v>
      </c>
      <c r="BQ116" s="34">
        <v>22.600412675262454</v>
      </c>
      <c r="BR116" s="34">
        <v>22.809435877001494</v>
      </c>
      <c r="BS116" s="34">
        <v>23.020392260204652</v>
      </c>
      <c r="BT116" s="34">
        <v>23.233299704181697</v>
      </c>
      <c r="BU116" s="34">
        <v>23.448176253601801</v>
      </c>
      <c r="BV116" s="34">
        <v>23.665040120022873</v>
      </c>
      <c r="BW116" s="34">
        <v>23.883909683435068</v>
      </c>
      <c r="BX116" s="34">
        <v>24.104803493818537</v>
      </c>
      <c r="BY116" s="34">
        <v>24.327740272715637</v>
      </c>
      <c r="BZ116" s="34">
        <v>24.552738914817631</v>
      </c>
      <c r="CA116" s="34">
        <v>24.779818489566075</v>
      </c>
      <c r="CB116" s="34">
        <v>25.008998242769025</v>
      </c>
      <c r="CC116" s="34">
        <v>25.240297598232186</v>
      </c>
      <c r="CD116" s="117"/>
      <c r="CE116" s="117"/>
      <c r="CF116" s="117"/>
      <c r="CG116" s="117"/>
    </row>
    <row r="117" spans="1:85" ht="16">
      <c r="A117" s="31" t="str">
        <f t="shared" si="37"/>
        <v>Residential</v>
      </c>
      <c r="B117" s="31" t="s">
        <v>92</v>
      </c>
      <c r="C117" s="31" t="str">
        <f t="shared" si="49"/>
        <v>Parent-Ancillary ERWH</v>
      </c>
      <c r="D117" s="45">
        <f t="shared" si="50"/>
        <v>110.73907156889642</v>
      </c>
      <c r="E117" s="45">
        <f t="shared" si="51"/>
        <v>110.73907156889642</v>
      </c>
      <c r="F117" s="45">
        <f t="shared" si="52"/>
        <v>102.74453966419</v>
      </c>
      <c r="G117" s="46">
        <f t="shared" si="41"/>
        <v>5440270.2410014775</v>
      </c>
      <c r="H117" s="47">
        <f t="shared" si="42"/>
        <v>49.126926602565995</v>
      </c>
      <c r="I117" s="47">
        <f t="shared" si="43"/>
        <v>52.94948285118064</v>
      </c>
      <c r="J117" s="47">
        <f t="shared" si="53"/>
        <v>52.94948285118064</v>
      </c>
      <c r="K117" s="32" t="s">
        <v>32</v>
      </c>
      <c r="L117" s="32" t="s">
        <v>1231</v>
      </c>
      <c r="M117" s="34">
        <v>0</v>
      </c>
      <c r="N117" s="34">
        <v>0.77206022147244435</v>
      </c>
      <c r="O117" s="34">
        <v>1.9505551128289695</v>
      </c>
      <c r="P117" s="34">
        <v>3.5428679555199905</v>
      </c>
      <c r="Q117" s="34">
        <v>5.161878721973288</v>
      </c>
      <c r="R117" s="34">
        <v>7.2091799608541258</v>
      </c>
      <c r="S117" s="34">
        <v>9.2969259734054468</v>
      </c>
      <c r="T117" s="34">
        <v>12.034601885512734</v>
      </c>
      <c r="U117" s="34">
        <v>14.822122149586786</v>
      </c>
      <c r="V117" s="34">
        <v>17.660174577304705</v>
      </c>
      <c r="W117" s="34">
        <v>20.968832081059016</v>
      </c>
      <c r="X117" s="34">
        <v>21.162765372512077</v>
      </c>
      <c r="Y117" s="34">
        <v>21.358492284200576</v>
      </c>
      <c r="Z117" s="34">
        <v>21.556029404681947</v>
      </c>
      <c r="AA117" s="34">
        <v>21.755393475935364</v>
      </c>
      <c r="AB117" s="34">
        <v>21.956601394780577</v>
      </c>
      <c r="AC117" s="34">
        <v>22.159670214310072</v>
      </c>
      <c r="AD117" s="34">
        <v>22.364617145334307</v>
      </c>
      <c r="AE117" s="34">
        <v>22.571459557840445</v>
      </c>
      <c r="AF117" s="34">
        <v>22.780214982464486</v>
      </c>
      <c r="AG117" s="34">
        <v>22.990901111977081</v>
      </c>
      <c r="AH117" s="34">
        <v>23.203535802783026</v>
      </c>
      <c r="AI117" s="34">
        <v>23.418137076434672</v>
      </c>
      <c r="AJ117" s="55">
        <v>0</v>
      </c>
      <c r="AK117" s="55">
        <v>207956.65</v>
      </c>
      <c r="AL117" s="55">
        <v>350393.21</v>
      </c>
      <c r="AM117" s="55">
        <v>520886.12</v>
      </c>
      <c r="AN117" s="55">
        <v>630297.97</v>
      </c>
      <c r="AO117" s="55">
        <v>832669.63</v>
      </c>
      <c r="AP117" s="55">
        <v>974734.72</v>
      </c>
      <c r="AQ117" s="55">
        <v>1257877.3500000001</v>
      </c>
      <c r="AR117" s="55">
        <v>1446885.57</v>
      </c>
      <c r="AS117" s="55">
        <v>1639285.12</v>
      </c>
      <c r="AT117" s="55">
        <v>1930389.47</v>
      </c>
      <c r="AU117" s="55">
        <v>1437583.29</v>
      </c>
      <c r="AV117" s="55">
        <v>1450577.74</v>
      </c>
      <c r="AW117" s="55">
        <v>1463692.36</v>
      </c>
      <c r="AX117" s="55">
        <v>1476928.27</v>
      </c>
      <c r="AY117" s="55">
        <v>1490286.6</v>
      </c>
      <c r="AZ117" s="55">
        <v>1503768.48</v>
      </c>
      <c r="BA117" s="55">
        <v>1517375.04</v>
      </c>
      <c r="BB117" s="55">
        <v>1531107.45</v>
      </c>
      <c r="BC117" s="55">
        <v>1544966.86</v>
      </c>
      <c r="BD117" s="55">
        <v>1558954.46</v>
      </c>
      <c r="BE117" s="55">
        <v>1573071.42</v>
      </c>
      <c r="BF117" s="55">
        <v>1587318.94</v>
      </c>
      <c r="BG117" s="34">
        <v>0</v>
      </c>
      <c r="BH117" s="34">
        <v>0.83213407155819652</v>
      </c>
      <c r="BI117" s="34">
        <v>2.1023274126744518</v>
      </c>
      <c r="BJ117" s="34">
        <v>3.818537796439414</v>
      </c>
      <c r="BK117" s="34">
        <v>5.5635234640288473</v>
      </c>
      <c r="BL117" s="34">
        <v>7.7701247993067524</v>
      </c>
      <c r="BM117" s="34">
        <v>10.020317907935553</v>
      </c>
      <c r="BN117" s="34">
        <v>12.971011830494993</v>
      </c>
      <c r="BO117" s="34">
        <v>15.975428483992674</v>
      </c>
      <c r="BP117" s="34">
        <v>19.034309198593547</v>
      </c>
      <c r="BQ117" s="34">
        <v>22.600412675262454</v>
      </c>
      <c r="BR117" s="34">
        <v>22.809435877001494</v>
      </c>
      <c r="BS117" s="34">
        <v>23.020392260204652</v>
      </c>
      <c r="BT117" s="34">
        <v>23.233299704181697</v>
      </c>
      <c r="BU117" s="34">
        <v>23.448176253601801</v>
      </c>
      <c r="BV117" s="34">
        <v>23.665040120022873</v>
      </c>
      <c r="BW117" s="34">
        <v>23.883909683435068</v>
      </c>
      <c r="BX117" s="34">
        <v>24.104803493818537</v>
      </c>
      <c r="BY117" s="34">
        <v>24.327740272715637</v>
      </c>
      <c r="BZ117" s="34">
        <v>24.552738914817631</v>
      </c>
      <c r="CA117" s="34">
        <v>24.779818489566075</v>
      </c>
      <c r="CB117" s="34">
        <v>25.008998242769025</v>
      </c>
      <c r="CC117" s="34">
        <v>25.240297598232186</v>
      </c>
      <c r="CD117" s="117"/>
      <c r="CE117" s="117"/>
      <c r="CF117" s="117"/>
      <c r="CG117" s="117"/>
    </row>
    <row r="118" spans="1:85" ht="16">
      <c r="A118" s="31" t="str">
        <f t="shared" si="37"/>
        <v>Residential</v>
      </c>
      <c r="B118" s="31" t="s">
        <v>92</v>
      </c>
      <c r="C118" s="31" t="str">
        <f t="shared" si="49"/>
        <v>Pilot-Time-of-Use Opt-in</v>
      </c>
      <c r="D118" s="45">
        <f t="shared" si="50"/>
        <v>0</v>
      </c>
      <c r="E118" s="45" t="str">
        <f t="shared" si="51"/>
        <v/>
      </c>
      <c r="F118" s="45" t="str">
        <f t="shared" si="52"/>
        <v>n/a</v>
      </c>
      <c r="G118" s="46">
        <f t="shared" si="41"/>
        <v>0</v>
      </c>
      <c r="H118" s="47">
        <f t="shared" si="42"/>
        <v>0</v>
      </c>
      <c r="I118" s="47">
        <f t="shared" si="43"/>
        <v>0</v>
      </c>
      <c r="J118" s="47">
        <f t="shared" si="53"/>
        <v>0</v>
      </c>
      <c r="K118" s="32" t="s">
        <v>32</v>
      </c>
      <c r="L118" s="32" t="s">
        <v>1252</v>
      </c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117"/>
      <c r="CE118" s="117"/>
      <c r="CF118" s="117"/>
      <c r="CG118" s="117"/>
    </row>
    <row r="119" spans="1:85" ht="16">
      <c r="A119" s="31" t="str">
        <f t="shared" si="37"/>
        <v>Residential</v>
      </c>
      <c r="B119" s="31" t="s">
        <v>92</v>
      </c>
      <c r="C119" s="31" t="str">
        <f t="shared" si="49"/>
        <v>Parent-Time-of-Use Opt-in</v>
      </c>
      <c r="D119" s="45">
        <f t="shared" si="50"/>
        <v>89.068479820948397</v>
      </c>
      <c r="E119" s="45">
        <f t="shared" si="51"/>
        <v>82.726232364574045</v>
      </c>
      <c r="F119" s="45">
        <f t="shared" si="52"/>
        <v>89.068479820948397</v>
      </c>
      <c r="G119" s="46">
        <f t="shared" si="41"/>
        <v>1326367.7383491772</v>
      </c>
      <c r="H119" s="47">
        <f t="shared" si="42"/>
        <v>16.033218248159567</v>
      </c>
      <c r="I119" s="47">
        <f t="shared" si="43"/>
        <v>14.891550198403891</v>
      </c>
      <c r="J119" s="47">
        <f t="shared" si="53"/>
        <v>16.033218248159567</v>
      </c>
      <c r="K119" s="32" t="s">
        <v>32</v>
      </c>
      <c r="L119" s="32" t="s">
        <v>1273</v>
      </c>
      <c r="M119" s="34">
        <v>0</v>
      </c>
      <c r="N119" s="34">
        <v>0.40116131468671934</v>
      </c>
      <c r="O119" s="34">
        <v>1.1597700055128863</v>
      </c>
      <c r="P119" s="34">
        <v>2.5102662557303379</v>
      </c>
      <c r="Q119" s="34">
        <v>3.063942717436571</v>
      </c>
      <c r="R119" s="34">
        <v>3.2624289291148338</v>
      </c>
      <c r="S119" s="34">
        <v>3.1766736212962847</v>
      </c>
      <c r="T119" s="34">
        <v>3.0651377126483705</v>
      </c>
      <c r="U119" s="34">
        <v>2.9518374365916431</v>
      </c>
      <c r="V119" s="34">
        <v>2.8367499059994854</v>
      </c>
      <c r="W119" s="34">
        <v>2.7002613243987597</v>
      </c>
      <c r="X119" s="34">
        <v>2.7095750076658196</v>
      </c>
      <c r="Y119" s="34">
        <v>2.7187120821660908</v>
      </c>
      <c r="Z119" s="34">
        <v>2.7276648086264874</v>
      </c>
      <c r="AA119" s="34">
        <v>2.7364252255275523</v>
      </c>
      <c r="AB119" s="34">
        <v>2.7449851438130035</v>
      </c>
      <c r="AC119" s="34">
        <v>2.7533361415177962</v>
      </c>
      <c r="AD119" s="34">
        <v>2.7614695583162923</v>
      </c>
      <c r="AE119" s="34">
        <v>2.7693764899924558</v>
      </c>
      <c r="AF119" s="34">
        <v>2.7770477828343076</v>
      </c>
      <c r="AG119" s="34">
        <v>2.7844740279551057</v>
      </c>
      <c r="AH119" s="34">
        <v>2.7916455555441075</v>
      </c>
      <c r="AI119" s="34">
        <v>2.8099650766665589</v>
      </c>
      <c r="AJ119" s="55">
        <v>0</v>
      </c>
      <c r="AK119" s="55">
        <v>195917.29</v>
      </c>
      <c r="AL119" s="55">
        <v>332003.46000000002</v>
      </c>
      <c r="AM119" s="55">
        <v>557658.04</v>
      </c>
      <c r="AN119" s="55">
        <v>257295.71</v>
      </c>
      <c r="AO119" s="55">
        <v>123354.73</v>
      </c>
      <c r="AP119" s="55">
        <v>45587.38</v>
      </c>
      <c r="AQ119" s="55">
        <v>45587.38</v>
      </c>
      <c r="AR119" s="55">
        <v>45587.38</v>
      </c>
      <c r="AS119" s="55">
        <v>45587.38</v>
      </c>
      <c r="AT119" s="55">
        <v>45587.38</v>
      </c>
      <c r="AU119" s="55">
        <v>51951.54</v>
      </c>
      <c r="AV119" s="55">
        <v>51909.81</v>
      </c>
      <c r="AW119" s="55">
        <v>51864.639999999999</v>
      </c>
      <c r="AX119" s="55">
        <v>51815.89</v>
      </c>
      <c r="AY119" s="55">
        <v>51763.44</v>
      </c>
      <c r="AZ119" s="55">
        <v>51707.18</v>
      </c>
      <c r="BA119" s="55">
        <v>51646.95</v>
      </c>
      <c r="BB119" s="55">
        <v>51582.63</v>
      </c>
      <c r="BC119" s="55">
        <v>51514.09</v>
      </c>
      <c r="BD119" s="55">
        <v>51441.17</v>
      </c>
      <c r="BE119" s="55">
        <v>51363.73</v>
      </c>
      <c r="BF119" s="55">
        <v>55814.21</v>
      </c>
      <c r="BG119" s="34">
        <v>0</v>
      </c>
      <c r="BH119" s="34">
        <v>0.37259605419521569</v>
      </c>
      <c r="BI119" s="34">
        <v>1.0771869370443325</v>
      </c>
      <c r="BJ119" s="34">
        <v>2.3315191859786926</v>
      </c>
      <c r="BK119" s="34">
        <v>2.845770329795029</v>
      </c>
      <c r="BL119" s="34">
        <v>3.0301230492022606</v>
      </c>
      <c r="BM119" s="34">
        <v>2.9504740697276581</v>
      </c>
      <c r="BN119" s="34">
        <v>2.8468802336775769</v>
      </c>
      <c r="BO119" s="34">
        <v>2.7416476645029224</v>
      </c>
      <c r="BP119" s="34">
        <v>2.6347551047873963</v>
      </c>
      <c r="BQ119" s="34">
        <v>2.507985386259461</v>
      </c>
      <c r="BR119" s="34">
        <v>2.5166358754972888</v>
      </c>
      <c r="BS119" s="34">
        <v>2.5251223316461</v>
      </c>
      <c r="BT119" s="34">
        <v>2.5334375665187303</v>
      </c>
      <c r="BU119" s="34">
        <v>2.541574185507006</v>
      </c>
      <c r="BV119" s="34">
        <v>2.549524582668016</v>
      </c>
      <c r="BW119" s="34">
        <v>2.5572809357346857</v>
      </c>
      <c r="BX119" s="34">
        <v>2.5648352010521451</v>
      </c>
      <c r="BY119" s="34">
        <v>2.5721791084416958</v>
      </c>
      <c r="BZ119" s="34">
        <v>2.579304155994405</v>
      </c>
      <c r="CA119" s="34">
        <v>2.5862016047966572</v>
      </c>
      <c r="CB119" s="34">
        <v>2.5928624735903019</v>
      </c>
      <c r="CC119" s="34">
        <v>2.6098775272235311</v>
      </c>
      <c r="CD119" s="117"/>
      <c r="CE119" s="117"/>
      <c r="CF119" s="117"/>
      <c r="CG119" s="117"/>
    </row>
    <row r="120" spans="1:85" ht="16">
      <c r="A120" s="31" t="str">
        <f t="shared" si="37"/>
        <v>Residential</v>
      </c>
      <c r="B120" s="31" t="s">
        <v>92</v>
      </c>
      <c r="C120" s="31" t="str">
        <f t="shared" si="49"/>
        <v>Pilot-Peak Time Rebate</v>
      </c>
      <c r="D120" s="45">
        <f t="shared" si="50"/>
        <v>0</v>
      </c>
      <c r="E120" s="45" t="str">
        <f t="shared" si="51"/>
        <v/>
      </c>
      <c r="F120" s="45" t="str">
        <f t="shared" si="52"/>
        <v>n/a</v>
      </c>
      <c r="G120" s="46">
        <f t="shared" si="41"/>
        <v>0</v>
      </c>
      <c r="H120" s="47">
        <f t="shared" si="42"/>
        <v>0</v>
      </c>
      <c r="I120" s="47">
        <f t="shared" si="43"/>
        <v>0</v>
      </c>
      <c r="J120" s="47">
        <f t="shared" si="53"/>
        <v>0</v>
      </c>
      <c r="K120" s="32" t="s">
        <v>32</v>
      </c>
      <c r="L120" s="32" t="s">
        <v>1355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117"/>
      <c r="CE120" s="117"/>
      <c r="CF120" s="117"/>
      <c r="CG120" s="117"/>
    </row>
    <row r="121" spans="1:85" ht="16">
      <c r="A121" s="31" t="str">
        <f t="shared" si="37"/>
        <v>Residential</v>
      </c>
      <c r="B121" s="31" t="s">
        <v>92</v>
      </c>
      <c r="C121" s="31" t="str">
        <f t="shared" si="49"/>
        <v>Parent-Peak Time Rebate</v>
      </c>
      <c r="D121" s="45">
        <f t="shared" si="50"/>
        <v>62.767995097476863</v>
      </c>
      <c r="E121" s="45">
        <f t="shared" si="51"/>
        <v>58.298510965166997</v>
      </c>
      <c r="F121" s="45">
        <f t="shared" si="52"/>
        <v>62.767995097476863</v>
      </c>
      <c r="G121" s="46">
        <f t="shared" si="41"/>
        <v>1361331.5238183246</v>
      </c>
      <c r="H121" s="47">
        <f t="shared" si="42"/>
        <v>23.351051361015237</v>
      </c>
      <c r="I121" s="47">
        <f t="shared" si="43"/>
        <v>21.688306623530295</v>
      </c>
      <c r="J121" s="47">
        <f t="shared" si="53"/>
        <v>23.351051361015237</v>
      </c>
      <c r="K121" s="32" t="s">
        <v>32</v>
      </c>
      <c r="L121" s="32" t="s">
        <v>1376</v>
      </c>
      <c r="M121" s="34">
        <v>0</v>
      </c>
      <c r="N121" s="34">
        <v>0.6506855784161476</v>
      </c>
      <c r="O121" s="34">
        <v>1.832100349871564</v>
      </c>
      <c r="P121" s="34">
        <v>3.7531507666314532</v>
      </c>
      <c r="Q121" s="34">
        <v>4.4513751940817645</v>
      </c>
      <c r="R121" s="34">
        <v>4.6707493074951527</v>
      </c>
      <c r="S121" s="34">
        <v>4.5479752782947074</v>
      </c>
      <c r="T121" s="34">
        <v>4.3882917175498504</v>
      </c>
      <c r="U121" s="34">
        <v>4.2260821499457073</v>
      </c>
      <c r="V121" s="34">
        <v>4.061313808475508</v>
      </c>
      <c r="W121" s="34">
        <v>3.8659060427144452</v>
      </c>
      <c r="X121" s="34">
        <v>3.8792402426663974</v>
      </c>
      <c r="Y121" s="34">
        <v>3.8923215956466284</v>
      </c>
      <c r="Z121" s="34">
        <v>3.9051390215043753</v>
      </c>
      <c r="AA121" s="34">
        <v>3.9176811219035153</v>
      </c>
      <c r="AB121" s="34">
        <v>3.9299361727483557</v>
      </c>
      <c r="AC121" s="34">
        <v>3.9418921164927423</v>
      </c>
      <c r="AD121" s="34">
        <v>3.95353655433478</v>
      </c>
      <c r="AE121" s="34">
        <v>3.9648567382999444</v>
      </c>
      <c r="AF121" s="34">
        <v>3.9758395632157328</v>
      </c>
      <c r="AG121" s="34">
        <v>3.986471558581429</v>
      </c>
      <c r="AH121" s="34">
        <v>3.9967388803370323</v>
      </c>
      <c r="AI121" s="34">
        <v>4.0229665445882636</v>
      </c>
      <c r="AJ121" s="55">
        <v>0</v>
      </c>
      <c r="AK121" s="55">
        <v>220271.59</v>
      </c>
      <c r="AL121" s="55">
        <v>360867.21</v>
      </c>
      <c r="AM121" s="55">
        <v>557285.79</v>
      </c>
      <c r="AN121" s="55">
        <v>236683.1</v>
      </c>
      <c r="AO121" s="55">
        <v>111109.6</v>
      </c>
      <c r="AP121" s="55">
        <v>50775.94</v>
      </c>
      <c r="AQ121" s="55">
        <v>50775.94</v>
      </c>
      <c r="AR121" s="55">
        <v>50775.94</v>
      </c>
      <c r="AS121" s="55">
        <v>50775.94</v>
      </c>
      <c r="AT121" s="55">
        <v>50775.94</v>
      </c>
      <c r="AU121" s="55">
        <v>57109.5</v>
      </c>
      <c r="AV121" s="55">
        <v>57067.98</v>
      </c>
      <c r="AW121" s="55">
        <v>57023.02</v>
      </c>
      <c r="AX121" s="55">
        <v>56974.5</v>
      </c>
      <c r="AY121" s="55">
        <v>56922.31</v>
      </c>
      <c r="AZ121" s="55">
        <v>56866.31</v>
      </c>
      <c r="BA121" s="55">
        <v>56806.38</v>
      </c>
      <c r="BB121" s="55">
        <v>56742.37</v>
      </c>
      <c r="BC121" s="55">
        <v>56674.15</v>
      </c>
      <c r="BD121" s="55">
        <v>56601.58</v>
      </c>
      <c r="BE121" s="55">
        <v>56524.52</v>
      </c>
      <c r="BF121" s="55">
        <v>60953.59</v>
      </c>
      <c r="BG121" s="34">
        <v>0</v>
      </c>
      <c r="BH121" s="34">
        <v>0.6043525887557728</v>
      </c>
      <c r="BI121" s="34">
        <v>1.7016430454788758</v>
      </c>
      <c r="BJ121" s="34">
        <v>3.4859023421505482</v>
      </c>
      <c r="BK121" s="34">
        <v>4.1344087087573671</v>
      </c>
      <c r="BL121" s="34">
        <v>4.3381619772255249</v>
      </c>
      <c r="BM121" s="34">
        <v>4.2241302469390254</v>
      </c>
      <c r="BN121" s="34">
        <v>4.075817180660839</v>
      </c>
      <c r="BO121" s="34">
        <v>3.9251579754251229</v>
      </c>
      <c r="BP121" s="34">
        <v>3.7721221974463082</v>
      </c>
      <c r="BQ121" s="34">
        <v>3.5906287188477219</v>
      </c>
      <c r="BR121" s="34">
        <v>3.6030134381764714</v>
      </c>
      <c r="BS121" s="34">
        <v>3.6151633148608044</v>
      </c>
      <c r="BT121" s="34">
        <v>3.6270680577278132</v>
      </c>
      <c r="BU121" s="34">
        <v>3.6387170800760638</v>
      </c>
      <c r="BV121" s="34">
        <v>3.6500994926407331</v>
      </c>
      <c r="BW121" s="34">
        <v>3.6612040964503438</v>
      </c>
      <c r="BX121" s="34">
        <v>3.6720193755772774</v>
      </c>
      <c r="BY121" s="34">
        <v>3.6825334897846203</v>
      </c>
      <c r="BZ121" s="34">
        <v>3.6927342670722703</v>
      </c>
      <c r="CA121" s="34">
        <v>3.7026091961256204</v>
      </c>
      <c r="CB121" s="34">
        <v>3.712145418670604</v>
      </c>
      <c r="CC121" s="34">
        <v>3.7365055048827971</v>
      </c>
      <c r="CD121" s="117"/>
      <c r="CE121" s="117"/>
      <c r="CF121" s="117"/>
      <c r="CG121" s="117"/>
    </row>
    <row r="122" spans="1:85" ht="16">
      <c r="A122" s="31" t="str">
        <f t="shared" si="37"/>
        <v>C&amp;I</v>
      </c>
      <c r="B122" s="31" t="s">
        <v>92</v>
      </c>
      <c r="C122" s="31" t="str">
        <f t="shared" si="49"/>
        <v>DLC Central AC</v>
      </c>
      <c r="D122" s="45">
        <f t="shared" si="50"/>
        <v>91.776961029601466</v>
      </c>
      <c r="E122" s="45">
        <f t="shared" si="51"/>
        <v>91.776961029601466</v>
      </c>
      <c r="F122" s="45" t="str">
        <f t="shared" si="52"/>
        <v>n/a</v>
      </c>
      <c r="G122" s="46">
        <f t="shared" si="41"/>
        <v>307801.50055469823</v>
      </c>
      <c r="H122" s="47">
        <f t="shared" si="42"/>
        <v>3.3537992226112263</v>
      </c>
      <c r="I122" s="47">
        <f t="shared" si="43"/>
        <v>0</v>
      </c>
      <c r="J122" s="47">
        <f t="shared" si="53"/>
        <v>3.3537992226112263</v>
      </c>
      <c r="K122" s="32" t="s">
        <v>152</v>
      </c>
      <c r="L122" s="32" t="s">
        <v>141</v>
      </c>
      <c r="M122" s="34">
        <v>0</v>
      </c>
      <c r="N122" s="34">
        <v>6.6815314637811721E-2</v>
      </c>
      <c r="O122" s="34">
        <v>0.20099507478863604</v>
      </c>
      <c r="P122" s="34">
        <v>0.46559152625814421</v>
      </c>
      <c r="Q122" s="34">
        <v>0.59916303998817344</v>
      </c>
      <c r="R122" s="34">
        <v>0.66922287921162393</v>
      </c>
      <c r="S122" s="34">
        <v>0.67569776173912255</v>
      </c>
      <c r="T122" s="34">
        <v>0.68223553523900105</v>
      </c>
      <c r="U122" s="34">
        <v>0.68883681057554302</v>
      </c>
      <c r="V122" s="34">
        <v>0.69550220454639822</v>
      </c>
      <c r="W122" s="34">
        <v>0.70223233994021317</v>
      </c>
      <c r="X122" s="34">
        <v>0.70902784559482301</v>
      </c>
      <c r="Y122" s="34">
        <v>0.71588935645600849</v>
      </c>
      <c r="Z122" s="34">
        <v>0.72281751363682023</v>
      </c>
      <c r="AA122" s="34">
        <v>0.72981296447748489</v>
      </c>
      <c r="AB122" s="34">
        <v>0.73687636260588707</v>
      </c>
      <c r="AC122" s="34">
        <v>0.744008367998645</v>
      </c>
      <c r="AD122" s="34">
        <v>0.75120964704277415</v>
      </c>
      <c r="AE122" s="34">
        <v>0.75848087259795116</v>
      </c>
      <c r="AF122" s="34">
        <v>0.76582272405938601</v>
      </c>
      <c r="AG122" s="34">
        <v>0.77323588742129967</v>
      </c>
      <c r="AH122" s="34">
        <v>0.78072105534102132</v>
      </c>
      <c r="AI122" s="34">
        <v>0.78827892720370796</v>
      </c>
      <c r="AJ122" s="55">
        <v>0</v>
      </c>
      <c r="AK122" s="55">
        <v>24976.799999999999</v>
      </c>
      <c r="AL122" s="55">
        <v>47055.67</v>
      </c>
      <c r="AM122" s="55">
        <v>89984.85</v>
      </c>
      <c r="AN122" s="55">
        <v>62147.25</v>
      </c>
      <c r="AO122" s="55">
        <v>48856.98</v>
      </c>
      <c r="AP122" s="55">
        <v>33113.82</v>
      </c>
      <c r="AQ122" s="55">
        <v>33379.949999999997</v>
      </c>
      <c r="AR122" s="55">
        <v>33648.660000000003</v>
      </c>
      <c r="AS122" s="55">
        <v>33919.980000000003</v>
      </c>
      <c r="AT122" s="55">
        <v>34193.94</v>
      </c>
      <c r="AU122" s="55">
        <v>34470.559999999998</v>
      </c>
      <c r="AV122" s="55">
        <v>34749.86</v>
      </c>
      <c r="AW122" s="55">
        <v>35031.879999999997</v>
      </c>
      <c r="AX122" s="55">
        <v>35316.639999999999</v>
      </c>
      <c r="AY122" s="55">
        <v>35604.160000000003</v>
      </c>
      <c r="AZ122" s="55">
        <v>35894.47</v>
      </c>
      <c r="BA122" s="55">
        <v>36187.61</v>
      </c>
      <c r="BB122" s="55">
        <v>36483.589999999997</v>
      </c>
      <c r="BC122" s="55">
        <v>36782.449999999997</v>
      </c>
      <c r="BD122" s="55">
        <v>37084.21</v>
      </c>
      <c r="BE122" s="55">
        <v>37388.9</v>
      </c>
      <c r="BF122" s="55">
        <v>37696.550000000003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117"/>
      <c r="CE122" s="117"/>
      <c r="CF122" s="117"/>
      <c r="CG122" s="117"/>
    </row>
    <row r="123" spans="1:85" ht="16">
      <c r="A123" s="31" t="str">
        <f t="shared" si="37"/>
        <v>C&amp;I</v>
      </c>
      <c r="B123" s="31" t="s">
        <v>92</v>
      </c>
      <c r="C123" s="31" t="str">
        <f t="shared" si="49"/>
        <v>DLC Water Heating</v>
      </c>
      <c r="D123" s="45">
        <f t="shared" si="50"/>
        <v>0</v>
      </c>
      <c r="E123" s="45" t="str">
        <f t="shared" si="51"/>
        <v/>
      </c>
      <c r="F123" s="45" t="str">
        <f t="shared" si="52"/>
        <v>n/a</v>
      </c>
      <c r="G123" s="46">
        <f t="shared" si="41"/>
        <v>0</v>
      </c>
      <c r="H123" s="47">
        <f t="shared" si="42"/>
        <v>0</v>
      </c>
      <c r="I123" s="47">
        <f t="shared" si="43"/>
        <v>0</v>
      </c>
      <c r="J123" s="47">
        <f t="shared" si="53"/>
        <v>0</v>
      </c>
      <c r="K123" s="32" t="s">
        <v>152</v>
      </c>
      <c r="L123" s="32" t="s">
        <v>163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117"/>
      <c r="CE123" s="117"/>
      <c r="CF123" s="117"/>
      <c r="CG123" s="117"/>
    </row>
    <row r="124" spans="1:85" ht="16">
      <c r="A124" s="31" t="str">
        <f t="shared" si="37"/>
        <v>C&amp;I</v>
      </c>
      <c r="B124" s="31" t="s">
        <v>92</v>
      </c>
      <c r="C124" s="31" t="str">
        <f t="shared" si="49"/>
        <v>DLC Smart Thermostats - Cooling</v>
      </c>
      <c r="D124" s="45">
        <f t="shared" si="50"/>
        <v>62.830892753822553</v>
      </c>
      <c r="E124" s="45">
        <f t="shared" si="51"/>
        <v>62.830892753822553</v>
      </c>
      <c r="F124" s="45" t="str">
        <f t="shared" si="52"/>
        <v>n/a</v>
      </c>
      <c r="G124" s="46">
        <f t="shared" si="41"/>
        <v>438150.48896565469</v>
      </c>
      <c r="H124" s="47">
        <f t="shared" si="42"/>
        <v>6.9734881960434683</v>
      </c>
      <c r="I124" s="47">
        <f t="shared" si="43"/>
        <v>0</v>
      </c>
      <c r="J124" s="47">
        <f t="shared" si="53"/>
        <v>6.9734881960434683</v>
      </c>
      <c r="K124" s="32" t="s">
        <v>152</v>
      </c>
      <c r="L124" s="32" t="s">
        <v>185</v>
      </c>
      <c r="M124" s="34">
        <v>0</v>
      </c>
      <c r="N124" s="34">
        <v>0.13419808415316364</v>
      </c>
      <c r="O124" s="34">
        <v>0.40715509993022347</v>
      </c>
      <c r="P124" s="34">
        <v>0.95958623924747544</v>
      </c>
      <c r="Q124" s="34">
        <v>1.2457342205335775</v>
      </c>
      <c r="R124" s="34">
        <v>1.3975405827064298</v>
      </c>
      <c r="S124" s="34">
        <v>1.4110621035353295</v>
      </c>
      <c r="T124" s="34">
        <v>1.4247149598115323</v>
      </c>
      <c r="U124" s="34">
        <v>1.4385004272051527</v>
      </c>
      <c r="V124" s="34">
        <v>1.4524197937769747</v>
      </c>
      <c r="W124" s="34">
        <v>1.4664743600988035</v>
      </c>
      <c r="X124" s="34">
        <v>1.4806654393749883</v>
      </c>
      <c r="Y124" s="34">
        <v>1.4949943575651197</v>
      </c>
      <c r="Z124" s="34">
        <v>1.5094624535079237</v>
      </c>
      <c r="AA124" s="34">
        <v>1.5240710790463594</v>
      </c>
      <c r="AB124" s="34">
        <v>1.5388215991539265</v>
      </c>
      <c r="AC124" s="34">
        <v>1.553715392062206</v>
      </c>
      <c r="AD124" s="34">
        <v>1.5687538493896351</v>
      </c>
      <c r="AE124" s="34">
        <v>1.5839383762715364</v>
      </c>
      <c r="AF124" s="34">
        <v>1.5992703914914066</v>
      </c>
      <c r="AG124" s="34">
        <v>1.6147513276134817</v>
      </c>
      <c r="AH124" s="34">
        <v>1.6303826311165937</v>
      </c>
      <c r="AI124" s="34">
        <v>1.6461657625293193</v>
      </c>
      <c r="AJ124" s="55">
        <v>0</v>
      </c>
      <c r="AK124" s="55">
        <v>19514.39</v>
      </c>
      <c r="AL124" s="55">
        <v>40441.589999999997</v>
      </c>
      <c r="AM124" s="55">
        <v>82719.25</v>
      </c>
      <c r="AN124" s="55">
        <v>81474.73</v>
      </c>
      <c r="AO124" s="55">
        <v>81204.460000000006</v>
      </c>
      <c r="AP124" s="55">
        <v>74068.13</v>
      </c>
      <c r="AQ124" s="55">
        <v>74731.490000000005</v>
      </c>
      <c r="AR124" s="55">
        <v>75401.289999999994</v>
      </c>
      <c r="AS124" s="55">
        <v>76077.600000000006</v>
      </c>
      <c r="AT124" s="55">
        <v>76760.479999999996</v>
      </c>
      <c r="AU124" s="55">
        <v>77449.990000000005</v>
      </c>
      <c r="AV124" s="55">
        <v>78146.2</v>
      </c>
      <c r="AW124" s="55">
        <v>78849.17</v>
      </c>
      <c r="AX124" s="55">
        <v>79558.97</v>
      </c>
      <c r="AY124" s="55">
        <v>80275.67</v>
      </c>
      <c r="AZ124" s="55">
        <v>80999.320000000007</v>
      </c>
      <c r="BA124" s="55">
        <v>81730.009999999995</v>
      </c>
      <c r="BB124" s="55">
        <v>82467.789999999994</v>
      </c>
      <c r="BC124" s="55">
        <v>83212.740000000005</v>
      </c>
      <c r="BD124" s="55">
        <v>83964.92</v>
      </c>
      <c r="BE124" s="55">
        <v>84724.41</v>
      </c>
      <c r="BF124" s="55">
        <v>85491.27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117"/>
      <c r="CE124" s="117"/>
      <c r="CF124" s="117"/>
      <c r="CG124" s="117"/>
    </row>
    <row r="125" spans="1:85" ht="16">
      <c r="A125" s="31" t="str">
        <f t="shared" si="37"/>
        <v>C&amp;I</v>
      </c>
      <c r="B125" s="31" t="s">
        <v>92</v>
      </c>
      <c r="C125" s="31" t="str">
        <f t="shared" si="49"/>
        <v>DLC Smart Thermostats - Heating</v>
      </c>
      <c r="D125" s="45">
        <f t="shared" si="50"/>
        <v>23.882264139390234</v>
      </c>
      <c r="E125" s="45" t="str">
        <f t="shared" si="51"/>
        <v/>
      </c>
      <c r="F125" s="45">
        <f t="shared" si="52"/>
        <v>23.882264139390234</v>
      </c>
      <c r="G125" s="46">
        <f t="shared" si="41"/>
        <v>11307.898529376254</v>
      </c>
      <c r="H125" s="47">
        <f t="shared" si="42"/>
        <v>0</v>
      </c>
      <c r="I125" s="47">
        <f t="shared" si="43"/>
        <v>0.47348519651977056</v>
      </c>
      <c r="J125" s="47">
        <f t="shared" si="53"/>
        <v>0.47348519651977056</v>
      </c>
      <c r="K125" s="32" t="s">
        <v>152</v>
      </c>
      <c r="L125" s="32" t="s">
        <v>206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55">
        <v>0</v>
      </c>
      <c r="AK125" s="55">
        <v>0</v>
      </c>
      <c r="AL125" s="55">
        <v>724.9</v>
      </c>
      <c r="AM125" s="55">
        <v>1624.3</v>
      </c>
      <c r="AN125" s="55">
        <v>3441</v>
      </c>
      <c r="AO125" s="55">
        <v>2632.49</v>
      </c>
      <c r="AP125" s="55">
        <v>2233.0300000000002</v>
      </c>
      <c r="AQ125" s="55">
        <v>1659.62</v>
      </c>
      <c r="AR125" s="55">
        <v>1675.68</v>
      </c>
      <c r="AS125" s="55">
        <v>1691.9</v>
      </c>
      <c r="AT125" s="55">
        <v>1708.27</v>
      </c>
      <c r="AU125" s="55">
        <v>1724.81</v>
      </c>
      <c r="AV125" s="55">
        <v>1741.5</v>
      </c>
      <c r="AW125" s="55">
        <v>1758.36</v>
      </c>
      <c r="AX125" s="55">
        <v>1775.38</v>
      </c>
      <c r="AY125" s="55">
        <v>1792.56</v>
      </c>
      <c r="AZ125" s="55">
        <v>1809.91</v>
      </c>
      <c r="BA125" s="55">
        <v>1827.43</v>
      </c>
      <c r="BB125" s="55">
        <v>1845.12</v>
      </c>
      <c r="BC125" s="55">
        <v>1862.99</v>
      </c>
      <c r="BD125" s="55">
        <v>1881.02</v>
      </c>
      <c r="BE125" s="55">
        <v>1899.23</v>
      </c>
      <c r="BF125" s="55">
        <v>1917.62</v>
      </c>
      <c r="BG125" s="34">
        <v>0</v>
      </c>
      <c r="BH125" s="34">
        <v>0</v>
      </c>
      <c r="BI125" s="34">
        <v>1.0977482648832998E-2</v>
      </c>
      <c r="BJ125" s="34">
        <v>3.3263761731385795E-2</v>
      </c>
      <c r="BK125" s="34">
        <v>7.836913627686265E-2</v>
      </c>
      <c r="BL125" s="34">
        <v>0.1017351600185978</v>
      </c>
      <c r="BM125" s="34">
        <v>0.11413274519198802</v>
      </c>
      <c r="BN125" s="34">
        <v>0.1152370466700099</v>
      </c>
      <c r="BO125" s="34">
        <v>0.11635207430305777</v>
      </c>
      <c r="BP125" s="34">
        <v>0.11747793227500339</v>
      </c>
      <c r="BQ125" s="34">
        <v>0.1186147257816636</v>
      </c>
      <c r="BR125" s="34">
        <v>0.11976256104062923</v>
      </c>
      <c r="BS125" s="34">
        <v>0.12092154530118988</v>
      </c>
      <c r="BT125" s="34">
        <v>0.12209178685435479</v>
      </c>
      <c r="BU125" s="34">
        <v>0.12327339504297107</v>
      </c>
      <c r="BV125" s="34">
        <v>0.12446648027194028</v>
      </c>
      <c r="BW125" s="34">
        <v>0.1256711540185344</v>
      </c>
      <c r="BX125" s="34">
        <v>0.12688752884281168</v>
      </c>
      <c r="BY125" s="34">
        <v>0.12811571839813382</v>
      </c>
      <c r="BZ125" s="34">
        <v>0.12935583744178528</v>
      </c>
      <c r="CA125" s="34">
        <v>0.13060800184569599</v>
      </c>
      <c r="CB125" s="34">
        <v>0.13187232860726758</v>
      </c>
      <c r="CC125" s="34">
        <v>0.1331489358603056</v>
      </c>
      <c r="CD125" s="117"/>
      <c r="CE125" s="117"/>
      <c r="CF125" s="117"/>
      <c r="CG125" s="117"/>
    </row>
    <row r="126" spans="1:85" ht="16">
      <c r="A126" s="31" t="str">
        <f t="shared" si="37"/>
        <v>C&amp;I</v>
      </c>
      <c r="B126" s="31" t="s">
        <v>92</v>
      </c>
      <c r="C126" s="31" t="str">
        <f t="shared" si="49"/>
        <v>DLC Smart Appliances</v>
      </c>
      <c r="D126" s="45">
        <f t="shared" si="50"/>
        <v>439.21392583338275</v>
      </c>
      <c r="E126" s="45">
        <f t="shared" si="51"/>
        <v>439.21392583338275</v>
      </c>
      <c r="F126" s="45">
        <f t="shared" si="52"/>
        <v>439.21392583338275</v>
      </c>
      <c r="G126" s="46">
        <f t="shared" si="41"/>
        <v>401572.88035932148</v>
      </c>
      <c r="H126" s="47">
        <f t="shared" si="42"/>
        <v>0.91429906189190246</v>
      </c>
      <c r="I126" s="47">
        <f t="shared" si="43"/>
        <v>0.91429906189190246</v>
      </c>
      <c r="J126" s="47">
        <f t="shared" si="53"/>
        <v>0.91429906189190246</v>
      </c>
      <c r="K126" s="32" t="s">
        <v>152</v>
      </c>
      <c r="L126" s="32" t="s">
        <v>227</v>
      </c>
      <c r="M126" s="34">
        <v>0</v>
      </c>
      <c r="N126" s="34">
        <v>1.759480750516542E-2</v>
      </c>
      <c r="O126" s="34">
        <v>5.33823985135468E-2</v>
      </c>
      <c r="P126" s="34">
        <v>0.12581204322481315</v>
      </c>
      <c r="Q126" s="34">
        <v>0.1633291112253846</v>
      </c>
      <c r="R126" s="34">
        <v>0.18323255274875447</v>
      </c>
      <c r="S126" s="34">
        <v>0.1850053690871013</v>
      </c>
      <c r="T126" s="34">
        <v>0.18679540491057339</v>
      </c>
      <c r="U126" s="34">
        <v>0.18860282747319843</v>
      </c>
      <c r="V126" s="34">
        <v>0.19042780565355397</v>
      </c>
      <c r="W126" s="34">
        <v>0.19227050997054651</v>
      </c>
      <c r="X126" s="34">
        <v>0.19413111259934435</v>
      </c>
      <c r="Y126" s="34">
        <v>0.19600978738746486</v>
      </c>
      <c r="Z126" s="34">
        <v>0.19790670987101808</v>
      </c>
      <c r="AA126" s="34">
        <v>0.19982205729110836</v>
      </c>
      <c r="AB126" s="34">
        <v>0.20175600861039472</v>
      </c>
      <c r="AC126" s="34">
        <v>0.2037087445298128</v>
      </c>
      <c r="AD126" s="34">
        <v>0.20568044750545864</v>
      </c>
      <c r="AE126" s="34">
        <v>0.20767130176563672</v>
      </c>
      <c r="AF126" s="34">
        <v>0.20968149332807356</v>
      </c>
      <c r="AG126" s="34">
        <v>0.21171121001729845</v>
      </c>
      <c r="AH126" s="34">
        <v>0.21376064148219306</v>
      </c>
      <c r="AI126" s="34">
        <v>0.21582997921371153</v>
      </c>
      <c r="AJ126" s="55">
        <v>0</v>
      </c>
      <c r="AK126" s="55">
        <v>47228.54</v>
      </c>
      <c r="AL126" s="55">
        <v>89908.81</v>
      </c>
      <c r="AM126" s="55">
        <v>175871.06</v>
      </c>
      <c r="AN126" s="55">
        <v>93966.16</v>
      </c>
      <c r="AO126" s="55">
        <v>52644.59</v>
      </c>
      <c r="AP126" s="55">
        <v>10110.14</v>
      </c>
      <c r="AQ126" s="55">
        <v>10150.540000000001</v>
      </c>
      <c r="AR126" s="55">
        <v>10191.33</v>
      </c>
      <c r="AS126" s="55">
        <v>10232.52</v>
      </c>
      <c r="AT126" s="55">
        <v>10274.1</v>
      </c>
      <c r="AU126" s="55">
        <v>10316.09</v>
      </c>
      <c r="AV126" s="55">
        <v>10358.49</v>
      </c>
      <c r="AW126" s="55">
        <v>10401.299999999999</v>
      </c>
      <c r="AX126" s="55">
        <v>10444.52</v>
      </c>
      <c r="AY126" s="55">
        <v>10488.17</v>
      </c>
      <c r="AZ126" s="55">
        <v>10532.24</v>
      </c>
      <c r="BA126" s="55">
        <v>10576.73</v>
      </c>
      <c r="BB126" s="55">
        <v>10621.66</v>
      </c>
      <c r="BC126" s="55">
        <v>10667.03</v>
      </c>
      <c r="BD126" s="55">
        <v>10712.83</v>
      </c>
      <c r="BE126" s="55">
        <v>10759.08</v>
      </c>
      <c r="BF126" s="55">
        <v>10805.78</v>
      </c>
      <c r="BG126" s="34">
        <v>0</v>
      </c>
      <c r="BH126" s="34">
        <v>1.759480750516542E-2</v>
      </c>
      <c r="BI126" s="34">
        <v>5.33823985135468E-2</v>
      </c>
      <c r="BJ126" s="34">
        <v>0.12581204322481315</v>
      </c>
      <c r="BK126" s="34">
        <v>0.1633291112253846</v>
      </c>
      <c r="BL126" s="34">
        <v>0.18323255274875447</v>
      </c>
      <c r="BM126" s="34">
        <v>0.1850053690871013</v>
      </c>
      <c r="BN126" s="34">
        <v>0.18679540491057339</v>
      </c>
      <c r="BO126" s="34">
        <v>0.18860282747319843</v>
      </c>
      <c r="BP126" s="34">
        <v>0.19042780565355397</v>
      </c>
      <c r="BQ126" s="34">
        <v>0.19227050997054651</v>
      </c>
      <c r="BR126" s="34">
        <v>0.19413111259934435</v>
      </c>
      <c r="BS126" s="34">
        <v>0.19600978738746486</v>
      </c>
      <c r="BT126" s="34">
        <v>0.19790670987101808</v>
      </c>
      <c r="BU126" s="34">
        <v>0.19982205729110836</v>
      </c>
      <c r="BV126" s="34">
        <v>0.20175600861039472</v>
      </c>
      <c r="BW126" s="34">
        <v>0.2037087445298128</v>
      </c>
      <c r="BX126" s="34">
        <v>0.20568044750545864</v>
      </c>
      <c r="BY126" s="34">
        <v>0.20767130176563672</v>
      </c>
      <c r="BZ126" s="34">
        <v>0.20968149332807356</v>
      </c>
      <c r="CA126" s="34">
        <v>0.21171121001729845</v>
      </c>
      <c r="CB126" s="34">
        <v>0.21376064148219306</v>
      </c>
      <c r="CC126" s="34">
        <v>0.21582997921371153</v>
      </c>
      <c r="CD126" s="117"/>
      <c r="CE126" s="117"/>
      <c r="CF126" s="117"/>
      <c r="CG126" s="117"/>
    </row>
    <row r="127" spans="1:85" ht="16">
      <c r="A127" s="31" t="str">
        <f t="shared" si="37"/>
        <v>C&amp;I</v>
      </c>
      <c r="B127" s="31" t="s">
        <v>92</v>
      </c>
      <c r="C127" s="31" t="str">
        <f t="shared" si="49"/>
        <v>Third Party Contracts</v>
      </c>
      <c r="D127" s="45">
        <f t="shared" si="50"/>
        <v>75.469124146869049</v>
      </c>
      <c r="E127" s="45">
        <f t="shared" si="51"/>
        <v>75.072000008350827</v>
      </c>
      <c r="F127" s="45">
        <f t="shared" si="52"/>
        <v>75.469124146869049</v>
      </c>
      <c r="G127" s="46">
        <f t="shared" si="41"/>
        <v>876180.09236484673</v>
      </c>
      <c r="H127" s="47">
        <f t="shared" si="42"/>
        <v>11.671196881225791</v>
      </c>
      <c r="I127" s="47">
        <f t="shared" si="43"/>
        <v>11.60978217608209</v>
      </c>
      <c r="J127" s="47">
        <f t="shared" si="53"/>
        <v>11.671196881225791</v>
      </c>
      <c r="K127" s="32" t="s">
        <v>152</v>
      </c>
      <c r="L127" s="32" t="s">
        <v>248</v>
      </c>
      <c r="M127" s="34">
        <v>0</v>
      </c>
      <c r="N127" s="34">
        <v>0.9276600026344316</v>
      </c>
      <c r="O127" s="34">
        <v>1.4979938006104576</v>
      </c>
      <c r="P127" s="34">
        <v>1.8904353455529537</v>
      </c>
      <c r="Q127" s="34">
        <v>1.906527830157861</v>
      </c>
      <c r="R127" s="34">
        <v>1.9227587052257467</v>
      </c>
      <c r="S127" s="34">
        <v>1.9391291601620944</v>
      </c>
      <c r="T127" s="34">
        <v>1.9556403945951637</v>
      </c>
      <c r="U127" s="34">
        <v>1.9722936184638533</v>
      </c>
      <c r="V127" s="34">
        <v>1.9890900521063195</v>
      </c>
      <c r="W127" s="34">
        <v>2.0060309263493559</v>
      </c>
      <c r="X127" s="34">
        <v>2.0231174825985416</v>
      </c>
      <c r="Y127" s="34">
        <v>2.0403509729291653</v>
      </c>
      <c r="Z127" s="34">
        <v>2.0577326601779289</v>
      </c>
      <c r="AA127" s="34">
        <v>2.075263818035439</v>
      </c>
      <c r="AB127" s="34">
        <v>2.0929457311394986</v>
      </c>
      <c r="AC127" s="34">
        <v>2.1107796951691884</v>
      </c>
      <c r="AD127" s="34">
        <v>2.1287670169397765</v>
      </c>
      <c r="AE127" s="34">
        <v>2.1469090144984206</v>
      </c>
      <c r="AF127" s="34">
        <v>2.1652070172207156</v>
      </c>
      <c r="AG127" s="34">
        <v>2.1836623659080465</v>
      </c>
      <c r="AH127" s="34">
        <v>2.2022764128858037</v>
      </c>
      <c r="AI127" s="34">
        <v>2.2210505221024239</v>
      </c>
      <c r="AJ127" s="55">
        <v>0</v>
      </c>
      <c r="AK127" s="55">
        <v>69641.289999999994</v>
      </c>
      <c r="AL127" s="55">
        <v>112457.39</v>
      </c>
      <c r="AM127" s="55">
        <v>141918.76</v>
      </c>
      <c r="AN127" s="55">
        <v>143126.85999999999</v>
      </c>
      <c r="AO127" s="55">
        <v>144345.34</v>
      </c>
      <c r="AP127" s="55">
        <v>145574.29999999999</v>
      </c>
      <c r="AQ127" s="55">
        <v>146813.84</v>
      </c>
      <c r="AR127" s="55">
        <v>148064.03</v>
      </c>
      <c r="AS127" s="55">
        <v>149324.97</v>
      </c>
      <c r="AT127" s="55">
        <v>150596.75</v>
      </c>
      <c r="AU127" s="55">
        <v>151879.48000000001</v>
      </c>
      <c r="AV127" s="55">
        <v>153173.23000000001</v>
      </c>
      <c r="AW127" s="55">
        <v>154478.10999999999</v>
      </c>
      <c r="AX127" s="55">
        <v>155794.21</v>
      </c>
      <c r="AY127" s="55">
        <v>157121.62</v>
      </c>
      <c r="AZ127" s="55">
        <v>158460.45000000001</v>
      </c>
      <c r="BA127" s="55">
        <v>159810.79999999999</v>
      </c>
      <c r="BB127" s="55">
        <v>161172.75</v>
      </c>
      <c r="BC127" s="55">
        <v>162546.42000000001</v>
      </c>
      <c r="BD127" s="55">
        <v>163931.9</v>
      </c>
      <c r="BE127" s="55">
        <v>165329.29</v>
      </c>
      <c r="BF127" s="55">
        <v>166738.70000000001</v>
      </c>
      <c r="BG127" s="34">
        <v>0</v>
      </c>
      <c r="BH127" s="34">
        <v>0.92277858677664204</v>
      </c>
      <c r="BI127" s="34">
        <v>1.490111245932662</v>
      </c>
      <c r="BJ127" s="34">
        <v>1.8804877343077755</v>
      </c>
      <c r="BK127" s="34">
        <v>1.8964955390630416</v>
      </c>
      <c r="BL127" s="34">
        <v>1.9126410060603873</v>
      </c>
      <c r="BM127" s="34">
        <v>1.9289253184465567</v>
      </c>
      <c r="BN127" s="34">
        <v>1.9453496695372758</v>
      </c>
      <c r="BO127" s="34">
        <v>1.9619152629046555</v>
      </c>
      <c r="BP127" s="34">
        <v>1.9786233124653418</v>
      </c>
      <c r="BQ127" s="34">
        <v>1.9954750425694263</v>
      </c>
      <c r="BR127" s="34">
        <v>2.0124716880901201</v>
      </c>
      <c r="BS127" s="34">
        <v>2.0296144945141981</v>
      </c>
      <c r="BT127" s="34">
        <v>2.0469047180332227</v>
      </c>
      <c r="BU127" s="34">
        <v>2.0643436256355443</v>
      </c>
      <c r="BV127" s="34">
        <v>2.0819324951991072</v>
      </c>
      <c r="BW127" s="34">
        <v>2.0996726155850323</v>
      </c>
      <c r="BX127" s="34">
        <v>2.1175652867320292</v>
      </c>
      <c r="BY127" s="34">
        <v>2.1356118197515932</v>
      </c>
      <c r="BZ127" s="34">
        <v>2.1538135370240448</v>
      </c>
      <c r="CA127" s="34">
        <v>2.1721717722953753</v>
      </c>
      <c r="CB127" s="34">
        <v>2.1906878707749367</v>
      </c>
      <c r="CC127" s="34">
        <v>2.2093631892339665</v>
      </c>
      <c r="CD127" s="117"/>
      <c r="CE127" s="117"/>
      <c r="CF127" s="117"/>
      <c r="CG127" s="117"/>
    </row>
    <row r="128" spans="1:85" ht="16">
      <c r="A128" s="31" t="str">
        <f t="shared" si="37"/>
        <v>C&amp;I</v>
      </c>
      <c r="B128" s="31" t="s">
        <v>92</v>
      </c>
      <c r="C128" s="31" t="str">
        <f t="shared" si="49"/>
        <v>Time-of-Use Opt-Out</v>
      </c>
      <c r="D128" s="45">
        <f t="shared" si="50"/>
        <v>0</v>
      </c>
      <c r="E128" s="45" t="str">
        <f t="shared" si="51"/>
        <v/>
      </c>
      <c r="F128" s="45" t="str">
        <f t="shared" si="52"/>
        <v>n/a</v>
      </c>
      <c r="G128" s="46">
        <f t="shared" si="41"/>
        <v>0</v>
      </c>
      <c r="H128" s="47">
        <f t="shared" si="42"/>
        <v>0</v>
      </c>
      <c r="I128" s="47">
        <f t="shared" si="43"/>
        <v>0</v>
      </c>
      <c r="J128" s="47">
        <f t="shared" si="53"/>
        <v>0</v>
      </c>
      <c r="K128" s="32" t="s">
        <v>152</v>
      </c>
      <c r="L128" s="32" t="s">
        <v>1314</v>
      </c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117"/>
      <c r="CE128" s="117"/>
      <c r="CF128" s="117"/>
      <c r="CG128" s="117"/>
    </row>
    <row r="129" spans="1:85" ht="16">
      <c r="A129" s="31" t="str">
        <f t="shared" si="37"/>
        <v>C&amp;I</v>
      </c>
      <c r="B129" s="31" t="s">
        <v>92</v>
      </c>
      <c r="C129" s="31" t="str">
        <f t="shared" si="49"/>
        <v>Electric Vehicle TOU Opt-in</v>
      </c>
      <c r="D129" s="45">
        <f t="shared" si="50"/>
        <v>974.47933629283352</v>
      </c>
      <c r="E129" s="45">
        <f t="shared" si="51"/>
        <v>969.35155362271757</v>
      </c>
      <c r="F129" s="45">
        <f t="shared" si="52"/>
        <v>974.47933629283352</v>
      </c>
      <c r="G129" s="46">
        <f t="shared" si="41"/>
        <v>207468.28314311264</v>
      </c>
      <c r="H129" s="47">
        <f t="shared" si="42"/>
        <v>0.21402790594160598</v>
      </c>
      <c r="I129" s="47">
        <f t="shared" si="43"/>
        <v>0.21290167519854714</v>
      </c>
      <c r="J129" s="47">
        <f t="shared" si="53"/>
        <v>0.21402790594160598</v>
      </c>
      <c r="K129" s="32" t="s">
        <v>152</v>
      </c>
      <c r="L129" s="32" t="s">
        <v>283</v>
      </c>
      <c r="M129" s="34">
        <v>3.0607323445040798E-2</v>
      </c>
      <c r="N129" s="34">
        <v>2.860029317511836E-2</v>
      </c>
      <c r="O129" s="34">
        <v>2.7491077515979328E-2</v>
      </c>
      <c r="P129" s="34">
        <v>2.6829778903719997E-2</v>
      </c>
      <c r="Q129" s="34">
        <v>2.7058169578374296E-2</v>
      </c>
      <c r="R129" s="34">
        <v>2.7288524343222334E-2</v>
      </c>
      <c r="S129" s="34">
        <v>2.7520860078760041E-2</v>
      </c>
      <c r="T129" s="34">
        <v>2.7755193810568873E-2</v>
      </c>
      <c r="U129" s="34">
        <v>2.7991542710562811E-2</v>
      </c>
      <c r="V129" s="34">
        <v>2.822992409824605E-2</v>
      </c>
      <c r="W129" s="34">
        <v>2.8470355441981548E-2</v>
      </c>
      <c r="X129" s="34">
        <v>2.8712854360270421E-2</v>
      </c>
      <c r="Y129" s="34">
        <v>2.8957438623042328E-2</v>
      </c>
      <c r="Z129" s="34">
        <v>2.9204126152957054E-2</v>
      </c>
      <c r="AA129" s="34">
        <v>2.9452935026717093E-2</v>
      </c>
      <c r="AB129" s="34">
        <v>2.970388347639176E-2</v>
      </c>
      <c r="AC129" s="34">
        <v>2.9956989890752374E-2</v>
      </c>
      <c r="AD129" s="34">
        <v>3.0212272816619264E-2</v>
      </c>
      <c r="AE129" s="34">
        <v>3.0469750960220036E-2</v>
      </c>
      <c r="AF129" s="34">
        <v>3.0729443188559771E-2</v>
      </c>
      <c r="AG129" s="34">
        <v>3.0991368530802723E-2</v>
      </c>
      <c r="AH129" s="34">
        <v>3.1255546179666249E-2</v>
      </c>
      <c r="AI129" s="34">
        <v>3.1521995492826374E-2</v>
      </c>
      <c r="AJ129" s="55">
        <v>177569.91</v>
      </c>
      <c r="AK129" s="55">
        <v>4853.1899999999996</v>
      </c>
      <c r="AL129" s="55">
        <v>4853.1899999999996</v>
      </c>
      <c r="AM129" s="55">
        <v>4853.1899999999996</v>
      </c>
      <c r="AN129" s="55">
        <v>6332.36</v>
      </c>
      <c r="AO129" s="55">
        <v>6341.23</v>
      </c>
      <c r="AP129" s="55">
        <v>6355.68</v>
      </c>
      <c r="AQ129" s="55">
        <v>6370.28</v>
      </c>
      <c r="AR129" s="55">
        <v>6385.01</v>
      </c>
      <c r="AS129" s="55">
        <v>6399.89</v>
      </c>
      <c r="AT129" s="55">
        <v>6414.92</v>
      </c>
      <c r="AU129" s="55">
        <v>6430.09</v>
      </c>
      <c r="AV129" s="55">
        <v>6445.4</v>
      </c>
      <c r="AW129" s="55">
        <v>6460.87</v>
      </c>
      <c r="AX129" s="55">
        <v>6476.48</v>
      </c>
      <c r="AY129" s="55">
        <v>6492.25</v>
      </c>
      <c r="AZ129" s="55">
        <v>6508.17</v>
      </c>
      <c r="BA129" s="55">
        <v>6524.24</v>
      </c>
      <c r="BB129" s="55">
        <v>6540.48</v>
      </c>
      <c r="BC129" s="55">
        <v>6556.86</v>
      </c>
      <c r="BD129" s="55">
        <v>6573.41</v>
      </c>
      <c r="BE129" s="55">
        <v>6590.12</v>
      </c>
      <c r="BF129" s="55">
        <v>6606.99</v>
      </c>
      <c r="BG129" s="34">
        <v>3.0446265434988712E-2</v>
      </c>
      <c r="BH129" s="34">
        <v>2.8449796307466437E-2</v>
      </c>
      <c r="BI129" s="34">
        <v>2.7346417423539077E-2</v>
      </c>
      <c r="BJ129" s="34">
        <v>2.6688598613711072E-2</v>
      </c>
      <c r="BK129" s="34">
        <v>2.6915787479666213E-2</v>
      </c>
      <c r="BL129" s="34">
        <v>2.7144930100626567E-2</v>
      </c>
      <c r="BM129" s="34">
        <v>2.7376043268261634E-2</v>
      </c>
      <c r="BN129" s="34">
        <v>2.7609143918562996E-2</v>
      </c>
      <c r="BO129" s="34">
        <v>2.7844249133084746E-2</v>
      </c>
      <c r="BP129" s="34">
        <v>2.8081376140194576E-2</v>
      </c>
      <c r="BQ129" s="34">
        <v>2.8320542316335601E-2</v>
      </c>
      <c r="BR129" s="34">
        <v>2.8561765187299082E-2</v>
      </c>
      <c r="BS129" s="34">
        <v>2.8805062429507994E-2</v>
      </c>
      <c r="BT129" s="34">
        <v>2.9050451871311743E-2</v>
      </c>
      <c r="BU129" s="34">
        <v>2.9297951494291888E-2</v>
      </c>
      <c r="BV129" s="34">
        <v>2.9547579434579221E-2</v>
      </c>
      <c r="BW129" s="34">
        <v>2.9799353984181993E-2</v>
      </c>
      <c r="BX129" s="34">
        <v>3.0053293592325784E-2</v>
      </c>
      <c r="BY129" s="34">
        <v>3.0309416866804641E-2</v>
      </c>
      <c r="BZ129" s="34">
        <v>3.0567742575344049E-2</v>
      </c>
      <c r="CA129" s="34">
        <v>3.0828289646975416E-2</v>
      </c>
      <c r="CB129" s="34">
        <v>3.1091077173422573E-2</v>
      </c>
      <c r="CC129" s="34">
        <v>3.1356124410500008E-2</v>
      </c>
      <c r="CD129" s="117"/>
      <c r="CE129" s="117"/>
      <c r="CF129" s="117"/>
      <c r="CG129" s="117"/>
    </row>
    <row r="130" spans="1:85" ht="16">
      <c r="A130" s="31" t="str">
        <f t="shared" si="37"/>
        <v>C&amp;I</v>
      </c>
      <c r="B130" s="31" t="s">
        <v>92</v>
      </c>
      <c r="C130" s="31" t="str">
        <f t="shared" si="49"/>
        <v>Thermal Energy Storage</v>
      </c>
      <c r="D130" s="45">
        <f t="shared" si="50"/>
        <v>471.45522555115258</v>
      </c>
      <c r="E130" s="45">
        <f t="shared" si="51"/>
        <v>471.45522555115258</v>
      </c>
      <c r="F130" s="45" t="str">
        <f t="shared" si="52"/>
        <v>n/a</v>
      </c>
      <c r="G130" s="46">
        <f t="shared" si="41"/>
        <v>441039.39864368731</v>
      </c>
      <c r="H130" s="47">
        <f t="shared" si="42"/>
        <v>0.93548522689104185</v>
      </c>
      <c r="I130" s="47">
        <f t="shared" si="43"/>
        <v>0</v>
      </c>
      <c r="J130" s="47">
        <f t="shared" si="53"/>
        <v>0.93548522689104185</v>
      </c>
      <c r="K130" s="32" t="s">
        <v>152</v>
      </c>
      <c r="L130" s="32" t="s">
        <v>325</v>
      </c>
      <c r="M130" s="34">
        <v>0</v>
      </c>
      <c r="N130" s="34">
        <v>2.0818201608475709E-2</v>
      </c>
      <c r="O130" s="34">
        <v>6.1597291883258291E-2</v>
      </c>
      <c r="P130" s="34">
        <v>0.13898653111311388</v>
      </c>
      <c r="Q130" s="34">
        <v>0.17474912824465208</v>
      </c>
      <c r="R130" s="34">
        <v>0.1903342381685004</v>
      </c>
      <c r="S130" s="34">
        <v>0.18785125636422853</v>
      </c>
      <c r="T130" s="34">
        <v>0.18408485371482666</v>
      </c>
      <c r="U130" s="34">
        <v>0.18022804477757245</v>
      </c>
      <c r="V130" s="34">
        <v>0.17627942663068208</v>
      </c>
      <c r="W130" s="34">
        <v>0.17135332465498818</v>
      </c>
      <c r="X130" s="34">
        <v>0.17301151158316125</v>
      </c>
      <c r="Y130" s="34">
        <v>0.17468580459325028</v>
      </c>
      <c r="Z130" s="34">
        <v>0.1763763601247223</v>
      </c>
      <c r="AA130" s="34">
        <v>0.17808333613655111</v>
      </c>
      <c r="AB130" s="34">
        <v>0.17980689212197695</v>
      </c>
      <c r="AC130" s="34">
        <v>0.18154718912340878</v>
      </c>
      <c r="AD130" s="34">
        <v>0.18330438974747124</v>
      </c>
      <c r="AE130" s="34">
        <v>0.18507865818019825</v>
      </c>
      <c r="AF130" s="34">
        <v>0.18687016020237379</v>
      </c>
      <c r="AG130" s="34">
        <v>0.18867906320502184</v>
      </c>
      <c r="AH130" s="34">
        <v>0.19050553620504682</v>
      </c>
      <c r="AI130" s="34">
        <v>0.19234974986102571</v>
      </c>
      <c r="AJ130" s="55">
        <v>0</v>
      </c>
      <c r="AK130" s="55">
        <v>56196.55</v>
      </c>
      <c r="AL130" s="55">
        <v>90693.45</v>
      </c>
      <c r="AM130" s="55">
        <v>154085.82999999999</v>
      </c>
      <c r="AN130" s="55">
        <v>87813.759999999995</v>
      </c>
      <c r="AO130" s="55">
        <v>55607.91</v>
      </c>
      <c r="AP130" s="55">
        <v>30050.75</v>
      </c>
      <c r="AQ130" s="55">
        <v>29874.03</v>
      </c>
      <c r="AR130" s="55">
        <v>29693.07</v>
      </c>
      <c r="AS130" s="55">
        <v>29507.8</v>
      </c>
      <c r="AT130" s="55">
        <v>29276.67</v>
      </c>
      <c r="AU130" s="55">
        <v>32061.25</v>
      </c>
      <c r="AV130" s="55">
        <v>32166.1</v>
      </c>
      <c r="AW130" s="55">
        <v>32271.96</v>
      </c>
      <c r="AX130" s="55">
        <v>32378.86</v>
      </c>
      <c r="AY130" s="55">
        <v>32486.79</v>
      </c>
      <c r="AZ130" s="55">
        <v>32595.77</v>
      </c>
      <c r="BA130" s="55">
        <v>32705.81</v>
      </c>
      <c r="BB130" s="55">
        <v>32816.92</v>
      </c>
      <c r="BC130" s="55">
        <v>32929.11</v>
      </c>
      <c r="BD130" s="55">
        <v>33042.39</v>
      </c>
      <c r="BE130" s="55">
        <v>33156.769999999997</v>
      </c>
      <c r="BF130" s="55">
        <v>33272.26</v>
      </c>
      <c r="BG130" s="34">
        <v>0</v>
      </c>
      <c r="BH130" s="34">
        <v>0</v>
      </c>
      <c r="BI130" s="34">
        <v>0</v>
      </c>
      <c r="BJ130" s="34">
        <v>0</v>
      </c>
      <c r="BK130" s="34">
        <v>0</v>
      </c>
      <c r="BL130" s="34">
        <v>0</v>
      </c>
      <c r="BM130" s="34">
        <v>0</v>
      </c>
      <c r="BN130" s="34">
        <v>0</v>
      </c>
      <c r="BO130" s="34">
        <v>0</v>
      </c>
      <c r="BP130" s="34">
        <v>0</v>
      </c>
      <c r="BQ130" s="34">
        <v>0</v>
      </c>
      <c r="BR130" s="34">
        <v>0</v>
      </c>
      <c r="BS130" s="34">
        <v>0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0</v>
      </c>
      <c r="BZ130" s="34">
        <v>0</v>
      </c>
      <c r="CA130" s="34">
        <v>0</v>
      </c>
      <c r="CB130" s="34">
        <v>0</v>
      </c>
      <c r="CC130" s="34">
        <v>0</v>
      </c>
      <c r="CD130" s="117"/>
      <c r="CE130" s="117"/>
      <c r="CF130" s="117"/>
      <c r="CG130" s="117"/>
    </row>
    <row r="131" spans="1:85" ht="16">
      <c r="A131" s="31" t="str">
        <f t="shared" si="37"/>
        <v>C&amp;I</v>
      </c>
      <c r="B131" s="31" t="s">
        <v>92</v>
      </c>
      <c r="C131" s="31" t="str">
        <f t="shared" si="49"/>
        <v>Battery Energy Storage</v>
      </c>
      <c r="D131" s="45">
        <f t="shared" si="50"/>
        <v>898.93044224130119</v>
      </c>
      <c r="E131" s="45">
        <f t="shared" si="51"/>
        <v>898.93044224130119</v>
      </c>
      <c r="F131" s="45">
        <f t="shared" si="52"/>
        <v>898.93044224130119</v>
      </c>
      <c r="G131" s="46">
        <f t="shared" si="41"/>
        <v>273459.56803124968</v>
      </c>
      <c r="H131" s="47">
        <f t="shared" si="42"/>
        <v>0.30420548151582627</v>
      </c>
      <c r="I131" s="47">
        <f t="shared" si="43"/>
        <v>0.30420548151582627</v>
      </c>
      <c r="J131" s="47">
        <f t="shared" si="53"/>
        <v>0.30420548151582627</v>
      </c>
      <c r="K131" s="32" t="s">
        <v>152</v>
      </c>
      <c r="L131" s="32" t="s">
        <v>356</v>
      </c>
      <c r="M131" s="34">
        <v>0</v>
      </c>
      <c r="N131" s="34">
        <v>5.0753881665229197E-3</v>
      </c>
      <c r="O131" s="34">
        <v>1.0256117722913181E-2</v>
      </c>
      <c r="P131" s="34">
        <v>2.0682039928464079E-2</v>
      </c>
      <c r="Q131" s="34">
        <v>3.1299731618427369E-2</v>
      </c>
      <c r="R131" s="34">
        <v>4.2123503380388901E-2</v>
      </c>
      <c r="S131" s="34">
        <v>5.8485867509396453E-2</v>
      </c>
      <c r="T131" s="34">
        <v>7.5166082783434215E-2</v>
      </c>
      <c r="U131" s="34">
        <v>9.2167664513833916E-2</v>
      </c>
      <c r="V131" s="34">
        <v>0.11497009273860752</v>
      </c>
      <c r="W131" s="34">
        <v>0.13821333153415918</v>
      </c>
      <c r="X131" s="34">
        <v>0.16187895420801873</v>
      </c>
      <c r="Y131" s="34">
        <v>0.19162577451889176</v>
      </c>
      <c r="Z131" s="34">
        <v>0.22193325073693043</v>
      </c>
      <c r="AA131" s="34">
        <v>0.25280947749783494</v>
      </c>
      <c r="AB131" s="34">
        <v>0.29006393243923728</v>
      </c>
      <c r="AC131" s="34">
        <v>0.29287137427803567</v>
      </c>
      <c r="AD131" s="34">
        <v>0.29570608498953865</v>
      </c>
      <c r="AE131" s="34">
        <v>0.29856832943815786</v>
      </c>
      <c r="AF131" s="34">
        <v>0.30145837506095058</v>
      </c>
      <c r="AG131" s="34">
        <v>0.30437649189260851</v>
      </c>
      <c r="AH131" s="34">
        <v>0.30732295259068859</v>
      </c>
      <c r="AI131" s="34">
        <v>0.31029803246108917</v>
      </c>
      <c r="AJ131" s="55">
        <v>0</v>
      </c>
      <c r="AK131" s="55">
        <v>19368.23</v>
      </c>
      <c r="AL131" s="55">
        <v>19691.59</v>
      </c>
      <c r="AM131" s="55">
        <v>35792.730000000003</v>
      </c>
      <c r="AN131" s="55">
        <v>36381.4</v>
      </c>
      <c r="AO131" s="55">
        <v>37014</v>
      </c>
      <c r="AP131" s="55">
        <v>54015.79</v>
      </c>
      <c r="AQ131" s="55">
        <v>54991.49</v>
      </c>
      <c r="AR131" s="55">
        <v>55977.99</v>
      </c>
      <c r="AS131" s="55">
        <v>73784.820000000007</v>
      </c>
      <c r="AT131" s="55">
        <v>75137.97</v>
      </c>
      <c r="AU131" s="55">
        <v>76434.559999999998</v>
      </c>
      <c r="AV131" s="55">
        <v>95101.97</v>
      </c>
      <c r="AW131" s="55">
        <v>96823.02</v>
      </c>
      <c r="AX131" s="55">
        <v>98568.91</v>
      </c>
      <c r="AY131" s="55">
        <v>118148.12</v>
      </c>
      <c r="AZ131" s="55">
        <v>12406.32</v>
      </c>
      <c r="BA131" s="55">
        <v>12490.03</v>
      </c>
      <c r="BB131" s="55">
        <v>12574.55</v>
      </c>
      <c r="BC131" s="55">
        <v>12659.89</v>
      </c>
      <c r="BD131" s="55">
        <v>12746.06</v>
      </c>
      <c r="BE131" s="55">
        <v>12833.07</v>
      </c>
      <c r="BF131" s="55">
        <v>12920.92</v>
      </c>
      <c r="BG131" s="34">
        <v>0</v>
      </c>
      <c r="BH131" s="34">
        <v>5.0753881665229197E-3</v>
      </c>
      <c r="BI131" s="34">
        <v>1.0256117722913181E-2</v>
      </c>
      <c r="BJ131" s="34">
        <v>2.0682039928464079E-2</v>
      </c>
      <c r="BK131" s="34">
        <v>3.1299731618427369E-2</v>
      </c>
      <c r="BL131" s="34">
        <v>4.2123503380388901E-2</v>
      </c>
      <c r="BM131" s="34">
        <v>5.8485867509396453E-2</v>
      </c>
      <c r="BN131" s="34">
        <v>7.5166082783434215E-2</v>
      </c>
      <c r="BO131" s="34">
        <v>9.2167664513833916E-2</v>
      </c>
      <c r="BP131" s="34">
        <v>0.11497009273860752</v>
      </c>
      <c r="BQ131" s="34">
        <v>0.13821333153415918</v>
      </c>
      <c r="BR131" s="34">
        <v>0.16187895420801873</v>
      </c>
      <c r="BS131" s="34">
        <v>0.19162577451889176</v>
      </c>
      <c r="BT131" s="34">
        <v>0.22193325073693043</v>
      </c>
      <c r="BU131" s="34">
        <v>0.25280947749783494</v>
      </c>
      <c r="BV131" s="34">
        <v>0.29006393243923728</v>
      </c>
      <c r="BW131" s="34">
        <v>0.29287137427803567</v>
      </c>
      <c r="BX131" s="34">
        <v>0.29570608498953865</v>
      </c>
      <c r="BY131" s="34">
        <v>0.29856832943815786</v>
      </c>
      <c r="BZ131" s="34">
        <v>0.30145837506095058</v>
      </c>
      <c r="CA131" s="34">
        <v>0.30437649189260851</v>
      </c>
      <c r="CB131" s="34">
        <v>0.30732295259068859</v>
      </c>
      <c r="CC131" s="34">
        <v>0.31029803246108917</v>
      </c>
      <c r="CD131" s="117"/>
      <c r="CE131" s="117"/>
      <c r="CF131" s="117"/>
      <c r="CG131" s="117"/>
    </row>
    <row r="132" spans="1:85" ht="16">
      <c r="A132" s="31" t="str">
        <f t="shared" si="37"/>
        <v>C&amp;I</v>
      </c>
      <c r="B132" s="31" t="s">
        <v>92</v>
      </c>
      <c r="C132" s="31" t="str">
        <f t="shared" si="49"/>
        <v>Ancillary Cooling</v>
      </c>
      <c r="D132" s="45">
        <f t="shared" si="50"/>
        <v>56.418905811505255</v>
      </c>
      <c r="E132" s="45">
        <f t="shared" si="51"/>
        <v>56.418905811505255</v>
      </c>
      <c r="F132" s="45" t="str">
        <f t="shared" si="52"/>
        <v>n/a</v>
      </c>
      <c r="G132" s="46">
        <f t="shared" si="41"/>
        <v>98359.143427555027</v>
      </c>
      <c r="H132" s="47">
        <f t="shared" si="42"/>
        <v>1.7433720490108671</v>
      </c>
      <c r="I132" s="47">
        <f t="shared" si="43"/>
        <v>0</v>
      </c>
      <c r="J132" s="47">
        <f t="shared" si="53"/>
        <v>1.7433720490108671</v>
      </c>
      <c r="K132" s="32" t="s">
        <v>152</v>
      </c>
      <c r="L132" s="32" t="s">
        <v>397</v>
      </c>
      <c r="M132" s="34">
        <v>0</v>
      </c>
      <c r="N132" s="34">
        <v>3.3549521038290911E-2</v>
      </c>
      <c r="O132" s="34">
        <v>0.10178877498255587</v>
      </c>
      <c r="P132" s="34">
        <v>0.23989655981186886</v>
      </c>
      <c r="Q132" s="34">
        <v>0.31143355513339438</v>
      </c>
      <c r="R132" s="34">
        <v>0.34938514567660744</v>
      </c>
      <c r="S132" s="34">
        <v>0.35276552588383236</v>
      </c>
      <c r="T132" s="34">
        <v>0.35617873995288307</v>
      </c>
      <c r="U132" s="34">
        <v>0.35962510680128817</v>
      </c>
      <c r="V132" s="34">
        <v>0.36310494844424368</v>
      </c>
      <c r="W132" s="34">
        <v>0.36661859002470087</v>
      </c>
      <c r="X132" s="34">
        <v>0.37016635984374707</v>
      </c>
      <c r="Y132" s="34">
        <v>0.37374858939127992</v>
      </c>
      <c r="Z132" s="34">
        <v>0.37736561337698094</v>
      </c>
      <c r="AA132" s="34">
        <v>0.38101776976158985</v>
      </c>
      <c r="AB132" s="34">
        <v>0.38470539978848162</v>
      </c>
      <c r="AC132" s="34">
        <v>0.3884288480155515</v>
      </c>
      <c r="AD132" s="34">
        <v>0.39218846234740878</v>
      </c>
      <c r="AE132" s="34">
        <v>0.39598459406788411</v>
      </c>
      <c r="AF132" s="34">
        <v>0.39981759787285165</v>
      </c>
      <c r="AG132" s="34">
        <v>0.40368783190337043</v>
      </c>
      <c r="AH132" s="34">
        <v>0.40759565777914841</v>
      </c>
      <c r="AI132" s="34">
        <v>0.41154144063232984</v>
      </c>
      <c r="AJ132" s="55">
        <v>0</v>
      </c>
      <c r="AK132" s="55">
        <v>6712.62</v>
      </c>
      <c r="AL132" s="55">
        <v>12668.11</v>
      </c>
      <c r="AM132" s="55">
        <v>24683.07</v>
      </c>
      <c r="AN132" s="55">
        <v>19334.84</v>
      </c>
      <c r="AO132" s="55">
        <v>16692.5</v>
      </c>
      <c r="AP132" s="55">
        <v>12901.01</v>
      </c>
      <c r="AQ132" s="55">
        <v>13007.2</v>
      </c>
      <c r="AR132" s="55">
        <v>13114.43</v>
      </c>
      <c r="AS132" s="55">
        <v>13222.69</v>
      </c>
      <c r="AT132" s="55">
        <v>13332.01</v>
      </c>
      <c r="AU132" s="55">
        <v>13442.39</v>
      </c>
      <c r="AV132" s="55">
        <v>13553.84</v>
      </c>
      <c r="AW132" s="55">
        <v>13666.37</v>
      </c>
      <c r="AX132" s="55">
        <v>13780</v>
      </c>
      <c r="AY132" s="55">
        <v>13894.73</v>
      </c>
      <c r="AZ132" s="55">
        <v>14010.57</v>
      </c>
      <c r="BA132" s="55">
        <v>14127.54</v>
      </c>
      <c r="BB132" s="55">
        <v>14245.64</v>
      </c>
      <c r="BC132" s="55">
        <v>14364.9</v>
      </c>
      <c r="BD132" s="55">
        <v>14485.31</v>
      </c>
      <c r="BE132" s="55">
        <v>14606.89</v>
      </c>
      <c r="BF132" s="55">
        <v>14729.65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117"/>
      <c r="CE132" s="117"/>
      <c r="CF132" s="117"/>
      <c r="CG132" s="117"/>
    </row>
    <row r="133" spans="1:85" ht="16">
      <c r="A133" s="31" t="str">
        <f t="shared" si="37"/>
        <v>C&amp;I</v>
      </c>
      <c r="B133" s="31" t="s">
        <v>92</v>
      </c>
      <c r="C133" s="31" t="str">
        <f t="shared" si="49"/>
        <v>Ancillary Heating</v>
      </c>
      <c r="D133" s="45">
        <f t="shared" si="50"/>
        <v>47.764529821056719</v>
      </c>
      <c r="E133" s="45" t="str">
        <f t="shared" si="51"/>
        <v/>
      </c>
      <c r="F133" s="45">
        <f t="shared" si="52"/>
        <v>47.764529821056719</v>
      </c>
      <c r="G133" s="46">
        <f t="shared" si="41"/>
        <v>5653.9494472493707</v>
      </c>
      <c r="H133" s="47">
        <f t="shared" si="42"/>
        <v>0</v>
      </c>
      <c r="I133" s="47">
        <f t="shared" si="43"/>
        <v>0.11837129912994264</v>
      </c>
      <c r="J133" s="47">
        <f t="shared" si="53"/>
        <v>0.11837129912994264</v>
      </c>
      <c r="K133" s="32" t="s">
        <v>152</v>
      </c>
      <c r="L133" s="32" t="s">
        <v>418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55">
        <v>0</v>
      </c>
      <c r="AK133" s="55">
        <v>0</v>
      </c>
      <c r="AL133" s="55">
        <v>362.45</v>
      </c>
      <c r="AM133" s="55">
        <v>812.15</v>
      </c>
      <c r="AN133" s="55">
        <v>1720.5</v>
      </c>
      <c r="AO133" s="55">
        <v>1316.25</v>
      </c>
      <c r="AP133" s="55">
        <v>1116.51</v>
      </c>
      <c r="AQ133" s="55">
        <v>829.81</v>
      </c>
      <c r="AR133" s="55">
        <v>837.84</v>
      </c>
      <c r="AS133" s="55">
        <v>845.95</v>
      </c>
      <c r="AT133" s="55">
        <v>854.14</v>
      </c>
      <c r="AU133" s="55">
        <v>862.4</v>
      </c>
      <c r="AV133" s="55">
        <v>870.75</v>
      </c>
      <c r="AW133" s="55">
        <v>879.18</v>
      </c>
      <c r="AX133" s="55">
        <v>887.69</v>
      </c>
      <c r="AY133" s="55">
        <v>896.28</v>
      </c>
      <c r="AZ133" s="55">
        <v>904.96</v>
      </c>
      <c r="BA133" s="55">
        <v>913.72</v>
      </c>
      <c r="BB133" s="55">
        <v>922.56</v>
      </c>
      <c r="BC133" s="55">
        <v>931.49</v>
      </c>
      <c r="BD133" s="55">
        <v>940.51</v>
      </c>
      <c r="BE133" s="55">
        <v>949.62</v>
      </c>
      <c r="BF133" s="55">
        <v>958.81</v>
      </c>
      <c r="BG133" s="34">
        <v>0</v>
      </c>
      <c r="BH133" s="34">
        <v>0</v>
      </c>
      <c r="BI133" s="34">
        <v>2.7443706622082495E-3</v>
      </c>
      <c r="BJ133" s="34">
        <v>8.3159404328464488E-3</v>
      </c>
      <c r="BK133" s="34">
        <v>1.9592284069215662E-2</v>
      </c>
      <c r="BL133" s="34">
        <v>2.5433790004649449E-2</v>
      </c>
      <c r="BM133" s="34">
        <v>2.8533186297997004E-2</v>
      </c>
      <c r="BN133" s="34">
        <v>2.8809261667502476E-2</v>
      </c>
      <c r="BO133" s="34">
        <v>2.9088018575764443E-2</v>
      </c>
      <c r="BP133" s="34">
        <v>2.9369483068750847E-2</v>
      </c>
      <c r="BQ133" s="34">
        <v>2.96536814454159E-2</v>
      </c>
      <c r="BR133" s="34">
        <v>2.9940640260157306E-2</v>
      </c>
      <c r="BS133" s="34">
        <v>3.0230386325297471E-2</v>
      </c>
      <c r="BT133" s="34">
        <v>3.0522946713588697E-2</v>
      </c>
      <c r="BU133" s="34">
        <v>3.0818348760742766E-2</v>
      </c>
      <c r="BV133" s="34">
        <v>3.111662006798507E-2</v>
      </c>
      <c r="BW133" s="34">
        <v>3.1417788504633601E-2</v>
      </c>
      <c r="BX133" s="34">
        <v>3.172188221070292E-2</v>
      </c>
      <c r="BY133" s="34">
        <v>3.2028929599533455E-2</v>
      </c>
      <c r="BZ133" s="34">
        <v>3.2338959360446319E-2</v>
      </c>
      <c r="CA133" s="34">
        <v>3.2652000461423997E-2</v>
      </c>
      <c r="CB133" s="34">
        <v>3.2968082151816895E-2</v>
      </c>
      <c r="CC133" s="34">
        <v>3.32872339650764E-2</v>
      </c>
      <c r="CD133" s="117"/>
      <c r="CE133" s="117"/>
      <c r="CF133" s="117"/>
      <c r="CG133" s="117"/>
    </row>
    <row r="134" spans="1:85" ht="16">
      <c r="A134" s="31" t="str">
        <f t="shared" si="37"/>
        <v>C&amp;I</v>
      </c>
      <c r="B134" s="31" t="s">
        <v>92</v>
      </c>
      <c r="C134" s="31" t="str">
        <f t="shared" si="49"/>
        <v>Ancillary DLC WH</v>
      </c>
      <c r="D134" s="45">
        <f t="shared" si="50"/>
        <v>0</v>
      </c>
      <c r="E134" s="45" t="str">
        <f t="shared" si="51"/>
        <v/>
      </c>
      <c r="F134" s="45" t="str">
        <f t="shared" si="52"/>
        <v>n/a</v>
      </c>
      <c r="G134" s="46">
        <f t="shared" si="41"/>
        <v>0</v>
      </c>
      <c r="H134" s="47">
        <f t="shared" si="42"/>
        <v>0</v>
      </c>
      <c r="I134" s="47">
        <f t="shared" si="43"/>
        <v>0</v>
      </c>
      <c r="J134" s="47">
        <f t="shared" si="53"/>
        <v>0</v>
      </c>
      <c r="K134" s="32" t="s">
        <v>152</v>
      </c>
      <c r="L134" s="32" t="s">
        <v>439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55">
        <v>0</v>
      </c>
      <c r="AK134" s="55">
        <v>0</v>
      </c>
      <c r="AL134" s="55">
        <v>0</v>
      </c>
      <c r="AM134" s="55">
        <v>0</v>
      </c>
      <c r="AN134" s="55">
        <v>0</v>
      </c>
      <c r="AO134" s="55">
        <v>0</v>
      </c>
      <c r="AP134" s="55">
        <v>0</v>
      </c>
      <c r="AQ134" s="55">
        <v>0</v>
      </c>
      <c r="AR134" s="55">
        <v>0</v>
      </c>
      <c r="AS134" s="55">
        <v>0</v>
      </c>
      <c r="AT134" s="55">
        <v>0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117"/>
      <c r="CE134" s="117"/>
      <c r="CF134" s="117"/>
      <c r="CG134" s="117"/>
    </row>
    <row r="135" spans="1:85" ht="16">
      <c r="A135" s="31" t="str">
        <f t="shared" si="37"/>
        <v>C&amp;I</v>
      </c>
      <c r="B135" s="31" t="s">
        <v>92</v>
      </c>
      <c r="C135" s="31" t="str">
        <f t="shared" si="49"/>
        <v>Ancillary Third Party</v>
      </c>
      <c r="D135" s="45">
        <f t="shared" si="50"/>
        <v>37.734559574782132</v>
      </c>
      <c r="E135" s="45">
        <f t="shared" si="51"/>
        <v>37.535997518671124</v>
      </c>
      <c r="F135" s="45">
        <f t="shared" si="52"/>
        <v>37.734559574782132</v>
      </c>
      <c r="G135" s="46">
        <f t="shared" si="41"/>
        <v>59955.466892957891</v>
      </c>
      <c r="H135" s="47">
        <f t="shared" si="42"/>
        <v>1.5972791681674343</v>
      </c>
      <c r="I135" s="47">
        <f t="shared" si="43"/>
        <v>1.5888741665087804</v>
      </c>
      <c r="J135" s="47">
        <f t="shared" si="53"/>
        <v>1.5972791681674343</v>
      </c>
      <c r="K135" s="32" t="s">
        <v>152</v>
      </c>
      <c r="L135" s="32" t="s">
        <v>472</v>
      </c>
      <c r="M135" s="34">
        <v>0</v>
      </c>
      <c r="N135" s="34">
        <v>0.12695630211959061</v>
      </c>
      <c r="O135" s="34">
        <v>0.20501019013807828</v>
      </c>
      <c r="P135" s="34">
        <v>0.25871836684345301</v>
      </c>
      <c r="Q135" s="34">
        <v>0.26092072797959498</v>
      </c>
      <c r="R135" s="34">
        <v>0.26314202875027815</v>
      </c>
      <c r="S135" s="34">
        <v>0.26538243193337535</v>
      </c>
      <c r="T135" s="34">
        <v>0.26764210170581265</v>
      </c>
      <c r="U135" s="34">
        <v>0.26992120365559424</v>
      </c>
      <c r="V135" s="34">
        <v>0.27221990479393032</v>
      </c>
      <c r="W135" s="34">
        <v>0.27453837356746913</v>
      </c>
      <c r="X135" s="34">
        <v>0.2768767798706348</v>
      </c>
      <c r="Y135" s="34">
        <v>0.27923529505807027</v>
      </c>
      <c r="Z135" s="34">
        <v>0.28161409195718784</v>
      </c>
      <c r="AA135" s="34">
        <v>0.28401334488082752</v>
      </c>
      <c r="AB135" s="34">
        <v>0.28643322964002416</v>
      </c>
      <c r="AC135" s="34">
        <v>0.28887392355688318</v>
      </c>
      <c r="AD135" s="34">
        <v>0.29133560547756954</v>
      </c>
      <c r="AE135" s="34">
        <v>0.29381845578540561</v>
      </c>
      <c r="AF135" s="34">
        <v>0.29632265641408378</v>
      </c>
      <c r="AG135" s="34">
        <v>0.29884839086099024</v>
      </c>
      <c r="AH135" s="34">
        <v>0.3013958442006463</v>
      </c>
      <c r="AI135" s="34">
        <v>0.30396520309826247</v>
      </c>
      <c r="AJ135" s="55">
        <v>0</v>
      </c>
      <c r="AK135" s="55">
        <v>4765.43</v>
      </c>
      <c r="AL135" s="55">
        <v>7695.26</v>
      </c>
      <c r="AM135" s="55">
        <v>9711.25</v>
      </c>
      <c r="AN135" s="55">
        <v>9793.92</v>
      </c>
      <c r="AO135" s="55">
        <v>9877.2999999999993</v>
      </c>
      <c r="AP135" s="55">
        <v>9961.4</v>
      </c>
      <c r="AQ135" s="55">
        <v>10046.209999999999</v>
      </c>
      <c r="AR135" s="55">
        <v>10131.76</v>
      </c>
      <c r="AS135" s="55">
        <v>10218.049999999999</v>
      </c>
      <c r="AT135" s="55">
        <v>10305.07</v>
      </c>
      <c r="AU135" s="55">
        <v>10392.85</v>
      </c>
      <c r="AV135" s="55">
        <v>10481.379999999999</v>
      </c>
      <c r="AW135" s="55">
        <v>10570.67</v>
      </c>
      <c r="AX135" s="55">
        <v>10660.72</v>
      </c>
      <c r="AY135" s="55">
        <v>10751.56</v>
      </c>
      <c r="AZ135" s="55">
        <v>10843.17</v>
      </c>
      <c r="BA135" s="55">
        <v>10935.57</v>
      </c>
      <c r="BB135" s="55">
        <v>11028.77</v>
      </c>
      <c r="BC135" s="55">
        <v>11122.77</v>
      </c>
      <c r="BD135" s="55">
        <v>11217.57</v>
      </c>
      <c r="BE135" s="55">
        <v>11313.19</v>
      </c>
      <c r="BF135" s="55">
        <v>11409.64</v>
      </c>
      <c r="BG135" s="34">
        <v>0</v>
      </c>
      <c r="BH135" s="34">
        <v>0.12628824862514978</v>
      </c>
      <c r="BI135" s="34">
        <v>0.20393141128558226</v>
      </c>
      <c r="BJ135" s="34">
        <v>0.2573569715746859</v>
      </c>
      <c r="BK135" s="34">
        <v>0.25954774372289691</v>
      </c>
      <c r="BL135" s="34">
        <v>0.26175735584388504</v>
      </c>
      <c r="BM135" s="34">
        <v>0.26398596985897371</v>
      </c>
      <c r="BN135" s="34">
        <v>0.26623374908117786</v>
      </c>
      <c r="BO135" s="34">
        <v>0.26850085822716546</v>
      </c>
      <c r="BP135" s="34">
        <v>0.27078746342932108</v>
      </c>
      <c r="BQ135" s="34">
        <v>0.27309373224791439</v>
      </c>
      <c r="BR135" s="34">
        <v>0.27541983368337219</v>
      </c>
      <c r="BS135" s="34">
        <v>0.2777659381886568</v>
      </c>
      <c r="BT135" s="34">
        <v>0.28013221768174984</v>
      </c>
      <c r="BU135" s="34">
        <v>0.28251884555824391</v>
      </c>
      <c r="BV135" s="34">
        <v>0.28492599670404334</v>
      </c>
      <c r="BW135" s="34">
        <v>0.28735384750817144</v>
      </c>
      <c r="BX135" s="34">
        <v>0.28980257587569141</v>
      </c>
      <c r="BY135" s="34">
        <v>0.29227236124073519</v>
      </c>
      <c r="BZ135" s="34">
        <v>0.29476338457964629</v>
      </c>
      <c r="CA135" s="34">
        <v>0.29727582842423439</v>
      </c>
      <c r="CB135" s="34">
        <v>0.29980987687514477</v>
      </c>
      <c r="CC135" s="34">
        <v>0.30236571561534159</v>
      </c>
      <c r="CD135" s="117"/>
      <c r="CE135" s="117"/>
      <c r="CF135" s="117"/>
      <c r="CG135" s="117"/>
    </row>
    <row r="136" spans="1:85" ht="16">
      <c r="A136" s="31" t="str">
        <f t="shared" si="37"/>
        <v>C&amp;I</v>
      </c>
      <c r="B136" s="31" t="s">
        <v>92</v>
      </c>
      <c r="C136" s="31" t="str">
        <f t="shared" si="49"/>
        <v>Ancillary Battery Storage</v>
      </c>
      <c r="D136" s="45">
        <f t="shared" si="50"/>
        <v>92.734726834637542</v>
      </c>
      <c r="E136" s="45">
        <f t="shared" si="51"/>
        <v>92.734726834637542</v>
      </c>
      <c r="F136" s="45">
        <f t="shared" si="52"/>
        <v>92.734726834637542</v>
      </c>
      <c r="G136" s="46">
        <f t="shared" si="41"/>
        <v>28210.412229969526</v>
      </c>
      <c r="H136" s="47">
        <f t="shared" si="42"/>
        <v>0.30420548151582627</v>
      </c>
      <c r="I136" s="47">
        <f t="shared" si="43"/>
        <v>0.30420548151582627</v>
      </c>
      <c r="J136" s="47">
        <f t="shared" si="53"/>
        <v>0.30420548151582627</v>
      </c>
      <c r="K136" s="32" t="s">
        <v>152</v>
      </c>
      <c r="L136" s="32" t="s">
        <v>503</v>
      </c>
      <c r="M136" s="34">
        <v>0</v>
      </c>
      <c r="N136" s="34">
        <v>5.0753881665229197E-3</v>
      </c>
      <c r="O136" s="34">
        <v>1.0256117722913181E-2</v>
      </c>
      <c r="P136" s="34">
        <v>2.0682039928464079E-2</v>
      </c>
      <c r="Q136" s="34">
        <v>3.1299731618427369E-2</v>
      </c>
      <c r="R136" s="34">
        <v>4.2123503380388901E-2</v>
      </c>
      <c r="S136" s="34">
        <v>5.8485867509396453E-2</v>
      </c>
      <c r="T136" s="34">
        <v>7.5166082783434215E-2</v>
      </c>
      <c r="U136" s="34">
        <v>9.2167664513833916E-2</v>
      </c>
      <c r="V136" s="34">
        <v>0.11497009273860752</v>
      </c>
      <c r="W136" s="34">
        <v>0.13821333153415918</v>
      </c>
      <c r="X136" s="34">
        <v>0.16187895420801873</v>
      </c>
      <c r="Y136" s="34">
        <v>0.19162577451889176</v>
      </c>
      <c r="Z136" s="34">
        <v>0.22193325073693043</v>
      </c>
      <c r="AA136" s="34">
        <v>0.25280947749783494</v>
      </c>
      <c r="AB136" s="34">
        <v>0.29006393243923728</v>
      </c>
      <c r="AC136" s="34">
        <v>0.29287137427803567</v>
      </c>
      <c r="AD136" s="34">
        <v>0.29570608498953865</v>
      </c>
      <c r="AE136" s="34">
        <v>0.29856832943815786</v>
      </c>
      <c r="AF136" s="34">
        <v>0.30145837506095058</v>
      </c>
      <c r="AG136" s="34">
        <v>0.30437649189260851</v>
      </c>
      <c r="AH136" s="34">
        <v>0.30732295259068859</v>
      </c>
      <c r="AI136" s="34">
        <v>0.31029803246108917</v>
      </c>
      <c r="AJ136" s="55">
        <v>0</v>
      </c>
      <c r="AK136" s="55">
        <v>3835.96</v>
      </c>
      <c r="AL136" s="55">
        <v>3884.58</v>
      </c>
      <c r="AM136" s="55">
        <v>3982.42</v>
      </c>
      <c r="AN136" s="55">
        <v>4082.05</v>
      </c>
      <c r="AO136" s="55">
        <v>4183.62</v>
      </c>
      <c r="AP136" s="55">
        <v>4337.17</v>
      </c>
      <c r="AQ136" s="55">
        <v>4493.6899999999996</v>
      </c>
      <c r="AR136" s="55">
        <v>4653.24</v>
      </c>
      <c r="AS136" s="55">
        <v>4867.22</v>
      </c>
      <c r="AT136" s="55">
        <v>5085.33</v>
      </c>
      <c r="AU136" s="55">
        <v>5307.41</v>
      </c>
      <c r="AV136" s="55">
        <v>5586.55</v>
      </c>
      <c r="AW136" s="55">
        <v>5870.96</v>
      </c>
      <c r="AX136" s="55">
        <v>6160.7</v>
      </c>
      <c r="AY136" s="55">
        <v>6510.3</v>
      </c>
      <c r="AZ136" s="55">
        <v>6536.64</v>
      </c>
      <c r="BA136" s="55">
        <v>6563.24</v>
      </c>
      <c r="BB136" s="55">
        <v>6590.1</v>
      </c>
      <c r="BC136" s="55">
        <v>6617.22</v>
      </c>
      <c r="BD136" s="55">
        <v>6644.61</v>
      </c>
      <c r="BE136" s="55">
        <v>6672.25</v>
      </c>
      <c r="BF136" s="55">
        <v>6700.17</v>
      </c>
      <c r="BG136" s="34">
        <v>0</v>
      </c>
      <c r="BH136" s="34">
        <v>5.0753881665229197E-3</v>
      </c>
      <c r="BI136" s="34">
        <v>1.0256117722913181E-2</v>
      </c>
      <c r="BJ136" s="34">
        <v>2.0682039928464079E-2</v>
      </c>
      <c r="BK136" s="34">
        <v>3.1299731618427369E-2</v>
      </c>
      <c r="BL136" s="34">
        <v>4.2123503380388901E-2</v>
      </c>
      <c r="BM136" s="34">
        <v>5.8485867509396453E-2</v>
      </c>
      <c r="BN136" s="34">
        <v>7.5166082783434215E-2</v>
      </c>
      <c r="BO136" s="34">
        <v>9.2167664513833916E-2</v>
      </c>
      <c r="BP136" s="34">
        <v>0.11497009273860752</v>
      </c>
      <c r="BQ136" s="34">
        <v>0.13821333153415918</v>
      </c>
      <c r="BR136" s="34">
        <v>0.16187895420801873</v>
      </c>
      <c r="BS136" s="34">
        <v>0.19162577451889176</v>
      </c>
      <c r="BT136" s="34">
        <v>0.22193325073693043</v>
      </c>
      <c r="BU136" s="34">
        <v>0.25280947749783494</v>
      </c>
      <c r="BV136" s="34">
        <v>0.29006393243923728</v>
      </c>
      <c r="BW136" s="34">
        <v>0.29287137427803567</v>
      </c>
      <c r="BX136" s="34">
        <v>0.29570608498953865</v>
      </c>
      <c r="BY136" s="34">
        <v>0.29856832943815786</v>
      </c>
      <c r="BZ136" s="34">
        <v>0.30145837506095058</v>
      </c>
      <c r="CA136" s="34">
        <v>0.30437649189260851</v>
      </c>
      <c r="CB136" s="34">
        <v>0.30732295259068859</v>
      </c>
      <c r="CC136" s="34">
        <v>0.31029803246108917</v>
      </c>
      <c r="CD136" s="117"/>
      <c r="CE136" s="117"/>
      <c r="CF136" s="117"/>
      <c r="CG136" s="117"/>
    </row>
    <row r="137" spans="1:85" ht="16">
      <c r="A137" s="31" t="str">
        <f t="shared" si="37"/>
        <v>C&amp;I</v>
      </c>
      <c r="B137" s="31" t="s">
        <v>92</v>
      </c>
      <c r="C137" s="31" t="str">
        <f t="shared" si="49"/>
        <v>Pilot-CTA-2045 HPWH</v>
      </c>
      <c r="D137" s="45">
        <f t="shared" si="50"/>
        <v>0</v>
      </c>
      <c r="E137" s="45" t="str">
        <f t="shared" si="51"/>
        <v/>
      </c>
      <c r="F137" s="45" t="str">
        <f t="shared" si="52"/>
        <v>n/a</v>
      </c>
      <c r="G137" s="46">
        <f t="shared" si="41"/>
        <v>0</v>
      </c>
      <c r="H137" s="47">
        <f t="shared" si="42"/>
        <v>0</v>
      </c>
      <c r="I137" s="47">
        <f t="shared" si="43"/>
        <v>0</v>
      </c>
      <c r="J137" s="47">
        <f t="shared" si="53"/>
        <v>0</v>
      </c>
      <c r="K137" s="32" t="s">
        <v>152</v>
      </c>
      <c r="L137" s="32" t="s">
        <v>1126</v>
      </c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117"/>
      <c r="CE137" s="117"/>
      <c r="CF137" s="117"/>
      <c r="CG137" s="117"/>
    </row>
    <row r="138" spans="1:85" ht="16">
      <c r="A138" s="31" t="str">
        <f t="shared" si="37"/>
        <v>C&amp;I</v>
      </c>
      <c r="B138" s="31" t="s">
        <v>92</v>
      </c>
      <c r="C138" s="31" t="str">
        <f t="shared" si="49"/>
        <v>Parent-CTA-2045 HPWH</v>
      </c>
      <c r="D138" s="45">
        <f t="shared" si="50"/>
        <v>619.03231663403517</v>
      </c>
      <c r="E138" s="45">
        <f t="shared" si="51"/>
        <v>619.03231663403517</v>
      </c>
      <c r="F138" s="45">
        <f t="shared" si="52"/>
        <v>619.03231663403517</v>
      </c>
      <c r="G138" s="46">
        <f t="shared" si="41"/>
        <v>724457.2770587462</v>
      </c>
      <c r="H138" s="47">
        <f t="shared" si="42"/>
        <v>1.1703060689916081</v>
      </c>
      <c r="I138" s="47">
        <f t="shared" si="43"/>
        <v>1.1703060689916081</v>
      </c>
      <c r="J138" s="47">
        <f t="shared" si="53"/>
        <v>1.1703060689916081</v>
      </c>
      <c r="K138" s="32" t="s">
        <v>152</v>
      </c>
      <c r="L138" s="32" t="s">
        <v>1147</v>
      </c>
      <c r="M138" s="34">
        <v>0</v>
      </c>
      <c r="N138" s="34">
        <v>1.4695191414314114E-2</v>
      </c>
      <c r="O138" s="34">
        <v>3.9263222076096504E-2</v>
      </c>
      <c r="P138" s="34">
        <v>7.7611255586906555E-2</v>
      </c>
      <c r="Q138" s="34">
        <v>0.11700334094438444</v>
      </c>
      <c r="R138" s="34">
        <v>0.16811179293698458</v>
      </c>
      <c r="S138" s="34">
        <v>0.22094954272138687</v>
      </c>
      <c r="T138" s="34">
        <v>0.28986527642694304</v>
      </c>
      <c r="U138" s="34">
        <v>0.36665155131350058</v>
      </c>
      <c r="V138" s="34">
        <v>0.44069512137180661</v>
      </c>
      <c r="W138" s="34">
        <v>0.5293995507136785</v>
      </c>
      <c r="X138" s="34">
        <v>0.55443088454476674</v>
      </c>
      <c r="Y138" s="34">
        <v>0.56294360427196644</v>
      </c>
      <c r="Z138" s="34">
        <v>0.58847390702101465</v>
      </c>
      <c r="AA138" s="34">
        <v>0.60415111010213718</v>
      </c>
      <c r="AB138" s="34">
        <v>0.62926903438487214</v>
      </c>
      <c r="AC138" s="34">
        <v>0.63682167872865869</v>
      </c>
      <c r="AD138" s="34">
        <v>0.65252228305506921</v>
      </c>
      <c r="AE138" s="34">
        <v>0.65898402400046008</v>
      </c>
      <c r="AF138" s="34">
        <v>0.68030863609762204</v>
      </c>
      <c r="AG138" s="34">
        <v>0.70813541743403363</v>
      </c>
      <c r="AH138" s="34">
        <v>0.72036417812028319</v>
      </c>
      <c r="AI138" s="34">
        <v>0.73255450749451867</v>
      </c>
      <c r="AJ138" s="55">
        <v>0</v>
      </c>
      <c r="AK138" s="55">
        <v>57457.07</v>
      </c>
      <c r="AL138" s="55">
        <v>70637.070000000007</v>
      </c>
      <c r="AM138" s="55">
        <v>89459.63</v>
      </c>
      <c r="AN138" s="55">
        <v>94722.04</v>
      </c>
      <c r="AO138" s="55">
        <v>112671.3</v>
      </c>
      <c r="AP138" s="55">
        <v>120082.92</v>
      </c>
      <c r="AQ138" s="55">
        <v>144585.95000000001</v>
      </c>
      <c r="AR138" s="55">
        <v>161107.20000000001</v>
      </c>
      <c r="AS138" s="55">
        <v>165948.51</v>
      </c>
      <c r="AT138" s="55">
        <v>191011.14</v>
      </c>
      <c r="AU138" s="55">
        <v>125300.55</v>
      </c>
      <c r="AV138" s="55">
        <v>108465.62</v>
      </c>
      <c r="AW138" s="55">
        <v>129415.49</v>
      </c>
      <c r="AX138" s="55">
        <v>120488.18</v>
      </c>
      <c r="AY138" s="55">
        <v>133262.19</v>
      </c>
      <c r="AZ138" s="55">
        <v>115202.89</v>
      </c>
      <c r="BA138" s="55">
        <v>125599.18</v>
      </c>
      <c r="BB138" s="55">
        <v>116362.2</v>
      </c>
      <c r="BC138" s="55">
        <v>134557.15</v>
      </c>
      <c r="BD138" s="55">
        <v>144461.93</v>
      </c>
      <c r="BE138" s="55">
        <v>129005.82</v>
      </c>
      <c r="BF138" s="55">
        <v>130246.3</v>
      </c>
      <c r="BG138" s="34">
        <v>0</v>
      </c>
      <c r="BH138" s="34">
        <v>1.4695191414314114E-2</v>
      </c>
      <c r="BI138" s="34">
        <v>3.9263222076096504E-2</v>
      </c>
      <c r="BJ138" s="34">
        <v>7.7611255586906555E-2</v>
      </c>
      <c r="BK138" s="34">
        <v>0.11700334094438444</v>
      </c>
      <c r="BL138" s="34">
        <v>0.16811179293698458</v>
      </c>
      <c r="BM138" s="34">
        <v>0.22094954272138687</v>
      </c>
      <c r="BN138" s="34">
        <v>0.28986527642694304</v>
      </c>
      <c r="BO138" s="34">
        <v>0.36665155131350058</v>
      </c>
      <c r="BP138" s="34">
        <v>0.44069512137180661</v>
      </c>
      <c r="BQ138" s="34">
        <v>0.5293995507136785</v>
      </c>
      <c r="BR138" s="34">
        <v>0.55443088454476674</v>
      </c>
      <c r="BS138" s="34">
        <v>0.56294360427196644</v>
      </c>
      <c r="BT138" s="34">
        <v>0.58847390702101465</v>
      </c>
      <c r="BU138" s="34">
        <v>0.60415111010213718</v>
      </c>
      <c r="BV138" s="34">
        <v>0.62926903438487214</v>
      </c>
      <c r="BW138" s="34">
        <v>0.63682167872865869</v>
      </c>
      <c r="BX138" s="34">
        <v>0.65252228305506921</v>
      </c>
      <c r="BY138" s="34">
        <v>0.65898402400046008</v>
      </c>
      <c r="BZ138" s="34">
        <v>0.68030863609762204</v>
      </c>
      <c r="CA138" s="34">
        <v>0.70813541743403363</v>
      </c>
      <c r="CB138" s="34">
        <v>0.72036417812028319</v>
      </c>
      <c r="CC138" s="34">
        <v>0.73255450749451867</v>
      </c>
      <c r="CD138" s="117"/>
      <c r="CE138" s="117"/>
      <c r="CF138" s="117"/>
      <c r="CG138" s="117"/>
    </row>
    <row r="139" spans="1:85" ht="16">
      <c r="A139" s="31" t="str">
        <f t="shared" si="37"/>
        <v>C&amp;I</v>
      </c>
      <c r="B139" s="31" t="s">
        <v>92</v>
      </c>
      <c r="C139" s="31" t="str">
        <f t="shared" si="49"/>
        <v>Parent-Ancillary HPWH</v>
      </c>
      <c r="D139" s="45">
        <f t="shared" si="50"/>
        <v>354.0276279928276</v>
      </c>
      <c r="E139" s="45">
        <f t="shared" si="51"/>
        <v>354.0276279928276</v>
      </c>
      <c r="F139" s="45">
        <f t="shared" si="52"/>
        <v>354.0276279928276</v>
      </c>
      <c r="G139" s="46">
        <f t="shared" si="41"/>
        <v>414320.6816307095</v>
      </c>
      <c r="H139" s="47">
        <f t="shared" si="42"/>
        <v>1.1703060689916081</v>
      </c>
      <c r="I139" s="47">
        <f t="shared" si="43"/>
        <v>1.1703060689916081</v>
      </c>
      <c r="J139" s="47">
        <f t="shared" si="53"/>
        <v>1.1703060689916081</v>
      </c>
      <c r="K139" s="32" t="s">
        <v>152</v>
      </c>
      <c r="L139" s="32" t="s">
        <v>1168</v>
      </c>
      <c r="M139" s="34">
        <v>0</v>
      </c>
      <c r="N139" s="34">
        <v>1.4695191414314114E-2</v>
      </c>
      <c r="O139" s="34">
        <v>3.9263222076096504E-2</v>
      </c>
      <c r="P139" s="34">
        <v>7.7611255586906555E-2</v>
      </c>
      <c r="Q139" s="34">
        <v>0.11700334094438444</v>
      </c>
      <c r="R139" s="34">
        <v>0.16811179293698458</v>
      </c>
      <c r="S139" s="34">
        <v>0.22094954272138687</v>
      </c>
      <c r="T139" s="34">
        <v>0.28986527642694304</v>
      </c>
      <c r="U139" s="34">
        <v>0.36665155131350058</v>
      </c>
      <c r="V139" s="34">
        <v>0.44069512137180661</v>
      </c>
      <c r="W139" s="34">
        <v>0.5293995507136785</v>
      </c>
      <c r="X139" s="34">
        <v>0.55443088454476674</v>
      </c>
      <c r="Y139" s="34">
        <v>0.56294360427196644</v>
      </c>
      <c r="Z139" s="34">
        <v>0.58847390702101465</v>
      </c>
      <c r="AA139" s="34">
        <v>0.60415111010213718</v>
      </c>
      <c r="AB139" s="34">
        <v>0.62926903438487214</v>
      </c>
      <c r="AC139" s="34">
        <v>0.63682167872865869</v>
      </c>
      <c r="AD139" s="34">
        <v>0.65252228305506921</v>
      </c>
      <c r="AE139" s="34">
        <v>0.65898402400046008</v>
      </c>
      <c r="AF139" s="34">
        <v>0.68030863609762204</v>
      </c>
      <c r="AG139" s="34">
        <v>0.70813541743403363</v>
      </c>
      <c r="AH139" s="34">
        <v>0.72036417812028319</v>
      </c>
      <c r="AI139" s="34">
        <v>0.73255450749451867</v>
      </c>
      <c r="AJ139" s="55">
        <v>0</v>
      </c>
      <c r="AK139" s="55">
        <v>34672.53</v>
      </c>
      <c r="AL139" s="55">
        <v>40499.61</v>
      </c>
      <c r="AM139" s="55">
        <v>49059.35</v>
      </c>
      <c r="AN139" s="55">
        <v>53544.19</v>
      </c>
      <c r="AO139" s="55">
        <v>62767.55</v>
      </c>
      <c r="AP139" s="55">
        <v>68891.259999999995</v>
      </c>
      <c r="AQ139" s="55">
        <v>81420.02</v>
      </c>
      <c r="AR139" s="55">
        <v>92079.58</v>
      </c>
      <c r="AS139" s="55">
        <v>98963.56</v>
      </c>
      <c r="AT139" s="55">
        <v>113107.34</v>
      </c>
      <c r="AU139" s="55">
        <v>94818.04</v>
      </c>
      <c r="AV139" s="55">
        <v>90285.55</v>
      </c>
      <c r="AW139" s="55">
        <v>98561.37</v>
      </c>
      <c r="AX139" s="55">
        <v>96972.27</v>
      </c>
      <c r="AY139" s="55">
        <v>102715.19</v>
      </c>
      <c r="AZ139" s="55">
        <v>97737.85</v>
      </c>
      <c r="BA139" s="55">
        <v>102065.84</v>
      </c>
      <c r="BB139" s="55">
        <v>99709.62</v>
      </c>
      <c r="BC139" s="55">
        <v>106835.27</v>
      </c>
      <c r="BD139" s="55">
        <v>111897.48</v>
      </c>
      <c r="BE139" s="55">
        <v>108058.18</v>
      </c>
      <c r="BF139" s="55">
        <v>109327.28</v>
      </c>
      <c r="BG139" s="34">
        <v>0</v>
      </c>
      <c r="BH139" s="34">
        <v>1.4695191414314114E-2</v>
      </c>
      <c r="BI139" s="34">
        <v>3.9263222076096504E-2</v>
      </c>
      <c r="BJ139" s="34">
        <v>7.7611255586906555E-2</v>
      </c>
      <c r="BK139" s="34">
        <v>0.11700334094438444</v>
      </c>
      <c r="BL139" s="34">
        <v>0.16811179293698458</v>
      </c>
      <c r="BM139" s="34">
        <v>0.22094954272138687</v>
      </c>
      <c r="BN139" s="34">
        <v>0.28986527642694304</v>
      </c>
      <c r="BO139" s="34">
        <v>0.36665155131350058</v>
      </c>
      <c r="BP139" s="34">
        <v>0.44069512137180661</v>
      </c>
      <c r="BQ139" s="34">
        <v>0.5293995507136785</v>
      </c>
      <c r="BR139" s="34">
        <v>0.55443088454476674</v>
      </c>
      <c r="BS139" s="34">
        <v>0.56294360427196644</v>
      </c>
      <c r="BT139" s="34">
        <v>0.58847390702101465</v>
      </c>
      <c r="BU139" s="34">
        <v>0.60415111010213718</v>
      </c>
      <c r="BV139" s="34">
        <v>0.62926903438487214</v>
      </c>
      <c r="BW139" s="34">
        <v>0.63682167872865869</v>
      </c>
      <c r="BX139" s="34">
        <v>0.65252228305506921</v>
      </c>
      <c r="BY139" s="34">
        <v>0.65898402400046008</v>
      </c>
      <c r="BZ139" s="34">
        <v>0.68030863609762204</v>
      </c>
      <c r="CA139" s="34">
        <v>0.70813541743403363</v>
      </c>
      <c r="CB139" s="34">
        <v>0.72036417812028319</v>
      </c>
      <c r="CC139" s="34">
        <v>0.73255450749451867</v>
      </c>
      <c r="CD139" s="117"/>
      <c r="CE139" s="117"/>
      <c r="CF139" s="117"/>
      <c r="CG139" s="117"/>
    </row>
    <row r="140" spans="1:85" ht="16">
      <c r="A140" s="31" t="str">
        <f t="shared" si="37"/>
        <v>C&amp;I</v>
      </c>
      <c r="B140" s="31" t="s">
        <v>92</v>
      </c>
      <c r="C140" s="31" t="str">
        <f t="shared" si="49"/>
        <v>Pilot-CTA-2045 ERWH</v>
      </c>
      <c r="D140" s="45">
        <f t="shared" si="50"/>
        <v>0</v>
      </c>
      <c r="E140" s="45" t="str">
        <f t="shared" si="51"/>
        <v/>
      </c>
      <c r="F140" s="45" t="str">
        <f t="shared" si="52"/>
        <v>n/a</v>
      </c>
      <c r="G140" s="46">
        <f t="shared" si="41"/>
        <v>0</v>
      </c>
      <c r="H140" s="47">
        <f t="shared" si="42"/>
        <v>0</v>
      </c>
      <c r="I140" s="47">
        <f t="shared" si="43"/>
        <v>0</v>
      </c>
      <c r="J140" s="47">
        <f t="shared" si="53"/>
        <v>0</v>
      </c>
      <c r="K140" s="32" t="s">
        <v>152</v>
      </c>
      <c r="L140" s="32" t="s">
        <v>1189</v>
      </c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117"/>
      <c r="CE140" s="117"/>
      <c r="CF140" s="117"/>
      <c r="CG140" s="117"/>
    </row>
    <row r="141" spans="1:85" ht="16">
      <c r="A141" s="31" t="str">
        <f t="shared" si="37"/>
        <v>C&amp;I</v>
      </c>
      <c r="B141" s="31" t="s">
        <v>92</v>
      </c>
      <c r="C141" s="31" t="str">
        <f t="shared" si="49"/>
        <v>Parent-CTA-2045 ERWH</v>
      </c>
      <c r="D141" s="45">
        <f t="shared" si="50"/>
        <v>96.046821680162878</v>
      </c>
      <c r="E141" s="45">
        <f t="shared" si="51"/>
        <v>96.046821680162878</v>
      </c>
      <c r="F141" s="45">
        <f t="shared" si="52"/>
        <v>96.046821680162878</v>
      </c>
      <c r="G141" s="46">
        <f t="shared" si="41"/>
        <v>585523.91117242177</v>
      </c>
      <c r="H141" s="47">
        <f t="shared" si="42"/>
        <v>6.0962341171707246</v>
      </c>
      <c r="I141" s="47">
        <f t="shared" si="43"/>
        <v>6.0962341171707246</v>
      </c>
      <c r="J141" s="47">
        <f t="shared" si="53"/>
        <v>6.0962341171707246</v>
      </c>
      <c r="K141" s="32" t="s">
        <v>152</v>
      </c>
      <c r="L141" s="32" t="s">
        <v>1210</v>
      </c>
      <c r="M141" s="34">
        <v>0</v>
      </c>
      <c r="N141" s="34">
        <v>0.11018331395700849</v>
      </c>
      <c r="O141" s="34">
        <v>0.26996895939487298</v>
      </c>
      <c r="P141" s="34">
        <v>0.46541436054778318</v>
      </c>
      <c r="Q141" s="34">
        <v>0.6632412079355684</v>
      </c>
      <c r="R141" s="34">
        <v>0.9086856873360849</v>
      </c>
      <c r="S141" s="34">
        <v>1.155750978656028</v>
      </c>
      <c r="T141" s="34">
        <v>1.481485862222919</v>
      </c>
      <c r="U141" s="34">
        <v>1.7866465284589654</v>
      </c>
      <c r="V141" s="34">
        <v>2.1147274221517569</v>
      </c>
      <c r="W141" s="34">
        <v>2.4878311830553121</v>
      </c>
      <c r="X141" s="34">
        <v>2.4306330998622356</v>
      </c>
      <c r="Y141" s="34">
        <v>2.4413068074033371</v>
      </c>
      <c r="Z141" s="34">
        <v>2.3829499571021313</v>
      </c>
      <c r="AA141" s="34">
        <v>2.3652624450903823</v>
      </c>
      <c r="AB141" s="34">
        <v>2.3094844122430769</v>
      </c>
      <c r="AC141" s="34">
        <v>2.3258682560249393</v>
      </c>
      <c r="AD141" s="34">
        <v>2.3094478675332022</v>
      </c>
      <c r="AE141" s="34">
        <v>2.3312068508337105</v>
      </c>
      <c r="AF141" s="34">
        <v>2.2927579169061665</v>
      </c>
      <c r="AG141" s="34">
        <v>2.2282369433183473</v>
      </c>
      <c r="AH141" s="34">
        <v>2.2278692909028828</v>
      </c>
      <c r="AI141" s="34">
        <v>2.2281398545393216</v>
      </c>
      <c r="AJ141" s="55">
        <v>0</v>
      </c>
      <c r="AK141" s="55">
        <v>36457.269999999997</v>
      </c>
      <c r="AL141" s="55">
        <v>53614.09</v>
      </c>
      <c r="AM141" s="55">
        <v>68023.539999999994</v>
      </c>
      <c r="AN141" s="55">
        <v>73744.789999999994</v>
      </c>
      <c r="AO141" s="55">
        <v>92585.97</v>
      </c>
      <c r="AP141" s="55">
        <v>99375.39</v>
      </c>
      <c r="AQ141" s="55">
        <v>128448.67</v>
      </c>
      <c r="AR141" s="55">
        <v>130898.85</v>
      </c>
      <c r="AS141" s="55">
        <v>145374.91</v>
      </c>
      <c r="AT141" s="55">
        <v>166821.79</v>
      </c>
      <c r="AU141" s="55">
        <v>67252.09</v>
      </c>
      <c r="AV141" s="55">
        <v>70333.33</v>
      </c>
      <c r="AW141" s="55">
        <v>66023.990000000005</v>
      </c>
      <c r="AX141" s="55">
        <v>65568.44</v>
      </c>
      <c r="AY141" s="55">
        <v>64131.85</v>
      </c>
      <c r="AZ141" s="55">
        <v>68861.47</v>
      </c>
      <c r="BA141" s="55">
        <v>64130.91</v>
      </c>
      <c r="BB141" s="55">
        <v>70412.2</v>
      </c>
      <c r="BC141" s="55">
        <v>63701.05</v>
      </c>
      <c r="BD141" s="55">
        <v>62039.28</v>
      </c>
      <c r="BE141" s="55">
        <v>62029.81</v>
      </c>
      <c r="BF141" s="55">
        <v>62107.92</v>
      </c>
      <c r="BG141" s="34">
        <v>0</v>
      </c>
      <c r="BH141" s="34">
        <v>0.11018331395700849</v>
      </c>
      <c r="BI141" s="34">
        <v>0.26996895939487298</v>
      </c>
      <c r="BJ141" s="34">
        <v>0.46541436054778318</v>
      </c>
      <c r="BK141" s="34">
        <v>0.6632412079355684</v>
      </c>
      <c r="BL141" s="34">
        <v>0.9086856873360849</v>
      </c>
      <c r="BM141" s="34">
        <v>1.155750978656028</v>
      </c>
      <c r="BN141" s="34">
        <v>1.481485862222919</v>
      </c>
      <c r="BO141" s="34">
        <v>1.7866465284589654</v>
      </c>
      <c r="BP141" s="34">
        <v>2.1147274221517569</v>
      </c>
      <c r="BQ141" s="34">
        <v>2.4878311830553121</v>
      </c>
      <c r="BR141" s="34">
        <v>2.4306330998622356</v>
      </c>
      <c r="BS141" s="34">
        <v>2.4413068074033371</v>
      </c>
      <c r="BT141" s="34">
        <v>2.3829499571021313</v>
      </c>
      <c r="BU141" s="34">
        <v>2.3652624450903823</v>
      </c>
      <c r="BV141" s="34">
        <v>2.3094844122430769</v>
      </c>
      <c r="BW141" s="34">
        <v>2.3258682560249393</v>
      </c>
      <c r="BX141" s="34">
        <v>2.3094478675332022</v>
      </c>
      <c r="BY141" s="34">
        <v>2.3312068508337105</v>
      </c>
      <c r="BZ141" s="34">
        <v>2.2927579169061665</v>
      </c>
      <c r="CA141" s="34">
        <v>2.2282369433183473</v>
      </c>
      <c r="CB141" s="34">
        <v>2.2278692909028828</v>
      </c>
      <c r="CC141" s="34">
        <v>2.2281398545393216</v>
      </c>
      <c r="CD141" s="117"/>
      <c r="CE141" s="117"/>
      <c r="CF141" s="117"/>
      <c r="CG141" s="117"/>
    </row>
    <row r="142" spans="1:85" ht="16">
      <c r="A142" s="31" t="str">
        <f t="shared" si="37"/>
        <v>C&amp;I</v>
      </c>
      <c r="B142" s="31" t="s">
        <v>92</v>
      </c>
      <c r="C142" s="31" t="str">
        <f t="shared" si="49"/>
        <v>Parent-Ancillary ERWH</v>
      </c>
      <c r="D142" s="45">
        <f t="shared" si="50"/>
        <v>49.309728024957138</v>
      </c>
      <c r="E142" s="45">
        <f t="shared" si="51"/>
        <v>49.309728024957138</v>
      </c>
      <c r="F142" s="45">
        <f t="shared" si="52"/>
        <v>49.309728024957138</v>
      </c>
      <c r="G142" s="46">
        <f t="shared" si="41"/>
        <v>300603.64629415312</v>
      </c>
      <c r="H142" s="47">
        <f t="shared" si="42"/>
        <v>6.0962341171707246</v>
      </c>
      <c r="I142" s="47">
        <f t="shared" si="43"/>
        <v>6.0962341171707246</v>
      </c>
      <c r="J142" s="47">
        <f t="shared" si="53"/>
        <v>6.0962341171707246</v>
      </c>
      <c r="K142" s="32" t="s">
        <v>152</v>
      </c>
      <c r="L142" s="32" t="s">
        <v>1231</v>
      </c>
      <c r="M142" s="34">
        <v>0</v>
      </c>
      <c r="N142" s="34">
        <v>0.11018331395700849</v>
      </c>
      <c r="O142" s="34">
        <v>0.26996895939487298</v>
      </c>
      <c r="P142" s="34">
        <v>0.46541436054778318</v>
      </c>
      <c r="Q142" s="34">
        <v>0.6632412079355684</v>
      </c>
      <c r="R142" s="34">
        <v>0.9086856873360849</v>
      </c>
      <c r="S142" s="34">
        <v>1.155750978656028</v>
      </c>
      <c r="T142" s="34">
        <v>1.481485862222919</v>
      </c>
      <c r="U142" s="34">
        <v>1.7866465284589654</v>
      </c>
      <c r="V142" s="34">
        <v>2.1147274221517569</v>
      </c>
      <c r="W142" s="34">
        <v>2.4878311830553121</v>
      </c>
      <c r="X142" s="34">
        <v>2.4306330998622356</v>
      </c>
      <c r="Y142" s="34">
        <v>2.4413068074033371</v>
      </c>
      <c r="Z142" s="34">
        <v>2.3829499571021313</v>
      </c>
      <c r="AA142" s="34">
        <v>2.3652624450903823</v>
      </c>
      <c r="AB142" s="34">
        <v>2.3094844122430769</v>
      </c>
      <c r="AC142" s="34">
        <v>2.3258682560249393</v>
      </c>
      <c r="AD142" s="34">
        <v>2.3094478675332022</v>
      </c>
      <c r="AE142" s="34">
        <v>2.3312068508337105</v>
      </c>
      <c r="AF142" s="34">
        <v>2.2927579169061665</v>
      </c>
      <c r="AG142" s="34">
        <v>2.2282369433183473</v>
      </c>
      <c r="AH142" s="34">
        <v>2.2278692909028828</v>
      </c>
      <c r="AI142" s="34">
        <v>2.2281398545393216</v>
      </c>
      <c r="AJ142" s="55">
        <v>0</v>
      </c>
      <c r="AK142" s="55">
        <v>14984.39</v>
      </c>
      <c r="AL142" s="55">
        <v>23092.02</v>
      </c>
      <c r="AM142" s="55">
        <v>30995.91</v>
      </c>
      <c r="AN142" s="55">
        <v>36282.71</v>
      </c>
      <c r="AO142" s="55">
        <v>46436.78</v>
      </c>
      <c r="AP142" s="55">
        <v>52930.51</v>
      </c>
      <c r="AQ142" s="55">
        <v>67651.75</v>
      </c>
      <c r="AR142" s="55">
        <v>73855.37</v>
      </c>
      <c r="AS142" s="55">
        <v>84149.99</v>
      </c>
      <c r="AT142" s="55">
        <v>97383.15</v>
      </c>
      <c r="AU142" s="55">
        <v>65880.44</v>
      </c>
      <c r="AV142" s="55">
        <v>67014.429999999993</v>
      </c>
      <c r="AW142" s="55">
        <v>64652.34</v>
      </c>
      <c r="AX142" s="55">
        <v>64196.79</v>
      </c>
      <c r="AY142" s="55">
        <v>62760.2</v>
      </c>
      <c r="AZ142" s="55">
        <v>64500.84</v>
      </c>
      <c r="BA142" s="55">
        <v>62759.26</v>
      </c>
      <c r="BB142" s="55">
        <v>65070.96</v>
      </c>
      <c r="BC142" s="55">
        <v>62329.4</v>
      </c>
      <c r="BD142" s="55">
        <v>60667.63</v>
      </c>
      <c r="BE142" s="55">
        <v>60658.16</v>
      </c>
      <c r="BF142" s="55">
        <v>60686.91</v>
      </c>
      <c r="BG142" s="34">
        <v>0</v>
      </c>
      <c r="BH142" s="34">
        <v>0.11018331395700849</v>
      </c>
      <c r="BI142" s="34">
        <v>0.26996895939487298</v>
      </c>
      <c r="BJ142" s="34">
        <v>0.46541436054778318</v>
      </c>
      <c r="BK142" s="34">
        <v>0.6632412079355684</v>
      </c>
      <c r="BL142" s="34">
        <v>0.9086856873360849</v>
      </c>
      <c r="BM142" s="34">
        <v>1.155750978656028</v>
      </c>
      <c r="BN142" s="34">
        <v>1.481485862222919</v>
      </c>
      <c r="BO142" s="34">
        <v>1.7866465284589654</v>
      </c>
      <c r="BP142" s="34">
        <v>2.1147274221517569</v>
      </c>
      <c r="BQ142" s="34">
        <v>2.4878311830553121</v>
      </c>
      <c r="BR142" s="34">
        <v>2.4306330998622356</v>
      </c>
      <c r="BS142" s="34">
        <v>2.4413068074033371</v>
      </c>
      <c r="BT142" s="34">
        <v>2.3829499571021313</v>
      </c>
      <c r="BU142" s="34">
        <v>2.3652624450903823</v>
      </c>
      <c r="BV142" s="34">
        <v>2.3094844122430769</v>
      </c>
      <c r="BW142" s="34">
        <v>2.3258682560249393</v>
      </c>
      <c r="BX142" s="34">
        <v>2.3094478675332022</v>
      </c>
      <c r="BY142" s="34">
        <v>2.3312068508337105</v>
      </c>
      <c r="BZ142" s="34">
        <v>2.2927579169061665</v>
      </c>
      <c r="CA142" s="34">
        <v>2.2282369433183473</v>
      </c>
      <c r="CB142" s="34">
        <v>2.2278692909028828</v>
      </c>
      <c r="CC142" s="34">
        <v>2.2281398545393216</v>
      </c>
      <c r="CD142" s="117"/>
      <c r="CE142" s="117"/>
      <c r="CF142" s="117"/>
      <c r="CG142" s="117"/>
    </row>
    <row r="143" spans="1:85" ht="16">
      <c r="A143" s="31" t="str">
        <f t="shared" si="37"/>
        <v>C&amp;I</v>
      </c>
      <c r="B143" s="31" t="s">
        <v>92</v>
      </c>
      <c r="C143" s="31" t="str">
        <f t="shared" si="49"/>
        <v>Pilot-Time-of-Use Opt-in</v>
      </c>
      <c r="D143" s="45">
        <f t="shared" si="50"/>
        <v>0</v>
      </c>
      <c r="E143" s="45" t="str">
        <f t="shared" si="51"/>
        <v/>
      </c>
      <c r="F143" s="45" t="str">
        <f t="shared" si="52"/>
        <v>n/a</v>
      </c>
      <c r="G143" s="46">
        <f t="shared" si="41"/>
        <v>0</v>
      </c>
      <c r="H143" s="47">
        <f t="shared" si="42"/>
        <v>0</v>
      </c>
      <c r="I143" s="47">
        <f t="shared" si="43"/>
        <v>0</v>
      </c>
      <c r="J143" s="47">
        <f t="shared" si="53"/>
        <v>0</v>
      </c>
      <c r="K143" s="32" t="s">
        <v>152</v>
      </c>
      <c r="L143" s="32" t="s">
        <v>1252</v>
      </c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117"/>
      <c r="CE143" s="117"/>
      <c r="CF143" s="117"/>
      <c r="CG143" s="117"/>
    </row>
    <row r="144" spans="1:85" s="117" customFormat="1" ht="16">
      <c r="A144" s="31" t="str">
        <f t="shared" si="37"/>
        <v>C&amp;I</v>
      </c>
      <c r="B144" s="31" t="s">
        <v>92</v>
      </c>
      <c r="C144" s="31" t="str">
        <f t="shared" si="49"/>
        <v>Parent-Time-of-Use Opt-in</v>
      </c>
      <c r="D144" s="45">
        <f t="shared" si="50"/>
        <v>978.69149163953625</v>
      </c>
      <c r="E144" s="45">
        <f t="shared" si="51"/>
        <v>973.54154429502876</v>
      </c>
      <c r="F144" s="45">
        <f t="shared" si="52"/>
        <v>978.69149163953625</v>
      </c>
      <c r="G144" s="46">
        <f t="shared" si="41"/>
        <v>115784.67021769377</v>
      </c>
      <c r="H144" s="47">
        <f t="shared" si="42"/>
        <v>0.11893141170625336</v>
      </c>
      <c r="I144" s="47">
        <f t="shared" si="43"/>
        <v>0.11830558578140643</v>
      </c>
      <c r="J144" s="47">
        <f t="shared" si="53"/>
        <v>0.11893141170625336</v>
      </c>
      <c r="K144" s="32" t="s">
        <v>152</v>
      </c>
      <c r="L144" s="32" t="s">
        <v>1273</v>
      </c>
      <c r="M144" s="34">
        <v>0</v>
      </c>
      <c r="N144" s="34">
        <v>2.9644455668637903E-3</v>
      </c>
      <c r="O144" s="34">
        <v>8.3015861330147898E-3</v>
      </c>
      <c r="P144" s="34">
        <v>1.7925261298854391E-2</v>
      </c>
      <c r="Q144" s="34">
        <v>2.2371753934908492E-2</v>
      </c>
      <c r="R144" s="34">
        <v>2.4194810760595646E-2</v>
      </c>
      <c r="S144" s="34">
        <v>2.3739398960233249E-2</v>
      </c>
      <c r="T144" s="34">
        <v>2.3088481127157105E-2</v>
      </c>
      <c r="U144" s="34">
        <v>2.2424773248263575E-2</v>
      </c>
      <c r="V144" s="34">
        <v>2.1748102858336657E-2</v>
      </c>
      <c r="W144" s="34">
        <v>2.0923674899477083E-2</v>
      </c>
      <c r="X144" s="34">
        <v>2.1101894259614371E-2</v>
      </c>
      <c r="Y144" s="34">
        <v>2.1281646198791835E-2</v>
      </c>
      <c r="Z144" s="34">
        <v>2.1462943888882469E-2</v>
      </c>
      <c r="AA144" s="34">
        <v>2.1645800614969683E-2</v>
      </c>
      <c r="AB144" s="34">
        <v>2.1830229776320362E-2</v>
      </c>
      <c r="AC144" s="34">
        <v>2.2016244887366178E-2</v>
      </c>
      <c r="AD144" s="34">
        <v>2.2203859578693492E-2</v>
      </c>
      <c r="AE144" s="34">
        <v>2.2393087598041619E-2</v>
      </c>
      <c r="AF144" s="34">
        <v>2.2583942811309828E-2</v>
      </c>
      <c r="AG144" s="34">
        <v>2.27764392035728E-2</v>
      </c>
      <c r="AH144" s="34">
        <v>2.2970590880105009E-2</v>
      </c>
      <c r="AI144" s="34">
        <v>2.3166412067413773E-2</v>
      </c>
      <c r="AJ144" s="55">
        <v>0</v>
      </c>
      <c r="AK144" s="55">
        <v>17163.5</v>
      </c>
      <c r="AL144" s="55">
        <v>30697.02</v>
      </c>
      <c r="AM144" s="55">
        <v>55035.9</v>
      </c>
      <c r="AN144" s="55">
        <v>25771.119999999999</v>
      </c>
      <c r="AO144" s="55">
        <v>10896.43</v>
      </c>
      <c r="AP144" s="55">
        <v>375.36</v>
      </c>
      <c r="AQ144" s="55">
        <v>375.36</v>
      </c>
      <c r="AR144" s="55">
        <v>375.36</v>
      </c>
      <c r="AS144" s="55">
        <v>375.36</v>
      </c>
      <c r="AT144" s="55">
        <v>375.36</v>
      </c>
      <c r="AU144" s="55">
        <v>1534.27</v>
      </c>
      <c r="AV144" s="55">
        <v>1545.52</v>
      </c>
      <c r="AW144" s="55">
        <v>1556.89</v>
      </c>
      <c r="AX144" s="55">
        <v>1568.37</v>
      </c>
      <c r="AY144" s="55">
        <v>1579.95</v>
      </c>
      <c r="AZ144" s="55">
        <v>1591.65</v>
      </c>
      <c r="BA144" s="55">
        <v>1603.47</v>
      </c>
      <c r="BB144" s="55">
        <v>1615.4</v>
      </c>
      <c r="BC144" s="55">
        <v>1627.44</v>
      </c>
      <c r="BD144" s="55">
        <v>1639.6</v>
      </c>
      <c r="BE144" s="55">
        <v>1651.88</v>
      </c>
      <c r="BF144" s="55">
        <v>1664.28</v>
      </c>
      <c r="BG144" s="34">
        <v>0</v>
      </c>
      <c r="BH144" s="34">
        <v>2.948846434036517E-3</v>
      </c>
      <c r="BI144" s="34">
        <v>8.2579025699858546E-3</v>
      </c>
      <c r="BJ144" s="34">
        <v>1.7830937242076302E-2</v>
      </c>
      <c r="BK144" s="34">
        <v>2.2254032103510891E-2</v>
      </c>
      <c r="BL144" s="34">
        <v>2.4067495868730544E-2</v>
      </c>
      <c r="BM144" s="34">
        <v>2.3614480479098154E-2</v>
      </c>
      <c r="BN144" s="34">
        <v>2.2966987824022001E-2</v>
      </c>
      <c r="BO144" s="34">
        <v>2.2306772425299836E-2</v>
      </c>
      <c r="BP144" s="34">
        <v>2.1633662725240446E-2</v>
      </c>
      <c r="BQ144" s="34">
        <v>2.0813572967554306E-2</v>
      </c>
      <c r="BR144" s="34">
        <v>2.0990854524177083E-2</v>
      </c>
      <c r="BS144" s="34">
        <v>2.1169660595295264E-2</v>
      </c>
      <c r="BT144" s="34">
        <v>2.1350004283470454E-2</v>
      </c>
      <c r="BU144" s="34">
        <v>2.1531898803878992E-2</v>
      </c>
      <c r="BV144" s="34">
        <v>2.1715357485279793E-2</v>
      </c>
      <c r="BW144" s="34">
        <v>2.1900393770990605E-2</v>
      </c>
      <c r="BX144" s="34">
        <v>2.2087021219872625E-2</v>
      </c>
      <c r="BY144" s="34">
        <v>2.227525350732355E-2</v>
      </c>
      <c r="BZ144" s="34">
        <v>2.2465104426279237E-2</v>
      </c>
      <c r="CA144" s="34">
        <v>2.2656587888223903E-2</v>
      </c>
      <c r="CB144" s="34">
        <v>2.2849717924208982E-2</v>
      </c>
      <c r="CC144" s="34">
        <v>2.3044508685880868E-2</v>
      </c>
    </row>
    <row r="145" spans="1:81" s="117" customFormat="1" ht="16">
      <c r="A145" s="31" t="str">
        <f t="shared" si="37"/>
        <v>C&amp;I</v>
      </c>
      <c r="B145" s="31" t="s">
        <v>92</v>
      </c>
      <c r="C145" s="31" t="str">
        <f t="shared" si="49"/>
        <v>Pilot-Peak Time Rebate</v>
      </c>
      <c r="D145" s="45">
        <f t="shared" si="50"/>
        <v>0</v>
      </c>
      <c r="E145" s="45" t="str">
        <f t="shared" si="51"/>
        <v/>
      </c>
      <c r="F145" s="45" t="str">
        <f t="shared" si="52"/>
        <v>n/a</v>
      </c>
      <c r="G145" s="46">
        <f t="shared" si="41"/>
        <v>0</v>
      </c>
      <c r="H145" s="47">
        <f t="shared" si="42"/>
        <v>0</v>
      </c>
      <c r="I145" s="47">
        <f t="shared" si="43"/>
        <v>0</v>
      </c>
      <c r="J145" s="47">
        <f t="shared" si="53"/>
        <v>0</v>
      </c>
      <c r="K145" s="32" t="s">
        <v>152</v>
      </c>
      <c r="L145" s="32" t="s">
        <v>1355</v>
      </c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</row>
    <row r="146" spans="1:81" s="117" customFormat="1" ht="16">
      <c r="A146" s="31" t="str">
        <f t="shared" si="37"/>
        <v>C&amp;I</v>
      </c>
      <c r="B146" s="31" t="s">
        <v>92</v>
      </c>
      <c r="C146" s="31" t="str">
        <f t="shared" si="49"/>
        <v>Parent-Peak Time Rebate</v>
      </c>
      <c r="D146" s="45">
        <f t="shared" si="50"/>
        <v>58.065011438202639</v>
      </c>
      <c r="E146" s="45">
        <f t="shared" si="51"/>
        <v>57.75946903386027</v>
      </c>
      <c r="F146" s="45">
        <f t="shared" si="52"/>
        <v>58.065011438202639</v>
      </c>
      <c r="G146" s="46">
        <f t="shared" si="41"/>
        <v>119954.35465464482</v>
      </c>
      <c r="H146" s="47">
        <f t="shared" si="42"/>
        <v>2.0767911592872177</v>
      </c>
      <c r="I146" s="47">
        <f t="shared" si="43"/>
        <v>2.0658629299041764</v>
      </c>
      <c r="J146" s="47">
        <f t="shared" si="53"/>
        <v>2.0767911592872177</v>
      </c>
      <c r="K146" s="32" t="s">
        <v>152</v>
      </c>
      <c r="L146" s="32" t="s">
        <v>1376</v>
      </c>
      <c r="M146" s="34">
        <v>0</v>
      </c>
      <c r="N146" s="34">
        <v>6.0511443778519407E-2</v>
      </c>
      <c r="O146" s="34">
        <v>0.16367589632919935</v>
      </c>
      <c r="P146" s="34">
        <v>0.3286295012349133</v>
      </c>
      <c r="Q146" s="34">
        <v>0.39374868557824766</v>
      </c>
      <c r="R146" s="34">
        <v>0.41557218856275313</v>
      </c>
      <c r="S146" s="34">
        <v>0.40547904721067735</v>
      </c>
      <c r="T146" s="34">
        <v>0.39135052307858226</v>
      </c>
      <c r="U146" s="34">
        <v>0.37695226659165409</v>
      </c>
      <c r="V146" s="34">
        <v>0.36228067058654007</v>
      </c>
      <c r="W146" s="34">
        <v>0.34455761017833786</v>
      </c>
      <c r="X146" s="34">
        <v>0.34749241188556335</v>
      </c>
      <c r="Y146" s="34">
        <v>0.35045245111793821</v>
      </c>
      <c r="Z146" s="34">
        <v>0.35343794478138846</v>
      </c>
      <c r="AA146" s="34">
        <v>0.35644911164611642</v>
      </c>
      <c r="AB146" s="34">
        <v>0.35948617236262437</v>
      </c>
      <c r="AC146" s="34">
        <v>0.36254934947787415</v>
      </c>
      <c r="AD146" s="34">
        <v>0.36563886745158813</v>
      </c>
      <c r="AE146" s="34">
        <v>0.36875495267268854</v>
      </c>
      <c r="AF146" s="34">
        <v>0.37189783347587946</v>
      </c>
      <c r="AG146" s="34">
        <v>0.37506774015836858</v>
      </c>
      <c r="AH146" s="34">
        <v>0.37826490499673676</v>
      </c>
      <c r="AI146" s="34">
        <v>0.38148956226394937</v>
      </c>
      <c r="AJ146" s="55">
        <v>0</v>
      </c>
      <c r="AK146" s="55">
        <v>19948.84</v>
      </c>
      <c r="AL146" s="55">
        <v>29845.38</v>
      </c>
      <c r="AM146" s="55">
        <v>44106.34</v>
      </c>
      <c r="AN146" s="55">
        <v>21155.439999999999</v>
      </c>
      <c r="AO146" s="55">
        <v>11171.78</v>
      </c>
      <c r="AP146" s="55">
        <v>6018.51</v>
      </c>
      <c r="AQ146" s="55">
        <v>6018.51</v>
      </c>
      <c r="AR146" s="55">
        <v>6018.51</v>
      </c>
      <c r="AS146" s="55">
        <v>6018.51</v>
      </c>
      <c r="AT146" s="55">
        <v>6018.51</v>
      </c>
      <c r="AU146" s="55">
        <v>6794.29</v>
      </c>
      <c r="AV146" s="55">
        <v>6801.82</v>
      </c>
      <c r="AW146" s="55">
        <v>6809.43</v>
      </c>
      <c r="AX146" s="55">
        <v>6817.11</v>
      </c>
      <c r="AY146" s="55">
        <v>6824.87</v>
      </c>
      <c r="AZ146" s="55">
        <v>6832.7</v>
      </c>
      <c r="BA146" s="55">
        <v>6840.61</v>
      </c>
      <c r="BB146" s="55">
        <v>6848.6</v>
      </c>
      <c r="BC146" s="55">
        <v>6856.66</v>
      </c>
      <c r="BD146" s="55">
        <v>6864.8</v>
      </c>
      <c r="BE146" s="55">
        <v>6873.02</v>
      </c>
      <c r="BF146" s="55">
        <v>6881.32</v>
      </c>
      <c r="BG146" s="34">
        <v>0</v>
      </c>
      <c r="BH146" s="34">
        <v>6.0193028065435562E-2</v>
      </c>
      <c r="BI146" s="34">
        <v>0.16281462160180971</v>
      </c>
      <c r="BJ146" s="34">
        <v>0.32690022838267224</v>
      </c>
      <c r="BK146" s="34">
        <v>0.39167675073972164</v>
      </c>
      <c r="BL146" s="34">
        <v>0.41338541683006486</v>
      </c>
      <c r="BM146" s="34">
        <v>0.40334538633769096</v>
      </c>
      <c r="BN146" s="34">
        <v>0.38929120754930985</v>
      </c>
      <c r="BO146" s="34">
        <v>0.37496871575778756</v>
      </c>
      <c r="BP146" s="34">
        <v>0.3603743227809329</v>
      </c>
      <c r="BQ146" s="34">
        <v>0.34274452243339881</v>
      </c>
      <c r="BR146" s="34">
        <v>0.34566388099598894</v>
      </c>
      <c r="BS146" s="34">
        <v>0.348608344281996</v>
      </c>
      <c r="BT146" s="34">
        <v>0.351578128055971</v>
      </c>
      <c r="BU146" s="34">
        <v>0.35457344993693091</v>
      </c>
      <c r="BV146" s="34">
        <v>0.35759452941429887</v>
      </c>
      <c r="BW146" s="34">
        <v>0.36064158786397815</v>
      </c>
      <c r="BX146" s="34">
        <v>0.36371484856456743</v>
      </c>
      <c r="BY146" s="34">
        <v>0.36681453671371334</v>
      </c>
      <c r="BZ146" s="34">
        <v>0.3699408794446058</v>
      </c>
      <c r="CA146" s="34">
        <v>0.37309410584261182</v>
      </c>
      <c r="CB146" s="34">
        <v>0.37627444696205531</v>
      </c>
      <c r="CC146" s="34">
        <v>0.37948213584314</v>
      </c>
    </row>
    <row r="147" spans="1:81" s="117" customFormat="1" ht="16">
      <c r="A147" s="31" t="str">
        <f t="shared" si="37"/>
        <v>C&amp;I</v>
      </c>
      <c r="B147" s="31" t="s">
        <v>92</v>
      </c>
      <c r="C147" s="31" t="str">
        <f t="shared" si="49"/>
        <v>Variable Peak Pricing Rates</v>
      </c>
      <c r="D147" s="45">
        <f t="shared" si="50"/>
        <v>46.671601005994262</v>
      </c>
      <c r="E147" s="45">
        <f t="shared" si="51"/>
        <v>46.426011573861707</v>
      </c>
      <c r="F147" s="45">
        <f t="shared" si="52"/>
        <v>46.671601005994262</v>
      </c>
      <c r="G147" s="46">
        <f t="shared" si="41"/>
        <v>341038.43629669974</v>
      </c>
      <c r="H147" s="47">
        <f t="shared" si="42"/>
        <v>7.3458482590976573</v>
      </c>
      <c r="I147" s="47">
        <f t="shared" si="43"/>
        <v>7.3071938597713517</v>
      </c>
      <c r="J147" s="47">
        <f t="shared" si="53"/>
        <v>7.3458482590976573</v>
      </c>
      <c r="K147" s="32" t="s">
        <v>259</v>
      </c>
      <c r="L147" s="32" t="s">
        <v>303</v>
      </c>
      <c r="M147" s="34">
        <v>0</v>
      </c>
      <c r="N147" s="34">
        <v>0.18973641587042345</v>
      </c>
      <c r="O147" s="34">
        <v>0.51244189505223103</v>
      </c>
      <c r="P147" s="34">
        <v>1.0626310325699861</v>
      </c>
      <c r="Q147" s="34">
        <v>1.3241095090235571</v>
      </c>
      <c r="R147" s="34">
        <v>1.4481311345394405</v>
      </c>
      <c r="S147" s="34">
        <v>1.4487593563816106</v>
      </c>
      <c r="T147" s="34">
        <v>1.449470111361898</v>
      </c>
      <c r="U147" s="34">
        <v>1.4502611696495458</v>
      </c>
      <c r="V147" s="34">
        <v>1.4511303685180772</v>
      </c>
      <c r="W147" s="34">
        <v>1.4520756103433776</v>
      </c>
      <c r="X147" s="34">
        <v>1.4530948606615297</v>
      </c>
      <c r="Y147" s="34">
        <v>1.4541861462846351</v>
      </c>
      <c r="Z147" s="34">
        <v>1.4553475534728813</v>
      </c>
      <c r="AA147" s="34">
        <v>1.4565772261611796</v>
      </c>
      <c r="AB147" s="34">
        <v>1.457873364238744</v>
      </c>
      <c r="AC147" s="34">
        <v>1.4592342218800258</v>
      </c>
      <c r="AD147" s="34">
        <v>1.4606581059254844</v>
      </c>
      <c r="AE147" s="34">
        <v>1.4621433743106886</v>
      </c>
      <c r="AF147" s="34">
        <v>1.4636884345423216</v>
      </c>
      <c r="AG147" s="34">
        <v>1.4652917422196761</v>
      </c>
      <c r="AH147" s="34">
        <v>1.4669517996002948</v>
      </c>
      <c r="AI147" s="34">
        <v>1.4686671542084286</v>
      </c>
      <c r="AJ147" s="55">
        <v>0</v>
      </c>
      <c r="AK147" s="55">
        <v>51405.64</v>
      </c>
      <c r="AL147" s="55">
        <v>56304.63</v>
      </c>
      <c r="AM147" s="55">
        <v>64814.76</v>
      </c>
      <c r="AN147" s="55">
        <v>53992.12</v>
      </c>
      <c r="AO147" s="55">
        <v>48874.02</v>
      </c>
      <c r="AP147" s="55">
        <v>44366.11</v>
      </c>
      <c r="AQ147" s="55">
        <v>44366.11</v>
      </c>
      <c r="AR147" s="55">
        <v>44366.11</v>
      </c>
      <c r="AS147" s="55">
        <v>44366.11</v>
      </c>
      <c r="AT147" s="55">
        <v>44366.11</v>
      </c>
      <c r="AU147" s="55">
        <v>44366.11</v>
      </c>
      <c r="AV147" s="55">
        <v>44366.11</v>
      </c>
      <c r="AW147" s="55">
        <v>44366.11</v>
      </c>
      <c r="AX147" s="55">
        <v>44366.11</v>
      </c>
      <c r="AY147" s="55">
        <v>44366.11</v>
      </c>
      <c r="AZ147" s="55">
        <v>44366.11</v>
      </c>
      <c r="BA147" s="55">
        <v>44366.11</v>
      </c>
      <c r="BB147" s="55">
        <v>44366.11</v>
      </c>
      <c r="BC147" s="55">
        <v>44366.11</v>
      </c>
      <c r="BD147" s="55">
        <v>44366.11</v>
      </c>
      <c r="BE147" s="55">
        <v>44366.11</v>
      </c>
      <c r="BF147" s="55">
        <v>44366.11</v>
      </c>
      <c r="BG147" s="34">
        <v>0</v>
      </c>
      <c r="BH147" s="34">
        <v>0.18873800875294527</v>
      </c>
      <c r="BI147" s="34">
        <v>0.50974538772670241</v>
      </c>
      <c r="BJ147" s="34">
        <v>1.0570393891245045</v>
      </c>
      <c r="BK147" s="34">
        <v>1.3171419464074676</v>
      </c>
      <c r="BL147" s="34">
        <v>1.4405109609152409</v>
      </c>
      <c r="BM147" s="34">
        <v>1.4411358770074014</v>
      </c>
      <c r="BN147" s="34">
        <v>1.4418428919421749</v>
      </c>
      <c r="BO147" s="34">
        <v>1.4426297876223382</v>
      </c>
      <c r="BP147" s="34">
        <v>1.4434944127018428</v>
      </c>
      <c r="BQ147" s="34">
        <v>1.4444346805944284</v>
      </c>
      <c r="BR147" s="34">
        <v>1.4454485675416775</v>
      </c>
      <c r="BS147" s="34">
        <v>1.4465341107387533</v>
      </c>
      <c r="BT147" s="34">
        <v>1.4476894065160835</v>
      </c>
      <c r="BU147" s="34">
        <v>1.4489126085753332</v>
      </c>
      <c r="BV147" s="34">
        <v>1.4502019262780323</v>
      </c>
      <c r="BW147" s="34">
        <v>1.4515556229852953</v>
      </c>
      <c r="BX147" s="34">
        <v>1.4529720144471139</v>
      </c>
      <c r="BY147" s="34">
        <v>1.4544494672397221</v>
      </c>
      <c r="BZ147" s="34">
        <v>1.4559863972496201</v>
      </c>
      <c r="CA147" s="34">
        <v>1.4575812682028524</v>
      </c>
      <c r="CB147" s="34">
        <v>1.4592325902381946</v>
      </c>
      <c r="CC147" s="34">
        <v>1.4609389185229316</v>
      </c>
    </row>
    <row r="148" spans="1:81" s="117" customFormat="1" ht="16">
      <c r="A148" s="31" t="str">
        <f t="shared" si="37"/>
        <v>C&amp;I</v>
      </c>
      <c r="B148" s="31" t="s">
        <v>92</v>
      </c>
      <c r="C148" s="31" t="str">
        <f t="shared" si="49"/>
        <v>Third Party Contracts</v>
      </c>
      <c r="D148" s="45">
        <f t="shared" si="50"/>
        <v>75.46912418129574</v>
      </c>
      <c r="E148" s="45">
        <f t="shared" si="51"/>
        <v>75.072000042596372</v>
      </c>
      <c r="F148" s="45">
        <f t="shared" si="52"/>
        <v>75.46912418129574</v>
      </c>
      <c r="G148" s="46">
        <f t="shared" si="41"/>
        <v>4979116.2590441359</v>
      </c>
      <c r="H148" s="47">
        <f t="shared" si="42"/>
        <v>66.32454518620726</v>
      </c>
      <c r="I148" s="47">
        <f t="shared" si="43"/>
        <v>65.975540501610311</v>
      </c>
      <c r="J148" s="47">
        <f t="shared" si="53"/>
        <v>66.32454518620726</v>
      </c>
      <c r="K148" s="32" t="s">
        <v>259</v>
      </c>
      <c r="L148" s="32" t="s">
        <v>248</v>
      </c>
      <c r="M148" s="34">
        <v>0</v>
      </c>
      <c r="N148" s="34">
        <v>5.4701315250111282</v>
      </c>
      <c r="O148" s="34">
        <v>8.7556274857510932</v>
      </c>
      <c r="P148" s="34">
        <v>10.911097880442153</v>
      </c>
      <c r="Q148" s="34">
        <v>10.914537446104047</v>
      </c>
      <c r="R148" s="34">
        <v>10.918634501574079</v>
      </c>
      <c r="S148" s="34">
        <v>10.92337117528888</v>
      </c>
      <c r="T148" s="34">
        <v>10.928730133234632</v>
      </c>
      <c r="U148" s="34">
        <v>10.934694562909721</v>
      </c>
      <c r="V148" s="34">
        <v>10.941248157766097</v>
      </c>
      <c r="W148" s="34">
        <v>10.948375102115191</v>
      </c>
      <c r="X148" s="34">
        <v>10.956060056484368</v>
      </c>
      <c r="Y148" s="34">
        <v>10.964288143410556</v>
      </c>
      <c r="Z148" s="34">
        <v>10.973044933658006</v>
      </c>
      <c r="AA148" s="34">
        <v>10.982316432847455</v>
      </c>
      <c r="AB148" s="34">
        <v>10.992089068484487</v>
      </c>
      <c r="AC148" s="34">
        <v>11.002349677375101</v>
      </c>
      <c r="AD148" s="34">
        <v>11.013085493417016</v>
      </c>
      <c r="AE148" s="34">
        <v>11.024284135755403</v>
      </c>
      <c r="AF148" s="34">
        <v>11.035933597292241</v>
      </c>
      <c r="AG148" s="34">
        <v>11.048022233538687</v>
      </c>
      <c r="AH148" s="34">
        <v>11.060538751800264</v>
      </c>
      <c r="AI148" s="34">
        <v>11.073472200684886</v>
      </c>
      <c r="AJ148" s="55">
        <v>0</v>
      </c>
      <c r="AK148" s="55">
        <v>410653.71</v>
      </c>
      <c r="AL148" s="55">
        <v>657302.47</v>
      </c>
      <c r="AM148" s="55">
        <v>819117.94</v>
      </c>
      <c r="AN148" s="55">
        <v>819376.16</v>
      </c>
      <c r="AO148" s="55">
        <v>819683.73</v>
      </c>
      <c r="AP148" s="55">
        <v>820039.32</v>
      </c>
      <c r="AQ148" s="55">
        <v>820441.63</v>
      </c>
      <c r="AR148" s="55">
        <v>820889.39</v>
      </c>
      <c r="AS148" s="55">
        <v>821381.38</v>
      </c>
      <c r="AT148" s="55">
        <v>821916.42</v>
      </c>
      <c r="AU148" s="55">
        <v>822493.34</v>
      </c>
      <c r="AV148" s="55">
        <v>823111.04</v>
      </c>
      <c r="AW148" s="55">
        <v>823768.43</v>
      </c>
      <c r="AX148" s="55">
        <v>824464.46</v>
      </c>
      <c r="AY148" s="55">
        <v>825198.11</v>
      </c>
      <c r="AZ148" s="55">
        <v>825968.4</v>
      </c>
      <c r="BA148" s="55">
        <v>826774.35</v>
      </c>
      <c r="BB148" s="55">
        <v>827615.06</v>
      </c>
      <c r="BC148" s="55">
        <v>828489.61</v>
      </c>
      <c r="BD148" s="55">
        <v>829397.13</v>
      </c>
      <c r="BE148" s="55">
        <v>830336.77</v>
      </c>
      <c r="BF148" s="55">
        <v>831307.71</v>
      </c>
      <c r="BG148" s="34">
        <v>0</v>
      </c>
      <c r="BH148" s="34">
        <v>5.4413472865028893</v>
      </c>
      <c r="BI148" s="34">
        <v>8.7095547233893793</v>
      </c>
      <c r="BJ148" s="34">
        <v>10.853682872714938</v>
      </c>
      <c r="BK148" s="34">
        <v>10.857104339126765</v>
      </c>
      <c r="BL148" s="34">
        <v>10.861179835586505</v>
      </c>
      <c r="BM148" s="34">
        <v>10.865891584572289</v>
      </c>
      <c r="BN148" s="34">
        <v>10.871222343283168</v>
      </c>
      <c r="BO148" s="34">
        <v>10.877155387686159</v>
      </c>
      <c r="BP148" s="34">
        <v>10.883674497039475</v>
      </c>
      <c r="BQ148" s="34">
        <v>10.890763938877884</v>
      </c>
      <c r="BR148" s="34">
        <v>10.898408454446184</v>
      </c>
      <c r="BS148" s="34">
        <v>10.906593244567635</v>
      </c>
      <c r="BT148" s="34">
        <v>10.915303955934181</v>
      </c>
      <c r="BU148" s="34">
        <v>10.924526667806038</v>
      </c>
      <c r="BV148" s="34">
        <v>10.934247879108257</v>
      </c>
      <c r="BW148" s="34">
        <v>10.944454495912538</v>
      </c>
      <c r="BX148" s="34">
        <v>10.955133819292779</v>
      </c>
      <c r="BY148" s="34">
        <v>10.96627353354314</v>
      </c>
      <c r="BZ148" s="34">
        <v>10.977861694747828</v>
      </c>
      <c r="CA148" s="34">
        <v>10.989886719692176</v>
      </c>
      <c r="CB148" s="34">
        <v>11.0023373751047</v>
      </c>
      <c r="CC148" s="34">
        <v>11.015202767220355</v>
      </c>
    </row>
    <row r="149" spans="1:81" s="117" customFormat="1" ht="16">
      <c r="A149" s="31" t="str">
        <f t="shared" si="37"/>
        <v>C&amp;I</v>
      </c>
      <c r="B149" s="31" t="s">
        <v>92</v>
      </c>
      <c r="C149" s="31" t="str">
        <f t="shared" si="49"/>
        <v>Time-of-Use Opt-Out</v>
      </c>
      <c r="D149" s="45">
        <f t="shared" si="50"/>
        <v>0</v>
      </c>
      <c r="E149" s="45" t="str">
        <f t="shared" si="51"/>
        <v/>
      </c>
      <c r="F149" s="45" t="str">
        <f t="shared" si="52"/>
        <v>n/a</v>
      </c>
      <c r="G149" s="46">
        <f t="shared" si="41"/>
        <v>0</v>
      </c>
      <c r="H149" s="47">
        <f t="shared" si="42"/>
        <v>0</v>
      </c>
      <c r="I149" s="47">
        <f t="shared" si="43"/>
        <v>0</v>
      </c>
      <c r="J149" s="47">
        <f t="shared" si="53"/>
        <v>0</v>
      </c>
      <c r="K149" s="32" t="s">
        <v>259</v>
      </c>
      <c r="L149" s="32" t="s">
        <v>1314</v>
      </c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</row>
    <row r="150" spans="1:81" s="117" customFormat="1" ht="16">
      <c r="A150" s="31" t="str">
        <f t="shared" si="37"/>
        <v>C&amp;I</v>
      </c>
      <c r="B150" s="31" t="s">
        <v>92</v>
      </c>
      <c r="C150" s="31" t="str">
        <f t="shared" si="49"/>
        <v>Electric Vehicle TOU Opt-in</v>
      </c>
      <c r="D150" s="45">
        <f t="shared" si="50"/>
        <v>167.88631561308782</v>
      </c>
      <c r="E150" s="45">
        <f t="shared" si="51"/>
        <v>167.00288534659762</v>
      </c>
      <c r="F150" s="45">
        <f t="shared" si="52"/>
        <v>167.88631561308782</v>
      </c>
      <c r="G150" s="46">
        <f t="shared" si="41"/>
        <v>544598.91777897149</v>
      </c>
      <c r="H150" s="47">
        <f t="shared" si="42"/>
        <v>3.2610150216788858</v>
      </c>
      <c r="I150" s="47">
        <f t="shared" si="43"/>
        <v>3.2438553183456511</v>
      </c>
      <c r="J150" s="47">
        <f t="shared" si="53"/>
        <v>3.2610150216788858</v>
      </c>
      <c r="K150" s="32" t="s">
        <v>259</v>
      </c>
      <c r="L150" s="32" t="s">
        <v>283</v>
      </c>
      <c r="M150" s="34">
        <v>0.52027014966565865</v>
      </c>
      <c r="N150" s="34">
        <v>0.45971630781068484</v>
      </c>
      <c r="O150" s="34">
        <v>0.42600177477935247</v>
      </c>
      <c r="P150" s="34">
        <v>0.40217332551578583</v>
      </c>
      <c r="Q150" s="34">
        <v>0.40230010483494616</v>
      </c>
      <c r="R150" s="34">
        <v>0.40245111864137145</v>
      </c>
      <c r="S150" s="34">
        <v>0.40262570820519333</v>
      </c>
      <c r="T150" s="34">
        <v>0.4028232346101398</v>
      </c>
      <c r="U150" s="34">
        <v>0.40304307816241286</v>
      </c>
      <c r="V150" s="34">
        <v>0.4032846378172113</v>
      </c>
      <c r="W150" s="34">
        <v>0.40354733062237619</v>
      </c>
      <c r="X150" s="34">
        <v>0.40383059117864223</v>
      </c>
      <c r="Y150" s="34">
        <v>0.40413387111600496</v>
      </c>
      <c r="Z150" s="34">
        <v>0.40445663858571795</v>
      </c>
      <c r="AA150" s="34">
        <v>0.40479837776745708</v>
      </c>
      <c r="AB150" s="34">
        <v>0.40515858839119678</v>
      </c>
      <c r="AC150" s="34">
        <v>0.40553678527335946</v>
      </c>
      <c r="AD150" s="34">
        <v>0.40593249786681379</v>
      </c>
      <c r="AE150" s="34">
        <v>0.40634526982430513</v>
      </c>
      <c r="AF150" s="34">
        <v>0.40677465857492173</v>
      </c>
      <c r="AG150" s="34">
        <v>0.40722023491320203</v>
      </c>
      <c r="AH150" s="34">
        <v>0.40768158260051029</v>
      </c>
      <c r="AI150" s="34">
        <v>0.40815829797831316</v>
      </c>
      <c r="AJ150" s="55">
        <v>79011.259999999995</v>
      </c>
      <c r="AK150" s="55">
        <v>70146.81</v>
      </c>
      <c r="AL150" s="55">
        <v>70146.81</v>
      </c>
      <c r="AM150" s="55">
        <v>70146.81</v>
      </c>
      <c r="AN150" s="55">
        <v>70146.81</v>
      </c>
      <c r="AO150" s="55">
        <v>70146.81</v>
      </c>
      <c r="AP150" s="55">
        <v>70146.81</v>
      </c>
      <c r="AQ150" s="55">
        <v>70146.81</v>
      </c>
      <c r="AR150" s="55">
        <v>70146.81</v>
      </c>
      <c r="AS150" s="55">
        <v>70146.81</v>
      </c>
      <c r="AT150" s="55">
        <v>70146.81</v>
      </c>
      <c r="AU150" s="55">
        <v>70146.81</v>
      </c>
      <c r="AV150" s="55">
        <v>70146.81</v>
      </c>
      <c r="AW150" s="55">
        <v>70146.81</v>
      </c>
      <c r="AX150" s="55">
        <v>70146.81</v>
      </c>
      <c r="AY150" s="55">
        <v>70146.81</v>
      </c>
      <c r="AZ150" s="55">
        <v>70146.81</v>
      </c>
      <c r="BA150" s="55">
        <v>70146.81</v>
      </c>
      <c r="BB150" s="55">
        <v>70146.81</v>
      </c>
      <c r="BC150" s="55">
        <v>70146.81</v>
      </c>
      <c r="BD150" s="55">
        <v>70146.81</v>
      </c>
      <c r="BE150" s="55">
        <v>70146.81</v>
      </c>
      <c r="BF150" s="55">
        <v>70146.81</v>
      </c>
      <c r="BG150" s="34">
        <v>0.51753244948272348</v>
      </c>
      <c r="BH150" s="34">
        <v>0.45729724644266356</v>
      </c>
      <c r="BI150" s="34">
        <v>0.42376012178908778</v>
      </c>
      <c r="BJ150" s="34">
        <v>0.40005705959596877</v>
      </c>
      <c r="BK150" s="34">
        <v>0.400183171792932</v>
      </c>
      <c r="BL150" s="34">
        <v>0.40033339095348774</v>
      </c>
      <c r="BM150" s="34">
        <v>0.40050706181405304</v>
      </c>
      <c r="BN150" s="34">
        <v>0.40070354882038084</v>
      </c>
      <c r="BO150" s="34">
        <v>0.4009222355395477</v>
      </c>
      <c r="BP150" s="34">
        <v>0.40116252408949504</v>
      </c>
      <c r="BQ150" s="34">
        <v>0.40142383458560132</v>
      </c>
      <c r="BR150" s="34">
        <v>0.40170560460377441</v>
      </c>
      <c r="BS150" s="34">
        <v>0.40200728865957358</v>
      </c>
      <c r="BT150" s="34">
        <v>0.40232835770287956</v>
      </c>
      <c r="BU150" s="34">
        <v>0.40266829862765369</v>
      </c>
      <c r="BV150" s="34">
        <v>0.40302661379632815</v>
      </c>
      <c r="BW150" s="34">
        <v>0.40340282057839744</v>
      </c>
      <c r="BX150" s="34">
        <v>0.40379645090278388</v>
      </c>
      <c r="BY150" s="34">
        <v>0.40420705082356662</v>
      </c>
      <c r="BZ150" s="34">
        <v>0.40463418009867441</v>
      </c>
      <c r="CA150" s="34">
        <v>0.40507741178115697</v>
      </c>
      <c r="CB150" s="34">
        <v>0.40553633182265708</v>
      </c>
      <c r="CC150" s="34">
        <v>0.4060105386887225</v>
      </c>
    </row>
    <row r="151" spans="1:81" s="117" customFormat="1" ht="16">
      <c r="A151" s="31" t="str">
        <f t="shared" si="37"/>
        <v>C&amp;I</v>
      </c>
      <c r="B151" s="31" t="s">
        <v>92</v>
      </c>
      <c r="C151" s="31" t="str">
        <f t="shared" si="49"/>
        <v>Thermal Energy Storage</v>
      </c>
      <c r="D151" s="45">
        <f t="shared" si="50"/>
        <v>1462.4959610306771</v>
      </c>
      <c r="E151" s="45">
        <f t="shared" si="51"/>
        <v>1462.4959610306771</v>
      </c>
      <c r="F151" s="45" t="str">
        <f t="shared" si="52"/>
        <v>n/a</v>
      </c>
      <c r="G151" s="46">
        <f t="shared" si="41"/>
        <v>1692622.7169110354</v>
      </c>
      <c r="H151" s="47">
        <f t="shared" si="42"/>
        <v>1.1573520625097515</v>
      </c>
      <c r="I151" s="47">
        <f t="shared" si="43"/>
        <v>0</v>
      </c>
      <c r="J151" s="47">
        <f>MAX(H151:I151)</f>
        <v>1.1573520625097515</v>
      </c>
      <c r="K151" s="32" t="s">
        <v>259</v>
      </c>
      <c r="L151" s="32" t="s">
        <v>325</v>
      </c>
      <c r="M151" s="34">
        <v>0</v>
      </c>
      <c r="N151" s="34">
        <v>2.3486682511707546E-2</v>
      </c>
      <c r="O151" s="34">
        <v>7.0360125408383864E-2</v>
      </c>
      <c r="P151" s="34">
        <v>0.16397420279707825</v>
      </c>
      <c r="Q151" s="34">
        <v>0.21056591885909878</v>
      </c>
      <c r="R151" s="34">
        <v>0.2336722439628266</v>
      </c>
      <c r="S151" s="34">
        <v>0.23339225839658212</v>
      </c>
      <c r="T151" s="34">
        <v>0.23312183738173345</v>
      </c>
      <c r="U151" s="34">
        <v>0.23286065446891446</v>
      </c>
      <c r="V151" s="34">
        <v>0.23260839435085917</v>
      </c>
      <c r="W151" s="34">
        <v>0.232364752482109</v>
      </c>
      <c r="X151" s="34">
        <v>0.23212943471169969</v>
      </c>
      <c r="Y151" s="34">
        <v>0.23190215692838501</v>
      </c>
      <c r="Z151" s="34">
        <v>0.23168264471796915</v>
      </c>
      <c r="AA151" s="34">
        <v>0.23147063303233539</v>
      </c>
      <c r="AB151" s="34">
        <v>0.23126586586977049</v>
      </c>
      <c r="AC151" s="34">
        <v>0.23106809596620045</v>
      </c>
      <c r="AD151" s="34">
        <v>0.23087708449696456</v>
      </c>
      <c r="AE151" s="34">
        <v>0.23069260078876841</v>
      </c>
      <c r="AF151" s="34">
        <v>0.23051442204146802</v>
      </c>
      <c r="AG151" s="34">
        <v>0.2303423330593502</v>
      </c>
      <c r="AH151" s="34">
        <v>0.23017612599158405</v>
      </c>
      <c r="AI151" s="34">
        <v>0.23001560008153205</v>
      </c>
      <c r="AJ151" s="55">
        <v>0</v>
      </c>
      <c r="AK151" s="55">
        <v>205955.19</v>
      </c>
      <c r="AL151" s="55">
        <v>392763.3</v>
      </c>
      <c r="AM151" s="55">
        <v>766113.68</v>
      </c>
      <c r="AN151" s="55">
        <v>397117.88</v>
      </c>
      <c r="AO151" s="55">
        <v>212814.66</v>
      </c>
      <c r="AP151" s="55">
        <v>30406.39</v>
      </c>
      <c r="AQ151" s="55">
        <v>30393.71</v>
      </c>
      <c r="AR151" s="55">
        <v>30381.45</v>
      </c>
      <c r="AS151" s="55">
        <v>30369.61</v>
      </c>
      <c r="AT151" s="55">
        <v>30358.18</v>
      </c>
      <c r="AU151" s="55">
        <v>30347.14</v>
      </c>
      <c r="AV151" s="55">
        <v>30336.48</v>
      </c>
      <c r="AW151" s="55">
        <v>30326.18</v>
      </c>
      <c r="AX151" s="55">
        <v>30316.23</v>
      </c>
      <c r="AY151" s="55">
        <v>30306.62</v>
      </c>
      <c r="AZ151" s="55">
        <v>30297.34</v>
      </c>
      <c r="BA151" s="55">
        <v>30288.38</v>
      </c>
      <c r="BB151" s="55">
        <v>30279.73</v>
      </c>
      <c r="BC151" s="55">
        <v>30271.37</v>
      </c>
      <c r="BD151" s="55">
        <v>30263.29</v>
      </c>
      <c r="BE151" s="55">
        <v>30255.49</v>
      </c>
      <c r="BF151" s="55">
        <v>30247.96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</row>
    <row r="152" spans="1:81" s="117" customFormat="1" ht="16">
      <c r="A152" s="31" t="str">
        <f t="shared" ref="A152:A155" si="54">IF(K152="Residential",K152,"C&amp;I")</f>
        <v>C&amp;I</v>
      </c>
      <c r="B152" s="31" t="s">
        <v>92</v>
      </c>
      <c r="C152" s="31" t="str">
        <f t="shared" ref="C152:C155" si="55">L152</f>
        <v>Battery Energy Storage</v>
      </c>
      <c r="D152" s="45">
        <f t="shared" ref="D152:D155" si="56">MAX(E152:F152)</f>
        <v>871.76101547197334</v>
      </c>
      <c r="E152" s="45">
        <f t="shared" ref="E152:E155" si="57">IFERROR(G152 / H152 / 1000,"")</f>
        <v>871.76101547197334</v>
      </c>
      <c r="F152" s="45">
        <f t="shared" ref="F152:F155" si="58">IFERROR(G152 / I152 / 1000,"n/a")</f>
        <v>871.76101547197334</v>
      </c>
      <c r="G152" s="46">
        <f t="shared" ref="G152:G155" si="59">NPV($D$96,AJ152:AS152)</f>
        <v>137127.41240722957</v>
      </c>
      <c r="H152" s="47">
        <f t="shared" ref="H152:H155" si="60">NPV($D$96,M152:V152)</f>
        <v>0.15729931709895112</v>
      </c>
      <c r="I152" s="47">
        <f t="shared" ref="I152:I155" si="61">NPV($D$96,BG152:BP152)</f>
        <v>0.15729931709895112</v>
      </c>
      <c r="J152" s="47">
        <f t="shared" ref="J152:J154" si="62">MAX(H152:I152)</f>
        <v>0.15729931709895112</v>
      </c>
      <c r="K152" s="32" t="s">
        <v>259</v>
      </c>
      <c r="L152" s="32" t="s">
        <v>356</v>
      </c>
      <c r="M152" s="34">
        <v>0</v>
      </c>
      <c r="N152" s="34">
        <v>2.8200823458607097E-3</v>
      </c>
      <c r="O152" s="34">
        <v>5.6154137445638547E-3</v>
      </c>
      <c r="P152" s="34">
        <v>1.115025705758281E-2</v>
      </c>
      <c r="Q152" s="34">
        <v>1.6654778367287706E-2</v>
      </c>
      <c r="R152" s="34">
        <v>2.2145474857140801E-2</v>
      </c>
      <c r="S152" s="34">
        <v>3.0413542772406463E-2</v>
      </c>
      <c r="T152" s="34">
        <v>3.8663295975861066E-2</v>
      </c>
      <c r="U152" s="34">
        <v>4.6895688477042674E-2</v>
      </c>
      <c r="V152" s="34">
        <v>5.7867212044128521E-2</v>
      </c>
      <c r="W152" s="34">
        <v>6.8817380924648161E-2</v>
      </c>
      <c r="X152" s="34">
        <v>7.974731921092712E-2</v>
      </c>
      <c r="Y152" s="34">
        <v>9.340531429211095E-2</v>
      </c>
      <c r="Z152" s="34">
        <v>0.10703997282722925</v>
      </c>
      <c r="AA152" s="34">
        <v>0.1206525365776747</v>
      </c>
      <c r="AB152" s="34">
        <v>0.13698386710053173</v>
      </c>
      <c r="AC152" s="34">
        <v>0.13686672362981148</v>
      </c>
      <c r="AD152" s="34">
        <v>0.13675358332863438</v>
      </c>
      <c r="AE152" s="34">
        <v>0.13664430956412651</v>
      </c>
      <c r="AF152" s="34">
        <v>0.13653877036685441</v>
      </c>
      <c r="AG152" s="34">
        <v>0.13643683827165634</v>
      </c>
      <c r="AH152" s="34">
        <v>0.13633839016390636</v>
      </c>
      <c r="AI152" s="34">
        <v>0.13624330713102528</v>
      </c>
      <c r="AJ152" s="55">
        <v>0</v>
      </c>
      <c r="AK152" s="55">
        <v>10392.09</v>
      </c>
      <c r="AL152" s="55">
        <v>10316.120000000001</v>
      </c>
      <c r="AM152" s="55">
        <v>18725.580000000002</v>
      </c>
      <c r="AN152" s="55">
        <v>18632.5</v>
      </c>
      <c r="AO152" s="55">
        <v>18590.060000000001</v>
      </c>
      <c r="AP152" s="55">
        <v>27115.74</v>
      </c>
      <c r="AQ152" s="55">
        <v>27059.52</v>
      </c>
      <c r="AR152" s="55">
        <v>27006.23</v>
      </c>
      <c r="AS152" s="55">
        <v>35414.519999999997</v>
      </c>
      <c r="AT152" s="55">
        <v>35348.97</v>
      </c>
      <c r="AU152" s="55">
        <v>35286.870000000003</v>
      </c>
      <c r="AV152" s="55">
        <v>43661.17</v>
      </c>
      <c r="AW152" s="55">
        <v>43589.53</v>
      </c>
      <c r="AX152" s="55">
        <v>43521.71</v>
      </c>
      <c r="AY152" s="55">
        <v>51867.49</v>
      </c>
      <c r="AZ152" s="55">
        <v>1735.3</v>
      </c>
      <c r="BA152" s="55">
        <v>1735.3</v>
      </c>
      <c r="BB152" s="55">
        <v>1735.3</v>
      </c>
      <c r="BC152" s="55">
        <v>1735.3</v>
      </c>
      <c r="BD152" s="55">
        <v>1735.3</v>
      </c>
      <c r="BE152" s="55">
        <v>1735.3</v>
      </c>
      <c r="BF152" s="55">
        <v>1735.3</v>
      </c>
      <c r="BG152" s="34">
        <v>0</v>
      </c>
      <c r="BH152" s="34">
        <v>2.8200823458607097E-3</v>
      </c>
      <c r="BI152" s="34">
        <v>5.6154137445638547E-3</v>
      </c>
      <c r="BJ152" s="34">
        <v>1.115025705758281E-2</v>
      </c>
      <c r="BK152" s="34">
        <v>1.6654778367287706E-2</v>
      </c>
      <c r="BL152" s="34">
        <v>2.2145474857140801E-2</v>
      </c>
      <c r="BM152" s="34">
        <v>3.0413542772406463E-2</v>
      </c>
      <c r="BN152" s="34">
        <v>3.8663295975861066E-2</v>
      </c>
      <c r="BO152" s="34">
        <v>4.6895688477042674E-2</v>
      </c>
      <c r="BP152" s="34">
        <v>5.7867212044128521E-2</v>
      </c>
      <c r="BQ152" s="34">
        <v>6.8817380924648161E-2</v>
      </c>
      <c r="BR152" s="34">
        <v>7.974731921092712E-2</v>
      </c>
      <c r="BS152" s="34">
        <v>9.340531429211095E-2</v>
      </c>
      <c r="BT152" s="34">
        <v>0.10703997282722925</v>
      </c>
      <c r="BU152" s="34">
        <v>0.1206525365776747</v>
      </c>
      <c r="BV152" s="34">
        <v>0.13698386710053173</v>
      </c>
      <c r="BW152" s="34">
        <v>0.13686672362981148</v>
      </c>
      <c r="BX152" s="34">
        <v>0.13675358332863438</v>
      </c>
      <c r="BY152" s="34">
        <v>0.13664430956412651</v>
      </c>
      <c r="BZ152" s="34">
        <v>0.13653877036685441</v>
      </c>
      <c r="CA152" s="34">
        <v>0.13643683827165634</v>
      </c>
      <c r="CB152" s="34">
        <v>0.13633839016390636</v>
      </c>
      <c r="CC152" s="34">
        <v>0.13624330713102528</v>
      </c>
    </row>
    <row r="153" spans="1:81" s="117" customFormat="1" ht="16">
      <c r="A153" s="31" t="str">
        <f t="shared" si="54"/>
        <v>C&amp;I</v>
      </c>
      <c r="B153" s="31" t="s">
        <v>92</v>
      </c>
      <c r="C153" s="31" t="str">
        <f t="shared" si="55"/>
        <v>Ancillary Third Party</v>
      </c>
      <c r="D153" s="45">
        <f t="shared" si="56"/>
        <v>37.734563196685791</v>
      </c>
      <c r="E153" s="45">
        <f t="shared" si="57"/>
        <v>37.536001121516044</v>
      </c>
      <c r="F153" s="45">
        <f t="shared" si="58"/>
        <v>37.734563196685791</v>
      </c>
      <c r="G153" s="46">
        <f t="shared" si="59"/>
        <v>340712.22474019445</v>
      </c>
      <c r="H153" s="47">
        <f t="shared" si="60"/>
        <v>9.0769451875600708</v>
      </c>
      <c r="I153" s="47">
        <f t="shared" si="61"/>
        <v>9.02918162757795</v>
      </c>
      <c r="J153" s="47">
        <f t="shared" si="62"/>
        <v>9.0769451875600708</v>
      </c>
      <c r="K153" s="32" t="s">
        <v>259</v>
      </c>
      <c r="L153" s="32" t="s">
        <v>472</v>
      </c>
      <c r="M153" s="34">
        <v>0</v>
      </c>
      <c r="N153" s="34">
        <v>0.74862306076689034</v>
      </c>
      <c r="O153" s="34">
        <v>1.1982645421499911</v>
      </c>
      <c r="P153" s="34">
        <v>1.4932546784726743</v>
      </c>
      <c r="Q153" s="34">
        <v>1.4937254053942743</v>
      </c>
      <c r="R153" s="34">
        <v>1.4942861140704886</v>
      </c>
      <c r="S153" s="34">
        <v>1.4949343586616857</v>
      </c>
      <c r="T153" s="34">
        <v>1.4956677668953873</v>
      </c>
      <c r="U153" s="34">
        <v>1.4964840378714466</v>
      </c>
      <c r="V153" s="34">
        <v>1.4973809399327545</v>
      </c>
      <c r="W153" s="34">
        <v>1.4983563085995113</v>
      </c>
      <c r="X153" s="34">
        <v>1.4994080445651639</v>
      </c>
      <c r="Y153" s="34">
        <v>1.5005341117521735</v>
      </c>
      <c r="Z153" s="34">
        <v>1.5017325354258206</v>
      </c>
      <c r="AA153" s="34">
        <v>1.5030014003643271</v>
      </c>
      <c r="AB153" s="34">
        <v>1.5043388490835952</v>
      </c>
      <c r="AC153" s="34">
        <v>1.5057430801149516</v>
      </c>
      <c r="AD153" s="34">
        <v>1.507212346334307</v>
      </c>
      <c r="AE153" s="34">
        <v>1.508744953341189</v>
      </c>
      <c r="AF153" s="34">
        <v>1.5103392578861743</v>
      </c>
      <c r="AG153" s="34">
        <v>1.511993666345264</v>
      </c>
      <c r="AH153" s="34">
        <v>1.5137066332398048</v>
      </c>
      <c r="AI153" s="34">
        <v>1.5154766598005935</v>
      </c>
      <c r="AJ153" s="55">
        <v>0</v>
      </c>
      <c r="AK153" s="55">
        <v>28100.32</v>
      </c>
      <c r="AL153" s="55">
        <v>44978.06</v>
      </c>
      <c r="AM153" s="55">
        <v>56050.81</v>
      </c>
      <c r="AN153" s="55">
        <v>56068.480000000003</v>
      </c>
      <c r="AO153" s="55">
        <v>56089.52</v>
      </c>
      <c r="AP153" s="55">
        <v>56113.86</v>
      </c>
      <c r="AQ153" s="55">
        <v>56141.39</v>
      </c>
      <c r="AR153" s="55">
        <v>56172.02</v>
      </c>
      <c r="AS153" s="55">
        <v>56205.69</v>
      </c>
      <c r="AT153" s="55">
        <v>56242.3</v>
      </c>
      <c r="AU153" s="55">
        <v>56281.78</v>
      </c>
      <c r="AV153" s="55">
        <v>56324.05</v>
      </c>
      <c r="AW153" s="55">
        <v>56369.03</v>
      </c>
      <c r="AX153" s="55">
        <v>56416.66</v>
      </c>
      <c r="AY153" s="55">
        <v>56466.86</v>
      </c>
      <c r="AZ153" s="55">
        <v>56519.57</v>
      </c>
      <c r="BA153" s="55">
        <v>56574.720000000001</v>
      </c>
      <c r="BB153" s="55">
        <v>56632.25</v>
      </c>
      <c r="BC153" s="55">
        <v>56692.09</v>
      </c>
      <c r="BD153" s="55">
        <v>56754.19</v>
      </c>
      <c r="BE153" s="55">
        <v>56818.49</v>
      </c>
      <c r="BF153" s="55">
        <v>56884.93</v>
      </c>
      <c r="BG153" s="34">
        <v>0</v>
      </c>
      <c r="BH153" s="34">
        <v>0.74468375059941894</v>
      </c>
      <c r="BI153" s="34">
        <v>1.1919591850997069</v>
      </c>
      <c r="BJ153" s="34">
        <v>1.4853970614076779</v>
      </c>
      <c r="BK153" s="34">
        <v>1.4858653113292424</v>
      </c>
      <c r="BL153" s="34">
        <v>1.486423069514742</v>
      </c>
      <c r="BM153" s="34">
        <v>1.4870679029947369</v>
      </c>
      <c r="BN153" s="34">
        <v>1.4877974519798214</v>
      </c>
      <c r="BO153" s="34">
        <v>1.4886094276773565</v>
      </c>
      <c r="BP153" s="34">
        <v>1.4895016101733791</v>
      </c>
      <c r="BQ153" s="34">
        <v>1.4904718463777429</v>
      </c>
      <c r="BR153" s="34">
        <v>1.4915180480306014</v>
      </c>
      <c r="BS153" s="34">
        <v>1.492638189768408</v>
      </c>
      <c r="BT153" s="34">
        <v>1.4938303072476431</v>
      </c>
      <c r="BU153" s="34">
        <v>1.4950924953245679</v>
      </c>
      <c r="BV153" s="34">
        <v>1.4964229062893046</v>
      </c>
      <c r="BW153" s="34">
        <v>1.4978197481526418</v>
      </c>
      <c r="BX153" s="34">
        <v>1.4992812829839859</v>
      </c>
      <c r="BY153" s="34">
        <v>1.5008058252989271</v>
      </c>
      <c r="BZ153" s="34">
        <v>1.5023917404949421</v>
      </c>
      <c r="CA153" s="34">
        <v>1.5040374433337995</v>
      </c>
      <c r="CB153" s="34">
        <v>1.5057413964692701</v>
      </c>
      <c r="CC153" s="34">
        <v>1.5075021090187855</v>
      </c>
    </row>
    <row r="154" spans="1:81" s="117" customFormat="1" ht="16">
      <c r="A154" s="31" t="str">
        <f t="shared" si="54"/>
        <v>C&amp;I</v>
      </c>
      <c r="B154" s="31" t="s">
        <v>92</v>
      </c>
      <c r="C154" s="31" t="str">
        <f t="shared" si="55"/>
        <v>Ancillary Battery Storage</v>
      </c>
      <c r="D154" s="45">
        <f t="shared" si="56"/>
        <v>75.088606485460247</v>
      </c>
      <c r="E154" s="45">
        <f t="shared" si="57"/>
        <v>75.088606485460247</v>
      </c>
      <c r="F154" s="45">
        <f t="shared" si="58"/>
        <v>75.088606485460247</v>
      </c>
      <c r="G154" s="46">
        <f t="shared" si="59"/>
        <v>11811.386522074768</v>
      </c>
      <c r="H154" s="47">
        <f t="shared" si="60"/>
        <v>0.15729931709895112</v>
      </c>
      <c r="I154" s="47">
        <f t="shared" si="61"/>
        <v>0.15729931709895112</v>
      </c>
      <c r="J154" s="47">
        <f t="shared" si="62"/>
        <v>0.15729931709895112</v>
      </c>
      <c r="K154" s="32" t="s">
        <v>259</v>
      </c>
      <c r="L154" s="32" t="s">
        <v>503</v>
      </c>
      <c r="M154" s="34">
        <v>0</v>
      </c>
      <c r="N154" s="34">
        <v>2.8200823458607097E-3</v>
      </c>
      <c r="O154" s="34">
        <v>5.6154137445638547E-3</v>
      </c>
      <c r="P154" s="34">
        <v>1.115025705758281E-2</v>
      </c>
      <c r="Q154" s="34">
        <v>1.6654778367287706E-2</v>
      </c>
      <c r="R154" s="34">
        <v>2.2145474857140801E-2</v>
      </c>
      <c r="S154" s="34">
        <v>3.0413542772406463E-2</v>
      </c>
      <c r="T154" s="34">
        <v>3.8663295975861066E-2</v>
      </c>
      <c r="U154" s="34">
        <v>4.6895688477042674E-2</v>
      </c>
      <c r="V154" s="34">
        <v>5.7867212044128521E-2</v>
      </c>
      <c r="W154" s="34">
        <v>6.8817380924648161E-2</v>
      </c>
      <c r="X154" s="34">
        <v>7.974731921092712E-2</v>
      </c>
      <c r="Y154" s="34">
        <v>9.340531429211095E-2</v>
      </c>
      <c r="Z154" s="34">
        <v>0.10703997282722925</v>
      </c>
      <c r="AA154" s="34">
        <v>0.1206525365776747</v>
      </c>
      <c r="AB154" s="34">
        <v>0.13698386710053173</v>
      </c>
      <c r="AC154" s="34">
        <v>0.13686672362981148</v>
      </c>
      <c r="AD154" s="34">
        <v>0.13675358332863438</v>
      </c>
      <c r="AE154" s="34">
        <v>0.13664430956412651</v>
      </c>
      <c r="AF154" s="34">
        <v>0.13653877036685441</v>
      </c>
      <c r="AG154" s="34">
        <v>0.13643683827165634</v>
      </c>
      <c r="AH154" s="34">
        <v>0.13633839016390636</v>
      </c>
      <c r="AI154" s="34">
        <v>0.13624330713102528</v>
      </c>
      <c r="AJ154" s="55">
        <v>0</v>
      </c>
      <c r="AK154" s="55">
        <v>1738.83</v>
      </c>
      <c r="AL154" s="55">
        <v>1742.33</v>
      </c>
      <c r="AM154" s="55">
        <v>1749.25</v>
      </c>
      <c r="AN154" s="55">
        <v>1756.14</v>
      </c>
      <c r="AO154" s="55">
        <v>1763.01</v>
      </c>
      <c r="AP154" s="55">
        <v>1773.36</v>
      </c>
      <c r="AQ154" s="55">
        <v>1783.68</v>
      </c>
      <c r="AR154" s="55">
        <v>1793.98</v>
      </c>
      <c r="AS154" s="55">
        <v>1807.71</v>
      </c>
      <c r="AT154" s="55">
        <v>1821.41</v>
      </c>
      <c r="AU154" s="55">
        <v>1835.08</v>
      </c>
      <c r="AV154" s="55">
        <v>1852.17</v>
      </c>
      <c r="AW154" s="55">
        <v>1869.23</v>
      </c>
      <c r="AX154" s="55">
        <v>1886.26</v>
      </c>
      <c r="AY154" s="55">
        <v>1906.7</v>
      </c>
      <c r="AZ154" s="55">
        <v>1906.55</v>
      </c>
      <c r="BA154" s="55">
        <v>1906.41</v>
      </c>
      <c r="BB154" s="55">
        <v>1906.27</v>
      </c>
      <c r="BC154" s="55">
        <v>1906.14</v>
      </c>
      <c r="BD154" s="55">
        <v>1906.01</v>
      </c>
      <c r="BE154" s="55">
        <v>1905.89</v>
      </c>
      <c r="BF154" s="55">
        <v>1905.77</v>
      </c>
      <c r="BG154" s="34">
        <v>0</v>
      </c>
      <c r="BH154" s="34">
        <v>2.8200823458607097E-3</v>
      </c>
      <c r="BI154" s="34">
        <v>5.6154137445638547E-3</v>
      </c>
      <c r="BJ154" s="34">
        <v>1.115025705758281E-2</v>
      </c>
      <c r="BK154" s="34">
        <v>1.6654778367287706E-2</v>
      </c>
      <c r="BL154" s="34">
        <v>2.2145474857140801E-2</v>
      </c>
      <c r="BM154" s="34">
        <v>3.0413542772406463E-2</v>
      </c>
      <c r="BN154" s="34">
        <v>3.8663295975861066E-2</v>
      </c>
      <c r="BO154" s="34">
        <v>4.6895688477042674E-2</v>
      </c>
      <c r="BP154" s="34">
        <v>5.7867212044128521E-2</v>
      </c>
      <c r="BQ154" s="34">
        <v>6.8817380924648161E-2</v>
      </c>
      <c r="BR154" s="34">
        <v>7.974731921092712E-2</v>
      </c>
      <c r="BS154" s="34">
        <v>9.340531429211095E-2</v>
      </c>
      <c r="BT154" s="34">
        <v>0.10703997282722925</v>
      </c>
      <c r="BU154" s="34">
        <v>0.1206525365776747</v>
      </c>
      <c r="BV154" s="34">
        <v>0.13698386710053173</v>
      </c>
      <c r="BW154" s="34">
        <v>0.13686672362981148</v>
      </c>
      <c r="BX154" s="34">
        <v>0.13675358332863438</v>
      </c>
      <c r="BY154" s="34">
        <v>0.13664430956412651</v>
      </c>
      <c r="BZ154" s="34">
        <v>0.13653877036685441</v>
      </c>
      <c r="CA154" s="34">
        <v>0.13643683827165634</v>
      </c>
      <c r="CB154" s="34">
        <v>0.13633839016390636</v>
      </c>
      <c r="CC154" s="34">
        <v>0.13624330713102528</v>
      </c>
    </row>
    <row r="155" spans="1:81" s="117" customFormat="1" ht="16">
      <c r="A155" s="31" t="str">
        <f t="shared" si="54"/>
        <v>C&amp;I</v>
      </c>
      <c r="B155" s="31" t="s">
        <v>92</v>
      </c>
      <c r="C155" s="31" t="str">
        <f t="shared" si="55"/>
        <v>Parent-Time-of-Use Opt-in</v>
      </c>
      <c r="D155" s="45">
        <f t="shared" si="56"/>
        <v>20.101212847775184</v>
      </c>
      <c r="E155" s="45">
        <f t="shared" si="57"/>
        <v>19.995438772276319</v>
      </c>
      <c r="F155" s="45">
        <f t="shared" si="58"/>
        <v>20.101212847775184</v>
      </c>
      <c r="G155" s="46">
        <f t="shared" si="59"/>
        <v>61944.719604017468</v>
      </c>
      <c r="H155" s="47">
        <f t="shared" si="60"/>
        <v>3.0979425012620294</v>
      </c>
      <c r="I155" s="47">
        <f t="shared" si="61"/>
        <v>3.0816408976473055</v>
      </c>
      <c r="J155" s="47">
        <f>MAX(H155:I155)</f>
        <v>3.0979425012620294</v>
      </c>
      <c r="K155" s="32" t="s">
        <v>259</v>
      </c>
      <c r="L155" s="32" t="s">
        <v>1273</v>
      </c>
      <c r="M155" s="34">
        <v>0</v>
      </c>
      <c r="N155" s="34">
        <v>7.0960721937056548E-2</v>
      </c>
      <c r="O155" s="34">
        <v>0.19726987908329074</v>
      </c>
      <c r="P155" s="34">
        <v>0.43454966304840309</v>
      </c>
      <c r="Q155" s="34">
        <v>0.55888283383624671</v>
      </c>
      <c r="R155" s="34">
        <v>0.62121402782448698</v>
      </c>
      <c r="S155" s="34">
        <v>0.62148352014575081</v>
      </c>
      <c r="T155" s="34">
        <v>0.6217884172324647</v>
      </c>
      <c r="U155" s="34">
        <v>0.62212776253993918</v>
      </c>
      <c r="V155" s="34">
        <v>0.62250062830963515</v>
      </c>
      <c r="W155" s="34">
        <v>0.62290611471038837</v>
      </c>
      <c r="X155" s="34">
        <v>0.623343349005266</v>
      </c>
      <c r="Y155" s="34">
        <v>0.62381148474329906</v>
      </c>
      <c r="Z155" s="34">
        <v>0.62430970097534233</v>
      </c>
      <c r="AA155" s="34">
        <v>0.62483720149334387</v>
      </c>
      <c r="AB155" s="34">
        <v>0.62539321409232462</v>
      </c>
      <c r="AC155" s="34">
        <v>0.6259769898543901</v>
      </c>
      <c r="AD155" s="34">
        <v>0.62658780245411771</v>
      </c>
      <c r="AE155" s="34">
        <v>0.62722494748467905</v>
      </c>
      <c r="AF155" s="34">
        <v>0.62788774180408247</v>
      </c>
      <c r="AG155" s="34">
        <v>0.62857552290092922</v>
      </c>
      <c r="AH155" s="34">
        <v>0.62928764827910644</v>
      </c>
      <c r="AI155" s="34">
        <v>0.63002349486084896</v>
      </c>
      <c r="AJ155" s="55">
        <v>0</v>
      </c>
      <c r="AK155" s="55">
        <v>9172.59</v>
      </c>
      <c r="AL155" s="55">
        <v>10114.26</v>
      </c>
      <c r="AM155" s="55">
        <v>12026.98</v>
      </c>
      <c r="AN155" s="55">
        <v>10071.879999999999</v>
      </c>
      <c r="AO155" s="55">
        <v>9006.08</v>
      </c>
      <c r="AP155" s="55">
        <v>7957.48</v>
      </c>
      <c r="AQ155" s="55">
        <v>7957.48</v>
      </c>
      <c r="AR155" s="55">
        <v>7957.48</v>
      </c>
      <c r="AS155" s="55">
        <v>7957.48</v>
      </c>
      <c r="AT155" s="55">
        <v>7957.48</v>
      </c>
      <c r="AU155" s="55">
        <v>7957.48</v>
      </c>
      <c r="AV155" s="55">
        <v>7957.48</v>
      </c>
      <c r="AW155" s="55">
        <v>7957.48</v>
      </c>
      <c r="AX155" s="55">
        <v>7957.48</v>
      </c>
      <c r="AY155" s="55">
        <v>7957.48</v>
      </c>
      <c r="AZ155" s="55">
        <v>7957.48</v>
      </c>
      <c r="BA155" s="55">
        <v>7957.48</v>
      </c>
      <c r="BB155" s="55">
        <v>7957.48</v>
      </c>
      <c r="BC155" s="55">
        <v>7957.48</v>
      </c>
      <c r="BD155" s="55">
        <v>7957.48</v>
      </c>
      <c r="BE155" s="55">
        <v>7957.48</v>
      </c>
      <c r="BF155" s="55">
        <v>7957.48</v>
      </c>
      <c r="BG155" s="34">
        <v>0</v>
      </c>
      <c r="BH155" s="34">
        <v>7.0587321345934775E-2</v>
      </c>
      <c r="BI155" s="34">
        <v>0.19623183032266003</v>
      </c>
      <c r="BJ155" s="34">
        <v>0.43226303043496972</v>
      </c>
      <c r="BK155" s="34">
        <v>0.55594195084033537</v>
      </c>
      <c r="BL155" s="34">
        <v>0.61794515345468315</v>
      </c>
      <c r="BM155" s="34">
        <v>0.61821322768732945</v>
      </c>
      <c r="BN155" s="34">
        <v>0.61851652038291982</v>
      </c>
      <c r="BO155" s="34">
        <v>0.61885408003017328</v>
      </c>
      <c r="BP155" s="34">
        <v>0.61922498375248591</v>
      </c>
      <c r="BQ155" s="34">
        <v>0.61962833645367099</v>
      </c>
      <c r="BR155" s="34">
        <v>0.62006326998920303</v>
      </c>
      <c r="BS155" s="34">
        <v>0.62052894236220091</v>
      </c>
      <c r="BT155" s="34">
        <v>0.62102453694341408</v>
      </c>
      <c r="BU155" s="34">
        <v>0.62154926171449765</v>
      </c>
      <c r="BV155" s="34">
        <v>0.62210234853387147</v>
      </c>
      <c r="BW155" s="34">
        <v>0.62268305242450317</v>
      </c>
      <c r="BX155" s="34">
        <v>0.62329065088294822</v>
      </c>
      <c r="BY155" s="34">
        <v>0.62392444320901985</v>
      </c>
      <c r="BZ155" s="34">
        <v>0.62458374985546994</v>
      </c>
      <c r="CA155" s="34">
        <v>0.62526791179708374</v>
      </c>
      <c r="CB155" s="34">
        <v>0.62597628991861098</v>
      </c>
      <c r="CC155" s="34">
        <v>0.62670826442096805</v>
      </c>
    </row>
    <row r="156" spans="1:81" s="117" customFormat="1" ht="16">
      <c r="A156" s="31" t="str">
        <f t="shared" ref="A156:A167" si="63">IF(K156="Residential",K156,"C&amp;I")</f>
        <v>C&amp;I</v>
      </c>
      <c r="B156" s="31" t="s">
        <v>92</v>
      </c>
      <c r="C156" s="31" t="str">
        <f t="shared" ref="C156:C167" si="64">L156</f>
        <v>Variable Peak Pricing Rates</v>
      </c>
      <c r="D156" s="45">
        <f t="shared" ref="D156:D167" si="65">MAX(E156:F156)</f>
        <v>35.175528453651118</v>
      </c>
      <c r="E156" s="45">
        <f t="shared" ref="E156:E167" si="66">IFERROR(G156 / H156 / 1000,"")</f>
        <v>35.175528453651118</v>
      </c>
      <c r="F156" s="45">
        <f t="shared" ref="F156:F167" si="67">IFERROR(G156 / I156 / 1000,"n/a")</f>
        <v>31.444626184215004</v>
      </c>
      <c r="G156" s="46">
        <f t="shared" ref="G156:G167" si="68">NPV($D$96,AJ156:AS156)</f>
        <v>93998.731159443501</v>
      </c>
      <c r="H156" s="47">
        <f t="shared" ref="H156:H167" si="69">NPV($D$96,M156:V156)</f>
        <v>2.6722763037746686</v>
      </c>
      <c r="I156" s="47">
        <f t="shared" ref="I156:I167" si="70">NPV($D$96,BG156:BP156)</f>
        <v>2.9893416639384394</v>
      </c>
      <c r="J156" s="47">
        <f t="shared" ref="J156:J166" si="71">MAX(H156:I156)</f>
        <v>2.9893416639384394</v>
      </c>
      <c r="K156" s="32" t="s">
        <v>270</v>
      </c>
      <c r="L156" s="32" t="s">
        <v>303</v>
      </c>
      <c r="M156" s="34">
        <v>0</v>
      </c>
      <c r="N156" s="34">
        <v>6.8345493850656122E-2</v>
      </c>
      <c r="O156" s="34">
        <v>0.18539826702027681</v>
      </c>
      <c r="P156" s="34">
        <v>0.38824689724184275</v>
      </c>
      <c r="Q156" s="34">
        <v>0.48403486297486087</v>
      </c>
      <c r="R156" s="34">
        <v>0.52887609712479522</v>
      </c>
      <c r="S156" s="34">
        <v>0.52776772713516507</v>
      </c>
      <c r="T156" s="34">
        <v>0.52666292151282479</v>
      </c>
      <c r="U156" s="34">
        <v>0.52556166761823608</v>
      </c>
      <c r="V156" s="34">
        <v>0.52446395285740821</v>
      </c>
      <c r="W156" s="34">
        <v>0.52336976468173391</v>
      </c>
      <c r="X156" s="34">
        <v>0.52227909058782651</v>
      </c>
      <c r="Y156" s="34">
        <v>0.52119191811735388</v>
      </c>
      <c r="Z156" s="34">
        <v>0.52010823485687852</v>
      </c>
      <c r="AA156" s="34">
        <v>0.51902802843769336</v>
      </c>
      <c r="AB156" s="34">
        <v>0.51795128653566147</v>
      </c>
      <c r="AC156" s="34">
        <v>0.51687799687105407</v>
      </c>
      <c r="AD156" s="34">
        <v>0.51580814720839108</v>
      </c>
      <c r="AE156" s="34">
        <v>0.51474172535628038</v>
      </c>
      <c r="AF156" s="34">
        <v>0.51367871916725916</v>
      </c>
      <c r="AG156" s="34">
        <v>0.51261911653763448</v>
      </c>
      <c r="AH156" s="34">
        <v>0.5115629054073263</v>
      </c>
      <c r="AI156" s="34">
        <v>0.51051007375970903</v>
      </c>
      <c r="AJ156" s="55">
        <v>0</v>
      </c>
      <c r="AK156" s="55">
        <v>14055.07</v>
      </c>
      <c r="AL156" s="55">
        <v>14178.88</v>
      </c>
      <c r="AM156" s="55">
        <v>14413.61</v>
      </c>
      <c r="AN156" s="55">
        <v>14128.54</v>
      </c>
      <c r="AO156" s="55">
        <v>13992.63</v>
      </c>
      <c r="AP156" s="55">
        <v>13869.32</v>
      </c>
      <c r="AQ156" s="55">
        <v>13869.32</v>
      </c>
      <c r="AR156" s="55">
        <v>13869.32</v>
      </c>
      <c r="AS156" s="55">
        <v>13869.32</v>
      </c>
      <c r="AT156" s="55">
        <v>13869.32</v>
      </c>
      <c r="AU156" s="55">
        <v>13869.32</v>
      </c>
      <c r="AV156" s="55">
        <v>13869.32</v>
      </c>
      <c r="AW156" s="55">
        <v>13869.32</v>
      </c>
      <c r="AX156" s="55">
        <v>13869.32</v>
      </c>
      <c r="AY156" s="55">
        <v>13869.32</v>
      </c>
      <c r="AZ156" s="55">
        <v>13869.32</v>
      </c>
      <c r="BA156" s="55">
        <v>13869.32</v>
      </c>
      <c r="BB156" s="55">
        <v>13869.32</v>
      </c>
      <c r="BC156" s="55">
        <v>13869.32</v>
      </c>
      <c r="BD156" s="55">
        <v>13869.32</v>
      </c>
      <c r="BE156" s="55">
        <v>13869.32</v>
      </c>
      <c r="BF156" s="55">
        <v>13869.32</v>
      </c>
      <c r="BG156" s="34">
        <v>0</v>
      </c>
      <c r="BH156" s="34">
        <v>7.6454680985504272E-2</v>
      </c>
      <c r="BI156" s="34">
        <v>0.20739575591148532</v>
      </c>
      <c r="BJ156" s="34">
        <v>0.43431235916004701</v>
      </c>
      <c r="BK156" s="34">
        <v>0.54146555902382998</v>
      </c>
      <c r="BL156" s="34">
        <v>0.59162720185899431</v>
      </c>
      <c r="BM156" s="34">
        <v>0.59038732386270321</v>
      </c>
      <c r="BN156" s="34">
        <v>0.58915143314558316</v>
      </c>
      <c r="BO156" s="34">
        <v>0.58791951556841537</v>
      </c>
      <c r="BP156" s="34">
        <v>0.58669155704293385</v>
      </c>
      <c r="BQ156" s="34">
        <v>0.58546754353163943</v>
      </c>
      <c r="BR156" s="34">
        <v>0.58424746104761982</v>
      </c>
      <c r="BS156" s="34">
        <v>0.58303129565436318</v>
      </c>
      <c r="BT156" s="34">
        <v>0.58181903346557839</v>
      </c>
      <c r="BU156" s="34">
        <v>0.58061066064501243</v>
      </c>
      <c r="BV156" s="34">
        <v>0.57940616340627027</v>
      </c>
      <c r="BW156" s="34">
        <v>0.57820552801263481</v>
      </c>
      <c r="BX156" s="34">
        <v>0.57700874077688691</v>
      </c>
      <c r="BY156" s="34">
        <v>0.5758157880611271</v>
      </c>
      <c r="BZ156" s="34">
        <v>0.57462665627659659</v>
      </c>
      <c r="CA156" s="34">
        <v>0.57344133188350099</v>
      </c>
      <c r="CB156" s="34">
        <v>0.57225980139083232</v>
      </c>
      <c r="CC156" s="34">
        <v>0.5710820513561935</v>
      </c>
    </row>
    <row r="157" spans="1:81" s="117" customFormat="1" ht="16">
      <c r="A157" s="31" t="str">
        <f t="shared" si="63"/>
        <v>C&amp;I</v>
      </c>
      <c r="B157" s="31" t="s">
        <v>92</v>
      </c>
      <c r="C157" s="31" t="str">
        <f t="shared" si="64"/>
        <v>Third Party Contracts</v>
      </c>
      <c r="D157" s="45">
        <f t="shared" si="65"/>
        <v>83.97928696268329</v>
      </c>
      <c r="E157" s="45">
        <f t="shared" si="66"/>
        <v>83.97928696268329</v>
      </c>
      <c r="F157" s="45">
        <f t="shared" si="67"/>
        <v>75.072000389077289</v>
      </c>
      <c r="G157" s="46">
        <f t="shared" si="68"/>
        <v>1729820.8268674836</v>
      </c>
      <c r="H157" s="47">
        <f t="shared" si="69"/>
        <v>20.598184259841837</v>
      </c>
      <c r="I157" s="47">
        <f t="shared" si="70"/>
        <v>23.042157101213547</v>
      </c>
      <c r="J157" s="47">
        <f t="shared" si="71"/>
        <v>23.042157101213547</v>
      </c>
      <c r="K157" s="32" t="s">
        <v>270</v>
      </c>
      <c r="L157" s="32" t="s">
        <v>248</v>
      </c>
      <c r="M157" s="34">
        <v>0</v>
      </c>
      <c r="N157" s="34">
        <v>1.7120172900646458</v>
      </c>
      <c r="O157" s="34">
        <v>2.7323588304404938</v>
      </c>
      <c r="P157" s="34">
        <v>3.4077187312723241</v>
      </c>
      <c r="Q157" s="34">
        <v>3.4005611148055976</v>
      </c>
      <c r="R157" s="34">
        <v>3.3934265314599035</v>
      </c>
      <c r="S157" s="34">
        <v>3.3863148995485117</v>
      </c>
      <c r="T157" s="34">
        <v>3.3792261376790731</v>
      </c>
      <c r="U157" s="34">
        <v>3.3721601647525459</v>
      </c>
      <c r="V157" s="34">
        <v>3.3651168999621364</v>
      </c>
      <c r="W157" s="34">
        <v>3.3580962627922419</v>
      </c>
      <c r="X157" s="34">
        <v>3.3510981730174114</v>
      </c>
      <c r="Y157" s="34">
        <v>3.3441225507012757</v>
      </c>
      <c r="Z157" s="34">
        <v>3.3371693161955234</v>
      </c>
      <c r="AA157" s="34">
        <v>3.3302383901388448</v>
      </c>
      <c r="AB157" s="34">
        <v>3.3233296934559098</v>
      </c>
      <c r="AC157" s="34">
        <v>3.316443147356321</v>
      </c>
      <c r="AD157" s="34">
        <v>3.3095786733335952</v>
      </c>
      <c r="AE157" s="34">
        <v>3.302736193164129</v>
      </c>
      <c r="AF157" s="34">
        <v>3.2959156289061844</v>
      </c>
      <c r="AG157" s="34">
        <v>3.2891169028988627</v>
      </c>
      <c r="AH157" s="34">
        <v>3.2823399377610998</v>
      </c>
      <c r="AI157" s="34">
        <v>3.2755846563906466</v>
      </c>
      <c r="AJ157" s="55">
        <v>0</v>
      </c>
      <c r="AK157" s="55">
        <v>143773.99</v>
      </c>
      <c r="AL157" s="55">
        <v>229461.55</v>
      </c>
      <c r="AM157" s="55">
        <v>286177.78999999998</v>
      </c>
      <c r="AN157" s="55">
        <v>285576.7</v>
      </c>
      <c r="AO157" s="55">
        <v>284977.53999999998</v>
      </c>
      <c r="AP157" s="55">
        <v>284380.31</v>
      </c>
      <c r="AQ157" s="55">
        <v>283785</v>
      </c>
      <c r="AR157" s="55">
        <v>283191.59999999998</v>
      </c>
      <c r="AS157" s="55">
        <v>282600.12</v>
      </c>
      <c r="AT157" s="55">
        <v>282010.53000000003</v>
      </c>
      <c r="AU157" s="55">
        <v>281422.83</v>
      </c>
      <c r="AV157" s="55">
        <v>280837.03000000003</v>
      </c>
      <c r="AW157" s="55">
        <v>280253.09999999998</v>
      </c>
      <c r="AX157" s="55">
        <v>279671.03999999998</v>
      </c>
      <c r="AY157" s="55">
        <v>279090.86</v>
      </c>
      <c r="AZ157" s="55">
        <v>278512.53000000003</v>
      </c>
      <c r="BA157" s="55">
        <v>277936.06</v>
      </c>
      <c r="BB157" s="55">
        <v>277361.43</v>
      </c>
      <c r="BC157" s="55">
        <v>276788.64</v>
      </c>
      <c r="BD157" s="55">
        <v>276217.69</v>
      </c>
      <c r="BE157" s="55">
        <v>275648.57</v>
      </c>
      <c r="BF157" s="55">
        <v>275081.26</v>
      </c>
      <c r="BG157" s="34">
        <v>0</v>
      </c>
      <c r="BH157" s="34">
        <v>1.9151479984851032</v>
      </c>
      <c r="BI157" s="34">
        <v>3.0565529773730362</v>
      </c>
      <c r="BJ157" s="34">
        <v>3.812044274009613</v>
      </c>
      <c r="BK157" s="34">
        <v>3.8040374069471565</v>
      </c>
      <c r="BL157" s="34">
        <v>3.7960563058836163</v>
      </c>
      <c r="BM157" s="34">
        <v>3.7881008794401425</v>
      </c>
      <c r="BN157" s="34">
        <v>3.7801710365671894</v>
      </c>
      <c r="BO157" s="34">
        <v>3.7722666865433192</v>
      </c>
      <c r="BP157" s="34">
        <v>3.7643877389740203</v>
      </c>
      <c r="BQ157" s="34">
        <v>3.7565341037905204</v>
      </c>
      <c r="BR157" s="34">
        <v>3.7487056912486234</v>
      </c>
      <c r="BS157" s="34">
        <v>3.7409024119275185</v>
      </c>
      <c r="BT157" s="34">
        <v>3.7331241767286278</v>
      </c>
      <c r="BU157" s="34">
        <v>3.7253708968744315</v>
      </c>
      <c r="BV157" s="34">
        <v>3.7176424839073134</v>
      </c>
      <c r="BW157" s="34">
        <v>3.7099388496884065</v>
      </c>
      <c r="BX157" s="34">
        <v>3.7022599063964372</v>
      </c>
      <c r="BY157" s="34">
        <v>3.6946055665265813</v>
      </c>
      <c r="BZ157" s="34">
        <v>3.6869757428893144</v>
      </c>
      <c r="CA157" s="34">
        <v>3.6793703486092855</v>
      </c>
      <c r="CB157" s="34">
        <v>3.6717892971241675</v>
      </c>
      <c r="CC157" s="34">
        <v>3.6642325021835411</v>
      </c>
    </row>
    <row r="158" spans="1:81" s="117" customFormat="1" ht="16">
      <c r="A158" s="31" t="str">
        <f t="shared" si="63"/>
        <v>C&amp;I</v>
      </c>
      <c r="B158" s="31" t="s">
        <v>92</v>
      </c>
      <c r="C158" s="31" t="str">
        <f t="shared" si="64"/>
        <v>Time-of-Use Opt-Out</v>
      </c>
      <c r="D158" s="45">
        <f t="shared" si="65"/>
        <v>0</v>
      </c>
      <c r="E158" s="45" t="str">
        <f t="shared" si="66"/>
        <v/>
      </c>
      <c r="F158" s="45" t="str">
        <f t="shared" si="67"/>
        <v>n/a</v>
      </c>
      <c r="G158" s="46">
        <f t="shared" si="68"/>
        <v>0</v>
      </c>
      <c r="H158" s="47">
        <f t="shared" si="69"/>
        <v>0</v>
      </c>
      <c r="I158" s="47">
        <f t="shared" si="70"/>
        <v>0</v>
      </c>
      <c r="J158" s="47">
        <f t="shared" si="71"/>
        <v>0</v>
      </c>
      <c r="K158" s="32" t="s">
        <v>270</v>
      </c>
      <c r="L158" s="32" t="s">
        <v>1314</v>
      </c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</row>
    <row r="159" spans="1:81" s="117" customFormat="1" ht="16">
      <c r="A159" s="31" t="str">
        <f t="shared" si="63"/>
        <v>C&amp;I</v>
      </c>
      <c r="B159" s="31" t="s">
        <v>92</v>
      </c>
      <c r="C159" s="31" t="str">
        <f t="shared" si="64"/>
        <v>Thermal Energy Storage</v>
      </c>
      <c r="D159" s="45">
        <f t="shared" si="65"/>
        <v>1462.3295136818049</v>
      </c>
      <c r="E159" s="45">
        <f t="shared" si="66"/>
        <v>1462.3295136818049</v>
      </c>
      <c r="F159" s="45" t="str">
        <f t="shared" si="67"/>
        <v>n/a</v>
      </c>
      <c r="G159" s="46">
        <f t="shared" si="68"/>
        <v>20240.371025760523</v>
      </c>
      <c r="H159" s="47">
        <f t="shared" si="69"/>
        <v>1.3841183424384279E-2</v>
      </c>
      <c r="I159" s="47">
        <f t="shared" si="70"/>
        <v>0</v>
      </c>
      <c r="J159" s="47">
        <f t="shared" si="71"/>
        <v>1.3841183424384279E-2</v>
      </c>
      <c r="K159" s="32" t="s">
        <v>270</v>
      </c>
      <c r="L159" s="32" t="s">
        <v>325</v>
      </c>
      <c r="M159" s="34">
        <v>0</v>
      </c>
      <c r="N159" s="34">
        <v>2.8468829923273647E-4</v>
      </c>
      <c r="O159" s="34">
        <v>8.3744884910485942E-4</v>
      </c>
      <c r="P159" s="34">
        <v>1.9540473145780047E-3</v>
      </c>
      <c r="Q159" s="34">
        <v>2.5123465473145786E-3</v>
      </c>
      <c r="R159" s="34">
        <v>2.7914961636828647E-3</v>
      </c>
      <c r="S159" s="34">
        <v>2.7914961636828647E-3</v>
      </c>
      <c r="T159" s="34">
        <v>2.7914961636828647E-3</v>
      </c>
      <c r="U159" s="34">
        <v>2.7914961636828647E-3</v>
      </c>
      <c r="V159" s="34">
        <v>2.7914961636828647E-3</v>
      </c>
      <c r="W159" s="34">
        <v>2.7914961636828647E-3</v>
      </c>
      <c r="X159" s="34">
        <v>2.7914961636828647E-3</v>
      </c>
      <c r="Y159" s="34">
        <v>2.7914961636828647E-3</v>
      </c>
      <c r="Z159" s="34">
        <v>2.7914961636828647E-3</v>
      </c>
      <c r="AA159" s="34">
        <v>2.7914961636828647E-3</v>
      </c>
      <c r="AB159" s="34">
        <v>2.7914961636828647E-3</v>
      </c>
      <c r="AC159" s="34">
        <v>2.7914961636828647E-3</v>
      </c>
      <c r="AD159" s="34">
        <v>2.7914961636828647E-3</v>
      </c>
      <c r="AE159" s="34">
        <v>2.7914961636828647E-3</v>
      </c>
      <c r="AF159" s="34">
        <v>2.7914961636828647E-3</v>
      </c>
      <c r="AG159" s="34">
        <v>2.7914961636828647E-3</v>
      </c>
      <c r="AH159" s="34">
        <v>2.7914961636828647E-3</v>
      </c>
      <c r="AI159" s="34">
        <v>2.7914961636828647E-3</v>
      </c>
      <c r="AJ159" s="55">
        <v>0</v>
      </c>
      <c r="AK159" s="55">
        <v>2496.2199999999998</v>
      </c>
      <c r="AL159" s="55">
        <v>4638.24</v>
      </c>
      <c r="AM159" s="55">
        <v>9141.42</v>
      </c>
      <c r="AN159" s="55">
        <v>4760.55</v>
      </c>
      <c r="AO159" s="55">
        <v>2570.11</v>
      </c>
      <c r="AP159" s="55">
        <v>366.58</v>
      </c>
      <c r="AQ159" s="55">
        <v>366.58</v>
      </c>
      <c r="AR159" s="55">
        <v>366.58</v>
      </c>
      <c r="AS159" s="55">
        <v>366.58</v>
      </c>
      <c r="AT159" s="55">
        <v>366.58</v>
      </c>
      <c r="AU159" s="55">
        <v>366.58</v>
      </c>
      <c r="AV159" s="55">
        <v>366.58</v>
      </c>
      <c r="AW159" s="55">
        <v>366.58</v>
      </c>
      <c r="AX159" s="55">
        <v>366.58</v>
      </c>
      <c r="AY159" s="55">
        <v>366.58</v>
      </c>
      <c r="AZ159" s="55">
        <v>366.58</v>
      </c>
      <c r="BA159" s="55">
        <v>366.58</v>
      </c>
      <c r="BB159" s="55">
        <v>366.58</v>
      </c>
      <c r="BC159" s="55">
        <v>366.58</v>
      </c>
      <c r="BD159" s="55">
        <v>366.58</v>
      </c>
      <c r="BE159" s="55">
        <v>366.58</v>
      </c>
      <c r="BF159" s="55">
        <v>366.58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</row>
    <row r="160" spans="1:81" s="117" customFormat="1" ht="16">
      <c r="A160" s="31" t="str">
        <f t="shared" si="63"/>
        <v>C&amp;I</v>
      </c>
      <c r="B160" s="31" t="s">
        <v>92</v>
      </c>
      <c r="C160" s="31" t="str">
        <f t="shared" si="64"/>
        <v>Battery Energy Storage</v>
      </c>
      <c r="D160" s="45">
        <f t="shared" si="65"/>
        <v>874.20557631947281</v>
      </c>
      <c r="E160" s="45">
        <f t="shared" si="66"/>
        <v>874.20557631947281</v>
      </c>
      <c r="F160" s="45">
        <f t="shared" si="67"/>
        <v>874.20557631947281</v>
      </c>
      <c r="G160" s="46">
        <f t="shared" si="68"/>
        <v>1646.195423084931</v>
      </c>
      <c r="H160" s="47">
        <f t="shared" si="69"/>
        <v>1.8830758664519652E-3</v>
      </c>
      <c r="I160" s="47">
        <f t="shared" si="70"/>
        <v>1.8830758664519652E-3</v>
      </c>
      <c r="J160" s="47">
        <f t="shared" si="71"/>
        <v>1.8830758664519652E-3</v>
      </c>
      <c r="K160" s="32" t="s">
        <v>270</v>
      </c>
      <c r="L160" s="32" t="s">
        <v>356</v>
      </c>
      <c r="M160" s="34">
        <v>0</v>
      </c>
      <c r="N160" s="34">
        <v>3.4182965020247224E-5</v>
      </c>
      <c r="O160" s="34">
        <v>6.6836460997442444E-5</v>
      </c>
      <c r="P160" s="34">
        <v>1.328753516624041E-4</v>
      </c>
      <c r="Q160" s="34">
        <v>1.9871484974424552E-4</v>
      </c>
      <c r="R160" s="34">
        <v>2.6455434782608701E-4</v>
      </c>
      <c r="S160" s="34">
        <v>3.6376222826086952E-4</v>
      </c>
      <c r="T160" s="34">
        <v>4.6297010869565224E-4</v>
      </c>
      <c r="U160" s="34">
        <v>5.6217798913043475E-4</v>
      </c>
      <c r="V160" s="34">
        <v>6.9445516304347831E-4</v>
      </c>
      <c r="W160" s="34">
        <v>8.2673233695652166E-4</v>
      </c>
      <c r="X160" s="34">
        <v>9.5900951086956522E-4</v>
      </c>
      <c r="Y160" s="34">
        <v>1.1243559782608695E-3</v>
      </c>
      <c r="Z160" s="34">
        <v>1.2897024456521738E-3</v>
      </c>
      <c r="AA160" s="34">
        <v>1.4550489130434779E-3</v>
      </c>
      <c r="AB160" s="34">
        <v>1.6534646739130431E-3</v>
      </c>
      <c r="AC160" s="34">
        <v>1.6534646739130433E-3</v>
      </c>
      <c r="AD160" s="34">
        <v>1.6534646739130433E-3</v>
      </c>
      <c r="AE160" s="34">
        <v>1.6534646739130433E-3</v>
      </c>
      <c r="AF160" s="34">
        <v>1.6534646739130433E-3</v>
      </c>
      <c r="AG160" s="34">
        <v>1.6534646739130433E-3</v>
      </c>
      <c r="AH160" s="34">
        <v>1.6534646739130433E-3</v>
      </c>
      <c r="AI160" s="34">
        <v>1.6534646739130433E-3</v>
      </c>
      <c r="AJ160" s="55">
        <v>0</v>
      </c>
      <c r="AK160" s="55">
        <v>125.95</v>
      </c>
      <c r="AL160" s="55">
        <v>121.25</v>
      </c>
      <c r="AM160" s="55">
        <v>223.73</v>
      </c>
      <c r="AN160" s="55">
        <v>223.12</v>
      </c>
      <c r="AO160" s="55">
        <v>223.12</v>
      </c>
      <c r="AP160" s="55">
        <v>325.55</v>
      </c>
      <c r="AQ160" s="55">
        <v>325.55</v>
      </c>
      <c r="AR160" s="55">
        <v>325.55</v>
      </c>
      <c r="AS160" s="55">
        <v>427.06</v>
      </c>
      <c r="AT160" s="55">
        <v>427.06</v>
      </c>
      <c r="AU160" s="55">
        <v>427.06</v>
      </c>
      <c r="AV160" s="55">
        <v>528.58000000000004</v>
      </c>
      <c r="AW160" s="55">
        <v>528.58000000000004</v>
      </c>
      <c r="AX160" s="55">
        <v>528.58000000000004</v>
      </c>
      <c r="AY160" s="55">
        <v>630.09</v>
      </c>
      <c r="AZ160" s="55">
        <v>21.01</v>
      </c>
      <c r="BA160" s="55">
        <v>21.01</v>
      </c>
      <c r="BB160" s="55">
        <v>21.01</v>
      </c>
      <c r="BC160" s="55">
        <v>21.01</v>
      </c>
      <c r="BD160" s="55">
        <v>21.01</v>
      </c>
      <c r="BE160" s="55">
        <v>21.01</v>
      </c>
      <c r="BF160" s="55">
        <v>21.01</v>
      </c>
      <c r="BG160" s="34">
        <v>0</v>
      </c>
      <c r="BH160" s="34">
        <v>3.4182965020247224E-5</v>
      </c>
      <c r="BI160" s="34">
        <v>6.6836460997442444E-5</v>
      </c>
      <c r="BJ160" s="34">
        <v>1.328753516624041E-4</v>
      </c>
      <c r="BK160" s="34">
        <v>1.9871484974424552E-4</v>
      </c>
      <c r="BL160" s="34">
        <v>2.6455434782608701E-4</v>
      </c>
      <c r="BM160" s="34">
        <v>3.6376222826086952E-4</v>
      </c>
      <c r="BN160" s="34">
        <v>4.6297010869565224E-4</v>
      </c>
      <c r="BO160" s="34">
        <v>5.6217798913043475E-4</v>
      </c>
      <c r="BP160" s="34">
        <v>6.9445516304347831E-4</v>
      </c>
      <c r="BQ160" s="34">
        <v>8.2673233695652166E-4</v>
      </c>
      <c r="BR160" s="34">
        <v>9.5900951086956522E-4</v>
      </c>
      <c r="BS160" s="34">
        <v>1.1243559782608695E-3</v>
      </c>
      <c r="BT160" s="34">
        <v>1.2897024456521738E-3</v>
      </c>
      <c r="BU160" s="34">
        <v>1.4550489130434779E-3</v>
      </c>
      <c r="BV160" s="34">
        <v>1.6534646739130431E-3</v>
      </c>
      <c r="BW160" s="34">
        <v>1.6534646739130433E-3</v>
      </c>
      <c r="BX160" s="34">
        <v>1.6534646739130433E-3</v>
      </c>
      <c r="BY160" s="34">
        <v>1.6534646739130433E-3</v>
      </c>
      <c r="BZ160" s="34">
        <v>1.6534646739130433E-3</v>
      </c>
      <c r="CA160" s="34">
        <v>1.6534646739130433E-3</v>
      </c>
      <c r="CB160" s="34">
        <v>1.6534646739130433E-3</v>
      </c>
      <c r="CC160" s="34">
        <v>1.6534646739130433E-3</v>
      </c>
    </row>
    <row r="161" spans="1:81" s="117" customFormat="1" ht="16">
      <c r="A161" s="31" t="str">
        <f t="shared" si="63"/>
        <v>C&amp;I</v>
      </c>
      <c r="B161" s="31" t="s">
        <v>92</v>
      </c>
      <c r="C161" s="31" t="str">
        <f t="shared" si="64"/>
        <v>Ancillary Third Party</v>
      </c>
      <c r="D161" s="45">
        <f t="shared" si="65"/>
        <v>41.989641973195248</v>
      </c>
      <c r="E161" s="45">
        <f t="shared" si="66"/>
        <v>41.989641973195248</v>
      </c>
      <c r="F161" s="45">
        <f t="shared" si="67"/>
        <v>37.535998846354218</v>
      </c>
      <c r="G161" s="46">
        <f t="shared" si="68"/>
        <v>118368.60864813917</v>
      </c>
      <c r="H161" s="47">
        <f t="shared" si="69"/>
        <v>2.8189954256743044</v>
      </c>
      <c r="I161" s="47">
        <f t="shared" si="70"/>
        <v>3.1534689973925132</v>
      </c>
      <c r="J161" s="47">
        <f t="shared" si="71"/>
        <v>3.1534689973925132</v>
      </c>
      <c r="K161" s="32" t="s">
        <v>270</v>
      </c>
      <c r="L161" s="32" t="s">
        <v>472</v>
      </c>
      <c r="M161" s="34">
        <v>0</v>
      </c>
      <c r="N161" s="34">
        <v>0.23430069604613843</v>
      </c>
      <c r="O161" s="34">
        <v>0.37394106913245412</v>
      </c>
      <c r="P161" s="34">
        <v>0.46636846210613941</v>
      </c>
      <c r="Q161" s="34">
        <v>0.46538889576068393</v>
      </c>
      <c r="R161" s="34">
        <v>0.46441248164758098</v>
      </c>
      <c r="S161" s="34">
        <v>0.46343920858747062</v>
      </c>
      <c r="T161" s="34">
        <v>0.4624690654412808</v>
      </c>
      <c r="U161" s="34">
        <v>0.46150204111008031</v>
      </c>
      <c r="V161" s="34">
        <v>0.46053812453493403</v>
      </c>
      <c r="W161" s="34">
        <v>0.45957730469675862</v>
      </c>
      <c r="X161" s="34">
        <v>0.45861957061617914</v>
      </c>
      <c r="Y161" s="34">
        <v>0.45766491135338405</v>
      </c>
      <c r="Z161" s="34">
        <v>0.45671331600798398</v>
      </c>
      <c r="AA161" s="34">
        <v>0.45576477371886803</v>
      </c>
      <c r="AB161" s="34">
        <v>0.45481927366406294</v>
      </c>
      <c r="AC161" s="34">
        <v>0.45387680506059069</v>
      </c>
      <c r="AD161" s="34">
        <v>0.45293735716432876</v>
      </c>
      <c r="AE161" s="34">
        <v>0.45200091926986852</v>
      </c>
      <c r="AF161" s="34">
        <v>0.45106748071037606</v>
      </c>
      <c r="AG161" s="34">
        <v>0.4501370308574531</v>
      </c>
      <c r="AH161" s="34">
        <v>0.44920955912099747</v>
      </c>
      <c r="AI161" s="34">
        <v>0.44828505494906529</v>
      </c>
      <c r="AJ161" s="55">
        <v>0</v>
      </c>
      <c r="AK161" s="55">
        <v>9838.2000000000007</v>
      </c>
      <c r="AL161" s="55">
        <v>15701.65</v>
      </c>
      <c r="AM161" s="55">
        <v>19582.650000000001</v>
      </c>
      <c r="AN161" s="55">
        <v>19541.509999999998</v>
      </c>
      <c r="AO161" s="55">
        <v>19500.509999999998</v>
      </c>
      <c r="AP161" s="55">
        <v>19459.650000000001</v>
      </c>
      <c r="AQ161" s="55">
        <v>19418.91</v>
      </c>
      <c r="AR161" s="55">
        <v>19378.310000000001</v>
      </c>
      <c r="AS161" s="55">
        <v>19337.830000000002</v>
      </c>
      <c r="AT161" s="55">
        <v>19297.490000000002</v>
      </c>
      <c r="AU161" s="55">
        <v>19257.27</v>
      </c>
      <c r="AV161" s="55">
        <v>19217.189999999999</v>
      </c>
      <c r="AW161" s="55">
        <v>19177.23</v>
      </c>
      <c r="AX161" s="55">
        <v>19137.400000000001</v>
      </c>
      <c r="AY161" s="55">
        <v>19097.7</v>
      </c>
      <c r="AZ161" s="55">
        <v>19058.13</v>
      </c>
      <c r="BA161" s="55">
        <v>19018.68</v>
      </c>
      <c r="BB161" s="55">
        <v>18979.36</v>
      </c>
      <c r="BC161" s="55">
        <v>18940.16</v>
      </c>
      <c r="BD161" s="55">
        <v>18901.09</v>
      </c>
      <c r="BE161" s="55">
        <v>18862.150000000001</v>
      </c>
      <c r="BF161" s="55">
        <v>18823.330000000002</v>
      </c>
      <c r="BG161" s="34">
        <v>0</v>
      </c>
      <c r="BH161" s="34">
        <v>0.26210045405527699</v>
      </c>
      <c r="BI161" s="34">
        <v>0.41830914574078704</v>
      </c>
      <c r="BJ161" s="34">
        <v>0.5217030411681316</v>
      </c>
      <c r="BK161" s="34">
        <v>0.52060724935763425</v>
      </c>
      <c r="BL161" s="34">
        <v>0.51951498379159466</v>
      </c>
      <c r="BM161" s="34">
        <v>0.51842623196422299</v>
      </c>
      <c r="BN161" s="34">
        <v>0.51734098141479712</v>
      </c>
      <c r="BO161" s="34">
        <v>0.51625921972749833</v>
      </c>
      <c r="BP161" s="34">
        <v>0.51518093453125002</v>
      </c>
      <c r="BQ161" s="34">
        <v>0.51410611349955526</v>
      </c>
      <c r="BR161" s="34">
        <v>0.51303474435033736</v>
      </c>
      <c r="BS161" s="34">
        <v>0.51196681484577711</v>
      </c>
      <c r="BT161" s="34">
        <v>0.51090231279215492</v>
      </c>
      <c r="BU161" s="34">
        <v>0.50984122603968984</v>
      </c>
      <c r="BV161" s="34">
        <v>0.50878354248238233</v>
      </c>
      <c r="BW161" s="34">
        <v>0.50772925005785496</v>
      </c>
      <c r="BX161" s="34">
        <v>0.50667833674719609</v>
      </c>
      <c r="BY161" s="34">
        <v>0.5056307905748012</v>
      </c>
      <c r="BZ161" s="34">
        <v>0.50458659960821728</v>
      </c>
      <c r="CA161" s="34">
        <v>0.50354575195798779</v>
      </c>
      <c r="CB161" s="34">
        <v>0.50250823577749548</v>
      </c>
      <c r="CC161" s="34">
        <v>0.50147403926280965</v>
      </c>
    </row>
    <row r="162" spans="1:81" s="117" customFormat="1" ht="16">
      <c r="A162" s="31" t="str">
        <f t="shared" si="63"/>
        <v>C&amp;I</v>
      </c>
      <c r="B162" s="31" t="s">
        <v>92</v>
      </c>
      <c r="C162" s="31" t="str">
        <f t="shared" si="64"/>
        <v>Ancillary Battery Storage</v>
      </c>
      <c r="D162" s="45">
        <f t="shared" si="65"/>
        <v>75.94480368962509</v>
      </c>
      <c r="E162" s="45">
        <f t="shared" si="66"/>
        <v>75.94480368962509</v>
      </c>
      <c r="F162" s="45">
        <f t="shared" si="67"/>
        <v>75.94480368962509</v>
      </c>
      <c r="G162" s="46">
        <f t="shared" si="68"/>
        <v>143.00982701036517</v>
      </c>
      <c r="H162" s="47">
        <f t="shared" si="69"/>
        <v>1.8830758664519652E-3</v>
      </c>
      <c r="I162" s="47">
        <f t="shared" si="70"/>
        <v>1.8830758664519652E-3</v>
      </c>
      <c r="J162" s="47">
        <f t="shared" si="71"/>
        <v>1.8830758664519652E-3</v>
      </c>
      <c r="K162" s="32" t="s">
        <v>270</v>
      </c>
      <c r="L162" s="32" t="s">
        <v>503</v>
      </c>
      <c r="M162" s="34">
        <v>0</v>
      </c>
      <c r="N162" s="34">
        <v>3.4182965020247224E-5</v>
      </c>
      <c r="O162" s="34">
        <v>6.6836460997442444E-5</v>
      </c>
      <c r="P162" s="34">
        <v>1.328753516624041E-4</v>
      </c>
      <c r="Q162" s="34">
        <v>1.9871484974424552E-4</v>
      </c>
      <c r="R162" s="34">
        <v>2.6455434782608701E-4</v>
      </c>
      <c r="S162" s="34">
        <v>3.6376222826086952E-4</v>
      </c>
      <c r="T162" s="34">
        <v>4.6297010869565224E-4</v>
      </c>
      <c r="U162" s="34">
        <v>5.6217798913043475E-4</v>
      </c>
      <c r="V162" s="34">
        <v>6.9445516304347831E-4</v>
      </c>
      <c r="W162" s="34">
        <v>8.2673233695652166E-4</v>
      </c>
      <c r="X162" s="34">
        <v>9.5900951086956522E-4</v>
      </c>
      <c r="Y162" s="34">
        <v>1.1243559782608695E-3</v>
      </c>
      <c r="Z162" s="34">
        <v>1.2897024456521738E-3</v>
      </c>
      <c r="AA162" s="34">
        <v>1.4550489130434779E-3</v>
      </c>
      <c r="AB162" s="34">
        <v>1.6534646739130431E-3</v>
      </c>
      <c r="AC162" s="34">
        <v>1.6534646739130433E-3</v>
      </c>
      <c r="AD162" s="34">
        <v>1.6534646739130433E-3</v>
      </c>
      <c r="AE162" s="34">
        <v>1.6534646739130433E-3</v>
      </c>
      <c r="AF162" s="34">
        <v>1.6534646739130433E-3</v>
      </c>
      <c r="AG162" s="34">
        <v>1.6534646739130433E-3</v>
      </c>
      <c r="AH162" s="34">
        <v>1.6534646739130433E-3</v>
      </c>
      <c r="AI162" s="34">
        <v>1.6534646739130433E-3</v>
      </c>
      <c r="AJ162" s="55">
        <v>0</v>
      </c>
      <c r="AK162" s="55">
        <v>21.06</v>
      </c>
      <c r="AL162" s="55">
        <v>21.1</v>
      </c>
      <c r="AM162" s="55">
        <v>21.18</v>
      </c>
      <c r="AN162" s="55">
        <v>21.26</v>
      </c>
      <c r="AO162" s="55">
        <v>21.35</v>
      </c>
      <c r="AP162" s="55">
        <v>21.47</v>
      </c>
      <c r="AQ162" s="55">
        <v>21.59</v>
      </c>
      <c r="AR162" s="55">
        <v>21.72</v>
      </c>
      <c r="AS162" s="55">
        <v>21.88</v>
      </c>
      <c r="AT162" s="55">
        <v>22.05</v>
      </c>
      <c r="AU162" s="55">
        <v>22.21</v>
      </c>
      <c r="AV162" s="55">
        <v>22.42</v>
      </c>
      <c r="AW162" s="55">
        <v>22.63</v>
      </c>
      <c r="AX162" s="55">
        <v>22.83</v>
      </c>
      <c r="AY162" s="55">
        <v>23.08</v>
      </c>
      <c r="AZ162" s="55">
        <v>23.08</v>
      </c>
      <c r="BA162" s="55">
        <v>23.08</v>
      </c>
      <c r="BB162" s="55">
        <v>23.08</v>
      </c>
      <c r="BC162" s="55">
        <v>23.08</v>
      </c>
      <c r="BD162" s="55">
        <v>23.08</v>
      </c>
      <c r="BE162" s="55">
        <v>23.08</v>
      </c>
      <c r="BF162" s="55">
        <v>23.08</v>
      </c>
      <c r="BG162" s="34">
        <v>0</v>
      </c>
      <c r="BH162" s="34">
        <v>3.4182965020247224E-5</v>
      </c>
      <c r="BI162" s="34">
        <v>6.6836460997442444E-5</v>
      </c>
      <c r="BJ162" s="34">
        <v>1.328753516624041E-4</v>
      </c>
      <c r="BK162" s="34">
        <v>1.9871484974424552E-4</v>
      </c>
      <c r="BL162" s="34">
        <v>2.6455434782608701E-4</v>
      </c>
      <c r="BM162" s="34">
        <v>3.6376222826086952E-4</v>
      </c>
      <c r="BN162" s="34">
        <v>4.6297010869565224E-4</v>
      </c>
      <c r="BO162" s="34">
        <v>5.6217798913043475E-4</v>
      </c>
      <c r="BP162" s="34">
        <v>6.9445516304347831E-4</v>
      </c>
      <c r="BQ162" s="34">
        <v>8.2673233695652166E-4</v>
      </c>
      <c r="BR162" s="34">
        <v>9.5900951086956522E-4</v>
      </c>
      <c r="BS162" s="34">
        <v>1.1243559782608695E-3</v>
      </c>
      <c r="BT162" s="34">
        <v>1.2897024456521738E-3</v>
      </c>
      <c r="BU162" s="34">
        <v>1.4550489130434779E-3</v>
      </c>
      <c r="BV162" s="34">
        <v>1.6534646739130431E-3</v>
      </c>
      <c r="BW162" s="34">
        <v>1.6534646739130433E-3</v>
      </c>
      <c r="BX162" s="34">
        <v>1.6534646739130433E-3</v>
      </c>
      <c r="BY162" s="34">
        <v>1.6534646739130433E-3</v>
      </c>
      <c r="BZ162" s="34">
        <v>1.6534646739130433E-3</v>
      </c>
      <c r="CA162" s="34">
        <v>1.6534646739130433E-3</v>
      </c>
      <c r="CB162" s="34">
        <v>1.6534646739130433E-3</v>
      </c>
      <c r="CC162" s="34">
        <v>1.6534646739130433E-3</v>
      </c>
    </row>
    <row r="163" spans="1:81" s="117" customFormat="1" ht="16">
      <c r="A163" s="31" t="str">
        <f t="shared" si="63"/>
        <v>C&amp;I</v>
      </c>
      <c r="B163" s="31" t="s">
        <v>92</v>
      </c>
      <c r="C163" s="31" t="str">
        <f t="shared" si="64"/>
        <v>Parent-Time-of-Use Opt-in</v>
      </c>
      <c r="D163" s="45">
        <f t="shared" si="65"/>
        <v>16.397527294644597</v>
      </c>
      <c r="E163" s="45">
        <f t="shared" si="66"/>
        <v>16.397527294644597</v>
      </c>
      <c r="F163" s="45">
        <f t="shared" si="67"/>
        <v>14.65831897323045</v>
      </c>
      <c r="G163" s="46">
        <f t="shared" si="68"/>
        <v>20159.465160768381</v>
      </c>
      <c r="H163" s="47">
        <f t="shared" si="69"/>
        <v>1.2294210461447088</v>
      </c>
      <c r="I163" s="47">
        <f t="shared" si="70"/>
        <v>1.3752917505468616</v>
      </c>
      <c r="J163" s="47">
        <f t="shared" si="71"/>
        <v>1.3752917505468616</v>
      </c>
      <c r="K163" s="32" t="s">
        <v>270</v>
      </c>
      <c r="L163" s="32" t="s">
        <v>1273</v>
      </c>
      <c r="M163" s="34">
        <v>0</v>
      </c>
      <c r="N163" s="34">
        <v>2.8187054825808439E-2</v>
      </c>
      <c r="O163" s="34">
        <v>7.8509142685919506E-2</v>
      </c>
      <c r="P163" s="34">
        <v>0.17370956018814379</v>
      </c>
      <c r="Q163" s="34">
        <v>0.22287175506358697</v>
      </c>
      <c r="R163" s="34">
        <v>0.24711572956885866</v>
      </c>
      <c r="S163" s="34">
        <v>0.24659784710052873</v>
      </c>
      <c r="T163" s="34">
        <v>0.24608163007185105</v>
      </c>
      <c r="U163" s="34">
        <v>0.24556707257704025</v>
      </c>
      <c r="V163" s="34">
        <v>0.24505416873159294</v>
      </c>
      <c r="W163" s="34">
        <v>0.24454291267221093</v>
      </c>
      <c r="X163" s="34">
        <v>0.24403329855672515</v>
      </c>
      <c r="Y163" s="34">
        <v>0.24352532056401852</v>
      </c>
      <c r="Z163" s="34">
        <v>0.24301897289395027</v>
      </c>
      <c r="AA163" s="34">
        <v>0.24251424976728012</v>
      </c>
      <c r="AB163" s="34">
        <v>0.2420111454255931</v>
      </c>
      <c r="AC163" s="34">
        <v>0.24150965413122361</v>
      </c>
      <c r="AD163" s="34">
        <v>0.24100977016718136</v>
      </c>
      <c r="AE163" s="34">
        <v>0.24051148783707574</v>
      </c>
      <c r="AF163" s="34">
        <v>0.24001480146504217</v>
      </c>
      <c r="AG163" s="34">
        <v>0.23951970539566736</v>
      </c>
      <c r="AH163" s="34">
        <v>0.23902619399391603</v>
      </c>
      <c r="AI163" s="34">
        <v>0.2385342616450567</v>
      </c>
      <c r="AJ163" s="55">
        <v>0</v>
      </c>
      <c r="AK163" s="55">
        <v>3011.07</v>
      </c>
      <c r="AL163" s="55">
        <v>3022.01</v>
      </c>
      <c r="AM163" s="55">
        <v>3045.67</v>
      </c>
      <c r="AN163" s="55">
        <v>3021.96</v>
      </c>
      <c r="AO163" s="55">
        <v>3009.1</v>
      </c>
      <c r="AP163" s="55">
        <v>2996.24</v>
      </c>
      <c r="AQ163" s="55">
        <v>2996.24</v>
      </c>
      <c r="AR163" s="55">
        <v>2996.24</v>
      </c>
      <c r="AS163" s="55">
        <v>2996.24</v>
      </c>
      <c r="AT163" s="55">
        <v>2996.24</v>
      </c>
      <c r="AU163" s="55">
        <v>2996.24</v>
      </c>
      <c r="AV163" s="55">
        <v>2996.24</v>
      </c>
      <c r="AW163" s="55">
        <v>2996.24</v>
      </c>
      <c r="AX163" s="55">
        <v>2996.24</v>
      </c>
      <c r="AY163" s="55">
        <v>2996.24</v>
      </c>
      <c r="AZ163" s="55">
        <v>2996.24</v>
      </c>
      <c r="BA163" s="55">
        <v>2996.24</v>
      </c>
      <c r="BB163" s="55">
        <v>2996.24</v>
      </c>
      <c r="BC163" s="55">
        <v>2996.24</v>
      </c>
      <c r="BD163" s="55">
        <v>2996.24</v>
      </c>
      <c r="BE163" s="55">
        <v>2996.24</v>
      </c>
      <c r="BF163" s="55">
        <v>2996.24</v>
      </c>
      <c r="BG163" s="34">
        <v>0</v>
      </c>
      <c r="BH163" s="34">
        <v>3.1531446525752391E-2</v>
      </c>
      <c r="BI163" s="34">
        <v>8.782424590585923E-2</v>
      </c>
      <c r="BJ163" s="34">
        <v>0.19432018499035669</v>
      </c>
      <c r="BK163" s="34">
        <v>0.24931547018007835</v>
      </c>
      <c r="BL163" s="34">
        <v>0.27643599023472204</v>
      </c>
      <c r="BM163" s="34">
        <v>0.27585666105479584</v>
      </c>
      <c r="BN163" s="34">
        <v>0.27527919491879754</v>
      </c>
      <c r="BO163" s="34">
        <v>0.2747035852202207</v>
      </c>
      <c r="BP163" s="34">
        <v>0.27412982537636621</v>
      </c>
      <c r="BQ163" s="34">
        <v>0.27355790882825598</v>
      </c>
      <c r="BR163" s="34">
        <v>0.27298782904054808</v>
      </c>
      <c r="BS163" s="34">
        <v>0.27241957950145024</v>
      </c>
      <c r="BT163" s="34">
        <v>0.2718531537226358</v>
      </c>
      <c r="BU163" s="34">
        <v>0.2712885452391578</v>
      </c>
      <c r="BV163" s="34">
        <v>0.27072574760936585</v>
      </c>
      <c r="BW163" s="34">
        <v>0.27016475441482107</v>
      </c>
      <c r="BX163" s="34">
        <v>0.26960555926021246</v>
      </c>
      <c r="BY163" s="34">
        <v>0.26904815577327323</v>
      </c>
      <c r="BZ163" s="34">
        <v>0.26849253760469788</v>
      </c>
      <c r="CA163" s="34">
        <v>0.26793869842805901</v>
      </c>
      <c r="CB163" s="34">
        <v>0.26738663193972467</v>
      </c>
      <c r="CC163" s="34">
        <v>0.26683633185877609</v>
      </c>
    </row>
    <row r="164" spans="1:81" s="117" customFormat="1" ht="16">
      <c r="A164" s="31" t="str">
        <f t="shared" si="63"/>
        <v>C&amp;I</v>
      </c>
      <c r="B164" s="31" t="s">
        <v>92</v>
      </c>
      <c r="C164" s="31">
        <f t="shared" si="64"/>
        <v>0</v>
      </c>
      <c r="D164" s="45">
        <f t="shared" si="65"/>
        <v>0</v>
      </c>
      <c r="E164" s="45" t="str">
        <f t="shared" si="66"/>
        <v/>
      </c>
      <c r="F164" s="45" t="str">
        <f t="shared" si="67"/>
        <v>n/a</v>
      </c>
      <c r="G164" s="46">
        <f t="shared" si="68"/>
        <v>0</v>
      </c>
      <c r="H164" s="47">
        <f t="shared" si="69"/>
        <v>0</v>
      </c>
      <c r="I164" s="47">
        <f t="shared" si="70"/>
        <v>0</v>
      </c>
      <c r="J164" s="47">
        <f t="shared" si="71"/>
        <v>0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</row>
    <row r="165" spans="1:81" s="117" customFormat="1" ht="16">
      <c r="A165" s="31" t="str">
        <f t="shared" si="63"/>
        <v>C&amp;I</v>
      </c>
      <c r="B165" s="31" t="s">
        <v>92</v>
      </c>
      <c r="C165" s="31">
        <f t="shared" si="64"/>
        <v>0</v>
      </c>
      <c r="D165" s="45">
        <f t="shared" si="65"/>
        <v>0</v>
      </c>
      <c r="E165" s="45" t="str">
        <f t="shared" si="66"/>
        <v/>
      </c>
      <c r="F165" s="45" t="str">
        <f t="shared" si="67"/>
        <v>n/a</v>
      </c>
      <c r="G165" s="46">
        <f t="shared" si="68"/>
        <v>0</v>
      </c>
      <c r="H165" s="47">
        <f t="shared" si="69"/>
        <v>0</v>
      </c>
      <c r="I165" s="47">
        <f t="shared" si="70"/>
        <v>0</v>
      </c>
      <c r="J165" s="47">
        <f t="shared" si="71"/>
        <v>0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</row>
    <row r="166" spans="1:81" s="117" customFormat="1" ht="16">
      <c r="A166" s="31" t="str">
        <f t="shared" si="63"/>
        <v>C&amp;I</v>
      </c>
      <c r="B166" s="31" t="s">
        <v>92</v>
      </c>
      <c r="C166" s="31">
        <f t="shared" si="64"/>
        <v>0</v>
      </c>
      <c r="D166" s="45">
        <f t="shared" si="65"/>
        <v>0</v>
      </c>
      <c r="E166" s="45" t="str">
        <f t="shared" si="66"/>
        <v/>
      </c>
      <c r="F166" s="45" t="str">
        <f t="shared" si="67"/>
        <v>n/a</v>
      </c>
      <c r="G166" s="46">
        <f t="shared" si="68"/>
        <v>0</v>
      </c>
      <c r="H166" s="47">
        <f t="shared" si="69"/>
        <v>0</v>
      </c>
      <c r="I166" s="47">
        <f t="shared" si="70"/>
        <v>0</v>
      </c>
      <c r="J166" s="47">
        <f t="shared" si="71"/>
        <v>0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</row>
    <row r="167" spans="1:81" s="117" customFormat="1" ht="16">
      <c r="A167" s="31" t="str">
        <f t="shared" si="63"/>
        <v>C&amp;I</v>
      </c>
      <c r="B167" s="31" t="s">
        <v>92</v>
      </c>
      <c r="C167" s="31">
        <f t="shared" si="64"/>
        <v>0</v>
      </c>
      <c r="D167" s="45">
        <f t="shared" si="65"/>
        <v>0</v>
      </c>
      <c r="E167" s="45" t="str">
        <f t="shared" si="66"/>
        <v/>
      </c>
      <c r="F167" s="45" t="str">
        <f t="shared" si="67"/>
        <v>n/a</v>
      </c>
      <c r="G167" s="46">
        <f t="shared" si="68"/>
        <v>0</v>
      </c>
      <c r="H167" s="47">
        <f t="shared" si="69"/>
        <v>0</v>
      </c>
      <c r="I167" s="47">
        <f t="shared" si="70"/>
        <v>0</v>
      </c>
      <c r="J167" s="47">
        <f>MAX(H167:I167)</f>
        <v>0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</row>
    <row r="168" spans="1:81" s="117" customFormat="1"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</row>
    <row r="169" spans="1:81" s="117" customFormat="1"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</row>
    <row r="170" spans="1:81" s="117" customFormat="1"/>
    <row r="171" spans="1:81" s="117" customFormat="1"/>
    <row r="172" spans="1:81" s="117" customFormat="1"/>
    <row r="173" spans="1:81" s="117" customFormat="1"/>
    <row r="174" spans="1:81" s="117" customFormat="1"/>
    <row r="175" spans="1:81" s="117" customFormat="1"/>
    <row r="176" spans="1:81" s="117" customFormat="1"/>
    <row r="177" spans="5:5" s="117" customFormat="1"/>
    <row r="178" spans="5:5" s="117" customFormat="1"/>
    <row r="179" spans="5:5" s="117" customFormat="1"/>
    <row r="180" spans="5:5" s="117" customFormat="1"/>
    <row r="181" spans="5:5" s="117" customFormat="1"/>
    <row r="182" spans="5:5" s="117" customFormat="1"/>
    <row r="183" spans="5:5" s="117" customFormat="1"/>
    <row r="184" spans="5:5" s="117" customFormat="1"/>
    <row r="185" spans="5:5" s="117" customFormat="1"/>
    <row r="186" spans="5:5" s="117" customFormat="1">
      <c r="E186"/>
    </row>
    <row r="187" spans="5:5" s="117" customFormat="1">
      <c r="E187"/>
    </row>
    <row r="188" spans="5:5" s="117" customFormat="1">
      <c r="E188"/>
    </row>
    <row r="189" spans="5:5" s="117" customFormat="1">
      <c r="E189"/>
    </row>
    <row r="190" spans="5:5" s="117" customFormat="1">
      <c r="E190"/>
    </row>
    <row r="191" spans="5:5" s="117" customFormat="1">
      <c r="E191"/>
    </row>
    <row r="192" spans="5:5" s="117" customFormat="1">
      <c r="E192"/>
    </row>
    <row r="193" spans="5:11" s="117" customFormat="1">
      <c r="E193"/>
    </row>
    <row r="194" spans="5:11" s="117" customFormat="1">
      <c r="E194"/>
    </row>
    <row r="195" spans="5:11" s="117" customFormat="1">
      <c r="E195"/>
    </row>
    <row r="196" spans="5:11" s="117" customFormat="1" ht="16">
      <c r="E196"/>
      <c r="K196" s="32"/>
    </row>
    <row r="197" spans="5:11" s="117" customFormat="1" ht="16">
      <c r="E197"/>
      <c r="K197" s="32"/>
    </row>
    <row r="198" spans="5:11" s="117" customFormat="1" ht="16">
      <c r="E198"/>
      <c r="K198" s="32"/>
    </row>
    <row r="199" spans="5:11" s="117" customFormat="1" ht="16">
      <c r="E199"/>
      <c r="K199" s="32"/>
    </row>
    <row r="200" spans="5:11" s="117" customFormat="1" ht="16">
      <c r="E200"/>
      <c r="K200" s="32"/>
    </row>
    <row r="201" spans="5:11" s="117" customFormat="1" ht="16">
      <c r="E201"/>
      <c r="K201" s="32"/>
    </row>
    <row r="202" spans="5:11" s="117" customFormat="1" ht="16">
      <c r="E202"/>
      <c r="K202" s="32"/>
    </row>
    <row r="203" spans="5:11" s="117" customFormat="1" ht="16">
      <c r="K203" s="32"/>
    </row>
    <row r="204" spans="5:11" s="117" customFormat="1" ht="16">
      <c r="K204" s="32"/>
    </row>
    <row r="205" spans="5:11" s="117" customFormat="1" ht="16">
      <c r="K205" s="32"/>
    </row>
    <row r="206" spans="5:11" s="117" customFormat="1" ht="16">
      <c r="K206" s="32"/>
    </row>
    <row r="207" spans="5:11" s="117" customFormat="1" ht="16">
      <c r="K207" s="32"/>
    </row>
    <row r="208" spans="5:11" s="117" customFormat="1" ht="16">
      <c r="K208" s="32"/>
    </row>
    <row r="209" spans="1:71" s="117" customFormat="1">
      <c r="K209" s="4"/>
    </row>
    <row r="210" spans="1:71" s="117" customFormat="1">
      <c r="K210" s="4"/>
    </row>
    <row r="211" spans="1:71" s="117" customFormat="1">
      <c r="K211" s="4"/>
    </row>
    <row r="212" spans="1:71" s="117" customFormat="1">
      <c r="K212" s="4"/>
    </row>
    <row r="213" spans="1:71" s="117" customFormat="1">
      <c r="K213" s="4"/>
    </row>
    <row r="214" spans="1:71" ht="16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6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6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6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6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6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6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6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6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6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6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6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6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6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</row>
    <row r="230" spans="1:71" ht="16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6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</row>
    <row r="232" spans="1:71" ht="16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6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</row>
    <row r="234" spans="1:71" ht="16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</row>
    <row r="235" spans="1:71" ht="16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</row>
    <row r="236" spans="1:71" ht="1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</row>
    <row r="237" spans="1:71" ht="16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</row>
    <row r="238" spans="1:71" ht="16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</row>
    <row r="239" spans="1:71" ht="16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</row>
    <row r="240" spans="1:71" ht="16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</row>
    <row r="241" spans="1:71" ht="16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</row>
    <row r="242" spans="1:71" ht="16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</row>
    <row r="243" spans="1:71" ht="16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</row>
    <row r="244" spans="1:71" ht="16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</row>
    <row r="245" spans="1:71" ht="16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</row>
    <row r="246" spans="1:71" ht="1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</row>
    <row r="247" spans="1:71" ht="16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</row>
    <row r="248" spans="1:71" ht="16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</row>
    <row r="249" spans="1:71" ht="16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</row>
    <row r="250" spans="1:71" ht="16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</row>
    <row r="251" spans="1:71" ht="16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</row>
    <row r="252" spans="1:71" ht="16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</row>
    <row r="253" spans="1:71" ht="16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</row>
    <row r="254" spans="1:71" ht="16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</row>
    <row r="255" spans="1:71" ht="16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6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6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6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6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6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6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6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6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6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6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6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6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6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6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6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6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6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6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6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</row>
    <row r="278" spans="1:71" ht="16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</row>
    <row r="279" spans="1:71" ht="16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</row>
    <row r="280" spans="1:71" ht="16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</row>
    <row r="281" spans="1:71" ht="16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</row>
    <row r="282" spans="1:71" ht="16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</row>
    <row r="283" spans="1:71" ht="16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</row>
    <row r="284" spans="1:71" ht="16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</row>
    <row r="285" spans="1:71" ht="16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</row>
    <row r="286" spans="1:71" ht="1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</row>
    <row r="287" spans="1:71" ht="16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</row>
    <row r="288" spans="1:71" ht="16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</row>
    <row r="289" spans="1:71" ht="16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</row>
    <row r="290" spans="1:71" ht="16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</row>
    <row r="291" spans="1:71" ht="16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</row>
    <row r="292" spans="1:71" ht="16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</row>
    <row r="293" spans="1:71" ht="16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</row>
    <row r="294" spans="1:71" ht="16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</row>
    <row r="295" spans="1:71" ht="16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</row>
    <row r="296" spans="1:71" ht="1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</row>
    <row r="297" spans="1:71" ht="16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</row>
    <row r="298" spans="1:71" ht="16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</row>
    <row r="299" spans="1:71" ht="16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6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6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6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6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6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6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6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6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6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6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6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6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6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6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6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6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6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6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6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6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</row>
    <row r="322" spans="1:71" ht="16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</row>
    <row r="323" spans="1:71" ht="16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</row>
    <row r="324" spans="1:71" ht="16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</row>
    <row r="325" spans="1:71" ht="16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</row>
    <row r="326" spans="1:71" ht="1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</row>
    <row r="327" spans="1:71" ht="16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</row>
    <row r="328" spans="1:71" ht="16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</row>
    <row r="329" spans="1:71" ht="16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</row>
    <row r="330" spans="1:71" ht="16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</row>
    <row r="331" spans="1:71" ht="16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</row>
    <row r="332" spans="1:71" ht="16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</row>
    <row r="333" spans="1:71" ht="16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</row>
    <row r="334" spans="1:71" ht="16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</row>
    <row r="335" spans="1:71" ht="16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</row>
    <row r="336" spans="1:71" ht="1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</row>
    <row r="337" spans="1:71" ht="16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</row>
    <row r="338" spans="1:71" ht="16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</row>
    <row r="339" spans="1:71" ht="16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</row>
    <row r="340" spans="1:71" ht="16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</row>
    <row r="341" spans="1:71" ht="16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</row>
    <row r="342" spans="1:71" ht="16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</row>
    <row r="343" spans="1:71" ht="1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</row>
    <row r="346" spans="1:71" ht="1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</row>
    <row r="347" spans="1:71" ht="1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6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6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6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6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6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6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6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6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>
      <c r="K362"/>
    </row>
    <row r="363" spans="1:71">
      <c r="K363"/>
    </row>
    <row r="364" spans="1:71">
      <c r="K364"/>
    </row>
    <row r="365" spans="1:71">
      <c r="K365"/>
    </row>
    <row r="366" spans="1:71">
      <c r="K366"/>
    </row>
    <row r="367" spans="1:71">
      <c r="K367"/>
    </row>
    <row r="368" spans="1:71">
      <c r="K368"/>
    </row>
    <row r="369" spans="11:11">
      <c r="K369"/>
    </row>
    <row r="370" spans="11:11">
      <c r="K370"/>
    </row>
    <row r="371" spans="11:11">
      <c r="K371"/>
    </row>
    <row r="372" spans="11:11">
      <c r="K372"/>
    </row>
    <row r="373" spans="11:11">
      <c r="K373"/>
    </row>
    <row r="374" spans="11:11">
      <c r="K374"/>
    </row>
    <row r="375" spans="11:11">
      <c r="K375"/>
    </row>
    <row r="376" spans="11:11">
      <c r="K376"/>
    </row>
    <row r="377" spans="11:11">
      <c r="K377"/>
    </row>
    <row r="378" spans="11:11">
      <c r="K378"/>
    </row>
    <row r="379" spans="11:11">
      <c r="K379"/>
    </row>
    <row r="380" spans="11:11">
      <c r="K380"/>
    </row>
    <row r="381" spans="11:11">
      <c r="K381"/>
    </row>
    <row r="382" spans="11:11">
      <c r="K382"/>
    </row>
    <row r="383" spans="11:11">
      <c r="K383"/>
    </row>
    <row r="384" spans="11:11">
      <c r="K384"/>
    </row>
    <row r="385" spans="11:11">
      <c r="K385"/>
    </row>
    <row r="386" spans="11:11">
      <c r="K386"/>
    </row>
    <row r="387" spans="11:11">
      <c r="K387"/>
    </row>
    <row r="388" spans="11:11">
      <c r="K388"/>
    </row>
    <row r="389" spans="11:11">
      <c r="K389"/>
    </row>
    <row r="390" spans="11:11">
      <c r="K390"/>
    </row>
    <row r="391" spans="11:11">
      <c r="K391"/>
    </row>
    <row r="392" spans="11:11">
      <c r="K392"/>
    </row>
    <row r="393" spans="11:11">
      <c r="K393"/>
    </row>
    <row r="394" spans="11:11">
      <c r="K394"/>
    </row>
    <row r="395" spans="11:11">
      <c r="K395"/>
    </row>
    <row r="396" spans="11:11">
      <c r="K396"/>
    </row>
    <row r="397" spans="11:11">
      <c r="K397"/>
    </row>
    <row r="398" spans="11:11">
      <c r="K398"/>
    </row>
    <row r="399" spans="11:11">
      <c r="K399"/>
    </row>
    <row r="400" spans="11:11">
      <c r="K400"/>
    </row>
    <row r="401" spans="11:11">
      <c r="K401"/>
    </row>
    <row r="402" spans="11:11">
      <c r="K402"/>
    </row>
    <row r="403" spans="11:11">
      <c r="K403"/>
    </row>
    <row r="404" spans="11:11">
      <c r="K404"/>
    </row>
    <row r="405" spans="11:11">
      <c r="K405"/>
    </row>
    <row r="406" spans="11:11">
      <c r="K406"/>
    </row>
    <row r="407" spans="11:11">
      <c r="K407"/>
    </row>
    <row r="408" spans="11:11">
      <c r="K408"/>
    </row>
    <row r="409" spans="11:11">
      <c r="K409"/>
    </row>
    <row r="410" spans="11:11">
      <c r="K410"/>
    </row>
    <row r="411" spans="11:11">
      <c r="K411"/>
    </row>
    <row r="412" spans="11:11">
      <c r="K412"/>
    </row>
    <row r="413" spans="11:11">
      <c r="K413"/>
    </row>
    <row r="414" spans="11:11">
      <c r="K414"/>
    </row>
    <row r="415" spans="11:11">
      <c r="K415"/>
    </row>
    <row r="416" spans="11:11">
      <c r="K416"/>
    </row>
    <row r="417" spans="11:11">
      <c r="K417"/>
    </row>
    <row r="418" spans="11:11">
      <c r="K418"/>
    </row>
    <row r="419" spans="11:11">
      <c r="K419"/>
    </row>
    <row r="420" spans="11:11">
      <c r="K420"/>
    </row>
    <row r="421" spans="11:11">
      <c r="K421"/>
    </row>
    <row r="422" spans="11:11">
      <c r="K422"/>
    </row>
    <row r="423" spans="11:11">
      <c r="K423"/>
    </row>
    <row r="424" spans="11:11">
      <c r="K424"/>
    </row>
    <row r="425" spans="11:11">
      <c r="K425"/>
    </row>
    <row r="426" spans="11:11">
      <c r="K426"/>
    </row>
    <row r="427" spans="11:11">
      <c r="K427"/>
    </row>
    <row r="428" spans="11:11">
      <c r="K428"/>
    </row>
    <row r="429" spans="11:11">
      <c r="K429"/>
    </row>
    <row r="430" spans="11:11">
      <c r="K430"/>
    </row>
    <row r="431" spans="11:11">
      <c r="K431"/>
    </row>
    <row r="432" spans="11:11">
      <c r="K432"/>
    </row>
    <row r="433" spans="11:11">
      <c r="K433"/>
    </row>
    <row r="434" spans="11:11">
      <c r="K434"/>
    </row>
    <row r="435" spans="11:11">
      <c r="K435"/>
    </row>
    <row r="436" spans="11:11">
      <c r="K436"/>
    </row>
    <row r="437" spans="11:11">
      <c r="K437"/>
    </row>
    <row r="438" spans="11:11">
      <c r="K438"/>
    </row>
    <row r="439" spans="11:11">
      <c r="K439"/>
    </row>
    <row r="440" spans="11:11">
      <c r="K440"/>
    </row>
    <row r="441" spans="11:11">
      <c r="K441"/>
    </row>
    <row r="442" spans="11:11">
      <c r="K442"/>
    </row>
    <row r="443" spans="11:11">
      <c r="K443"/>
    </row>
    <row r="444" spans="11:11">
      <c r="K444"/>
    </row>
    <row r="445" spans="11:11">
      <c r="K445"/>
    </row>
    <row r="446" spans="11:11">
      <c r="K446"/>
    </row>
    <row r="447" spans="11:11">
      <c r="K447"/>
    </row>
    <row r="448" spans="11:11">
      <c r="K448"/>
    </row>
    <row r="449" spans="11:11">
      <c r="K449"/>
    </row>
    <row r="450" spans="11:11">
      <c r="K450"/>
    </row>
    <row r="451" spans="11:11">
      <c r="K451"/>
    </row>
    <row r="452" spans="11:11">
      <c r="K452"/>
    </row>
    <row r="453" spans="11:11">
      <c r="K453"/>
    </row>
    <row r="454" spans="11:11">
      <c r="K454"/>
    </row>
    <row r="455" spans="11:11">
      <c r="K455"/>
    </row>
    <row r="456" spans="11:11">
      <c r="K456"/>
    </row>
    <row r="457" spans="11:11">
      <c r="K457"/>
    </row>
    <row r="458" spans="11:11">
      <c r="K458"/>
    </row>
    <row r="459" spans="11:11">
      <c r="K459"/>
    </row>
    <row r="460" spans="11:11">
      <c r="K460"/>
    </row>
    <row r="461" spans="11:11">
      <c r="K461"/>
    </row>
    <row r="462" spans="11:11">
      <c r="K462"/>
    </row>
    <row r="463" spans="11:11">
      <c r="K463"/>
    </row>
    <row r="464" spans="11:11">
      <c r="K464"/>
    </row>
    <row r="465" spans="11:11">
      <c r="K465"/>
    </row>
    <row r="466" spans="11:11">
      <c r="K466"/>
    </row>
    <row r="467" spans="11:11">
      <c r="K467"/>
    </row>
    <row r="468" spans="11:11">
      <c r="K468"/>
    </row>
    <row r="469" spans="11:11">
      <c r="K469"/>
    </row>
    <row r="470" spans="11:11">
      <c r="K470"/>
    </row>
    <row r="471" spans="11:11">
      <c r="K471"/>
    </row>
    <row r="472" spans="11:11">
      <c r="K472"/>
    </row>
    <row r="473" spans="11:11">
      <c r="K473"/>
    </row>
    <row r="474" spans="11:11">
      <c r="K474"/>
    </row>
    <row r="475" spans="11:11">
      <c r="K475"/>
    </row>
    <row r="476" spans="11:11">
      <c r="K476"/>
    </row>
    <row r="477" spans="11:11">
      <c r="K477"/>
    </row>
    <row r="478" spans="11:11">
      <c r="K478"/>
    </row>
    <row r="479" spans="11:11">
      <c r="K479"/>
    </row>
    <row r="480" spans="11:11">
      <c r="K480"/>
    </row>
    <row r="481" spans="11:11">
      <c r="K481"/>
    </row>
    <row r="482" spans="11:11">
      <c r="K482"/>
    </row>
    <row r="483" spans="11:11">
      <c r="K483"/>
    </row>
    <row r="484" spans="11:11">
      <c r="K484"/>
    </row>
    <row r="485" spans="11:11">
      <c r="K485"/>
    </row>
    <row r="486" spans="11:11">
      <c r="K486"/>
    </row>
    <row r="487" spans="11:11">
      <c r="K487"/>
    </row>
    <row r="488" spans="11:11">
      <c r="K488"/>
    </row>
    <row r="489" spans="11:11">
      <c r="K489"/>
    </row>
    <row r="490" spans="11:11">
      <c r="K490"/>
    </row>
    <row r="491" spans="11:11">
      <c r="K491"/>
    </row>
    <row r="492" spans="11:11">
      <c r="K492"/>
    </row>
    <row r="493" spans="11:11">
      <c r="K493"/>
    </row>
    <row r="494" spans="11:11">
      <c r="K494"/>
    </row>
    <row r="495" spans="11:11">
      <c r="K495"/>
    </row>
    <row r="496" spans="11:11">
      <c r="K496"/>
    </row>
    <row r="497" spans="11:11">
      <c r="K497"/>
    </row>
    <row r="498" spans="11:11">
      <c r="K498"/>
    </row>
    <row r="499" spans="11:11">
      <c r="K499"/>
    </row>
    <row r="500" spans="11:11">
      <c r="K500"/>
    </row>
    <row r="501" spans="11:11">
      <c r="K501"/>
    </row>
    <row r="502" spans="11:11">
      <c r="K502"/>
    </row>
    <row r="503" spans="11:11">
      <c r="K503"/>
    </row>
    <row r="504" spans="11:11">
      <c r="K504"/>
    </row>
    <row r="505" spans="11:11">
      <c r="K505"/>
    </row>
    <row r="506" spans="11:11">
      <c r="K506"/>
    </row>
    <row r="507" spans="11:11">
      <c r="K507"/>
    </row>
    <row r="508" spans="11:11">
      <c r="K508"/>
    </row>
    <row r="509" spans="11:11">
      <c r="K509"/>
    </row>
    <row r="510" spans="11:11">
      <c r="K510"/>
    </row>
    <row r="511" spans="11:11">
      <c r="K511"/>
    </row>
    <row r="512" spans="11:11">
      <c r="K512"/>
    </row>
    <row r="513" spans="11:11">
      <c r="K513"/>
    </row>
    <row r="514" spans="11:11">
      <c r="K514"/>
    </row>
    <row r="515" spans="11:11">
      <c r="K515"/>
    </row>
    <row r="516" spans="11:11">
      <c r="K516"/>
    </row>
    <row r="517" spans="11:11">
      <c r="K517"/>
    </row>
    <row r="518" spans="11:11">
      <c r="K518"/>
    </row>
    <row r="519" spans="11:11">
      <c r="K519"/>
    </row>
    <row r="520" spans="11:11">
      <c r="K520"/>
    </row>
    <row r="521" spans="11:11">
      <c r="K521"/>
    </row>
    <row r="522" spans="11:11">
      <c r="K522"/>
    </row>
    <row r="523" spans="11:11">
      <c r="K523"/>
    </row>
    <row r="524" spans="11:11">
      <c r="K524"/>
    </row>
    <row r="525" spans="11:11">
      <c r="K525"/>
    </row>
    <row r="526" spans="11:11">
      <c r="K526"/>
    </row>
    <row r="527" spans="11:11">
      <c r="K527"/>
    </row>
    <row r="528" spans="11:11">
      <c r="K528"/>
    </row>
    <row r="529" spans="11:11">
      <c r="K529"/>
    </row>
    <row r="530" spans="11:11">
      <c r="K530"/>
    </row>
    <row r="531" spans="11:11">
      <c r="K531"/>
    </row>
    <row r="532" spans="11:11">
      <c r="K532"/>
    </row>
    <row r="533" spans="11:11">
      <c r="K533"/>
    </row>
    <row r="534" spans="11:11">
      <c r="K534"/>
    </row>
    <row r="535" spans="11:11">
      <c r="K535"/>
    </row>
    <row r="536" spans="11:11">
      <c r="K536"/>
    </row>
    <row r="537" spans="11:11">
      <c r="K537"/>
    </row>
    <row r="538" spans="11:11">
      <c r="K538"/>
    </row>
    <row r="539" spans="11:11">
      <c r="K539"/>
    </row>
    <row r="540" spans="11:11">
      <c r="K540"/>
    </row>
    <row r="541" spans="11:11">
      <c r="K541"/>
    </row>
    <row r="542" spans="11:11">
      <c r="K542"/>
    </row>
    <row r="543" spans="11:11">
      <c r="K543"/>
    </row>
    <row r="544" spans="11:11">
      <c r="K544"/>
    </row>
    <row r="545" spans="11:11">
      <c r="K545"/>
    </row>
    <row r="546" spans="11:11">
      <c r="K546"/>
    </row>
    <row r="547" spans="11:11">
      <c r="K547"/>
    </row>
    <row r="548" spans="11:11">
      <c r="K548"/>
    </row>
    <row r="549" spans="11:11">
      <c r="K549"/>
    </row>
    <row r="550" spans="11:11">
      <c r="K550"/>
    </row>
    <row r="551" spans="11:11">
      <c r="K551"/>
    </row>
    <row r="552" spans="11:11">
      <c r="K552"/>
    </row>
    <row r="553" spans="11:11">
      <c r="K553"/>
    </row>
    <row r="554" spans="11:11">
      <c r="K554"/>
    </row>
    <row r="555" spans="11:11">
      <c r="K555"/>
    </row>
    <row r="556" spans="11:11">
      <c r="K556"/>
    </row>
    <row r="557" spans="11:11">
      <c r="K557"/>
    </row>
    <row r="558" spans="11:11">
      <c r="K558"/>
    </row>
    <row r="559" spans="11:11">
      <c r="K559"/>
    </row>
    <row r="560" spans="11:11">
      <c r="K560"/>
    </row>
    <row r="561" spans="11:11">
      <c r="K561"/>
    </row>
    <row r="562" spans="11:11">
      <c r="K562"/>
    </row>
    <row r="563" spans="11:11">
      <c r="K563"/>
    </row>
    <row r="564" spans="11:11">
      <c r="K564"/>
    </row>
    <row r="565" spans="11:11">
      <c r="K565"/>
    </row>
    <row r="566" spans="11:11">
      <c r="K566"/>
    </row>
    <row r="567" spans="11:11">
      <c r="K567"/>
    </row>
    <row r="568" spans="11:11">
      <c r="K568"/>
    </row>
    <row r="569" spans="11:11">
      <c r="K569"/>
    </row>
    <row r="570" spans="11:11">
      <c r="K570"/>
    </row>
    <row r="571" spans="11:11">
      <c r="K571"/>
    </row>
    <row r="572" spans="11:11">
      <c r="K572"/>
    </row>
    <row r="573" spans="11:11">
      <c r="K573"/>
    </row>
    <row r="574" spans="11:11">
      <c r="K574"/>
    </row>
    <row r="575" spans="11:11">
      <c r="K575"/>
    </row>
    <row r="576" spans="11:11">
      <c r="K576"/>
    </row>
    <row r="577" spans="11:11">
      <c r="K577"/>
    </row>
    <row r="578" spans="11:11">
      <c r="K578"/>
    </row>
    <row r="579" spans="11:11">
      <c r="K579"/>
    </row>
    <row r="580" spans="11:11">
      <c r="K580"/>
    </row>
    <row r="581" spans="11:11">
      <c r="K581"/>
    </row>
    <row r="582" spans="11:11">
      <c r="K582"/>
    </row>
    <row r="583" spans="11:11">
      <c r="K583"/>
    </row>
    <row r="584" spans="11:11">
      <c r="K584"/>
    </row>
    <row r="585" spans="11:11">
      <c r="K585"/>
    </row>
    <row r="586" spans="11:11">
      <c r="K586"/>
    </row>
    <row r="587" spans="11:11">
      <c r="K587"/>
    </row>
    <row r="588" spans="11:11">
      <c r="K588"/>
    </row>
    <row r="589" spans="11:11">
      <c r="K589"/>
    </row>
    <row r="590" spans="11:11">
      <c r="K590"/>
    </row>
    <row r="591" spans="11:11">
      <c r="K591"/>
    </row>
    <row r="592" spans="11:11">
      <c r="K592"/>
    </row>
    <row r="593" spans="11:11">
      <c r="K593"/>
    </row>
    <row r="594" spans="11:11">
      <c r="K594"/>
    </row>
    <row r="595" spans="11:11">
      <c r="K595"/>
    </row>
    <row r="596" spans="11:11">
      <c r="K596"/>
    </row>
    <row r="597" spans="11:11">
      <c r="K597"/>
    </row>
    <row r="598" spans="11:11">
      <c r="K598"/>
    </row>
    <row r="599" spans="11:11">
      <c r="K599"/>
    </row>
    <row r="600" spans="11:11">
      <c r="K600"/>
    </row>
    <row r="601" spans="11:11">
      <c r="K601"/>
    </row>
    <row r="602" spans="11:11">
      <c r="K602"/>
    </row>
    <row r="603" spans="11:11">
      <c r="K603"/>
    </row>
    <row r="604" spans="11:11">
      <c r="K604"/>
    </row>
    <row r="605" spans="11:11">
      <c r="K605"/>
    </row>
    <row r="606" spans="11:11">
      <c r="K606"/>
    </row>
    <row r="607" spans="11:11">
      <c r="K607"/>
    </row>
    <row r="608" spans="11:11">
      <c r="K608"/>
    </row>
    <row r="609" spans="11:11">
      <c r="K609"/>
    </row>
    <row r="610" spans="11:11">
      <c r="K610"/>
    </row>
    <row r="611" spans="11:11">
      <c r="K611"/>
    </row>
    <row r="612" spans="11:11">
      <c r="K612"/>
    </row>
    <row r="613" spans="11:11">
      <c r="K613"/>
    </row>
    <row r="614" spans="11:11">
      <c r="K614"/>
    </row>
    <row r="615" spans="11:11">
      <c r="K615"/>
    </row>
    <row r="616" spans="11:11">
      <c r="K616"/>
    </row>
    <row r="617" spans="11:11">
      <c r="K617"/>
    </row>
    <row r="618" spans="11:11">
      <c r="K618"/>
    </row>
    <row r="619" spans="11:11">
      <c r="K619"/>
    </row>
    <row r="620" spans="11:11">
      <c r="K620"/>
    </row>
    <row r="621" spans="11:11">
      <c r="K621"/>
    </row>
    <row r="622" spans="11:11">
      <c r="K622"/>
    </row>
    <row r="623" spans="11:11">
      <c r="K623"/>
    </row>
    <row r="624" spans="11:11">
      <c r="K624"/>
    </row>
    <row r="625" spans="11:11">
      <c r="K625"/>
    </row>
    <row r="626" spans="11:11">
      <c r="K626"/>
    </row>
    <row r="627" spans="11:11">
      <c r="K627"/>
    </row>
    <row r="628" spans="11:11">
      <c r="K628"/>
    </row>
    <row r="629" spans="11:11">
      <c r="K629"/>
    </row>
    <row r="630" spans="11:11">
      <c r="K630"/>
    </row>
    <row r="631" spans="11:11">
      <c r="K631"/>
    </row>
    <row r="632" spans="11:11">
      <c r="K632"/>
    </row>
    <row r="633" spans="11:11">
      <c r="K633"/>
    </row>
    <row r="634" spans="11:11">
      <c r="K634"/>
    </row>
    <row r="635" spans="11:11">
      <c r="K635"/>
    </row>
    <row r="636" spans="11:11">
      <c r="K636"/>
    </row>
    <row r="637" spans="11:11">
      <c r="K637"/>
    </row>
    <row r="638" spans="11:11">
      <c r="K638"/>
    </row>
    <row r="639" spans="11:11">
      <c r="K639"/>
    </row>
    <row r="640" spans="11:11">
      <c r="K640"/>
    </row>
    <row r="641" spans="11:11">
      <c r="K641"/>
    </row>
    <row r="642" spans="11:11">
      <c r="K642"/>
    </row>
    <row r="643" spans="11:11">
      <c r="K643"/>
    </row>
    <row r="644" spans="11:11">
      <c r="K644"/>
    </row>
    <row r="645" spans="11:11">
      <c r="K645"/>
    </row>
    <row r="646" spans="11:11">
      <c r="K646"/>
    </row>
    <row r="647" spans="11:11">
      <c r="K647"/>
    </row>
    <row r="648" spans="11:11">
      <c r="K648"/>
    </row>
    <row r="649" spans="11:11">
      <c r="K649"/>
    </row>
    <row r="650" spans="11:11">
      <c r="K650"/>
    </row>
    <row r="651" spans="11:11">
      <c r="K651"/>
    </row>
    <row r="652" spans="11:11">
      <c r="K652"/>
    </row>
    <row r="653" spans="11:11">
      <c r="K653"/>
    </row>
    <row r="654" spans="11:11">
      <c r="K654"/>
    </row>
    <row r="655" spans="11:11">
      <c r="K655"/>
    </row>
    <row r="656" spans="11:11">
      <c r="K656"/>
    </row>
    <row r="657" spans="11:11">
      <c r="K657"/>
    </row>
    <row r="658" spans="11:11">
      <c r="K658"/>
    </row>
    <row r="659" spans="11:11">
      <c r="K659"/>
    </row>
    <row r="660" spans="11:11">
      <c r="K660"/>
    </row>
    <row r="661" spans="11:11">
      <c r="K661"/>
    </row>
    <row r="662" spans="11:11">
      <c r="K662"/>
    </row>
    <row r="663" spans="11:11">
      <c r="K663"/>
    </row>
    <row r="664" spans="11:11">
      <c r="K664"/>
    </row>
    <row r="665" spans="11:11">
      <c r="K665"/>
    </row>
    <row r="666" spans="11:11">
      <c r="K666"/>
    </row>
    <row r="667" spans="11:11">
      <c r="K667"/>
    </row>
    <row r="668" spans="11:11">
      <c r="K668"/>
    </row>
    <row r="669" spans="11:11">
      <c r="K669"/>
    </row>
    <row r="670" spans="11:11">
      <c r="K670"/>
    </row>
    <row r="671" spans="11:11">
      <c r="K671"/>
    </row>
    <row r="672" spans="11:11">
      <c r="K672"/>
    </row>
    <row r="673" spans="11:11">
      <c r="K673"/>
    </row>
    <row r="674" spans="11:11">
      <c r="K674"/>
    </row>
    <row r="675" spans="11:11">
      <c r="K675"/>
    </row>
    <row r="676" spans="11:11">
      <c r="K676"/>
    </row>
    <row r="677" spans="11:11">
      <c r="K677"/>
    </row>
    <row r="678" spans="11:11">
      <c r="K678"/>
    </row>
    <row r="679" spans="11:11">
      <c r="K679"/>
    </row>
    <row r="680" spans="11:11">
      <c r="K680"/>
    </row>
    <row r="681" spans="11:11">
      <c r="K681"/>
    </row>
    <row r="682" spans="11:11">
      <c r="K682"/>
    </row>
    <row r="683" spans="11:11">
      <c r="K683"/>
    </row>
    <row r="684" spans="11:11">
      <c r="K684"/>
    </row>
    <row r="685" spans="11:11">
      <c r="K685"/>
    </row>
    <row r="686" spans="11:11">
      <c r="K686"/>
    </row>
    <row r="687" spans="11:11">
      <c r="K687"/>
    </row>
    <row r="688" spans="11:11">
      <c r="K688"/>
    </row>
    <row r="689" spans="11:11">
      <c r="K689"/>
    </row>
    <row r="690" spans="11:11">
      <c r="K690"/>
    </row>
    <row r="691" spans="11:11">
      <c r="K691"/>
    </row>
    <row r="692" spans="11:11">
      <c r="K692"/>
    </row>
    <row r="693" spans="11:11">
      <c r="K693"/>
    </row>
    <row r="694" spans="11:11">
      <c r="K694"/>
    </row>
    <row r="695" spans="11:11">
      <c r="K695"/>
    </row>
    <row r="696" spans="11:11">
      <c r="K696"/>
    </row>
    <row r="697" spans="11:11">
      <c r="K697"/>
    </row>
    <row r="698" spans="11:11">
      <c r="K698"/>
    </row>
    <row r="699" spans="11:11">
      <c r="K699"/>
    </row>
    <row r="700" spans="11:11">
      <c r="K700"/>
    </row>
    <row r="701" spans="11:11">
      <c r="K701"/>
    </row>
    <row r="702" spans="11:11">
      <c r="K702"/>
    </row>
    <row r="703" spans="11:11">
      <c r="K703"/>
    </row>
    <row r="704" spans="11:11">
      <c r="K704"/>
    </row>
    <row r="705" spans="11:11">
      <c r="K705"/>
    </row>
    <row r="706" spans="11:11">
      <c r="K706"/>
    </row>
    <row r="707" spans="11:11">
      <c r="K707"/>
    </row>
    <row r="708" spans="11:11">
      <c r="K708"/>
    </row>
    <row r="709" spans="11:11">
      <c r="K709"/>
    </row>
    <row r="710" spans="11:11">
      <c r="K710"/>
    </row>
    <row r="711" spans="11:11">
      <c r="K711"/>
    </row>
    <row r="712" spans="11:11">
      <c r="K712"/>
    </row>
    <row r="713" spans="11:11">
      <c r="K713"/>
    </row>
    <row r="714" spans="11:11">
      <c r="K714"/>
    </row>
    <row r="715" spans="11:11">
      <c r="K715"/>
    </row>
    <row r="716" spans="11:11">
      <c r="K716"/>
    </row>
    <row r="717" spans="11:11">
      <c r="K717"/>
    </row>
    <row r="718" spans="11:11">
      <c r="K718"/>
    </row>
    <row r="719" spans="11:11">
      <c r="K719"/>
    </row>
    <row r="720" spans="11:11">
      <c r="K720"/>
    </row>
    <row r="721" spans="11:11">
      <c r="K721"/>
    </row>
    <row r="722" spans="11:11">
      <c r="K722"/>
    </row>
    <row r="723" spans="11:11">
      <c r="K723"/>
    </row>
    <row r="724" spans="11:11">
      <c r="K724"/>
    </row>
    <row r="725" spans="11:11">
      <c r="K725"/>
    </row>
    <row r="726" spans="11:11">
      <c r="K726"/>
    </row>
    <row r="727" spans="11:11">
      <c r="K727"/>
    </row>
    <row r="728" spans="11:11">
      <c r="K728"/>
    </row>
    <row r="729" spans="11:11">
      <c r="K729"/>
    </row>
    <row r="730" spans="11:11">
      <c r="K730"/>
    </row>
    <row r="731" spans="11:11">
      <c r="K731"/>
    </row>
    <row r="732" spans="11:11">
      <c r="K732"/>
    </row>
    <row r="733" spans="11:11">
      <c r="K733"/>
    </row>
    <row r="734" spans="11:11">
      <c r="K734"/>
    </row>
    <row r="735" spans="11:11">
      <c r="K735"/>
    </row>
    <row r="736" spans="11:11">
      <c r="K736"/>
    </row>
    <row r="737" spans="11:11">
      <c r="K737"/>
    </row>
    <row r="738" spans="11:11">
      <c r="K738"/>
    </row>
    <row r="739" spans="11:11">
      <c r="K739"/>
    </row>
    <row r="740" spans="11:11">
      <c r="K740"/>
    </row>
    <row r="741" spans="11:11">
      <c r="K741"/>
    </row>
    <row r="742" spans="11:11">
      <c r="K742"/>
    </row>
    <row r="743" spans="11:11">
      <c r="K743"/>
    </row>
    <row r="744" spans="11:11">
      <c r="K744"/>
    </row>
    <row r="745" spans="11:11">
      <c r="K745"/>
    </row>
    <row r="746" spans="11:11">
      <c r="K746"/>
    </row>
    <row r="747" spans="11:11">
      <c r="K747"/>
    </row>
    <row r="748" spans="11:11">
      <c r="K748"/>
    </row>
    <row r="749" spans="11:11">
      <c r="K749"/>
    </row>
    <row r="750" spans="11:11">
      <c r="K750"/>
    </row>
    <row r="751" spans="11:11">
      <c r="K751"/>
    </row>
    <row r="752" spans="11:11">
      <c r="K752"/>
    </row>
    <row r="753" spans="11:11">
      <c r="K753"/>
    </row>
    <row r="754" spans="11:11">
      <c r="K754"/>
    </row>
    <row r="755" spans="11:11">
      <c r="K755"/>
    </row>
    <row r="756" spans="11:11">
      <c r="K756"/>
    </row>
    <row r="757" spans="11:11">
      <c r="K757"/>
    </row>
    <row r="758" spans="11:11">
      <c r="K758"/>
    </row>
    <row r="759" spans="11:11">
      <c r="K759"/>
    </row>
    <row r="760" spans="11:11">
      <c r="K760"/>
    </row>
    <row r="761" spans="11:11">
      <c r="K761"/>
    </row>
    <row r="762" spans="11:11">
      <c r="K762"/>
    </row>
    <row r="763" spans="11:11">
      <c r="K763"/>
    </row>
    <row r="764" spans="11:11">
      <c r="K764"/>
    </row>
    <row r="765" spans="11:11">
      <c r="K765"/>
    </row>
    <row r="766" spans="11:11">
      <c r="K766"/>
    </row>
    <row r="767" spans="11:11">
      <c r="K767"/>
    </row>
    <row r="768" spans="11:11">
      <c r="K768"/>
    </row>
    <row r="769" spans="11:11">
      <c r="K769"/>
    </row>
    <row r="770" spans="11:11">
      <c r="K770"/>
    </row>
    <row r="771" spans="11:11">
      <c r="K771"/>
    </row>
    <row r="772" spans="11:11">
      <c r="K772"/>
    </row>
    <row r="773" spans="11:11">
      <c r="K773"/>
    </row>
    <row r="774" spans="11:11">
      <c r="K774"/>
    </row>
    <row r="775" spans="11:11">
      <c r="K775"/>
    </row>
    <row r="776" spans="11:11">
      <c r="K776"/>
    </row>
    <row r="777" spans="11:11">
      <c r="K777"/>
    </row>
    <row r="778" spans="11:11">
      <c r="K778"/>
    </row>
    <row r="779" spans="11:11">
      <c r="K779"/>
    </row>
    <row r="780" spans="11:11">
      <c r="K780"/>
    </row>
    <row r="781" spans="11:11">
      <c r="K781"/>
    </row>
    <row r="782" spans="11:11">
      <c r="K782"/>
    </row>
    <row r="783" spans="11:11">
      <c r="K783"/>
    </row>
    <row r="784" spans="11:11">
      <c r="K784"/>
    </row>
    <row r="785" spans="11:11">
      <c r="K785"/>
    </row>
    <row r="786" spans="11:11">
      <c r="K786"/>
    </row>
    <row r="787" spans="11:11">
      <c r="K787"/>
    </row>
    <row r="788" spans="11:11">
      <c r="K788"/>
    </row>
    <row r="789" spans="11:11">
      <c r="K789"/>
    </row>
    <row r="790" spans="11:11">
      <c r="K790"/>
    </row>
    <row r="791" spans="11:11">
      <c r="K791"/>
    </row>
    <row r="792" spans="11:11">
      <c r="K792"/>
    </row>
    <row r="793" spans="11:11">
      <c r="K793"/>
    </row>
    <row r="794" spans="11:11">
      <c r="K794"/>
    </row>
    <row r="795" spans="11:11">
      <c r="K795"/>
    </row>
    <row r="796" spans="11:11">
      <c r="K796"/>
    </row>
    <row r="797" spans="11:11">
      <c r="K797"/>
    </row>
    <row r="798" spans="11:11">
      <c r="K798"/>
    </row>
    <row r="799" spans="11:11">
      <c r="K799"/>
    </row>
    <row r="800" spans="11:11">
      <c r="K800"/>
    </row>
    <row r="801" spans="11:11">
      <c r="K801"/>
    </row>
    <row r="802" spans="11:11">
      <c r="K802"/>
    </row>
    <row r="803" spans="11:11">
      <c r="K803"/>
    </row>
    <row r="804" spans="11:11">
      <c r="K804"/>
    </row>
    <row r="805" spans="11:11">
      <c r="K805"/>
    </row>
    <row r="806" spans="11:11">
      <c r="K806"/>
    </row>
    <row r="807" spans="11:11">
      <c r="K807"/>
    </row>
    <row r="808" spans="11:11">
      <c r="K808"/>
    </row>
    <row r="809" spans="11:11">
      <c r="K809"/>
    </row>
    <row r="810" spans="11:11">
      <c r="K810"/>
    </row>
    <row r="811" spans="11:11">
      <c r="K811"/>
    </row>
    <row r="812" spans="11:11">
      <c r="K812"/>
    </row>
    <row r="813" spans="11:11">
      <c r="K813"/>
    </row>
    <row r="814" spans="11:11">
      <c r="K814"/>
    </row>
    <row r="815" spans="11:11">
      <c r="K815"/>
    </row>
    <row r="816" spans="11:11">
      <c r="K816"/>
    </row>
    <row r="817" spans="11:11">
      <c r="K817"/>
    </row>
    <row r="818" spans="11:11">
      <c r="K818"/>
    </row>
    <row r="819" spans="11:11">
      <c r="K819"/>
    </row>
    <row r="820" spans="11:11">
      <c r="K820"/>
    </row>
    <row r="821" spans="11:11">
      <c r="K821"/>
    </row>
    <row r="822" spans="11:11">
      <c r="K822"/>
    </row>
    <row r="823" spans="11:11">
      <c r="K823"/>
    </row>
    <row r="824" spans="11:11">
      <c r="K824"/>
    </row>
    <row r="825" spans="11:11">
      <c r="K825"/>
    </row>
    <row r="826" spans="11:11">
      <c r="K826"/>
    </row>
    <row r="827" spans="11:11">
      <c r="K827"/>
    </row>
    <row r="828" spans="11:11">
      <c r="K828"/>
    </row>
    <row r="829" spans="11:11">
      <c r="K829"/>
    </row>
    <row r="830" spans="11:11">
      <c r="K830"/>
    </row>
    <row r="831" spans="11:11">
      <c r="K831"/>
    </row>
    <row r="832" spans="11:11">
      <c r="K832"/>
    </row>
    <row r="833" spans="11:11">
      <c r="K833"/>
    </row>
    <row r="834" spans="11:11">
      <c r="K834"/>
    </row>
    <row r="835" spans="11:11">
      <c r="K835"/>
    </row>
    <row r="836" spans="11:11">
      <c r="K836"/>
    </row>
    <row r="837" spans="11:11">
      <c r="K837"/>
    </row>
    <row r="838" spans="11:11">
      <c r="K838"/>
    </row>
    <row r="839" spans="11:11">
      <c r="K839"/>
    </row>
    <row r="840" spans="11:11">
      <c r="K840"/>
    </row>
    <row r="841" spans="11:11">
      <c r="K841"/>
    </row>
    <row r="842" spans="11:11">
      <c r="K842"/>
    </row>
    <row r="843" spans="11:11">
      <c r="K843"/>
    </row>
    <row r="844" spans="11:11">
      <c r="K844"/>
    </row>
    <row r="845" spans="11:11">
      <c r="K845"/>
    </row>
    <row r="846" spans="11:11">
      <c r="K846"/>
    </row>
    <row r="847" spans="11:11">
      <c r="K847"/>
    </row>
    <row r="848" spans="11:11">
      <c r="K848"/>
    </row>
    <row r="849" spans="11:11">
      <c r="K849"/>
    </row>
    <row r="850" spans="11:11">
      <c r="K850"/>
    </row>
    <row r="851" spans="11:11">
      <c r="K851"/>
    </row>
    <row r="852" spans="11:11">
      <c r="K852"/>
    </row>
    <row r="853" spans="11:11">
      <c r="K853"/>
    </row>
    <row r="854" spans="11:11">
      <c r="K854"/>
    </row>
    <row r="855" spans="11:11">
      <c r="K855"/>
    </row>
    <row r="856" spans="11:11">
      <c r="K856"/>
    </row>
    <row r="857" spans="11:11">
      <c r="K857"/>
    </row>
    <row r="858" spans="11:11">
      <c r="K858"/>
    </row>
    <row r="859" spans="11:11">
      <c r="K859"/>
    </row>
    <row r="860" spans="11:11">
      <c r="K860"/>
    </row>
    <row r="861" spans="11:11">
      <c r="K861"/>
    </row>
    <row r="862" spans="11:11">
      <c r="K862"/>
    </row>
    <row r="863" spans="11:11">
      <c r="K863"/>
    </row>
    <row r="864" spans="11:11">
      <c r="K864"/>
    </row>
    <row r="865" spans="11:11">
      <c r="K865"/>
    </row>
    <row r="866" spans="11:11">
      <c r="K866"/>
    </row>
    <row r="867" spans="11:11">
      <c r="K867"/>
    </row>
    <row r="868" spans="11:11">
      <c r="K868"/>
    </row>
    <row r="869" spans="11:11">
      <c r="K869"/>
    </row>
    <row r="870" spans="11:11">
      <c r="K870"/>
    </row>
    <row r="871" spans="11:11">
      <c r="K871"/>
    </row>
    <row r="872" spans="11:11">
      <c r="K872"/>
    </row>
    <row r="873" spans="11:11">
      <c r="K873"/>
    </row>
    <row r="874" spans="11:11">
      <c r="K874"/>
    </row>
    <row r="875" spans="11:11">
      <c r="K875"/>
    </row>
    <row r="876" spans="11:11">
      <c r="K876"/>
    </row>
    <row r="877" spans="11:11">
      <c r="K877"/>
    </row>
    <row r="878" spans="11:11">
      <c r="K878"/>
    </row>
    <row r="879" spans="11:11">
      <c r="K879"/>
    </row>
    <row r="880" spans="11:11">
      <c r="K880"/>
    </row>
    <row r="881" spans="11:11">
      <c r="K881"/>
    </row>
    <row r="882" spans="11:11">
      <c r="K882"/>
    </row>
    <row r="883" spans="11:11">
      <c r="K883"/>
    </row>
    <row r="884" spans="11:11">
      <c r="K884"/>
    </row>
    <row r="885" spans="11:11">
      <c r="K885"/>
    </row>
    <row r="886" spans="11:11">
      <c r="K886"/>
    </row>
    <row r="887" spans="11:11">
      <c r="K887"/>
    </row>
    <row r="888" spans="11:11">
      <c r="K888"/>
    </row>
    <row r="889" spans="11:11">
      <c r="K889"/>
    </row>
    <row r="890" spans="11:11">
      <c r="K890"/>
    </row>
    <row r="891" spans="11:11">
      <c r="K891"/>
    </row>
    <row r="892" spans="11:11">
      <c r="K892"/>
    </row>
    <row r="893" spans="11:11">
      <c r="K893"/>
    </row>
    <row r="894" spans="11:11">
      <c r="K894"/>
    </row>
    <row r="895" spans="11:11">
      <c r="K895"/>
    </row>
    <row r="896" spans="11:11">
      <c r="K896"/>
    </row>
    <row r="897" spans="11:11">
      <c r="K897"/>
    </row>
    <row r="898" spans="11:11">
      <c r="K898"/>
    </row>
    <row r="899" spans="11:11">
      <c r="K899"/>
    </row>
    <row r="900" spans="11:11">
      <c r="K900"/>
    </row>
    <row r="901" spans="11:11">
      <c r="K901"/>
    </row>
    <row r="902" spans="11:11">
      <c r="K902"/>
    </row>
    <row r="903" spans="11:11">
      <c r="K903"/>
    </row>
    <row r="904" spans="11:11">
      <c r="K904"/>
    </row>
    <row r="905" spans="11:11">
      <c r="K905"/>
    </row>
    <row r="906" spans="11:11">
      <c r="K906"/>
    </row>
    <row r="907" spans="11:11">
      <c r="K907"/>
    </row>
    <row r="908" spans="11:11">
      <c r="K908"/>
    </row>
    <row r="909" spans="11:11">
      <c r="K909"/>
    </row>
    <row r="910" spans="11:11">
      <c r="K910"/>
    </row>
    <row r="911" spans="11:11">
      <c r="K911"/>
    </row>
    <row r="912" spans="11:11">
      <c r="K912"/>
    </row>
    <row r="913" spans="11:11">
      <c r="K913"/>
    </row>
    <row r="914" spans="11:11">
      <c r="K914"/>
    </row>
    <row r="915" spans="11:11">
      <c r="K915"/>
    </row>
    <row r="916" spans="11:11">
      <c r="K916"/>
    </row>
    <row r="917" spans="11:11">
      <c r="K917"/>
    </row>
    <row r="918" spans="11:11">
      <c r="K918"/>
    </row>
    <row r="919" spans="11:11">
      <c r="K919"/>
    </row>
    <row r="920" spans="11:11">
      <c r="K920"/>
    </row>
    <row r="921" spans="11:11">
      <c r="K921"/>
    </row>
    <row r="922" spans="11:11">
      <c r="K922"/>
    </row>
    <row r="923" spans="11:11">
      <c r="K923"/>
    </row>
    <row r="924" spans="11:11">
      <c r="K924"/>
    </row>
    <row r="925" spans="11:11">
      <c r="K925"/>
    </row>
    <row r="926" spans="11:11">
      <c r="K926"/>
    </row>
    <row r="927" spans="11:11">
      <c r="K927"/>
    </row>
    <row r="928" spans="11:11">
      <c r="K928"/>
    </row>
    <row r="929" spans="11:11">
      <c r="K929"/>
    </row>
    <row r="930" spans="11:11">
      <c r="K930"/>
    </row>
    <row r="931" spans="11:11">
      <c r="K931"/>
    </row>
    <row r="932" spans="11:11">
      <c r="K932"/>
    </row>
    <row r="933" spans="11:11">
      <c r="K933"/>
    </row>
    <row r="934" spans="11:11">
      <c r="K934"/>
    </row>
    <row r="935" spans="11:11">
      <c r="K935"/>
    </row>
    <row r="936" spans="11:11">
      <c r="K936"/>
    </row>
    <row r="937" spans="11:11">
      <c r="K937"/>
    </row>
    <row r="938" spans="11:11">
      <c r="K938"/>
    </row>
    <row r="939" spans="11:11">
      <c r="K939"/>
    </row>
    <row r="940" spans="11:11">
      <c r="K940"/>
    </row>
    <row r="941" spans="11:11">
      <c r="K941"/>
    </row>
    <row r="942" spans="11:11">
      <c r="K942"/>
    </row>
    <row r="943" spans="11:11">
      <c r="K943"/>
    </row>
    <row r="944" spans="11:11">
      <c r="K944"/>
    </row>
    <row r="945" spans="11:11">
      <c r="K945"/>
    </row>
    <row r="946" spans="11:11">
      <c r="K946"/>
    </row>
    <row r="947" spans="11:11">
      <c r="K947"/>
    </row>
    <row r="948" spans="11:11">
      <c r="K948"/>
    </row>
    <row r="949" spans="11:11">
      <c r="K949"/>
    </row>
    <row r="950" spans="11:11">
      <c r="K950"/>
    </row>
    <row r="951" spans="11:11">
      <c r="K951"/>
    </row>
    <row r="952" spans="11:11">
      <c r="K952"/>
    </row>
    <row r="953" spans="11:11">
      <c r="K953"/>
    </row>
    <row r="954" spans="11:11">
      <c r="K954"/>
    </row>
    <row r="955" spans="11:11">
      <c r="K955"/>
    </row>
    <row r="956" spans="11:11">
      <c r="K956"/>
    </row>
    <row r="957" spans="11:11">
      <c r="K957"/>
    </row>
    <row r="958" spans="11:11">
      <c r="K958"/>
    </row>
    <row r="959" spans="11:11">
      <c r="K959"/>
    </row>
    <row r="960" spans="11:11">
      <c r="K960"/>
    </row>
    <row r="961" spans="11:11">
      <c r="K961"/>
    </row>
    <row r="962" spans="11:11">
      <c r="K962"/>
    </row>
    <row r="963" spans="11:11">
      <c r="K963"/>
    </row>
    <row r="964" spans="11:11">
      <c r="K964"/>
    </row>
    <row r="965" spans="11:11">
      <c r="K965"/>
    </row>
    <row r="966" spans="11:11">
      <c r="K966"/>
    </row>
    <row r="967" spans="11:11">
      <c r="K967"/>
    </row>
    <row r="968" spans="11:11">
      <c r="K968"/>
    </row>
    <row r="969" spans="11:11">
      <c r="K969"/>
    </row>
    <row r="970" spans="11:11">
      <c r="K970"/>
    </row>
    <row r="971" spans="11:11">
      <c r="K971"/>
    </row>
    <row r="972" spans="11:11">
      <c r="K972"/>
    </row>
    <row r="973" spans="11:11">
      <c r="K973"/>
    </row>
    <row r="974" spans="11:11">
      <c r="K974"/>
    </row>
    <row r="975" spans="11:11">
      <c r="K975"/>
    </row>
    <row r="976" spans="11:11">
      <c r="K976"/>
    </row>
    <row r="977" spans="11:11">
      <c r="K977"/>
    </row>
    <row r="978" spans="11:11">
      <c r="K978"/>
    </row>
    <row r="979" spans="11:11">
      <c r="K979"/>
    </row>
    <row r="980" spans="11:11">
      <c r="K980"/>
    </row>
    <row r="981" spans="11:11">
      <c r="K981"/>
    </row>
    <row r="982" spans="11:11">
      <c r="K982"/>
    </row>
    <row r="983" spans="11:11">
      <c r="K983"/>
    </row>
    <row r="984" spans="11:11">
      <c r="K984"/>
    </row>
    <row r="985" spans="11:11">
      <c r="K985"/>
    </row>
    <row r="986" spans="11:11">
      <c r="K986"/>
    </row>
    <row r="987" spans="11:11">
      <c r="K987"/>
    </row>
    <row r="988" spans="11:11">
      <c r="K988"/>
    </row>
    <row r="989" spans="11:11">
      <c r="K989"/>
    </row>
    <row r="990" spans="11:11">
      <c r="K990"/>
    </row>
    <row r="991" spans="11:11">
      <c r="K991"/>
    </row>
    <row r="992" spans="11:11">
      <c r="K992"/>
    </row>
    <row r="993" spans="11:11">
      <c r="K993"/>
    </row>
    <row r="994" spans="11:11">
      <c r="K994"/>
    </row>
    <row r="995" spans="11:11">
      <c r="K995"/>
    </row>
    <row r="996" spans="11:11">
      <c r="K996"/>
    </row>
    <row r="997" spans="11:11">
      <c r="K997"/>
    </row>
    <row r="998" spans="11:11">
      <c r="K998"/>
    </row>
    <row r="999" spans="11:11">
      <c r="K999"/>
    </row>
    <row r="1000" spans="11:11">
      <c r="K1000"/>
    </row>
    <row r="1001" spans="11:11">
      <c r="K1001"/>
    </row>
    <row r="1002" spans="11:11">
      <c r="K1002"/>
    </row>
    <row r="1003" spans="11:11">
      <c r="K1003"/>
    </row>
    <row r="1004" spans="11:11">
      <c r="K1004"/>
    </row>
    <row r="1005" spans="11:11">
      <c r="K1005"/>
    </row>
    <row r="1006" spans="11:11">
      <c r="K1006"/>
    </row>
    <row r="1007" spans="11:11">
      <c r="K1007"/>
    </row>
    <row r="1008" spans="11:11">
      <c r="K1008"/>
    </row>
    <row r="1009" spans="11:11">
      <c r="K1009"/>
    </row>
    <row r="1010" spans="11:11">
      <c r="K1010"/>
    </row>
    <row r="1011" spans="11:11">
      <c r="K1011"/>
    </row>
    <row r="1012" spans="11:11">
      <c r="K1012"/>
    </row>
    <row r="1013" spans="11:11">
      <c r="K1013"/>
    </row>
    <row r="1014" spans="11:11">
      <c r="K1014"/>
    </row>
    <row r="1015" spans="11:11">
      <c r="K1015"/>
    </row>
    <row r="1016" spans="11:11">
      <c r="K1016"/>
    </row>
    <row r="1017" spans="11:11">
      <c r="K1017"/>
    </row>
    <row r="1018" spans="11:11">
      <c r="K1018"/>
    </row>
    <row r="1019" spans="11:11">
      <c r="K1019"/>
    </row>
    <row r="1020" spans="11:11">
      <c r="K1020"/>
    </row>
    <row r="1021" spans="11:11">
      <c r="K1021"/>
    </row>
    <row r="1022" spans="11:11">
      <c r="K1022"/>
    </row>
    <row r="1023" spans="11:11">
      <c r="K1023"/>
    </row>
    <row r="1024" spans="11:11">
      <c r="K1024"/>
    </row>
    <row r="1025" spans="11:11">
      <c r="K1025"/>
    </row>
    <row r="1026" spans="11:11">
      <c r="K1026"/>
    </row>
    <row r="1027" spans="11:11">
      <c r="K1027"/>
    </row>
    <row r="1028" spans="11:11">
      <c r="K1028"/>
    </row>
    <row r="1029" spans="11:11">
      <c r="K1029"/>
    </row>
    <row r="1030" spans="11:11">
      <c r="K1030"/>
    </row>
    <row r="1031" spans="11:11">
      <c r="K1031"/>
    </row>
    <row r="1032" spans="11:11">
      <c r="K1032"/>
    </row>
    <row r="1033" spans="11:11">
      <c r="K1033"/>
    </row>
  </sheetData>
  <hyperlinks>
    <hyperlink ref="W1" r:id="rId2" xr:uid="{10F8E761-1ECF-41E7-88EF-D96F238B7A73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Overall Potential</vt:lpstr>
      <vt:lpstr>Comparison to Previous</vt:lpstr>
      <vt:lpstr>Potential by Option</vt:lpstr>
      <vt:lpstr>Potential by Class</vt:lpstr>
      <vt:lpstr>Program Costs</vt:lpstr>
      <vt:lpstr>Potential by Class and Option</vt:lpstr>
      <vt:lpstr>WA Winter Potential</vt:lpstr>
      <vt:lpstr>WA Summer Potential</vt:lpstr>
      <vt:lpstr>WA Levelized Cost 2032</vt:lpstr>
      <vt:lpstr>WA Levelized Cost 2042</vt:lpstr>
      <vt:lpstr>ID Winter Potential</vt:lpstr>
      <vt:lpstr>ID Summer Potential</vt:lpstr>
      <vt:lpstr>ID Levelized Cost 2032</vt:lpstr>
      <vt:lpstr>ID Levelized Cost 2042</vt:lpstr>
      <vt:lpstr>Database==&gt;</vt:lpstr>
      <vt:lpstr>Results</vt:lpstr>
      <vt:lpstr>ClassValues</vt:lpstr>
      <vt:lpstr>ClassValues</vt:lpstr>
      <vt:lpstr>KeyCV</vt:lpstr>
      <vt:lpstr>YearsCV</vt:lpstr>
    </vt:vector>
  </TitlesOfParts>
  <Company>MyCompany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R. Carrera;David Costenaro;Debyani Ghosh</dc:creator>
  <cp:lastModifiedBy>Williams, Tommy</cp:lastModifiedBy>
  <cp:lastPrinted>2017-09-13T19:49:09Z</cp:lastPrinted>
  <dcterms:created xsi:type="dcterms:W3CDTF">2011-10-11T15:54:12Z</dcterms:created>
  <dcterms:modified xsi:type="dcterms:W3CDTF">2022-08-04T21:36:18Z</dcterms:modified>
</cp:coreProperties>
</file>